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Ex2.xml" ContentType="application/vnd.ms-office.chartex+xml"/>
  <Override PartName="/xl/charts/style4.xml" ContentType="application/vnd.ms-office.chartstyle+xml"/>
  <Override PartName="/xl/charts/colors4.xml" ContentType="application/vnd.ms-office.chartcolorstyle+xml"/>
  <Override PartName="/xl/charts/chart3.xml" ContentType="application/vnd.openxmlformats-officedocument.drawingml.chart+xml"/>
  <Override PartName="/xl/charts/style5.xml" ContentType="application/vnd.ms-office.chartstyle+xml"/>
  <Override PartName="/xl/charts/colors5.xml" ContentType="application/vnd.ms-office.chartcolorstyle+xml"/>
  <Override PartName="/xl/charts/chart4.xml" ContentType="application/vnd.openxmlformats-officedocument.drawingml.chart+xml"/>
  <Override PartName="/xl/charts/style6.xml" ContentType="application/vnd.ms-office.chartstyle+xml"/>
  <Override PartName="/xl/charts/colors6.xml" ContentType="application/vnd.ms-office.chartcolorstyle+xml"/>
  <Override PartName="/xl/charts/chart5.xml" ContentType="application/vnd.openxmlformats-officedocument.drawingml.chart+xml"/>
  <Override PartName="/xl/charts/style7.xml" ContentType="application/vnd.ms-office.chartstyle+xml"/>
  <Override PartName="/xl/charts/colors7.xml" ContentType="application/vnd.ms-office.chartcolorstyle+xml"/>
  <Override PartName="/xl/charts/chart6.xml" ContentType="application/vnd.openxmlformats-officedocument.drawingml.chart+xml"/>
  <Override PartName="/xl/charts/style8.xml" ContentType="application/vnd.ms-office.chartstyle+xml"/>
  <Override PartName="/xl/charts/colors8.xml" ContentType="application/vnd.ms-office.chartcolorstyle+xml"/>
  <Override PartName="/xl/charts/chart7.xml" ContentType="application/vnd.openxmlformats-officedocument.drawingml.chart+xml"/>
  <Override PartName="/xl/charts/style9.xml" ContentType="application/vnd.ms-office.chartstyle+xml"/>
  <Override PartName="/xl/charts/colors9.xml" ContentType="application/vnd.ms-office.chartcolorstyle+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2.xml" ContentType="application/vnd.openxmlformats-officedocument.drawing+xml"/>
  <Override PartName="/xl/slicers/slicer2.xml" ContentType="application/vnd.ms-excel.slicer+xml"/>
  <Override PartName="/xl/charts/chart9.xml" ContentType="application/vnd.openxmlformats-officedocument.drawingml.chart+xml"/>
  <Override PartName="/xl/charts/style11.xml" ContentType="application/vnd.ms-office.chartstyle+xml"/>
  <Override PartName="/xl/charts/colors11.xml" ContentType="application/vnd.ms-office.chartcolorstyle+xml"/>
  <Override PartName="/xl/charts/chart10.xml" ContentType="application/vnd.openxmlformats-officedocument.drawingml.chart+xml"/>
  <Override PartName="/xl/charts/style12.xml" ContentType="application/vnd.ms-office.chartstyle+xml"/>
  <Override PartName="/xl/charts/colors12.xml" ContentType="application/vnd.ms-office.chartcolorstyle+xml"/>
  <Override PartName="/xl/charts/chart11.xml" ContentType="application/vnd.openxmlformats-officedocument.drawingml.chart+xml"/>
  <Override PartName="/xl/charts/style13.xml" ContentType="application/vnd.ms-office.chartstyle+xml"/>
  <Override PartName="/xl/charts/colors13.xml" ContentType="application/vnd.ms-office.chartcolorstyle+xml"/>
  <Override PartName="/xl/charts/chart12.xml" ContentType="application/vnd.openxmlformats-officedocument.drawingml.chart+xml"/>
  <Override PartName="/xl/charts/style14.xml" ContentType="application/vnd.ms-office.chartstyle+xml"/>
  <Override PartName="/xl/charts/colors14.xml" ContentType="application/vnd.ms-office.chartcolorstyle+xml"/>
  <Override PartName="/xl/charts/chart13.xml" ContentType="application/vnd.openxmlformats-officedocument.drawingml.chart+xml"/>
  <Override PartName="/xl/charts/chart14.xml" ContentType="application/vnd.openxmlformats-officedocument.drawingml.chart+xml"/>
  <Override PartName="/xl/charts/style15.xml" ContentType="application/vnd.ms-office.chartstyle+xml"/>
  <Override PartName="/xl/charts/colors15.xml" ContentType="application/vnd.ms-office.chartcolorstyle+xml"/>
  <Override PartName="/xl/charts/chartEx3.xml" ContentType="application/vnd.ms-office.chartex+xml"/>
  <Override PartName="/xl/charts/style16.xml" ContentType="application/vnd.ms-office.chartstyle+xml"/>
  <Override PartName="/xl/charts/colors16.xml" ContentType="application/vnd.ms-office.chartcolorstyle+xml"/>
  <Override PartName="/xl/charts/chart15.xml" ContentType="application/vnd.openxmlformats-officedocument.drawingml.chart+xml"/>
  <Override PartName="/xl/charts/style17.xml" ContentType="application/vnd.ms-office.chartstyle+xml"/>
  <Override PartName="/xl/charts/colors17.xml" ContentType="application/vnd.ms-office.chartcolorstyle+xml"/>
  <Override PartName="/xl/charts/chartEx4.xml" ContentType="application/vnd.ms-office.chartex+xml"/>
  <Override PartName="/xl/charts/style18.xml" ContentType="application/vnd.ms-office.chartstyle+xml"/>
  <Override PartName="/xl/charts/colors18.xml" ContentType="application/vnd.ms-office.chartcolorstyle+xml"/>
  <Override PartName="/xl/charts/chart16.xml" ContentType="application/vnd.openxmlformats-officedocument.drawingml.chart+xml"/>
  <Override PartName="/xl/charts/style19.xml" ContentType="application/vnd.ms-office.chartstyle+xml"/>
  <Override PartName="/xl/charts/colors19.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hidePivotFieldList="1" defaultThemeVersion="166925"/>
  <mc:AlternateContent xmlns:mc="http://schemas.openxmlformats.org/markup-compatibility/2006">
    <mc:Choice Requires="x15">
      <x15ac:absPath xmlns:x15ac="http://schemas.microsoft.com/office/spreadsheetml/2010/11/ac" url="https://d.docs.live.net/075cf3bbf1b4d060/Documents/"/>
    </mc:Choice>
  </mc:AlternateContent>
  <xr:revisionPtr revIDLastSave="1784" documentId="8_{A66AEB03-54A2-4361-B73E-D3ABC26CB231}" xr6:coauthVersionLast="45" xr6:coauthVersionMax="45" xr10:uidLastSave="{2102199F-6BB4-456C-A58E-A3963D395C7F}"/>
  <bookViews>
    <workbookView minimized="1" xWindow="8475" yWindow="120" windowWidth="10155" windowHeight="6000" activeTab="2" xr2:uid="{9F2A660E-9211-4A7A-B815-A3B3713F9144}"/>
  </bookViews>
  <sheets>
    <sheet name="DATABASE" sheetId="2" r:id="rId1"/>
    <sheet name="KPI" sheetId="3" r:id="rId2"/>
    <sheet name="DASHBOARD" sheetId="4" r:id="rId3"/>
  </sheets>
  <definedNames>
    <definedName name="_xlchart.v1.0" hidden="1">KPI!$G$5:$G$8</definedName>
    <definedName name="_xlchart.v1.1" hidden="1">KPI!$H$5:$H$8</definedName>
    <definedName name="_xlchart.v1.6" hidden="1">KPI!$G$5:$G$8</definedName>
    <definedName name="_xlchart.v1.7" hidden="1">KPI!$H$5:$H$8</definedName>
    <definedName name="_xlchart.v1.8" hidden="1">KPI!$G$5:$G$8</definedName>
    <definedName name="_xlchart.v1.9" hidden="1">KPI!$H$5:$H$8</definedName>
    <definedName name="_xlchart.v5.10" hidden="1">KPI!$C$23</definedName>
    <definedName name="_xlchart.v5.11" hidden="1">KPI!$C$24:$C$63</definedName>
    <definedName name="_xlchart.v5.12" hidden="1">KPI!$D$23</definedName>
    <definedName name="_xlchart.v5.13" hidden="1">KPI!$D$24:$D$63</definedName>
    <definedName name="_xlchart.v5.2" hidden="1">KPI!$C$23</definedName>
    <definedName name="_xlchart.v5.3" hidden="1">KPI!$C$24:$C$63</definedName>
    <definedName name="_xlchart.v5.4" hidden="1">KPI!$D$23</definedName>
    <definedName name="_xlchart.v5.5" hidden="1">KPI!$D$24:$D$63</definedName>
    <definedName name="Slicer_Region">#N/A</definedName>
    <definedName name="Slicer_Segment">#N/A</definedName>
    <definedName name="Slicer_Year">#N/A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X10" i="3" l="1"/>
  <c r="C64" i="3" l="1"/>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54" i="3"/>
  <c r="C55" i="3"/>
  <c r="C56" i="3"/>
  <c r="C57" i="3"/>
  <c r="C58" i="3"/>
  <c r="C59" i="3"/>
  <c r="C60" i="3"/>
  <c r="C61" i="3"/>
  <c r="C62" i="3"/>
  <c r="C63" i="3"/>
  <c r="C24" i="3"/>
  <c r="G6" i="3"/>
  <c r="G7" i="3"/>
  <c r="G8" i="3"/>
  <c r="G5" i="3"/>
  <c r="V1002" i="2"/>
  <c r="U1002" i="2"/>
  <c r="T1002" i="2"/>
  <c r="S1002" i="2"/>
  <c r="AC12" i="3"/>
  <c r="AB12" i="3"/>
  <c r="AA12" i="3"/>
  <c r="Z12" i="3"/>
  <c r="Y12" i="3"/>
  <c r="AC11" i="3"/>
  <c r="AB11" i="3"/>
  <c r="AA11" i="3"/>
  <c r="Z11" i="3"/>
  <c r="Y11" i="3"/>
  <c r="D26" i="3"/>
  <c r="D56" i="3"/>
  <c r="D35" i="3"/>
  <c r="H5" i="3"/>
  <c r="D29" i="3"/>
  <c r="Z10" i="3"/>
  <c r="D51" i="3"/>
  <c r="D52" i="3"/>
  <c r="V22" i="3"/>
  <c r="D25" i="3"/>
  <c r="D33" i="3"/>
  <c r="H8" i="3"/>
  <c r="D41" i="3"/>
  <c r="H6" i="3"/>
  <c r="D57" i="3"/>
  <c r="S44" i="3"/>
  <c r="D64" i="3"/>
  <c r="AB10" i="3"/>
  <c r="D47" i="3"/>
  <c r="Y10" i="3"/>
  <c r="L7" i="3"/>
  <c r="L43" i="3"/>
  <c r="D59" i="3"/>
  <c r="D34" i="3"/>
  <c r="D40" i="3"/>
  <c r="D62" i="3"/>
  <c r="D36" i="3"/>
  <c r="D60" i="3"/>
  <c r="D39" i="3"/>
  <c r="D54" i="3"/>
  <c r="D27" i="3"/>
  <c r="D63" i="3"/>
  <c r="S22" i="3"/>
  <c r="D45" i="3"/>
  <c r="D61" i="3"/>
  <c r="D43" i="3"/>
  <c r="D31" i="3"/>
  <c r="D55" i="3"/>
  <c r="D42" i="3"/>
  <c r="AC10" i="3"/>
  <c r="D46" i="3"/>
  <c r="D32" i="3"/>
  <c r="D30" i="3"/>
  <c r="D58" i="3"/>
  <c r="D53" i="3"/>
  <c r="D49" i="3"/>
  <c r="H7" i="3"/>
  <c r="D24" i="3"/>
  <c r="AA10" i="3"/>
  <c r="V44" i="3"/>
  <c r="D44" i="3"/>
  <c r="D28" i="3"/>
  <c r="D38" i="3"/>
  <c r="D37" i="3"/>
  <c r="D50" i="3"/>
  <c r="D48" i="3"/>
  <c r="Y24" i="3" l="1"/>
  <c r="Z24" i="3"/>
  <c r="AA24" i="3"/>
  <c r="AB24" i="3"/>
  <c r="AC24" i="3"/>
</calcChain>
</file>

<file path=xl/sharedStrings.xml><?xml version="1.0" encoding="utf-8"?>
<sst xmlns="http://schemas.openxmlformats.org/spreadsheetml/2006/main" count="13203" uniqueCount="3021">
  <si>
    <t>Row ID</t>
  </si>
  <si>
    <t>Order ID</t>
  </si>
  <si>
    <t>Year</t>
  </si>
  <si>
    <t>Order Date</t>
  </si>
  <si>
    <t>Ship Date</t>
  </si>
  <si>
    <t>Ship Mode</t>
  </si>
  <si>
    <t>Customer ID</t>
  </si>
  <si>
    <t>Customer Name</t>
  </si>
  <si>
    <t>Segment</t>
  </si>
  <si>
    <t>Country</t>
  </si>
  <si>
    <t>City</t>
  </si>
  <si>
    <t>State</t>
  </si>
  <si>
    <t>Postal Code</t>
  </si>
  <si>
    <t>Region</t>
  </si>
  <si>
    <t>Product ID</t>
  </si>
  <si>
    <t>Category</t>
  </si>
  <si>
    <t>Sub-Category</t>
  </si>
  <si>
    <t>Product Name</t>
  </si>
  <si>
    <t>Sales</t>
  </si>
  <si>
    <t>Quantity</t>
  </si>
  <si>
    <t>Discount</t>
  </si>
  <si>
    <t>Profit</t>
  </si>
  <si>
    <t>CA-2013-152156</t>
  </si>
  <si>
    <t>Second Class</t>
  </si>
  <si>
    <t>CG-12520</t>
  </si>
  <si>
    <t>Claire Gute</t>
  </si>
  <si>
    <t>Consumer</t>
  </si>
  <si>
    <t>United States</t>
  </si>
  <si>
    <t>Henderson</t>
  </si>
  <si>
    <t>Kentucky</t>
  </si>
  <si>
    <t>South</t>
  </si>
  <si>
    <t>FUR-BO-10001798</t>
  </si>
  <si>
    <t>Furniture</t>
  </si>
  <si>
    <t>Bookcases</t>
  </si>
  <si>
    <t>Bush Somerset Collection Bookcase</t>
  </si>
  <si>
    <t>FUR-CH-10000454</t>
  </si>
  <si>
    <t>Chairs</t>
  </si>
  <si>
    <t>Hon Deluxe Fabric Upholstered Stacking Chairs, Rounded Back</t>
  </si>
  <si>
    <t>CA-2013-138688</t>
  </si>
  <si>
    <t>DV-13045</t>
  </si>
  <si>
    <t>Darrin Van Huff</t>
  </si>
  <si>
    <t>Corporate</t>
  </si>
  <si>
    <t>Los Angeles</t>
  </si>
  <si>
    <t>California</t>
  </si>
  <si>
    <t>West</t>
  </si>
  <si>
    <t>OFF-LA-10000240</t>
  </si>
  <si>
    <t>Office Supplies</t>
  </si>
  <si>
    <t>Labels</t>
  </si>
  <si>
    <t>Self-Adhesive Address Labels for Typewriters by Universal</t>
  </si>
  <si>
    <t>US-2012-108966</t>
  </si>
  <si>
    <t>Standard Class</t>
  </si>
  <si>
    <t>SO-20335</t>
  </si>
  <si>
    <t>Sean O'Donnell</t>
  </si>
  <si>
    <t>Fort Lauderdale</t>
  </si>
  <si>
    <t>Florida</t>
  </si>
  <si>
    <t>FUR-TA-10000577</t>
  </si>
  <si>
    <t>Tables</t>
  </si>
  <si>
    <t>Bretford CR4500 Series Slim Rectangular Table</t>
  </si>
  <si>
    <t>OFF-ST-10000760</t>
  </si>
  <si>
    <t>Storage</t>
  </si>
  <si>
    <t>Eldon Fold 'N Roll Cart System</t>
  </si>
  <si>
    <t>CA-2011-115812</t>
  </si>
  <si>
    <t>BH-11710</t>
  </si>
  <si>
    <t>Brosina Hoffman</t>
  </si>
  <si>
    <t>FUR-FU-10001487</t>
  </si>
  <si>
    <t>Furnishings</t>
  </si>
  <si>
    <t>Eldon Expressions Wood and Plastic Desk Accessories, Cherry Wood</t>
  </si>
  <si>
    <t>OFF-AR-10002833</t>
  </si>
  <si>
    <t>Art</t>
  </si>
  <si>
    <t>Newell 322</t>
  </si>
  <si>
    <t>TEC-PH-10002275</t>
  </si>
  <si>
    <t>Technology</t>
  </si>
  <si>
    <t>Phones</t>
  </si>
  <si>
    <t>Mitel 5320 IP Phone VoIP phone</t>
  </si>
  <si>
    <t>OFF-BI-10003910</t>
  </si>
  <si>
    <t>Binders</t>
  </si>
  <si>
    <t>DXL Angle-View Binders with Locking Rings by Samsill</t>
  </si>
  <si>
    <t>OFF-AP-10002892</t>
  </si>
  <si>
    <t>Appliances</t>
  </si>
  <si>
    <t>Belkin F5C206VTEL 6 Outlet Surge</t>
  </si>
  <si>
    <t>FUR-TA-10001539</t>
  </si>
  <si>
    <t>Chromcraft Rectangular Conference Tables</t>
  </si>
  <si>
    <t>TEC-PH-10002033</t>
  </si>
  <si>
    <t>Konftel 250 Conference phone - Charcoal black</t>
  </si>
  <si>
    <t>CA-2014-114412</t>
  </si>
  <si>
    <t>AA-10480</t>
  </si>
  <si>
    <t>Andrew Allen</t>
  </si>
  <si>
    <t>Concord</t>
  </si>
  <si>
    <t>North Carolina</t>
  </si>
  <si>
    <t>OFF-PA-10002365</t>
  </si>
  <si>
    <t>Paper</t>
  </si>
  <si>
    <t>Xerox 1967</t>
  </si>
  <si>
    <t>CA-2013-161389</t>
  </si>
  <si>
    <t>IM-15070</t>
  </si>
  <si>
    <t>Irene Maddox</t>
  </si>
  <si>
    <t>Seattle</t>
  </si>
  <si>
    <t>Washington</t>
  </si>
  <si>
    <t>OFF-BI-10003656</t>
  </si>
  <si>
    <t>Fellowes PB200 Plastic Comb Binding Machine</t>
  </si>
  <si>
    <t>US-2012-118983</t>
  </si>
  <si>
    <t>HP-14815</t>
  </si>
  <si>
    <t>Harold Pawlan</t>
  </si>
  <si>
    <t>Home Office</t>
  </si>
  <si>
    <t>Fort Worth</t>
  </si>
  <si>
    <t>Texas</t>
  </si>
  <si>
    <t>Central</t>
  </si>
  <si>
    <t>OFF-AP-10002311</t>
  </si>
  <si>
    <t>Holmes Replacement Filter for HEPA Air Cleaner, Very Large Room, HEPA Filter</t>
  </si>
  <si>
    <t>OFF-BI-10000756</t>
  </si>
  <si>
    <t>Storex DuraTech Recycled Plastic Frosted Binders</t>
  </si>
  <si>
    <t>CA-2011-105893</t>
  </si>
  <si>
    <t>PK-19075</t>
  </si>
  <si>
    <t>Pete Kriz</t>
  </si>
  <si>
    <t>Madison</t>
  </si>
  <si>
    <t>Wisconsin</t>
  </si>
  <si>
    <t>OFF-ST-10004186</t>
  </si>
  <si>
    <t>Stur-D-Stor Shelving, Vertical 5-Shelf: 72"H x 36"W x 18 1/2"D</t>
  </si>
  <si>
    <t>CA-2011-167164</t>
  </si>
  <si>
    <t>AG-10270</t>
  </si>
  <si>
    <t>Alejandro Grove</t>
  </si>
  <si>
    <t>West Jordan</t>
  </si>
  <si>
    <t>Utah</t>
  </si>
  <si>
    <t>OFF-ST-10000107</t>
  </si>
  <si>
    <t>Fellowes Super Stor/Drawer</t>
  </si>
  <si>
    <t>CA-2011-143336</t>
  </si>
  <si>
    <t>ZD-21925</t>
  </si>
  <si>
    <t>Zuschuss Donatelli</t>
  </si>
  <si>
    <t>San Francisco</t>
  </si>
  <si>
    <t>OFF-AR-10003056</t>
  </si>
  <si>
    <t>Newell 341</t>
  </si>
  <si>
    <t>TEC-PH-10001949</t>
  </si>
  <si>
    <t>Cisco SPA 501G IP Phone</t>
  </si>
  <si>
    <t>OFF-BI-10002215</t>
  </si>
  <si>
    <t>Wilson Jones Hanging View Binder, White, 1"</t>
  </si>
  <si>
    <t>CA-2013-137330</t>
  </si>
  <si>
    <t>KB-16585</t>
  </si>
  <si>
    <t>Ken Black</t>
  </si>
  <si>
    <t>Fremont</t>
  </si>
  <si>
    <t>Nebraska</t>
  </si>
  <si>
    <t>OFF-AR-10000246</t>
  </si>
  <si>
    <t>Newell 318</t>
  </si>
  <si>
    <t>OFF-AP-10001492</t>
  </si>
  <si>
    <t>Acco Six-Outlet Power Strip, 4' Cord Length</t>
  </si>
  <si>
    <t>US-2014-156909</t>
  </si>
  <si>
    <t>SF-20065</t>
  </si>
  <si>
    <t>Sandra Flanagan</t>
  </si>
  <si>
    <t>Philadelphia</t>
  </si>
  <si>
    <t>Pennsylvania</t>
  </si>
  <si>
    <t>East</t>
  </si>
  <si>
    <t>FUR-CH-10002774</t>
  </si>
  <si>
    <t>Global Deluxe Stacking Chair, Gray</t>
  </si>
  <si>
    <t>CA-2012-106320</t>
  </si>
  <si>
    <t>EB-13870</t>
  </si>
  <si>
    <t>Emily Burns</t>
  </si>
  <si>
    <t>Orem</t>
  </si>
  <si>
    <t>CA-2013-121755</t>
  </si>
  <si>
    <t>EH-13945</t>
  </si>
  <si>
    <t>Eric Hoffmann</t>
  </si>
  <si>
    <t>OFF-BI-10001634</t>
  </si>
  <si>
    <t>Wilson Jones Active Use Binders</t>
  </si>
  <si>
    <t>TEC-AC-10003027</t>
  </si>
  <si>
    <t>Accessories</t>
  </si>
  <si>
    <t>Imation 8GB Mini TravelDrive USB 2.0 Flash Drive</t>
  </si>
  <si>
    <t>US-2012-150630</t>
  </si>
  <si>
    <t>TB-21520</t>
  </si>
  <si>
    <t>Tracy Blumstein</t>
  </si>
  <si>
    <t>FUR-BO-10004834</t>
  </si>
  <si>
    <t>Riverside Palais Royal Lawyers Bookcase, Royale Cherry Finish</t>
  </si>
  <si>
    <t>OFF-BI-10000474</t>
  </si>
  <si>
    <t>Avery Recycled Flexi-View Covers for Binding Systems</t>
  </si>
  <si>
    <t>FUR-FU-10004848</t>
  </si>
  <si>
    <t>Howard Miller 13-3/4" Diameter Brushed Chrome Round Wall Clock</t>
  </si>
  <si>
    <t>OFF-EN-10001509</t>
  </si>
  <si>
    <t>Envelopes</t>
  </si>
  <si>
    <t>Poly String Tie Envelopes</t>
  </si>
  <si>
    <t>OFF-AR-10004042</t>
  </si>
  <si>
    <t>BOSTON Model 1800 Electric Pencil Sharpeners, Putty/Woodgrain</t>
  </si>
  <si>
    <t>OFF-BI-10001525</t>
  </si>
  <si>
    <t>Acco Pressboard Covers with Storage Hooks, 14 7/8" x 11", Executive Red</t>
  </si>
  <si>
    <t>OFF-AR-10001683</t>
  </si>
  <si>
    <t>Lumber Crayons</t>
  </si>
  <si>
    <t>CA-2014-107727</t>
  </si>
  <si>
    <t>MA-17560</t>
  </si>
  <si>
    <t>Matt Abelman</t>
  </si>
  <si>
    <t>Houston</t>
  </si>
  <si>
    <t>OFF-PA-10000249</t>
  </si>
  <si>
    <t>Staples</t>
  </si>
  <si>
    <t>CA-2013-117590</t>
  </si>
  <si>
    <t>First Class</t>
  </si>
  <si>
    <t>GH-14485</t>
  </si>
  <si>
    <t>Gene Hale</t>
  </si>
  <si>
    <t>Richardson</t>
  </si>
  <si>
    <t>TEC-PH-10004977</t>
  </si>
  <si>
    <t>GE 30524EE4</t>
  </si>
  <si>
    <t>FUR-FU-10003664</t>
  </si>
  <si>
    <t>Electrix Architect's Clamp-On Swing Arm Lamp, Black</t>
  </si>
  <si>
    <t>CA-2012-117415</t>
  </si>
  <si>
    <t>SN-20710</t>
  </si>
  <si>
    <t>Steve Nguyen</t>
  </si>
  <si>
    <t>OFF-EN-10002986</t>
  </si>
  <si>
    <t>#10-4 1/8" x 9 1/2" Premium Diagonal Seam Envelopes</t>
  </si>
  <si>
    <t>FUR-BO-10002545</t>
  </si>
  <si>
    <t>Atlantic Metals Mobile 3-Shelf Bookcases, Custom Colors</t>
  </si>
  <si>
    <t>FUR-CH-10004218</t>
  </si>
  <si>
    <t>Global Fabric Manager's Chair, Dark Gray</t>
  </si>
  <si>
    <t>TEC-PH-10000486</t>
  </si>
  <si>
    <t>Plantronics HL10 Handset Lifter</t>
  </si>
  <si>
    <t>CA-2014-120999</t>
  </si>
  <si>
    <t>LC-16930</t>
  </si>
  <si>
    <t>Linda Cazamias</t>
  </si>
  <si>
    <t>Naperville</t>
  </si>
  <si>
    <t>Illinois</t>
  </si>
  <si>
    <t>TEC-PH-10004093</t>
  </si>
  <si>
    <t>Panasonic Kx-TS550</t>
  </si>
  <si>
    <t>CA-2013-101343</t>
  </si>
  <si>
    <t>RA-19885</t>
  </si>
  <si>
    <t>Ruben Ausman</t>
  </si>
  <si>
    <t>OFF-ST-10003479</t>
  </si>
  <si>
    <t>Eldon Base for stackable storage shelf, platinum</t>
  </si>
  <si>
    <t>CA-2014-139619</t>
  </si>
  <si>
    <t>ES-14080</t>
  </si>
  <si>
    <t>Erin Smith</t>
  </si>
  <si>
    <t>Melbourne</t>
  </si>
  <si>
    <t>OFF-ST-10003282</t>
  </si>
  <si>
    <t>Advantus 10-Drawer Portable Organizer, Chrome Metal Frame, Smoke Drawers</t>
  </si>
  <si>
    <t>CA-2013-118255</t>
  </si>
  <si>
    <t>ON-18715</t>
  </si>
  <si>
    <t>Odella Nelson</t>
  </si>
  <si>
    <t>Eagan</t>
  </si>
  <si>
    <t>Minnesota</t>
  </si>
  <si>
    <t>TEC-AC-10000171</t>
  </si>
  <si>
    <t>Verbatim 25 GB 6x Blu-ray Single Layer Recordable Disc, 25/Pack</t>
  </si>
  <si>
    <t>OFF-BI-10003291</t>
  </si>
  <si>
    <t>Wilson Jones Leather-Like Binders with DublLock Round Rings</t>
  </si>
  <si>
    <t>CA-2011-146703</t>
  </si>
  <si>
    <t>PO-18865</t>
  </si>
  <si>
    <t>Patrick O'Donnell</t>
  </si>
  <si>
    <t>Westland</t>
  </si>
  <si>
    <t>Michigan</t>
  </si>
  <si>
    <t>OFF-ST-10001713</t>
  </si>
  <si>
    <t>Gould Plastics 9-Pocket Panel Bin, 18-3/8w x 5-1/4d x 20-1/2h, Black</t>
  </si>
  <si>
    <t>CA-2013-169194</t>
  </si>
  <si>
    <t>LH-16900</t>
  </si>
  <si>
    <t>Lena Hernandez</t>
  </si>
  <si>
    <t>Dover</t>
  </si>
  <si>
    <t>Delaware</t>
  </si>
  <si>
    <t>TEC-AC-10002167</t>
  </si>
  <si>
    <t>Imation 8gb Micro Traveldrive Usb 2.0 Flash Drive</t>
  </si>
  <si>
    <t>TEC-PH-10003988</t>
  </si>
  <si>
    <t>LF Elite 3D Dazzle Designer Hard Case Cover, Lf Stylus Pen and Wiper For Apple Iphone 5c Mini Lite</t>
  </si>
  <si>
    <t>CA-2012-115742</t>
  </si>
  <si>
    <t>DP-13000</t>
  </si>
  <si>
    <t>Darren Powers</t>
  </si>
  <si>
    <t>New Albany</t>
  </si>
  <si>
    <t>Indiana</t>
  </si>
  <si>
    <t>OFF-BI-10004410</t>
  </si>
  <si>
    <t>C-Line Peel &amp; Stick Add-On Filing Pockets, 8-3/4 x 5-1/8, 10/Pack</t>
  </si>
  <si>
    <t>OFF-LA-10002762</t>
  </si>
  <si>
    <t>Avery 485</t>
  </si>
  <si>
    <t>FUR-FU-10001706</t>
  </si>
  <si>
    <t>Longer-Life Soft White Bulbs</t>
  </si>
  <si>
    <t>FUR-CH-10003061</t>
  </si>
  <si>
    <t>Global Leather Task Chair, Black</t>
  </si>
  <si>
    <t>CA-2013-105816</t>
  </si>
  <si>
    <t>JM-15265</t>
  </si>
  <si>
    <t>Janet Molinari</t>
  </si>
  <si>
    <t>New York City</t>
  </si>
  <si>
    <t>New York</t>
  </si>
  <si>
    <t>OFF-FA-10000304</t>
  </si>
  <si>
    <t>Fasteners</t>
  </si>
  <si>
    <t>Advantus Push Pins</t>
  </si>
  <si>
    <t>TEC-PH-10002447</t>
  </si>
  <si>
    <t>AT&amp;T CL83451 4-Handset Telephone</t>
  </si>
  <si>
    <t>CA-2013-111682</t>
  </si>
  <si>
    <t>TB-21055</t>
  </si>
  <si>
    <t>Ted Butterfield</t>
  </si>
  <si>
    <t>Troy</t>
  </si>
  <si>
    <t>OFF-ST-10000604</t>
  </si>
  <si>
    <t>Home/Office Personal File Carts</t>
  </si>
  <si>
    <t>OFF-PA-10001569</t>
  </si>
  <si>
    <t>Xerox 232</t>
  </si>
  <si>
    <t>FUR-CH-10003968</t>
  </si>
  <si>
    <t>Novimex Turbo Task Chair</t>
  </si>
  <si>
    <t>OFF-PA-10000587</t>
  </si>
  <si>
    <t>Array Parchment Paper, Assorted Colors</t>
  </si>
  <si>
    <t>OFF-BI-10001460</t>
  </si>
  <si>
    <t>Plastic Binding Combs</t>
  </si>
  <si>
    <t>OFF-AR-10001868</t>
  </si>
  <si>
    <t>Prang Dustless Chalk Sticks</t>
  </si>
  <si>
    <t>CA-2012-135545</t>
  </si>
  <si>
    <t>KM-16720</t>
  </si>
  <si>
    <t>Kunst Miller</t>
  </si>
  <si>
    <t>TEC-AC-10004633</t>
  </si>
  <si>
    <t>Verbatim 25 GB 6x Blu-ray Single Layer Recordable Disc, 3/Pack</t>
  </si>
  <si>
    <t>OFF-BI-10001078</t>
  </si>
  <si>
    <t>Acco PRESSTEX Data Binder with Storage Hooks, Dark Blue, 14 7/8" X 11"</t>
  </si>
  <si>
    <t>OFF-PA-10003892</t>
  </si>
  <si>
    <t>Xerox 1943</t>
  </si>
  <si>
    <t>FUR-FU-10000397</t>
  </si>
  <si>
    <t>Luxo Economy Swing Arm Lamp</t>
  </si>
  <si>
    <t>US-2012-164175</t>
  </si>
  <si>
    <t>PS-18970</t>
  </si>
  <si>
    <t>Paul Stevenson</t>
  </si>
  <si>
    <t>Chicago</t>
  </si>
  <si>
    <t>FUR-CH-10001146</t>
  </si>
  <si>
    <t>Global Value Mid-Back Manager's Chair, Gray</t>
  </si>
  <si>
    <t>CA-2011-106376</t>
  </si>
  <si>
    <t>BS-11590</t>
  </si>
  <si>
    <t>Brendan Sweed</t>
  </si>
  <si>
    <t>Gilbert</t>
  </si>
  <si>
    <t>Arizona</t>
  </si>
  <si>
    <t>OFF-AR-10002671</t>
  </si>
  <si>
    <t>Hunt BOSTON Model 1606 High-Volume Electric Pencil Sharpener, Beige</t>
  </si>
  <si>
    <t>TEC-PH-10002726</t>
  </si>
  <si>
    <t>netTALK DUO VoIP Telephone Service</t>
  </si>
  <si>
    <t>CA-2013-119823</t>
  </si>
  <si>
    <t>KD-16270</t>
  </si>
  <si>
    <t>Karen Daniels</t>
  </si>
  <si>
    <t>Springfield</t>
  </si>
  <si>
    <t>Virginia</t>
  </si>
  <si>
    <t>OFF-PA-10000482</t>
  </si>
  <si>
    <t>Snap-A-Way Black Print Carbonless Ruled Speed Letter, Triplicate</t>
  </si>
  <si>
    <t>CA-2013-106075</t>
  </si>
  <si>
    <t>HM-14980</t>
  </si>
  <si>
    <t>Henry MacAllister</t>
  </si>
  <si>
    <t>OFF-BI-10004654</t>
  </si>
  <si>
    <t>Avery Binding System Hidden Tab Executive Style Index Sets</t>
  </si>
  <si>
    <t>CA-2014-114440</t>
  </si>
  <si>
    <t>Jackson</t>
  </si>
  <si>
    <t>OFF-PA-10004675</t>
  </si>
  <si>
    <t>Telephone Message Books with Fax/Mobile Section, 5 1/2" x 3 3/16"</t>
  </si>
  <si>
    <t>US-2012-134026</t>
  </si>
  <si>
    <t>JE-15745</t>
  </si>
  <si>
    <t>Joel Eaton</t>
  </si>
  <si>
    <t>Memphis</t>
  </si>
  <si>
    <t>Tennessee</t>
  </si>
  <si>
    <t>FUR-CH-10000513</t>
  </si>
  <si>
    <t>High-Back Leather Manager's Chair</t>
  </si>
  <si>
    <t>FUR-FU-10003708</t>
  </si>
  <si>
    <t>Tenex Traditional Chairmats for Medium Pile Carpet, Standard Lip, 36" x 48"</t>
  </si>
  <si>
    <t>OFF-ST-10004123</t>
  </si>
  <si>
    <t>Safco Industrial Wire Shelving System</t>
  </si>
  <si>
    <t>US-2014-118038</t>
  </si>
  <si>
    <t>KB-16600</t>
  </si>
  <si>
    <t>Ken Brennan</t>
  </si>
  <si>
    <t>OFF-BI-10004182</t>
  </si>
  <si>
    <t>Economy Binders</t>
  </si>
  <si>
    <t>FUR-FU-10000260</t>
  </si>
  <si>
    <t>6" Cubicle Wall Clock, Black</t>
  </si>
  <si>
    <t>OFF-ST-10000615</t>
  </si>
  <si>
    <t>SimpliFile Personal File, Black Granite, 15w x 6-15/16d x 11-1/4h</t>
  </si>
  <si>
    <t>US-2011-147606</t>
  </si>
  <si>
    <t>FUR-FU-10003194</t>
  </si>
  <si>
    <t>Eldon Expressions Desk Accessory, Wood Pencil Holder, Oak</t>
  </si>
  <si>
    <t>CA-2013-127208</t>
  </si>
  <si>
    <t>SC-20770</t>
  </si>
  <si>
    <t>Stewart Carmichael</t>
  </si>
  <si>
    <t>Decatur</t>
  </si>
  <si>
    <t>Alabama</t>
  </si>
  <si>
    <t>OFF-AP-10002118</t>
  </si>
  <si>
    <t>1.7 Cubic Foot Compact "Cube" Office Refrigerators</t>
  </si>
  <si>
    <t>OFF-BI-10002309</t>
  </si>
  <si>
    <t>Avery Heavy-Duty EZD Binder With Locking Rings</t>
  </si>
  <si>
    <t>CA-2011-139451</t>
  </si>
  <si>
    <t>DN-13690</t>
  </si>
  <si>
    <t>Duane Noonan</t>
  </si>
  <si>
    <t>OFF-AR-10002053</t>
  </si>
  <si>
    <t>Premium Writing Pencils, Soft, #2 by Central Association for the Blind</t>
  </si>
  <si>
    <t>OFF-ST-10002370</t>
  </si>
  <si>
    <t>Sortfiler Multipurpose Personal File Organizer, Black</t>
  </si>
  <si>
    <t>CA-2012-149734</t>
  </si>
  <si>
    <t>JC-16105</t>
  </si>
  <si>
    <t>Julie Creighton</t>
  </si>
  <si>
    <t>Durham</t>
  </si>
  <si>
    <t>OFF-EN-10000927</t>
  </si>
  <si>
    <t>Jet-Pak Recycled Peel 'N' Seal Padded Mailers</t>
  </si>
  <si>
    <t>US-2014-119662</t>
  </si>
  <si>
    <t>CS-12400</t>
  </si>
  <si>
    <t>Christopher Schild</t>
  </si>
  <si>
    <t>OFF-ST-10003656</t>
  </si>
  <si>
    <t>Safco Industrial Wire Shelving</t>
  </si>
  <si>
    <t>CA-2014-140088</t>
  </si>
  <si>
    <t>Columbia</t>
  </si>
  <si>
    <t>South Carolina</t>
  </si>
  <si>
    <t>FUR-CH-10000863</t>
  </si>
  <si>
    <t>Novimex Swivel Fabric Task Chair</t>
  </si>
  <si>
    <t>CA-2014-155558</t>
  </si>
  <si>
    <t>PG-18895</t>
  </si>
  <si>
    <t>Paul Gonzalez</t>
  </si>
  <si>
    <t>Rochester</t>
  </si>
  <si>
    <t>TEC-AC-10001998</t>
  </si>
  <si>
    <t>Logitech LS21 Speaker System - PC Multimedia - 2.1-CH - Wired</t>
  </si>
  <si>
    <t>OFF-LA-10000134</t>
  </si>
  <si>
    <t>Avery 511</t>
  </si>
  <si>
    <t>CA-2013-159695</t>
  </si>
  <si>
    <t>GM-14455</t>
  </si>
  <si>
    <t>Gary Mitchum</t>
  </si>
  <si>
    <t>OFF-ST-10003442</t>
  </si>
  <si>
    <t>Eldon Portable Mobile Manager</t>
  </si>
  <si>
    <t>CA-2013-109806</t>
  </si>
  <si>
    <t>JS-15685</t>
  </si>
  <si>
    <t>Jim Sink</t>
  </si>
  <si>
    <t>OFF-AR-10004930</t>
  </si>
  <si>
    <t>Turquoise Lead Holder with Pocket Clip</t>
  </si>
  <si>
    <t>OFF-PA-10000304</t>
  </si>
  <si>
    <t>Xerox 1995</t>
  </si>
  <si>
    <t>CA-2012-149587</t>
  </si>
  <si>
    <t>KB-16315</t>
  </si>
  <si>
    <t>Karl Braun</t>
  </si>
  <si>
    <t>Minneapolis</t>
  </si>
  <si>
    <t>OFF-PA-10003177</t>
  </si>
  <si>
    <t>Xerox 1999</t>
  </si>
  <si>
    <t>FUR-FU-10003799</t>
  </si>
  <si>
    <t>Seth Thomas 13 1/2" Wall Clock</t>
  </si>
  <si>
    <t>OFF-BI-10002852</t>
  </si>
  <si>
    <t>Ibico Standard Transparent Covers</t>
  </si>
  <si>
    <t>US-2014-109484</t>
  </si>
  <si>
    <t>RB-19705</t>
  </si>
  <si>
    <t>Roger Barcio</t>
  </si>
  <si>
    <t>Portland</t>
  </si>
  <si>
    <t>Oregon</t>
  </si>
  <si>
    <t>OFF-BI-10004738</t>
  </si>
  <si>
    <t>Flexible Leather- Look Classic Collection Ring Binder</t>
  </si>
  <si>
    <t>CA-2014-161018</t>
  </si>
  <si>
    <t>PN-18775</t>
  </si>
  <si>
    <t>Parhena Norris</t>
  </si>
  <si>
    <t>FUR-FU-10000629</t>
  </si>
  <si>
    <t>9-3/4 Diameter Round Wall Clock</t>
  </si>
  <si>
    <t>CA-2014-157833</t>
  </si>
  <si>
    <t>KD-16345</t>
  </si>
  <si>
    <t>Katherine Ducich</t>
  </si>
  <si>
    <t>OFF-BI-10001721</t>
  </si>
  <si>
    <t>Trimflex Flexible Post Binders</t>
  </si>
  <si>
    <t>CA-2013-149223</t>
  </si>
  <si>
    <t>ER-13855</t>
  </si>
  <si>
    <t>Elpida Rittenbach</t>
  </si>
  <si>
    <t>Saint Paul</t>
  </si>
  <si>
    <t>OFF-AP-10000358</t>
  </si>
  <si>
    <t>Fellowes Basic Home/Office Series Surge Protectors</t>
  </si>
  <si>
    <t>CA-2013-158568</t>
  </si>
  <si>
    <t>RB-19465</t>
  </si>
  <si>
    <t>Rick Bensley</t>
  </si>
  <si>
    <t>OFF-PA-10003256</t>
  </si>
  <si>
    <t>Avery Personal Creations Heavyweight Cards</t>
  </si>
  <si>
    <t>TEC-AC-10001767</t>
  </si>
  <si>
    <t>SanDisk Ultra 64 GB MicroSDHC Class 10 Memory Card</t>
  </si>
  <si>
    <t>OFF-BI-10002609</t>
  </si>
  <si>
    <t>Avery Hidden Tab Dividers for Binding Systems</t>
  </si>
  <si>
    <t>CA-2013-129903</t>
  </si>
  <si>
    <t>GZ-14470</t>
  </si>
  <si>
    <t>Gary Zandusky</t>
  </si>
  <si>
    <t>OFF-PA-10004040</t>
  </si>
  <si>
    <t>Universal Premium White Copier/Laser Paper (20Lb. and 87 Bright)</t>
  </si>
  <si>
    <t>US-2012-156867</t>
  </si>
  <si>
    <t>LC-16870</t>
  </si>
  <si>
    <t>Lena Cacioppo</t>
  </si>
  <si>
    <t>Aurora</t>
  </si>
  <si>
    <t>Colorado</t>
  </si>
  <si>
    <t>TEC-AC-10001552</t>
  </si>
  <si>
    <t>Logitech K350 2.4Ghz Wireless Keyboard</t>
  </si>
  <si>
    <t>FUR-FU-10004006</t>
  </si>
  <si>
    <t>Deflect-o DuraMat Lighweight, Studded, Beveled Mat for Low Pile Carpeting</t>
  </si>
  <si>
    <t>OFF-BI-10002794</t>
  </si>
  <si>
    <t>Avery Trapezoid Ring Binder, 3" Capacity, Black, 1040 sheets</t>
  </si>
  <si>
    <t>CA-2014-119004</t>
  </si>
  <si>
    <t>JM-15250</t>
  </si>
  <si>
    <t>Janet Martin</t>
  </si>
  <si>
    <t>Charlotte</t>
  </si>
  <si>
    <t>TEC-AC-10003499</t>
  </si>
  <si>
    <t>Memorex Mini Travel Drive 8 GB USB 2.0 Flash Drive</t>
  </si>
  <si>
    <t>TEC-PH-10002844</t>
  </si>
  <si>
    <t>Speck Products Candyshell Flip Case</t>
  </si>
  <si>
    <t>OFF-AR-10000390</t>
  </si>
  <si>
    <t>Newell Chalk Holder</t>
  </si>
  <si>
    <t>CA-2012-129476</t>
  </si>
  <si>
    <t>PA-19060</t>
  </si>
  <si>
    <t>Pete Armstrong</t>
  </si>
  <si>
    <t>Orland Park</t>
  </si>
  <si>
    <t>TEC-AC-10000844</t>
  </si>
  <si>
    <t>Logitech Gaming G510s - Keyboard</t>
  </si>
  <si>
    <t>CA-2014-146780</t>
  </si>
  <si>
    <t>CV-12805</t>
  </si>
  <si>
    <t>Cynthia Voltz</t>
  </si>
  <si>
    <t>FUR-FU-10001934</t>
  </si>
  <si>
    <t>Magnifier Swing Arm Lamp</t>
  </si>
  <si>
    <t>CA-2013-128867</t>
  </si>
  <si>
    <t>CL-12565</t>
  </si>
  <si>
    <t>Clay Ludtke</t>
  </si>
  <si>
    <t>Urbandale</t>
  </si>
  <si>
    <t>Iowa</t>
  </si>
  <si>
    <t>OFF-AR-10000380</t>
  </si>
  <si>
    <t>Hunt PowerHouse Electric Pencil Sharpener, Blue</t>
  </si>
  <si>
    <t>OFF-BI-10003981</t>
  </si>
  <si>
    <t>Avery Durable Plastic 1" Binders</t>
  </si>
  <si>
    <t>CA-2011-115259</t>
  </si>
  <si>
    <t>RC-19960</t>
  </si>
  <si>
    <t>Ryan Crowe</t>
  </si>
  <si>
    <t>Columbus</t>
  </si>
  <si>
    <t>Ohio</t>
  </si>
  <si>
    <t>OFF-FA-10000621</t>
  </si>
  <si>
    <t>OIC Colored Binder Clips, Assorted Sizes</t>
  </si>
  <si>
    <t>OFF-EN-10002600</t>
  </si>
  <si>
    <t>Redi-Strip #10 Envelopes, 4 1/8 x 9 1/2</t>
  </si>
  <si>
    <t>OFF-PA-10004965</t>
  </si>
  <si>
    <t>Xerox 1921</t>
  </si>
  <si>
    <t>OFF-EN-10002504</t>
  </si>
  <si>
    <t>Tyvek Top-Opening Peel &amp; Seel Envelopes, Plain White</t>
  </si>
  <si>
    <t>CA-2012-110457</t>
  </si>
  <si>
    <t>DK-13090</t>
  </si>
  <si>
    <t>Dave Kipp</t>
  </si>
  <si>
    <t>FUR-TA-10001768</t>
  </si>
  <si>
    <t>Hon Racetrack Conference Tables</t>
  </si>
  <si>
    <t>US-2012-136476</t>
  </si>
  <si>
    <t>GG-14650</t>
  </si>
  <si>
    <t>Greg Guthrie</t>
  </si>
  <si>
    <t>Bristol</t>
  </si>
  <si>
    <t>OFF-BI-10003650</t>
  </si>
  <si>
    <t>GBC DocuBind 300 Electric Binding Machine</t>
  </si>
  <si>
    <t>CA-2013-103730</t>
  </si>
  <si>
    <t>SC-20725</t>
  </si>
  <si>
    <t>Steven Cartwright</t>
  </si>
  <si>
    <t>Wilmington</t>
  </si>
  <si>
    <t>FUR-FU-10002157</t>
  </si>
  <si>
    <t>Artistic Insta-Plaque</t>
  </si>
  <si>
    <t>OFF-ST-10000777</t>
  </si>
  <si>
    <t>Companion Letter/Legal File, Black</t>
  </si>
  <si>
    <t>OFF-EN-10002500</t>
  </si>
  <si>
    <t>Globe Weis Peel &amp; Seel First Class Envelopes</t>
  </si>
  <si>
    <t>TEC-PH-10003875</t>
  </si>
  <si>
    <t>KLD Oscar II Style Snap-on Ultra Thin Side Flip Synthetic Leather Cover Case for HTC One HTC M7</t>
  </si>
  <si>
    <t>US-2011-152030</t>
  </si>
  <si>
    <t>AD-10180</t>
  </si>
  <si>
    <t>Alan Dominguez</t>
  </si>
  <si>
    <t>FUR-CH-10004063</t>
  </si>
  <si>
    <t>Global Deluxe High-Back Manager's Chair</t>
  </si>
  <si>
    <t>US-2011-134614</t>
  </si>
  <si>
    <t>PF-19165</t>
  </si>
  <si>
    <t>Philip Fox</t>
  </si>
  <si>
    <t>Bloomington</t>
  </si>
  <si>
    <t>FUR-TA-10004534</t>
  </si>
  <si>
    <t>Bevis 44 x 96 Conference Tables</t>
  </si>
  <si>
    <t>US-2014-107272</t>
  </si>
  <si>
    <t>TS-21610</t>
  </si>
  <si>
    <t>Troy Staebel</t>
  </si>
  <si>
    <t>Phoenix</t>
  </si>
  <si>
    <t>OFF-BI-10003274</t>
  </si>
  <si>
    <t>Avery Durable Slant Ring Binders, No Labels</t>
  </si>
  <si>
    <t>OFF-ST-10002974</t>
  </si>
  <si>
    <t>Trav-L-File Heavy-Duty Shuttle II, Black</t>
  </si>
  <si>
    <t>US-2013-125969</t>
  </si>
  <si>
    <t>LS-16975</t>
  </si>
  <si>
    <t>Lindsay Shagiari</t>
  </si>
  <si>
    <t>Global Task Chair, Black</t>
  </si>
  <si>
    <t>FUR-FU-10003773</t>
  </si>
  <si>
    <t>Eldon Cleatmat Plus Chair Mats for High Pile Carpets</t>
  </si>
  <si>
    <t>US-2014-164147</t>
  </si>
  <si>
    <t>DW-13585</t>
  </si>
  <si>
    <t>Dorothy Wardle</t>
  </si>
  <si>
    <t>TEC-PH-10002293</t>
  </si>
  <si>
    <t>Anker 36W 4-Port USB Wall Charger Travel Power Adapter for iPhone 5s 5c 5</t>
  </si>
  <si>
    <t>OFF-PA-10002377</t>
  </si>
  <si>
    <t>Xerox 1916</t>
  </si>
  <si>
    <t>OFF-FA-10002780</t>
  </si>
  <si>
    <t>CA-2013-145583</t>
  </si>
  <si>
    <t>LC-16885</t>
  </si>
  <si>
    <t>Lena Creighton</t>
  </si>
  <si>
    <t>Roseville</t>
  </si>
  <si>
    <t>OFF-PA-10001804</t>
  </si>
  <si>
    <t>Xerox 195</t>
  </si>
  <si>
    <t>OFF-PA-10001736</t>
  </si>
  <si>
    <t>Xerox 1880</t>
  </si>
  <si>
    <t>OFF-AR-10001149</t>
  </si>
  <si>
    <t>Sanford Colorific Colored Pencils, 12/Box</t>
  </si>
  <si>
    <t>OFF-FA-10002988</t>
  </si>
  <si>
    <t>Ideal Clamps</t>
  </si>
  <si>
    <t>OFF-BI-10004781</t>
  </si>
  <si>
    <t>GBC Wire Binding Strips</t>
  </si>
  <si>
    <t>OFF-SU-10001218</t>
  </si>
  <si>
    <t>Supplies</t>
  </si>
  <si>
    <t>Fiskars Softgrip Scissors</t>
  </si>
  <si>
    <t>CA-2013-110366</t>
  </si>
  <si>
    <t>JD-15895</t>
  </si>
  <si>
    <t>Jonathan Doherty</t>
  </si>
  <si>
    <t>CA-2014-106180</t>
  </si>
  <si>
    <t>SH-19975</t>
  </si>
  <si>
    <t>Sally Hughsby</t>
  </si>
  <si>
    <t>OFF-AR-10000940</t>
  </si>
  <si>
    <t>Newell 343</t>
  </si>
  <si>
    <t>OFF-EN-10004030</t>
  </si>
  <si>
    <t>Convenience Packs of Business Envelopes</t>
  </si>
  <si>
    <t>OFF-PA-10004327</t>
  </si>
  <si>
    <t>Xerox 1911</t>
  </si>
  <si>
    <t>CA-2014-155376</t>
  </si>
  <si>
    <t>SG-20080</t>
  </si>
  <si>
    <t>Sandra Glassco</t>
  </si>
  <si>
    <t>Independence</t>
  </si>
  <si>
    <t>Missouri</t>
  </si>
  <si>
    <t>OFF-AP-10001058</t>
  </si>
  <si>
    <t>Sanyo 2.5 Cubic Foot Mid-Size Office Refrigerators</t>
  </si>
  <si>
    <t>CA-2012-110744</t>
  </si>
  <si>
    <t>HA-14920</t>
  </si>
  <si>
    <t>Helen Andreada</t>
  </si>
  <si>
    <t>Pasadena</t>
  </si>
  <si>
    <t>CA-2011-110072</t>
  </si>
  <si>
    <t>MG-17680</t>
  </si>
  <si>
    <t>Maureen Gastineau</t>
  </si>
  <si>
    <t>Newark</t>
  </si>
  <si>
    <t>FUR-FU-10000521</t>
  </si>
  <si>
    <t>Seth Thomas 14" Putty-Colored Wall Clock</t>
  </si>
  <si>
    <t>CA-2013-114489</t>
  </si>
  <si>
    <t>JE-16165</t>
  </si>
  <si>
    <t>Justin Ellison</t>
  </si>
  <si>
    <t>Franklin</t>
  </si>
  <si>
    <t>TEC-PH-10000215</t>
  </si>
  <si>
    <t>Plantronics Cordless Phone Headset with In-line Volume - M214C</t>
  </si>
  <si>
    <t>TEC-PH-10001448</t>
  </si>
  <si>
    <t>Anker Astro 15000mAh USB Portable Charger</t>
  </si>
  <si>
    <t>OFF-BI-10002735</t>
  </si>
  <si>
    <t>GBC Prestige Therm-A-Bind Covers</t>
  </si>
  <si>
    <t>CA-2013-158834</t>
  </si>
  <si>
    <t>TW-21025</t>
  </si>
  <si>
    <t>Tamara Willingham</t>
  </si>
  <si>
    <t>Scottsdale</t>
  </si>
  <si>
    <t>OFF-AP-10000326</t>
  </si>
  <si>
    <t>Belkin 7 Outlet SurgeMaster Surge Protector with Phone Protection</t>
  </si>
  <si>
    <t>TEC-PH-10001254</t>
  </si>
  <si>
    <t>Jabra BIZ 2300 Duo QD Duo Corded Headset</t>
  </si>
  <si>
    <t>CA-2012-124919</t>
  </si>
  <si>
    <t>SP-20650</t>
  </si>
  <si>
    <t>Stephanie Phelps</t>
  </si>
  <si>
    <t>San Jose</t>
  </si>
  <si>
    <t>OFF-PA-10001950</t>
  </si>
  <si>
    <t>Southworth 25% Cotton Antique Laid Paper &amp; Envelopes</t>
  </si>
  <si>
    <t>OFF-PA-10002254</t>
  </si>
  <si>
    <t>Xerox 1883</t>
  </si>
  <si>
    <t>OFF-ST-10001590</t>
  </si>
  <si>
    <t>Tenex Personal Project File with Scoop Front Design, Black</t>
  </si>
  <si>
    <t>CA-2012-118948</t>
  </si>
  <si>
    <t>NK-18490</t>
  </si>
  <si>
    <t>Neil Knudson</t>
  </si>
  <si>
    <t>OFF-AR-10001547</t>
  </si>
  <si>
    <t>Newell 311</t>
  </si>
  <si>
    <t>CA-2011-104269</t>
  </si>
  <si>
    <t>DB-13060</t>
  </si>
  <si>
    <t>Dave Brooks</t>
  </si>
  <si>
    <t>CA-2013-114104</t>
  </si>
  <si>
    <t>NP-18670</t>
  </si>
  <si>
    <t>Nora Paige</t>
  </si>
  <si>
    <t>Edmond</t>
  </si>
  <si>
    <t>Oklahoma</t>
  </si>
  <si>
    <t>OFF-LA-10002475</t>
  </si>
  <si>
    <t>Avery 519</t>
  </si>
  <si>
    <t>TEC-PH-10004536</t>
  </si>
  <si>
    <t>Avaya 5420 Digital phone</t>
  </si>
  <si>
    <t>CA-2013-162733</t>
  </si>
  <si>
    <t>TT-21070</t>
  </si>
  <si>
    <t>Ted Trevino</t>
  </si>
  <si>
    <t>OFF-PA-10002751</t>
  </si>
  <si>
    <t>Xerox 1920</t>
  </si>
  <si>
    <t>CA-2012-119697</t>
  </si>
  <si>
    <t>EM-13960</t>
  </si>
  <si>
    <t>Eric Murdock</t>
  </si>
  <si>
    <t>TEC-AC-10003657</t>
  </si>
  <si>
    <t>Lenovo 17-Key USB Numeric Keypad</t>
  </si>
  <si>
    <t>CA-2013-154508</t>
  </si>
  <si>
    <t>RD-19900</t>
  </si>
  <si>
    <t>Ruben Dartt</t>
  </si>
  <si>
    <t>Carlsbad</t>
  </si>
  <si>
    <t>New Mexico</t>
  </si>
  <si>
    <t>OFF-EN-10001990</t>
  </si>
  <si>
    <t>CA-2013-113817</t>
  </si>
  <si>
    <t>MJ-17740</t>
  </si>
  <si>
    <t>Max Jones</t>
  </si>
  <si>
    <t>OFF-BI-10004002</t>
  </si>
  <si>
    <t>Wilson Jones International Size A4 Ring Binders</t>
  </si>
  <si>
    <t>CA-2011-139892</t>
  </si>
  <si>
    <t>BM-11140</t>
  </si>
  <si>
    <t>Becky Martin</t>
  </si>
  <si>
    <t>San Antonio</t>
  </si>
  <si>
    <t>OFF-AR-10004441</t>
  </si>
  <si>
    <t>BIC Brite Liner Highlighters</t>
  </si>
  <si>
    <t>TEC-MA-10000822</t>
  </si>
  <si>
    <t>Machines</t>
  </si>
  <si>
    <t>Lexmark MX611dhe Monochrome Laser Printer</t>
  </si>
  <si>
    <t>OFF-ST-10000991</t>
  </si>
  <si>
    <t>Space Solutions HD Industrial Steel Shelving.</t>
  </si>
  <si>
    <t>FUR-CH-10004287</t>
  </si>
  <si>
    <t>SAFCO Arco Folding Chair</t>
  </si>
  <si>
    <t>OFF-AR-10002656</t>
  </si>
  <si>
    <t>Sanford Liquid Accent Highlighters</t>
  </si>
  <si>
    <t>OFF-AP-10002518</t>
  </si>
  <si>
    <t>Kensington 7 Outlet MasterPiece Power Center</t>
  </si>
  <si>
    <t>TEC-PH-10003931</t>
  </si>
  <si>
    <t>JBL Micro Wireless Portable Bluetooth Speaker</t>
  </si>
  <si>
    <t>CA-2011-118962</t>
  </si>
  <si>
    <t>CS-12130</t>
  </si>
  <si>
    <t>Chad Sievert</t>
  </si>
  <si>
    <t>OFF-PA-10000659</t>
  </si>
  <si>
    <t>Adams Phone Message Book, Professional, 400 Message Capacity, 5 3/6” x 11”</t>
  </si>
  <si>
    <t>OFF-PA-10001144</t>
  </si>
  <si>
    <t>Xerox 1913</t>
  </si>
  <si>
    <t>FUR-CH-10003817</t>
  </si>
  <si>
    <t>Global Value Steno Chair, Gray</t>
  </si>
  <si>
    <t>US-2011-100853</t>
  </si>
  <si>
    <t>JB-15400</t>
  </si>
  <si>
    <t>Jennifer Braxton</t>
  </si>
  <si>
    <t>OFF-AP-10000891</t>
  </si>
  <si>
    <t>Kensington 7 Outlet MasterPiece HOMEOFFICE Power Control Center</t>
  </si>
  <si>
    <t>OFF-LA-10003148</t>
  </si>
  <si>
    <t>Avery 51</t>
  </si>
  <si>
    <t>US-2014-152366</t>
  </si>
  <si>
    <t>SJ-20500</t>
  </si>
  <si>
    <t>Shirley Jackson</t>
  </si>
  <si>
    <t>OFF-AP-10002684</t>
  </si>
  <si>
    <t>Acco 7-Outlet Masterpiece Power Center, Wihtout Fax/Phone Line Protection</t>
  </si>
  <si>
    <t>US-2012-101511</t>
  </si>
  <si>
    <t>FUR-CH-10004698</t>
  </si>
  <si>
    <t>Padded Folding Chairs, Black, 4/Carton</t>
  </si>
  <si>
    <t>OFF-SU-10002189</t>
  </si>
  <si>
    <t>Acme Rosewood Handle Letter Opener</t>
  </si>
  <si>
    <t>CA-2012-137225</t>
  </si>
  <si>
    <t>JK-15640</t>
  </si>
  <si>
    <t>Jim Kriz</t>
  </si>
  <si>
    <t>OFF-AR-10001940</t>
  </si>
  <si>
    <t>Sanford Colorific Eraseable Coloring Pencils, 12 Count</t>
  </si>
  <si>
    <t>CA-2011-166191</t>
  </si>
  <si>
    <t>DK-13150</t>
  </si>
  <si>
    <t>David Kendrick</t>
  </si>
  <si>
    <t>OFF-ST-10003455</t>
  </si>
  <si>
    <t>Tenex File Box, Personal Filing Tote with Lid, Black</t>
  </si>
  <si>
    <t>TEC-AC-10004659</t>
  </si>
  <si>
    <t>Imation Secure+ Hardware Encrypted USB 2.0 Flash Drive; 16GB</t>
  </si>
  <si>
    <t>CA-2011-158274</t>
  </si>
  <si>
    <t>RM-19675</t>
  </si>
  <si>
    <t>Robert Marley</t>
  </si>
  <si>
    <t>Monroe</t>
  </si>
  <si>
    <t>Louisiana</t>
  </si>
  <si>
    <t>TEC-PH-10003273</t>
  </si>
  <si>
    <t>AT&amp;T TR1909W</t>
  </si>
  <si>
    <t>TEC-PH-10004896</t>
  </si>
  <si>
    <t>Nokia Lumia 521 (T-Mobile)</t>
  </si>
  <si>
    <t>TEC-AC-10002345</t>
  </si>
  <si>
    <t>HP Standard 104 key PS/2 Keyboard</t>
  </si>
  <si>
    <t>CA-2013-105018</t>
  </si>
  <si>
    <t>SK-19990</t>
  </si>
  <si>
    <t>Sally Knutson</t>
  </si>
  <si>
    <t>Fairfield</t>
  </si>
  <si>
    <t>Connecticut</t>
  </si>
  <si>
    <t>OFF-BI-10001890</t>
  </si>
  <si>
    <t>Avery Poly Binder Pockets</t>
  </si>
  <si>
    <t>CA-2011-123260</t>
  </si>
  <si>
    <t>FM-14290</t>
  </si>
  <si>
    <t>Frank Merwin</t>
  </si>
  <si>
    <t>TEC-AC-10002323</t>
  </si>
  <si>
    <t>SanDisk Ultra 32 GB MicroSDHC Class 10 Memory Card</t>
  </si>
  <si>
    <t>CA-2013-157000</t>
  </si>
  <si>
    <t>AM-10360</t>
  </si>
  <si>
    <t>Alice McCarthy</t>
  </si>
  <si>
    <t>Grand Prairie</t>
  </si>
  <si>
    <t>OFF-ST-10001328</t>
  </si>
  <si>
    <t>Personal Filing Tote with Lid, Black/Gray</t>
  </si>
  <si>
    <t>CA-2012-102281</t>
  </si>
  <si>
    <t>MP-17470</t>
  </si>
  <si>
    <t>Mark Packer</t>
  </si>
  <si>
    <t>FUR-BO-10002613</t>
  </si>
  <si>
    <t>Atlantic Metals Mobile 4-Shelf Bookcases, Custom Colors</t>
  </si>
  <si>
    <t>TEC-PH-10001552</t>
  </si>
  <si>
    <t>I Need's 3d Hello Kitty Hybrid Silicone Case Cover for HTC One X 4g with 3d Hello Kitty Stylus Pen Green/pink</t>
  </si>
  <si>
    <t>OFF-PA-10000061</t>
  </si>
  <si>
    <t>Xerox 205</t>
  </si>
  <si>
    <t>OFF-AR-10003514</t>
  </si>
  <si>
    <t>4009 Highlighters by Sanford</t>
  </si>
  <si>
    <t>CA-2012-131457</t>
  </si>
  <si>
    <t>MZ-17515</t>
  </si>
  <si>
    <t>Mary Zewe</t>
  </si>
  <si>
    <t>Redlands</t>
  </si>
  <si>
    <t>CA-2011-140004</t>
  </si>
  <si>
    <t>CB-12025</t>
  </si>
  <si>
    <t>Cassandra Brandow</t>
  </si>
  <si>
    <t>Hamilton</t>
  </si>
  <si>
    <t>OFF-AR-10004685</t>
  </si>
  <si>
    <t>Binney &amp; Smith Crayola Metallic Colored Pencils, 8-Color Set</t>
  </si>
  <si>
    <t>OFF-AR-10004027</t>
  </si>
  <si>
    <t>Binney &amp; Smith inkTank Erasable Desk Highlighter, Chisel Tip, Yellow, 12/Box</t>
  </si>
  <si>
    <t>CA-2014-107720</t>
  </si>
  <si>
    <t>VM-21685</t>
  </si>
  <si>
    <t>Valerie Mitchum</t>
  </si>
  <si>
    <t>Westfield</t>
  </si>
  <si>
    <t>New Jersey</t>
  </si>
  <si>
    <t>OFF-ST-10001414</t>
  </si>
  <si>
    <t>Decoflex Hanging Personal Folder File</t>
  </si>
  <si>
    <t>US-2014-124303</t>
  </si>
  <si>
    <t>FH-14365</t>
  </si>
  <si>
    <t>Fred Hopkins</t>
  </si>
  <si>
    <t>OFF-BI-10000343</t>
  </si>
  <si>
    <t>Pressboard Covers with Storage Hooks, 9 1/2" x 11", Light Blue</t>
  </si>
  <si>
    <t>OFF-PA-10002749</t>
  </si>
  <si>
    <t>Wirebound Message Books, 5-1/2 x 4 Forms, 2 or 4 Forms per Page</t>
  </si>
  <si>
    <t>CA-2014-105074</t>
  </si>
  <si>
    <t>MB-17305</t>
  </si>
  <si>
    <t>Maria Bertelson</t>
  </si>
  <si>
    <t>Akron</t>
  </si>
  <si>
    <t>OFF-PA-10002666</t>
  </si>
  <si>
    <t>Southworth 25% Cotton Linen-Finish Paper &amp; Envelopes</t>
  </si>
  <si>
    <t>CA-2011-133690</t>
  </si>
  <si>
    <t>BS-11755</t>
  </si>
  <si>
    <t>Bruce Stewart</t>
  </si>
  <si>
    <t>Denver</t>
  </si>
  <si>
    <t>FUR-TA-10004289</t>
  </si>
  <si>
    <t>BoxOffice By Design Rectangular and Half-Moon Meeting Room Tables</t>
  </si>
  <si>
    <t>OFF-AP-10003622</t>
  </si>
  <si>
    <t>Bravo II Megaboss 12-Amp Hard Body Upright, Replacement Belts, 2 Belts per Pack</t>
  </si>
  <si>
    <t>US-2014-116701</t>
  </si>
  <si>
    <t>LC-17140</t>
  </si>
  <si>
    <t>Logan Currie</t>
  </si>
  <si>
    <t>Dallas</t>
  </si>
  <si>
    <t>OFF-AP-10003217</t>
  </si>
  <si>
    <t>Eureka Sanitaire Commercial Upright</t>
  </si>
  <si>
    <t>CA-2014-126382</t>
  </si>
  <si>
    <t>HK-14890</t>
  </si>
  <si>
    <t>Heather Kirkland</t>
  </si>
  <si>
    <t>FUR-FU-10002960</t>
  </si>
  <si>
    <t>Eldon 200 Class Desk Accessories, Burgundy</t>
  </si>
  <si>
    <t>CA-2014-108329</t>
  </si>
  <si>
    <t>LE-16810</t>
  </si>
  <si>
    <t>Laurel Elliston</t>
  </si>
  <si>
    <t>Whittier</t>
  </si>
  <si>
    <t>TEC-PH-10001918</t>
  </si>
  <si>
    <t>Nortel Business Series Terminal T7208 Digital phone</t>
  </si>
  <si>
    <t>CA-2014-135860</t>
  </si>
  <si>
    <t>JH-15985</t>
  </si>
  <si>
    <t>Joseph Holt</t>
  </si>
  <si>
    <t>Saginaw</t>
  </si>
  <si>
    <t>OFF-ST-10000642</t>
  </si>
  <si>
    <t>Tennsco Lockers, Gray</t>
  </si>
  <si>
    <t>TEC-PH-10001700</t>
  </si>
  <si>
    <t>Panasonic KX-TG6844B Expandable Digital Cordless Telephone</t>
  </si>
  <si>
    <t>OFF-FA-10000134</t>
  </si>
  <si>
    <t>Advantus Push Pins, Aluminum Head</t>
  </si>
  <si>
    <t>OFF-ST-10001522</t>
  </si>
  <si>
    <t>Gould Plastics 18-Pocket Panel Bin, 34w x 5-1/4d x 20-1/2h</t>
  </si>
  <si>
    <t>CA-2012-101007</t>
  </si>
  <si>
    <t>MS-17980</t>
  </si>
  <si>
    <t>Michael Stewart</t>
  </si>
  <si>
    <t>TEC-AC-10001266</t>
  </si>
  <si>
    <t>Memorex Micro Travel Drive 8 GB</t>
  </si>
  <si>
    <t>CA-2012-146262</t>
  </si>
  <si>
    <t>VW-21775</t>
  </si>
  <si>
    <t>Victoria Wilson</t>
  </si>
  <si>
    <t>Medina</t>
  </si>
  <si>
    <t>OFF-LA-10004544</t>
  </si>
  <si>
    <t>Avery 505</t>
  </si>
  <si>
    <t>FUR-BO-10004695</t>
  </si>
  <si>
    <t>O'Sullivan 2-Door Barrister Bookcase in Odessa Pine</t>
  </si>
  <si>
    <t>TEC-MA-10000864</t>
  </si>
  <si>
    <t>Cisco 9971 IP Video Phone Charcoal</t>
  </si>
  <si>
    <t>TEC-AC-10000109</t>
  </si>
  <si>
    <t>Sony Micro Vault Click 16 GB USB 2.0 Flash Drive</t>
  </si>
  <si>
    <t>CA-2013-130162</t>
  </si>
  <si>
    <t>JH-15910</t>
  </si>
  <si>
    <t>Jonathan Howell</t>
  </si>
  <si>
    <t>TEC-PH-10002563</t>
  </si>
  <si>
    <t>Adtran 1202752G1</t>
  </si>
  <si>
    <t>CA-2012-169397</t>
  </si>
  <si>
    <t>JB-15925</t>
  </si>
  <si>
    <t>Joni Blumstein</t>
  </si>
  <si>
    <t>Dublin</t>
  </si>
  <si>
    <t>OFF-FA-10000585</t>
  </si>
  <si>
    <t>OIC Bulk Pack Metal Binder Clips</t>
  </si>
  <si>
    <t>OFF-PA-10004000</t>
  </si>
  <si>
    <t>While You Were Out Pads, 50 per Pad, 4 x 5 1/4, Green Cycle</t>
  </si>
  <si>
    <t>FUR-FU-10000087</t>
  </si>
  <si>
    <t>Executive Impressions 14" Two-Color Numerals Wall Clock</t>
  </si>
  <si>
    <t>TEC-MA-10001148</t>
  </si>
  <si>
    <t>Swingline SM12-08 MicroCut Jam Free Shredder</t>
  </si>
  <si>
    <t>OFF-AR-10001958</t>
  </si>
  <si>
    <t>Stanley Bostitch Contemporary Electric Pencil Sharpeners</t>
  </si>
  <si>
    <t>CA-2012-163055</t>
  </si>
  <si>
    <t>DS-13180</t>
  </si>
  <si>
    <t>David Smith</t>
  </si>
  <si>
    <t>Detroit</t>
  </si>
  <si>
    <t>OFF-AR-10001026</t>
  </si>
  <si>
    <t>Sanford Uni-Blazer View Highlighters, Chisel Tip, Yellow</t>
  </si>
  <si>
    <t>FUR-TA-10003748</t>
  </si>
  <si>
    <t>Bevis 36 x 72 Conference Tables</t>
  </si>
  <si>
    <t>OFF-ST-10002485</t>
  </si>
  <si>
    <t>Rogers Deluxe File Chest</t>
  </si>
  <si>
    <t>US-2012-145436</t>
  </si>
  <si>
    <t>VD-21670</t>
  </si>
  <si>
    <t>Valerie Dominguez</t>
  </si>
  <si>
    <t>FUR-CH-10004860</t>
  </si>
  <si>
    <t>Global Low Back Tilter Chair</t>
  </si>
  <si>
    <t>FUR-CH-10004477</t>
  </si>
  <si>
    <t>Global Push Button Manager's Chair, Indigo</t>
  </si>
  <si>
    <t>US-2011-156216</t>
  </si>
  <si>
    <t>EA-14035</t>
  </si>
  <si>
    <t>Erin Ashbrook</t>
  </si>
  <si>
    <t>OFF-BI-10001679</t>
  </si>
  <si>
    <t>GBC Instant Index System for Binding Systems</t>
  </si>
  <si>
    <t>US-2014-100930</t>
  </si>
  <si>
    <t>Tampa</t>
  </si>
  <si>
    <t>FUR-TA-10001705</t>
  </si>
  <si>
    <t>Bush Advantage Collection Round Conference Table</t>
  </si>
  <si>
    <t>FUR-TA-10003473</t>
  </si>
  <si>
    <t>Bretford Rectangular Conference Table Tops</t>
  </si>
  <si>
    <t>FUR-FU-10004017</t>
  </si>
  <si>
    <t>Tenex Contemporary Contur Chairmats for Low and Medium Pile Carpet, Computer, 39" x 49"</t>
  </si>
  <si>
    <t>TEC-AC-10003832</t>
  </si>
  <si>
    <t>Logitech P710e Mobile Speakerphone</t>
  </si>
  <si>
    <t>CA-2014-160514</t>
  </si>
  <si>
    <t>DB-13120</t>
  </si>
  <si>
    <t>David Bremer</t>
  </si>
  <si>
    <t>Santa Clara</t>
  </si>
  <si>
    <t>OFF-PA-10002479</t>
  </si>
  <si>
    <t>Xerox 4200 Series MultiUse Premium Copy Paper (20Lb. and 84 Bright)</t>
  </si>
  <si>
    <t>CA-2013-157749</t>
  </si>
  <si>
    <t>KL-16645</t>
  </si>
  <si>
    <t>Ken Lonsdale</t>
  </si>
  <si>
    <t>OFF-PA-10003349</t>
  </si>
  <si>
    <t>Xerox 1957</t>
  </si>
  <si>
    <t>FUR-FU-10000576</t>
  </si>
  <si>
    <t>Luxo Professional Fluorescent Magnifier Lamp with Clamp-Mount Base</t>
  </si>
  <si>
    <t>FUR-FU-10004351</t>
  </si>
  <si>
    <t>TEC-PH-10000011</t>
  </si>
  <si>
    <t>PureGear Roll-On Screen Protector</t>
  </si>
  <si>
    <t>FUR-TA-10002607</t>
  </si>
  <si>
    <t>KI Conference Tables</t>
  </si>
  <si>
    <t>FUR-FU-10002505</t>
  </si>
  <si>
    <t>Eldon 100 Class Desk Accessories</t>
  </si>
  <si>
    <t>CA-2011-131926</t>
  </si>
  <si>
    <t>DW-13480</t>
  </si>
  <si>
    <t>Dianna Wilson</t>
  </si>
  <si>
    <t>Lakeville</t>
  </si>
  <si>
    <t>OFF-ST-10002276</t>
  </si>
  <si>
    <t>Safco Steel Mobile File Cart</t>
  </si>
  <si>
    <t>OFF-PA-10004082</t>
  </si>
  <si>
    <t>Adams Telephone Message Book w/Frequently-Called Numbers Space, 400 Messages per Book</t>
  </si>
  <si>
    <t>OFF-AP-10002945</t>
  </si>
  <si>
    <t>Honeywell Enviracaire Portable HEPA Air Cleaner for 17' x 22' Room</t>
  </si>
  <si>
    <t>CA-2013-154739</t>
  </si>
  <si>
    <t>LH-17155</t>
  </si>
  <si>
    <t>Logan Haushalter</t>
  </si>
  <si>
    <t>FUR-CH-10002965</t>
  </si>
  <si>
    <t>Global Leather Highback Executive Chair with Pneumatic Height Adjustment, Black</t>
  </si>
  <si>
    <t>CA-2013-145625</t>
  </si>
  <si>
    <t>KC-16540</t>
  </si>
  <si>
    <t>Kelly Collister</t>
  </si>
  <si>
    <t>San Diego</t>
  </si>
  <si>
    <t>OFF-PA-10004569</t>
  </si>
  <si>
    <t>Wirebound Message Books, Two 4 1/4" x 5" Forms per Page</t>
  </si>
  <si>
    <t>CA-2013-146941</t>
  </si>
  <si>
    <t>DL-13315</t>
  </si>
  <si>
    <t>Delfina Latchford</t>
  </si>
  <si>
    <t>OFF-ST-10001228</t>
  </si>
  <si>
    <t>Fellowes Personal Hanging Folder Files, Navy</t>
  </si>
  <si>
    <t>OFF-EN-10003296</t>
  </si>
  <si>
    <t>Tyvek Side-Opening Peel &amp; Seel Expanding Envelopes</t>
  </si>
  <si>
    <t>US-2012-159982</t>
  </si>
  <si>
    <t>DR-12880</t>
  </si>
  <si>
    <t>Dan Reichenbach</t>
  </si>
  <si>
    <t>OFF-ST-10004804</t>
  </si>
  <si>
    <t>Belkin 19" Vented Equipment Shelf, Black</t>
  </si>
  <si>
    <t>TEC-PH-10001580</t>
  </si>
  <si>
    <t>Logitech Mobile Speakerphone P710e - speaker phone</t>
  </si>
  <si>
    <t>CA-2014-163139</t>
  </si>
  <si>
    <t>CC-12670</t>
  </si>
  <si>
    <t>Craig Carreira</t>
  </si>
  <si>
    <t>TEC-AC-10000290</t>
  </si>
  <si>
    <t>Sabrent 4-Port USB 2.0 Hub</t>
  </si>
  <si>
    <t>OFF-ST-10002790</t>
  </si>
  <si>
    <t>Safco Industrial Shelving</t>
  </si>
  <si>
    <t>OFF-BI-10003460</t>
  </si>
  <si>
    <t>Acco 3-Hole Punch</t>
  </si>
  <si>
    <t>US-2014-155299</t>
  </si>
  <si>
    <t>Dl-13600</t>
  </si>
  <si>
    <t>Dorris liebe</t>
  </si>
  <si>
    <t>OFF-AP-10002203</t>
  </si>
  <si>
    <t>Eureka Disposable Bags for Sanitaire Vibra Groomer I Upright Vac</t>
  </si>
  <si>
    <t>US-2011-106992</t>
  </si>
  <si>
    <t>SB-20290</t>
  </si>
  <si>
    <t>Sean Braxton</t>
  </si>
  <si>
    <t>TEC-MA-10003353</t>
  </si>
  <si>
    <t>Xerox WorkCentre 6505DN Laser Multifunction Printer</t>
  </si>
  <si>
    <t>CA-2013-125318</t>
  </si>
  <si>
    <t>RC-19825</t>
  </si>
  <si>
    <t>Roy Collins</t>
  </si>
  <si>
    <t>TEC-PH-10001433</t>
  </si>
  <si>
    <t>Cisco Small Business SPA 502G VoIP phone</t>
  </si>
  <si>
    <t>CA-2012-155040</t>
  </si>
  <si>
    <t>AH-10210</t>
  </si>
  <si>
    <t>Alan Hwang</t>
  </si>
  <si>
    <t>Brentwood</t>
  </si>
  <si>
    <t>TEC-AC-10004469</t>
  </si>
  <si>
    <t>Microsoft Sculpt Comfort Mouse</t>
  </si>
  <si>
    <t>CA-2014-136826</t>
  </si>
  <si>
    <t>CB-12535</t>
  </si>
  <si>
    <t>Claudia Bergmann</t>
  </si>
  <si>
    <t>Chapel Hill</t>
  </si>
  <si>
    <t>OFF-AR-10003602</t>
  </si>
  <si>
    <t>Quartet Omega Colored Chalk, 12/Pack</t>
  </si>
  <si>
    <t>CA-2013-111010</t>
  </si>
  <si>
    <t>Morristown</t>
  </si>
  <si>
    <t>OFF-FA-10003472</t>
  </si>
  <si>
    <t>Bagged Rubber Bands</t>
  </si>
  <si>
    <t>US-2014-145366</t>
  </si>
  <si>
    <t>CA-12310</t>
  </si>
  <si>
    <t>Christine Abelman</t>
  </si>
  <si>
    <t>Cincinnati</t>
  </si>
  <si>
    <t>OFF-ST-10004180</t>
  </si>
  <si>
    <t>Safco Commercial Shelving</t>
  </si>
  <si>
    <t>OFF-EN-10004386</t>
  </si>
  <si>
    <t>Recycled Interoffice Envelopes with String and Button Closure, 10 x 13</t>
  </si>
  <si>
    <t>CA-2014-163979</t>
  </si>
  <si>
    <t>KH-16690</t>
  </si>
  <si>
    <t>Kristen Hastings</t>
  </si>
  <si>
    <t>OFF-ST-10003208</t>
  </si>
  <si>
    <t>Adjustable Depth Letter/Legal Cart</t>
  </si>
  <si>
    <t>CA-2012-155334</t>
  </si>
  <si>
    <t>TEC-AC-10003628</t>
  </si>
  <si>
    <t>Logitech 910-002974 M325 Wireless Mouse for Web Scrolling</t>
  </si>
  <si>
    <t>FUR-FU-10003274</t>
  </si>
  <si>
    <t>Regeneration Desk Collection</t>
  </si>
  <si>
    <t>OFF-BI-10002557</t>
  </si>
  <si>
    <t>Presstex Flexible Ring Binders</t>
  </si>
  <si>
    <t>CA-2014-118136</t>
  </si>
  <si>
    <t>BB-10990</t>
  </si>
  <si>
    <t>Barry Blumstein</t>
  </si>
  <si>
    <t>Inglewood</t>
  </si>
  <si>
    <t>OFF-PA-10002615</t>
  </si>
  <si>
    <t>Ampad Gold Fibre Wirebound Steno Books, 6" x 9", Gregg Ruled</t>
  </si>
  <si>
    <t>OFF-AR-10001427</t>
  </si>
  <si>
    <t>Newell 330</t>
  </si>
  <si>
    <t>CA-2014-132976</t>
  </si>
  <si>
    <t>AG-10495</t>
  </si>
  <si>
    <t>Andrew Gjertsen</t>
  </si>
  <si>
    <t>OFF-PA-10000673</t>
  </si>
  <si>
    <t>Post-it “Important Message” Note Pad, Neon Colors, 50 Sheets/Pad</t>
  </si>
  <si>
    <t>OFF-PA-10004470</t>
  </si>
  <si>
    <t>Adams Write n' Stick Phone Message Book, 11" X 5 1/4", 200 Messages</t>
  </si>
  <si>
    <t>OFF-ST-10000876</t>
  </si>
  <si>
    <t>Eldon Simplefile Box Office</t>
  </si>
  <si>
    <t>OFF-LA-10002043</t>
  </si>
  <si>
    <t>Avery 489</t>
  </si>
  <si>
    <t>US-2012-161991</t>
  </si>
  <si>
    <t>OFF-BI-10004967</t>
  </si>
  <si>
    <t>Round Ring Binders</t>
  </si>
  <si>
    <t>TEC-PH-10001760</t>
  </si>
  <si>
    <t>Bose SoundLink Bluetooth Speaker</t>
  </si>
  <si>
    <t>CA-2012-130890</t>
  </si>
  <si>
    <t>JO-15280</t>
  </si>
  <si>
    <t>Jas O'Carroll</t>
  </si>
  <si>
    <t>FUR-TA-10002903</t>
  </si>
  <si>
    <t>Bevis Round Bullnose 29" High Table Top</t>
  </si>
  <si>
    <t>CA-2012-130883</t>
  </si>
  <si>
    <t>OFF-PA-10000474</t>
  </si>
  <si>
    <t>TEC-AC-10001956</t>
  </si>
  <si>
    <t>Microsoft Arc Touch Mouse</t>
  </si>
  <si>
    <t>OFF-PA-10004100</t>
  </si>
  <si>
    <t>Xerox 216</t>
  </si>
  <si>
    <t>CA-2013-112697</t>
  </si>
  <si>
    <t>AH-10195</t>
  </si>
  <si>
    <t>Alan Haines</t>
  </si>
  <si>
    <t>Tamarac</t>
  </si>
  <si>
    <t>OFF-BI-10000778</t>
  </si>
  <si>
    <t>GBC VeloBinder Electric Binding Machine</t>
  </si>
  <si>
    <t>OFF-SU-10000646</t>
  </si>
  <si>
    <t>Premier Automatic Letter Opener</t>
  </si>
  <si>
    <t>CA-2013-110772</t>
  </si>
  <si>
    <t>NZ-18565</t>
  </si>
  <si>
    <t>Nick Zandusky</t>
  </si>
  <si>
    <t>OFF-FA-10002983</t>
  </si>
  <si>
    <t>Advantus SlideClip Paper Clips</t>
  </si>
  <si>
    <t>OFF-LA-10004689</t>
  </si>
  <si>
    <t>Avery 512</t>
  </si>
  <si>
    <t>TEC-AC-10002001</t>
  </si>
  <si>
    <t>Logitech Wireless Gaming Headset G930</t>
  </si>
  <si>
    <t>FUR-BO-10004709</t>
  </si>
  <si>
    <t>Bush Westfield Collection Bookcases, Medium Cherry Finish</t>
  </si>
  <si>
    <t>CA-2011-111451</t>
  </si>
  <si>
    <t>KL-16555</t>
  </si>
  <si>
    <t>Kelly Lampkin</t>
  </si>
  <si>
    <t>Colorado Springs</t>
  </si>
  <si>
    <t>FUR-FU-10004091</t>
  </si>
  <si>
    <t>Howard Miller 13" Diameter Goldtone Round Wall Clock</t>
  </si>
  <si>
    <t>FUR-CH-10001891</t>
  </si>
  <si>
    <t>Global Deluxe Office Fabric Chairs</t>
  </si>
  <si>
    <t>FUR-FU-10002918</t>
  </si>
  <si>
    <t>Eldon ClusterMat Chair Mat with Cordless Antistatic Protection</t>
  </si>
  <si>
    <t>OFF-BI-10004593</t>
  </si>
  <si>
    <t>Ibico Laser Imprintable Binding System Covers</t>
  </si>
  <si>
    <t>OFF-FA-10004854</t>
  </si>
  <si>
    <t>Vinyl Coated Wire Paper Clips in Organizer Box, 800/Box</t>
  </si>
  <si>
    <t>CA-2013-142545</t>
  </si>
  <si>
    <t>Belleville</t>
  </si>
  <si>
    <t>OFF-PA-10002105</t>
  </si>
  <si>
    <t>Xerox 223</t>
  </si>
  <si>
    <t>OFF-ST-10002756</t>
  </si>
  <si>
    <t>Tennsco Stur-D-Stor Boltless Shelving, 5 Shelves, 24" Deep, Sand</t>
  </si>
  <si>
    <t>OFF-PA-10004243</t>
  </si>
  <si>
    <t>Xerox 1939</t>
  </si>
  <si>
    <t>FUR-FU-10001861</t>
  </si>
  <si>
    <t>Floodlight Indoor Halogen Bulbs, 1 Bulb per Pack, 60 Watts</t>
  </si>
  <si>
    <t>OFF-BI-10002706</t>
  </si>
  <si>
    <t>Avery Premier Heavy-Duty Binder with Round Locking Rings</t>
  </si>
  <si>
    <t>US-2014-152380</t>
  </si>
  <si>
    <t>FUR-TA-10002533</t>
  </si>
  <si>
    <t>BPI Conference Tables</t>
  </si>
  <si>
    <t>CA-2012-144253</t>
  </si>
  <si>
    <t>AS-10225</t>
  </si>
  <si>
    <t>Alan Schoenberger</t>
  </si>
  <si>
    <t>FUR-FU-10002671</t>
  </si>
  <si>
    <t>Electrix 20W Halogen Replacement Bulb for Zoom-In Desk Lamp</t>
  </si>
  <si>
    <t>CA-2011-130960</t>
  </si>
  <si>
    <t>Taylor</t>
  </si>
  <si>
    <t>OFF-AR-10003651</t>
  </si>
  <si>
    <t>Newell 350</t>
  </si>
  <si>
    <t>CA-2011-111003</t>
  </si>
  <si>
    <t>CR-12625</t>
  </si>
  <si>
    <t>Corey Roper</t>
  </si>
  <si>
    <t>Lakewood</t>
  </si>
  <si>
    <t>OFF-BI-10001072</t>
  </si>
  <si>
    <t>GBC Clear Cover, 8-1/2 x 11, unpunched, 25 covers per pack</t>
  </si>
  <si>
    <t>OFF-AR-10002135</t>
  </si>
  <si>
    <t>Boston Heavy-Duty Trimline Electric Pencil Sharpeners</t>
  </si>
  <si>
    <t>CA-2014-126774</t>
  </si>
  <si>
    <t>SH-20395</t>
  </si>
  <si>
    <t>Shahid Hopkins</t>
  </si>
  <si>
    <t>Arlington</t>
  </si>
  <si>
    <t>OFF-AR-10002804</t>
  </si>
  <si>
    <t>Faber Castell Col-Erase Pencils</t>
  </si>
  <si>
    <t>CA-2013-142902</t>
  </si>
  <si>
    <t>BP-11185</t>
  </si>
  <si>
    <t>Ben Peterman</t>
  </si>
  <si>
    <t>Arvada</t>
  </si>
  <si>
    <t>FUR-FU-10001918</t>
  </si>
  <si>
    <t>C-Line Cubicle Keepers Polyproplyene Holder With Velcro Backings</t>
  </si>
  <si>
    <t>FUR-CH-10004086</t>
  </si>
  <si>
    <t>Hon 4070 Series Pagoda Armless Upholstered Stacking Chairs</t>
  </si>
  <si>
    <t>FUR-FU-10001756</t>
  </si>
  <si>
    <t>Eldon Expressions Desk Accessory, Wood Photo Frame, Mahogany</t>
  </si>
  <si>
    <t>OFF-LA-10000634</t>
  </si>
  <si>
    <t>Avery 509</t>
  </si>
  <si>
    <t>CA-2011-120887</t>
  </si>
  <si>
    <t>TS-21205</t>
  </si>
  <si>
    <t>Thomas Seio</t>
  </si>
  <si>
    <t>Hackensack</t>
  </si>
  <si>
    <t>FUR-FU-10001588</t>
  </si>
  <si>
    <t>Deflect-o SuperTray Unbreakable Stackable Tray, Letter, Black</t>
  </si>
  <si>
    <t>CA-2011-167850</t>
  </si>
  <si>
    <t>AG-10525</t>
  </si>
  <si>
    <t>Andy Gerbode</t>
  </si>
  <si>
    <t>Saint Petersburg</t>
  </si>
  <si>
    <t>TEC-PH-10002398</t>
  </si>
  <si>
    <t>AT&amp;T 1070 Corded Phone</t>
  </si>
  <si>
    <t>OFF-PA-10001937</t>
  </si>
  <si>
    <t>Xerox 21</t>
  </si>
  <si>
    <t>CA-2011-164259</t>
  </si>
  <si>
    <t>SP-20860</t>
  </si>
  <si>
    <t>Sung Pak</t>
  </si>
  <si>
    <t>OFF-AR-10003373</t>
  </si>
  <si>
    <t>Boston School Pro Electric Pencil Sharpener, 1670</t>
  </si>
  <si>
    <t>CA-2011-164973</t>
  </si>
  <si>
    <t>NM-18445</t>
  </si>
  <si>
    <t>Nathan Mautz</t>
  </si>
  <si>
    <t>FUR-CH-10002602</t>
  </si>
  <si>
    <t>DMI Arturo Collection Mission-style Design Wood Chair</t>
  </si>
  <si>
    <t>TEC-MA-10002927</t>
  </si>
  <si>
    <t>Canon imageCLASS MF7460 Monochrome Digital Laser Multifunction Copier</t>
  </si>
  <si>
    <t>TEC-AC-10000892</t>
  </si>
  <si>
    <t>NETGEAR N750 Dual Band Wi-Fi Gigabit Router</t>
  </si>
  <si>
    <t>CA-2011-156601</t>
  </si>
  <si>
    <t>FA-14230</t>
  </si>
  <si>
    <t>Frank Atkinson</t>
  </si>
  <si>
    <t>Long Beach</t>
  </si>
  <si>
    <t>OFF-FA-10000624</t>
  </si>
  <si>
    <t>OIC Binder Clips</t>
  </si>
  <si>
    <t>CA-2013-162138</t>
  </si>
  <si>
    <t>GK-14620</t>
  </si>
  <si>
    <t>Grace Kelly</t>
  </si>
  <si>
    <t>Hesperia</t>
  </si>
  <si>
    <t>TEC-AC-10001908</t>
  </si>
  <si>
    <t>Logitech Wireless Headset h800</t>
  </si>
  <si>
    <t>CA-2014-153339</t>
  </si>
  <si>
    <t>DJ-13510</t>
  </si>
  <si>
    <t>Don Jones</t>
  </si>
  <si>
    <t>Murfreesboro</t>
  </si>
  <si>
    <t>FUR-FU-10001967</t>
  </si>
  <si>
    <t>Telescoping Adjustable Floor Lamp</t>
  </si>
  <si>
    <t>US-2013-141544</t>
  </si>
  <si>
    <t>PO-18850</t>
  </si>
  <si>
    <t>Patrick O'Brill</t>
  </si>
  <si>
    <t>TEC-PH-10003645</t>
  </si>
  <si>
    <t>Aastra 57i VoIP phone</t>
  </si>
  <si>
    <t>OFF-ST-10000675</t>
  </si>
  <si>
    <t>File Shuttle II and Handi-File, Black</t>
  </si>
  <si>
    <t>FUR-CH-10003312</t>
  </si>
  <si>
    <t>Hon 2090 “Pillow Soft” Series Mid Back Swivel/Tilt Chairs</t>
  </si>
  <si>
    <t>OFF-LA-10001074</t>
  </si>
  <si>
    <t>Round Specialty Laser Printer Labels</t>
  </si>
  <si>
    <t>OFF-BI-10001524</t>
  </si>
  <si>
    <t>GBC Premium Transparent Covers with Diagonal Lined Pattern</t>
  </si>
  <si>
    <t>US-2013-150147</t>
  </si>
  <si>
    <t>JL-15850</t>
  </si>
  <si>
    <t>John Lucas</t>
  </si>
  <si>
    <t>TEC-PH-10004614</t>
  </si>
  <si>
    <t>AT&amp;T 841000 Phone</t>
  </si>
  <si>
    <t>OFF-BI-10001153</t>
  </si>
  <si>
    <t>Ibico Recycled Grain-Textured Covers</t>
  </si>
  <si>
    <t>OFF-BI-10001982</t>
  </si>
  <si>
    <t>Wilson Jones Custom Binder Spines &amp; Labels</t>
  </si>
  <si>
    <t>CA-2012-137946</t>
  </si>
  <si>
    <t>DB-13615</t>
  </si>
  <si>
    <t>Doug Bickford</t>
  </si>
  <si>
    <t>OFF-BI-10001922</t>
  </si>
  <si>
    <t>Storex Dura Pro Binders</t>
  </si>
  <si>
    <t>TEC-CO-10001449</t>
  </si>
  <si>
    <t>Copiers</t>
  </si>
  <si>
    <t>Hewlett Packard LaserJet 3310 Copier</t>
  </si>
  <si>
    <t>OFF-BI-10004140</t>
  </si>
  <si>
    <t>Avery Non-Stick Binders</t>
  </si>
  <si>
    <t>CA-2011-129924</t>
  </si>
  <si>
    <t>AC-10420</t>
  </si>
  <si>
    <t>Alyssa Crouse</t>
  </si>
  <si>
    <t>OFF-BI-10003314</t>
  </si>
  <si>
    <t>Tuff Stuff Recycled Round Ring Binders</t>
  </si>
  <si>
    <t>FUR-TA-10004575</t>
  </si>
  <si>
    <t>Hon 5100 Series Wood Tables</t>
  </si>
  <si>
    <t>CA-2012-128167</t>
  </si>
  <si>
    <t>Layton</t>
  </si>
  <si>
    <t>OFF-FA-10000490</t>
  </si>
  <si>
    <t>OIC Binder Clips, Mini, 1/4" Capacity, Black</t>
  </si>
  <si>
    <t>CA-2011-122336</t>
  </si>
  <si>
    <t>OFF-AR-10000122</t>
  </si>
  <si>
    <t>Newell 314</t>
  </si>
  <si>
    <t>TEC-PH-10000702</t>
  </si>
  <si>
    <t>Square Credit Card Reader, 4 1/2" x 4 1/2" x 1", White</t>
  </si>
  <si>
    <t>US-2012-120712</t>
  </si>
  <si>
    <t>Austin</t>
  </si>
  <si>
    <t>CA-2014-169901</t>
  </si>
  <si>
    <t>CC-12550</t>
  </si>
  <si>
    <t>Clay Cheatham</t>
  </si>
  <si>
    <t>CA-2014-134306</t>
  </si>
  <si>
    <t>TD-20995</t>
  </si>
  <si>
    <t>Tamara Dahlen</t>
  </si>
  <si>
    <t>Lowell</t>
  </si>
  <si>
    <t>Massachusetts</t>
  </si>
  <si>
    <t>OFF-AR-10001374</t>
  </si>
  <si>
    <t>BIC Brite Liner Highlighters, Chisel Tip</t>
  </si>
  <si>
    <t>CA-2013-129714</t>
  </si>
  <si>
    <t>AB-10060</t>
  </si>
  <si>
    <t>Adam Bellavance</t>
  </si>
  <si>
    <t>OFF-PA-10001970</t>
  </si>
  <si>
    <t>Xerox 1881</t>
  </si>
  <si>
    <t>OFF-BI-10002160</t>
  </si>
  <si>
    <t>Acco Hanging Data Binders</t>
  </si>
  <si>
    <t>OFF-BI-10004995</t>
  </si>
  <si>
    <t>GBC DocuBind P400 Electric Binding System</t>
  </si>
  <si>
    <t>CA-2013-138520</t>
  </si>
  <si>
    <t>JL-15505</t>
  </si>
  <si>
    <t>Jeremy Lonsdale</t>
  </si>
  <si>
    <t>FUR-BO-10002268</t>
  </si>
  <si>
    <t>Sauder Barrister Bookcases</t>
  </si>
  <si>
    <t>OFF-EN-10001137</t>
  </si>
  <si>
    <t>#10 Gummed Flap White Envelopes, 100/Box</t>
  </si>
  <si>
    <t>OFF-AR-10002399</t>
  </si>
  <si>
    <t>Dixon Prang Watercolor Pencils, 10-Color Set with Brush</t>
  </si>
  <si>
    <t>OFF-PA-10002713</t>
  </si>
  <si>
    <t>Adams Phone Message Book, 200 Message Capacity, 8 1/16” x 11”</t>
  </si>
  <si>
    <t>CA-2013-130001</t>
  </si>
  <si>
    <t>CA-2014-155698</t>
  </si>
  <si>
    <t>VB-21745</t>
  </si>
  <si>
    <t>Victoria Brennan</t>
  </si>
  <si>
    <t>Georgia</t>
  </si>
  <si>
    <t>OFF-AP-10001124</t>
  </si>
  <si>
    <t>Belkin 8 Outlet SurgeMaster II Gold Surge Protector with Phone Protection</t>
  </si>
  <si>
    <t>OFF-LA-10001158</t>
  </si>
  <si>
    <t>Avery Address/Shipping Labels for Typewriters, 4" x 2"</t>
  </si>
  <si>
    <t>CA-2014-144904</t>
  </si>
  <si>
    <t>KW-16435</t>
  </si>
  <si>
    <t>Katrina Willman</t>
  </si>
  <si>
    <t>FUR-CH-10000785</t>
  </si>
  <si>
    <t>Global Ergonomic Managers Chair</t>
  </si>
  <si>
    <t>OFF-AR-10003732</t>
  </si>
  <si>
    <t>Newell 333</t>
  </si>
  <si>
    <t>FUR-FU-10000023</t>
  </si>
  <si>
    <t>Eldon Wave Desk Accessories</t>
  </si>
  <si>
    <t>CA-2011-123344</t>
  </si>
  <si>
    <t>JD-16060</t>
  </si>
  <si>
    <t>Julia Dunbar</t>
  </si>
  <si>
    <t>CA-2013-155516</t>
  </si>
  <si>
    <t>Same Day</t>
  </si>
  <si>
    <t>MK-17905</t>
  </si>
  <si>
    <t>Michael Kennedy</t>
  </si>
  <si>
    <t>Manchester</t>
  </si>
  <si>
    <t>OFF-BI-10002412</t>
  </si>
  <si>
    <t>Wilson Jones “Snap” Scratch Pad Binder Tool for Ring Binders</t>
  </si>
  <si>
    <t>OFF-SU-10001225</t>
  </si>
  <si>
    <t>OFF-ST-10002406</t>
  </si>
  <si>
    <t>Pizazz Global Quick File</t>
  </si>
  <si>
    <t>CA-2014-104745</t>
  </si>
  <si>
    <t>GT-14755</t>
  </si>
  <si>
    <t>Guy Thornton</t>
  </si>
  <si>
    <t>Harlingen</t>
  </si>
  <si>
    <t>OFF-PA-10002036</t>
  </si>
  <si>
    <t>Xerox 1930</t>
  </si>
  <si>
    <t>OFF-ST-10002205</t>
  </si>
  <si>
    <t>File Shuttle I and Handi-File</t>
  </si>
  <si>
    <t>US-2011-119137</t>
  </si>
  <si>
    <t>AG-10900</t>
  </si>
  <si>
    <t>Arthur Gainer</t>
  </si>
  <si>
    <t>Tucson</t>
  </si>
  <si>
    <t>TEC-AC-10003911</t>
  </si>
  <si>
    <t>NETGEAR AC1750 Dual Band Gigabit Smart WiFi Router</t>
  </si>
  <si>
    <t>OFF-AR-10000658</t>
  </si>
  <si>
    <t>Newell 324</t>
  </si>
  <si>
    <t>TEC-AC-10002076</t>
  </si>
  <si>
    <t>Microsoft Natural Keyboard Elite</t>
  </si>
  <si>
    <t>US-2013-134656</t>
  </si>
  <si>
    <t>MM-18280</t>
  </si>
  <si>
    <t>Muhammed MacIntyre</t>
  </si>
  <si>
    <t>Quincy</t>
  </si>
  <si>
    <t>OFF-PA-10003039</t>
  </si>
  <si>
    <t>Xerox 1960</t>
  </si>
  <si>
    <t>US-2014-134481</t>
  </si>
  <si>
    <t>AR-10405</t>
  </si>
  <si>
    <t>Allen Rosenblatt</t>
  </si>
  <si>
    <t>FUR-TA-10004915</t>
  </si>
  <si>
    <t>Office Impressions End Table, 20-1/2"H x 24"W x 20"D</t>
  </si>
  <si>
    <t>CA-2012-130792</t>
  </si>
  <si>
    <t>RA-19915</t>
  </si>
  <si>
    <t>Russell Applegate</t>
  </si>
  <si>
    <t>OFF-AP-10000696</t>
  </si>
  <si>
    <t>Holmes Odor Grabber</t>
  </si>
  <si>
    <t>OFF-ST-10003327</t>
  </si>
  <si>
    <t>Akro-Mils 12-Gallon Tote</t>
  </si>
  <si>
    <t>OFF-BI-10000309</t>
  </si>
  <si>
    <t>GBC Twin Loop Wire Binding Elements, 9/16" Spine, Black</t>
  </si>
  <si>
    <t>CA-2013-134775</t>
  </si>
  <si>
    <t>AS-10285</t>
  </si>
  <si>
    <t>Alejandro Savely</t>
  </si>
  <si>
    <t>OFF-PA-10004734</t>
  </si>
  <si>
    <t>Southworth Structures Collection</t>
  </si>
  <si>
    <t>OFF-BI-10002225</t>
  </si>
  <si>
    <t>Square Ring Data Binders, Rigid 75 Pt. Covers, 11" x 14-7/8"</t>
  </si>
  <si>
    <t>CA-2012-125395</t>
  </si>
  <si>
    <t>LA-16780</t>
  </si>
  <si>
    <t>Laura Armstrong</t>
  </si>
  <si>
    <t>TEC-AC-10004708</t>
  </si>
  <si>
    <t>Sony 32GB Class 10 Micro SDHC R40 Memory Card</t>
  </si>
  <si>
    <t>US-2012-168935</t>
  </si>
  <si>
    <t>DO-13435</t>
  </si>
  <si>
    <t>Denny Ordway</t>
  </si>
  <si>
    <t>Pembroke Pines</t>
  </si>
  <si>
    <t>FUR-TA-10000617</t>
  </si>
  <si>
    <t>Hon Practical Foundations 30 x 60 Training Table, Light Gray/Charcoal</t>
  </si>
  <si>
    <t>TEC-AC-10002335</t>
  </si>
  <si>
    <t>Logitech Media Keyboard K200</t>
  </si>
  <si>
    <t>CA-2012-122756</t>
  </si>
  <si>
    <t>DK-13225</t>
  </si>
  <si>
    <t>Dean Katz</t>
  </si>
  <si>
    <t>TEC-MA-10001681</t>
  </si>
  <si>
    <t>Lexmark MarkNet N8150 Wireless Print Server</t>
  </si>
  <si>
    <t>FUR-FU-10001935</t>
  </si>
  <si>
    <t>3M Hangers With Command Adhesive</t>
  </si>
  <si>
    <t>CA-2011-115973</t>
  </si>
  <si>
    <t>NG-18430</t>
  </si>
  <si>
    <t>Nathan Gelder</t>
  </si>
  <si>
    <t>OFF-AR-10004757</t>
  </si>
  <si>
    <t>Crayola Colored Pencils</t>
  </si>
  <si>
    <t>CA-2014-101798</t>
  </si>
  <si>
    <t>MV-18190</t>
  </si>
  <si>
    <t>Mike Vittorini</t>
  </si>
  <si>
    <t>OFF-BI-10000050</t>
  </si>
  <si>
    <t>Angle-D Binders with Locking Rings, Label Holders</t>
  </si>
  <si>
    <t>US-2011-135972</t>
  </si>
  <si>
    <t>JG-15115</t>
  </si>
  <si>
    <t>Jack Garza</t>
  </si>
  <si>
    <t>Des Moines</t>
  </si>
  <si>
    <t>TEC-PH-10003012</t>
  </si>
  <si>
    <t>Nortel Meridian M3904 Professional Digital phone</t>
  </si>
  <si>
    <t>TEC-CO-10002313</t>
  </si>
  <si>
    <t>Canon PC1080F Personal Copier</t>
  </si>
  <si>
    <t>US-2011-134971</t>
  </si>
  <si>
    <t>BP-11095</t>
  </si>
  <si>
    <t>Bart Pistole</t>
  </si>
  <si>
    <t>Peoria</t>
  </si>
  <si>
    <t>OFF-BI-10003982</t>
  </si>
  <si>
    <t>Wilson Jones Century Plastic Molded Ring Binders</t>
  </si>
  <si>
    <t>CA-2014-102946</t>
  </si>
  <si>
    <t>VP-21730</t>
  </si>
  <si>
    <t>Victor Preis</t>
  </si>
  <si>
    <t>Las Vegas</t>
  </si>
  <si>
    <t>Nevada</t>
  </si>
  <si>
    <t>OFF-BI-10004492</t>
  </si>
  <si>
    <t>Tuf-Vin Binders</t>
  </si>
  <si>
    <t>CA-2014-165603</t>
  </si>
  <si>
    <t>SS-20140</t>
  </si>
  <si>
    <t>Saphhira Shifley</t>
  </si>
  <si>
    <t>Warwick</t>
  </si>
  <si>
    <t>Rhode Island</t>
  </si>
  <si>
    <t>OFF-ST-10000798</t>
  </si>
  <si>
    <t>2300 Heavy-Duty Transfer File Systems by Perma</t>
  </si>
  <si>
    <t>OFF-PA-10002552</t>
  </si>
  <si>
    <t>Xerox 1958</t>
  </si>
  <si>
    <t>CA-2012-122259</t>
  </si>
  <si>
    <t>OFF-SU-10002573</t>
  </si>
  <si>
    <t>Acme 10" Easy Grip Assistive Scissors</t>
  </si>
  <si>
    <t>CA-2013-108987</t>
  </si>
  <si>
    <t>AG-10675</t>
  </si>
  <si>
    <t>Anna Gayman</t>
  </si>
  <si>
    <t>OFF-ST-10001580</t>
  </si>
  <si>
    <t>Super Decoflex Portable Personal File</t>
  </si>
  <si>
    <t>OFF-ST-10000934</t>
  </si>
  <si>
    <t>Contico 72"H Heavy-Duty Storage System</t>
  </si>
  <si>
    <t>TEC-AC-10000158</t>
  </si>
  <si>
    <t>Sony 64GB Class 10 Micro SDHC R40 Memory Card</t>
  </si>
  <si>
    <t>CA-2011-113166</t>
  </si>
  <si>
    <t>LF-17185</t>
  </si>
  <si>
    <t>Luke Foster</t>
  </si>
  <si>
    <t>Miami</t>
  </si>
  <si>
    <t>OFF-PA-10001947</t>
  </si>
  <si>
    <t>Xerox 1974</t>
  </si>
  <si>
    <t>CA-2011-155208</t>
  </si>
  <si>
    <t>OFF-AR-10003478</t>
  </si>
  <si>
    <t>Avery Hi-Liter EverBold Pen Style Fluorescent Highlighters, 4/Pack</t>
  </si>
  <si>
    <t>CA-2014-117933</t>
  </si>
  <si>
    <t>RF-19840</t>
  </si>
  <si>
    <t>Roy Französisch</t>
  </si>
  <si>
    <t>OFF-AP-10004249</t>
  </si>
  <si>
    <t>CA-2014-117457</t>
  </si>
  <si>
    <t>KH-16510</t>
  </si>
  <si>
    <t>Keith Herrera</t>
  </si>
  <si>
    <t>TEC-CO-10004115</t>
  </si>
  <si>
    <t>Sharp AL-1530CS Digital Copier</t>
  </si>
  <si>
    <t>OFF-PA-10003724</t>
  </si>
  <si>
    <t>Wirebound Message Book, 4 per Page</t>
  </si>
  <si>
    <t>FUR-TA-10002041</t>
  </si>
  <si>
    <t>Bevis Round Conference Table Top, X-Base</t>
  </si>
  <si>
    <t>OFF-PA-10002893</t>
  </si>
  <si>
    <t>Wirebound Service Call Books, 5 1/2" x 4"</t>
  </si>
  <si>
    <t>OFF-LA-10003766</t>
  </si>
  <si>
    <t>Self-Adhesive Removable Labels</t>
  </si>
  <si>
    <t>Xerox 1908</t>
  </si>
  <si>
    <t>FUR-BO-10001972</t>
  </si>
  <si>
    <t>O'Sullivan 4-Shelf Bookcase in Odessa Pine</t>
  </si>
  <si>
    <t>FUR-CH-10003956</t>
  </si>
  <si>
    <t>Novimex High-Tech Fabric Mesh Task Chair</t>
  </si>
  <si>
    <t>CA-2014-142636</t>
  </si>
  <si>
    <t>KC-16675</t>
  </si>
  <si>
    <t>Kimberly Carter</t>
  </si>
  <si>
    <t>OFF-PA-10000157</t>
  </si>
  <si>
    <t>Xerox 191</t>
  </si>
  <si>
    <t>CA-2014-122105</t>
  </si>
  <si>
    <t>CJ-12010</t>
  </si>
  <si>
    <t>Caroline Jumper</t>
  </si>
  <si>
    <t>Huntington Beach</t>
  </si>
  <si>
    <t>OFF-AR-10004344</t>
  </si>
  <si>
    <t>Bulldog Vacuum Base Pencil Sharpener</t>
  </si>
  <si>
    <t>CA-2013-148796</t>
  </si>
  <si>
    <t>PB-19150</t>
  </si>
  <si>
    <t>Philip Brown</t>
  </si>
  <si>
    <t>FUR-CH-10004886</t>
  </si>
  <si>
    <t>Bevis Steel Folding Chairs</t>
  </si>
  <si>
    <t>CA-2014-154816</t>
  </si>
  <si>
    <t>Richmond</t>
  </si>
  <si>
    <t>OFF-PA-10003845</t>
  </si>
  <si>
    <t>Xerox 1987</t>
  </si>
  <si>
    <t>CA-2014-110478</t>
  </si>
  <si>
    <t>OFF-AR-10001573</t>
  </si>
  <si>
    <t>American Pencil</t>
  </si>
  <si>
    <t>OFF-EN-10000483</t>
  </si>
  <si>
    <t>White Envelopes, White Envelopes with Clear Poly Window</t>
  </si>
  <si>
    <t>CA-2011-142048</t>
  </si>
  <si>
    <t>Louisville</t>
  </si>
  <si>
    <t>TEC-AC-10004114</t>
  </si>
  <si>
    <t>KeyTronic 6101 Series - Keyboard - Black</t>
  </si>
  <si>
    <t>CA-2014-125388</t>
  </si>
  <si>
    <t>MP-17965</t>
  </si>
  <si>
    <t>Michael Paige</t>
  </si>
  <si>
    <t>Lawrence</t>
  </si>
  <si>
    <t>FUR-FU-10004712</t>
  </si>
  <si>
    <t>Westinghouse Mesh Shade Clip-On Gooseneck Lamp, Black</t>
  </si>
  <si>
    <t>OFF-ST-10000918</t>
  </si>
  <si>
    <t>Crate-A-Files</t>
  </si>
  <si>
    <t>CA-2014-155705</t>
  </si>
  <si>
    <t>NF-18385</t>
  </si>
  <si>
    <t>Natalie Fritzler</t>
  </si>
  <si>
    <t>Mississippi</t>
  </si>
  <si>
    <t>FUR-CH-10000015</t>
  </si>
  <si>
    <t>Hon Multipurpose Stacking Arm Chairs</t>
  </si>
  <si>
    <t>CA-2014-149160</t>
  </si>
  <si>
    <t>Canton</t>
  </si>
  <si>
    <t>FUR-FU-10003347</t>
  </si>
  <si>
    <t>Coloredge Poster Frame</t>
  </si>
  <si>
    <t>OFF-BI-10001543</t>
  </si>
  <si>
    <t>GBC VeloBinder Manual Binding System</t>
  </si>
  <si>
    <t>CA-2011-101476</t>
  </si>
  <si>
    <t>SD-20485</t>
  </si>
  <si>
    <t>Shirley Daniels</t>
  </si>
  <si>
    <t>New Rochelle</t>
  </si>
  <si>
    <t>TEC-MA-10000029</t>
  </si>
  <si>
    <t>Epson WorkForce WF-2530 All-in-One Printer, Copier Scanner</t>
  </si>
  <si>
    <t>CA-2014-152275</t>
  </si>
  <si>
    <t>KH-16630</t>
  </si>
  <si>
    <t>Ken Heidel</t>
  </si>
  <si>
    <t>OFF-AR-10000369</t>
  </si>
  <si>
    <t>Design Ebony Sketching Pencil</t>
  </si>
  <si>
    <t>US-2013-123750</t>
  </si>
  <si>
    <t>RB-19795</t>
  </si>
  <si>
    <t>Ross Baird</t>
  </si>
  <si>
    <t>Gastonia</t>
  </si>
  <si>
    <t>OFF-BI-10004584</t>
  </si>
  <si>
    <t>GBC ProClick 150 Presentation Binding System</t>
  </si>
  <si>
    <t>OFF-ST-10000617</t>
  </si>
  <si>
    <t>Woodgrain Magazine Files by Perma</t>
  </si>
  <si>
    <t>CA-2013-127369</t>
  </si>
  <si>
    <t>OFF-ST-10003306</t>
  </si>
  <si>
    <t>Letter Size Cart</t>
  </si>
  <si>
    <t>US-2011-150574</t>
  </si>
  <si>
    <t>MK-18160</t>
  </si>
  <si>
    <t>Mike Kennedy</t>
  </si>
  <si>
    <t>Jacksonville</t>
  </si>
  <si>
    <t>OFF-BI-10000773</t>
  </si>
  <si>
    <t>Insertable Tab Post Binder Dividers</t>
  </si>
  <si>
    <t>TEC-AC-10002600</t>
  </si>
  <si>
    <t>Belkin QODE FastFit Bluetooth Keyboard</t>
  </si>
  <si>
    <t>CA-2013-147375</t>
  </si>
  <si>
    <t>PO-19180</t>
  </si>
  <si>
    <t>Philisse Overcash</t>
  </si>
  <si>
    <t>TEC-MA-10002937</t>
  </si>
  <si>
    <t>Canon Color ImageCLASS MF8580Cdw Wireless Laser All-In-One Printer, Copier, Scanner</t>
  </si>
  <si>
    <t>CA-2014-130043</t>
  </si>
  <si>
    <t>BB-11545</t>
  </si>
  <si>
    <t>Brenda Bowman</t>
  </si>
  <si>
    <t>OFF-PA-10002230</t>
  </si>
  <si>
    <t>Xerox 1897</t>
  </si>
  <si>
    <t>CA-2014-157252</t>
  </si>
  <si>
    <t>FUR-CH-10003396</t>
  </si>
  <si>
    <t>Global Deluxe Steno Chair</t>
  </si>
  <si>
    <t>CA-2013-115756</t>
  </si>
  <si>
    <t>FUR-FU-10000246</t>
  </si>
  <si>
    <t>Aluminum Document Frame</t>
  </si>
  <si>
    <t>OFF-ST-10000060</t>
  </si>
  <si>
    <t>Fellowes Bankers Box Staxonsteel Drawer File/Stacking System</t>
  </si>
  <si>
    <t>OFF-ST-10003058</t>
  </si>
  <si>
    <t>Eldon Mobile Mega Data Cart Mega Stackable Add-On Trays</t>
  </si>
  <si>
    <t>OFF-PA-10002222</t>
  </si>
  <si>
    <t>Xerox Color Copier Paper, 11" x 17", Ream</t>
  </si>
  <si>
    <t>FUR-CH-10002372</t>
  </si>
  <si>
    <t>Office Star - Ergonomically Designed Knee Chair</t>
  </si>
  <si>
    <t>OFF-LA-10001317</t>
  </si>
  <si>
    <t>Avery 520</t>
  </si>
  <si>
    <t>CA-2014-154214</t>
  </si>
  <si>
    <t>TB-21595</t>
  </si>
  <si>
    <t>Troy Blackwell</t>
  </si>
  <si>
    <t>FUR-FU-10000206</t>
  </si>
  <si>
    <t>GE General Purpose, Extra Long Life, Showcase &amp; Floodlight Incandescent Bulbs</t>
  </si>
  <si>
    <t>CA-2013-166674</t>
  </si>
  <si>
    <t>RB-19360</t>
  </si>
  <si>
    <t>Raymond Buch</t>
  </si>
  <si>
    <t>Auburn</t>
  </si>
  <si>
    <t>OFF-AR-10000588</t>
  </si>
  <si>
    <t>Newell 345</t>
  </si>
  <si>
    <t>OFF-ST-10001469</t>
  </si>
  <si>
    <t>Fellowes Bankers Box Recycled Super Stor/Drawer</t>
  </si>
  <si>
    <t>OFF-AR-10001953</t>
  </si>
  <si>
    <t>Boston 1645 Deluxe Heavier-Duty Electric Pencil Sharpener</t>
  </si>
  <si>
    <t>OFF-AR-10003156</t>
  </si>
  <si>
    <t>50 Colored Long Pencils</t>
  </si>
  <si>
    <t>OFF-AR-10004974</t>
  </si>
  <si>
    <t>Newell 342</t>
  </si>
  <si>
    <t>TEC-PH-10002365</t>
  </si>
  <si>
    <t>Belkin Grip Candy Sheer Case / Cover for iPhone 5 and 5S</t>
  </si>
  <si>
    <t>CA-2014-147277</t>
  </si>
  <si>
    <t>EB-13705</t>
  </si>
  <si>
    <t>Ed Braxton</t>
  </si>
  <si>
    <t>OFF-ST-10000142</t>
  </si>
  <si>
    <t>Deluxe Rollaway Locking File with Drawer</t>
  </si>
  <si>
    <t>CA-2013-100153</t>
  </si>
  <si>
    <t>Norman</t>
  </si>
  <si>
    <t>TEC-AC-10001772</t>
  </si>
  <si>
    <t>Memorex Mini Travel Drive 16 GB USB 2.0 Flash Drive</t>
  </si>
  <si>
    <t>US-2011-110674</t>
  </si>
  <si>
    <t>SC-20095</t>
  </si>
  <si>
    <t>Sanjit Chand</t>
  </si>
  <si>
    <t>FUR-CH-10000225</t>
  </si>
  <si>
    <t>Global Geo Office Task Chair, Gray</t>
  </si>
  <si>
    <t>US-2013-157945</t>
  </si>
  <si>
    <t>FUR-CH-10002331</t>
  </si>
  <si>
    <t>Hon 4700 Series Mobuis Mid-Back Task Chairs with Adjustable Arms</t>
  </si>
  <si>
    <t>OFF-EN-10001415</t>
  </si>
  <si>
    <t>CA-2012-109638</t>
  </si>
  <si>
    <t>OFF-AP-10002472</t>
  </si>
  <si>
    <t>3M Office Air Cleaner</t>
  </si>
  <si>
    <t>TEC-AC-10004571</t>
  </si>
  <si>
    <t>Logitech G700s Rechargeable Gaming Mouse</t>
  </si>
  <si>
    <t>OFF-BI-10001098</t>
  </si>
  <si>
    <t>Acco D-Ring Binder w/DublLock</t>
  </si>
  <si>
    <t>CA-2013-109869</t>
  </si>
  <si>
    <t>TN-21040</t>
  </si>
  <si>
    <t>Tanja Norvell</t>
  </si>
  <si>
    <t>FUR-TA-10001889</t>
  </si>
  <si>
    <t>Bush Advantage Collection Racetrack Conference Table</t>
  </si>
  <si>
    <t>OFF-BI-10000315</t>
  </si>
  <si>
    <t>Poly Designer Cover &amp; Back</t>
  </si>
  <si>
    <t>OFF-SU-10003505</t>
  </si>
  <si>
    <t>Premier Electric Letter Opener</t>
  </si>
  <si>
    <t>OFF-AP-10002578</t>
  </si>
  <si>
    <t>Fellowes Premier Superior Surge Suppressor, 10-Outlet, With Phone and Remote</t>
  </si>
  <si>
    <t>US-2012-101399</t>
  </si>
  <si>
    <t>JS-15940</t>
  </si>
  <si>
    <t>Joni Sundaresam</t>
  </si>
  <si>
    <t>Park Ridge</t>
  </si>
  <si>
    <t>CA-2014-154907</t>
  </si>
  <si>
    <t>Amarillo</t>
  </si>
  <si>
    <t>FUR-BO-10002824</t>
  </si>
  <si>
    <t>Bush Mission Pointe Library</t>
  </si>
  <si>
    <t>US-2013-100419</t>
  </si>
  <si>
    <t>OFF-BI-10002194</t>
  </si>
  <si>
    <t>Cardinal Hold-It CD Pocket</t>
  </si>
  <si>
    <t>CA-2012-154144</t>
  </si>
  <si>
    <t>MH-17785</t>
  </si>
  <si>
    <t>Maya Herman</t>
  </si>
  <si>
    <t>Lindenhurst</t>
  </si>
  <si>
    <t>OFF-PA-10004071</t>
  </si>
  <si>
    <t>Eaton Premium Continuous-Feed Paper, 25% Cotton, Letter Size, White, 1000 Shts/Box</t>
  </si>
  <si>
    <t>CA-2011-144666</t>
  </si>
  <si>
    <t>JP-15520</t>
  </si>
  <si>
    <t>Jeremy Pistek</t>
  </si>
  <si>
    <t>OFF-ST-10002743</t>
  </si>
  <si>
    <t>SAFCO Boltless Steel Shelving</t>
  </si>
  <si>
    <t>FUR-BO-10001601</t>
  </si>
  <si>
    <t>Sauder Mission Library with Doors, Fruitwood Finish</t>
  </si>
  <si>
    <t>TEC-PH-10002680</t>
  </si>
  <si>
    <t>Samsung Galaxy Note 3</t>
  </si>
  <si>
    <t>OFF-ST-10001321</t>
  </si>
  <si>
    <t>Decoflex Hanging Personal Folder File, Blue</t>
  </si>
  <si>
    <t>OFF-PA-10001509</t>
  </si>
  <si>
    <t>Recycled Desk Saver Line "While You Were Out" Book, 5 1/2" X 4"</t>
  </si>
  <si>
    <t>OFF-PA-10003465</t>
  </si>
  <si>
    <t>Xerox 1912</t>
  </si>
  <si>
    <t>CA-2013-103891</t>
  </si>
  <si>
    <t>TEC-PH-10000149</t>
  </si>
  <si>
    <t>Cisco SPA525G2 IP Phone - Wireless</t>
  </si>
  <si>
    <t>CA-2013-152632</t>
  </si>
  <si>
    <t>JE-15475</t>
  </si>
  <si>
    <t>Jeremy Ellison</t>
  </si>
  <si>
    <t>CA-2013-100790</t>
  </si>
  <si>
    <t>JG-15805</t>
  </si>
  <si>
    <t>John Grady</t>
  </si>
  <si>
    <t>OFF-AR-10003045</t>
  </si>
  <si>
    <t>Prang Colored Pencils</t>
  </si>
  <si>
    <t>OFF-ST-10000689</t>
  </si>
  <si>
    <t>Fellowes Strictly Business Drawer File, Letter/Legal Size</t>
  </si>
  <si>
    <t>CA-2011-134677</t>
  </si>
  <si>
    <t>XP-21865</t>
  </si>
  <si>
    <t>Xylona Preis</t>
  </si>
  <si>
    <t>TEC-AC-10001445</t>
  </si>
  <si>
    <t>Imation USB 2.0 Swivel Flash Drive USB flash drive - 4 GB - Pink</t>
  </si>
  <si>
    <t>CA-2011-127691</t>
  </si>
  <si>
    <t>EM-14065</t>
  </si>
  <si>
    <t>Erin Mull</t>
  </si>
  <si>
    <t>TEC-AC-10002567</t>
  </si>
  <si>
    <t>Logitech G602 Wireless Gaming Mouse</t>
  </si>
  <si>
    <t>CA-2014-140963</t>
  </si>
  <si>
    <t>MT-18070</t>
  </si>
  <si>
    <t>Michelle Tran</t>
  </si>
  <si>
    <t>OFF-LA-10003923</t>
  </si>
  <si>
    <t>Alphabetical Labels for Top Tab Filing</t>
  </si>
  <si>
    <t>FUR-BO-10001337</t>
  </si>
  <si>
    <t>O'Sullivan Living Dimensions 2-Shelf Bookcases</t>
  </si>
  <si>
    <t>TEC-PH-10001924</t>
  </si>
  <si>
    <t>iHome FM Clock Radio with Lightning Dock</t>
  </si>
  <si>
    <t>CA-2011-154627</t>
  </si>
  <si>
    <t>SA-20830</t>
  </si>
  <si>
    <t>Sue Ann Reed</t>
  </si>
  <si>
    <t>TEC-PH-10001363</t>
  </si>
  <si>
    <t>Apple iPhone 5S</t>
  </si>
  <si>
    <t>CA-2011-133753</t>
  </si>
  <si>
    <t>CW-11905</t>
  </si>
  <si>
    <t>Carl Weiss</t>
  </si>
  <si>
    <t>Huntsville</t>
  </si>
  <si>
    <t>TEC-PH-10000376</t>
  </si>
  <si>
    <t>Square Credit Card Reader</t>
  </si>
  <si>
    <t>TEC-AC-10000303</t>
  </si>
  <si>
    <t>Logitech M510 Wireless Mouse</t>
  </si>
  <si>
    <t>CA-2011-113362</t>
  </si>
  <si>
    <t>AJ-10960</t>
  </si>
  <si>
    <t>Astrea Jones</t>
  </si>
  <si>
    <t>OFF-ST-10001809</t>
  </si>
  <si>
    <t>Fellowes Officeware Wire Shelving</t>
  </si>
  <si>
    <t>OFF-EN-10003845</t>
  </si>
  <si>
    <t>Colored Envelopes</t>
  </si>
  <si>
    <t>CA-2013-169166</t>
  </si>
  <si>
    <t>SS-20590</t>
  </si>
  <si>
    <t>Sonia Sunley</t>
  </si>
  <si>
    <t>TEC-AC-10000991</t>
  </si>
  <si>
    <t>Sony Micro Vault Click 8 GB USB 2.0 Flash Drive</t>
  </si>
  <si>
    <t>US-2013-120929</t>
  </si>
  <si>
    <t>RO-19780</t>
  </si>
  <si>
    <t>Rose O'Brian</t>
  </si>
  <si>
    <t>FUR-TA-10001857</t>
  </si>
  <si>
    <t>Balt Solid Wood Rectangular Table</t>
  </si>
  <si>
    <t>CA-2012-134782</t>
  </si>
  <si>
    <t>MD-17350</t>
  </si>
  <si>
    <t>Maribeth Dona</t>
  </si>
  <si>
    <t>Fayetteville</t>
  </si>
  <si>
    <t>Arkansas</t>
  </si>
  <si>
    <t>OFF-EN-10001434</t>
  </si>
  <si>
    <t>Strathmore #10 Envelopes, Ultimate White</t>
  </si>
  <si>
    <t>CA-2013-126158</t>
  </si>
  <si>
    <t>Costa Mesa</t>
  </si>
  <si>
    <t>OFF-BI-10002498</t>
  </si>
  <si>
    <t>Clear Mylar Reinforcing Strips</t>
  </si>
  <si>
    <t>FUR-FU-10004864</t>
  </si>
  <si>
    <t>Howard Miller 14-1/2" Diameter Chrome Round Wall Clock</t>
  </si>
  <si>
    <t>FUR-FU-10000073</t>
  </si>
  <si>
    <t>Deflect-O Glasstique Clear Desk Accessories</t>
  </si>
  <si>
    <t>US-2013-105578</t>
  </si>
  <si>
    <t>MY-17380</t>
  </si>
  <si>
    <t>Maribeth Yedwab</t>
  </si>
  <si>
    <t>Parker</t>
  </si>
  <si>
    <t>OFF-BI-10001670</t>
  </si>
  <si>
    <t>Vinyl Sectional Post Binders</t>
  </si>
  <si>
    <t>OFF-BI-10001658</t>
  </si>
  <si>
    <t>GBC Standard Therm-A-Bind Covers</t>
  </si>
  <si>
    <t>FUR-CH-10001215</t>
  </si>
  <si>
    <t>Global Troy Executive Leather Low-Back Tilter</t>
  </si>
  <si>
    <t>OFF-BI-10000831</t>
  </si>
  <si>
    <t>Storex Flexible Poly Binders with Double Pockets</t>
  </si>
  <si>
    <t>OFF-PA-10000357</t>
  </si>
  <si>
    <t>White Dual Perf Computer Printout Paper, 2700 Sheets, 1 Part, Heavyweight, 20 lbs., 14 7/8 x 11</t>
  </si>
  <si>
    <t>CA-2014-134978</t>
  </si>
  <si>
    <t>CA-2012-145352</t>
  </si>
  <si>
    <t>CM-12385</t>
  </si>
  <si>
    <t>Christopher Martinez</t>
  </si>
  <si>
    <t>Atlanta</t>
  </si>
  <si>
    <t>OFF-AR-10001662</t>
  </si>
  <si>
    <t>Rogers Handheld Barrel Pencil Sharpener</t>
  </si>
  <si>
    <t>OFF-AR-10003856</t>
  </si>
  <si>
    <t>Newell 344</t>
  </si>
  <si>
    <t>Personal File Boxes with Fold-Down Carry Handle</t>
  </si>
  <si>
    <t>OFF-BI-10003527</t>
  </si>
  <si>
    <t>Fellowes PB500 Electric Punch Plastic Comb Binding Machine with Manual Bind</t>
  </si>
  <si>
    <t>CA-2014-135307</t>
  </si>
  <si>
    <t>LS-17245</t>
  </si>
  <si>
    <t>Lynn Smith</t>
  </si>
  <si>
    <t>Gladstone</t>
  </si>
  <si>
    <t>FUR-FU-10001290</t>
  </si>
  <si>
    <t>Executive Impressions Supervisor Wall Clock</t>
  </si>
  <si>
    <t>TEC-AC-10002399</t>
  </si>
  <si>
    <t>SanDisk Cruzer 32 GB USB Flash Drive</t>
  </si>
  <si>
    <t>CA-2013-106341</t>
  </si>
  <si>
    <t>CA-2014-163405</t>
  </si>
  <si>
    <t>BN-11515</t>
  </si>
  <si>
    <t>Bradley Nguyen</t>
  </si>
  <si>
    <t>OFF-AR-10003811</t>
  </si>
  <si>
    <t>Newell 327</t>
  </si>
  <si>
    <t>OFF-AR-10001246</t>
  </si>
  <si>
    <t>Newell 317</t>
  </si>
  <si>
    <t>CA-2014-127432</t>
  </si>
  <si>
    <t>Great Falls</t>
  </si>
  <si>
    <t>Montana</t>
  </si>
  <si>
    <t>TEC-CO-10003236</t>
  </si>
  <si>
    <t>Canon Image Class D660 Copier</t>
  </si>
  <si>
    <t>OFF-ST-10004507</t>
  </si>
  <si>
    <t>Advantus Rolling Storage Box</t>
  </si>
  <si>
    <t>OFF-PA-10001667</t>
  </si>
  <si>
    <t>Great White Multi-Use Recycled Paper (20Lb. and 84 Bright)</t>
  </si>
  <si>
    <t>OFF-ST-10004459</t>
  </si>
  <si>
    <t>Tennsco Single-Tier Lockers</t>
  </si>
  <si>
    <t>CA-2012-157812</t>
  </si>
  <si>
    <t>DB-13210</t>
  </si>
  <si>
    <t>Dean Braden</t>
  </si>
  <si>
    <t>OFF-ST-10000736</t>
  </si>
  <si>
    <t>Carina Double Wide Media Storage Towers in Natural &amp; Black</t>
  </si>
  <si>
    <t>OFF-BI-10000285</t>
  </si>
  <si>
    <t>XtraLife ClearVue Slant-D Ring Binders by Cardinal</t>
  </si>
  <si>
    <t>CA-2014-145142</t>
  </si>
  <si>
    <t>MC-17605</t>
  </si>
  <si>
    <t>Matt Connell</t>
  </si>
  <si>
    <t>US-2013-139486</t>
  </si>
  <si>
    <t>TEC-PH-10003555</t>
  </si>
  <si>
    <t>Motorola HK250 Universal Bluetooth Headset</t>
  </si>
  <si>
    <t>Imation 16GB Mini TravelDrive USB 2.0 Flash Drive</t>
  </si>
  <si>
    <t>CA-2012-158792</t>
  </si>
  <si>
    <t>BD-11605</t>
  </si>
  <si>
    <t>Brian Dahlen</t>
  </si>
  <si>
    <t>OFF-FA-10002815</t>
  </si>
  <si>
    <t>CA-2014-113558</t>
  </si>
  <si>
    <t>PH-18790</t>
  </si>
  <si>
    <t>Patricia Hirasaki</t>
  </si>
  <si>
    <t>Lakeland</t>
  </si>
  <si>
    <t>FUR-CH-10003379</t>
  </si>
  <si>
    <t>Global Commerce Series High-Back Swivel/Tilt Chairs</t>
  </si>
  <si>
    <t>US-2012-138303</t>
  </si>
  <si>
    <t>MG-18145</t>
  </si>
  <si>
    <t>Mike Gockenbach</t>
  </si>
  <si>
    <t>OFF-ST-10004963</t>
  </si>
  <si>
    <t>Eldon Gobal File Keepers</t>
  </si>
  <si>
    <t>OFF-SU-10002881</t>
  </si>
  <si>
    <t>Martin Yale Chadless Opener Electric Letter Opener</t>
  </si>
  <si>
    <t>OFF-EN-10001335</t>
  </si>
  <si>
    <t>White Business Envelopes with Contemporary Seam, Recycled White Business Envelopes</t>
  </si>
  <si>
    <t>CA-2012-102848</t>
  </si>
  <si>
    <t>KB-16240</t>
  </si>
  <si>
    <t>Karen Bern</t>
  </si>
  <si>
    <t>FUR-CH-10000595</t>
  </si>
  <si>
    <t>Safco Contoured Stacking Chairs</t>
  </si>
  <si>
    <t>US-2014-129441</t>
  </si>
  <si>
    <t>JC-15340</t>
  </si>
  <si>
    <t>Jasper Cacioppo</t>
  </si>
  <si>
    <t>FUR-FU-10000448</t>
  </si>
  <si>
    <t>Tenex Chairmats For Use With Carpeted Floors</t>
  </si>
  <si>
    <t>CA-2013-168753</t>
  </si>
  <si>
    <t>RL-19615</t>
  </si>
  <si>
    <t>Rob Lucas</t>
  </si>
  <si>
    <t>Montgomery</t>
  </si>
  <si>
    <t>TEC-PH-10000984</t>
  </si>
  <si>
    <t>Panasonic KX-TG9471B</t>
  </si>
  <si>
    <t>CA-2013-126613</t>
  </si>
  <si>
    <t>AA-10375</t>
  </si>
  <si>
    <t>Allen Armold</t>
  </si>
  <si>
    <t>Mesa</t>
  </si>
  <si>
    <t>OFF-ST-10001325</t>
  </si>
  <si>
    <t>Sterilite Officeware Hinged File Box</t>
  </si>
  <si>
    <t>US-2014-122637</t>
  </si>
  <si>
    <t>EP-13915</t>
  </si>
  <si>
    <t>Emily Phan</t>
  </si>
  <si>
    <t>OFF-BI-10002429</t>
  </si>
  <si>
    <t>Premier Elliptical Ring Binder, Black</t>
  </si>
  <si>
    <t>CA-2012-147851</t>
  </si>
  <si>
    <t>OFF-BI-10004528</t>
  </si>
  <si>
    <t>Cardinal Poly Pocket Divider Pockets for Ring Binders</t>
  </si>
  <si>
    <t>CA-2012-134894</t>
  </si>
  <si>
    <t>DK-12985</t>
  </si>
  <si>
    <t>Darren Koutras</t>
  </si>
  <si>
    <t>OFF-AP-10001271</t>
  </si>
  <si>
    <t>Eureka The Boss Cordless Rechargeable Stick Vac</t>
  </si>
  <si>
    <t>FUR-CH-10002647</t>
  </si>
  <si>
    <t>Situations Contoured Folding Chairs, 4/Set</t>
  </si>
  <si>
    <t>CA-2011-140795</t>
  </si>
  <si>
    <t>BD-11500</t>
  </si>
  <si>
    <t>Bradley Drucker</t>
  </si>
  <si>
    <t>Green Bay</t>
  </si>
  <si>
    <t>TEC-AC-10001432</t>
  </si>
  <si>
    <t>Enermax Aurora Lite Keyboard</t>
  </si>
  <si>
    <t>CA-2013-136924</t>
  </si>
  <si>
    <t>TEC-PH-10002262</t>
  </si>
  <si>
    <t>LG Electronics Tone+ HBS-730 Bluetooth Headset</t>
  </si>
  <si>
    <t>US-2012-120131</t>
  </si>
  <si>
    <t>LM-17065</t>
  </si>
  <si>
    <t>Liz MacKendrick</t>
  </si>
  <si>
    <t>CA-2011-103849</t>
  </si>
  <si>
    <t>TEC-AC-10001465</t>
  </si>
  <si>
    <t>SanDisk Cruzer 64 GB USB Flash Drive</t>
  </si>
  <si>
    <t>TEC-PH-10002597</t>
  </si>
  <si>
    <t>Xblue XB-1670-86 X16 Small Office Telephone - Titanium</t>
  </si>
  <si>
    <t>FUR-FU-10000723</t>
  </si>
  <si>
    <t>Deflect-o EconoMat Studded, No Bevel Mat for Low Pile Carpeting</t>
  </si>
  <si>
    <t>CA-2014-162929</t>
  </si>
  <si>
    <t>AS-10135</t>
  </si>
  <si>
    <t>Adrian Shami</t>
  </si>
  <si>
    <t>OFF-BI-10000404</t>
  </si>
  <si>
    <t>Avery Printable Repositionable Plastic Tabs</t>
  </si>
  <si>
    <t>OFF-PA-10002986</t>
  </si>
  <si>
    <t>Xerox 1898</t>
  </si>
  <si>
    <t>CA-2012-113173</t>
  </si>
  <si>
    <t>OFF-SU-10001935</t>
  </si>
  <si>
    <t>CA-2013-136406</t>
  </si>
  <si>
    <t>BD-11320</t>
  </si>
  <si>
    <t>Bill Donatelli</t>
  </si>
  <si>
    <t>FUR-CH-10002024</t>
  </si>
  <si>
    <t>HON 5400 Series Task Chairs for Big and Tall</t>
  </si>
  <si>
    <t>CA-2014-112774</t>
  </si>
  <si>
    <t>FUR-FU-10003039</t>
  </si>
  <si>
    <t>Howard Miller 11-1/2" Diameter Grantwood Wall Clock</t>
  </si>
  <si>
    <t>CA-2014-101945</t>
  </si>
  <si>
    <t>GT-14710</t>
  </si>
  <si>
    <t>Greg Tran</t>
  </si>
  <si>
    <t>OFF-FA-10004248</t>
  </si>
  <si>
    <t>Advantus T-Pin Paper Clips</t>
  </si>
  <si>
    <t>CA-2014-100650</t>
  </si>
  <si>
    <t>Anaheim</t>
  </si>
  <si>
    <t>OFF-ST-10001780</t>
  </si>
  <si>
    <t>Tennsco 16-Compartment Lockers with Coat Rack</t>
  </si>
  <si>
    <t>CA-2011-155852</t>
  </si>
  <si>
    <t>AJ-10945</t>
  </si>
  <si>
    <t>Ashley Jarboe</t>
  </si>
  <si>
    <t>OFF-AR-10003560</t>
  </si>
  <si>
    <t>Zebra Zazzle Fluorescent Highlighters</t>
  </si>
  <si>
    <t>CA-2013-113243</t>
  </si>
  <si>
    <t>OT-18730</t>
  </si>
  <si>
    <t>Olvera Toch</t>
  </si>
  <si>
    <t>OFF-LA-10001297</t>
  </si>
  <si>
    <t>Avery 473</t>
  </si>
  <si>
    <t>FUR-TA-10004256</t>
  </si>
  <si>
    <t>Bretford “Just In Time” Height-Adjustable Multi-Task Work Tables</t>
  </si>
  <si>
    <t>OFF-PA-10003441</t>
  </si>
  <si>
    <t>Xerox 226</t>
  </si>
  <si>
    <t>CA-2014-118731</t>
  </si>
  <si>
    <t>LP-17080</t>
  </si>
  <si>
    <t>Liz Pelletier</t>
  </si>
  <si>
    <t>OFF-BI-10000069</t>
  </si>
  <si>
    <t>GBC Prepunched Paper, 19-Hole, for Binding Systems, 24-lb</t>
  </si>
  <si>
    <t>CA-2011-145576</t>
  </si>
  <si>
    <t>CA-12775</t>
  </si>
  <si>
    <t>Cynthia Arntzen</t>
  </si>
  <si>
    <t>OFF-AP-10003914</t>
  </si>
  <si>
    <t>Sanitaire Vibra Groomer IR Commercial Upright Vacuum, Replacement Belts</t>
  </si>
  <si>
    <t>FUR-FU-10004020</t>
  </si>
  <si>
    <t>Advantus Panel Wall Acrylic Frame</t>
  </si>
  <si>
    <t>CA-2012-130736</t>
  </si>
  <si>
    <t>JF-15490</t>
  </si>
  <si>
    <t>Jeremy Farry</t>
  </si>
  <si>
    <t>OFF-FA-10003467</t>
  </si>
  <si>
    <t>Alliance Big Bands Rubber Bands, 12/Pack</t>
  </si>
  <si>
    <t>CA-2014-137099</t>
  </si>
  <si>
    <t>FP-14320</t>
  </si>
  <si>
    <t>Frank Preis</t>
  </si>
  <si>
    <t>TEC-PH-10002496</t>
  </si>
  <si>
    <t>Cisco SPA301</t>
  </si>
  <si>
    <t>CA-2014-156951</t>
  </si>
  <si>
    <t>EB-13840</t>
  </si>
  <si>
    <t>Ellis Ballard</t>
  </si>
  <si>
    <t>OFF-PA-10004530</t>
  </si>
  <si>
    <t>Personal Creations Ink Jet Cards and Labels</t>
  </si>
  <si>
    <t>OFF-BI-10001107</t>
  </si>
  <si>
    <t>GBC White Gloss Covers, Plain Front</t>
  </si>
  <si>
    <t>OFF-PA-10004451</t>
  </si>
  <si>
    <t>Xerox 222</t>
  </si>
  <si>
    <t>FUR-CH-10004997</t>
  </si>
  <si>
    <t>Hon Every-Day Series Multi-Task Chairs</t>
  </si>
  <si>
    <t>CA-2014-164826</t>
  </si>
  <si>
    <t>JF-15415</t>
  </si>
  <si>
    <t>Jennifer Ferguson</t>
  </si>
  <si>
    <t>TEC-PH-10000347</t>
  </si>
  <si>
    <t>Cush Cases Heavy Duty Rugged Cover Case for Samsung Galaxy S5 - Purple</t>
  </si>
  <si>
    <t>CA-2013-127250</t>
  </si>
  <si>
    <t>SF-20200</t>
  </si>
  <si>
    <t>Sarah Foster</t>
  </si>
  <si>
    <t>Marysville</t>
  </si>
  <si>
    <t>OFF-AR-10003394</t>
  </si>
  <si>
    <t>Newell 332</t>
  </si>
  <si>
    <t>CA-2012-149713</t>
  </si>
  <si>
    <t>TG-21640</t>
  </si>
  <si>
    <t>Trudy Glocke</t>
  </si>
  <si>
    <t>OFF-PA-10001450</t>
  </si>
  <si>
    <t>Rediform S.O.S. Phone Message Books</t>
  </si>
  <si>
    <t>OFF-SU-10001574</t>
  </si>
  <si>
    <t>Acme Value Line Scissors</t>
  </si>
  <si>
    <t>CA-2014-118640</t>
  </si>
  <si>
    <t>CS-11950</t>
  </si>
  <si>
    <t>Carlos Soltero</t>
  </si>
  <si>
    <t>FUR-FU-10001475</t>
  </si>
  <si>
    <t>Contract Clock, 14", Brown</t>
  </si>
  <si>
    <t>CA-2012-132906</t>
  </si>
  <si>
    <t>CC-12145</t>
  </si>
  <si>
    <t>Charles Crestani</t>
  </si>
  <si>
    <t>OFF-SU-10004498</t>
  </si>
  <si>
    <t>Martin-Yale Premier Letter Opener</t>
  </si>
  <si>
    <t>CA-2014-145233</t>
  </si>
  <si>
    <t>DV-13465</t>
  </si>
  <si>
    <t>Dianna Vittorini</t>
  </si>
  <si>
    <t>TEC-PH-10000586</t>
  </si>
  <si>
    <t>AT&amp;T SB67148 SynJ</t>
  </si>
  <si>
    <t>OFF-BI-10002764</t>
  </si>
  <si>
    <t>Recycled Pressboard Report Cover with Reinforced Top Hinge</t>
  </si>
  <si>
    <t>CA-2012-128139</t>
  </si>
  <si>
    <t>BD-11725</t>
  </si>
  <si>
    <t>Bruce Degenhardt</t>
  </si>
  <si>
    <t>OFF-LA-10003930</t>
  </si>
  <si>
    <t>Dot Matrix Printer Tape Reel Labels, White, 5000/Box</t>
  </si>
  <si>
    <t>US-2013-156986</t>
  </si>
  <si>
    <t>ZC-21910</t>
  </si>
  <si>
    <t>Zuschuss Carroll</t>
  </si>
  <si>
    <t>Salem</t>
  </si>
  <si>
    <t>TEC-PH-10003800</t>
  </si>
  <si>
    <t>i.Sound Portable Power - 8000 mAh</t>
  </si>
  <si>
    <t>OFF-PA-10002005</t>
  </si>
  <si>
    <t>Xerox 225</t>
  </si>
  <si>
    <t>OFF-PA-10004101</t>
  </si>
  <si>
    <t>Xerox 1894</t>
  </si>
  <si>
    <t>CA-2011-135405</t>
  </si>
  <si>
    <t>MS-17830</t>
  </si>
  <si>
    <t>Melanie Seite</t>
  </si>
  <si>
    <t>Laredo</t>
  </si>
  <si>
    <t>OFF-AR-10004078</t>
  </si>
  <si>
    <t>Newell 312</t>
  </si>
  <si>
    <t>CA-2011-131450</t>
  </si>
  <si>
    <t>LR-16915</t>
  </si>
  <si>
    <t>Lena Radford</t>
  </si>
  <si>
    <t>OFF-AP-10004708</t>
  </si>
  <si>
    <t>Fellowes Superior 10 Outlet Split Surge Protector</t>
  </si>
  <si>
    <t>FUR-FU-10001979</t>
  </si>
  <si>
    <t>Dana Halogen Swing-Arm Architect Lamp</t>
  </si>
  <si>
    <t>CA-2013-120180</t>
  </si>
  <si>
    <t>TP-21130</t>
  </si>
  <si>
    <t>Theone Pippenger</t>
  </si>
  <si>
    <t>OFF-SU-10004115</t>
  </si>
  <si>
    <t>Acme Stainless Steel Office Snips</t>
  </si>
  <si>
    <t>US-2013-100720</t>
  </si>
  <si>
    <t>CK-12205</t>
  </si>
  <si>
    <t>Chloris Kastensmidt</t>
  </si>
  <si>
    <t>TEC-PH-10001425</t>
  </si>
  <si>
    <t>Mophie Juice Pack Helium for iPhone</t>
  </si>
  <si>
    <t>TEC-PH-10003963</t>
  </si>
  <si>
    <t>GE 2-Jack Phone Line Splitter</t>
  </si>
  <si>
    <t>CA-2011-149958</t>
  </si>
  <si>
    <t>AS-10240</t>
  </si>
  <si>
    <t>Alan Shonely</t>
  </si>
  <si>
    <t>OFF-ST-10001490</t>
  </si>
  <si>
    <t>Hot File 7-Pocket, Floor Stand</t>
  </si>
  <si>
    <t>OFF-PA-10002120</t>
  </si>
  <si>
    <t>Xerox 1889</t>
  </si>
  <si>
    <t>US-2011-105767</t>
  </si>
  <si>
    <t>AR-10510</t>
  </si>
  <si>
    <t>Andrew Roberts</t>
  </si>
  <si>
    <t>OFF-BI-10000848</t>
  </si>
  <si>
    <t>Angle-D Ring Binders</t>
  </si>
  <si>
    <t>TEC-PH-10003092</t>
  </si>
  <si>
    <t>Motorola L804</t>
  </si>
  <si>
    <t>CA-2013-161816</t>
  </si>
  <si>
    <t>NB-18655</t>
  </si>
  <si>
    <t>Nona Balk</t>
  </si>
  <si>
    <t>OFF-LA-10004345</t>
  </si>
  <si>
    <t>Avery 493</t>
  </si>
  <si>
    <t>CA-2013-121223</t>
  </si>
  <si>
    <t>GD-14590</t>
  </si>
  <si>
    <t>Giulietta Dortch</t>
  </si>
  <si>
    <t>OFF-PA-10001204</t>
  </si>
  <si>
    <t>Xerox 1972</t>
  </si>
  <si>
    <t>TEC-PH-10004667</t>
  </si>
  <si>
    <t>Cisco 8x8 Inc. 6753i IP Business Phone System</t>
  </si>
  <si>
    <t>CA-2014-138611</t>
  </si>
  <si>
    <t>CK-12595</t>
  </si>
  <si>
    <t>Clytie Kelty</t>
  </si>
  <si>
    <t>Grove City</t>
  </si>
  <si>
    <t>OFF-BI-10002949</t>
  </si>
  <si>
    <t>Prestige Round Ring Binders</t>
  </si>
  <si>
    <t>CA-2014-117947</t>
  </si>
  <si>
    <t>NG-18355</t>
  </si>
  <si>
    <t>Nat Gilpin</t>
  </si>
  <si>
    <t>FUR-FU-10003849</t>
  </si>
  <si>
    <t>DAX Metal Frame, Desktop, Stepped-Edge</t>
  </si>
  <si>
    <t>FUR-FU-10000010</t>
  </si>
  <si>
    <t>DAX Value U-Channel Document Frames, Easel Back</t>
  </si>
  <si>
    <t>OFF-BI-10002824</t>
  </si>
  <si>
    <t>Recycled Easel Ring Binders</t>
  </si>
  <si>
    <t>TEC-PH-10002538</t>
  </si>
  <si>
    <t>Grandstream GXP1160 VoIP phone</t>
  </si>
  <si>
    <t>US-2011-111171</t>
  </si>
  <si>
    <t>CA-12265</t>
  </si>
  <si>
    <t>Christina Anderson</t>
  </si>
  <si>
    <t>OFF-BI-10002103</t>
  </si>
  <si>
    <t>Cardinal Slant-D Ring Binder, Heavy Gauge Vinyl</t>
  </si>
  <si>
    <t>CA-2012-138009</t>
  </si>
  <si>
    <t>SF-20965</t>
  </si>
  <si>
    <t>Sylvia Foulston</t>
  </si>
  <si>
    <t>Dearborn</t>
  </si>
  <si>
    <t>FUR-CH-10004853</t>
  </si>
  <si>
    <t>Global Manager's Adjustable Task Chair, Storm</t>
  </si>
  <si>
    <t>OFF-AP-10000179</t>
  </si>
  <si>
    <t>Honeywell Enviracaire Portable HEPA Air Cleaner for up to 10 x 16 Room</t>
  </si>
  <si>
    <t>OFF-ST-10001272</t>
  </si>
  <si>
    <t>Mini 13-1/2 Capacity Data Binder Rack, Pearl</t>
  </si>
  <si>
    <t>CA-2014-163020</t>
  </si>
  <si>
    <t>MO-17800</t>
  </si>
  <si>
    <t>Meg O'Connel</t>
  </si>
  <si>
    <t>FUR-FU-10000221</t>
  </si>
  <si>
    <t>Master Caster Door Stop, Brown</t>
  </si>
  <si>
    <t>CA-2014-153787</t>
  </si>
  <si>
    <t>AT-10735</t>
  </si>
  <si>
    <t>Annie Thurman</t>
  </si>
  <si>
    <t>OFF-AP-10001563</t>
  </si>
  <si>
    <t>Belkin Premiere Surge Master II 8-outlet surge protector</t>
  </si>
  <si>
    <t>CA-2014-133431</t>
  </si>
  <si>
    <t>OFF-BI-10000605</t>
  </si>
  <si>
    <t>Acco Pressboard Covers with Storage Hooks, 9 1/2" x 11", Executive Red</t>
  </si>
  <si>
    <t>US-2013-135720</t>
  </si>
  <si>
    <t>FM-14380</t>
  </si>
  <si>
    <t>Fred McMath</t>
  </si>
  <si>
    <t>OFF-ST-10001963</t>
  </si>
  <si>
    <t>Tennsco Regal Shelving Units</t>
  </si>
  <si>
    <t>TEC-AC-10001267</t>
  </si>
  <si>
    <t>Imation 32GB Pocket Pro USB 3.0 Flash Drive - 32 GB - Black - 1 P ...</t>
  </si>
  <si>
    <t>TEC-PH-10002103</t>
  </si>
  <si>
    <t>Jabra SPEAK 410</t>
  </si>
  <si>
    <t>CA-2014-144694</t>
  </si>
  <si>
    <t>TEC-AC-10002857</t>
  </si>
  <si>
    <t>Verbatim 25 GB 6x Blu-ray Single Layer Recordable Disc, 1/Pack</t>
  </si>
  <si>
    <t>CA-2012-168004</t>
  </si>
  <si>
    <t>DJ-13420</t>
  </si>
  <si>
    <t>Denny Joy</t>
  </si>
  <si>
    <t>Warner Robins</t>
  </si>
  <si>
    <t>FUR-CH-10001482</t>
  </si>
  <si>
    <t>Office Star - Mesh Screen back chair with Vinyl seat</t>
  </si>
  <si>
    <t>US-2013-123470</t>
  </si>
  <si>
    <t>ME-17725</t>
  </si>
  <si>
    <t>Max Engle</t>
  </si>
  <si>
    <t>OFF-BI-10001989</t>
  </si>
  <si>
    <t>Premium Transparent Presentation Covers by GBC</t>
  </si>
  <si>
    <t>OFF-AP-10003287</t>
  </si>
  <si>
    <t>Tripp Lite TLP810NET Broadband Surge for Modem/Fax</t>
  </si>
  <si>
    <t>CA-2013-115917</t>
  </si>
  <si>
    <t>Vallejo</t>
  </si>
  <si>
    <t>OFF-BI-10004728</t>
  </si>
  <si>
    <t>Wilson Jones Turn Tabs Binder Tool for Ring Binders</t>
  </si>
  <si>
    <t>CA-2013-147067</t>
  </si>
  <si>
    <t>JD-16150</t>
  </si>
  <si>
    <t>Justin Deggeller</t>
  </si>
  <si>
    <t>FUR-FU-10000732</t>
  </si>
  <si>
    <t>Eldon 200 Class Desk Accessories</t>
  </si>
  <si>
    <t>CA-2014-167913</t>
  </si>
  <si>
    <t>JL-15835</t>
  </si>
  <si>
    <t>John Lee</t>
  </si>
  <si>
    <t>Mission Viejo</t>
  </si>
  <si>
    <t>OFF-ST-10000585</t>
  </si>
  <si>
    <t>Economy Rollaway Files</t>
  </si>
  <si>
    <t>OFF-LA-10002787</t>
  </si>
  <si>
    <t>Avery 480</t>
  </si>
  <si>
    <t>CA-2014-106103</t>
  </si>
  <si>
    <t>SC-20305</t>
  </si>
  <si>
    <t>Sean Christensen</t>
  </si>
  <si>
    <t>Rochester Hills</t>
  </si>
  <si>
    <t>US-2014-127719</t>
  </si>
  <si>
    <t>Plainfield</t>
  </si>
  <si>
    <t>OFF-PA-10001934</t>
  </si>
  <si>
    <t>Xerox 1993</t>
  </si>
  <si>
    <t>CA-2014-126221</t>
  </si>
  <si>
    <t>CC-12430</t>
  </si>
  <si>
    <t>Chuck Clark</t>
  </si>
  <si>
    <t>OFF-AP-10002457</t>
  </si>
  <si>
    <t>Eureka The Boss Plus 12-Amp Hard Box Upright Vacuum, Red</t>
  </si>
  <si>
    <t>CA-2013-103947</t>
  </si>
  <si>
    <t>Sierra Vista</t>
  </si>
  <si>
    <t>OFF-FA-10003112</t>
  </si>
  <si>
    <t>OFF-AP-10002350</t>
  </si>
  <si>
    <t>Belkin F9H710-06 7 Outlet SurgeMaster Surge Protector</t>
  </si>
  <si>
    <t>CA-2013-160745</t>
  </si>
  <si>
    <t>AR-10825</t>
  </si>
  <si>
    <t>Anthony Rawles</t>
  </si>
  <si>
    <t>Vancouver</t>
  </si>
  <si>
    <t>TEC-AC-10001142</t>
  </si>
  <si>
    <t>First Data FD10 PIN Pad</t>
  </si>
  <si>
    <t>CA-2013-132661</t>
  </si>
  <si>
    <t>SR-20740</t>
  </si>
  <si>
    <t>Steven Roelle</t>
  </si>
  <si>
    <t>CA-2014-140844</t>
  </si>
  <si>
    <t>TEC-AC-10001101</t>
  </si>
  <si>
    <t>Sony 16GB Class 10 Micro SDHC R40 Memory Card</t>
  </si>
  <si>
    <t>CA-2013-137239</t>
  </si>
  <si>
    <t>CR-12730</t>
  </si>
  <si>
    <t>Craig Reiter</t>
  </si>
  <si>
    <t>OFF-AP-10002439</t>
  </si>
  <si>
    <t>Tripp Lite Isotel 8 Ultra 8 Outlet Metal Surge</t>
  </si>
  <si>
    <t>OFF-BI-10002827</t>
  </si>
  <si>
    <t>Avery Durable Poly Binders</t>
  </si>
  <si>
    <t>OFF-EN-10002230</t>
  </si>
  <si>
    <t>Airmail Envelopes</t>
  </si>
  <si>
    <t>US-2013-156097</t>
  </si>
  <si>
    <t>EH-14125</t>
  </si>
  <si>
    <t>Eugene Hildebrand</t>
  </si>
  <si>
    <t>CA-2012-146563</t>
  </si>
  <si>
    <t>OFF-ST-10001511</t>
  </si>
  <si>
    <t>Space Solutions Commercial Steel Shelving</t>
  </si>
  <si>
    <t>CA-2013-123666</t>
  </si>
  <si>
    <t>SP-20545</t>
  </si>
  <si>
    <t>Sibella Parks</t>
  </si>
  <si>
    <t>CA-2013-143308</t>
  </si>
  <si>
    <t>CA-2014-132682</t>
  </si>
  <si>
    <t>TH-21235</t>
  </si>
  <si>
    <t>Tiffany House</t>
  </si>
  <si>
    <t>OFF-SU-10004231</t>
  </si>
  <si>
    <t>Acme Tagit Stainless Steel Antibacterial Scissors</t>
  </si>
  <si>
    <t>TEC-PH-10004042</t>
  </si>
  <si>
    <t>ClearOne Communications CHAT 70 OC Speaker Phone</t>
  </si>
  <si>
    <t>CA-2011-156314</t>
  </si>
  <si>
    <t>RP-19390</t>
  </si>
  <si>
    <t>Resi Pölking</t>
  </si>
  <si>
    <t>Cleveland</t>
  </si>
  <si>
    <t>FUR-FU-10003096</t>
  </si>
  <si>
    <t>Master Giant Foot Doorstop, Safety Yellow</t>
  </si>
  <si>
    <t>US-2014-106663</t>
  </si>
  <si>
    <t>FUR-FU-10002759</t>
  </si>
  <si>
    <t>12-1/2 Diameter Round Wall Clock</t>
  </si>
  <si>
    <t>FUR-TA-10000688</t>
  </si>
  <si>
    <t>Chromcraft Bull-Nose Wood Round Conference Table Top, Wood Base</t>
  </si>
  <si>
    <t>Adams Telephone Message Book W/Dividers/Space For Phone Numbers, 5 1/4"X8 1/2", 200/Messages</t>
  </si>
  <si>
    <t>CA-2014-111178</t>
  </si>
  <si>
    <t>OFF-AR-10001954</t>
  </si>
  <si>
    <t>Newell 331</t>
  </si>
  <si>
    <t>CA-2014-130351</t>
  </si>
  <si>
    <t>RB-19570</t>
  </si>
  <si>
    <t>Rob Beeghly</t>
  </si>
  <si>
    <t>OFF-AP-10004532</t>
  </si>
  <si>
    <t>Kensington 6 Outlet Guardian Standard Surge Protector</t>
  </si>
  <si>
    <t>OFF-PA-10002137</t>
  </si>
  <si>
    <t>Southworth 100% Résumé Paper, 24lb.</t>
  </si>
  <si>
    <t>US-2014-119438</t>
  </si>
  <si>
    <t>CD-11980</t>
  </si>
  <si>
    <t>Carol Darley</t>
  </si>
  <si>
    <t>Tyler</t>
  </si>
  <si>
    <t>OFF-AP-10000804</t>
  </si>
  <si>
    <t>Hoover Portapower Portable Vacuum</t>
  </si>
  <si>
    <t>TEC-AC-10003614</t>
  </si>
  <si>
    <t>Verbatim 25 GB 6x Blu-ray Single Layer Recordable Disc, 10/Pack</t>
  </si>
  <si>
    <t>FUR-FU-10003553</t>
  </si>
  <si>
    <t>Howard Miller 13-1/2" Diameter Rosebrook Wall Clock</t>
  </si>
  <si>
    <t>OFF-BI-10004632</t>
  </si>
  <si>
    <t>Ibico Hi-Tech Manual Binding System</t>
  </si>
  <si>
    <t>CA-2013-164511</t>
  </si>
  <si>
    <t>DJ-13630</t>
  </si>
  <si>
    <t>Doug Jacobs</t>
  </si>
  <si>
    <t>OFF-BI-10003305</t>
  </si>
  <si>
    <t>Avery Hanging File Binders</t>
  </si>
  <si>
    <t>OFF-ST-10002583</t>
  </si>
  <si>
    <t>Fellowes Neat Ideas Storage Cubes</t>
  </si>
  <si>
    <t>US-2014-168116</t>
  </si>
  <si>
    <t>GT-14635</t>
  </si>
  <si>
    <t>Grant Thornton</t>
  </si>
  <si>
    <t>Burlington</t>
  </si>
  <si>
    <t>TEC-MA-10004125</t>
  </si>
  <si>
    <t>Cubify CubeX 3D Printer Triple Head Print</t>
  </si>
  <si>
    <t>CA-2011-157784</t>
  </si>
  <si>
    <t>MC-17845</t>
  </si>
  <si>
    <t>Michael Chen</t>
  </si>
  <si>
    <t>OFF-LA-10001934</t>
  </si>
  <si>
    <t>Avery 516</t>
  </si>
  <si>
    <t>CA-2014-161480</t>
  </si>
  <si>
    <t>RA-19285</t>
  </si>
  <si>
    <t>Ralph Arnett</t>
  </si>
  <si>
    <t>FUR-BO-10004015</t>
  </si>
  <si>
    <t>Bush Andora Bookcase, Maple/Graphite Gray Finish</t>
  </si>
  <si>
    <t>US-2011-117135</t>
  </si>
  <si>
    <t>NP-18325</t>
  </si>
  <si>
    <t>Naresj Patel</t>
  </si>
  <si>
    <t>Waynesboro</t>
  </si>
  <si>
    <t>FUR-FU-10004071</t>
  </si>
  <si>
    <t>Luxo Professional Magnifying Clamp-On Fluorescent Lamps</t>
  </si>
  <si>
    <t>OFF-ST-10002444</t>
  </si>
  <si>
    <t>Recycled Eldon Regeneration Jumbo File</t>
  </si>
  <si>
    <t>CA-2012-131534</t>
  </si>
  <si>
    <t>AB-10165</t>
  </si>
  <si>
    <t>Alan Barnes</t>
  </si>
  <si>
    <t>TEC-AC-10002253</t>
  </si>
  <si>
    <t>Imation Bio 8GB USB Flash Drive Imation Corp</t>
  </si>
  <si>
    <t>OFF-PA-10000743</t>
  </si>
  <si>
    <t>Xerox 1977</t>
  </si>
  <si>
    <t>CA-2012-119291</t>
  </si>
  <si>
    <t>JO-15550</t>
  </si>
  <si>
    <t>Jesus Ocampo</t>
  </si>
  <si>
    <t>Chester</t>
  </si>
  <si>
    <t>OFF-LA-10002312</t>
  </si>
  <si>
    <t>Avery 490</t>
  </si>
  <si>
    <t>OFF-LA-10003510</t>
  </si>
  <si>
    <t>Avery 4027 File Folder Labels for Dot Matrix Printers, 5000 Labels per Box, White</t>
  </si>
  <si>
    <t>OFF-AR-10001118</t>
  </si>
  <si>
    <t>Binney &amp; Smith Crayola Metallic Crayons, 16-Color Pack</t>
  </si>
  <si>
    <t>OFF-BI-10001575</t>
  </si>
  <si>
    <t>GBC Linen Binding Covers</t>
  </si>
  <si>
    <t>CA-2014-114552</t>
  </si>
  <si>
    <t>CA-2013-163755</t>
  </si>
  <si>
    <t>FUR-FU-10003394</t>
  </si>
  <si>
    <t>Tenex "The Solids" Textured Chair Mats</t>
  </si>
  <si>
    <t>CA-2012-142027</t>
  </si>
  <si>
    <t>JK-15370</t>
  </si>
  <si>
    <t>Jay Kimmel</t>
  </si>
  <si>
    <t>FUR-TA-10002774</t>
  </si>
  <si>
    <t>Laminate Occasional Tables</t>
  </si>
  <si>
    <t>CA-2011-138527</t>
  </si>
  <si>
    <t>BN-11470</t>
  </si>
  <si>
    <t>Brad Norvell</t>
  </si>
  <si>
    <t>Cary</t>
  </si>
  <si>
    <t>OFF-PA-10001800</t>
  </si>
  <si>
    <t>Xerox 220</t>
  </si>
  <si>
    <t>OFF-AP-10001469</t>
  </si>
  <si>
    <t>Fellowes 8 Outlet Superior Workstation Surge Protector</t>
  </si>
  <si>
    <t>CA-2011-112158</t>
  </si>
  <si>
    <t>DP-13165</t>
  </si>
  <si>
    <t>David Philippe</t>
  </si>
  <si>
    <t>FUR-BO-10003272</t>
  </si>
  <si>
    <t>O'Sullivan Living Dimensions 5-Shelf Bookcases</t>
  </si>
  <si>
    <t>CA-2011-113887</t>
  </si>
  <si>
    <t>TH-21550</t>
  </si>
  <si>
    <t>Tracy Hopkins</t>
  </si>
  <si>
    <t>CA-2014-146136</t>
  </si>
  <si>
    <t>AP-10915</t>
  </si>
  <si>
    <t>Arthur Prichep</t>
  </si>
  <si>
    <t>Palm Coast</t>
  </si>
  <si>
    <t>OFF-EN-10001219</t>
  </si>
  <si>
    <t>#10- 4 1/8" x 9 1/2" Security-Tint Envelopes</t>
  </si>
  <si>
    <t>US-2014-100048</t>
  </si>
  <si>
    <t>RS-19765</t>
  </si>
  <si>
    <t>Roland Schwarz</t>
  </si>
  <si>
    <t>Mount Vernon</t>
  </si>
  <si>
    <t>OFF-AP-10001154</t>
  </si>
  <si>
    <t>Bionaire Personal Warm Mist Humidifier/Vaporizer</t>
  </si>
  <si>
    <t>TEC-AC-10001606</t>
  </si>
  <si>
    <t>Logitech Wireless Performance Mouse MX for PC and Mac</t>
  </si>
  <si>
    <t>CA-2011-153150</t>
  </si>
  <si>
    <t>OFF-BI-10003355</t>
  </si>
  <si>
    <t>Cardinal Holdit Business Card Pockets</t>
  </si>
  <si>
    <t>CA-2011-130092</t>
  </si>
  <si>
    <t>SV-20365</t>
  </si>
  <si>
    <t>Seth Vernon</t>
  </si>
  <si>
    <t>CA-2014-108910</t>
  </si>
  <si>
    <t>FUR-FU-10002253</t>
  </si>
  <si>
    <t>Howard Miller 13" Diameter Pewter Finish Round Wall Clock</t>
  </si>
  <si>
    <t>CA-2011-104472</t>
  </si>
  <si>
    <t>CK-12325</t>
  </si>
  <si>
    <t>Christine Kargatis</t>
  </si>
  <si>
    <t>CA-2013-112942</t>
  </si>
  <si>
    <t>RD-19810</t>
  </si>
  <si>
    <t>Ross DeVincentis</t>
  </si>
  <si>
    <t>OFF-PA-10004092</t>
  </si>
  <si>
    <t>Tops Green Bar Computer Printout Paper</t>
  </si>
  <si>
    <t>CA-2013-142335</t>
  </si>
  <si>
    <t>FUR-TA-10000198</t>
  </si>
  <si>
    <t>Chromcraft Bull-Nose Wood Oval Conference Tables &amp; Bases</t>
  </si>
  <si>
    <t>OFF-ST-10000036</t>
  </si>
  <si>
    <t>Recycled Data-Pak for Archival Bound Computer Printouts, 12-1/2 x 12-1/2 x 16</t>
  </si>
  <si>
    <t>CA-2011-117429</t>
  </si>
  <si>
    <t>MR-17545</t>
  </si>
  <si>
    <t>Mathew Reese</t>
  </si>
  <si>
    <t>FUR-FU-10000222</t>
  </si>
  <si>
    <t>Seth Thomas 16" Steel Case Clock</t>
  </si>
  <si>
    <t>CA-2013-114713</t>
  </si>
  <si>
    <t>SC-20695</t>
  </si>
  <si>
    <t>Steve Chapman</t>
  </si>
  <si>
    <t>Hialeah</t>
  </si>
  <si>
    <t>OFF-SU-10004664</t>
  </si>
  <si>
    <t>Acme Softgrip Scissors</t>
  </si>
  <si>
    <t>CA-2014-144113</t>
  </si>
  <si>
    <t>JF-15355</t>
  </si>
  <si>
    <t>Jay Fein</t>
  </si>
  <si>
    <t>OFF-EN-10001141</t>
  </si>
  <si>
    <t>Manila Recycled Extra-Heavyweight Clasp Envelopes, 6" x 9"</t>
  </si>
  <si>
    <t>TEC-PH-10002170</t>
  </si>
  <si>
    <t>ClearSounds CSC500 Amplified Spirit Phone Corded phone</t>
  </si>
  <si>
    <t>US-2013-150861</t>
  </si>
  <si>
    <t>EG-13900</t>
  </si>
  <si>
    <t>Emily Grady</t>
  </si>
  <si>
    <t>Oceanside</t>
  </si>
  <si>
    <t>OFF-PA-10001954</t>
  </si>
  <si>
    <t>Xerox 1964</t>
  </si>
  <si>
    <t>FUR-TA-10002228</t>
  </si>
  <si>
    <t>Bevis Traditional Conference Table Top, Plinth Base</t>
  </si>
  <si>
    <t>OFF-ST-10004634</t>
  </si>
  <si>
    <t>Personal Folder Holder, Ebony</t>
  </si>
  <si>
    <t>CA-2014-131954</t>
  </si>
  <si>
    <t>DS-13030</t>
  </si>
  <si>
    <t>Darrin Sayre</t>
  </si>
  <si>
    <t>TEC-AC-10003610</t>
  </si>
  <si>
    <t>Logitech Illuminated - Keyboard</t>
  </si>
  <si>
    <t>FUR-BO-10001619</t>
  </si>
  <si>
    <t>O'Sullivan Cherrywood Estates Traditional Bookcase</t>
  </si>
  <si>
    <t>OFF-BI-10000138</t>
  </si>
  <si>
    <t>Acco Translucent Poly Ring Binders</t>
  </si>
  <si>
    <t>CA-2011-132500</t>
  </si>
  <si>
    <t>TEC-AC-10001383</t>
  </si>
  <si>
    <t>Logitech Wireless Touch Keyboard K400</t>
  </si>
  <si>
    <t>CA-2011-112326</t>
  </si>
  <si>
    <t>PO-19195</t>
  </si>
  <si>
    <t>Phillina Ober</t>
  </si>
  <si>
    <t>OFF-LA-10003223</t>
  </si>
  <si>
    <t>Avery 508</t>
  </si>
  <si>
    <t>OFF-BI-10004094</t>
  </si>
  <si>
    <t>GBC Standard Plastic Binding Systems Combs</t>
  </si>
  <si>
    <t>US-2013-146710</t>
  </si>
  <si>
    <t>SS-20875</t>
  </si>
  <si>
    <t>Sung Shariari</t>
  </si>
  <si>
    <t>OFF-PA-10004971</t>
  </si>
  <si>
    <t>Xerox 196</t>
  </si>
  <si>
    <t>OFF-SU-10004261</t>
  </si>
  <si>
    <t>Fiskars 8" Scissors, 2/Pack</t>
  </si>
  <si>
    <t>CA-2011-124429</t>
  </si>
  <si>
    <t>CA-2013-150889</t>
  </si>
  <si>
    <t>PB-19105</t>
  </si>
  <si>
    <t>Peter Bühler</t>
  </si>
  <si>
    <t>Evanston</t>
  </si>
  <si>
    <t>TEC-PH-10000004</t>
  </si>
  <si>
    <t>Belkin iPhone and iPad Lightning Cable</t>
  </si>
  <si>
    <t>CA-2014-126074</t>
  </si>
  <si>
    <t>RF-19735</t>
  </si>
  <si>
    <t>Roland Fjeld</t>
  </si>
  <si>
    <t>Trenton</t>
  </si>
  <si>
    <t>OFF-BI-10003638</t>
  </si>
  <si>
    <t>GBC Durable Plastic Covers</t>
  </si>
  <si>
    <t>FUR-FU-10003577</t>
  </si>
  <si>
    <t>Nu-Dell Leatherette Frames</t>
  </si>
  <si>
    <t>OFF-BI-10000546</t>
  </si>
  <si>
    <t>Avery Durable Binders</t>
  </si>
  <si>
    <t>CA-2013-110499</t>
  </si>
  <si>
    <t>YC-21895</t>
  </si>
  <si>
    <t>Yoseph Carroll</t>
  </si>
  <si>
    <t>TEC-CO-10002095</t>
  </si>
  <si>
    <t>Hewlett Packard 610 Color Digital Copier / Printer</t>
  </si>
  <si>
    <t>CA-2012-135272</t>
  </si>
  <si>
    <t>CA-2013-140928</t>
  </si>
  <si>
    <t>FUR-TA-10001095</t>
  </si>
  <si>
    <t>Chromcraft Round Conference Tables</t>
  </si>
  <si>
    <t>CA-2011-106803</t>
  </si>
  <si>
    <t>DC-13285</t>
  </si>
  <si>
    <t>Debra Catini</t>
  </si>
  <si>
    <t>Cottage Grove</t>
  </si>
  <si>
    <t>CA-2014-117240</t>
  </si>
  <si>
    <t>CP-12340</t>
  </si>
  <si>
    <t>Christine Phan</t>
  </si>
  <si>
    <t>CA-2014-133333</t>
  </si>
  <si>
    <t>BF-11020</t>
  </si>
  <si>
    <t>Barry Französisch</t>
  </si>
  <si>
    <t>CA-2012-112319</t>
  </si>
  <si>
    <t>CA-2014-126046</t>
  </si>
  <si>
    <t>OFF-LA-10004484</t>
  </si>
  <si>
    <t>Avery 476</t>
  </si>
  <si>
    <t>CA-2012-114923</t>
  </si>
  <si>
    <t>LH-17020</t>
  </si>
  <si>
    <t>Lisa Hazard</t>
  </si>
  <si>
    <t>CA-2011-162775</t>
  </si>
  <si>
    <t>CS-12250</t>
  </si>
  <si>
    <t>Chris Selesnick</t>
  </si>
  <si>
    <t>Bossier City</t>
  </si>
  <si>
    <t>OFF-EN-10001532</t>
  </si>
  <si>
    <t>Brown Kraft Recycled Envelopes</t>
  </si>
  <si>
    <t>TEC-AC-10003174</t>
  </si>
  <si>
    <t>Plantronics S12 Corded Telephone Headset System</t>
  </si>
  <si>
    <t>OFF-BI-10004187</t>
  </si>
  <si>
    <t>OFF-ST-10000025</t>
  </si>
  <si>
    <t>Fellowes Stor/Drawer Steel Plus Storage Drawers</t>
  </si>
  <si>
    <t>CA-2011-106810</t>
  </si>
  <si>
    <t>AJ-10795</t>
  </si>
  <si>
    <t>Anthony Johnson</t>
  </si>
  <si>
    <t>FUR-FU-10004306</t>
  </si>
  <si>
    <t>Electrix Halogen Magnifier Lamp</t>
  </si>
  <si>
    <t>CA-2013-157245</t>
  </si>
  <si>
    <t>FUR-CH-10003746</t>
  </si>
  <si>
    <t>Hon 4070 Series Pagoda Round Back Stacking Chairs</t>
  </si>
  <si>
    <t>CA-2014-104220</t>
  </si>
  <si>
    <t>BV-11245</t>
  </si>
  <si>
    <t>Benjamin Venier</t>
  </si>
  <si>
    <t>OFF-BI-10001036</t>
  </si>
  <si>
    <t>Cardinal EasyOpen D-Ring Binders</t>
  </si>
  <si>
    <t>OFF-BI-10000301</t>
  </si>
  <si>
    <t>GBC Instant Report Kit</t>
  </si>
  <si>
    <t>OFF-AR-10004648</t>
  </si>
  <si>
    <t>Boston 19500 Mighty Mite Electric Pencil Sharpener</t>
  </si>
  <si>
    <t>FUR-FU-10002597</t>
  </si>
  <si>
    <t>C-Line Magnetic Cubicle Keepers, Clear Polypropylene</t>
  </si>
  <si>
    <t>CA-2011-165974</t>
  </si>
  <si>
    <t>DL-12865</t>
  </si>
  <si>
    <t>Dan Lawera</t>
  </si>
  <si>
    <t>OFF-AR-10003405</t>
  </si>
  <si>
    <t>Dixon My First Ticonderoga Pencil, #2</t>
  </si>
  <si>
    <t>CA-2012-144267</t>
  </si>
  <si>
    <t>FUR-CH-10002335</t>
  </si>
  <si>
    <t>Hon GuestStacker Chair</t>
  </si>
  <si>
    <t>OFF-PA-10003657</t>
  </si>
  <si>
    <t>Xerox 1927</t>
  </si>
  <si>
    <t>US-2012-157014</t>
  </si>
  <si>
    <t>BM-11785</t>
  </si>
  <si>
    <t>Bryan Mills</t>
  </si>
  <si>
    <t>FUR-BO-10004409</t>
  </si>
  <si>
    <t>Safco Value Mate Series Steel Bookcases, Baked Enamel Finish on Steel, Gray</t>
  </si>
  <si>
    <t>TEC-AC-10000057</t>
  </si>
  <si>
    <t>Microsoft Natural Ergonomic Keyboard 4000</t>
  </si>
  <si>
    <t>CA-2012-154921</t>
  </si>
  <si>
    <t>OFF-EN-10000056</t>
  </si>
  <si>
    <t>Cameo Buff Policy Envelopes</t>
  </si>
  <si>
    <t>CA-2014-129567</t>
  </si>
  <si>
    <t>Lancaster</t>
  </si>
  <si>
    <t>OFF-BI-10000014</t>
  </si>
  <si>
    <t>Heavy-Duty E-Z-D Binders</t>
  </si>
  <si>
    <t>CA-2012-154620</t>
  </si>
  <si>
    <t>LT-17110</t>
  </si>
  <si>
    <t>Liz Thompson</t>
  </si>
  <si>
    <t>FUR-CH-10004675</t>
  </si>
  <si>
    <t>Lifetime Advantage Folding Chairs, 4/Carton</t>
  </si>
  <si>
    <t>CA-2012-115938</t>
  </si>
  <si>
    <t>OFF-BI-10001132</t>
  </si>
  <si>
    <t>Acco PRESSTEX Data Binder with Storage Hooks, Dark Blue, 9 1/2" X 11"</t>
  </si>
  <si>
    <t>FUR-CH-10003199</t>
  </si>
  <si>
    <t>Office Star - Contemporary Task Swivel Chair</t>
  </si>
  <si>
    <t>CA-2013-105256</t>
  </si>
  <si>
    <t>JK-15730</t>
  </si>
  <si>
    <t>Joe Kamberova</t>
  </si>
  <si>
    <t>Asheville</t>
  </si>
  <si>
    <t>TEC-PH-10001530</t>
  </si>
  <si>
    <t>Cisco Unified IP Phone 7945G VoIP phone</t>
  </si>
  <si>
    <t>CA-2011-156433</t>
  </si>
  <si>
    <t>ES-14020</t>
  </si>
  <si>
    <t>Erica Smith</t>
  </si>
  <si>
    <t>OFF-LA-10001569</t>
  </si>
  <si>
    <t>Avery 499</t>
  </si>
  <si>
    <t>CA-2014-151428</t>
  </si>
  <si>
    <t>RH-19495</t>
  </si>
  <si>
    <t>Rick Hansen</t>
  </si>
  <si>
    <t>CA-2012-124653</t>
  </si>
  <si>
    <t>OFF-PA-10000176</t>
  </si>
  <si>
    <t>Xerox 1887</t>
  </si>
  <si>
    <t>OFF-LA-10002271</t>
  </si>
  <si>
    <t>Smead Alpha-Z Color-Coded Second Alphabetical Labels and Starter Set</t>
  </si>
  <si>
    <t>CA-2012-101910</t>
  </si>
  <si>
    <t>CD-11920</t>
  </si>
  <si>
    <t>Carlos Daly</t>
  </si>
  <si>
    <t>Lake Elsinore</t>
  </si>
  <si>
    <t>CA-2014-105809</t>
  </si>
  <si>
    <t>HW-14935</t>
  </si>
  <si>
    <t>Helen Wasserman</t>
  </si>
  <si>
    <t>FUR-FU-10004090</t>
  </si>
  <si>
    <t>Executive Impressions 14" Contract Wall Clock</t>
  </si>
  <si>
    <t>CA-2013-136133</t>
  </si>
  <si>
    <t>OFF-AP-10000576</t>
  </si>
  <si>
    <t>Belkin 7 Outlet SurgeMaster II</t>
  </si>
  <si>
    <t>CA-2013-115504</t>
  </si>
  <si>
    <t>MC-18130</t>
  </si>
  <si>
    <t>Mike Caudle</t>
  </si>
  <si>
    <t>OFF-PA-10003953</t>
  </si>
  <si>
    <t>Xerox 218</t>
  </si>
  <si>
    <t>CA-2014-135783</t>
  </si>
  <si>
    <t>GM-14440</t>
  </si>
  <si>
    <t>Gary McGarr</t>
  </si>
  <si>
    <t>FUR-FU-10000794</t>
  </si>
  <si>
    <t>Eldon Stackable Tray, Side-Load, Legal, Smoke</t>
  </si>
  <si>
    <t>CA-2011-134313</t>
  </si>
  <si>
    <t>OFF-AR-10001897</t>
  </si>
  <si>
    <t>Model L Table or Wall-Mount Pencil Sharpener</t>
  </si>
  <si>
    <t>TEC-PH-10001795</t>
  </si>
  <si>
    <t>ClearOne CHATAttach 160 - speaker phone</t>
  </si>
  <si>
    <t>CA-2012-140921</t>
  </si>
  <si>
    <t>Omaha</t>
  </si>
  <si>
    <t>TEC-AC-10004901</t>
  </si>
  <si>
    <t>Kensington SlimBlade Notebook Wireless Mouse with Nano Receiver</t>
  </si>
  <si>
    <t>CA-2011-151995</t>
  </si>
  <si>
    <t>Edmonds</t>
  </si>
  <si>
    <t>OFF-AR-10003190</t>
  </si>
  <si>
    <t>Newell 32</t>
  </si>
  <si>
    <t>OFF-AP-10000240</t>
  </si>
  <si>
    <t>Belkin F9G930V10-GRY 9 Outlet Surge</t>
  </si>
  <si>
    <t>CA-2014-143686</t>
  </si>
  <si>
    <t>PJ-19015</t>
  </si>
  <si>
    <t>Pauline Johnson</t>
  </si>
  <si>
    <t>Santa Ana</t>
  </si>
  <si>
    <t>TEC-AC-10001838</t>
  </si>
  <si>
    <t>Razer Tiamat Over Ear 7.1 Surround Sound PC Gaming Headset</t>
  </si>
  <si>
    <t>CA-2012-106565</t>
  </si>
  <si>
    <t>BW-11110</t>
  </si>
  <si>
    <t>Bart Watters</t>
  </si>
  <si>
    <t>Milwaukee</t>
  </si>
  <si>
    <t>CA-2013-149370</t>
  </si>
  <si>
    <t>OFF-PA-10003651</t>
  </si>
  <si>
    <t>Xerox 1968</t>
  </si>
  <si>
    <t>CA-2011-140858</t>
  </si>
  <si>
    <t>OFF-BI-10003094</t>
  </si>
  <si>
    <t>Self-Adhesive Ring Binder Labels</t>
  </si>
  <si>
    <t>FUR-CH-10001394</t>
  </si>
  <si>
    <t>Global Leather Executive Chair</t>
  </si>
  <si>
    <t>OFF-BI-10004230</t>
  </si>
  <si>
    <t>GBC Recycled Grain Textured Covers</t>
  </si>
  <si>
    <t>OFF-PA-10003395</t>
  </si>
  <si>
    <t>Xerox 1941</t>
  </si>
  <si>
    <t>CA-2014-101434</t>
  </si>
  <si>
    <t>TR-21325</t>
  </si>
  <si>
    <t>Toby Ritter</t>
  </si>
  <si>
    <t>TEC-AC-10002402</t>
  </si>
  <si>
    <t>Razer Kraken PRO Over Ear PC and Music Headset</t>
  </si>
  <si>
    <t>US-2011-102071</t>
  </si>
  <si>
    <t>PG-18820</t>
  </si>
  <si>
    <t>Patrick Gardner</t>
  </si>
  <si>
    <t>TEC-AC-10003441</t>
  </si>
  <si>
    <t>Kingston Digital DataTraveler 32GB USB 2.0</t>
  </si>
  <si>
    <t>CA-2014-126956</t>
  </si>
  <si>
    <t>OFF-FA-10002280</t>
  </si>
  <si>
    <t>Advantus Plastic Paper Clips</t>
  </si>
  <si>
    <t>OFF-SU-10000381</t>
  </si>
  <si>
    <t>Acme Forged Steel Scissors with Black Enamel Handles</t>
  </si>
  <si>
    <t>OFF-EN-10004459</t>
  </si>
  <si>
    <t>Security-Tint Envelopes</t>
  </si>
  <si>
    <t>CA-2014-129462</t>
  </si>
  <si>
    <t>Florence</t>
  </si>
  <si>
    <t>FUR-CH-10000665</t>
  </si>
  <si>
    <t>Global Airflow Leather Mesh Back Chair, Black</t>
  </si>
  <si>
    <t>OFF-AP-10003884</t>
  </si>
  <si>
    <t>Fellowes Smart Surge Ten-Outlet Protector, Platinum</t>
  </si>
  <si>
    <t>TEC-PH-10001557</t>
  </si>
  <si>
    <t>Pyle PMP37LED</t>
  </si>
  <si>
    <t>TEC-PH-10002085</t>
  </si>
  <si>
    <t>Clarity 53712</t>
  </si>
  <si>
    <t>CA-2013-165316</t>
  </si>
  <si>
    <t>OFF-AR-10002956</t>
  </si>
  <si>
    <t>Boston 16801 Nautilus Battery Pencil Sharpener</t>
  </si>
  <si>
    <t>OFF-AP-10003266</t>
  </si>
  <si>
    <t>Holmes Replacement Filter for HEPA Air Cleaner, Large Room</t>
  </si>
  <si>
    <t>TEC-MA-10004002</t>
  </si>
  <si>
    <t>Zebra GX420t Direct Thermal/Thermal Transfer Printer</t>
  </si>
  <si>
    <t>US-2011-115987</t>
  </si>
  <si>
    <t>OFF-BI-10001071</t>
  </si>
  <si>
    <t>GBC ProClick Punch Binding System</t>
  </si>
  <si>
    <t>US-2014-156083</t>
  </si>
  <si>
    <t>JL-15175</t>
  </si>
  <si>
    <t>James Lanier</t>
  </si>
  <si>
    <t>OFF-PA-10001560</t>
  </si>
  <si>
    <t>Adams Telephone Message Books, 5 1/4” x 11”</t>
  </si>
  <si>
    <t>US-2013-137547</t>
  </si>
  <si>
    <t>CA-2012-100454</t>
  </si>
  <si>
    <t>BM-11650</t>
  </si>
  <si>
    <t>Brian Moss</t>
  </si>
  <si>
    <t>OFF-AR-10002578</t>
  </si>
  <si>
    <t>Newell 335</t>
  </si>
  <si>
    <t>FUR-BO-10001519</t>
  </si>
  <si>
    <t>O'Sullivan 3-Shelf Heavy-Duty Bookcases</t>
  </si>
  <si>
    <t>CA-2013-161669</t>
  </si>
  <si>
    <t>EM-14095</t>
  </si>
  <si>
    <t>Eudokia Martin</t>
  </si>
  <si>
    <t>OFF-BI-10001294</t>
  </si>
  <si>
    <t>Fellowes Binding Cases</t>
  </si>
  <si>
    <t>OFF-BI-10001636</t>
  </si>
  <si>
    <t>Ibico Plastic and Wire Spiral Binding Combs</t>
  </si>
  <si>
    <t>OFF-SU-10002503</t>
  </si>
  <si>
    <t>Acme Preferred Stainless Steel Scissors</t>
  </si>
  <si>
    <t>OFF-LA-10004093</t>
  </si>
  <si>
    <t>Avery 486</t>
  </si>
  <si>
    <t>CA-2012-114300</t>
  </si>
  <si>
    <t>AF-10885</t>
  </si>
  <si>
    <t>Art Foster</t>
  </si>
  <si>
    <t>CA-2014-107503</t>
  </si>
  <si>
    <t>GA-14725</t>
  </si>
  <si>
    <t>Guy Armstrong</t>
  </si>
  <si>
    <t>Lorain</t>
  </si>
  <si>
    <t>FUR-FU-10003878</t>
  </si>
  <si>
    <t>Linden 10" Round Wall Clock, Black</t>
  </si>
  <si>
    <t>CA-2011-107755</t>
  </si>
  <si>
    <t>CK-12760</t>
  </si>
  <si>
    <t>Cyma Kinney</t>
  </si>
  <si>
    <t>Linden</t>
  </si>
  <si>
    <t>TEC-AC-10000710</t>
  </si>
  <si>
    <t>Maxell DVD-RAM Discs</t>
  </si>
  <si>
    <t>CA-2013-152534</t>
  </si>
  <si>
    <t>DP-13105</t>
  </si>
  <si>
    <t>Dave Poirier</t>
  </si>
  <si>
    <t>Salinas</t>
  </si>
  <si>
    <t>OFF-AR-10002335</t>
  </si>
  <si>
    <t>DIXON Oriole Pencils</t>
  </si>
  <si>
    <t>OFF-PA-10001870</t>
  </si>
  <si>
    <t>Xerox 202</t>
  </si>
  <si>
    <t>CA-2013-113747</t>
  </si>
  <si>
    <t>CA-2013-123274</t>
  </si>
  <si>
    <t>CA-2011-125612</t>
  </si>
  <si>
    <t>BK-11260</t>
  </si>
  <si>
    <t>Berenike Kampe</t>
  </si>
  <si>
    <t>OFF-PA-10001019</t>
  </si>
  <si>
    <t>Xerox 1884</t>
  </si>
  <si>
    <t>OFF-SU-10002537</t>
  </si>
  <si>
    <t>Acme Box Cutter Scissors</t>
  </si>
  <si>
    <t>OFF-ST-10003221</t>
  </si>
  <si>
    <t>CA-2014-161984</t>
  </si>
  <si>
    <t>SJ-20125</t>
  </si>
  <si>
    <t>Sanjit Jacobs</t>
  </si>
  <si>
    <t>New Brunswick</t>
  </si>
  <si>
    <t>CA-2011-133851</t>
  </si>
  <si>
    <t>CM-12445</t>
  </si>
  <si>
    <t>Chuck Magee</t>
  </si>
  <si>
    <t>OFF-AR-10003752</t>
  </si>
  <si>
    <t>Deluxe Chalkboard Eraser Cleaner</t>
  </si>
  <si>
    <t>CA-2013-134474</t>
  </si>
  <si>
    <t>TEC-AC-10001714</t>
  </si>
  <si>
    <t>Logitech MX Performance Wireless Mouse</t>
  </si>
  <si>
    <t>OFF-AR-10003958</t>
  </si>
  <si>
    <t>Newell 337</t>
  </si>
  <si>
    <t>TEC-PH-10002923</t>
  </si>
  <si>
    <t>Logitech B530 USB Headset - headset - Full size, Binaural</t>
  </si>
  <si>
    <t>CA-2011-149020</t>
  </si>
  <si>
    <t>AJ-10780</t>
  </si>
  <si>
    <t>Anthony Jacobs</t>
  </si>
  <si>
    <t>OFF-LA-10004272</t>
  </si>
  <si>
    <t>Avery 482</t>
  </si>
  <si>
    <t>FUR-FU-10000965</t>
  </si>
  <si>
    <t>Howard Miller 11-1/2" Diameter Ridgewood Wall Clock</t>
  </si>
  <si>
    <t>CA-2013-134362</t>
  </si>
  <si>
    <t>LS-16945</t>
  </si>
  <si>
    <t>Linda Southworth</t>
  </si>
  <si>
    <t>OFF-LA-10004853</t>
  </si>
  <si>
    <t>Avery 483</t>
  </si>
  <si>
    <t>CA-2011-136742</t>
  </si>
  <si>
    <t>GP-14740</t>
  </si>
  <si>
    <t>Guy Phonely</t>
  </si>
  <si>
    <t>OFF-BI-10003719</t>
  </si>
  <si>
    <t>Large Capacity Hanging Post Binders</t>
  </si>
  <si>
    <t>CA-2013-158099</t>
  </si>
  <si>
    <t>PK-18910</t>
  </si>
  <si>
    <t>Paul Knutson</t>
  </si>
  <si>
    <t>OFF-BI-10000545</t>
  </si>
  <si>
    <t>GBC Ibimaster 500 Manual ProClick Binding System</t>
  </si>
  <si>
    <t>CA-2012-131128</t>
  </si>
  <si>
    <t>New Hampshire</t>
  </si>
  <si>
    <t>OFF-PA-10003591</t>
  </si>
  <si>
    <t>Southworth 100% Cotton The Best Paper</t>
  </si>
  <si>
    <t>CA-2011-148488</t>
  </si>
  <si>
    <t>SM-20005</t>
  </si>
  <si>
    <t>Sally Matthias</t>
  </si>
  <si>
    <t>CA-2014-114636</t>
  </si>
  <si>
    <t>OFF-PA-10001790</t>
  </si>
  <si>
    <t>Xerox 1910</t>
  </si>
  <si>
    <t>CA-2013-116736</t>
  </si>
  <si>
    <t>TEC-AC-10002049</t>
  </si>
  <si>
    <t>Logitech G19 Programmable Gaming Keyboard</t>
  </si>
  <si>
    <t>US-2011-158638</t>
  </si>
  <si>
    <t>AG-10765</t>
  </si>
  <si>
    <t>Anthony Garverick</t>
  </si>
  <si>
    <t>OFF-BI-10003712</t>
  </si>
  <si>
    <t>Acco Pressboard Covers with Storage Hooks, 14 7/8" x 11", Light Blue</t>
  </si>
  <si>
    <t>CA-2014-111689</t>
  </si>
  <si>
    <t>OFF-BI-10003984</t>
  </si>
  <si>
    <t>Lock-Up Easel 'Spel-Binder'</t>
  </si>
  <si>
    <t>CA-2012-129098</t>
  </si>
  <si>
    <t>US-2014-123463</t>
  </si>
  <si>
    <t>CA-2013-165148</t>
  </si>
  <si>
    <t>PM-19135</t>
  </si>
  <si>
    <t>Peter McVee</t>
  </si>
  <si>
    <t>CA-2011-134061</t>
  </si>
  <si>
    <t>LL-16840</t>
  </si>
  <si>
    <t>Lauren Leatherbury</t>
  </si>
  <si>
    <t>FUR-FU-10001424</t>
  </si>
  <si>
    <t>Dax Clear Box Frame</t>
  </si>
  <si>
    <t>CA-2012-143602</t>
  </si>
  <si>
    <t>JS-15595</t>
  </si>
  <si>
    <t>Jill Stevenson</t>
  </si>
  <si>
    <t>OFF-BI-10002071</t>
  </si>
  <si>
    <t>Fellowes Black Plastic Comb Bindings</t>
  </si>
  <si>
    <t>CA-2014-115364</t>
  </si>
  <si>
    <t>OFF-ST-10002486</t>
  </si>
  <si>
    <t>Eldon Shelf Savers Cubes and Bins</t>
  </si>
  <si>
    <t>CA-2014-150707</t>
  </si>
  <si>
    <t>EL-13735</t>
  </si>
  <si>
    <t>Ed Ludwig</t>
  </si>
  <si>
    <t>Maryland</t>
  </si>
  <si>
    <t>CA-2011-104976</t>
  </si>
  <si>
    <t>CA-2014-132934</t>
  </si>
  <si>
    <t>TEC-AC-10000927</t>
  </si>
  <si>
    <t>Anker Ultrathin Bluetooth Wireless Keyboard Aluminum Cover with Stand</t>
  </si>
  <si>
    <t>CA-2014-133256</t>
  </si>
  <si>
    <t>OFF-PA-10001622</t>
  </si>
  <si>
    <t>Ampad Poly Cover Wirebound Steno Book, 6" x 9" Assorted Colors, Gregg Ruled</t>
  </si>
  <si>
    <t>OFF-AR-10003158</t>
  </si>
  <si>
    <t>Fluorescent Highlighters by Dixon</t>
  </si>
  <si>
    <t>TEC-PH-10002660</t>
  </si>
  <si>
    <t>Nortel Networks T7316 E Nt8 B27</t>
  </si>
  <si>
    <t>CA-2013-105494</t>
  </si>
  <si>
    <t>PC-18745</t>
  </si>
  <si>
    <t>Pamela Coakley</t>
  </si>
  <si>
    <t>OFF-BI-10003364</t>
  </si>
  <si>
    <t>Binding Machine Supplies</t>
  </si>
  <si>
    <t>CA-2013-140634</t>
  </si>
  <si>
    <t>HL-15040</t>
  </si>
  <si>
    <t>Hunter Lopez</t>
  </si>
  <si>
    <t>OFF-EN-10001099</t>
  </si>
  <si>
    <t>CA-2011-144407</t>
  </si>
  <si>
    <t>MS-17365</t>
  </si>
  <si>
    <t>Maribeth Schnelling</t>
  </si>
  <si>
    <t>CA-2014-160983</t>
  </si>
  <si>
    <t>GB-14530</t>
  </si>
  <si>
    <t>George Bell</t>
  </si>
  <si>
    <t>OFF-PA-10002250</t>
  </si>
  <si>
    <t>Things To Do Today Pad</t>
  </si>
  <si>
    <t>US-2013-114622</t>
  </si>
  <si>
    <t>JR-16210</t>
  </si>
  <si>
    <t>Justin Ritter</t>
  </si>
  <si>
    <t>OFF-BI-10004716</t>
  </si>
  <si>
    <t>Wilson Jones Hanging Recycled Pressboard Data Binders</t>
  </si>
  <si>
    <t>CA-2014-150959</t>
  </si>
  <si>
    <t>Garland</t>
  </si>
  <si>
    <t>OFF-LA-10001045</t>
  </si>
  <si>
    <t>Permanent Self-Adhesive File Folder Labels for Typewriters by Universal</t>
  </si>
  <si>
    <t>OFF-BI-10001510</t>
  </si>
  <si>
    <t>Deluxe Heavy-Duty Vinyl Round Ring Binder</t>
  </si>
  <si>
    <t>CA-2014-132353</t>
  </si>
  <si>
    <t>CA-2013-130477</t>
  </si>
  <si>
    <t>OFF-PA-10002947</t>
  </si>
  <si>
    <t>Xerox 1923</t>
  </si>
  <si>
    <t>OFF-PA-10000019</t>
  </si>
  <si>
    <t>Xerox 1931</t>
  </si>
  <si>
    <t>CA-2014-143259</t>
  </si>
  <si>
    <t>FUR-BO-10003441</t>
  </si>
  <si>
    <t>Bush Westfield Collection Bookcases, Fully Assembled</t>
  </si>
  <si>
    <t>TEC-PH-10004774</t>
  </si>
  <si>
    <t>Gear Head AU3700S Headset</t>
  </si>
  <si>
    <t>OFF-BI-10003684</t>
  </si>
  <si>
    <t>Wilson Jones Legal Size Ring Binders</t>
  </si>
  <si>
    <t>CA-2014-137596</t>
  </si>
  <si>
    <t>BE-11335</t>
  </si>
  <si>
    <t>Bill Eplett</t>
  </si>
  <si>
    <t>TEC-PH-10001494</t>
  </si>
  <si>
    <t>Polycom CX600 IP Phone VoIP phone</t>
  </si>
  <si>
    <t>TEC-AC-10004666</t>
  </si>
  <si>
    <t>Maxell iVDR EX 500GB Cartridge</t>
  </si>
  <si>
    <t>OFF-ST-10003816</t>
  </si>
  <si>
    <t>Fellowes High-Stak Drawer Files</t>
  </si>
  <si>
    <t>CA-2012-133627</t>
  </si>
  <si>
    <t>SC-20050</t>
  </si>
  <si>
    <t>Sample Company A</t>
  </si>
  <si>
    <t>Norwich</t>
  </si>
  <si>
    <t>CA-2014-102519</t>
  </si>
  <si>
    <t>US-2011-141215</t>
  </si>
  <si>
    <t>FUR-TA-10001520</t>
  </si>
  <si>
    <t>Lesro Sheffield Collection Coffee Table, End Table, Center Table, Corner Table</t>
  </si>
  <si>
    <t>CA-2013-165218</t>
  </si>
  <si>
    <t>RW-19630</t>
  </si>
  <si>
    <t>Rob Williams</t>
  </si>
  <si>
    <t>OFF-ST-10001558</t>
  </si>
  <si>
    <t>Acco Perma 4000 Stacking Storage Drawers</t>
  </si>
  <si>
    <t>CA-2011-138296</t>
  </si>
  <si>
    <t>Alexandria</t>
  </si>
  <si>
    <t>CA-2012-111164</t>
  </si>
  <si>
    <t>SE-20110</t>
  </si>
  <si>
    <t>Sanjit Engle</t>
  </si>
  <si>
    <t>TEC-AC-10002473</t>
  </si>
  <si>
    <t>Maxell 4.7GB DVD-R</t>
  </si>
  <si>
    <t>TEC-PH-10004531</t>
  </si>
  <si>
    <t>OtterBox Commuter Series Case - iPhone 5 &amp; 5s</t>
  </si>
  <si>
    <t>OFF-AP-10004487</t>
  </si>
  <si>
    <t>Kensington 4 Outlet MasterPiece Compact Power Control Center</t>
  </si>
  <si>
    <t>CA-2013-149797</t>
  </si>
  <si>
    <t>AH-10075</t>
  </si>
  <si>
    <t>Adam Hart</t>
  </si>
  <si>
    <t>CA-2011-132962</t>
  </si>
  <si>
    <t>JM-15535</t>
  </si>
  <si>
    <t>Jessica Myrick</t>
  </si>
  <si>
    <t>OFF-PA-10003543</t>
  </si>
  <si>
    <t>Xerox 1985</t>
  </si>
  <si>
    <t>TEC-AC-10004353</t>
  </si>
  <si>
    <t>Hypercom P1300 Pinpad</t>
  </si>
  <si>
    <t>CA-2012-115091</t>
  </si>
  <si>
    <t>JJ-15760</t>
  </si>
  <si>
    <t>Joel Jenkins</t>
  </si>
  <si>
    <t>CA-2014-144932</t>
  </si>
  <si>
    <t>Toledo</t>
  </si>
  <si>
    <t>OFF-AR-10001468</t>
  </si>
  <si>
    <t>Sanford Prismacolor Professional Thick Lead Art Pencils, 36-Color Set</t>
  </si>
  <si>
    <t>CA-2014-114216</t>
  </si>
  <si>
    <t>RK-19300</t>
  </si>
  <si>
    <t>Ralph Kennedy</t>
  </si>
  <si>
    <t>OFF-PA-10002195</t>
  </si>
  <si>
    <t>RSVP Cards &amp; Envelopes, Blank White, 8-1/2" X 11", 24 Cards/25 Envelopes/Set</t>
  </si>
  <si>
    <t>CA-2013-140081</t>
  </si>
  <si>
    <t>CG-12040</t>
  </si>
  <si>
    <t>Catherine Glotzbach</t>
  </si>
  <si>
    <t>OFF-PA-10001745</t>
  </si>
  <si>
    <t>Wirebound Message Books, 2 7/8" x 5", 3 Forms per Page</t>
  </si>
  <si>
    <t>OFF-BI-10004826</t>
  </si>
  <si>
    <t>JM Magazine Binder</t>
  </si>
  <si>
    <t>US-2014-111745</t>
  </si>
  <si>
    <t>Farmington</t>
  </si>
  <si>
    <t>CA-2012-148250</t>
  </si>
  <si>
    <t>RP-19270</t>
  </si>
  <si>
    <t>Rachel Payne</t>
  </si>
  <si>
    <t>Riverside</t>
  </si>
  <si>
    <t>OFF-PA-10000289</t>
  </si>
  <si>
    <t>Xerox 213</t>
  </si>
  <si>
    <t>OFF-AP-10003040</t>
  </si>
  <si>
    <t>Fellowes 8 Outlet Superior Workstation Surge Protector w/o Phone/Fax/Modem Protection</t>
  </si>
  <si>
    <t>CA-2013-105760</t>
  </si>
  <si>
    <t>KC-16255</t>
  </si>
  <si>
    <t>Karen Carlisle</t>
  </si>
  <si>
    <t>OFF-PA-10000350</t>
  </si>
  <si>
    <t>Message Book, Standard Line "While You Were Out", 5 1/2" X 4", 200 Sets/Book</t>
  </si>
  <si>
    <t>CA-2013-142958</t>
  </si>
  <si>
    <t>Torrance</t>
  </si>
  <si>
    <t>OFF-BI-10001759</t>
  </si>
  <si>
    <t>Acco Pressboard Covers with Storage Hooks, 14 7/8" x 11", Dark Blue</t>
  </si>
  <si>
    <t>CA-2012-120880</t>
  </si>
  <si>
    <t>OFF-ST-10001496</t>
  </si>
  <si>
    <t>Standard Rollaway File with Lock</t>
  </si>
  <si>
    <t>OFF-BI-10002931</t>
  </si>
  <si>
    <t>Avery Trapezoid Extra Heavy Duty 4" Binders</t>
  </si>
  <si>
    <t>US-2012-140200</t>
  </si>
  <si>
    <t>FUR-TA-10002356</t>
  </si>
  <si>
    <t>Bevis Boat-Shaped Conference Table</t>
  </si>
  <si>
    <t>US-2014-110576</t>
  </si>
  <si>
    <t>FUR-FU-10003601</t>
  </si>
  <si>
    <t>Deflect-o RollaMat Studded, Beveled Mat for Medium Pile Carpeting</t>
  </si>
  <si>
    <t>FUR-TA-10004154</t>
  </si>
  <si>
    <t>Riverside Furniture Oval Coffee Table, Oval End Table, End Table with Drawer</t>
  </si>
  <si>
    <t>OFF-PA-10000788</t>
  </si>
  <si>
    <t>Xerox 210</t>
  </si>
  <si>
    <t>CA-2014-131156</t>
  </si>
  <si>
    <t>KH-16360</t>
  </si>
  <si>
    <t>Katherine Hughes</t>
  </si>
  <si>
    <t>FUR-FU-10001940</t>
  </si>
  <si>
    <t>CA-2014-136539</t>
  </si>
  <si>
    <t>GH-14665</t>
  </si>
  <si>
    <t>Greg Hansen</t>
  </si>
  <si>
    <t>Round Rock</t>
  </si>
  <si>
    <t>CA-2014-119305</t>
  </si>
  <si>
    <t>SW-20275</t>
  </si>
  <si>
    <t>Scott Williamson</t>
  </si>
  <si>
    <t>CA-2014-102414</t>
  </si>
  <si>
    <t>JA-15970</t>
  </si>
  <si>
    <t>Joseph Airdo</t>
  </si>
  <si>
    <t>OFF-BI-10004465</t>
  </si>
  <si>
    <t>Avery Durable Slant Ring Binders</t>
  </si>
  <si>
    <t>OFF-PA-10002333</t>
  </si>
  <si>
    <t>Universal Ultra Bright White Copier/Laser Paper, 8 1/2" x 11", Ream</t>
  </si>
  <si>
    <t>CA-2012-112571</t>
  </si>
  <si>
    <t>DL-12925</t>
  </si>
  <si>
    <t>Daniel Lacy</t>
  </si>
  <si>
    <t>FUR-FU-10004188</t>
  </si>
  <si>
    <t>Luxo Professional Combination Clamp-On Lamps</t>
  </si>
  <si>
    <t>CA-2014-152142</t>
  </si>
  <si>
    <t>LW-16990</t>
  </si>
  <si>
    <t>Lindsay Williams</t>
  </si>
  <si>
    <t>CA-2012-160059</t>
  </si>
  <si>
    <t>TB-21190</t>
  </si>
  <si>
    <t>Thomas Brumley</t>
  </si>
  <si>
    <t>OFF-BI-10000145</t>
  </si>
  <si>
    <t>Zipper Ring Binder Pockets</t>
  </si>
  <si>
    <t>CA-2013-120859</t>
  </si>
  <si>
    <t>CA-2011-127488</t>
  </si>
  <si>
    <t>Boca Raton</t>
  </si>
  <si>
    <t>OFF-LA-10001613</t>
  </si>
  <si>
    <t>Avery File Folder Labels</t>
  </si>
  <si>
    <t>CA-2014-135279</t>
  </si>
  <si>
    <t>BS-11800</t>
  </si>
  <si>
    <t>Bryan Spruell</t>
  </si>
  <si>
    <t>OFF-LA-10004055</t>
  </si>
  <si>
    <t>Color-Coded Legal Exhibit Labels</t>
  </si>
  <si>
    <t>OFF-PA-10004621</t>
  </si>
  <si>
    <t>Xerox 212</t>
  </si>
  <si>
    <t>OFF-PA-10001281</t>
  </si>
  <si>
    <t>Computer Printout Paper with Letter-Trim Fine Perforations</t>
  </si>
  <si>
    <t>OFF-ST-10001097</t>
  </si>
  <si>
    <t>Office Impressions Heavy Duty Welded Shelving &amp; Multimedia Storage Drawers</t>
  </si>
  <si>
    <t>CA-2011-115791</t>
  </si>
  <si>
    <t>FUR-FU-10001095</t>
  </si>
  <si>
    <t>DAX Black Cherry Wood-Tone Poster Frame</t>
  </si>
  <si>
    <t>US-2014-103247</t>
  </si>
  <si>
    <t>US-2014-100209</t>
  </si>
  <si>
    <t>OFF-BI-10002012</t>
  </si>
  <si>
    <t>Wilson Jones Easy Flow II Sheet Lifters</t>
  </si>
  <si>
    <t>CA-2014-159366</t>
  </si>
  <si>
    <t>CA-2013-145499</t>
  </si>
  <si>
    <t>RW-19690</t>
  </si>
  <si>
    <t>Robert Waldorf</t>
  </si>
  <si>
    <t>CA-2012-157035</t>
  </si>
  <si>
    <t>OFF-PA-10004156</t>
  </si>
  <si>
    <t>Xerox 188</t>
  </si>
  <si>
    <t>CA-2013-144939</t>
  </si>
  <si>
    <t>CA-2011-163419</t>
  </si>
  <si>
    <t>TZ-21580</t>
  </si>
  <si>
    <t>Tracy Zic</t>
  </si>
  <si>
    <t>OFF-AR-10000034</t>
  </si>
  <si>
    <t>BIC Brite Liner Grip Highlighters, Assorted, 5/Pack</t>
  </si>
  <si>
    <t>TEC-PH-10000560</t>
  </si>
  <si>
    <t>Samsung Galaxy S III - 16GB - pebble blue (T-Mobile)</t>
  </si>
  <si>
    <t>CA-2014-100314</t>
  </si>
  <si>
    <t>AS-10630</t>
  </si>
  <si>
    <t>Ann Steele</t>
  </si>
  <si>
    <t>OFF-EN-10000461</t>
  </si>
  <si>
    <t>#10- 4 1/8" x 9 1/2" Recycled Envelopes</t>
  </si>
  <si>
    <t>TEC-MA-10003066</t>
  </si>
  <si>
    <t>Wasp CCD Handheld Bar Code Reader</t>
  </si>
  <si>
    <t>CA-2012-146829</t>
  </si>
  <si>
    <t>TS-21340</t>
  </si>
  <si>
    <t>Toby Swindell</t>
  </si>
  <si>
    <t>OFF-BI-10004022</t>
  </si>
  <si>
    <t>Acco Suede Grain Vinyl Round Ring Binder</t>
  </si>
  <si>
    <t>CA-2014-167899</t>
  </si>
  <si>
    <t>OFF-AR-10001988</t>
  </si>
  <si>
    <t>Bulldog Table or Wall-Mount Pencil Sharpener</t>
  </si>
  <si>
    <t>CA-2012-153549</t>
  </si>
  <si>
    <t>SL-20155</t>
  </si>
  <si>
    <t>Sara Luxemburg</t>
  </si>
  <si>
    <t>CA-2013-110023</t>
  </si>
  <si>
    <t>CA-2013-105585</t>
  </si>
  <si>
    <t>OFF-PA-10003625</t>
  </si>
  <si>
    <t>Xerox 1979</t>
  </si>
  <si>
    <t>CA-2011-117639</t>
  </si>
  <si>
    <t>MW-18235</t>
  </si>
  <si>
    <t>Mitch Willingham</t>
  </si>
  <si>
    <t>Virginia Beach</t>
  </si>
  <si>
    <t>OFF-BI-10003925</t>
  </si>
  <si>
    <t>Fellowes PB300 Plastic Comb Binding Machine</t>
  </si>
  <si>
    <t>Plantronics Voyager Pro Legend</t>
  </si>
  <si>
    <t>CA-2012-162537</t>
  </si>
  <si>
    <t>RD-19585</t>
  </si>
  <si>
    <t>Rob Dowd</t>
  </si>
  <si>
    <t>OFF-EN-10003862</t>
  </si>
  <si>
    <t>Laser &amp; Ink Jet Business Envelopes</t>
  </si>
  <si>
    <t>OFF-ST-10004258</t>
  </si>
  <si>
    <t>Portable Personal File Box</t>
  </si>
  <si>
    <t>FUR-FU-10002885</t>
  </si>
  <si>
    <t>Magna Visual Magnetic Picture Hangers</t>
  </si>
  <si>
    <t>Row Labels</t>
  </si>
  <si>
    <t>Grand Total</t>
  </si>
  <si>
    <t>Sum of Sales</t>
  </si>
  <si>
    <t>Sum of Profit</t>
  </si>
  <si>
    <t>sum of profit</t>
  </si>
  <si>
    <t/>
  </si>
  <si>
    <t>state</t>
  </si>
  <si>
    <t>sales</t>
  </si>
  <si>
    <t>Sum of Quantity</t>
  </si>
  <si>
    <t>Count of Order ID</t>
  </si>
  <si>
    <t>Sum of Profit margin</t>
  </si>
  <si>
    <t>↑</t>
  </si>
  <si>
    <t>Oct</t>
  </si>
  <si>
    <t>2012</t>
  </si>
  <si>
    <t>May</t>
  </si>
  <si>
    <t>Dec</t>
  </si>
  <si>
    <t>Jan</t>
  </si>
  <si>
    <t>Apr</t>
  </si>
  <si>
    <t>Jun</t>
  </si>
  <si>
    <t>Jul</t>
  </si>
  <si>
    <t>Sep</t>
  </si>
  <si>
    <t>Nov</t>
  </si>
  <si>
    <t>2011</t>
  </si>
  <si>
    <t>2013</t>
  </si>
  <si>
    <t>2014</t>
  </si>
  <si>
    <t>Feb</t>
  </si>
  <si>
    <t>Mar</t>
  </si>
  <si>
    <t>Aug</t>
  </si>
  <si>
    <t>YOY GROWTH</t>
  </si>
  <si>
    <t>List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</si>
</sst>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44" formatCode="_(&quot;$&quot;* #,##0.00_);_(&quot;$&quot;* \(#,##0.00\);_(&quot;$&quot;* &quot;-&quot;??_);_(@_)"/>
    <numFmt numFmtId="164" formatCode="&quot;$&quot;\ 0.00,\ &quot;K&quot;"/>
    <numFmt numFmtId="165" formatCode="&quot;#&quot;\ 0"/>
  </numFmts>
  <fonts count="7" x14ac:knownFonts="1">
    <font>
      <sz val="11"/>
      <color theme="1"/>
      <name val="Calibri"/>
      <family val="2"/>
      <scheme val="minor"/>
    </font>
    <font>
      <sz val="11"/>
      <color theme="1"/>
      <name val="Calibri"/>
      <family val="2"/>
      <scheme val="minor"/>
    </font>
    <font>
      <sz val="11"/>
      <color theme="1"/>
      <name val="Calibri"/>
      <family val="2"/>
    </font>
    <font>
      <sz val="11"/>
      <color theme="1"/>
      <name val="Arial Black"/>
      <family val="2"/>
    </font>
    <font>
      <b/>
      <sz val="11"/>
      <color theme="1"/>
      <name val="Calibri"/>
      <family val="2"/>
      <scheme val="minor"/>
    </font>
    <font>
      <sz val="8"/>
      <color theme="1"/>
      <name val="Arial Black"/>
      <family val="2"/>
    </font>
    <font>
      <sz val="11"/>
      <color theme="0"/>
      <name val="Arial Black"/>
      <family val="2"/>
    </font>
  </fonts>
  <fills count="7">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4" tint="0.79998168889431442"/>
        <bgColor theme="4" tint="0.79998168889431442"/>
      </patternFill>
    </fill>
    <fill>
      <patternFill patternType="solid">
        <fgColor rgb="FFC00000"/>
        <bgColor indexed="64"/>
      </patternFill>
    </fill>
    <fill>
      <patternFill patternType="solid">
        <fgColor rgb="FF002060"/>
        <bgColor indexed="64"/>
      </patternFill>
    </fill>
  </fills>
  <borders count="12">
    <border>
      <left/>
      <right/>
      <top/>
      <bottom/>
      <diagonal/>
    </border>
    <border>
      <left/>
      <right/>
      <top/>
      <bottom style="thin">
        <color theme="4" tint="0.39997558519241921"/>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s>
  <cellStyleXfs count="3">
    <xf numFmtId="0" fontId="0" fillId="0" borderId="0"/>
    <xf numFmtId="44" fontId="1" fillId="0" borderId="0" applyFont="0" applyFill="0" applyBorder="0" applyAlignment="0" applyProtection="0"/>
    <xf numFmtId="9" fontId="1" fillId="0" borderId="0" applyFont="0" applyFill="0" applyBorder="0" applyAlignment="0" applyProtection="0"/>
  </cellStyleXfs>
  <cellXfs count="38">
    <xf numFmtId="0" fontId="0" fillId="0" borderId="0" xfId="0"/>
    <xf numFmtId="14" fontId="0" fillId="0" borderId="0" xfId="0" applyNumberFormat="1"/>
    <xf numFmtId="0" fontId="0" fillId="0" borderId="0" xfId="0" applyNumberFormat="1"/>
    <xf numFmtId="0" fontId="0" fillId="0" borderId="0" xfId="0" pivotButton="1"/>
    <xf numFmtId="0" fontId="0" fillId="0" borderId="0" xfId="0" applyAlignment="1">
      <alignment horizontal="left"/>
    </xf>
    <xf numFmtId="14" fontId="0" fillId="0" borderId="0" xfId="0" applyNumberFormat="1" applyAlignment="1">
      <alignment horizontal="left"/>
    </xf>
    <xf numFmtId="164" fontId="0" fillId="0" borderId="0" xfId="0" applyNumberFormat="1"/>
    <xf numFmtId="2" fontId="0" fillId="0" borderId="0" xfId="0" applyNumberFormat="1"/>
    <xf numFmtId="44" fontId="0" fillId="0" borderId="0" xfId="1" applyFont="1"/>
    <xf numFmtId="165" fontId="0" fillId="0" borderId="0" xfId="0" applyNumberFormat="1"/>
    <xf numFmtId="9" fontId="0" fillId="0" borderId="0" xfId="2" applyFont="1"/>
    <xf numFmtId="0" fontId="2" fillId="0" borderId="0" xfId="0" applyFont="1"/>
    <xf numFmtId="0" fontId="0" fillId="3" borderId="0" xfId="0" applyFill="1"/>
    <xf numFmtId="0" fontId="4" fillId="4" borderId="1" xfId="0" applyFont="1" applyFill="1" applyBorder="1"/>
    <xf numFmtId="9" fontId="0" fillId="2" borderId="4" xfId="2" applyFont="1" applyFill="1" applyBorder="1"/>
    <xf numFmtId="9" fontId="0" fillId="2" borderId="5" xfId="2" applyFont="1" applyFill="1" applyBorder="1"/>
    <xf numFmtId="9" fontId="0" fillId="2" borderId="0" xfId="2" applyFont="1" applyFill="1" applyBorder="1"/>
    <xf numFmtId="9" fontId="0" fillId="2" borderId="7" xfId="2" applyFont="1" applyFill="1" applyBorder="1"/>
    <xf numFmtId="9" fontId="0" fillId="2" borderId="9" xfId="2" applyFont="1" applyFill="1" applyBorder="1"/>
    <xf numFmtId="9" fontId="0" fillId="2" borderId="10" xfId="2" applyFont="1" applyFill="1" applyBorder="1"/>
    <xf numFmtId="0" fontId="0" fillId="2" borderId="3" xfId="0" applyFill="1" applyBorder="1" applyAlignment="1">
      <alignment horizontal="center"/>
    </xf>
    <xf numFmtId="0" fontId="0" fillId="2" borderId="6" xfId="0" applyFill="1" applyBorder="1" applyAlignment="1">
      <alignment horizontal="center"/>
    </xf>
    <xf numFmtId="0" fontId="0" fillId="2" borderId="8" xfId="0" applyFill="1" applyBorder="1" applyAlignment="1">
      <alignment horizontal="center"/>
    </xf>
    <xf numFmtId="0" fontId="0" fillId="3" borderId="3" xfId="0" applyFill="1" applyBorder="1"/>
    <xf numFmtId="0" fontId="0" fillId="3" borderId="4" xfId="0" applyFill="1" applyBorder="1"/>
    <xf numFmtId="0" fontId="5" fillId="3" borderId="5" xfId="0" applyFont="1" applyFill="1" applyBorder="1" applyAlignment="1"/>
    <xf numFmtId="0" fontId="0" fillId="3" borderId="6" xfId="0" applyFill="1" applyBorder="1"/>
    <xf numFmtId="0" fontId="0" fillId="3" borderId="0" xfId="0" applyFill="1" applyBorder="1"/>
    <xf numFmtId="0" fontId="0" fillId="3" borderId="7" xfId="0" applyFill="1" applyBorder="1"/>
    <xf numFmtId="0" fontId="3" fillId="3" borderId="0" xfId="0" applyFont="1" applyFill="1" applyBorder="1"/>
    <xf numFmtId="0" fontId="0" fillId="3" borderId="8" xfId="0" applyFill="1" applyBorder="1"/>
    <xf numFmtId="0" fontId="0" fillId="3" borderId="9" xfId="0" applyFill="1" applyBorder="1"/>
    <xf numFmtId="0" fontId="0" fillId="3" borderId="10" xfId="0" applyFill="1" applyBorder="1"/>
    <xf numFmtId="0" fontId="5" fillId="3" borderId="4" xfId="0" applyFont="1" applyFill="1" applyBorder="1" applyAlignment="1">
      <alignment horizontal="left"/>
    </xf>
    <xf numFmtId="0" fontId="6" fillId="6" borderId="2" xfId="0" applyNumberFormat="1" applyFont="1" applyFill="1" applyBorder="1" applyAlignment="1">
      <alignment horizontal="center"/>
    </xf>
    <xf numFmtId="0" fontId="5" fillId="5" borderId="2" xfId="0" applyFont="1" applyFill="1" applyBorder="1" applyAlignment="1">
      <alignment horizontal="center"/>
    </xf>
    <xf numFmtId="0" fontId="0" fillId="0" borderId="11" xfId="0" applyBorder="1"/>
    <xf numFmtId="14" fontId="0" fillId="0" borderId="11" xfId="0" applyNumberFormat="1" applyBorder="1"/>
  </cellXfs>
  <cellStyles count="3">
    <cellStyle name="Currency" xfId="1" builtinId="4"/>
    <cellStyle name="Normal" xfId="0" builtinId="0"/>
    <cellStyle name="Percent" xfId="2" builtinId="5"/>
  </cellStyles>
  <dxfs count="49">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9" formatCode="m/d/yyyy"/>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9" formatCode="m/d/yyyy"/>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numFmt numFmtId="164" formatCode="&quot;$&quot;\ 0.00,\ &quot;K&quot;"/>
    </dxf>
    <dxf>
      <numFmt numFmtId="2" formatCode="0.00"/>
    </dxf>
    <dxf>
      <numFmt numFmtId="164" formatCode="&quot;$&quot;\ 0.00,\ &quot;K&quot;"/>
    </dxf>
    <dxf>
      <numFmt numFmtId="2" formatCode="0.00"/>
    </dxf>
    <dxf>
      <numFmt numFmtId="164" formatCode="&quot;$&quot;\ 0.00,\ &quot;K&quot;"/>
    </dxf>
    <dxf>
      <numFmt numFmtId="2" formatCode="0.00"/>
    </dxf>
    <dxf>
      <numFmt numFmtId="164" formatCode="&quot;$&quot;\ 0.00,\ &quot;K&quot;"/>
    </dxf>
    <dxf>
      <numFmt numFmtId="2" formatCode="0.00"/>
    </dxf>
    <dxf>
      <numFmt numFmtId="164" formatCode="&quot;$&quot;\ 0.00,\ &quot;K&quot;"/>
    </dxf>
    <dxf>
      <numFmt numFmtId="2" formatCode="0.00"/>
    </dxf>
    <dxf>
      <numFmt numFmtId="164" formatCode="&quot;$&quot;\ 0.00,\ &quot;K&quot;"/>
    </dxf>
    <dxf>
      <numFmt numFmtId="2" formatCode="0.00"/>
    </dxf>
    <dxf>
      <numFmt numFmtId="164" formatCode="&quot;$&quot;\ 0.00,\ &quot;K&quot;"/>
    </dxf>
    <dxf>
      <numFmt numFmtId="2" formatCode="0.00"/>
    </dxf>
    <dxf>
      <numFmt numFmtId="164" formatCode="&quot;$&quot;\ 0.00,\ &quot;K&quot;"/>
    </dxf>
    <dxf>
      <numFmt numFmtId="2" formatCode="0.00"/>
    </dxf>
    <dxf>
      <numFmt numFmtId="164" formatCode="&quot;$&quot;\ 0.00,\ &quot;K&quot;"/>
    </dxf>
    <dxf>
      <numFmt numFmtId="164" formatCode="&quot;$&quot;\ 0.00,\ &quot;K&quot;"/>
    </dxf>
    <dxf>
      <numFmt numFmtId="2" formatCode="0.00"/>
    </dxf>
    <dxf>
      <font>
        <color theme="4"/>
      </font>
      <numFmt numFmtId="2" formatCode="0.00"/>
    </dxf>
    <dxf>
      <fill>
        <patternFill>
          <bgColor rgb="FFC00000"/>
        </patternFill>
      </fill>
    </dxf>
    <dxf>
      <fill>
        <patternFill>
          <bgColor rgb="FFFFFF00"/>
        </patternFill>
      </fill>
    </dxf>
    <dxf>
      <font>
        <color rgb="FF9C0006"/>
      </font>
      <fill>
        <patternFill>
          <bgColor rgb="FFFFC7CE"/>
        </patternFill>
      </fill>
    </dxf>
    <dxf>
      <numFmt numFmtId="19" formatCode="m/d/yyyy"/>
    </dxf>
    <dxf>
      <numFmt numFmtId="19" formatCode="m/d/yyyy"/>
    </dxf>
    <dxf>
      <font>
        <sz val="8"/>
        <color theme="0"/>
      </font>
      <fill>
        <patternFill>
          <bgColor rgb="FF002060"/>
        </patternFill>
      </fill>
      <border diagonalUp="0" diagonalDown="0">
        <left style="thin">
          <color auto="1"/>
        </left>
        <right style="thin">
          <color auto="1"/>
        </right>
        <top style="thin">
          <color auto="1"/>
        </top>
        <bottom style="thin">
          <color auto="1"/>
        </bottom>
        <vertical/>
        <horizontal/>
      </border>
    </dxf>
  </dxfs>
  <tableStyles count="1" defaultTableStyle="TableStyleMedium2" defaultPivotStyle="PivotStyleLight16">
    <tableStyle name="Slicer Style 1" pivot="0" table="0" count="1" xr9:uid="{7541D07C-970D-4E39-B822-E0B04398E5D3}">
      <tableStyleElement type="wholeTable" dxfId="48"/>
    </tableStyle>
  </tableStyle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1.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2.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4.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5.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6.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4.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5.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6.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7.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9.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3.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Ex4.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[E-COMMERCE SALES ANALYSIS.xlsx]KPI!PivotTable3</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1"/>
          <c:order val="1"/>
          <c:tx>
            <c:strRef>
              <c:f>KPI!$C$1</c:f>
              <c:strCache>
                <c:ptCount val="1"/>
                <c:pt idx="0">
                  <c:v>Sum of Profit</c:v>
                </c:pt>
              </c:strCache>
            </c:strRef>
          </c:tx>
          <c:spPr>
            <a:solidFill>
              <a:schemeClr val="accent2"/>
            </a:solidFill>
            <a:ln>
              <a:noFill/>
            </a:ln>
            <a:effectLst/>
          </c:spPr>
          <c:cat>
            <c:strRef>
              <c:f>KPI!$A$2:$A$14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KPI!$C$2:$C$14</c:f>
              <c:numCache>
                <c:formatCode>"$"\ 0.00,\ "K"</c:formatCode>
                <c:ptCount val="12"/>
                <c:pt idx="0">
                  <c:v>1467.3836000000001</c:v>
                </c:pt>
                <c:pt idx="1">
                  <c:v>437.13920000000002</c:v>
                </c:pt>
                <c:pt idx="2">
                  <c:v>3453.7318000000005</c:v>
                </c:pt>
                <c:pt idx="3">
                  <c:v>-1068.5615999999989</c:v>
                </c:pt>
                <c:pt idx="4">
                  <c:v>3984.2294000000006</c:v>
                </c:pt>
                <c:pt idx="5">
                  <c:v>3188.1846000000014</c:v>
                </c:pt>
                <c:pt idx="6">
                  <c:v>558.50490000000013</c:v>
                </c:pt>
                <c:pt idx="7">
                  <c:v>872.702</c:v>
                </c:pt>
                <c:pt idx="8">
                  <c:v>-40.078399999999661</c:v>
                </c:pt>
                <c:pt idx="9">
                  <c:v>2178.4539999999997</c:v>
                </c:pt>
                <c:pt idx="10">
                  <c:v>224.89569999999833</c:v>
                </c:pt>
                <c:pt idx="11">
                  <c:v>3489.5940000000014</c:v>
                </c:pt>
              </c:numCache>
            </c:numRef>
          </c:val>
          <c:extLst>
            <c:ext xmlns:c16="http://schemas.microsoft.com/office/drawing/2014/chart" uri="{C3380CC4-5D6E-409C-BE32-E72D297353CC}">
              <c16:uniqueId val="{00000001-7C2C-47A3-A8B8-CBE282564449}"/>
            </c:ext>
          </c:extLst>
        </c:ser>
        <c:dLbls>
          <c:showLegendKey val="0"/>
          <c:showVal val="0"/>
          <c:showCatName val="0"/>
          <c:showSerName val="0"/>
          <c:showPercent val="0"/>
          <c:showBubbleSize val="0"/>
        </c:dLbls>
        <c:axId val="493917071"/>
        <c:axId val="1287439775"/>
      </c:areaChart>
      <c:barChart>
        <c:barDir val="col"/>
        <c:grouping val="clustered"/>
        <c:varyColors val="0"/>
        <c:ser>
          <c:idx val="0"/>
          <c:order val="0"/>
          <c:tx>
            <c:strRef>
              <c:f>KPI!$B$1</c:f>
              <c:strCache>
                <c:ptCount val="1"/>
                <c:pt idx="0">
                  <c:v>Sum of Sales</c:v>
                </c:pt>
              </c:strCache>
            </c:strRef>
          </c:tx>
          <c:spPr>
            <a:solidFill>
              <a:schemeClr val="accent1"/>
            </a:solidFill>
            <a:ln>
              <a:noFill/>
            </a:ln>
            <a:effectLst/>
          </c:spPr>
          <c:invertIfNegative val="0"/>
          <c:cat>
            <c:strRef>
              <c:f>KPI!$A$2:$A$14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KPI!$B$2:$B$14</c:f>
              <c:numCache>
                <c:formatCode>"$"\ 0.00,\ "K"</c:formatCode>
                <c:ptCount val="12"/>
                <c:pt idx="0">
                  <c:v>13953.075999999994</c:v>
                </c:pt>
                <c:pt idx="1">
                  <c:v>2404.3920000000003</c:v>
                </c:pt>
                <c:pt idx="2">
                  <c:v>12068.097000000002</c:v>
                </c:pt>
                <c:pt idx="3">
                  <c:v>13714.969299999997</c:v>
                </c:pt>
                <c:pt idx="4">
                  <c:v>15697.455999999996</c:v>
                </c:pt>
                <c:pt idx="5">
                  <c:v>24409.904999999995</c:v>
                </c:pt>
                <c:pt idx="6">
                  <c:v>6919.1799999999994</c:v>
                </c:pt>
                <c:pt idx="7">
                  <c:v>13081.894999999997</c:v>
                </c:pt>
                <c:pt idx="8">
                  <c:v>52116.053600000007</c:v>
                </c:pt>
                <c:pt idx="9">
                  <c:v>16506.079499999996</c:v>
                </c:pt>
                <c:pt idx="10">
                  <c:v>35220.526499999993</c:v>
                </c:pt>
                <c:pt idx="11">
                  <c:v>35039.137999999984</c:v>
                </c:pt>
              </c:numCache>
            </c:numRef>
          </c:val>
          <c:extLst>
            <c:ext xmlns:c16="http://schemas.microsoft.com/office/drawing/2014/chart" uri="{C3380CC4-5D6E-409C-BE32-E72D297353CC}">
              <c16:uniqueId val="{00000000-7C2C-47A3-A8B8-CBE282564449}"/>
            </c:ext>
          </c:extLst>
        </c:ser>
        <c:dLbls>
          <c:showLegendKey val="0"/>
          <c:showVal val="0"/>
          <c:showCatName val="0"/>
          <c:showSerName val="0"/>
          <c:showPercent val="0"/>
          <c:showBubbleSize val="0"/>
        </c:dLbls>
        <c:gapWidth val="219"/>
        <c:overlap val="-27"/>
        <c:axId val="493172079"/>
        <c:axId val="1287451423"/>
      </c:barChart>
      <c:catAx>
        <c:axId val="4931720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7451423"/>
        <c:crosses val="autoZero"/>
        <c:auto val="1"/>
        <c:lblAlgn val="ctr"/>
        <c:lblOffset val="100"/>
        <c:noMultiLvlLbl val="0"/>
      </c:catAx>
      <c:valAx>
        <c:axId val="1287451423"/>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 &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3172079"/>
        <c:crosses val="autoZero"/>
        <c:crossBetween val="between"/>
      </c:valAx>
      <c:valAx>
        <c:axId val="1287439775"/>
        <c:scaling>
          <c:orientation val="minMax"/>
        </c:scaling>
        <c:delete val="0"/>
        <c:axPos val="r"/>
        <c:numFmt formatCode="&quot;$&quot;\ 0.00,\ &quot;K&quot;"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3917071"/>
        <c:crosses val="max"/>
        <c:crossBetween val="between"/>
      </c:valAx>
      <c:catAx>
        <c:axId val="493917071"/>
        <c:scaling>
          <c:orientation val="minMax"/>
        </c:scaling>
        <c:delete val="1"/>
        <c:axPos val="b"/>
        <c:numFmt formatCode="General" sourceLinked="1"/>
        <c:majorTickMark val="out"/>
        <c:minorTickMark val="none"/>
        <c:tickLblPos val="nextTo"/>
        <c:crossAx val="1287439775"/>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[E-COMMERCE SALES ANALYSIS.xlsx]KPI!PivotTable12</c:name>
    <c:fmtId val="5"/>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bg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0476190476190474E-2"/>
          <c:y val="0.22346355608524696"/>
          <c:w val="0.89523809523809528"/>
          <c:h val="0.67225345107497114"/>
        </c:manualLayout>
      </c:layout>
      <c:lineChart>
        <c:grouping val="standard"/>
        <c:varyColors val="0"/>
        <c:ser>
          <c:idx val="0"/>
          <c:order val="0"/>
          <c:tx>
            <c:strRef>
              <c:f>KPI!$K$30</c:f>
              <c:strCache>
                <c:ptCount val="1"/>
                <c:pt idx="0">
                  <c:v>Total</c:v>
                </c:pt>
              </c:strCache>
            </c:strRef>
          </c:tx>
          <c:spPr>
            <a:ln w="28575" cap="rnd">
              <a:solidFill>
                <a:schemeClr val="bg1"/>
              </a:solidFill>
              <a:round/>
            </a:ln>
            <a:effectLst/>
          </c:spPr>
          <c:marker>
            <c:symbol val="none"/>
          </c:marker>
          <c:cat>
            <c:strRef>
              <c:f>KPI!$J$31:$J$43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KPI!$K$31:$K$43</c:f>
              <c:numCache>
                <c:formatCode>0.00</c:formatCode>
                <c:ptCount val="12"/>
                <c:pt idx="0">
                  <c:v>0.10516559932734551</c:v>
                </c:pt>
                <c:pt idx="1">
                  <c:v>0.18180862355223273</c:v>
                </c:pt>
                <c:pt idx="2">
                  <c:v>0.28618694397302241</c:v>
                </c:pt>
                <c:pt idx="3">
                  <c:v>-7.7912066489277454E-2</c:v>
                </c:pt>
                <c:pt idx="4">
                  <c:v>0.25381370076781878</c:v>
                </c:pt>
                <c:pt idx="5">
                  <c:v>0.13061028299782412</c:v>
                </c:pt>
                <c:pt idx="6">
                  <c:v>8.0718365471052961E-2</c:v>
                </c:pt>
                <c:pt idx="7">
                  <c:v>6.6710671504395982E-2</c:v>
                </c:pt>
                <c:pt idx="8">
                  <c:v>-7.690221578864839E-4</c:v>
                </c:pt>
                <c:pt idx="9">
                  <c:v>0.13197888693072152</c:v>
                </c:pt>
                <c:pt idx="10">
                  <c:v>6.3853588332928061E-3</c:v>
                </c:pt>
                <c:pt idx="11">
                  <c:v>9.9591319854957699E-2</c:v>
                </c:pt>
              </c:numCache>
            </c:numRef>
          </c:val>
          <c:smooth val="0"/>
          <c:extLst>
            <c:ext xmlns:c16="http://schemas.microsoft.com/office/drawing/2014/chart" uri="{C3380CC4-5D6E-409C-BE32-E72D297353CC}">
              <c16:uniqueId val="{00000000-AD66-4674-8743-363A26ADD6A9}"/>
            </c:ext>
          </c:extLst>
        </c:ser>
        <c:dLbls>
          <c:showLegendKey val="0"/>
          <c:showVal val="0"/>
          <c:showCatName val="0"/>
          <c:showSerName val="0"/>
          <c:showPercent val="0"/>
          <c:showBubbleSize val="0"/>
        </c:dLbls>
        <c:smooth val="0"/>
        <c:axId val="1291045231"/>
        <c:axId val="1287483455"/>
      </c:lineChart>
      <c:catAx>
        <c:axId val="1291045231"/>
        <c:scaling>
          <c:orientation val="minMax"/>
        </c:scaling>
        <c:delete val="1"/>
        <c:axPos val="b"/>
        <c:numFmt formatCode="General" sourceLinked="1"/>
        <c:majorTickMark val="none"/>
        <c:minorTickMark val="none"/>
        <c:tickLblPos val="nextTo"/>
        <c:crossAx val="1287483455"/>
        <c:crosses val="autoZero"/>
        <c:auto val="1"/>
        <c:lblAlgn val="ctr"/>
        <c:lblOffset val="100"/>
        <c:noMultiLvlLbl val="0"/>
      </c:catAx>
      <c:valAx>
        <c:axId val="1287483455"/>
        <c:scaling>
          <c:orientation val="minMax"/>
        </c:scaling>
        <c:delete val="1"/>
        <c:axPos val="l"/>
        <c:numFmt formatCode="0.00" sourceLinked="1"/>
        <c:majorTickMark val="none"/>
        <c:minorTickMark val="none"/>
        <c:tickLblPos val="nextTo"/>
        <c:crossAx val="12910452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[E-COMMERCE SALES ANALYSIS.xlsx]KPI!PivotTable9</c:name>
    <c:fmtId val="3"/>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bg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6628056628056631E-2"/>
          <c:y val="0.13394209712863428"/>
          <c:w val="0.88674388674388671"/>
          <c:h val="0.7321158057427315"/>
        </c:manualLayout>
      </c:layout>
      <c:lineChart>
        <c:grouping val="standard"/>
        <c:varyColors val="0"/>
        <c:ser>
          <c:idx val="0"/>
          <c:order val="0"/>
          <c:tx>
            <c:strRef>
              <c:f>KPI!$U$9</c:f>
              <c:strCache>
                <c:ptCount val="1"/>
                <c:pt idx="0">
                  <c:v>Total</c:v>
                </c:pt>
              </c:strCache>
            </c:strRef>
          </c:tx>
          <c:spPr>
            <a:ln w="28575" cap="rnd">
              <a:solidFill>
                <a:schemeClr val="bg1"/>
              </a:solidFill>
              <a:round/>
            </a:ln>
            <a:effectLst/>
          </c:spPr>
          <c:marker>
            <c:symbol val="none"/>
          </c:marker>
          <c:cat>
            <c:strRef>
              <c:f>KPI!$T$10:$T$22</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KPI!$U$10:$U$22</c:f>
              <c:numCache>
                <c:formatCode>General</c:formatCode>
                <c:ptCount val="12"/>
                <c:pt idx="0">
                  <c:v>1467.3836000000001</c:v>
                </c:pt>
                <c:pt idx="1">
                  <c:v>437.13920000000002</c:v>
                </c:pt>
                <c:pt idx="2">
                  <c:v>3453.7318000000005</c:v>
                </c:pt>
                <c:pt idx="3">
                  <c:v>-1068.5615999999989</c:v>
                </c:pt>
                <c:pt idx="4">
                  <c:v>3984.2294000000006</c:v>
                </c:pt>
                <c:pt idx="5">
                  <c:v>3188.1846000000014</c:v>
                </c:pt>
                <c:pt idx="6">
                  <c:v>558.50490000000013</c:v>
                </c:pt>
                <c:pt idx="7">
                  <c:v>872.702</c:v>
                </c:pt>
                <c:pt idx="8">
                  <c:v>-40.078399999999661</c:v>
                </c:pt>
                <c:pt idx="9">
                  <c:v>2178.4539999999997</c:v>
                </c:pt>
                <c:pt idx="10">
                  <c:v>224.89569999999833</c:v>
                </c:pt>
                <c:pt idx="11">
                  <c:v>3489.5940000000014</c:v>
                </c:pt>
              </c:numCache>
            </c:numRef>
          </c:val>
          <c:smooth val="0"/>
          <c:extLst>
            <c:ext xmlns:c16="http://schemas.microsoft.com/office/drawing/2014/chart" uri="{C3380CC4-5D6E-409C-BE32-E72D297353CC}">
              <c16:uniqueId val="{00000000-5D8C-436C-8F0F-4878251D746A}"/>
            </c:ext>
          </c:extLst>
        </c:ser>
        <c:dLbls>
          <c:showLegendKey val="0"/>
          <c:showVal val="0"/>
          <c:showCatName val="0"/>
          <c:showSerName val="0"/>
          <c:showPercent val="0"/>
          <c:showBubbleSize val="0"/>
        </c:dLbls>
        <c:smooth val="0"/>
        <c:axId val="149778623"/>
        <c:axId val="1259445247"/>
      </c:lineChart>
      <c:catAx>
        <c:axId val="149778623"/>
        <c:scaling>
          <c:orientation val="minMax"/>
        </c:scaling>
        <c:delete val="1"/>
        <c:axPos val="b"/>
        <c:numFmt formatCode="General" sourceLinked="1"/>
        <c:majorTickMark val="none"/>
        <c:minorTickMark val="none"/>
        <c:tickLblPos val="nextTo"/>
        <c:crossAx val="1259445247"/>
        <c:crosses val="autoZero"/>
        <c:auto val="1"/>
        <c:lblAlgn val="ctr"/>
        <c:lblOffset val="100"/>
        <c:noMultiLvlLbl val="0"/>
      </c:catAx>
      <c:valAx>
        <c:axId val="1259445247"/>
        <c:scaling>
          <c:orientation val="minMax"/>
        </c:scaling>
        <c:delete val="1"/>
        <c:axPos val="l"/>
        <c:numFmt formatCode="General" sourceLinked="1"/>
        <c:majorTickMark val="none"/>
        <c:minorTickMark val="none"/>
        <c:tickLblPos val="nextTo"/>
        <c:crossAx val="1497786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[E-COMMERCE SALES ANALYSIS.xlsx]KPI!PivotTable10</c:name>
    <c:fmtId val="4"/>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bg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1014483439099222E-2"/>
          <c:y val="0.12071325374496236"/>
          <c:w val="0.8979710331218016"/>
          <c:h val="0.75857349251007533"/>
        </c:manualLayout>
      </c:layout>
      <c:lineChart>
        <c:grouping val="standard"/>
        <c:varyColors val="0"/>
        <c:ser>
          <c:idx val="0"/>
          <c:order val="0"/>
          <c:tx>
            <c:strRef>
              <c:f>KPI!$R$31</c:f>
              <c:strCache>
                <c:ptCount val="1"/>
                <c:pt idx="0">
                  <c:v>Total</c:v>
                </c:pt>
              </c:strCache>
            </c:strRef>
          </c:tx>
          <c:spPr>
            <a:ln w="28575" cap="rnd">
              <a:solidFill>
                <a:schemeClr val="bg1"/>
              </a:solidFill>
              <a:round/>
            </a:ln>
            <a:effectLst/>
          </c:spPr>
          <c:marker>
            <c:symbol val="none"/>
          </c:marker>
          <c:cat>
            <c:strRef>
              <c:f>KPI!$Q$32:$Q$44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KPI!$R$32:$R$44</c:f>
              <c:numCache>
                <c:formatCode>General</c:formatCode>
                <c:ptCount val="12"/>
                <c:pt idx="0">
                  <c:v>180</c:v>
                </c:pt>
                <c:pt idx="1">
                  <c:v>62</c:v>
                </c:pt>
                <c:pt idx="2">
                  <c:v>143</c:v>
                </c:pt>
                <c:pt idx="3">
                  <c:v>303</c:v>
                </c:pt>
                <c:pt idx="4">
                  <c:v>226</c:v>
                </c:pt>
                <c:pt idx="5">
                  <c:v>454</c:v>
                </c:pt>
                <c:pt idx="6">
                  <c:v>171</c:v>
                </c:pt>
                <c:pt idx="7">
                  <c:v>274</c:v>
                </c:pt>
                <c:pt idx="8">
                  <c:v>506</c:v>
                </c:pt>
                <c:pt idx="9">
                  <c:v>377</c:v>
                </c:pt>
                <c:pt idx="10">
                  <c:v>484</c:v>
                </c:pt>
                <c:pt idx="11">
                  <c:v>624</c:v>
                </c:pt>
              </c:numCache>
            </c:numRef>
          </c:val>
          <c:smooth val="0"/>
          <c:extLst>
            <c:ext xmlns:c16="http://schemas.microsoft.com/office/drawing/2014/chart" uri="{C3380CC4-5D6E-409C-BE32-E72D297353CC}">
              <c16:uniqueId val="{00000000-6B39-4DC9-84E5-8150A14AFAD9}"/>
            </c:ext>
          </c:extLst>
        </c:ser>
        <c:dLbls>
          <c:showLegendKey val="0"/>
          <c:showVal val="0"/>
          <c:showCatName val="0"/>
          <c:showSerName val="0"/>
          <c:showPercent val="0"/>
          <c:showBubbleSize val="0"/>
        </c:dLbls>
        <c:smooth val="0"/>
        <c:axId val="295692095"/>
        <c:axId val="1287454751"/>
      </c:lineChart>
      <c:catAx>
        <c:axId val="295692095"/>
        <c:scaling>
          <c:orientation val="minMax"/>
        </c:scaling>
        <c:delete val="1"/>
        <c:axPos val="b"/>
        <c:numFmt formatCode="General" sourceLinked="1"/>
        <c:majorTickMark val="none"/>
        <c:minorTickMark val="none"/>
        <c:tickLblPos val="nextTo"/>
        <c:crossAx val="1287454751"/>
        <c:crosses val="autoZero"/>
        <c:auto val="1"/>
        <c:lblAlgn val="ctr"/>
        <c:lblOffset val="100"/>
        <c:noMultiLvlLbl val="0"/>
      </c:catAx>
      <c:valAx>
        <c:axId val="1287454751"/>
        <c:scaling>
          <c:orientation val="minMax"/>
        </c:scaling>
        <c:delete val="1"/>
        <c:axPos val="l"/>
        <c:numFmt formatCode="General" sourceLinked="1"/>
        <c:majorTickMark val="none"/>
        <c:minorTickMark val="none"/>
        <c:tickLblPos val="nextTo"/>
        <c:crossAx val="2956920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[E-COMMERCE SALES ANALYSIS.xlsx]KPI!PivotTable11</c:name>
    <c:fmtId val="5"/>
  </c:pivotSource>
  <c:chart>
    <c:autoTitleDeleted val="1"/>
    <c:pivotFmts>
      <c:pivotFmt>
        <c:idx val="0"/>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3"/>
        <c:spPr>
          <a:ln w="28575" cap="rnd">
            <a:solidFill>
              <a:schemeClr val="bg1"/>
            </a:solidFill>
            <a:round/>
          </a:ln>
          <a:effectLst/>
        </c:spPr>
        <c:marker>
          <c:symbol val="none"/>
        </c:marker>
        <c:dLbl>
          <c:idx val="0"/>
          <c:delete val="1"/>
          <c:extLst>
            <c:ext xmlns:c15="http://schemas.microsoft.com/office/drawing/2012/chart" uri="{CE6537A1-D6FC-4f65-9D91-7224C49458BB}"/>
          </c:extLst>
        </c:dLbl>
      </c:pivotFmt>
    </c:pivotFmts>
    <c:plotArea>
      <c:layout>
        <c:manualLayout>
          <c:layoutTarget val="inner"/>
          <c:xMode val="edge"/>
          <c:yMode val="edge"/>
          <c:x val="6.0606060606060608E-2"/>
          <c:y val="9.6269518265814549E-2"/>
          <c:w val="0.87878787878787878"/>
          <c:h val="0.788207059815208"/>
        </c:manualLayout>
      </c:layout>
      <c:lineChart>
        <c:grouping val="standard"/>
        <c:varyColors val="0"/>
        <c:ser>
          <c:idx val="0"/>
          <c:order val="0"/>
          <c:tx>
            <c:strRef>
              <c:f>KPI!$U$32</c:f>
              <c:strCache>
                <c:ptCount val="1"/>
                <c:pt idx="0">
                  <c:v>Total</c:v>
                </c:pt>
              </c:strCache>
            </c:strRef>
          </c:tx>
          <c:spPr>
            <a:ln w="28575" cap="rnd">
              <a:solidFill>
                <a:schemeClr val="bg1"/>
              </a:solidFill>
              <a:round/>
            </a:ln>
            <a:effectLst/>
          </c:spPr>
          <c:marker>
            <c:symbol val="none"/>
          </c:marker>
          <c:cat>
            <c:strRef>
              <c:f>KPI!$T$33:$T$45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KPI!$U$33:$U$45</c:f>
              <c:numCache>
                <c:formatCode>General</c:formatCode>
                <c:ptCount val="12"/>
                <c:pt idx="0">
                  <c:v>55</c:v>
                </c:pt>
                <c:pt idx="1">
                  <c:v>17</c:v>
                </c:pt>
                <c:pt idx="2">
                  <c:v>47</c:v>
                </c:pt>
                <c:pt idx="3">
                  <c:v>84</c:v>
                </c:pt>
                <c:pt idx="4">
                  <c:v>62</c:v>
                </c:pt>
                <c:pt idx="5">
                  <c:v>115</c:v>
                </c:pt>
                <c:pt idx="6">
                  <c:v>50</c:v>
                </c:pt>
                <c:pt idx="7">
                  <c:v>65</c:v>
                </c:pt>
                <c:pt idx="8">
                  <c:v>137</c:v>
                </c:pt>
                <c:pt idx="9">
                  <c:v>90</c:v>
                </c:pt>
                <c:pt idx="10">
                  <c:v>123</c:v>
                </c:pt>
                <c:pt idx="11">
                  <c:v>155</c:v>
                </c:pt>
              </c:numCache>
            </c:numRef>
          </c:val>
          <c:smooth val="0"/>
          <c:extLst>
            <c:ext xmlns:c16="http://schemas.microsoft.com/office/drawing/2014/chart" uri="{C3380CC4-5D6E-409C-BE32-E72D297353CC}">
              <c16:uniqueId val="{00000003-C17F-4B3E-B085-A16F646F8D5B}"/>
            </c:ext>
          </c:extLst>
        </c:ser>
        <c:dLbls>
          <c:showLegendKey val="0"/>
          <c:showVal val="0"/>
          <c:showCatName val="0"/>
          <c:showSerName val="0"/>
          <c:showPercent val="0"/>
          <c:showBubbleSize val="0"/>
        </c:dLbls>
        <c:smooth val="0"/>
        <c:axId val="642070111"/>
        <c:axId val="1290585263"/>
      </c:lineChart>
      <c:catAx>
        <c:axId val="642070111"/>
        <c:scaling>
          <c:orientation val="minMax"/>
        </c:scaling>
        <c:delete val="1"/>
        <c:axPos val="b"/>
        <c:numFmt formatCode="General" sourceLinked="1"/>
        <c:majorTickMark val="none"/>
        <c:minorTickMark val="none"/>
        <c:tickLblPos val="nextTo"/>
        <c:crossAx val="1290585263"/>
        <c:crosses val="autoZero"/>
        <c:auto val="1"/>
        <c:lblAlgn val="ctr"/>
        <c:lblOffset val="100"/>
        <c:noMultiLvlLbl val="0"/>
      </c:catAx>
      <c:valAx>
        <c:axId val="1290585263"/>
        <c:scaling>
          <c:orientation val="minMax"/>
        </c:scaling>
        <c:delete val="1"/>
        <c:axPos val="l"/>
        <c:numFmt formatCode="General" sourceLinked="1"/>
        <c:majorTickMark val="none"/>
        <c:minorTickMark val="none"/>
        <c:tickLblPos val="nextTo"/>
        <c:crossAx val="642070111"/>
        <c:crosses val="autoZero"/>
        <c:crossBetween val="between"/>
      </c:valAx>
      <c:spPr>
        <a:noFill/>
        <a:ln>
          <a:noFill/>
        </a:ln>
      </c:spPr>
    </c:plotArea>
    <c:plotVisOnly val="1"/>
    <c:dispBlanksAs val="gap"/>
    <c:showDLblsOverMax val="0"/>
    <c:extLst/>
  </c:chart>
  <c:spPr>
    <a:noFill/>
    <a:ln>
      <a:noFill/>
    </a:ln>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[E-COMMERCE SALES ANALYSIS.xlsx]KPI!PivotTable3</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bg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1"/>
          <c:order val="1"/>
          <c:tx>
            <c:strRef>
              <c:f>KPI!$C$1</c:f>
              <c:strCache>
                <c:ptCount val="1"/>
                <c:pt idx="0">
                  <c:v>Sum of Profit</c:v>
                </c:pt>
              </c:strCache>
            </c:strRef>
          </c:tx>
          <c:spPr>
            <a:solidFill>
              <a:schemeClr val="accent2"/>
            </a:solidFill>
            <a:ln>
              <a:noFill/>
            </a:ln>
            <a:effectLst/>
          </c:spPr>
          <c:cat>
            <c:strRef>
              <c:f>KPI!$A$2:$A$14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KPI!$C$2:$C$14</c:f>
              <c:numCache>
                <c:formatCode>"$"\ 0.00,\ "K"</c:formatCode>
                <c:ptCount val="12"/>
                <c:pt idx="0">
                  <c:v>1467.3836000000001</c:v>
                </c:pt>
                <c:pt idx="1">
                  <c:v>437.13920000000002</c:v>
                </c:pt>
                <c:pt idx="2">
                  <c:v>3453.7318000000005</c:v>
                </c:pt>
                <c:pt idx="3">
                  <c:v>-1068.5615999999989</c:v>
                </c:pt>
                <c:pt idx="4">
                  <c:v>3984.2294000000006</c:v>
                </c:pt>
                <c:pt idx="5">
                  <c:v>3188.1846000000014</c:v>
                </c:pt>
                <c:pt idx="6">
                  <c:v>558.50490000000013</c:v>
                </c:pt>
                <c:pt idx="7">
                  <c:v>872.702</c:v>
                </c:pt>
                <c:pt idx="8">
                  <c:v>-40.078399999999661</c:v>
                </c:pt>
                <c:pt idx="9">
                  <c:v>2178.4539999999997</c:v>
                </c:pt>
                <c:pt idx="10">
                  <c:v>224.89569999999833</c:v>
                </c:pt>
                <c:pt idx="11">
                  <c:v>3489.5940000000014</c:v>
                </c:pt>
              </c:numCache>
            </c:numRef>
          </c:val>
          <c:extLst>
            <c:ext xmlns:c16="http://schemas.microsoft.com/office/drawing/2014/chart" uri="{C3380CC4-5D6E-409C-BE32-E72D297353CC}">
              <c16:uniqueId val="{00000000-72BA-4D61-8CF2-834AB7366CBC}"/>
            </c:ext>
          </c:extLst>
        </c:ser>
        <c:dLbls>
          <c:showLegendKey val="0"/>
          <c:showVal val="0"/>
          <c:showCatName val="0"/>
          <c:showSerName val="0"/>
          <c:showPercent val="0"/>
          <c:showBubbleSize val="0"/>
        </c:dLbls>
        <c:axId val="493917071"/>
        <c:axId val="1287439775"/>
      </c:areaChart>
      <c:barChart>
        <c:barDir val="col"/>
        <c:grouping val="clustered"/>
        <c:varyColors val="0"/>
        <c:ser>
          <c:idx val="0"/>
          <c:order val="0"/>
          <c:tx>
            <c:strRef>
              <c:f>KPI!$B$1</c:f>
              <c:strCache>
                <c:ptCount val="1"/>
                <c:pt idx="0">
                  <c:v>Sum of Sales</c:v>
                </c:pt>
              </c:strCache>
            </c:strRef>
          </c:tx>
          <c:spPr>
            <a:solidFill>
              <a:schemeClr val="bg1"/>
            </a:solidFill>
            <a:ln>
              <a:noFill/>
            </a:ln>
            <a:effectLst/>
          </c:spPr>
          <c:invertIfNegative val="0"/>
          <c:cat>
            <c:strRef>
              <c:f>KPI!$A$2:$A$14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KPI!$B$2:$B$14</c:f>
              <c:numCache>
                <c:formatCode>"$"\ 0.00,\ "K"</c:formatCode>
                <c:ptCount val="12"/>
                <c:pt idx="0">
                  <c:v>13953.075999999994</c:v>
                </c:pt>
                <c:pt idx="1">
                  <c:v>2404.3920000000003</c:v>
                </c:pt>
                <c:pt idx="2">
                  <c:v>12068.097000000002</c:v>
                </c:pt>
                <c:pt idx="3">
                  <c:v>13714.969299999997</c:v>
                </c:pt>
                <c:pt idx="4">
                  <c:v>15697.455999999996</c:v>
                </c:pt>
                <c:pt idx="5">
                  <c:v>24409.904999999995</c:v>
                </c:pt>
                <c:pt idx="6">
                  <c:v>6919.1799999999994</c:v>
                </c:pt>
                <c:pt idx="7">
                  <c:v>13081.894999999997</c:v>
                </c:pt>
                <c:pt idx="8">
                  <c:v>52116.053600000007</c:v>
                </c:pt>
                <c:pt idx="9">
                  <c:v>16506.079499999996</c:v>
                </c:pt>
                <c:pt idx="10">
                  <c:v>35220.526499999993</c:v>
                </c:pt>
                <c:pt idx="11">
                  <c:v>35039.137999999984</c:v>
                </c:pt>
              </c:numCache>
            </c:numRef>
          </c:val>
          <c:extLst>
            <c:ext xmlns:c16="http://schemas.microsoft.com/office/drawing/2014/chart" uri="{C3380CC4-5D6E-409C-BE32-E72D297353CC}">
              <c16:uniqueId val="{00000001-72BA-4D61-8CF2-834AB7366CBC}"/>
            </c:ext>
          </c:extLst>
        </c:ser>
        <c:dLbls>
          <c:showLegendKey val="0"/>
          <c:showVal val="0"/>
          <c:showCatName val="0"/>
          <c:showSerName val="0"/>
          <c:showPercent val="0"/>
          <c:showBubbleSize val="0"/>
        </c:dLbls>
        <c:gapWidth val="219"/>
        <c:overlap val="-27"/>
        <c:axId val="493172079"/>
        <c:axId val="1287451423"/>
      </c:barChart>
      <c:catAx>
        <c:axId val="4931720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1287451423"/>
        <c:crosses val="autoZero"/>
        <c:auto val="1"/>
        <c:lblAlgn val="ctr"/>
        <c:lblOffset val="100"/>
        <c:noMultiLvlLbl val="0"/>
      </c:catAx>
      <c:valAx>
        <c:axId val="1287451423"/>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 &quot;K&quot;"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493172079"/>
        <c:crosses val="autoZero"/>
        <c:crossBetween val="between"/>
      </c:valAx>
      <c:valAx>
        <c:axId val="1287439775"/>
        <c:scaling>
          <c:orientation val="minMax"/>
        </c:scaling>
        <c:delete val="0"/>
        <c:axPos val="r"/>
        <c:numFmt formatCode="&quot;$&quot;\ 0.00,\ &quot;K&quot;"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493917071"/>
        <c:crosses val="max"/>
        <c:crossBetween val="between"/>
      </c:valAx>
      <c:catAx>
        <c:axId val="493917071"/>
        <c:scaling>
          <c:orientation val="minMax"/>
        </c:scaling>
        <c:delete val="1"/>
        <c:axPos val="b"/>
        <c:numFmt formatCode="General" sourceLinked="1"/>
        <c:majorTickMark val="out"/>
        <c:minorTickMark val="none"/>
        <c:tickLblPos val="nextTo"/>
        <c:crossAx val="1287439775"/>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[E-COMMERCE SALES ANALYSIS.xlsx]KPI!PivotTable5</c:name>
    <c:fmtId val="2"/>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noFill/>
          </a:ln>
          <a:effectLst/>
        </c:spPr>
        <c:marker>
          <c:symbol val="none"/>
        </c:marker>
        <c:dLbl>
          <c:idx val="0"/>
          <c:numFmt formatCode="&quot;$&quot;\ 0.00,\ &quot;K&quot;" sourceLinked="0"/>
          <c:spPr>
            <a:noFill/>
            <a:ln>
              <a:noFill/>
            </a:ln>
            <a:effectLst/>
          </c:spPr>
          <c:txPr>
            <a:bodyPr rot="0" spcFirstLastPara="1" vertOverflow="ellipsis" vert="horz" wrap="square" lIns="38100" tIns="19050" rIns="38100" bIns="19050" anchor="ctr" anchorCtr="1">
              <a:spAutoFit/>
            </a:bodyPr>
            <a:lstStyle/>
            <a:p>
              <a:pPr>
                <a:defRPr sz="6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noFill/>
          </a:ln>
          <a:effectLst/>
        </c:spPr>
      </c:pivotFmt>
      <c:pivotFmt>
        <c:idx val="7"/>
        <c:spPr>
          <a:solidFill>
            <a:schemeClr val="accent1"/>
          </a:solidFill>
          <a:ln w="19050">
            <a:noFill/>
          </a:ln>
          <a:effectLst/>
        </c:spPr>
      </c:pivotFmt>
      <c:pivotFmt>
        <c:idx val="8"/>
        <c:spPr>
          <a:solidFill>
            <a:schemeClr val="accent1"/>
          </a:solidFill>
          <a:ln w="19050">
            <a:noFill/>
          </a:ln>
          <a:effectLst/>
        </c:spPr>
      </c:pivotFmt>
    </c:pivotFmts>
    <c:plotArea>
      <c:layout>
        <c:manualLayout>
          <c:layoutTarget val="inner"/>
          <c:xMode val="edge"/>
          <c:yMode val="edge"/>
          <c:x val="0"/>
          <c:y val="0.19439915590920284"/>
          <c:w val="0.54462765229994559"/>
          <c:h val="0.74681146836961942"/>
        </c:manualLayout>
      </c:layout>
      <c:doughnutChart>
        <c:varyColors val="1"/>
        <c:ser>
          <c:idx val="0"/>
          <c:order val="0"/>
          <c:tx>
            <c:strRef>
              <c:f>KPI!$K$4</c:f>
              <c:strCache>
                <c:ptCount val="1"/>
                <c:pt idx="0">
                  <c:v>Total</c:v>
                </c:pt>
              </c:strCache>
            </c:strRef>
          </c:tx>
          <c:spPr>
            <a:ln>
              <a:noFill/>
            </a:ln>
          </c:spPr>
          <c:dPt>
            <c:idx val="0"/>
            <c:bubble3D val="0"/>
            <c:spPr>
              <a:solidFill>
                <a:schemeClr val="accent1"/>
              </a:solidFill>
              <a:ln w="19050">
                <a:noFill/>
              </a:ln>
              <a:effectLst/>
            </c:spPr>
            <c:extLst>
              <c:ext xmlns:c16="http://schemas.microsoft.com/office/drawing/2014/chart" uri="{C3380CC4-5D6E-409C-BE32-E72D297353CC}">
                <c16:uniqueId val="{00000001-210C-4D97-9ADC-6183900CFCC9}"/>
              </c:ext>
            </c:extLst>
          </c:dPt>
          <c:dPt>
            <c:idx val="1"/>
            <c:bubble3D val="0"/>
            <c:spPr>
              <a:solidFill>
                <a:schemeClr val="accent2"/>
              </a:solidFill>
              <a:ln w="19050">
                <a:noFill/>
              </a:ln>
              <a:effectLst/>
            </c:spPr>
            <c:extLst>
              <c:ext xmlns:c16="http://schemas.microsoft.com/office/drawing/2014/chart" uri="{C3380CC4-5D6E-409C-BE32-E72D297353CC}">
                <c16:uniqueId val="{00000003-210C-4D97-9ADC-6183900CFCC9}"/>
              </c:ext>
            </c:extLst>
          </c:dPt>
          <c:dPt>
            <c:idx val="2"/>
            <c:bubble3D val="0"/>
            <c:spPr>
              <a:solidFill>
                <a:schemeClr val="accent3"/>
              </a:solidFill>
              <a:ln w="19050">
                <a:noFill/>
              </a:ln>
              <a:effectLst/>
            </c:spPr>
            <c:extLst>
              <c:ext xmlns:c16="http://schemas.microsoft.com/office/drawing/2014/chart" uri="{C3380CC4-5D6E-409C-BE32-E72D297353CC}">
                <c16:uniqueId val="{00000005-210C-4D97-9ADC-6183900CFCC9}"/>
              </c:ext>
            </c:extLst>
          </c:dPt>
          <c:dLbls>
            <c:numFmt formatCode="&quot;$&quot;\ 0.00,\ &quot;K&quot;" sourceLinked="0"/>
            <c:spPr>
              <a:noFill/>
              <a:ln>
                <a:noFill/>
              </a:ln>
              <a:effectLst/>
            </c:spPr>
            <c:txPr>
              <a:bodyPr rot="0" spcFirstLastPara="1" vertOverflow="ellipsis" vert="horz" wrap="square" lIns="38100" tIns="19050" rIns="38100" bIns="19050" anchor="ctr" anchorCtr="1">
                <a:spAutoFit/>
              </a:bodyPr>
              <a:lstStyle/>
              <a:p>
                <a:pPr>
                  <a:defRPr sz="6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KPI!$J$5:$J$8</c:f>
              <c:strCache>
                <c:ptCount val="3"/>
                <c:pt idx="0">
                  <c:v>Furniture</c:v>
                </c:pt>
                <c:pt idx="1">
                  <c:v>Office Supplies</c:v>
                </c:pt>
                <c:pt idx="2">
                  <c:v>Technology</c:v>
                </c:pt>
              </c:strCache>
            </c:strRef>
          </c:cat>
          <c:val>
            <c:numRef>
              <c:f>KPI!$K$5:$K$8</c:f>
              <c:numCache>
                <c:formatCode>General</c:formatCode>
                <c:ptCount val="3"/>
                <c:pt idx="0">
                  <c:v>79377.578900000008</c:v>
                </c:pt>
                <c:pt idx="1">
                  <c:v>68253.347000000009</c:v>
                </c:pt>
                <c:pt idx="2">
                  <c:v>93499.842000000004</c:v>
                </c:pt>
              </c:numCache>
            </c:numRef>
          </c:val>
          <c:extLst>
            <c:ext xmlns:c16="http://schemas.microsoft.com/office/drawing/2014/chart" uri="{C3380CC4-5D6E-409C-BE32-E72D297353CC}">
              <c16:uniqueId val="{00000006-210C-4D97-9ADC-6183900CFCC9}"/>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layout>
        <c:manualLayout>
          <c:xMode val="edge"/>
          <c:yMode val="edge"/>
          <c:x val="0.58671451842355915"/>
          <c:y val="0.22876342166432975"/>
          <c:w val="0.37619939659674334"/>
          <c:h val="0.64417982444139377"/>
        </c:manualLayout>
      </c:layout>
      <c:overlay val="0"/>
      <c:spPr>
        <a:noFill/>
        <a:ln>
          <a:noFill/>
        </a:ln>
        <a:effectLst/>
      </c:spPr>
      <c:txPr>
        <a:bodyPr rot="0" spcFirstLastPara="1" vertOverflow="ellipsis" vert="horz" wrap="square" anchor="ctr" anchorCtr="1"/>
        <a:lstStyle/>
        <a:p>
          <a:pPr>
            <a:defRPr sz="800" b="1"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[E-COMMERCE SALES ANALYSIS.xlsx]KPI!PivotTable7</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bg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86039959290803"/>
          <c:y val="0.13937277131598624"/>
          <c:w val="0.62520113557233914"/>
          <c:h val="0.6450801045917659"/>
        </c:manualLayout>
      </c:layout>
      <c:barChart>
        <c:barDir val="bar"/>
        <c:grouping val="clustered"/>
        <c:varyColors val="0"/>
        <c:ser>
          <c:idx val="0"/>
          <c:order val="0"/>
          <c:tx>
            <c:strRef>
              <c:f>KPI!$N$9</c:f>
              <c:strCache>
                <c:ptCount val="1"/>
                <c:pt idx="0">
                  <c:v>Total</c:v>
                </c:pt>
              </c:strCache>
            </c:strRef>
          </c:tx>
          <c:spPr>
            <a:solidFill>
              <a:schemeClr val="bg1"/>
            </a:solidFill>
            <a:ln>
              <a:noFill/>
            </a:ln>
            <a:effectLst/>
          </c:spPr>
          <c:invertIfNegative val="0"/>
          <c:cat>
            <c:strRef>
              <c:f>KPI!$M$10:$M$15</c:f>
              <c:strCache>
                <c:ptCount val="5"/>
                <c:pt idx="0">
                  <c:v>Machines</c:v>
                </c:pt>
                <c:pt idx="1">
                  <c:v>Phones</c:v>
                </c:pt>
                <c:pt idx="2">
                  <c:v>Chairs</c:v>
                </c:pt>
                <c:pt idx="3">
                  <c:v>Tables</c:v>
                </c:pt>
                <c:pt idx="4">
                  <c:v>Storage</c:v>
                </c:pt>
              </c:strCache>
            </c:strRef>
          </c:cat>
          <c:val>
            <c:numRef>
              <c:f>KPI!$N$10:$N$15</c:f>
              <c:numCache>
                <c:formatCode>General</c:formatCode>
                <c:ptCount val="5"/>
                <c:pt idx="0">
                  <c:v>32622.115999999998</c:v>
                </c:pt>
                <c:pt idx="1">
                  <c:v>31036.5</c:v>
                </c:pt>
                <c:pt idx="2">
                  <c:v>30809.087999999989</c:v>
                </c:pt>
                <c:pt idx="3">
                  <c:v>24476.606499999994</c:v>
                </c:pt>
                <c:pt idx="4">
                  <c:v>21809.635999999999</c:v>
                </c:pt>
              </c:numCache>
            </c:numRef>
          </c:val>
          <c:extLst>
            <c:ext xmlns:c16="http://schemas.microsoft.com/office/drawing/2014/chart" uri="{C3380CC4-5D6E-409C-BE32-E72D297353CC}">
              <c16:uniqueId val="{00000000-151F-471B-8BB6-6AB2153DA9EE}"/>
            </c:ext>
          </c:extLst>
        </c:ser>
        <c:dLbls>
          <c:showLegendKey val="0"/>
          <c:showVal val="0"/>
          <c:showCatName val="0"/>
          <c:showSerName val="0"/>
          <c:showPercent val="0"/>
          <c:showBubbleSize val="0"/>
        </c:dLbls>
        <c:gapWidth val="182"/>
        <c:axId val="442245999"/>
        <c:axId val="484053103"/>
      </c:barChart>
      <c:catAx>
        <c:axId val="44224599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Arial Black" panose="020B0A04020102020204" pitchFamily="34" charset="0"/>
                <a:ea typeface="+mn-ea"/>
                <a:cs typeface="+mn-cs"/>
              </a:defRPr>
            </a:pPr>
            <a:endParaRPr lang="en-US"/>
          </a:p>
        </c:txPr>
        <c:crossAx val="484053103"/>
        <c:crosses val="autoZero"/>
        <c:auto val="1"/>
        <c:lblAlgn val="ctr"/>
        <c:lblOffset val="100"/>
        <c:noMultiLvlLbl val="0"/>
      </c:catAx>
      <c:valAx>
        <c:axId val="48405310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4422459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[E-COMMERCE SALES ANALYSIS.xlsx]KPI!PivotTable5</c:name>
    <c:fmtId val="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doughnutChart>
        <c:varyColors val="1"/>
        <c:ser>
          <c:idx val="0"/>
          <c:order val="0"/>
          <c:tx>
            <c:strRef>
              <c:f>KPI!$K$4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D5C-4CB5-8A88-F3B3FA8F692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D5C-4CB5-8A88-F3B3FA8F692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EE6-463C-A83B-E5C8D48797A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KPI!$J$5:$J$8</c:f>
              <c:strCache>
                <c:ptCount val="3"/>
                <c:pt idx="0">
                  <c:v>Furniture</c:v>
                </c:pt>
                <c:pt idx="1">
                  <c:v>Office Supplies</c:v>
                </c:pt>
                <c:pt idx="2">
                  <c:v>Technology</c:v>
                </c:pt>
              </c:strCache>
            </c:strRef>
          </c:cat>
          <c:val>
            <c:numRef>
              <c:f>KPI!$K$5:$K$8</c:f>
              <c:numCache>
                <c:formatCode>General</c:formatCode>
                <c:ptCount val="3"/>
                <c:pt idx="0">
                  <c:v>79377.578900000008</c:v>
                </c:pt>
                <c:pt idx="1">
                  <c:v>68253.347000000009</c:v>
                </c:pt>
                <c:pt idx="2">
                  <c:v>93499.842000000004</c:v>
                </c:pt>
              </c:numCache>
            </c:numRef>
          </c:val>
          <c:extLst>
            <c:ext xmlns:c16="http://schemas.microsoft.com/office/drawing/2014/chart" uri="{C3380CC4-5D6E-409C-BE32-E72D297353CC}">
              <c16:uniqueId val="{00000000-AF2B-4F26-815F-E8BF06E1C5D2}"/>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[E-COMMERCE SALES ANALYSIS.xlsx]KPI!PivotTable7</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KPI!$N$9</c:f>
              <c:strCache>
                <c:ptCount val="1"/>
                <c:pt idx="0">
                  <c:v>Total</c:v>
                </c:pt>
              </c:strCache>
            </c:strRef>
          </c:tx>
          <c:spPr>
            <a:solidFill>
              <a:schemeClr val="accent1"/>
            </a:solidFill>
            <a:ln>
              <a:noFill/>
            </a:ln>
            <a:effectLst/>
          </c:spPr>
          <c:invertIfNegative val="0"/>
          <c:cat>
            <c:strRef>
              <c:f>KPI!$M$10:$M$15</c:f>
              <c:strCache>
                <c:ptCount val="5"/>
                <c:pt idx="0">
                  <c:v>Machines</c:v>
                </c:pt>
                <c:pt idx="1">
                  <c:v>Phones</c:v>
                </c:pt>
                <c:pt idx="2">
                  <c:v>Chairs</c:v>
                </c:pt>
                <c:pt idx="3">
                  <c:v>Tables</c:v>
                </c:pt>
                <c:pt idx="4">
                  <c:v>Storage</c:v>
                </c:pt>
              </c:strCache>
            </c:strRef>
          </c:cat>
          <c:val>
            <c:numRef>
              <c:f>KPI!$N$10:$N$15</c:f>
              <c:numCache>
                <c:formatCode>General</c:formatCode>
                <c:ptCount val="5"/>
                <c:pt idx="0">
                  <c:v>32622.115999999998</c:v>
                </c:pt>
                <c:pt idx="1">
                  <c:v>31036.5</c:v>
                </c:pt>
                <c:pt idx="2">
                  <c:v>30809.087999999989</c:v>
                </c:pt>
                <c:pt idx="3">
                  <c:v>24476.606499999994</c:v>
                </c:pt>
                <c:pt idx="4">
                  <c:v>21809.635999999999</c:v>
                </c:pt>
              </c:numCache>
            </c:numRef>
          </c:val>
          <c:extLst>
            <c:ext xmlns:c16="http://schemas.microsoft.com/office/drawing/2014/chart" uri="{C3380CC4-5D6E-409C-BE32-E72D297353CC}">
              <c16:uniqueId val="{00000000-29E3-48BB-9BE3-7DF4DE8E2230}"/>
            </c:ext>
          </c:extLst>
        </c:ser>
        <c:dLbls>
          <c:showLegendKey val="0"/>
          <c:showVal val="0"/>
          <c:showCatName val="0"/>
          <c:showSerName val="0"/>
          <c:showPercent val="0"/>
          <c:showBubbleSize val="0"/>
        </c:dLbls>
        <c:gapWidth val="182"/>
        <c:axId val="442245999"/>
        <c:axId val="484053103"/>
      </c:barChart>
      <c:catAx>
        <c:axId val="44224599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4053103"/>
        <c:crosses val="autoZero"/>
        <c:auto val="1"/>
        <c:lblAlgn val="ctr"/>
        <c:lblOffset val="100"/>
        <c:noMultiLvlLbl val="0"/>
      </c:catAx>
      <c:valAx>
        <c:axId val="48405310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22459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[E-COMMERCE SALES ANALYSIS.xlsx]KPI!PivotTable8</c:name>
    <c:fmtId val="0"/>
  </c:pivotSource>
  <c:chart>
    <c:autoTitleDeleted val="1"/>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KPI!$R$9</c:f>
              <c:strCache>
                <c:ptCount val="1"/>
                <c:pt idx="0">
                  <c:v>Total</c:v>
                </c:pt>
              </c:strCache>
            </c:strRef>
          </c:tx>
          <c:spPr>
            <a:ln w="28575" cap="rnd">
              <a:solidFill>
                <a:schemeClr val="accent1"/>
              </a:solidFill>
              <a:round/>
            </a:ln>
            <a:effectLst/>
          </c:spPr>
          <c:marker>
            <c:symbol val="none"/>
          </c:marker>
          <c:cat>
            <c:strRef>
              <c:f>KPI!$Q$10:$Q$22</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KPI!$R$10:$R$22</c:f>
              <c:numCache>
                <c:formatCode>General</c:formatCode>
                <c:ptCount val="12"/>
                <c:pt idx="0">
                  <c:v>13953.075999999994</c:v>
                </c:pt>
                <c:pt idx="1">
                  <c:v>2404.3920000000003</c:v>
                </c:pt>
                <c:pt idx="2">
                  <c:v>12068.097000000002</c:v>
                </c:pt>
                <c:pt idx="3">
                  <c:v>13714.969299999997</c:v>
                </c:pt>
                <c:pt idx="4">
                  <c:v>15697.455999999996</c:v>
                </c:pt>
                <c:pt idx="5">
                  <c:v>24409.904999999995</c:v>
                </c:pt>
                <c:pt idx="6">
                  <c:v>6919.1799999999994</c:v>
                </c:pt>
                <c:pt idx="7">
                  <c:v>13081.894999999997</c:v>
                </c:pt>
                <c:pt idx="8">
                  <c:v>52116.053600000007</c:v>
                </c:pt>
                <c:pt idx="9">
                  <c:v>16506.079499999996</c:v>
                </c:pt>
                <c:pt idx="10">
                  <c:v>35220.526499999993</c:v>
                </c:pt>
                <c:pt idx="11">
                  <c:v>35039.137999999984</c:v>
                </c:pt>
              </c:numCache>
            </c:numRef>
          </c:val>
          <c:smooth val="0"/>
          <c:extLst>
            <c:ext xmlns:c16="http://schemas.microsoft.com/office/drawing/2014/chart" uri="{C3380CC4-5D6E-409C-BE32-E72D297353CC}">
              <c16:uniqueId val="{00000000-D44B-4CCF-896F-38D3B9862DDC}"/>
            </c:ext>
          </c:extLst>
        </c:ser>
        <c:dLbls>
          <c:showLegendKey val="0"/>
          <c:showVal val="0"/>
          <c:showCatName val="0"/>
          <c:showSerName val="0"/>
          <c:showPercent val="0"/>
          <c:showBubbleSize val="0"/>
        </c:dLbls>
        <c:smooth val="0"/>
        <c:axId val="332681839"/>
        <c:axId val="1287465567"/>
      </c:lineChart>
      <c:catAx>
        <c:axId val="332681839"/>
        <c:scaling>
          <c:orientation val="minMax"/>
        </c:scaling>
        <c:delete val="1"/>
        <c:axPos val="b"/>
        <c:numFmt formatCode="General" sourceLinked="1"/>
        <c:majorTickMark val="none"/>
        <c:minorTickMark val="none"/>
        <c:tickLblPos val="nextTo"/>
        <c:crossAx val="1287465567"/>
        <c:crosses val="autoZero"/>
        <c:auto val="1"/>
        <c:lblAlgn val="ctr"/>
        <c:lblOffset val="100"/>
        <c:noMultiLvlLbl val="0"/>
      </c:catAx>
      <c:valAx>
        <c:axId val="1287465567"/>
        <c:scaling>
          <c:orientation val="minMax"/>
        </c:scaling>
        <c:delete val="1"/>
        <c:axPos val="l"/>
        <c:numFmt formatCode="General" sourceLinked="1"/>
        <c:majorTickMark val="none"/>
        <c:minorTickMark val="none"/>
        <c:tickLblPos val="nextTo"/>
        <c:crossAx val="3326818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[E-COMMERCE SALES ANALYSIS.xlsx]KPI!PivotTable9</c:name>
    <c:fmtId val="1"/>
  </c:pivotSource>
  <c:chart>
    <c:autoTitleDeleted val="1"/>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6628056628056631E-2"/>
          <c:y val="0.13394209712863428"/>
          <c:w val="0.88674388674388671"/>
          <c:h val="0.7321158057427315"/>
        </c:manualLayout>
      </c:layout>
      <c:lineChart>
        <c:grouping val="standard"/>
        <c:varyColors val="0"/>
        <c:ser>
          <c:idx val="0"/>
          <c:order val="0"/>
          <c:tx>
            <c:strRef>
              <c:f>KPI!$U$9</c:f>
              <c:strCache>
                <c:ptCount val="1"/>
                <c:pt idx="0">
                  <c:v>Total</c:v>
                </c:pt>
              </c:strCache>
            </c:strRef>
          </c:tx>
          <c:spPr>
            <a:ln w="28575" cap="rnd">
              <a:solidFill>
                <a:schemeClr val="accent1"/>
              </a:solidFill>
              <a:round/>
            </a:ln>
            <a:effectLst/>
          </c:spPr>
          <c:marker>
            <c:symbol val="none"/>
          </c:marker>
          <c:cat>
            <c:strRef>
              <c:f>KPI!$T$10:$T$22</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KPI!$U$10:$U$22</c:f>
              <c:numCache>
                <c:formatCode>General</c:formatCode>
                <c:ptCount val="12"/>
                <c:pt idx="0">
                  <c:v>1467.3836000000001</c:v>
                </c:pt>
                <c:pt idx="1">
                  <c:v>437.13920000000002</c:v>
                </c:pt>
                <c:pt idx="2">
                  <c:v>3453.7318000000005</c:v>
                </c:pt>
                <c:pt idx="3">
                  <c:v>-1068.5615999999989</c:v>
                </c:pt>
                <c:pt idx="4">
                  <c:v>3984.2294000000006</c:v>
                </c:pt>
                <c:pt idx="5">
                  <c:v>3188.1846000000014</c:v>
                </c:pt>
                <c:pt idx="6">
                  <c:v>558.50490000000013</c:v>
                </c:pt>
                <c:pt idx="7">
                  <c:v>872.702</c:v>
                </c:pt>
                <c:pt idx="8">
                  <c:v>-40.078399999999661</c:v>
                </c:pt>
                <c:pt idx="9">
                  <c:v>2178.4539999999997</c:v>
                </c:pt>
                <c:pt idx="10">
                  <c:v>224.89569999999833</c:v>
                </c:pt>
                <c:pt idx="11">
                  <c:v>3489.5940000000014</c:v>
                </c:pt>
              </c:numCache>
            </c:numRef>
          </c:val>
          <c:smooth val="0"/>
          <c:extLst>
            <c:ext xmlns:c16="http://schemas.microsoft.com/office/drawing/2014/chart" uri="{C3380CC4-5D6E-409C-BE32-E72D297353CC}">
              <c16:uniqueId val="{00000000-EC9F-4808-B70B-326E9100CC41}"/>
            </c:ext>
          </c:extLst>
        </c:ser>
        <c:dLbls>
          <c:showLegendKey val="0"/>
          <c:showVal val="0"/>
          <c:showCatName val="0"/>
          <c:showSerName val="0"/>
          <c:showPercent val="0"/>
          <c:showBubbleSize val="0"/>
        </c:dLbls>
        <c:smooth val="0"/>
        <c:axId val="149778623"/>
        <c:axId val="1259445247"/>
      </c:lineChart>
      <c:catAx>
        <c:axId val="149778623"/>
        <c:scaling>
          <c:orientation val="minMax"/>
        </c:scaling>
        <c:delete val="1"/>
        <c:axPos val="b"/>
        <c:numFmt formatCode="General" sourceLinked="1"/>
        <c:majorTickMark val="none"/>
        <c:minorTickMark val="none"/>
        <c:tickLblPos val="nextTo"/>
        <c:crossAx val="1259445247"/>
        <c:crosses val="autoZero"/>
        <c:auto val="1"/>
        <c:lblAlgn val="ctr"/>
        <c:lblOffset val="100"/>
        <c:noMultiLvlLbl val="0"/>
      </c:catAx>
      <c:valAx>
        <c:axId val="1259445247"/>
        <c:scaling>
          <c:orientation val="minMax"/>
        </c:scaling>
        <c:delete val="1"/>
        <c:axPos val="l"/>
        <c:numFmt formatCode="General" sourceLinked="1"/>
        <c:majorTickMark val="none"/>
        <c:minorTickMark val="none"/>
        <c:tickLblPos val="nextTo"/>
        <c:crossAx val="1497786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[E-COMMERCE SALES ANALYSIS.xlsx]KPI!PivotTable10</c:name>
    <c:fmtId val="2"/>
  </c:pivotSource>
  <c:chart>
    <c:autoTitleDeleted val="1"/>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1014483439099222E-2"/>
          <c:y val="0.12071325374496236"/>
          <c:w val="0.8979710331218016"/>
          <c:h val="0.75857349251007533"/>
        </c:manualLayout>
      </c:layout>
      <c:lineChart>
        <c:grouping val="standard"/>
        <c:varyColors val="0"/>
        <c:ser>
          <c:idx val="0"/>
          <c:order val="0"/>
          <c:tx>
            <c:strRef>
              <c:f>KPI!$R$31</c:f>
              <c:strCache>
                <c:ptCount val="1"/>
                <c:pt idx="0">
                  <c:v>Total</c:v>
                </c:pt>
              </c:strCache>
            </c:strRef>
          </c:tx>
          <c:spPr>
            <a:ln w="28575" cap="rnd">
              <a:solidFill>
                <a:schemeClr val="accent1"/>
              </a:solidFill>
              <a:round/>
            </a:ln>
            <a:effectLst/>
          </c:spPr>
          <c:marker>
            <c:symbol val="none"/>
          </c:marker>
          <c:cat>
            <c:strRef>
              <c:f>KPI!$Q$32:$Q$44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KPI!$R$32:$R$44</c:f>
              <c:numCache>
                <c:formatCode>General</c:formatCode>
                <c:ptCount val="12"/>
                <c:pt idx="0">
                  <c:v>180</c:v>
                </c:pt>
                <c:pt idx="1">
                  <c:v>62</c:v>
                </c:pt>
                <c:pt idx="2">
                  <c:v>143</c:v>
                </c:pt>
                <c:pt idx="3">
                  <c:v>303</c:v>
                </c:pt>
                <c:pt idx="4">
                  <c:v>226</c:v>
                </c:pt>
                <c:pt idx="5">
                  <c:v>454</c:v>
                </c:pt>
                <c:pt idx="6">
                  <c:v>171</c:v>
                </c:pt>
                <c:pt idx="7">
                  <c:v>274</c:v>
                </c:pt>
                <c:pt idx="8">
                  <c:v>506</c:v>
                </c:pt>
                <c:pt idx="9">
                  <c:v>377</c:v>
                </c:pt>
                <c:pt idx="10">
                  <c:v>484</c:v>
                </c:pt>
                <c:pt idx="11">
                  <c:v>624</c:v>
                </c:pt>
              </c:numCache>
            </c:numRef>
          </c:val>
          <c:smooth val="0"/>
          <c:extLst>
            <c:ext xmlns:c16="http://schemas.microsoft.com/office/drawing/2014/chart" uri="{C3380CC4-5D6E-409C-BE32-E72D297353CC}">
              <c16:uniqueId val="{00000000-1032-424F-BB85-E83747BAEF49}"/>
            </c:ext>
          </c:extLst>
        </c:ser>
        <c:dLbls>
          <c:showLegendKey val="0"/>
          <c:showVal val="0"/>
          <c:showCatName val="0"/>
          <c:showSerName val="0"/>
          <c:showPercent val="0"/>
          <c:showBubbleSize val="0"/>
        </c:dLbls>
        <c:smooth val="0"/>
        <c:axId val="295692095"/>
        <c:axId val="1287454751"/>
      </c:lineChart>
      <c:catAx>
        <c:axId val="295692095"/>
        <c:scaling>
          <c:orientation val="minMax"/>
        </c:scaling>
        <c:delete val="1"/>
        <c:axPos val="b"/>
        <c:numFmt formatCode="General" sourceLinked="1"/>
        <c:majorTickMark val="none"/>
        <c:minorTickMark val="none"/>
        <c:tickLblPos val="nextTo"/>
        <c:crossAx val="1287454751"/>
        <c:crosses val="autoZero"/>
        <c:auto val="1"/>
        <c:lblAlgn val="ctr"/>
        <c:lblOffset val="100"/>
        <c:noMultiLvlLbl val="0"/>
      </c:catAx>
      <c:valAx>
        <c:axId val="1287454751"/>
        <c:scaling>
          <c:orientation val="minMax"/>
        </c:scaling>
        <c:delete val="1"/>
        <c:axPos val="l"/>
        <c:numFmt formatCode="General" sourceLinked="1"/>
        <c:majorTickMark val="none"/>
        <c:minorTickMark val="none"/>
        <c:tickLblPos val="nextTo"/>
        <c:crossAx val="2956920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[E-COMMERCE SALES ANALYSIS.xlsx]KPI!PivotTable11</c:name>
    <c:fmtId val="3"/>
  </c:pivotSource>
  <c:chart>
    <c:autoTitleDeleted val="1"/>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0606060606060608E-2"/>
          <c:y val="9.6269518265814549E-2"/>
          <c:w val="0.87878787878787878"/>
          <c:h val="0.788207059815208"/>
        </c:manualLayout>
      </c:layout>
      <c:lineChart>
        <c:grouping val="standard"/>
        <c:varyColors val="0"/>
        <c:ser>
          <c:idx val="0"/>
          <c:order val="0"/>
          <c:tx>
            <c:strRef>
              <c:f>KPI!$U$32</c:f>
              <c:strCache>
                <c:ptCount val="1"/>
                <c:pt idx="0">
                  <c:v>Total</c:v>
                </c:pt>
              </c:strCache>
            </c:strRef>
          </c:tx>
          <c:spPr>
            <a:ln w="28575" cap="rnd">
              <a:solidFill>
                <a:schemeClr val="accent1"/>
              </a:solidFill>
              <a:round/>
            </a:ln>
            <a:effectLst/>
          </c:spPr>
          <c:marker>
            <c:symbol val="none"/>
          </c:marker>
          <c:cat>
            <c:strRef>
              <c:f>KPI!$T$33:$T$45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KPI!$U$33:$U$45</c:f>
              <c:numCache>
                <c:formatCode>General</c:formatCode>
                <c:ptCount val="12"/>
                <c:pt idx="0">
                  <c:v>55</c:v>
                </c:pt>
                <c:pt idx="1">
                  <c:v>17</c:v>
                </c:pt>
                <c:pt idx="2">
                  <c:v>47</c:v>
                </c:pt>
                <c:pt idx="3">
                  <c:v>84</c:v>
                </c:pt>
                <c:pt idx="4">
                  <c:v>62</c:v>
                </c:pt>
                <c:pt idx="5">
                  <c:v>115</c:v>
                </c:pt>
                <c:pt idx="6">
                  <c:v>50</c:v>
                </c:pt>
                <c:pt idx="7">
                  <c:v>65</c:v>
                </c:pt>
                <c:pt idx="8">
                  <c:v>137</c:v>
                </c:pt>
                <c:pt idx="9">
                  <c:v>90</c:v>
                </c:pt>
                <c:pt idx="10">
                  <c:v>123</c:v>
                </c:pt>
                <c:pt idx="11">
                  <c:v>155</c:v>
                </c:pt>
              </c:numCache>
            </c:numRef>
          </c:val>
          <c:smooth val="0"/>
          <c:extLst>
            <c:ext xmlns:c16="http://schemas.microsoft.com/office/drawing/2014/chart" uri="{C3380CC4-5D6E-409C-BE32-E72D297353CC}">
              <c16:uniqueId val="{00000000-CC80-414B-9A22-E48243EF316A}"/>
            </c:ext>
          </c:extLst>
        </c:ser>
        <c:dLbls>
          <c:showLegendKey val="0"/>
          <c:showVal val="0"/>
          <c:showCatName val="0"/>
          <c:showSerName val="0"/>
          <c:showPercent val="0"/>
          <c:showBubbleSize val="0"/>
        </c:dLbls>
        <c:smooth val="0"/>
        <c:axId val="642070111"/>
        <c:axId val="1290585263"/>
      </c:lineChart>
      <c:catAx>
        <c:axId val="642070111"/>
        <c:scaling>
          <c:orientation val="minMax"/>
        </c:scaling>
        <c:delete val="1"/>
        <c:axPos val="b"/>
        <c:numFmt formatCode="General" sourceLinked="1"/>
        <c:majorTickMark val="none"/>
        <c:minorTickMark val="none"/>
        <c:tickLblPos val="nextTo"/>
        <c:crossAx val="1290585263"/>
        <c:crosses val="autoZero"/>
        <c:auto val="1"/>
        <c:lblAlgn val="ctr"/>
        <c:lblOffset val="100"/>
        <c:noMultiLvlLbl val="0"/>
      </c:catAx>
      <c:valAx>
        <c:axId val="1290585263"/>
        <c:scaling>
          <c:orientation val="minMax"/>
        </c:scaling>
        <c:delete val="1"/>
        <c:axPos val="l"/>
        <c:numFmt formatCode="General" sourceLinked="1"/>
        <c:majorTickMark val="none"/>
        <c:minorTickMark val="none"/>
        <c:tickLblPos val="nextTo"/>
        <c:crossAx val="6420701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[E-COMMERCE SALES ANALYSIS.xlsx]KPI!PivotTable12</c:name>
    <c:fmtId val="3"/>
  </c:pivotSource>
  <c:chart>
    <c:autoTitleDeleted val="1"/>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KPI!$K$30</c:f>
              <c:strCache>
                <c:ptCount val="1"/>
                <c:pt idx="0">
                  <c:v>Total</c:v>
                </c:pt>
              </c:strCache>
            </c:strRef>
          </c:tx>
          <c:spPr>
            <a:ln w="28575" cap="rnd">
              <a:solidFill>
                <a:schemeClr val="accent1"/>
              </a:solidFill>
              <a:round/>
            </a:ln>
            <a:effectLst/>
          </c:spPr>
          <c:marker>
            <c:symbol val="none"/>
          </c:marker>
          <c:cat>
            <c:strRef>
              <c:f>KPI!$J$31:$J$43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KPI!$K$31:$K$43</c:f>
              <c:numCache>
                <c:formatCode>0.00</c:formatCode>
                <c:ptCount val="12"/>
                <c:pt idx="0">
                  <c:v>0.10516559932734551</c:v>
                </c:pt>
                <c:pt idx="1">
                  <c:v>0.18180862355223273</c:v>
                </c:pt>
                <c:pt idx="2">
                  <c:v>0.28618694397302241</c:v>
                </c:pt>
                <c:pt idx="3">
                  <c:v>-7.7912066489277454E-2</c:v>
                </c:pt>
                <c:pt idx="4">
                  <c:v>0.25381370076781878</c:v>
                </c:pt>
                <c:pt idx="5">
                  <c:v>0.13061028299782412</c:v>
                </c:pt>
                <c:pt idx="6">
                  <c:v>8.0718365471052961E-2</c:v>
                </c:pt>
                <c:pt idx="7">
                  <c:v>6.6710671504395982E-2</c:v>
                </c:pt>
                <c:pt idx="8">
                  <c:v>-7.690221578864839E-4</c:v>
                </c:pt>
                <c:pt idx="9">
                  <c:v>0.13197888693072152</c:v>
                </c:pt>
                <c:pt idx="10">
                  <c:v>6.3853588332928061E-3</c:v>
                </c:pt>
                <c:pt idx="11">
                  <c:v>9.9591319854957699E-2</c:v>
                </c:pt>
              </c:numCache>
            </c:numRef>
          </c:val>
          <c:smooth val="0"/>
          <c:extLst>
            <c:ext xmlns:c16="http://schemas.microsoft.com/office/drawing/2014/chart" uri="{C3380CC4-5D6E-409C-BE32-E72D297353CC}">
              <c16:uniqueId val="{00000000-1718-47D2-9A06-0A16A38D5AD7}"/>
            </c:ext>
          </c:extLst>
        </c:ser>
        <c:dLbls>
          <c:showLegendKey val="0"/>
          <c:showVal val="0"/>
          <c:showCatName val="0"/>
          <c:showSerName val="0"/>
          <c:showPercent val="0"/>
          <c:showBubbleSize val="0"/>
        </c:dLbls>
        <c:smooth val="0"/>
        <c:axId val="1291045231"/>
        <c:axId val="1287483455"/>
      </c:lineChart>
      <c:catAx>
        <c:axId val="1291045231"/>
        <c:scaling>
          <c:orientation val="minMax"/>
        </c:scaling>
        <c:delete val="1"/>
        <c:axPos val="b"/>
        <c:numFmt formatCode="General" sourceLinked="1"/>
        <c:majorTickMark val="none"/>
        <c:minorTickMark val="none"/>
        <c:tickLblPos val="nextTo"/>
        <c:crossAx val="1287483455"/>
        <c:crosses val="autoZero"/>
        <c:auto val="1"/>
        <c:lblAlgn val="ctr"/>
        <c:lblOffset val="100"/>
        <c:noMultiLvlLbl val="0"/>
      </c:catAx>
      <c:valAx>
        <c:axId val="1287483455"/>
        <c:scaling>
          <c:orientation val="minMax"/>
        </c:scaling>
        <c:delete val="1"/>
        <c:axPos val="l"/>
        <c:numFmt formatCode="0.00" sourceLinked="1"/>
        <c:majorTickMark val="none"/>
        <c:minorTickMark val="none"/>
        <c:tickLblPos val="nextTo"/>
        <c:crossAx val="12910452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[E-COMMERCE SALES ANALYSIS.xlsx]KPI!PivotTable8</c:name>
    <c:fmtId val="2"/>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bg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KPI!$R$9</c:f>
              <c:strCache>
                <c:ptCount val="1"/>
                <c:pt idx="0">
                  <c:v>Total</c:v>
                </c:pt>
              </c:strCache>
            </c:strRef>
          </c:tx>
          <c:spPr>
            <a:ln w="28575" cap="rnd">
              <a:solidFill>
                <a:schemeClr val="bg1"/>
              </a:solidFill>
              <a:round/>
            </a:ln>
            <a:effectLst/>
          </c:spPr>
          <c:marker>
            <c:symbol val="none"/>
          </c:marker>
          <c:cat>
            <c:strRef>
              <c:f>KPI!$Q$10:$Q$22</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KPI!$R$10:$R$22</c:f>
              <c:numCache>
                <c:formatCode>General</c:formatCode>
                <c:ptCount val="12"/>
                <c:pt idx="0">
                  <c:v>13953.075999999994</c:v>
                </c:pt>
                <c:pt idx="1">
                  <c:v>2404.3920000000003</c:v>
                </c:pt>
                <c:pt idx="2">
                  <c:v>12068.097000000002</c:v>
                </c:pt>
                <c:pt idx="3">
                  <c:v>13714.969299999997</c:v>
                </c:pt>
                <c:pt idx="4">
                  <c:v>15697.455999999996</c:v>
                </c:pt>
                <c:pt idx="5">
                  <c:v>24409.904999999995</c:v>
                </c:pt>
                <c:pt idx="6">
                  <c:v>6919.1799999999994</c:v>
                </c:pt>
                <c:pt idx="7">
                  <c:v>13081.894999999997</c:v>
                </c:pt>
                <c:pt idx="8">
                  <c:v>52116.053600000007</c:v>
                </c:pt>
                <c:pt idx="9">
                  <c:v>16506.079499999996</c:v>
                </c:pt>
                <c:pt idx="10">
                  <c:v>35220.526499999993</c:v>
                </c:pt>
                <c:pt idx="11">
                  <c:v>35039.137999999984</c:v>
                </c:pt>
              </c:numCache>
            </c:numRef>
          </c:val>
          <c:smooth val="0"/>
          <c:extLst>
            <c:ext xmlns:c16="http://schemas.microsoft.com/office/drawing/2014/chart" uri="{C3380CC4-5D6E-409C-BE32-E72D297353CC}">
              <c16:uniqueId val="{00000000-5007-4BA2-BE8A-499D2D721229}"/>
            </c:ext>
          </c:extLst>
        </c:ser>
        <c:dLbls>
          <c:showLegendKey val="0"/>
          <c:showVal val="0"/>
          <c:showCatName val="0"/>
          <c:showSerName val="0"/>
          <c:showPercent val="0"/>
          <c:showBubbleSize val="0"/>
        </c:dLbls>
        <c:smooth val="0"/>
        <c:axId val="332681839"/>
        <c:axId val="1287465567"/>
      </c:lineChart>
      <c:catAx>
        <c:axId val="332681839"/>
        <c:scaling>
          <c:orientation val="minMax"/>
        </c:scaling>
        <c:delete val="1"/>
        <c:axPos val="b"/>
        <c:numFmt formatCode="General" sourceLinked="1"/>
        <c:majorTickMark val="none"/>
        <c:minorTickMark val="none"/>
        <c:tickLblPos val="nextTo"/>
        <c:crossAx val="1287465567"/>
        <c:crosses val="autoZero"/>
        <c:auto val="1"/>
        <c:lblAlgn val="ctr"/>
        <c:lblOffset val="100"/>
        <c:noMultiLvlLbl val="0"/>
      </c:catAx>
      <c:valAx>
        <c:axId val="1287465567"/>
        <c:scaling>
          <c:orientation val="minMax"/>
        </c:scaling>
        <c:delete val="1"/>
        <c:axPos val="l"/>
        <c:numFmt formatCode="General" sourceLinked="1"/>
        <c:majorTickMark val="none"/>
        <c:minorTickMark val="none"/>
        <c:tickLblPos val="nextTo"/>
        <c:crossAx val="3326818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_xlchart.v1.1</cx:f>
      </cx:numDim>
    </cx:data>
  </cx:chartData>
  <cx:chart>
    <cx:plotArea>
      <cx:plotAreaRegion>
        <cx:series layoutId="waterfall" uniqueId="{19F8BE79-1007-407B-8986-5C58ADE51B65}">
          <cx:dataPt idx="3">
            <cx:spPr>
              <a:solidFill>
                <a:srgbClr val="C00000"/>
              </a:solidFill>
            </cx:spPr>
          </cx:dataPt>
          <cx:dataLabels pos="outEnd">
            <cx:txPr>
              <a:bodyPr spcFirstLastPara="1" vertOverflow="ellipsis" horzOverflow="overflow" wrap="square" lIns="0" tIns="0" rIns="0" bIns="0" anchor="ctr" anchorCtr="1"/>
              <a:lstStyle/>
              <a:p>
                <a:pPr algn="ctr" rtl="0">
                  <a:defRPr>
                    <a:solidFill>
                      <a:schemeClr val="tx1"/>
                    </a:solidFill>
                  </a:defRPr>
                </a:pPr>
                <a:endParaRPr lang="en-US" sz="900" b="0" i="0" u="none" strike="noStrike" baseline="0">
                  <a:solidFill>
                    <a:schemeClr val="tx1"/>
                  </a:solidFill>
                  <a:latin typeface="Calibri" panose="020F0502020204030204"/>
                </a:endParaRPr>
              </a:p>
            </cx:txPr>
            <cx:visibility seriesName="0" categoryName="0" value="1"/>
          </cx:dataLabels>
          <cx:dataId val="0"/>
          <cx:layoutPr>
            <cx:subtotals>
              <cx:idx val="3"/>
            </cx:subtotals>
          </cx:layoutPr>
        </cx:series>
      </cx:plotAreaRegion>
      <cx:axis id="0">
        <cx:catScaling gapWidth="0.5"/>
        <cx:tickLabels/>
      </cx:axis>
      <cx:axis id="1">
        <cx:valScaling/>
        <cx:majorGridlines/>
        <cx:tickLabels/>
      </cx:axis>
    </cx:plotArea>
    <cx:legend pos="t" align="ctr"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_xlchart.v5.3</cx:f>
        <cx:nf>_xlchart.v5.2</cx:nf>
      </cx:strDim>
      <cx:numDim type="colorVal">
        <cx:f>_xlchart.v5.5</cx:f>
      </cx:numDim>
    </cx:data>
  </cx:chartData>
  <cx:chart>
    <cx:plotArea>
      <cx:plotAreaRegion>
        <cx:series layoutId="regionMap" uniqueId="{D20FFA87-B811-4669-B326-83AC23252776}">
          <cx:tx>
            <cx:txData>
              <cx:f>_xlchart.v5.4</cx:f>
              <cx:v>sales</cx:v>
            </cx:txData>
          </cx:tx>
          <cx:dataId val="0"/>
          <cx:layoutPr>
            <cx:geography cultureLanguage="en-US" cultureRegion="US" attribution="Powered by Bing">
              <cx:geoCache provider="{E9337A44-BEBE-4D9F-B70C-5C5E7DAFC167}">
                <cx:binary>1HpZb9y4tu5fCfJ8lSZFUiI3dm/gUlKpSlUu27HjDC+C4ziaSQ3U+OvPkpxuO+7sPvsCB7g4jkNz
ECVycY3f4j8fpn88lI/37ZupKlX3j4fp97epMfU/fvute0gfq/vuXZU9tLrT3827B139pr9/zx4e
f/vW3o+ZSn6zEaa/PaT3rXmc3v7rn/C25FGf9MO9ybS67h/b+f1j15em+5uxXw69uf9WZcrPOtNm
Dwb//tbTSj0+mOyhN2/fPCqTmfl2rh9/f/vTg2/f/Pb6dX/59JsSVmf6bzCX4nfMZZgRwtD2g9++
KbVKfgxbrv3OJdzm2GZ/fPR8X8HE/3A121ruv31rH7sOdrT9fTX5p+XD2O3bNw+6V2alXAJE/P3t
B5WZx29vbsy9eezevsk67T094Ol1Dx9utk3/9jPt//XPVx1Ahlc9L47nNc3+u6G/nM75cXzzWbfF
H1T6Hzga+50gwqaE2E9HQ14dDXvnwAhzMBXbj/PHt59O6D9Z0a+P53nmq7M5f/5fcTZ/zz4vReen
J/8fRYeIdwwR5sIJ/HwwQrxDmBObcfR0MHBwTx99OphX7Pzv1/Pr03k1/act/O+QlatHpbq5HO5V
dv8Haf4H5AW948JxgfT41/LivuOEc+G6P46F//Htp2P5T1f161P5efYrubn6v/9/5Obf67s/bYJ/
b+6DzZi8UHl/P/qHrnw19c1LRv6JAH/Q+fDt97fEEbb7QtLWl/yY+XQMH2cNdi/5xZzH+878/tbC
iL5DjGBOGYJ3uYS+fTM+Pg1hDEOu4IQITokLNkvp1qRg5xjIJKGOgH+IUmHbb990ut+G0DsQUxeY
hhOEXDB1f9rxK13OiVZ/kuNH+43qqyudKdP9/haYqH56at0dQxwx8AiIYNim8B0CS6gf7t/DjuBh
/H/wYndFK5rxTJpPqfFc1svG2qlJMnqFKvmCMr/4GAFN87dfW8dffK1JCKqnEb4WX8zfp0E6d3ry
dSnja6ZkqyT7qItjckFCfZvVkn6qg+wxCbMD3VW9bLXHvfQ03uHT5LsHJCftjalcrMDoQB//fqnY
QeL1YjHncG42IVQwODz082Jn3OGSlRRfuB1KZN0sXaTWQoxkKiW13C4aktT1amNzSdSt2y3Twarm
oZR9w9rI4LGNtlqeCCOTqaV+ajPsN1Qt0u6z4rgVA17yXUzRl6ZWU2Ql4xQRvIxeldfa2/pUPDoS
O3PtN7kQfpF1mRc3zbBbeFVLYzUq2grepXEh1TLkAcU0kaTkKsqQTkuZsUJHW3vojI62Zo2GK8Wb
cVckto4cli2exnXmkdZqoueiT3QbzW7u7JJFn4u+bKKtqNoYhzVL9s9dLc7qUi4uLiQQSfh4ausI
laiOercugS59XQRmchOZrZ9k7mjvVVN77hLriFpDUUpnK7cOpFQdLXTIvLTEszfyNg7JMOw0rZuI
DrSOrDz9URNrbWt27UkbbB9YNzdRRdKulF3qNtFWNGsNT1btjyibpLBQG8VItJGraF++aGtaiqCc
4o9N2exNg+xwwIWJqtaYaGHoAmUm3m1dZrFQKblNnCDm2WeOmi5KTPGdD3kTOGtr69qK5yZu8k9s
zEtpNUbLbbtsJUJukmnxtp1vp8Lb5OR2VRZu+912udXigShgwpUIiBf1rlrym+cd2oXV/Ni2a8a2
lIj03+rU6oK46dqITzUw6fPmtxqmZbkHcQhmq+8iC5Eu2mpZo4dwoMuBT02yEy6728bKLE4OXU3k
YHcUTq2zvCnrmyhVJXxa2CbZ8V7fPTUJJyqaQ3vlBMZ4HW21jTtshuz9SDtv69+64MS5ZwTwfCIK
IFFjTzpq4rJfPJwaS/JucL0psdzIiIZJykzhW2mTVZL00xiNowvVRM1NkC0qkZPIpijD7RSN1PUK
rZa9u65hY9thXfNTbemvKxab3Qt+rXMXuHZbVKc133Vxe7GtRm9L+rNgWa0jUTuwzLUv7ghInF7Y
fpiBaWIOqqLSwDlbcyumdeC5+eqRktaFbLvZ8qmG80IzcGhSFaaUTLVu6AgdYgGsu40ua+1VU8Wz
LYXoMp/mA/O7kihJSGzjYJvi4MUN6rL/9Pz6rWa6TO37cnh6qk07kLppzr2WAr3GDiR/XouttvXN
9QTqW7UZ9YohjeXWueA+kawRZfA0/OJJgx6twaoO+aqzinlR0VabaF63n7bqnCi8BFt1KxrO7lMw
GUGXWLyQzwPb7Oa58/lt2zMWr7AsFc/9jfLFn+R36IhB7Oz3fdqMhwbs7OKBjNRRwlYVhatG7MeF
ynHbmpsAf2z73QqbDEUoEnR8GqXOAvounVet9zSe2jzIWvJRz5MKnJyc4tkN2PqSp2e3p7a2xvaP
N2/NbWDre3rdiznK6qtwHssjbm03JMjaTfkqZL96zXOfPRK+eHZrvrmdrn0ijJeubMpHNga4dO+3
Vr52oZVfy3Rx/K1vxMDDW+25eN1XTWBUHEay0AJqVJaVAAXWeWpJv8/r5n85d5v2PKK3ec/trfb6
U+sKn/uSnqZIABlme/BaZH/XoM2CYTW4JMWBO9Xl3lLoE40zFuSr1duKcbV6zTJKt7TsqQ4HGwGL
JkYWi7Zmb8naQSIzd/5I2x4UBRScofckr9odWe3Qc4Hc4WVzG1BZ89hldR3M63dQrXNPdfnk5auZ
U6OpUGBGu5ck6Vu/X5l/K+zVQD83X/StVq8tmgn0VbmyvRujQFEgsho77PdzY3sdW/b52FQ7W9AD
L3u9K1rzBcgxHMApPeVOWoaZ405SgaVF1QA6fbihl7QoiqdvDiDtkbtJUEN14U9F5Uo+CR1kDMjT
tkUws8bdqywzgW2aRMarvRyqbgSXba2mGBTTVoBXy2TqJIvPZ72bxjne18PDRhtGLKX3WtXLobPP
5UqRjUrOau8Kt7vMxZKHSdexoBrZ9z4nzbHPSjlP/L7p0mQ3usleFN28F8rvsU4imnxIcxDebvWw
ptU9EW5fIW+o4/eZHprd1reyA7FpuW+nHBbcWYs4jPZpxGBCusbtfHCWrh0s7gz4uvOcFFE2HnWL
i2joKidkSXpoWGJH2CL4qVhofymYU+wHM+9pofm55kqm9nLbVPGwy+cqGsb6fYbBwdHYbX1mjbKN
lXud07b2bDNhHzFWRVuxKttIVNOP5tNANg9eUarCS/O4irbiiQO2auYU4AQX4+BlqQEj61pnN3Vt
D3VL67cpPY3xKDzXLgZplu4w8DG5NBPDko0F+Ms2+K1O7146SzmFNWIDGNQKf+8mVAX26qptBd6s
tMh+NBUZcLg4PFSafqsnfKVKMkQFt4ZoqzV5NUmcpq2fahDCCnZQglTBybxoCwTKLn/qLkTaPY1x
UB0Da8vwuWub+PSOqh/AJescI2SXaOZ1qxFq1qIsOVm8rdrTvJdxNhjfpT14RGgUFUxan6oL8Da2
h7batFqurfY8sD33NGWZsm9lbnfB1uc2jQh5S3dOrUATrAVaFAXyrVVgdizxoioffDYTbX2uRWG4
bk/DjNlh69oG02Tso62mrSLxhgaWV/ZtIl2OgnaM+UH17GqKHboDTgGTbqeHso3HcHSSAnlPfaZ9
THjSBnYNnvnWxSps+YiIXJp11vPAc3O8rMHDpRKXwTDJYQy45QMD4Fm6IebDuQyTfGfIEYuA8WD8
qB45ri5GP9ZgHcPOd27LM4Qd760gFnYq/aF6P1cynUKTB1Cx42PjgHvuz+37bjy12XmNknI/T6J5
uOvt+2HQMi3CkgeFHaTFHc0vcR5WnVdZR51funlobJCZ0MVHPnTSikG+Tyo/N9Opn05LLmPhV/HR
WAcuPIddJ0iOwk+yQ1Edill77bSLYV87J1In7tEFLLZnHpbEb4Lqe5N6rQn71HOtL62WDPZ/Y9wD
y3MPzZdzK6vio91KksvETz84iWy+YkvS3Bvs2z4N0kpS7PVyyiWxPWPtnEJSErpo51SHvg6SbFcY
2dBLXsn8Q5tfdehreYF2tTyxqL7nMj9PsgYR9TJviUjEvPzLfOr8/Pu8I/edlkOgfeuKgSZScvoi
wsnjB/sbvlbBeCg+Ib++a3zuT3uxyPSS7Ie9kUpmV27gWNK5gqCzlejA/eoC7+uvGQSW5owTaeqg
oLLMdrF16EbpnMjg1/0Og4dtfG3J2P/aSXKpDmy33DqLR4Pi2jonj/O39K7+rk/NaYLI32uD6pNi
0oEw+4NRPjvbt90n6j+a/XI89F/iA6wqC5cw82DB4IdE+ioi094N61nONEBJoDWYLH9hkoSqCpzm
k8n3Wfp+TAK78dt25zT7eCcwl2UVVlMrhes5N0vpU+Ohb1Rfp6k3f070zkKBQ/xl9qdKitYb+/0E
YW3uTa7MARyYIpPIvPMWHNTYSNR+aY8n91rAttTB8dSNM0V8CESQHfDoW/FHsux1Ei5zABpyAeb4
0O+W+JTuxbXtq4tkN30xwuu+2ackl1XnF2KfZH49+fNNWfiO2Jlpb0Qwxoe8k9p5T7VU96Q+omX3
2VR+bl+rYl/r87hDD7UV1EsQpGBJ1/+ZkvNX95urgBM9zY6FK110jMEVHj1yiYUs7prZO7LbwZLW
Ee9qX39k31Kwg13udcBJp/h9gnz386C8OfbKL8L4FlkH6ZHS/fBlvhX1yaZ7dALf67r8gh+R8QCZ
QF+F8spouEfAlc0Jaw+8n1AVfu2J5FCCj+J46eTNXGYYImVpf1ShGfyklu6d83W4rq74p+YwXVRI
1qOs1QnE3xoOPPbHm8GRVSz7b4nXPgoQHxwox4u1P+FdqXeUhrBCeH05QtDv4QsSkWs1e9MUiGo/
5jJ7RBfjvfVQXtFAexCk3dqfkm/FbZPJRgNY4DnSePG5+Nh81Ed0DehAskuD/shq6Zz1vszk8qk8
0PPd/J7dWHtylT+qRrqJRxrJfPQd8lVONO100BgJiqb9YMLh2t7TIzoUmWzv7NQf7iE6Lg6dP0ka
WJ+Q9txd7BvZ+/1tNkrQhdiDqCCf5VD6DfZN6hWgsiGAuB6+VIe2lbaALUqaSXRKfNCpHymOCpnc
6NiHreugksMgbYh+R2lLe8f36lp8LnxxNwWOv+yLL1XIAqv2Mn5JOom6QHigNP0kUp03+g71YqlP
IG75DkC6fVIASAZ8eDKZxBKgr6gaJUi+nYfLOU89Pu1YOF0/xPvkBJHnXu0XENSy8PiV2aPDCJqn
3VEhF9CAxENC2n5zAzQ9mOMki8K3taeAU5N9BnsY/BL5OYj1lfjUIG+epE68huxiRxLgfFs2Z3cf
M48DH4YxwDthEhReE+afxwvdfoDYK7e8BN4oduwjHjwNvFd55MT95NCc4l0VOXcU1hxaEu+nwrt0
K889NvWu3hOwKR4Fq+4lAEfGXp8Hj/NlcRL39Kr4kFwkYfpVYY+dp7IavWfzx1UDgM9mIgmojWoo
zR7AowhRtw1TEp8xB8fGrJFKrCFep2ts1I8jkVnn9EFm809OzsG33lNntCWp694ngIBFwzplqyVr
QLLVRkaM2j9VBcpQkJfDsaBdHmbrM+UW3fz72aRowIvpbAhKDMt93TteYXR35O73VCsXAqpU9FH/
Z5G3qI8sUg7RVtsGuq7+YmnkAI7EGynGlkbJsuzSorAPHSBXfLSwtywUNOVWnRBgjx2rG991aEeD
LgWHc2xi7SV8mKK0dstKVirNQe8CBpFv7diFIZeU/lwU895pBbjTSFUAhXKAiraaSdeg4LndAugY
Zik6OgMt/bpsZ2njSkVoLdwMfNut9tyHxTCGVdtfxWjwMwzM78xwwBCeQKTbKFz7c46tME4uEweh
iLsl+CCOwoc8bbuwX33prTAFOzezhXfjii48F8kaCj437TEFKg3ockPZpjVq22ptzUHlPndSp8uk
m7VpYK9RoGP3HqIL3W9wsFkhwa3mrGhwVthoX6XCww6+KRGJd1wANFVPQ+HNNZiJuK+bY4sw3lEC
+ri/m5p5PIzZuLPYJMJnAAlx1Xtz4azCmPWVzBqzRNUCSAwxLWh10UC4boPn2Q+ZP7GePDXRmA0e
B1dJDPGtm3QoSqtpBJ9twbd1y5sd5ACmCPIAUyTwREKS8X2yrCfeUvaxmmseDOWkFy9f8TpakEG6
Ma99rgeIVNaTey6e+4YBzQc7PqkRVxEeWhdcpV7P/kybW9R1ZxeiHuLGzn5YgbgNoluzIB4bBtB6
K5xMuxVFegKPn8Fk2x6+MOaCYrU0lZaeSKRmc4TYNwXN2nydTSFARiBpstMd+Th0HEPkBgWqcqnQ
2Add6+Bgg1W3A96K5yY3OoNNQmCIwCffjhevob01uxgCo0Ywr55HLueZA7zTrKDzU7FiyKxuoTNJ
sF+JFFySxsSetWBA6DaENbfzNnpqczRVwZac+JH++pFIecriPOh6brMk/XEh48/mv251Bb/bFYHn
zvU+x3Pr4o+LIH/7VPio10xW9/qhdTV/vgsW82N1awLsp8ZfsnH/Jt/2dK/k3wz+Z8k4m4DkvMjj
/CUZ93wT4Cm5t+a4fkz6kY1z8TsOuS7ucopd4fA15/YjG+eKdy4k25BDBWRHkLNeIXmZjmMA+CDH
xYQ77k/pOLjPQJjABHEm1iTeH3v86SDhms2P9st0HIbt1C/ycZQzh1B3u9/CBHecV0knPDjNgFCi
DzNKyssBleZ9bIMz3afA6dXiLzhevFlQr0/i7wBFJPulHLn/gmi/WgWkJP+yCi4wAjIBLSAP9nPq
a+iQtTQcK3B0RLOrWXwziOpigdD2zBZS7eaqvWgd1xtSWzoJtoKEme/zVKdhyiBwozb4RX+/pDXp
+npJFFHbdpFLbUH4K8K0FrHdmiN1sOd6kEVpGR/1y+qcud8qk6Orcur3je5MSEjylTJXez1zHB9z
WypmvQcUxg16NfYhYSyGF4CScMVSeArZzHORNYY1acDgaJMEvI6Zr912b43dfrRxDGm56cPf7wi/
SoauR80QWFnBgaE4pq+I3FgI1F7XqgMSCzoSUJMBT3Ub1FnskVrQvR23WdgVk73HNQ0LSIF2xHO0
qU98UreZdu1LZfOPsY3Ek4J5unH0KwYAVn9NbQaMDhlosgrJyu8vE7WmM3k7crc6mGR8D9lHfySo
PICfMYcJEo7sRKq9mTSfmehNVDIb8ICxOZQORBIkLpbLyrpMIG3x363rL4zpYBBCWBWkxuEyy3qV
5eW6cmRNtd21AtC3Q2OU6xEEMT6zIKCvMYQmzMg5hQhtwSoP7WS8q6tR+1o1k1zYgi+qIf1vGJO9
yqBTUCGIONxmQsBZ2nxd8ouc9txhtCTxNOxJjscdy2Pr6LRVgGxuXYgya2/K+KKwSXLdjGV+q7AD
oOqUegt1sl3VAjKD4no6K6pdqQer94eppNFMkoPSC/rYjoAUDZB2Wki5yJJbrscKeuvMEz45A4po
T3cK5+0Fni5zzthhsjSTS20vfjZZwcwnEgzx/BUuqIFrYIlpB4msE+3cQbZ1d2BEf4brhbacthRA
jvfE6s5kbK2d1u18bhXgufP3LG/sAKVO709uPQDUBhcETA9xnCPazF8E4OqjGgd/tvnt30uJTf8q
J3DhD24nYJB7BDghfUVgVQme5JXp9/bYS8eu9JkkgD0pIY52TtpD3kCwXjR8ABRtOk+KLselUOoq
T9WV1U+pdIxV+ApbyVEM7WNbufMO8PPFn/tvY6ph73MTH4t4iY9p7D7UTZ6B/z4LoK/tM0gX+Y5r
1Z9jA6BsClBUOdldqGPbjUYbghFu34o5HQ5p56Kz1UKx1QqRJJFx+qtBOI1H0tkJOgunl1tRpuKM
Y64hHsNx0Dv66HbqPRxjfy7NNO07w/DtQNV8ncaXk3T7K2UqHKICHLml672ia9NLkdeNHGdkQWJA
L36X+I6tS4+ZKl/B3dbDuE48prtml8KtkUOt8gOlS3FhRF1c2Ozr3NvKnyacXNhlinbL0pcHMHA+
cvp8B8Kdechui306d/TkjImfnwqszcnhsHrTlNkFzgDMs5Pkuso/zlbX78G0dTLFy3xU7YDPKpO2
Nc9nuAV1xVlj+QN4oT62lTiNadMeKNNuVCIAc7Cu8QGuK+a+gUyFHOmsj5j3s3TSrDv1mfBys8yR
ldLp1JX1rqx6si+6+F4Nwwdeax5tZ+SUaes1KcG+CwmfHSHoM0sFjpIGYvhpZOyUG30gFWBetVGB
a5XuCazqQTRudu0afqxMRU4pLrLr2Bqya5SLVGrUnEmrm9CyGnzTKzcGzcyV50wUkDUnObEa9thw
NZ9HC7jFphAo9+V8st3cpTKhzbVwsvygSYvCvjZfMpOoUzdh5c+i77zepZ4o2AR3LDhgQTNY+dxK
qoAP1IaPlPmJrkU3I7KPx/RcLO6KnQESkWoMapZP7/NRqchiOLucECRMcrgW4C09yqRy2vIwpGS5
0ipDV7FTyyzLs0Mz9/dT28xXfWVNV4Op7kRRHJfekP0CkcF7ihrrMhsp+BvQIhTdqmUCImMtLudZ
AQzeiYiVy6FPhHu5FSxps4PgZSq35iIUfxooGOzDDCMPtr40z0YXNNQUVrZeTtvDBKJnn3FFARjK
+K5y0eDVSZdct2tRVgs/gJCkcmvODSjTlqTTBW2dcOuiSKWJN+KoI4AGIMHT0LaL5KZQqRsmBUUe
KBjr/VagnEVpOS9ntD6RctTvS25iCPXhog8BbHUtDIQD0Uznh61VtXw5w/b8CRxHSF4NtRyytLzZ
immIP/PFVbsZlLbsejPF0soRhqCeBm1ZVdEyNYCglKOREOWZm0S5ARjY5WTVkP7uibjDGXJlNXbj
DdGDDxmuu1pV7j5l7rzvWW4Aauz6wPR1LpHorHPfFb3sF8BqpripP/MG8kHOtzErsg9mBiZGQ+fR
kt1h1gmP68o9YJpmcCuJuj5cUHgodS+uWgBfXfsLr8hwNUga9/Nd75gjdfrQhWzO3oGbF0olw342
uAUsnvl5L8pjGeeHCeQisODaB+vH8sBK1gTdaFiQVezUt7GQmdu2YUFLHCQu3GSaOUDwcMlsDsuq
WHbJiAC3zwt8QHX23QbVthP1SEFz9dwvR9ATrc0dD7JO2iq9lCi/aqf4Oi2rL4b06Y6C8t1XuYJ7
Bz0/a8ukAO2OskNDFaI6p5412x9y48yQme+aKydV1xkab+PJcoIxEdybWBpDKKuVX5YihWs7yUWZ
Zv0TNUu6WIdFtRIzmxzqgo4yyz+yvjdXyDh+3tTJk35aIAt1OwMvt90njqz6GizVuSLLeBQZQK6Y
TzeuM2Zhz44TOBHhUkIvuO5O0JIJrlOM0xdAYJYdzbpzb4+J14+gJBzOfboIQKHrsfJovuxTzps9
Jqk3wAs+J+Vy4yQJPWVJJwKliA4LBbjhNIoAicyKmsZLcdd6IsXVEc7viieQ1zSJe+XWC2B8KHaD
Zi4sj6funpW6lRbmXg+ucKhiwP4oB3gPtjbvloo3/pQlkA9K1eS1Fv6KLNWCv9oHdZ5X3qh6fcwH
ksNTJj1NBB9NyscTTQKC1XLG/XBUOrc+Lst+FhX1Rzud9wCwFHuS1eel52oHAVkZuo3KdtRKo2Wc
AbsaPmYaYCk+xbeIFB7kwdhNkcw+7VMkgR2tu6RPuJ9OOhT94PozS5Yr3ly3LMdw+SZLdm491fB5
e4GkPgfDOixHPrXFIZ0hAzbBBZBLVHEnEuVykUFKKIlTSLs0FeRueAUeeAKWda61OKWrH1DBhQsD
qU0noSxa1stHKFG5fkAckuZorHOAAOuLprT1GYnHdIT0aByTT+DUsEPB2scs15bXIIccLCMucU/c
iM1LC1h5xYKkzMd975LpvUMXfFQuBXPMTSMXu3BDZKb2qu1jAJGVQ+91x+vPmZveDcXIItK13Btp
nfl9WVmegwk50D6BS4dx1DptHfKuZJJnQ3FAjXNuhsCts0SqTs/S6qq9KpwrnFc6tIRf17U+NAIS
OMbV3HfzPJfcjdvDtnjLJN113YsLndRWhJosk2zWyDN9hi5EVYRLUuFdKm6HoWlBDQzZgZgJrD+n
6Z5l+ecmna0LU3SSws5mqzWXNE87yNNm1XFKJ+6LvP8vds5sW05c69JPRA0EQsAtEH3E7hvbNwzb
6ZQECITo9fT/BGfldvqcOqfqvm4YQDR7RwRIS3N+c+X7BjVqO4z+Mfbb+8qM5jh3+65z9KkZ9Xgc
5x8mqJvb1ERTZnPzp7ZQnieOCbwIdKpseyIF6NUIRMCxanz/jEmt3lH8eGlMoOMxDntAlGGYdR2G
wiGf371R+6lY8BFKqVRWOo1z8gpcTet79HleQ4Ej7QFX0Mkf/CABquBjfcv7nZ/XCZ/KYDfzHnMP
j+P9VLGrqttdnmvnWo19lVkTlNnQhTtcJl7W96ks2I+KSvsggFTIMDx5fRwdTAHXji7RedCDlwgZ
QUGGVpGMrMBSa6xehmmlRqId16a9TFMWNsJ/MQNJ4Aonah6a99xOet/L+MUbcpNIm0PVbpsU/w7E
wbg2+4hFxeuwuH+agLMEWFLxZAaFf27xYdU6Fiaa0nvi9E0qnHFKin7Ul0ri71QBbt1+KDE19cUd
60LUpr4qjo6YYYqth8MwzlfMLPiKx+gCMcu5G4Nyfh4UrFonBp4zsVtUi+miWTAm1cLyG8pULwOq
oD4RkT84UzH+8EMwC517i4yeU4/GZWpUzS5eFAeXuBuGnTt65xnLuO2MnCZ2ibxqSVrrl9DeJUzR
7RG9vWrQFzPC/6YqFGlVS3jUA4fY75Y6rVU/XVi4AEQVWCZR4+HQyf+IiVftp0m7exkoGMejcxm5
5Ndtb9uEYhSAR8MhDXjjmKR1qXOJCwVKcaTn7SmdLM9z2zuH2cZ/hr0nMyikd05Q+GfmMO/npq7w
67Vjm2dyDG0CdT1Z4AUXWeA21X1k5We3LRYYoHfAVZtH2j7MFWMPToDZp8n1k1t5wbGFgpM446Kf
tnNDMJuUmzE6AMx0UEo7ZGcXYZ6aEi5L37cP21FOPHJm4FOT7ZAfg5r3YGZg9bZMyR2LAr3DJeM/
lszzH5dSNmBSDDBcuwDDhtpyav1FpDMj85079dfB5e0zx9/AtPEUkoifm6VVR+jMJjWGtNcoLl9J
PoVX0keniE5hRl3N9y4X5KkvifskGElph38w72O6byYXKzCP7yBNwTUb1tsnqneeDo9YbjTXCONv
GsQBfH3HuSdd7J4XC1Ngso1VyXYcauomITRbiNcsKbBAujhLFKWeqpa0g4gG3Jg/+UNkDtafo4sW
IEchSCfDNNvztgF4Ben941gsi8D9Ntudh+8ZU+bCfkjSLTtGjixshU7a4LHSw3gOcRNdUJfDYy5F
opSOM7yiuISCm8PctXdebvnek8Enx7W4HUK3zlA3nOaaFbtaRtVu4OrqDdUn07BvuXH5xanM0Y1h
NColr2PjSvyw/NGdirvYyjtjsBzpQS609FiQ4W6W+FcXQvHeimCI9Ktrj1kgCiYHVub8pa0EfDqv
eHdc8CHW9dOikC+sxtLL+CcfNdoIIAW2cwMKTcXfA0u/hjY8TtH46tRiSEf7WbnMZqyWKuUvQucy
GfuiOdSzgxVgxHGVAh4l3XQsaP+I4uRdrDNMRacD+LAOOFCm26NHihOvTp4RD2XN8kOfo8L1Op6Q
mqskn5oaYwW/OnQ5TQC2unYEq+h+bYYn1Pk5YOalS+yMqoaYEE4QANc0GOfjSCks1NEhx4rhnmqJ
vICCN6kbDT/A7Q97FpRf59LqBPmKd69h/anWyZyjQo94xQCYwH2B31tAUzqH63C5bVSQMSPYkRTx
j87icxZDd2h9diJR7+4oDR6ZnOOkN2XqAaRPnFpHaUTd/TQCEyl9x8l04R0L5jw54NL3TTuGOzgf
3+Z4QBG/yjsqStsyenO9GNQNi+CDd8Do2WLjJDCw5BtZGlAqIpUjlkMN4K0cX7We8jqzDuZth6AQ
6Mv2a/nZL7R60K5qU97Oar8qyEDw+j8wcNxjGBKJ9r34PnJ4AKYwbI++av6cghl+cxF4ezLHwRtn
/h0I61Mj+xgKKCMgvgTF+kr4ryzWnwwwvbPUWALTOFepiKfi6rXdpWt1+FiGa/VVmy+ybvQ7fpKb
U+Vvph1lIk37lQ19kVSstYduCmTKxioH1AZKLcAYgkV7eaEhmZOoAle/hL64c6o466Vn7vqyCvdd
77zBkoXEgFV7sYzRTmtMX1GuTeYR36S5ycWxr5z4YN2n2N4NWjaHLtT6UUoohmZO1FDCt2dhiEU5
W/n+JdFNrq5jpT0sll5d0rtXd/J1hku4w1qoxZfomQtte3PRBrZmUJk2JcAqT3HQf6khHCVT1J0B
h4s9xj2MX4F771ckfBAQqGuHPUTFaaSL+1W7U5taHtJLUcXLsXDrLy1qqUM5Ro+uZTebezItEYQ9
RASsWTXGwR7YX7+rXiaIykdHFmMGlbq9b1r5HFIA8DaPrvjVxrQIoCch1BDuohKSctGoLBwsu9AS
d/8pnMt2T8YQ9Mg6b3DHe42XwD+hULg2JZ+yssN/X9HiMWJT/toU9R4W1VsY+1NWc3jV7jK0EKqR
xrGyqDMylY/EiTFuAbo8E5sERNtUelOVdl0O4x7XNLDX9n5survSURpkIx4vF9S00s1zLIva49SB
Z83rHISKPE19OcPusxMYFHh+ZGgwb6qw2eehfY0CkH2rdG3TbbfbEiddDv++11+iocqT2X1pQBw4
5UQVRiEYglpVHqxtrCl1SLOq/RbZ6lsBgeJsUQOCyEE28rwd196YzEKKE1sNfL3C/GbdbIfbhhIL
g/j/+HC+hgA+nj2FcbdfJvEcefWB6CltR/Y5LNsBNGPlMdBciDYtgIbABcZHsz4BytTZNlGB2WRJ
TGwqMCcwHLfNWCxkD1gLa3DfTWcUa1fEIuSpchRKr/tBw60Z5PhY5/paxkV0rpVfpZVWXxcFcMrx
uwiX/eCcrXffqXjAStOJdmFpAGAwMe05L+xT3qoavq9VezLxx/Bgulw9y3B8NUikHTZo2F0h1pnH
yWyMd1mIzfyDjqfweTCwVeIxeofp2bzE+dK82FAnNZ8TOU4np2HlefKj5Q6Qe5sFoQPGqtHIeVQE
X02FLI5wj7x3NH64AUrGUp8szR0o2r3yEmd21BlJ1gTiKn2eMXBpXZ7jxv6BHzvEkO0EJzrVEdI4
RZ9JvXzypj6+g9XvH6qYASEAhyctZmPTNVgBLjQbmwiybgVlZah4cx8U3S1qmvrSDvUhxpWcOW4d
41kSAtEsCEjbnRfZ8hNTylzyGmJDLrs6A1zcXsHt3vmkcd50HE37EDXCqer5+Bg74OVgP/Tf51Ic
QgsKyfb0OQxFc8AtUB9zIeq3ps4vdV04X4cc6h2NyHg3K1HdYYrGQikekdeQ4ivX0HgGmTbhTD8j
fvbIchn+UGLKxt6kHsaY+yr3x2vNizYx7nJsace+qdqPsPRCyC50IaRXg3iKZxg64wCRFwvqMGt4
V548Z/KzUFF7HPIY3FCNoWPxKwB4Tg8uCcJko6fi4LbzARJHd+7AuCe9GNgdb3kFPbAhmcMG5xoa
h2dLF9MMi/0//bY7YkHJTqxdecuwvi/JSF6gs505BAXUKPFyCbCCW/xGPJs+H3brERhcIJiqD+96
eLzJrKxzNHTod3SpXwTWCGkxYBXMjZIAFsbmQAG8sXwpMvA6zuPMb0sRhLfCNJiHHPbdRN1yCr7U
c9/fDaCn5tlBLM71LkAz8MXEhJ6mYnb2Ro/hbTLqFhW1vJIqrmAPzhe4k80JY+ZtJMXw6Cn2taQo
iWmlsgaK70PhIgLlCUxSZI6Slg1PQ4fJuOMuOM7I/tG1ajzSnBaJA3E1gW9V75kLA9cYsS8MF0k4
y+7mA+/OCjDDzLEAXsvFHIdh+SxEjxJ9MuRuk6XiwD/ANmJPxP3a+lTv66bBFNaDXtKlzoQW/rmS
4C8XrfeD5+Eamw1cT27f5NLWR2+ZnvFrLSdWx1gDlaPd195AASUvE2DMwTuUHFAjwQWGIaJKWRGn
toQ63DV4vvDNe9yHVTrCRmoXd7gAs7pC5gyuM/kcDuq+DjrzKGw9QIHm/c1RXaIopjQzdfMhWD4v
8XQX1zGQubLfBfh6z4usP1U2mi4jYxfgE+yuXqZ3XjvNw9Dm11AMuAMnVqbuDMumXNh9rCsnLT0G
qpx39xbSNg/h2NBpkHvbtOLSy+HJshJKevBH68+7OvCKbOIOiu2CLrvOr9eVOtDK1olQH6vdMPkI
V7GAZ/PUf3enRVysE8isG+cGCC6gFXlQzTzcRDt6acWhpDn2NiGihDiK8TNXa7HblINOKZblfSuS
mNdHE071aSzHAZBfS45Lia8DFM6dVFH42bwCvVyDZ/dItCBoOZbPfPbkXbFo71L2JGMtdXfzEgdJ
KXRzy52UxFhFIjPMjg6VexBc9Cwg6E3D4B4sMmrw5rR+x2iPKtwt9tYv6i+9PS1SngefyjvmwGtG
kdQxILO5ey85KqEQztOD6DAc+qZ3roVx8KYef5gCiAGzsbeI5uQ4dEO5J1iE7DhciRT5pz5BYcsu
oomGy9DEr9Mct4fWM3lKTO2/hnTJMPDgRboPELkY4hGOSuFd5rz4MfoV2+uqcM718CTnaPg0Lu6n
occMG9a2PgiCn5gig3vQxooTH8SSCvjzi4I1RgqGoDCInXRy3fGOASPWGoVf0dOr5To8xXPzRkkh
rkHntelSe0h06txPF9VxXIRO+RjhLTIZzYjj+kV+cMVhsGD05/Aosf6/dL0ASBov7NKgZsx7CEfl
6PWg53l7CxzQeDMA9zpoyE0K9uYqOhwxVr3BqnAgnjdtt5/X0oIYGL5e1EFf8nD1eREoyHiZaDL3
k9xhdnAAnPISwgkStSOm3jOVnj1rWo4HKpcrQUFx9deN9DAiGz5ckPMI9toF8zfAljpLBrNZS/Iy
qao/5IUjM6e9QElVF+4Do+sm588KkWH4E7l+8Wk03jtleQiiz26wBC+dY9iLhejfT+Vn6Y79LayI
uQZDfgwn4mKJWOTIDGMCiLFO7BcNxq618PMi8G05hLOLqqi6CF5FaW04TVvS1pfZ8bBAVPPNKVDy
CZf6WRWwYc48Ln+woq32gwjomblVdIr7N8UbOAekyFMWlh3gPkzskFs97JqKW+B1yFflkCwS1mHA
wD84g5GFK5DEHdnPI4foFxYLTT2Hj6cCupAB2GiOeujaLB8D0KtgKZJAYn6xXs49zIh6uhNBRPYA
N2FJ1P2r58vpWE85gN+phsVU1f504wCNYwzJZRfem9Z09/262YadCncwOJTyGM73MC1Rq7d9VN+F
q01NZ9Ldgvne44E4RgVG+KIG1LMspLwX614onR9lg0V33U/sOFUE3mg8ZqOpcC6vb6wZuystqkOE
MvZi2BwAKS+rkygUVgpCwGUNsQKN/dfaVJgmqevuHJoDBa45u039XBwn5d7KuT/HXa0u8VQi0+RW
4xHjnt35MWEQY1V3qBr7VYQ+xwpZxc8DkTf0u3E/576tMzGxeuda8jB0WPgrNWgwKOWcdrKtD9Q0
zlm71ZeJAKYup/ii6wCJAUbDt3ilpJU+h67PX0xPLhJZ0gsPBi8TRTgkgHy+L4Kaw5I3084R3kXA
N/o8uzyzrGfgAZm4I5rnNzoXCGgEiKVCQEHEKkxJ2JBv5dTurVRwD1CE1hHUPzU4Bt6mB2XnMKLj
SaLaLn4parCVaG4woXa9zhX0hFEh1kVMe9+6zT0k+h1wWf11Ht0fyE9+Dxrk1fK4W1405GlIC2hG
4EtEKCAubdfDdmXkrj5QlBw73VdN5imVnyrOcJ9ziSu+K1+pATMdQc44dDU1jzVWpovwcmSxlz5t
IZXBh/oyip6kBPNGAjPeIHZAXmCAu1lVw88ZsXbbQ9nCsg92ZzrI7mksFT21DZSKYrYlYO5mfqvj
4IfTWZyqKveAOtN7tQOq1tp69rANwn4DV0lGqOmCuf8+AUu5KdO5h2Vsm2xBfDczheccBicMbrYL
30TT9C+1G9Ob8L23sn1k8P+fWRnIl9gQKNS1JAdRxMAEthjypLULWcDF9LVu/DW0vO3ZNbm8HYqF
ArOSMsZc12NKkEV8QuOF0KYfxGddT+/ElFU2A8GgawLtZ9uAXxLZJWzt07TcIDb/Fbb+yF5ve+4g
MXs0PQRw3PJFsqGsUQAxGXJJiPYIP/dryWTCjV8EQBSqU74SyRvAum3iSIJiZe2FIPp/6hCeL3vV
7gq74A02iHjrt7DtkbJhGMPZexEGyMSOK0r8c3fjTbdGBy1o5UR0gcrgK+vzhpnalTXdDj82QSjk
ri3h1W4NGrY32N7w51utCPO2Z2ic2ZA3R2RnjE2rssp3wTy9bQ+W27ntDcqfvR/WyOVvb1hqwFmA
Gd82pLVhE36IrX3Cz+MVduXCQaYKUEZWj36XRlVdp92IRT68u+a87X0c5sJBocp71Ep4xsf57ev/
7dzH4cfzfNg8ZfLxzhUPKmgHwKC3dxArkPzzl9uOHUfjl5AdUhJx4MK4lPScU8Dv1SSYn/aBApAR
l4dpihD6DJ+3Jzj0W+x1+jSHs+4uG8q8vW9oa1wd227+N+m87RERdTu36L9vT95ObZsNft72ujjq
DkvYnD7ebjv/8z2bGcIf1eDnlIdBGApefy6QaPy5tx1uDwwSK/CqHGgq9XMM8/PUawEFd2TVbmvO
ULWg7VEXJR73q9P2M4vtcvv4WatyP6431XY7ba0Yts3W4ICypYRLIsVuay+yNRXxVgx8O/zYbOeU
sFgZOlDNyz5He5FKob3K+kH4GkndNkto+I6XZgYuEtWvcTECdQIvUAUwkMG5mGTlmsSc+KXZh0zr
ZJGQ+2J32UUK2e04ALEVvTjRYBLYzYdC1TOmaLZXbYs2c+KV1PWTX0KCnebdAis/gXTuJJYTYAfL
AQWad4kCLPFJSdIFK7wE1uFrJb175RXR3lvKP6IY6x0Y4a+swR9U/eos4p5GFPk9WvzTWHc0rXPB
D53v3ygutwQU2K3kLeijYH7z2uC+9wp+5RSZI7uKzTK/5iUT5xD/YILMxtJ9gxYHrxzGaAIArNQ5
fhm8IZiMpOv6ZdfnUP+XlkLd7HeiqhSglpKdcubfckqRPhxu8+oND71KOlbcu2F8oUuXp1Drxr6F
RzosWdAN77QyD1DMDkP+Slww52KJvuvgvWcKCaM+PnW8/I7ROoMJiM/DERZyIvBa7fLdWrj3VM1n
D8ZstMRRwnXw6k3hV8c9uJ1ao3T99wjhkGSJQwchDfgFeVfaVC1wcISHxQKmcYlsqwiGGrw+AoYO
wugDNKAbz+WXVrYVlh4VErHefGoAWxRwbkaFtWWeP0hQ9ilfUMrXNE9CHSJ1lvkVHZDZCSHIRJG3
nyCg0t6ZVx7FYulGeqAO0XNVIX3q45vrsBI75x5i7XwoVl9B7LWo4J/H5HPDDkhDiMRXKPG1yffd
mD/K/q5uFn/XqDKl8aCTCHVN1vvpiDVt1SGXhPILRiCDOeiTQw7YJpnbdoBjBVXS8+QtNv7z0ntx
mrN+SMFGPEGiuuGzd4leJIhiiXVVKPHtmZgkRWC9RLP6DXfnn6TPegudtOhgcKPAP1GOi4sgg5lb
Cg/DFwc7SrSGGdxvWEB0uGU9YjJc24hL1bzJoMsniLb2+n3p0bZDN/Kb1NOSgInOQEjmOxuELT4w
eVrC4I+c5VkwIdjs1Ei84jse0BRhl3tqgYmi8oOZ6ZEC8kpdkDt712nLfS/6+dWrBm8/O86CEHLr
HWpRu5lBq5djwec4paKnL/OiQSW59cXGAjSAUsGLrUn3CFd9b9dlw3aKl3Fihok8ufXiYBYK4l3X
2s9e7gU3ZZG5DYtSpQWFXGC5F554MIcvDppvwEHP3T18RQCdQf4ygy4+xVgkJk1b4wb1ZQjxIEBW
pqFeluMTdFTXj5TV9lkIxCNN0YD0yVHxuLhsYjB+4FrAK/mw0aBMdOPLjN4ld6MuXjFRjC/bpp/P
89y5z0VzlTneqWj9P9rIj7HGyqeXEDH9rHA5pkL7o5JyOHtykg/Sd6JkUntf5x7Gqio+hqFdbxNH
PqED1FlQ/9rAmI3GYLy0NoBH0A9OosInv/fDp5nI/VLZ8cEdvOe2Nt+Fq2I8tECrXvz6ntHeYKFO
plNESh+jhgFs05A5I8ronYrNoaGdf0ewshubur8A/P4KmbncF5ARofvNEuUina5h8aZ0EaH6n8wu
72ZcBdMLQI8+8cYJKcEoRumkURZW7q1lEb0F3kJvtQdccQbXsGfOwnAnF0EKFbuC7B+mSKaQKyX0
sR1HuEuMzzvIVci+Ou/+PLKb30fXGdzV0dpWZkqJOUNSQmcGDTtBqyuxAx/+Y6m8Z5AV4rmHPC/y
Xr2y6bLYLn4OBMO4Ur4rskzXPF70rXDI00bdtAaqpGxc5NnMcWT48/+ZLCZrYuAfUYsI1FXoB0hz
EOZ6v0ct7OgVsQx9fSxJVB6nEaZ3r3InATP4GgFafJ5Vh64KdtkHK9wxs17+l3/B+5e0RxRFGFBd
EhAXRuDWL+0XdjzORT8UAPqPygHulA/efcgxAjiTkBkmss+Vh/ocQIDex80o7mjM09hTJHV0M6Zd
6yuQcVxcVtjUHYm6HyP+0sNcPmG56t6tFOimRv3nL85bgevfvrgodF2kJ8DhU1Dv/yTekWao/KKZ
8cXFPdtVAYlOfESy0rfA3puKHoIxQgZ4JKeRLeKAZVP52fpHQstvclqueUfjrzMC25H4xjz3rYGY
A/En+AFAJaAYv1ACQ4156JpAJkpKe/4v//+/hBvwrcceUgTov4iPsQHnv3zrS1cgM0NYg6GuRulO
nSaTfYcPERiYbIt7ApVRp0Ce0GCtCj+NTGJ4oLeij/td4zUIuHvRdYq+BWVhjpZFn+JVAWkL/Rl3
3kMxa32YdTOlnRIBmiXQO9pXQ7p9iP8fAXvZegT/o0vor70VUYH+8mv/SwDst2ajv6TA1tf9lQFj
7H/FEB3iMEZeg2AQ+N8RMIL2wQh/IRcWBl7sofni3wkw5Mb8gIY+8/9qLvxXN0YSoestmvbFIINC
EofILf0/xL988s97C5ck+jkiQEN8L2QQQLzfQkEVMgA1LNXgR+s3t6B2/dcZYGGmhY0PCId5rxNt
vUxZEx+2R93IIT8f9Va1dXu0qsq/Hv13r93eanvyv3stib8C+BQZHxFV3TZRVaGe/TiOEZe4hOvm
t3MFtyj0f550uiur0SyBUwtR4+9NpeNfDyUKk0tTHmNIWO9cVwoiJ4Y4Zz1sl9rdTRP4bY+19N0L
+z9KyGT34G/WbjM7pLOKPbrFLF8C3aZ1T+L3kSP8Hhc9YG43RGOSao10LGu4Y9tjOobDlnNmko/j
Mic+uB8sRxC429EwBwAJVYBn0QQac4Z3D7ccZtxlO0YC5t5pcvebLmVxXApaXwsrmmu1bkQ+hyl6
51CsSP7xwHa4bZg0zbVErdbBQcauPsZACK/bYxX8qB0Xc7HjfBn3s2+ju6Iz457rPEKmBHt2RnsO
A+4p0+SAzGv3FsNKeoD+BHzREU2Cvn4NCh5scqfEJmyXJND1lPT9xFEHU8UUuBseH3yYYIT3wNq1
Q59JI+Frjjnfm9kEz4JriJ66e22hamWwZIPxqSyLDnJ3GrKgexrWXCI+x7j2hpI/z20PrPdKEsuC
n7ZDZiHF/acXbW9UBSjaTIM0zOw3ENzlsFymqPx1s53TXjj/8sB2DnPc61+/eeTfLQUsNjJV98aX
4jmHcXzoKNAyQ5l4nruFoPlGN6NPx9QfWthZF5Tlw1mH03iMSCvvIBixXR3Z5smboc8FTineQZvU
CUyNEdJm62aAO6q0mLribdur/t6DxC5/nvvYC30PvE8lGBqugZ8jYR1AicwRWduOp3oMDlzF/Aj4
BMkvC7vB6UALANJA4wYztkc+u9GT7kaTjI4q/gCltoOrBBA+X7AMpI68BZjwr9wvsfpDRblvBgrZ
U+ecJGgfGyS46BtYLF4Dy10AUA5Nc4fle3PXhlOAus9oGEh4wEQLxOvtYUegCI9a/T0c5hv6Ln7x
CjWJFHAB6HIc1gjdCDjQ1kGau/mC2xMf6O9Ds4qdnT2t5cDFBj16cdCSkktRVyXPejTi2/kT2k9s
J38+XnTkG9NKHEMVyB3ME5YOo4NKNnC+Oz0MhDLM/TuFdUmEhoz2bazWBgSt5Oi+FXFkrgkiOAkS
/stDbIP556amGV4hfz3DYcw2rbGHnOKpM3qfzNRDKCHk8rHJYSt6i1Hf5cSPczHM7/Aw78K6PWzR
sG2zJcWCdRzZDtU2mHwc4we8zy1ST6EhBRxFtFMSBqAxphv7iefulXUeQ08X+0xtIN9VFE87N8iL
a2NhN0t0/f351LG214Kq5v2XqfDhZ4X2z3AxOnn/UrmtmUk0aEeHMhRtDBOW+1vlFhIlB8FE9KNk
sjrJrbumt+qszoqt9KW3NiRdd38//v2pvxz/y+7vr+0WpGydfqY76lv3dWj5E9CW+R6lXfGKMilX
nULTmCXfVevPvG0IsxRjmCqvdQX1e/v5PTDPkAjwlGh9xeyYfLc97+Nlf7/i43zgWe5j8fp/9Tew
OLu19VQ/I7GCxgBjMz2CODPXnAmAuazXX3k5nvns8zcVO+hLHOVqz02kv45wm3n5tVNNBwq7iY6s
Krs3B60uVQHJ2PbPM7fII7I+eFJiuPElHD4tAYwhyxjdkbAfPtWAgBLo8uJeBR24AB7CGjBk7Xy0
iC9jDqBSue58HetoeVZl+xCu57toFjtX2fzUyqB+hz6ebueHuAj3S194h1yV4gvp76dlDj/lS+0c
x8HQ3Xaaj/TUF4BKkIvpLz3igVk+cfnFh1X+X66+aA0Nf6wbcPWh+TVGPIpcMSocXIr/XDeAnI86
5jL5R4FlbilTTF0FIo1fKIi3dFo81AywZ58GG2Eqb5YvLpid1OF9d7Xd4j9BAXxfcMMCS2qKbKny
8mp8t7wqbf7a286h8SdgUsuPv53fnjsPbO6S7XkfD6OZxIPxDb7xf/N22zkXLV20GB7DgDa7eRim
q9sj61SaqNipxvJPUD/vw/XmDvLgoWXUfd+e6gksy7enjtb75alNiNR646BhkVbkHcxKsyOaCLTw
6zkVEOwcq+uHaEAoxUPfn4LC/1r33IqWPIEN/tfePx/9/XnOLPdzCahve+3Ho03UkbNnoDZHK4Lh
wGH6ZRMjiVn4zJx+O//x3DLX7v9Qdl7LbStN174iVCGHU0ZRJEWJtGxZJyhH5Jxx9d8zQ2/R1t71
+v9PUOiexoCWSWCme63VB2naVnFox8xHLWgCGn4LuV0rfVTUTiACxzt5qRyU/veXZZ56VhJ9WI1k
N/w5nT7w8oyhUmn1iz2R/gbtOXwli36ckwDZDTLU8BkV0DwZeuGt5dVnLcrqpWLlz1o8xic9VPXn
N2v2AuM5iqpnvc8QoxOWGJOWzpvqFvn/dN0s7vA2y+1+AXeQ1tvY7X5i7Ga9fTIrTx0SyFG3iLUo
PLolNfTR0otVJvhA0ifPbodEDgQpyWWUia5x/xUcjr5/979/yZJl/9sPmb0TlTnT0XUya4jXv1cH
KLupcPj2ut9RfdXQsLM06OFyS1FoW/KKygdpJGRVrFKhimoXl2j60mfO3m/i4GjbNeuJN7NE8idk
TeVfR0nK1E8edC+VJ5U1V/rBID9/15SqfrDEmSF88kz6bqNF6StQH/6Jk2eo65zhokUHoJisXk19
3Nyq97KELwdgRI5sJwASyYMMmXk8L+VAaaWgDWXpXxNOOc0t0Esm7y+yAs6fehem+BsDw2APaNMv
RWws/3xYAkJV9LA2lO9RrF7auXafXDB0xybxQfiKpybLrm8duL4nlpfRsXrzu/ibN38/R8jNVfok
40cn8n6Ll34jcL6l/peo9s5em87dQignH/y3J8P1TPjUuaEGGpE198JGJVA8OOSwPMhftDyTgaxA
0AU3TGaUzuvkrkZqpZpDdQXTyrxUaQI6tPcAXIqNR1YY6jZUjWglTTV306eWvLi0ChFh+KDgI8Cl
+8h6nduUrNlk7dOqbU6DLgQgoyT7VvFfFPv2+JqxFVnfImzS5RbFSdfeOYaRLFrN5ot3s0vjLysu
+9//iw6bQ9NFgtdyES95p1cRWH2kqGNofLdySGJNFGmQ2f85IC3FX1HaLdgN3n7B2mgjCn0iRLoq
pEvQc+yN9RxZ5oMSJeZDgsBZDH/gaE6d+aCLg/RHsUm1ENbH8t2AHB3RSmprPVq3nae0u2KOnPRB
Lfp4BabopRojbWcVVnNqxq45GeJM+Asqh3fX2CQ2k5PZJfve7AEY6IX36DjRvh5K49lIJvdRjEFI
+m2sEZZpDh+KIp1InSkVqpRlvJdn8TD9Okvfzm6jt7NgcOJ9gujH9n8/xdw/9Vf4hVm6jQiLhSCW
zaPMePcLa21qOFOS+9+SCRi75thIDs4VexaVjYutudlempXlo59bx4BfZ5bGCzn8LjCGS+ssr+Ey
aBRzyMhbuJxSmnJKt7ROqY6YThS300NkGqWOlmvaPZR76ZkHY3pIpNspY//Kmk75CerwkblCjpPH
6haOk8LA1KLp4Tr8axa6V0DnqeGYFsG6rN2uZQ/Z1QctLqpsJU/loYGXsc8o2YlBFenrw2/BtzDw
avUhVF0PLtIaqWumk67rqd9FPFgdNM/8Ji2OTZ5Pm5JVDCW/Hsyi8MmDxV5rpHKC7cIHK9Wp3tlh
S6n4FiPPQq/9NYM0vdLy/pIH1t61IxHPWASObNMWnY/IB5rvNIVCJ/TTeFJr0B35jBieU3qbWjBV
U7d6LJWx30nr6nIgjS3qnIpsYAgVkKstouV4nETT/eDUuylH+IXKh9VvJ6/4bRo5IGMjW4dQKUA8
0FXiZVzMymdLz89FCWlkQYZsalGQrgPjcdTz6nXw0fFI21y9qOEMjLVQ/GNVqvFOj/Jq59qhcUxY
Na21Ia4vRpbHywnZ7FcxI2RXVHnrg+kHydk1wnprKvRsaJEN/wZabFuh1P0S9RlFRcUZ7rXU9h9l
RFrbw0MqWMCtfF6J59NodirNKMRDa6ioDVpGAITvbeQWWEBdWxkBSqX5YFAvHItFWo3hxay88IKK
i76KgE1spO8toh2rZKWN/rkSCQRrBh6t+z7gW2FKX5Q62abyWPw7MuUQvNkSbiwDpQ86SoxyRdw8
yYHbXJnMXOQ6pLdGae/NKkQaFLheF4wkRN6Ae6WVW3utCqDh/eGXEXJQXCkxfreLLAH5g59sQRD6
Na2MkH4ZplPkkNNK17vL/5y28Yq/LNpo6vPn9ovnnQfEUu7/+YL+S0EroMRnUV9VviYNTVjIXRgL
BVFA9CaAZMp3xO1d4vbe+OC+SkeUl4TKd8qUGdUqmedf8dInr5yjeXzov/FFErOKt9R1rj/nv940
ih1YsTzbqK89IX/ePPXOGXRo9Xhd+YnlH1vwmydws+SxRAal05cjT6EnGmFYF0/pg1VDcXgbIE5x
yWc73tuVXi3k6KiN1kVcAByyuV5AxpULBmh2TZNv5QpV8ZJuxRuiuJNmkFXdSk+14k4VyXT04X+N
ysz7bVRm3uWoKoLfXaslav5cZEO2Q+TkJ404ssdQRYtIHoCmfp9LpC+kJQc7NwWuqtc/M63JH1OK
2avR0w3+JVmRd5vYCFa9WNXEfYOOpD5ZJwm5d1DxXFuNH7w2joJOeGi8zIDegqAqtv7YhSueLeGl
r4zwoiUo7sKqOUnXGKGbEKolNGYLWju1e33ttV2+CRXkIy0h8VIhWnZyxFlpwS8km4LMx9vAmAAM
rGCMy7CbX07StYLEL66XA+QK54WhKiw2Ih9lph7QZWYlrMnpbvQoaBnt5IwvE4XtjaNZ0xaw0PTi
d8XJ7tzhnIThX34Hzp9tnSANUm8Fl2lamkPZxnhfveyQXK/Vah6/jjWZfnUBYxU9G3O0jqzTngor
86GetOZPow+9/RzTM4G0bXOXOCjLSFMe+vIDQITqLA094ntjOsjySDPUcqAxsfUkrc7Pe5Ri/J9J
WnV7vVfKB3Kr5jXPNQGZKIZB2csc1jVXlbpeiDSp0Ox9izNkFsvr/DWylCsFOWexCMs89jtJiUiv
XHcVf5oekhur1oHT7wDFMNLiIpP78lAm2WPQ1+WDtBADGIGYOjb6AqIaENdU9v+JhyUCcIbV6L0Z
j8ZKnmX26H6opvowiDyN9JtTYt57re9+aN3yvd8A4rOd4ggFb/BL/l9Wcto7DTbxf2o7iMKptmij
ZpLf/HOz5FY6cKvGLr42CHauch/dijbrHmK67EyLUeC4kXMYj/KsQC5lZ9fNA3uNxrqXwcKEUAzo
2zPOqZo6R6+IsrvS80I6aw3Z0Ylne+2AZb+wjgLvEkXZFycb90lXQrKoUxeRtkT/7kyTkB5FMJ2c
4JEkPipkqjtRV+KFVM2q6y7sdMofc5BoQF+3XeYDpu31JPqhw2Rd5VOYLWex0LodpAKWK2Swbr4e
urKqwehzdE9be7zd23PR27scuDuAQuOTEYcAe0vTQp1HMQCKuQdf98ozSIHhHLf+nkdg8rF0TgBZ
EFUWB3kmD+5cw6uOe5AmTaoJrAv5Na+nQqQH6va6paPw9CEtG3972wTKfePNvO0J32KlS0bYClB+
q2/pIBVM+9th7ssJLkF2l2WtfoeSI0Ist9Gr7YR8RW1ADlY8mPB+kMbIs+poCEu6Wt46e5RTjtLi
GfPL30Ob30yxikLUm0+GUMN51bqp2Q7keOuvsaEiw9+O9s7IkdtPyyn4nBk5ctl2NO0LyCeglCEv
C3/h+2h1hjEd18hIfQbqTC6KpiInEw2KJ81sn9HoDD9bbN43iTf621xxcopIE5hCpGJHbdr342Bf
0PGJnttiIxNPJqxWYcj8kRm64ZuRirCg/y2MTgQ0hQv/IrRoqH+CJMRPimejo6NMqbNysO13hejR
GPLSy2fjaxbye3FM1T3Ig+KCFKqmtEVd4R8faLEJjXMS4deYHBz6gV+e9RYhY9+ZMt5SURNLM/5J
TtVeQBxP93HvkRgVh8lSlwBQxoeby44aJIAqCG0VSIxrWGjYCVS6Bu688BlDoq2sCiosQmDjshyb
bKeNlfehsmU7gZKKrjDL2azvktYNWXVixlNOPbCAzyTNDhlZ9FfNo7SScC4+BNb1QunJbFgUcew8
Bl70LVazfJ/ZJJ07E/kvWQKbxPrznU8VvuTPuJtPsahcX2tt767roMzurUFPFrMSfO6SLPnYoNmy
hnTBK2WCImHPyGanVqJ+Ro1yp2qd/f3P0MTh7WOKUAssF+KQ47B169Ch8gKyCEBz+FCppHNVFV25
KA0fbKtC8l+OSntwR8EwMXdKTfc2RGqI8XorfKiVpBUCh6Ll09t1laI7tP4AB1CFYXoy5vZ1djz1
Y2yzTDMzEjfShPFsbp0kzNfSbPQ0WhvuACtcBqc+fIq0r/fSRAr8BdBzd7KDWvsYJmDSDetH5wMi
Ni3DutCsKDqWtvYi32LSRW1uz/YmOjmF50A2NM+/kXS0DIZlqZERvC3Ub6tyOapXpAXfLddBvxY7
MH3uvTf7PH3aborvq8jchSMdM2NaLlCNbPaGOAQZSHNpzkVS8LSjgcmbS57JMBkhTXlQW6fZ+77W
bKm6R4s46Nyt7jsAWosoerEL9JuieZqPyRD4H73pFDp99KL6lr+fUfBaSlMXeltoCGU7aRZtvu9z
zT/HdfzZbyCvapOzCmx/vEfKNXtuw3Rfp/30Kv2R8Oum+p9+h5z6faQY81U4c7S9ZC1NWROV1dCb
ouY7Xze3d+Ws7pRGBQOthsWGl59K0RvzdvDeTF+1soVVmbQZEz54vQA05GmNfMlxjnZ+WRlHmCjV
OhjNfG3Mhnsc2YWhzTRUn9k3IjYQ2v6+J7/8XHY+P/ao+mwmirmN9bTdNLNafq508xjxZr+gV+Vd
L6cf0L8uh160kn6WSuYaXatDVLnKb/AHo4BIHmeOcS/hD6wEtFMzo0YpQBNT7iB6LsQbXch+J6d7
jkbfQV9cLBNCio2rMVJqSD8UsKSPVtpUMJxnryv+CMutl2Rg57MIS8V7MqfzTHKvgBWaKxAMjWhj
oZJ3Ub3KF4OVwD6ArT/97/QZtOJ3+0mdhJXsT6uBoURt511u08mUvOrzvnwtfbMHLt7Ye7WPEM4z
kO+nPY08t33L2vcO9CA9RFHGkkPXADl0PdRWuY0HeDsUP6ttn+XptZxQCtPlu7mWWy46NpTbQmnS
tdyQ2T2inHI07rPiyeOnKvELEs8gz2CrPtcOAgk3/w0KgcLAdVDGS0zELcxTh+d4bs6Fni/mHGHF
JB7XTp/NL7qW8puKMoUMRz29eAPyMx453ofEG65hCtSeYwb7EUkL6musLtSNjzjntT4mfbeV0Lts
+y343XLqnXmbmfdUdM2w3ybVx/7QGrF78sb2QdYls2hApiMZPpk1ao1wCtuDpyTeQQkmSCFKnL00
Rv1AY9npSycTxEhCBWefd+kC4i5UBIu176Cr97y1pxcDKtNdM9VUfYQpw3SgTIdS6yGA+BO0VJL0
j7fvcjBlz305qvfXL7NhlyOKM+xxZYg8tOKLH9rFczeA+r35b7FyzuuPRrGK63xxMUXLBu4qXOQ0
gTQCLmZsAKGXkEzO8qBn0eucmdNeWv6guY9+8iINeU3o+PrOaD2w/eKa/5pnzBP1L0ssS+jJ/14P
Z3GFwg5ZGUBGaMr/a9eSjLBc/bAoX9tQz+iGmYfHFIjvcWymbJmw+YD7YeXNSjr/a1gOtKX1GTm7
ci83mggMdnbQn6WR1HWzQqsWWrPYhCpjpx1VfzxfN7lJov6oCic49LVr3dG1jKbC42ihPuB1wcqo
ymI11JN9V8Xdp4itzxoSNACeefZOljloDtly4xOarfG99Elt2JjOGwfVr7bSmiezE1g7sE1DX/IE
LApEQ3PfM5/ccF7LD5XpZB5UeDVruVv2iy58olQNxzQYLjICpR3KcHla7KRZObZ7D2WBr5j4R2mQ
SRZVEg1bhDvzQ2mOED0QGLGFKO9ctWTVtVAd1kGn0ADT7XJ7JYfo+vDqla6JMGUwL4MgCO+KKafv
EYLI59Bp+tVMcuccJFO/QipDO8fCV/iuflTkst1JNI93ZEQpPQ0frVCnbCIOTQU3WPrZ9D1Ka6Y1
DHVsb+/aifM4K/1n+ehoigChrVLJthoy33sEkexdmPtPbTo2RwlZQ4YWzUrBZLLFI10elMx/Smib
eJTWLUJC3uRVb3PIiCgY4Y7wi1/cnovyYadrTXhs/e/v3NJESCE8kqqSxu2RKZ+Pcszvvt8elvKs
Mo9949Y0ZuJlVbpxcjCouN6zbwQME1vDUdVgswZuOpLvA98+qlb8sQvRKMvaqvhSZS0auab/026/
9vmEPpWilesCBOH3ptVec1tonyZ2sMzJd9+XOhtqXTGc46THaHw4rXOMrKbY5Rqs/iQ35lUofHIg
dy92yBqwVxWxAR8DmnP2erC9pebGHLqD1x/5Fjy5QWh+eztJA4SQhCf+50QMoZhyUsI+2Qvu+lEJ
mw6mZE1qsbMUmpsJp4dw8ryiLQjaHDQkfopiC3VRdYwWYdeqiCOZyEwoauLBj2NxwNOnfoqnU6q4
2woQ2+H2/HP4a2xY72XL66OvJzp0lbWjAbNE9Df9QPyL5pvd1y6yUQrVyPVDeG1gXpfGuqopITgo
TsiIAnL3qqW15xEdIOfBFlozSeXoO8UteOkKpcVSqCfehBelTx7gM2+Rkgt3N1dnJ8MW7Yto/qjV
TbelvLMm+RY+6FQjH0eqrI+ugmqdNs4OygamQjMrN+43YWWjXySGTREYjWHMziOgkFnFWzdKvYXR
G942Tuv5nr4z+SFFCWPTQfl/6lHOWDaW73yqHOvbOFv5jzIx0G8BxgdDcLpTqnr8mihgKfSu8VcT
SXGYOUV9KRTkOFDNeEobt7oUcRet1Q4ukxw0otY5+Yon+GHVRboCLVcWLQnJnTQVNR32ViBICUPS
IrA9pM9pbKTHGT7lqrTA426qhlaaUUbxL4SyuYeDQMVQnkqnPCRi+HpG64mClmqUGm8x0uRxa29d
c1TuEz/UYaeZdURL3vhlLEbvhEKTh54WZ5UeKUsELSd05DCHpBjv/BqqJLsXel37EY8Vd0QHSadw
Mjqfyp62jcFYNsucFE+VoS/8cc5VlS+uHp/lIVCeO79CkZOk8xnljnGvTfXrbdyoTbpFlqO+kj5d
bb64xRizUHAAmG3TKaIuGJRf4ODaK4RKIFohl/mgwfBB3Bx85X9ElIFKw6bSfDHYnkG1CzcGm4xn
acVW8JslxlhpUHIWkQWtR26WGJtsO/mRkcTdI3Ido1mAYIj8vVUpSX94o5DQ3xDMedPvfRPAnl9m
D5PQFbbcBsXKuf/gK01/VumAkqYIOpm5hb4pSm6LQUTF5eBsYxQf13I0Rcp2FTYl6GJY1QuJaUaJ
P33U4A7Ku8lDP6BRVKOud/XFgZFt2yBB4TVxjcM405E6c+aU/5mIjp02lT4NNbmzPFAue4BTYkEO
a06WBFXA3x/Zhbck78Uq8+pMJ6vY9jqVND9AIW62FfZmepI/lkafA4VVhlMc7qTn5r6FhpqVPcoB
dCNpKBGycEZBD41cy7yDi6WvyZE3C9Cl6Y8GcJlW+D+czEVMyW7bZyv1gOxr3XwYS03bwyYd0VGs
dWV1BZqk0b1nz/2zGjioOAS0I33zm6MRH4u5+JoFmXHm5QNd0fA+yExL4fpLLxrKs7Ri33nRet+/
5mV0kqDLvqtQnhM5nD5okTJW5nQrzciw220cOfpKzmZP9XTv6IqzsFy/2fRaEZPS9CgV+rV1UE0q
K7WDJMbgt+FXfntPvZYEzyaiaXelnhkbNSqq4yQqXOymt02tRN9hQiFjl6TdBUVPBBTQCL0DIdOf
kTKCACdCYnRzwaipr+mg8D+C4MNx1rP+Lzlw8z8Wk47qOJpLjwX6br8nNRngOgMNSaTXKEK5oK+6
R41WHuek1ZP7skmqBRia9ix9pdNoPPTTbitNOTAbzvurRvQzp8JrlYtlI1GC4N6I1DO9vW4nlNaz
J0MN9DXZKCrCjtE2e3nwM6vaFJb6ZVaUBhlyKPcL3dGbvSoOMkSaZo6azHXkdvFv18h5xqn+/Jfd
q6ztF4iF0uiCplCA1xzeQ7B/wEGDTP3X36up1SYcMmP4rPd5tslg36JjxHpCEwd5BseY13qktuc6
chDcEwORWFQMlcUAdYBm6ygomklnl0TuMdMN55D0dHLxC+RtHVs7vTvrdeQ3pW98O/v/jxv0etMi
er6VdUoLQPAiNEmsyW2xNAMzTvayMCnNBAmV30w5egu+XdsWvbt4F3wzAwTHeZsp/lIdNeeAUF5x
cqfkLhPFfXkgX28sM88wtiRgw0s6e9BbHWNp6mr1tU4mobiWt0/wNPS7MmETGbpmwr7AoE/o2Nvf
E3/R8L/93U4EfzYd43togrQCLBtI3GOavwQTj3yEp7WtNHPBJS6c/CnXKcaBHHswPCN7idKiuQsV
tOKuZjzPC9QspyMq09NHI/8RZ3P+MqBosTdMISUppoZpEK0KV23u5ehkKmjo5zWAUXVkO8EnkJOp
Gfry8hNcTdP7ULh9/tR5eXVueushC0ILATuULDvgkat6dCxKGiVc+FhgZJMq+sqP43PkFsbFUGMD
rUkt3DRWXL+6zleldcKv7y70O+3TX77/hmn8+cSwwG66jk7rMl01AKkh//1n0UxVq7xwohD1H3jt
992Y6ctsoIGAOljBS5TRxrCmkO06NbAvk3Wr9Adx52xI7WgbJcrDF0+lcR+4Aht2sj09Z3W6lGF5
YeX7IPSgnYvZeBB0qyYe1B2atvGyHdvyflaHr0XWxT+z8sGzTDpi5wBenM53P2dZQ7d0ivFn0ydF
l6lVdWjT3rnXmmrYtrVJO5NKC1b6pOmfxDx960c/5/nXPLrCipKOmEFJD4AAaelFX8T9A2pGRzdA
QkX0IEKnyTU7dJqC7jgrzzXaaQ8ySrqlic7pfGf26hfply45KA+TUO7WWos2FfIO0tmIKRsN3eeO
zhlb6fvtZq7TbskVN/vffBlPn0OrooU5VM6vDyVvZeWIuelpjbC4mPXqkzGKVRdo26T9Sjrffep6
QGA3BvC0zZug2gVq82ikI+1JYlOLlgMqLqsiYd15iEsdsnqiIfFRdUq/l3bh0uG1DbRoTQOIdUqi
uACtmUzLAUmcO8dus4vThc4RUU5o6yGWcKG6SuvgVrV2kWdlF3UMzD2iEz9vEQhl/Kzy2FlDT+L1
JK7U0XTdtTBlFnIOT0yUkjPq7M46yggzrZK7ikUlCyYGpQ+e07rJlfDxeieUIzfZNM1kWInwomrn
xzNQ/Hob0TjtLL16g3a45mn0zhb3NQq/ejLAct0mpd8jv/zILLdyVnMu/YcoDRCcoSKybJ02Xnql
P91RaJcXtYFvHsY2+yTDpWuchVSK24vML5/E57l2r2i89KQpD1UAyTG19YO8in7uyFmW/J/ITyV9
hp7f547qPsj4yIzqLeDDkFU0U06j/yrKizR/6zpkyEQR0KSeIQ7GPJKZ1gxv3dpWmMONYTUeOdmT
DGlmx+BNJTLhul6sdeSMt16/mawm/QKTKt2MswmXRdHLj+ns32mwE76YtU8H+LbQ98bQj2el779q
lZ98CXIalaTQLR/cwEtOcM3Z3ImB3B5/9pWjPEV+kUDYoPmBvEGPjh5oopep6KcHJ1W6HY3unLW8
Sep/KErP+Dy2Y7pNy8HbNoDPXkDBLUHl+Rs9beINeTDzrLT7Ia7matmNMSvkwop3GtC2C51e8vty
yKnjjJFawSUi6aoF+ZMcRTevX9mREmylGSqeeWgKxMrkVDXf4QoI2YPrdepFVyfaputzsZYmTCD1
FEcWbarFbdsRaadKmxEhboxvcja0TJStZw7WkpewdtGV0TxnVBDFx7p6qPIvsypMrh/VVdr8nsy8
iigOIbRz4zHhsb81WI2NiMj++syl2a1ifw638nN0hWqCf89/febBdk9th86sHBRfB9h7FuwRMWVq
VfNpdpw7acm7yM9t6sNw/Vz/6zPLi0ZUmN5/ZnR+VLgVRXhq83EzKIm17WqPzjiAydcK2tn3igJ8
ZyFPpxRqEYI2UJYjx7oDpMWIq9D5Oc3R+L3aSkvxIrZcAHZzwOVijkFt840fuZ8SI0SOVfrUHAXG
gzy9etm+qguqoH5ORzehkTAZySVuKlIDdTWuajVOLwAj00uVfXL5Pj3JgM7RjTXNWuq1NEs10ZGY
WMlAeQk9AdzVEA45iopc3ACpJH+9hBEy0XkkXf66TAyFCB7aXZVtI71PL2pgIdupoUEjPoi8OKO1
Fv/MrriTJgUvj1weCadlVZbUaomTl9YBbc/Ahjc76ctHdThMZvx5ruZu5xpVutJU2oCY7Wjdq0me
HYOxbpYBMkk5+YiE9tozjZfp+1tOP2hlnOZO8xORkW+Dmukf3YIWC3Ht5/TYUd0d2FZnq+lt8DT6
KGiS/MpeWRojN8xFpEG2PBH0L7FlgEVFrQFRWe48ToV1H8egIKBjbxHPrreJPjv7Ng5/GINerUMU
MO96mkUcWcoEG7MU6kw5jTOnpPKWqu+6z0qzrkw0c9Jo0L64gfpQZGUboND9GLojf+R4pDddpBff
lS74Vqm9/WKPKpo9w+RfmiCghcWcqCfXmH/dO8j18v7dfSNaAT351uwtaVs1fOwiEht07Hx3v6Gi
bc6iaFDSmEptIyQsNnVLsttPaVye90ggW1OvfVHoyuH3evMZwURnE9bTeKcmRfGRtk33VSZmRfBn
CUO4OyKAop3yKLEW1ysFbi2spouPAMo9kuz9Wl6Q5Vu4X+6rqYfpRmuHZicgaB9mz36U4+AWUe7R
KpQoSQ8+OAqJvuuFXvA0a6bzgZ9dS8+tMNkIWdVXv95cLzTcfq13M3tfFCgvQ1i/XD9Ihu6vQsHi
lExDf9QdZJQL8dGjQbkvoi7/OLu0YdJd0oq0Vew+kz5CG48AxaA9n1JomaC3VmcPzUpyRAw0VtPS
X0u3HoNg6GiMqKYrOaBYzcbjqfmpY1+6RYJx2obJqHxCsOb6ry+rolrNoZsegmCOn2ylh+At/tAs
+UkUsew728iA7X0N/Vw5ZU1jKR0A8+d2toPtOJe0Ihvc6eNc6Dt5ZZIZFivVLAP0oHinPIn1xcwr
6dnK8mcaaucLVHazuwJp4SubQVIarLbNF35oZ3c3moMWOBRFXH0n3qa1ElvnUhzclLUdEiTklsTL
NQLlcC7dbyHUwesLtcyieUup16AnFvEyqk/Dy8Ry8igte+y8+9EVSTEhzMwyV7t3Utppp2X4nJqK
8pQE5V7z++DT6BT8cZLMXkR6FHyqa23cdirlFjlqZ0G6ov9FT9KG0X4wf6alqz5IS8yoD27wnIsZ
+xlJBhFkVdx3zmqLGgmIjGRtur17oBLlHjraY/SLvhr1u8HpTroYqH1XqVa/DdNj9Y6Hvg1+lc4K
Cy3JQI9Z+j+nU0jutp3H74H2OphBfOd3fUafSY9WXUDqWyg5jUFfDNWE9hukW72Hmd9YRXaeazUE
Gq+efgXnCuCKkSZEV1vPjXGhV1W7A63BZE1+CWw1fkojLz3TvDHY0xfiR2enjOn0FVjrbcPXTN6I
cvi3rmw10oGAfKIuArNY2PGnNKDpW6Z4ZMWEWQ2+xbcgKemhgjka+l0Ef+dMSzkBIabggBj/pyAk
P26Uai8W0sknGg3Qook2rdfROKXtkZr7006O9qrzxSzC+iQvVYL1bKjjxxrRjEeAI8/yPlluotEr
PpQQ+/8Elee/P5QczWrt+qEUhUYIRpJUVCoE00pwsGSuT5r5EE0Ln53MNf8nfW4oeFmupHFd5bUV
H2aFCHKuTKy3ia5Bcs5IBFkZ6r6V0FaeURrNvPgSoPf7DAxsTbK7O0tLHeihYUbWk7RcjV4xs5pc
LeBwByMohkc5Rh+fUzoV7kla4AYvwEWLq+UbxqdudLQHOUanl69aaEUPzjzPz6roZ9LQJuZ4vYVa
pwt+G/5BjmoZ7a5yb2oP15t0BX0FtNTdy9Gc9zyJb7NGZJaP7tv0eY701LkHb6E+21QI4E8fW5s+
cHDC6ExgOzG6Gaq2kmaQqi2tp/wXB5wf3+IqWQTIi53loNpyq8Kg62XeKMWHMemLTR6PjWCXFR8G
38ho0MkT7Xptu3ISN/0gQ6leJAuS1CzcRWjYDf3agO+5kaNeQ+4SXGxaD81DapjhKk0ybQWVuHmw
qgLFik6cxqHbLwDQ+purswohei2qRnuMMxjcepDTy0DOoVbBIiMFAsNyR9Fl3uaJn180b0ARMwof
aAmlFMs6ndmwaYazk6NW1LR7fyKP62dVcZE+EtivFsXZg3RF3uDfyY0QBV4mmLTmrtGLhqcvs49a
aW/8cO5W0pRX6OhKJL16lh50NPliWUhUyrFwSobHrp+u4TJiQJRz2ZVWQlc6ZnTDtj/GRX+enfE1
9/v2IN0tKZ0FX9D+XppBUyH7yRtmIU15GGr9g9Gm6VHeyZvT5o7CYLu8RagW8u4Z4mpm+jiYo7o2
1K5f86SpNnlbOCt5YU9p4Tz8uP5rGypyqwnE00bOApFdPyUpDaYBvV1kuIVa+VJXZ/3Xx3dp0Dg3
1if4BQGVotnewBJfylqXrHolwNsAYLgIff9TJ5NnyQhnX0fxQlpX19ArC68cx21Ydb9qak0SGSCX
6JE4BhSIy9FZp2bQXaFEt8qh37hnNcrpdSkRRFkD0WEcEeWX8CLD64ZN5zjd2gvpITgkgXbUrLQ9
WkmIUvmYht/8nWQK3cZVs/+f4/J6Xs2olNMNYpP1gMyqqDApbpuIrIuizs2UdOybKdGuKL6Z+9ZW
CRaE7NuovJaeIMWqBm2zc8fSOzWG9pNuv9MLLYnDjVLTDtYqWYaxajtOdeqdW1ahMsqPnedp0ECF
ZQN9+kRJzP4/ys5jyU5la7dPRATedGF5V75UpQ4hbUl4l3ie/g6ytE/pV5zrOgTpWBYyc87P6NrL
0CfdAypRzUNu5K9xns1vdRq5O6eGCdYzdb7FfFlEDv3YUSsAY2RSmjWTkiuiuMRsW7IsIQ302SVZ
MyjZFGOcGQ9ol44VOFjHK+9DRU+PFnm960ddU7rj1Z46ABqeiPtjPQkVh7NJ3Q82jhFNkkJAWUx1
75ZI33XhYLzI1sxBBqXG1D4H/YdpG3G6WsH9DfXNSr3GmbfVRDffo+E/389FMt+DKPw+6yI7yZKs
d3v991BZJw+qrUwgxhOH9FI2QLGFkzsDeXi2sr5dNWfaHRZcw7OpaM7RTiN8Q9ZiZaZkIRHelY2y
qgZe6qF59yBLYR0PvjdD2E1XEcbPq5HxSyJhP8j0g5Jde70EorTmLEbkrY5e2Kl/5CxsbBswHBoJ
CP0nj+Fl1070OqnyAvG5fwdijY5g/VqUh8+BRmmRd2fQuL5SEi6/X0kOQIE2PFS66+Y3TNi+oAKt
EcKKcFpSSsTFQ/TZ/z5jhQ+1InxdVIQBKyJpRClM9dGGpTw2g3WRpX5SrHOsGd9kSR4cU5sDHJ8M
ZGmRzRwQ7XsciKeug+VlwqRT1rsb30CEWItgvWIXW9YFokj8aMc7S8nLCxnkV11+pHTW7Y0Z2+5W
XT+2PKRCnHPDUK6yBCuiuGB7+ipL2FEMOBq6yz6HAIORLBqP8gBS/feZlXj9Hh+xd9kj15rf9bI4
57iMm3V6hfXc4b6BBtcCoN73csW5jU3u3aFF2/nF2lDheIL8KgnguBpJWk/a7xFp6v1aav0whBZq
w13SPRraYj5g3BYuevtYlH336PBoh/dPGEV2kHXj1MAwM+vfg1pY5A+Otyudq21NgZ3pycXqSvMm
D6M3QY5e0mg3iHm1RqchdjN0ZOa1xRy07WQQUpP9ZKsyts9DGfJr4195LT0bWSHbPY/YFgDpQGHI
lw2yvLYqYfSPa2HyE8dQrkpv1BEn/fcsUuZ4gy+S/oRybbwxM+/P1s9+U2VdSLR9j1fIKsHZyR/5
+W+eluiPTe09yHoBYZ6wWVsfAJE073gABMVU269Dz4KHPB1b7rX+c3hZDxH0bCfDzZq8zQI37wsb
CZclEmdirZNnsk62yn7jIOK/WxEq+j22EiHWwmOs75XFiK6gLwGtxTgxzGAQZNVnvTyr7C669q7Z
7j0rW57NPLwqdTP9WE8y4NPyJG5+1zgCoyIvjQblKeSX6HGtOylCu89D9hCJ/OXkaestDSCjeSRA
wm9qrwfZYCw6mKN/R7h80htWTRDekdsTB9cBk6NXU7cfMWJ55qdU9mMelRtZzFurw8xdRWN4bW2n
jG0aK4VIJHofGApKxWOaPshGT8E4ueHOOyudoT3LC4u0IbC6FmObC+N/UELC05JnfYEej6XRto71
6SZZjpL8qAIBGpBTzmu0u0zji4pPxrnN8EjTgEJ9UeySaC0oW4xoG+OLqNv32TLy+4j45/N/GaRo
s7opK92+lv1GAdSZsVaCEIjVNnfMJpEn47JhxrIPtmFbu0LBlmwuwoL4OJgKWTRak53VOvnKYtd5
ONUVcfMwz7kJ1s3D5WgFfapqX5F6twoUDebhi6ZdS9Oc32SvuCZ5JmpvevPcmQj62ssYFNlLDv5v
vQyl0TYlpg9EQ7CANiFWr1eou/73y8riXy9LrzYfq12jjNpm1nVwHP85pNjDEFMBIvZvdaExj/tw
3gB5WPVFNkCTKG9tX/UXtR4QYSq4l5lnXpIutw+od2O8Z6rW2wCUMm9F8j11QFAhQeNeUsfR76bB
dNB6pmEdGYo0e0GN4vdIjfS1HCk7QBn/PbLRC+NjZLWqoDY5KdGqOyRh2nxbYSpWGP8Cykf0pR7s
F6v12m01jMlVNEp2Fsqk74BjV09EWshtOQNCIKhsyFFZNb/38ZJ86QjGb0prjG+xGWI5YBG/Cx2Q
YWkLqSIqcMFL4MoRu09+ZSHIAKVu35bEazaphQJV1TvDEdv2dxb9BfobJrEo4JZB1M3uVxach2Tu
k1/o2l4QQdXfy0JbmSRWAuYFc3bXzexDZWgkiRJigZY+Tu+mXV09j7lVU8L3ngmh1yzvFjZa9Tw4
SRjUc5YfNK+qnlVSVQdmiyWozbh+HudRvcO+9MxNWT3LHtbkHqJlzjH9psoWXotNgBsfZf8lQlWv
KbR8I1sJ4iN1ODkP8qVklbvKFHd6/yBLXWx4fpao0UleO0GLf2dXqbWRRTtCiHOI6q+y71QV4lYk
luq7UB7AViXFM6Gr25CX1VcjAW5mQuI9CSzbX7WlxLxaq77OIdpm/Iv5U9Sl+lar32V3RXOT/eSy
sJdFXGicqhvfK6NvDghKAlBZL7r6kHZmWnwpRaEfKx3dbHlRvO5OFTcjNNTO26aGeaxFlT1mlYlq
s1mygHCGIQsqhHmtrmGuJqb7WHd4C+MXtSUqP2YBPJr+4A6jQoJ0Lf8/Dv641Ppq//UCWjRgRdJV
RwIehES7MUj1wXtJtbK99lpt+bK+BBK4qaPR+OgmMJj/7Na5GJd/drNZLB2RIhLXOTFYb/gkEX8k
Wef5mE/3l75bzC8g8IkMtMmrij3pnW2jCb+sD1HWB8PeS0sUDtai3Vj4aBEouMhiaLwMkd29xqDa
sNuLEH1bLzbYlu9A/s7qdPDtYu7/aZGCVvWS4ATL/3OKHuxX03DSVadQfaxtB8HOrFPOoQfLShCT
22FloQDo1AT4syz9ag39TZfjl8z1+zERP3DKQbHT6caXyUDzuA49fIPquT8qSQKKKGy7u2JW+k2d
xeErCaKfRTrEvyL1YOkG76PR9Bc3d6c3Z733UIQ27tO00faGafenLl7iazuU1jZBzPRZXR8UpDGn
74rd7pSGmJgZecMhM9TwMCvw4rtWN1ZxXfdQNwQhZBHrP/uAskT6UVT00DjoXpt9FMeIu7QolXyj
Vqn5kqsT2XKjxN5qLXZWOlG0q4/ODunqQ4Pn00erLaLugDgp3+naOa7wn23zuPtorW2yJ4h19h9j
jXAqDqEJeEpeubC67NC7Kjjv9T17Xp0cIk2ZP1rzlQMdDZr60brk2HqRYgcBtr6QcEiEJI1hfLTC
D7f2qGxZH8U4UY292tn2R5G5Tdsvfet+jC2ncdnrVojB3/q62qBPaHc2GLfP7bF16+4ABOtF6yY0
WpuhaK/ywM/7+yw1UIhbpsvfPWQ37P2IhltVvpfFtm7VoIytfFNNoXeHdR6A4qUL8qEO75h8AWvF
JDd3TRTj/rJWyn7yEFXpdyextKMsyUaczQn9FuMu/Z9d05xYFOhFti/ry3weOl191st8PH1eu10S
5ezGyCfB4wfgtA4IU1yGGhGiqLpeWCt4+ADwqW6FFbXnzxcLqy45Nzj5ZZ3651sdMyZVUPvpVvb9
fDFs4Y9AMevLZ30f4f1ph8qrfOXPayel7mLqGWof13CeQkeriWln/ccB64r+EnsxKrs1Kgn/Vud5
bHW+LOu1+nlqkUqrmHgR0FCKjQosBPPy9VR27bAc9OOu9T5a/g+X6/IEyl5EamF9yXm9jh317Ipk
2ZwVN4hKD82W1GVtli3wiDTv2ET8y2URh2qHfVNcXSGQRK8CsqOsx1vSODZCZRmL+9Cb1naIbLUu
loR1b74URANkfVZ403GJ4et/XBztanIkyegTA2FBC8P+Ig91l3oXsR5ksetA7akhsj2ybsTkjQzD
WlYREyUy9S/WPsvbTe8Zy5lJ2CQ2tjbYoTPgfkjU35YAfIm9ly0a1HbZ+xOT/3kpL9R+D5MDPsaK
yDoh7THlrI3w15l15QKkIXfNAm0eDrOZlNdxPcgzWZeQMNpEjorIwP9swAWm/GNYqqBFoGJh9Fe9
vIgcSpo83AmWyx+v+N9eTI7VhAdOVF0jc4R+cwBmO3Ul70tdpE/lpA85pRw5+qMdqVshpZg++4xG
tJpnKeNeb53UtyDiPCm6iI4OvsX7EVO91yTMHgwoVP/g7ogTBwGHP3p4cfd/6REqTbeZlw7NT08v
Ll7fEbzqovKiqw6irKl5/Kxy8tQG4fufLp8jhJ71BwSar4jrF5g1cPjo7MyqsxkK3M6svu/u55oZ
GvAlsUZiJxiXz8I5VMhAYRVqdfcflXUJ216HwinrqrWhFZB/2WOrG3mZjwbNAZcKd3n7qaM1KbMa
5HnYB591HwJcsvy3Stffyl5/tMv+bYti6l+X+/tCsvx/1vSS4l9S4ou7joldDnHLZgqGHdJQgHjI
uEw+cgcIQ8xaQWanalRcA1ZDuJiibOnDVu83UScgz/Mr72SlLWyDsMhspJtMJH5tjO1jAy7VR87N
OWJzRbhkFNmD7r7JNlnTeGGKdINXBp91tpWYflLmK3jGEo8xWIHH6lF2lwcg1yzbVdf5eA1ZZ8Zq
GmRO3B70yh0PWqGCgSkKWA/JmF9bYh+HuJ+/NGGljfx3XY6yRfaBZd4FrTYYG23tLRscKCi7ajBm
ktLYcldWNrTPYZEWW6tRYQy40RMq0NO7VmRs06yiIw/diB2+fQAkynY+zU1m71k4RvcIZgqEzEzt
NWPrjEOLOf8wUuRbPGuM/Bz5VGcyPDBLpuZnedI/K/gebgdD5LfRUfOjmmfpUVnXXWrVVFtjmqfn
ukUTJrEBYeIKcvy4EhqSBFfC7sfQc/vlRXnDHXtTGV19NiydPK4z5zXZoX/L8kwe2qStDqt5i9lE
0dX+z4HQWnSFQ6FcisTV96rbvsvGz/q/+mKuG6/Ytv96jc+hceYOp67Qt/Lan/Xy7LNuqd3kkrhP
nzWfXT/r5JvJlquuuBDr1jcre0H5S/aNXTokH6z26sYeFlNOZOzwCGu3COVVm6V48JzOelKqzn2u
S/2+dubsTiWR+tz2eMQvTpefh7HwnpewxxPJ6hy+A1rNdrR3mMqsVCSK3jx7R/hyeSCvlA5Cu3px
/E02WrDIHkNuF9bcF5FZ9bGYI+g2mTxKV1IyUGAZZFmeFvyJTiBau7M1Td5LETpfuSlHdN8p6b32
VJTqePdRik0CW+50/1GynUOxVOqDLHl4Cut2bj6WhvNF1atlW2AOeScP0IORkA+xZ5fFsjF/NwgQ
lUgeu+62U60e2zDZoonYj9AePHxeoclSoGdRvC8Rfrx81vdj7W1LA/SlNzblBvyhue3QxLnvAN3c
m5WDI4Hp6MhW10BL1oNBVORaFCSqQnYjrEqp641ob4gFYfe1JPumian7wk6yg92nw33fb+xUmS5q
Mo8bHIqN7+mGvbP9XfRdv1GzAkFWpXZu80BaTTY0Fk8mo1Xfh9EySCB3P70CHtu8WiEW4YCRwx+n
6epiSFq3XYI0wpgQEc56ywYlPK6SER1cinvbEvUzCkgVGbMSKZ/SrJ8LFjhY0dvdRrYWzmRdxVi8
EozOu6CHe+f2SYtUPtnZMYkX33IwMx8ir9hXA4q7ftmX6qlFxO/jkJXjn8XvymIXQakp0ZmoUHSW
Z+FSxX8UZcNfdfk6onbLtPLlEG3ptjxbrIMgDzXFMRmPGRckNBPEeYiS9EGzxODHTdt8bwf72ZtU
4znr8ejKHDPc5fUQfkH1nLBALb43S9ED1pq7G/oixnUi2xnAbSvvpiRW2z2c1XlbgvK6t8cxPGot
Qs9mq4f3+npg19TcRsPcNCnh/i0YWBbp7XiTjbIbU/RPwtfpSV5DHlCSBQQe7UhTgUuLzeVVLM0u
Mo35q1HX47YnkY59Yp/ukwFEOKa68S010uSG3XYUIEZmE4mg+NkQr8UCA5ydZsxAL/4zQkFf5KoA
3HSaEiGPsnXejCgc2fUI5wznrv4y9t/ttRrFV/vYr8FBsgSND4I5OmhqoVzcblQuNRI9lxbk9XaM
0CuRDbJOtloa21wYdvQBDtsEHsolCtS4O68DIe46ZvJdnfPHtmmQKQbadWgXBMbzplTeUF4NZAfU
ZrJN32TmRY7ELY6kQM8EoajlY6Gp5Hc/sDZeh2dli7b5XWpb+h0RyXEXFUrxR51sFWncBGs4A/dU
7L63WGPdD/Pk8sdkrDxYItdvXvUsC0bFA8IvAP0dp8r54Yi5z7asu/Ot2eFr9zmqWcdHRj347Rw6
e9kg30oI9sEnA534Ug4KERUAlm38OtdddjfUiE6S0CfgjNkVbrqts5Xd3JAUAV4CzLtr6//3KMRv
m5e+b33F0Id7TGCGe9gIw71t1EePTNLls75PShLFy+KyHaSbbMhyFblJqKlykKzn886HucMAOMGr
5w7hDCLso2t/US31rcgr81fq7ZEkc34qURsDDXHrV6dV7M3gga8zorg7tqU7HEBmGXdW3f4ezTf6
Bnr4lxH1P7lcdEXJLh19dz11miK+xpZwgyTMM2xhqPts6IbpDl8LjPlyDTBw616l7I/U9IHjso9U
WEGyJOvXKtnLW+Jw/5H41csKwN8q0lHPevigFI+AhOMneYA+o2DjiI67LAIXJSIQNvO+SeEowma/
tFo331lLMTz3ZN2xG+6Xo2xMsOjZLTHKOrJVdfLpXJTGmrRgqCj6+HEGxyUbZRVMC6C25nwnS1ZI
jCFsLyHbmxLDobE4SbWBAUDpBl1+YhGrVMGnKgFqfXxlsjytfdoGvv0SmqWvOu50FChdPbkuypG6
ors7lrzLk6Ii2+V608u8lmSVquuvZVPlV9m/5S+7R6SHWWft4QIjehhikwA+F/MgUwh9A1JMD+JJ
x9UeqZyxmHj61PnDrNqsHs3kSl5K3fCGxofFwuED8VOemw+TGGrAlTqCisWMXKIyvIGofouQkL/P
TjYPmwcHRaF8nsm25liWog+IbgvOUdgR5oAEagWQvq0EMenJA+nYo+KI5MELebhjTzB+dQl0mx1+
pxp+CJuKrexNnikWcKOm1rWdbvOzpojLBcKAP5yT1if+xCxNKJbIGVPyqIZVMLahuXErnShutiLJ
D870MHvrishDBC7i9f0SqO7J0DECftGT8OymaX7i/ocdKrJ/VoGyxxoL7iMymu/eEH2L08jbh4nm
ocavENtiO8wsmfAvWl6sZM73mD2HvttOx1TUfFbP3rjJDXg7FqlFHd/XjeHt4v5eh14MkVt77g3t
K24jrq+CCNuYfUi0E5KlwBwmUGeAP3gPBcPI3UOUoIw3S9em2Iz06r3nqRi5kCf09QU5f9A13Rbo
sYOnOLJdGzIdWED1zMtqnp4nYIt+XHXXnnA8ngbJj8wqNQCDRreNKq3ZoW1a+KMJwBTNqECvE4BO
ybtm98u3run3oZUc28W6M2qhnr0WbCuT07D1ElH6iCf/CvtvoiySgL3vz3TS+C7a9xL7l9QrvwwY
NnZ63e8MWMc6aDV/FHWFdfSXqMwCC2a8zx77KqrY/AaVzK6zncE3U3qCvIzT/lRZJmws8xU2QHMC
cszuRCSqb0JH26mKMgb6UuYArKyveqIvAL5ZU+IDjIz5ML+jbbWtSybYuRjaY1Nnt8QGWb1E5O2s
rN2JqYLKGQ7flLEsn/vwV+NlBBJF+6IQHWWdsNxqtEYCiGto2E05k8fibFRNv4HH5JMsTXpAyxdf
3Wr8maeRuGmzMW6G/LkfBu3FcE4DCMpACeNnDV7IpkJaC4lSe414msdKlDdzmU4ViqaPS1bcRvSn
txoUme2S8WOQ6B32eKOIUxIdvabbOnptHsNKGDBfxgf0CASLz67ZJ3Zc+8PQ3wP92JhiHkEhmyet
chVfRW8RpF3/5CwVCcu5WjaIf4hTnI5H0YPNVbEaQKw4SJVePYwjHLPKLAG+gusKK49sf+K8RBW0
97Tr3VMxWD2Pc/vmOsCcHXMb942973r4yRi7IiQzBXHp2phawmMw0WVBO6HUTmzLXfwxUQRsQlSr
YayZTTeD4lBPKYr4J1YRib5t5gYF98yeBDqtnDbw3nL/j7ZFV6koK3vYg9Y8VjWBLtCRdJVX0WTz
xwWiUiBkr/vFhLEvZI/yNAp8g7sOlZMJyepT7CX6zurVO1WvmxNA8oU7LHHFXc7+eNMiabfv9fkn
k5gNTWbxHloMxgKFlYHP7BedbH2HcWyE4aezdePc/fFYTv176rKBm50m8Uv9OxKBT1hW+To5vWNk
IJrgpMM/dcvPE3vLfW3ayUmtEfknA49KSwBs1rsTOf4unbsD/Ro/l8nSbPMeILLofxZORggDAQ00
w+p6uyiJezeI8Fgs7przxx50Ts6a0b+UFgqIaV2/d2WO2EXY8uNhfVlM4XBV7XgghU+iWmurpzYZ
vkbC7Ha5ldj7zCahUo/9LhxEGfB+s3NRTHsv4Qsp6sLz9cIark3Fl6Xl8XMxktfXG7YuYbzP0mK3
EFA+2HF7KYpK7LBRexlRr4pX7+vFJbmWR15NRhMb3Sq8iFo8zdi5bVVtuK9D7S3RHUI1rTir7DeC
fhmGLcxF66ToiE/EWmYe81gdN6JrfsVaVfkm0nmq+KVj1IPIQzoFTZtvvDB66EpDO6QFTuG9tRGN
Xzntk5rHr42pJqiUTmx93eKWODaebcaIoHUENlV4xRFKfL7J3OytEx6CJJk7B057qXHJcu0Zt1Wv
1H2nqN1dRbrn1gNZFFGLYTKc5vNS1LtwYg0F70b1PQWFLGL6KRKl1ptRRTCyCDndxap3GHNM1t32
VCnzT8wWdUzY3q2xeMwsYzyiqwAIPyZdzOQ8BbMFnK/CSSQgDI0HTMnf31kZ6XnRnNOx4xnsTubO
Dm3d75VpxB9ae83zegK7inT57HqbtB5yf8wgp8ZjepaHIbbSM9nRc14I+wQEqgDGOzy5WXvsiSyh
wqn4fSd+pYb1ao3zP0LvyIEl5gUw9rmGhYhYK/KSNgrYRii+tEgNo/CaP7tJb93QQQqxS8jFoY7a
4r6YweGhKPIQQ/w2+yLfFizqNjrErA2SUdh2aSNYWty4e60tto2+StRUuMqKwo0uaUyWrR2NBCPl
wjqGrNTQ8si0UzoaMDSTcjlXaTYeyimd8TWxjT0Gh/N1SIqIxSy0VuAxzQ4LXx1Idatt6xQVoaKL
km0krk0PrceMbZKpc289ejVL4rIxykOCKgTqC7kXdJlK3twEfW7FsfVsG94YjHjNvbTtAZ/3JCjL
1H3pSNoHwrH6V5Emio+qYvzFmAfLT0HUf1kadk5aM1RvSkNO1Mu66VhbprWBnNr6HY/Lt8mC6ZPA
a3mDVtwBTgb7AE4VPc0ebWomsN7voGq9TXbfo5kQq29VYvVoMQDgjKwCfHO1jG/E09mwZc3wpnkh
2kCgpN48qyW2uLjiLap4RExh3rxBIZt8bTDFfaQYp2RmhYRNIYbdjRNuZDGNF/1WKrCIpuRt6bJV
6AZLkmiOul1jTkyypnlKbPbEYWQOt65LxlvLZz1PrtgBOGOvzAS0qb0CqmXuWFfW2mcAlvfKIpTn
LuMrG81gsHmXdZhmQZ9No18rWrbtI2ONgvaANGMB7Ddq+YdMphbYQMZ3qqq0O1ytvrlDToq5RVi3
URFnVnEaHtKoQ5C8tgOsuA2kfIz8rrFGx59jnKEzQsC+gbGAXmXeA5o5426pb0PWzIe+TcPbwmdB
becCUvElT8L4nkAqAlxsIlhuKOqdFvWC2365t82ZCbsSiKOoiIoP8bqoDtnJqkPaB5AZup3hWkHU
4yVgqkZ2Z499dfQWzT1pyWJsxnr5WvXVrhPVsm/akRVF7b0CDt70YkwhvnD/43a+oNTqxnwUG2yI
O0IaAa2NynSYJZEf5gRacbWceeRDxkpTKENxCGUF/8Z7dEtu+vrojnICV3bRi1Xkd6PUwmLijiE+
EBAIyj60gt4rHF8tKhKRTA8dvi+PY+0RVLeKXdsbtT9WBDUqL3I3WRXZfktmedsmtY35vBhOaBva
1zRG/qHOFnALLeEyzeSBWrKERjY0vZRGA0jXuMxKZ20HC9cSuB0NPkOOxTu7U4apOWhzdouVNjx3
3Kq+E9X/mM7SBxZZxsOgGpckSQkhz462xZ202ldRnAdm+tLaWnMfzZPuE1H7ytObDPMYzyfkK4d5
wOimjZQ7pAf622RPOFOTrr8iW4EoKq6bvad6p6SDz1cR5sk6cU+0G3BDD/CnEp55KK063Duahg4D
whh+Df1d1bIb9MYdf4np1rVkGzNQiacodMugKNxrrrIKjJTcH1wVzb823Br2jJN8p5w6r3qJY9u5
lJ3yU0z8UJOlGVezbsptO2c/WgP8jsB1YZP191Uv0ks+jJOvpDPyRd541zHvO1DPEUu0i1OhmuF2
xodxEw8wpfswPJVjXaDapfw0J3M8o9tv7Kc6CZJ+soI25n/S18jkIbsFBdQgMDpP1dGdhxGSTtVc
UKS7qYItlQFUBNvqQFdStPxgF27jwj6LyZtOeBAKXxNDu4dku00mNEDdJl4OhZW3QCvr566tHhSE
MwO3J+3otO27Fud6YAjN5A7Lufk8FKf7CZYcKrtu1NzsNSbaI5W0HVf8EtT5GbGZIai9JD7BUVLJ
Xi1f29YAK8eyYMNNgT3HzFN5maZ4Y/feex6Wpt85A7GObjdOuThPrY2mazfdJkCGJQ/YXe5Grw4y
ydvJ0+sgRRBzmSKbzfDAF4Qb587GXnIbO/lrVUzTpiFkts0FiPI8AU1YKdFtKfT6Uk7Jsm1DpqjC
RhXLCb18p6SDE3RFijpemOyJweWnbCmPtqrbZ9b4mNNa3cFEys7QNGVfcyP54XyfA+AYizR+aNnP
RhaJZgwnmPPhlXRNy45VRRzS0dnZ1UY07Yva1jYpABs/dgPHSu8wurVY3rQIh4KQ3FhO9pB48Rmr
FrHtvA5pNLNQd5iAWofFUT0Yvw2WKVjO4mWfFTukp7ZLb1e7hMyzHyl8c+GsblvHFT505XyHJQRP
kjCOtl3avWurvmDTt+OTVhAWQl8UKqUe+6rnhUFn2MSewnTa5Lp44qdyV5m/b4Q/cywR6k00Gxsn
ByMTEZQDre+I7ZiLdDPpmD8aSJe9JsRn4LkGCthAQO2dCAaWFLvGQtG0QQkCdHjVPTY5FC6DRKBH
zl9MIOjzyZx9lZW02Wv5+vz5jszCeI7T/EEJmyUYVC28xq3xbpvk4ZehPqV9Fh9RiTd9UwHOVZHN
qJ2zwy4T6ul5MNSNthAObxpN5bkXQp0LwSll7alDxxTFsNwHut/4UKPUvYpu3WloLPFxsBZQEGZV
DBs0BB5CL1t2cDSnACPegoWswk59KlKAAF5z1NKxP01jPJzk2echss3+hOMlEZueO3NyCLeDb9/P
Ze7u+XHrk5Gr9ckm3rXrFpxop2w5xQ0TQ1qwafPgJQXyam5HMqDPp31DgtF0vTPRC9cn1H+LNU+c
sqZ8FW5BAKU0R0zYE1yOmKi/6m4+nxAbmU+j0ZfbAbcav7K1AhFhq/T5EszjoOQD4YX9NC/liVmk
ZBM0hVurr17tBFRAh/ck1yfU0lroN5tVoCQVNjSzG57kgeUr69Aku1mE3XehoorT0mOsk4/WXvA4
PAlU/dBaYFnqN6J6xqTwn7Yr+4/vSp7JrylZLI2VSri4PoHHeB8idMeOln2GPHPX4sSOg997I+py
4k1zsKdwPNnRC6SmmgfdVusrg90FWVnPSZG2iUotaNUmO3bdQsJ92eAm/qApXrotJz4YyTdLq1cl
CFbwbRuGAQ+p9Q00CMq1t0zhcRGntGdziLKVGiLFnTeHsW1WNdvQ9ZG1GTt4iQqLNWCwk3GS7wAx
D/LCzvJC2q4+MTGsqjrrKVL2Ndvf0MC7ERAlUiHQv5+r0mNrNZrEa1pXOwF00E8xHPOgduCxNd/d
Jf9O3MXlmw0n/rm65bI7plzqg483XoxoDr9VrU/VSawHWZQHEzEP/ub/u+awxt72szfmf+1uxnLZ
BQmt1WPQDPY7m5MegcZct7e2YiIwUmYHvFk9kjp0iOrutKBi6ONi6wtPgM+MnQbIHYcBxN9u/hGH
6EUhcKgp3QVLr+SYK0Xi23d9jSp9nwwPZVhfMp4Dp7Iw8iCvi29zgZ2DgtaYjzCjclr0u7bwcBVZ
FHfrZAJFPzsmnRClyyPyfyXP7qXACTV6cMiKhcVT4gwvQnWN/bCGCVTLKk5T5PmTEPp51pYNFH5v
dJ56wT3sDS54yaJ69iQN0iGEGEGkHMajUtkZtw76qfGcIErjKC2rJuKMHuINzZCf0OxWD1jJsKyC
jHXmqzmiBaNY/kLW2VcmQFquofuZF5lPk+WXdZ2dvGr5wY/tBDOg1aM5olbl6mm3SUiR6WPn/S++
zmtJUlxr21dEBN6cps8s77pn5oRoN3jvufrvYTF701H/7P9EgYSgsjBCWus1j0M4G2eCyiWssX3M
EuJg1U3xpGaQGnuWUfswRVe7S4PiyYrJOBcFfoFdfoZoP6OhCQitLyJ/Z4yhtlcbUsdz8geo//rO
z1GS9dHWODTKXN0nCGcYGnp+JcPsyRlr95q2cDc8hZXybM3tjzEJz87cnnvAMm+OExZnXoH84hNH
/1Lk2MfnsfKtW0QzTVfrQYyG6aOisu5pvP5YplH4LcBLl0jSvnBG888erVDbj5xfWUg8je+Cniv2
U+ozfcmDuNrV6nSpzMb+TmTeJRbAGOWobXchWPJKahCOS1dBtCJaciiCJrnqCjlNJzPnS+d783km
dXAApWkcZqVtjkwfD0U5xGe1WuIdCIA2OZHWNuzsR4D+CGOG/SuuDi9GXER/+vg0wwQnmaC/JaVa
LOQVBDENe35tBvXPttH+yIe2uvN7CJNk+8nDFBmU59hDB2jID0EC8zeMkwxyazIxSB3bKUvvqqxE
JXOJ3k1AfQejri5eXysf6hQfQ88gpApj7+B36REd1uADpOD3sHXnB7PGNtRQsTuceuR63S4D2WgV
0SmtR/fPmvh17blg6xt/uiPwGaCKjJxSTwb5YkxEqHMWVI03GHsncbQnVgDGtS6j5tzAPXuLzBbW
O5nwX7V6MS0v/llPPDCEWIwXr0hLFFMy8+Jh+fNi4HC+b5Uw/5GWv5AViMiRRuVurm3vDbQxPnyR
A2G4mnMm1Mn8RIjh56S313kK27ehad2XDmGLKAfPPPV8FtKoZjiS/HfKj71Jzjshl5butvq6W3pK
o9SlkO7b0Vvbv55CdtuzL+O8r2fKFXcKB/ZHxFdl3SwGjUn0Upct+d70kUonqf+2ue3fukubFJ/a
5DzSNmltfjDUctyxtkvTHZDgko/qsqk6TGEIp/6n1ehNJgTL/lQBsnvUl/1SXw9dy3AiDahYyilI
wuomRbl8ZgcTW8md1M1m+k9dCT1mkT2e6pMevFqayuvgZsYeEFHwKm1lZjO6x+ZwljYpVLjpajT4
92tTZifPAcPYdlA7eN7V1IH5bAflzVyT32HB/1tbrKC0q/XqdWtjxYmtlm08FWaqHSO3DM5WGaBp
rVTWo1qa6qOPUSmfvrH9Vrvalwwg8puuKuNt9sPsaOeh/VJMM8unYNqhMF78GYG4OMdGmVxIjMBa
hp04IDWn6V5/6OuUWIqfP9hF39yj+3x2+cbe1fbIFGlO0ivMsXPCkv8ur53mjLjLR16nzuLtoR4V
ll0MK4H9MLRjzAxffUjG9oYYSnbnDcw9KxY3F1BUM8p6SGVOSoZ+XDF/Cx0j2HOhvTcC+g95W6t/
oreWH8LBzo/qrKHEGnYsMbtybxfJiBVqlZ/NuiDToyLIpOkQ5Zh6H5K+Vz8qZwAw2iYLm4JIUppZ
4OHNwPgjLn8aTdewUgbQ2AXWl3kwy0MGd+41jRApKMfiO7F8LISWpjrQu0cPtX6pSQFRODg1UL8P
0l/a2k7/8Ky+vpdaHxUzGabxoW0nD5xaGx6KLBle89DPocFGw1HBWeJV2qKCyS7gqEepeV1V3UVV
9gsZmn86zKPlIIfRg0FZziFFpv8dDVb4Iqfxyjm6qljY7rYOfVcu0/s6vUpbxXt73yr+o4fvazHh
EgF791mbM6yyUVQ8OW6whCcYtqUNfeKXLCeDKk1W0c9oCxc/ZFyXpmiYp71aavpZqvHUFK+o1v5z
hjw5KTpAJcG8CsgVOOhzXMbOJW4YX5Fs+Q/odu3SYHpjav7Xrf1zP0L8eCiohn6S820dey16G8nG
sbLBWw0Fp+IByUDzaoyLfk6FT6i0SdEXavHQLkUQKxi16tN8+rRj66wls4Nkq/q8NckWvu/Fw9bm
xtkv1auZ/dSRt3PrBglanZRxOEb/bG1tttICIqi9m/RQyDCt3fKgSi+KDhim1X2k80vTX9Rb2o+A
QNDRZ85wkqoWIn7OmgTetWM1WAv6C8hniRUunaMhzC5xiIywVIewK69jBM4EqSbWXqH9YXgp+Dbs
eNeqSVL9ojcg99uhsz/GvB4u2PdVB+mMfnxyaetyOgQmXPm+tZ2bXzMpsROic6qihYikpfa70+cs
wbzwi9SsTEPDijyB1CLXt9/xWkMlqc1epKnoAmYTWTnfSxXElLlPRuvPCp2Hgz6iv2tFmBIpXaQc
Lc9z3zWmRhc1Z1In1QKpF/TXmORIZ4Ph4hkGw53s9EF0vH/Veaz7/TAZvFdl+awuJ01aprut5+X3
0rFC0HXvT53Hi2WnO2kb+PIcQ/T0Tx7rey8qe0g0fOJG+bDJt8nVHZ9w57K8anvoInvD1ueLkzYn
/HFSsJ9BdM5RC3kPhpeyrLOTp1TJKR0W3cvBfiNIYJH81bpjASrrQ0l6olOp+hUnF77uU559WNo4
Mc9nlPMcO2Uubjh3cwTd2VmqvYITR+f5X5DdTT+ACONX0plnqVXlUL87xpXRMTrac3V2QAUhVKx7
0LcS7TLmfvjRjESy0oqUFDQa/aIhqbsPyQksUT5n34N0OUap2Z0IYy2xMZfpPJqBnZGjvZoFF08/
2AsL1Vb7+kUKPb0YpvJk5PXXTlcilPmr6YkfjQxHMRKvTlm7KAa0yJjk8T6wS6iGOhqCqGYV39q8
f/b9Sn2PA5QmQdzsatPz3zLiWknFXF1VKq7PpIEuWgrZCpc5hl2YD0EepGuTNvrRTTH617hJf5S2
a1waw4AqbqEPNzHFvcuq7A/m3s0P1wwf+zHTftXoNyReY7FYemqmeceEPCeH3bbAJSxc9XTUp4IF
f4106y5wNevDjJtrBJD3h5YhDKc8p56FZpNd3NWamp8KjThtrsT5EQBLSdI7+sqkDxMahGn3YeuF
Ox9m17OJgDyBADv6UYff1GC2z16jLej83EVhnhhhjuPeCa8NgrYqyFh8C7B/HPL3oYsXdmEa3qSK
B+QDqRftHua9/ex3E3mobqjgahjjc1SbC78sbk6gguNLU6ERYin5xeiTfB+ndn0h6FcfzYVWzsrc
eGXqz5+fyUGSoDgAgjrGCol+klpYhOttRPDG3pn6y6C0r8HMCGQw1J4CXy9Qws1BfeGx8KE7bfOE
3v+LxWrto59d7aVt9JPsQ1zUu+uw092N9s+OwfnDDB3vDQurnW3r1kdvGdPbjKq/7BsRgiPWrO6l
pqK3+Fr1RO6X43DTnF9zPT9KDR348rXxklPolxbudpXyQnz/LPs6z1JfHJwM11ppVi/tMF9NNVGR
tdAvSZXOj9lStOqAQ2erE66hVnZNf+pdxUbLSLcfR11zWPNO2Y6IDpoB0ojljP0YW3xjpim7y3Ts
KtRBY68/tfPRjDBAXeuySwoSmGZT9I9SWU+VVQ0i7k1BGDUbwsvQI4vNYFzgM2DVIYQhlMOkWix/
gCSAzdEL7JmsBXAiqmOr03t21fmKZvj7WpU9Wl32t8hKHrO0/8Ms4uKaEfF67PvqnwIFTOdYJna1
/7RjUL3xQeenbH1bw9EMFJW1ageAHGmR5SxRSzBo1GMEAzCOfDISdzyFPWRKLVWDJ94kSAJ2P0/3
EfAqaZN+7lQGT1J1K/MZxh1RhuX4rX2uGuSLaltBlzGomcr52iGc/BDGKUUetzkAYyiWQ1qSRF7a
IpPREyGgADiH3b5nVv5R+lX4KDXPm/wFWpmz2GXn0MbKWRnsmIV03r2rdq4/2KXzFcRIC+iFHlhH
API0cY2hEtbkmLI6me+lqrVAOSDjpVjhsLec8vjqDx7I4aWKjGf2NA/R+oelybamfVSnAU46dLCy
gRDrgCaKVKMBNyjbXALR8rdsq7zBxbCxpKFzqjvWcw0FV2ry+9pAv6R2Vj/Lb88WnNdoxQqONvSv
FmDRpGN3ItUyVGcezXwxuFl+m50hgxQjBLXU5GyR3z+nJSFeEsuk1iwtV/dK1dQ3m2QBgeSpYqw2
kcBWbTJDga2lH87IGB0HgfMNAPFdzVYIw+QZI6f5b+IWXyYioX+WaFjvScqHbzm6bjssVYtdz3rl
EQRHeikL27+1xhxiTadEF/KQ+aVAxPNJz+IvKfJsP7HyxV8vHL84bvkzzwp7V5jJeNPKyH5yY9A3
xH6in1cS8Q0RfBYGWuDGj+mYxyBxguCOFOk5Hud3e86NHXKcwDfK1H5o566Yd1ml8XjzpvZp9iSF
gg3BE9FQA0DVNweFx32fwEB3h4p8WlD1AK6AnsOhU9HY7GCxeO14B1h+vtZN9b1sUgVT42x6t7qK
x2581vxa/2LP4Y98dvFATB76qfRPoR3+qroseYpwEjhqqaOcoOmrX0or1pi0tifN1e2P0D6TEku/
GvM8nAwlio+ukt4FiveD6bp6w77jlxkV37sxNEnvVM5FAzFKls09xiVCY2MdpygwQX7wQiP5ayBJ
hJWDCxSpIlnp8GIn1egd9JD0UgUQ4LUozkTkY1J+eF60efyWtqgTkyXQvlZz4F0sj8wnwPf0WIXI
Y5oOYKUBLHzT9P699ZcL6/txyLVXA7lziOgVNk05ivUFETELuUsCLyPxXpW5ee0YT+P4l94ySXop
Wtu9TFmH/OEIQLneE2dULppCXg1OU3WCO68jD+Ibtx9APdTHlAjYAX0l+5Db+c5ArfLK5xGJTTv4
s8rc+m3W+WjTpD85JO4BdzshEVMKxRzD+9GLf0y5Ej2MA9q581z+PUODKVvd+yvogmZv4abwQvJW
Q27eCm+BlROVj0r3EOSq8QXk53csrsu/TVQwyQX9iroOe3AnJFhflIhDDG23UxGpwzc3GF7VQoue
K1AqUpOisnCdgThPcGzpIYVf6iBdRm9xDhlekVHRgP3FF7ARx9gemPBopvo2kVo9ejq5bqlaCCk+
ZrH3ILUedOHbYEDGHu3+XpoM2AdnJ7KrQ+Mm2pvXGy0oTwBES02aMOFD8K1Nk5scsHx9rgZfZuYu
0aXQ/EXts+zeJh9IqxmVL1IrMi04pq6fn6Q6srIhX93iNUZXT9e6t0hJQQg4/bS26ZOnXXsvt0Hy
0kUKJiUnXo3sWQ4IXGU6JhV2aLKTWTUuKzrZh+VsylKMA4E/BdLAVXoQ6h5ufoEK1HZKXKBuiK8m
62/Gm67YR970NsWEOyZL098a30Fbrg5vaRbypSva+G+7tdGVZu706oT2azr8LL3ZeCemuZ8Ma3zl
O2G8l2P5I0wQmpB9hGjVPeKU3gXEqPluay14rt4bjtI3N/TgVuGouZe9g0qmR20i6+ybz3zvS8Aw
9ZTdvJAZBFS06FUKxFGKY5X4xTH5b5s+RdkuqDzEu209ep2CEZSX76H9bZ7TMDLe3KIz3pJZYdAH
03KVaqx43VWbgYdIF22wjTc+YJOTRWv/vCGNPKLSerGXw6ugPgF39xFEh9tWKZ3zKkUSN4x2zTBe
nSB2Xlu00R/HWIFmjrEaKMgAdnQ2E+dZjiAiGL6gJceaxm/zPajf5sgFGo8Am/85X939XWSKf4TZ
DzBKn5RXuHT6SdGabq1KW2vWh1rjeyY1NWiK81wBsFurus9Rc3b2AW48SRNeWKTzuljd42sfvEnb
NPs3LefFkFrdKv2lteqCHvxRKXp7eioBhzysTbAgrwPz/53h5NGz4/Kat2hn2ZNu7sjtkik2huBV
Ck8Nz2phzI9SG33sc/D3PBd6GiX7uVmiwHXl7GRvEfGVTy2d0FmTxKetzfCSX56q8tHry+ZFi+CW
/XK6kzU26qsUPEcoePRkq7c23xw+ahwj7lH0UV/7wI/va83+Y+uQsE5BeaNpzlubeyDsP64nbfoB
wQpkhPbWaE/3GGk9txivPPINzHA0z249JIib1GzspbBuWnZ4afiqtWZ7/a1NDrOa4nvd+sFBK6sM
kE/uvEjh1kQJHQgBMNRpK1UFkC65mHo4JHBU3+rYL9/8pCS85sXRWdqyKCdWGQMxD/Oi3E+Vjxdz
lPlX6Wwa7l9BgUqxYQL/KVW7PaYMszjvRfVbPZevLYHCB/ReceJKELk1w8VIBDooXg/DndOZPReA
nSHwqQOJVJBSml2/qVMdPzWxe5Wd0oQJjkbwvvGu2jSUj5M53tl1iO3KPBgfjTmUN2+sO1BBU5A9
1EF5zMujog7loWmc+qBhnALwCAcgc7F06Rfjlrj3k/vMVI+WXX1tDL+AD9/f+2X/YPUBiu0hOSl4
Cd/9Lj5ZIYIHicVKp2AG4JVadRkj7JbdHARbfVX7AOaEEoLpVnv90DIH2TfMPnLvrybWs90MSniP
0ytEUp+vuWT7wMfArjfBoKvKcAMx8aHVTnQO+CAQ4FaBpANS7nv9Tp3RmsOCyiC5ADvJVc7pqH9h
3cVgA3rhUBrqY9al10lxlPuqK6HH9oN7zXoIcIbxETdDzPLPZZ0M2jPrQ/dtziztNpHRJt7REkw0
il2WTy2cqZ06Gh2aNETroRM1B6/sk107841kMfyg9i9a2HjPiwjfBInBnioT3mNg3JsNfqfKgFxw
EX1B0/WdjNAharXyVNite9dnuIARCGBzK6YBBXjbqO4QLfsKwmK8+mrbn0on9HcgNfzHPv/JacIb
civGDt3nYe9gzHSaCkW7z5irZtaovhgpZx6qbMamTX3DhkU/Zsp8LBIdTh4+NY021Le68+ujarrD
oXEwv0zdej6orf41GPEPADHVHQMceyt1Ll8s4B8vlW5+KHFUXTLUGu+RSQRXwjflmDZOe18WBVES
fYC/Nfv7oJr6e4AEl65GkLGtk31el2cvG71rbkwV/twAouzeDLHIhRtR993FqhZEYNBpR3PAxRyA
8Hekmr4xymUXkyz5nqvV74HDdXvU2Yjg8dzYjQJcL2nbO40SnQTgWmhJsGLvDL72hg3bRv1eJfoE
r86s7waABldlCXgYzYvMqLVlWs0UhceoIw+CN2WFFiuSEdHQqh969q23lcc0heeLOMo+jV9AL/89
u0Z1I/+m8iVMajTX1NtUVNqrCcPD5LEn3WvXQwL+xqn2Rh5G911eBbdgZIaRaby/U1jsoXeWyO0N
y9NbYpXH1ANNCif6mPAHOBoJMVS7qutzaE/f3cU+fnRxFycU2IaEQlewQwPBre5t5xr0IY4QAWQa
DV1OraiXSMlXiAD5foijn01W3ggjmxe+5X0CYgV5q/rEBf27TrGIGQnDk33AlKOtrGcCI/ouBl12
8OPmDb81OGZuY/ASG8U1rBkHY8XE869v9mVHTKDOn9E0Ve/7KNLu26VwzMkiVQ+1I9+FeuAfzQ6k
XqjprFAUp2PstZpjkCTuHlDWKSqCnwqZB5QYIhSFCGX86K2h/NIia85H+9LlPr4nLpwmPSAHoo7Q
Uz2mxw9BA5BnfmFF0u7Je1al+ViPabZTiUGmsRry5x1rgVAfJsjFT6NHgL3Wu4mscPCKsAqfz7YC
oeSjFF2iLHU/grzEShpsFsFYAOMqHB6zJXg9p8HJ9hb12ar/Gbh+hkCZAbzR1VNADGYO8NA/h7OD
3j6E+V2nQWVqfw2QBiNgv8fGA85X2w5RZ2eHz5e6R2i6OKpFB0K5UzBg0VQF+Uj0YoLAJ7FQum9T
Nb2Ood3cE2rM9nM3IYqWtU+wl1+JNDc7Cz35qzfh4hfpvnVdrGAVv/duSuK7N2vB6eBW+61xvfsy
Ypg1G4VhLK2qy4zCUquFfw0AUc9V1/2F94EBJ9gOjkqZTA8DXkX3DsHjYiEQB6n+ljruHfiHiVn2
6HMFh79GVu1ENwLgSzHOcUaHWVUBiSKLKwIVbWCSdSutS+VWxc5KsJ4Dul4AivMsQDd8DE6QmW9O
TlJKL9DcQjr2rbQ6lyhPoR2SOD6XU2ue+7ry/ki9d7hMndr6P2a7PsB551vqLRAZ5Udk9PvcyoKb
PgbjXq/U5sBK3bv0AM/OFjhQcCekpBSfxVsH4d7BErDzVfPADPDBw+D3OR3QKHKoISaTHFszeM8z
xb7bimoonLVqM/O/2jUUsXq2Hi2fuaM3WOAY3QygZ+V5Jz/wvX3oob6mMfTtWTLvdDXgVfRN426u
Y9KmzD5+prl+zHHTvakz8k0IRb1gX/rLWhyioOrcY4EuDyOrMz7ES7GI55j5iJ2wWbcvQ99Oj228
jNzUvDJoX+qIqW5Vp+cycNRwnzrcRjBhV6Vl/dH1KTMPK/qSpDo6h2bxbBmjfRrziPX3Uvjuw+x1
8NBaLT423UvqNMktZHlwS30nOhgFBADY2NGdZZsvemDA3vBGnigs3AcQV8T34uOg1C+z7hNcIwbD
84/AmZZdBANmLxlpqMLAEk1r8boCgfnfQunIF2Fefik87DKMEEktvwSpMWZeS5gFvwYH2fMlEaDM
WGz7N6XCcAuORHdMPDjWQQ8aawqGiRWnz7GERu4RlL7yoBZ3jTk9q+E8Qu3w7cOIKs1+WqrIFEz7
3uRmmakL0MwJU3glHdKTswa6yDOLOxAZl2GCkQJc6bEzuxelxf8Jh+fkoHcVDoCCmQsXAr8F/uzo
DFMOp2B2H8dU05gKdtmTR2ruFjfVlxm40QdeG6ANi28h5u4fao4XjNf+dAufh1uiBM4SKqhnnZVO
ygPleK72IMXEJwyAlaccfOmNBnjApFJKBbCnD1JgqnPzJqcpZu09qoP8msUlQ/bYOYfaioGHkFIA
BFfM+wLFtMgpcCdW7D1meObDoEHprQEKKB3AqqTh7yE54j/EBFgvyRx+CZGCQ3z0NAV+eXAcjCYX
5NwBgPYh0bi76P+mCupb9d+sa9q7dsjO9VjzmQQVmDiJf1bxliXsCFWwvjrhn0VeGl+RkEeRc3zV
k8C6pIPyOhMEWOit6rkyF+OB+C+1My6xN4Zk6w9ePHuYzVuPMam0faojX9qqOcJ/Bohx+8419ele
S+P3UWWVGlYBMoohlOHFpKny0bVJGv4eUKAvqwJEkNXdySbhDZartFfhiHT6uxsc7Q3Yros0tjKx
EDAZp7UFV5+nfXMoUtt7hgXgPKnT+wyC79kAjGDnAX63cfK1ZGKAfGUEtLIkmSrVOdUz5nxlBkBT
Uc5J54bMn4wU+It1yIPO2GMv3l9gRxTvnVk3lxG2yF6qOt7W4I1raxc2SoO5bsX/03b2QS+Dn5Ot
TOciTuc7hD+e+xmwt4mp9lOAlMtT0Gg1mWGkMJ3eSY9WbVfnEhq4EcDOUBIk5jJ+3sLUcAekgp2Q
JGMR7Jx5zI6sop8M4hyM4ocse+pCwGJ4Wr1jWtZeswUzUy64uhCExdV0nqIFN1obk3oFGBEuSFIp
Jj36oiiGf4z/2yTt0j1bXrv6VgZcV6+FTrfLipRSgJ6NDnJaq6vg4J8m1WBiGL7HDUgB/21sgvQU
QOe1WwNu0TC+IVSOuiGed6uuhmCEBDeUmSwY3NhByXvR3pAdnZ9Ckhy/T24T3MBlWfORySq/RDbl
jbYquGQX2UxmIkiwsPj3hroA7eu2OgpCpXKeFkghc1mAQz1w66DB68HfJYq2xBFoDcBiHcmq/Oko
+SHB4/Vl+mn2Ayjm5cI1yxlla8Mn2lqizkeBKkrjOGdTdpGeWGpyZZBFxJtd9rXLSWQLN/dpZztZ
epBfmaA1TQIW4bPF1e8cNOpZFEYcbw/JfbiC4fzRLfdvNCPnkqNGLTlgKRK5/rIZs0QmpYXxnVSz
rDqHpaLjP7P8phzcZ4DDxkX+pPwML3gKo2pAnKSvjl5Z/pTj0jGAY77cxvUOS6PgpXC9j1ldQhrd
2sZS785IreDJBOhjxf7K0wDtlgz1OKXjUdXrb4IHlmIARt3V8OuIpyI5klWDjRlR5aSM8W5zlKT3
ivMK1eCvHubi0WtC7qiNhOipTZo3ufd24j4NxH1Oc20wrFu4iF8Jxy2ZsuKWOiz/WpyFAU3+56aB
HdaBUDfBQW6X3A3Zwp6TtK5sylNghbpPXrnbeUWf3/B19ECfyeZSQETg2VDOlcYqCn3BZAaIAMw5
ZUUzH3/blKMdHClAIrtGfls357QHDWVHF/l7Y9MQo24OcZt8nUf9JlduvUpQS3eFlU4HudZyVZK2
YP3faoivLBgAuSdyhGxJ2/o4SF0KI8UxpOlCIJqIPg7dq9z49dGUS7M9DbKnJvK5q8CwH+RSyI/U
+5rr0waFvieCzizXqr63i20Icpfr9TVzp58BXhmnjNkAT92bVuUtTNvwlM8QnVt9etWXoUM+21ls
O+c5mEEC47q3U6FzooTboCdkJXnx//zh336DbGJ7BdldD/W153r3UJPJQZoY+kGGAPm+d8iNX2wA
WeNrCpd3vbgrnOK3t+Y3UMXnK2iQxisiWJNzg313rs3H2A3/UrpMPW5XmEHwpjsulO5tcFH75wwT
y5P8lt6vnlJ7Vk9oNPbzvsnC+3bQFWAeyzi0vNZypGz9zzavK2eEA8LkIE9CH6cnpjAsXZYHQR+R
djLhWG+Pz9LBrmY6mPp+QILtIk/w2FnDZcotliXVMXcGjI/cBVz5P/+uXaRXPwQr7OUGcIUFkLI9
e3P84OoLgNEo7HqRt2F4W4ZleZKkurUVRH+WEcnSZ+foO9UAZiV9dgKFMVL6S7G9rb89ouum7J8r
b7h4jbmXJ2E9BFuBs/KlbUgQyFjIgr05o9B93d7w7VmWNqkGy1Oo9v2pAaR3Dp3oJPtMedilx3b8
50dQ6nLXZGs9Rurr5qf9Uv3Utj62ZYXX+zr0YCtHgj81rwFcuV0KPKZIAbn1Ngjn5cOhexBNA52F
6qSf8KEgT8+8QO74YOsYgzpP+dy+OMwNWB/e60QsZrXYtVAnckApQ93dWQtWdR7Ll3xwu5Npzkwl
Gl09qEFB7KZHYGZHgvckzIIpX+wizXmoD0FUPjlZ9duNl78qz8H6Om11adwek+1ZkS7FkLaXHvtB
eRilqJfhWrb0BPqSGcN5kqsvJynAM05gVnjseh9a/V7eEljttMrmb62Da/yRW4goybplwjX4CKnu
T1u4FCEXrIuV9EocHGpIvOAbxkT/iHrg7siYHOUaSyG3PV6mJwjlskae0u/5pN+82MhO6jzeJWaJ
QJnXXWSQ0Ri1Wzi7Jeq5h7AI1i+A0f6ElJ9d5YRy52WLkb5d2DB2NPycB+8Zszh3xSz7if3m43l2
yuWJ2AYDVVOdK8dtv09vR+3QTxDvt6tYZg4jabJ8ZjI3sw6+BV1ISCXwAv4Al2wwE/eQH5Uu5Nag
nBjoooyadVx1zGSyBV63Ok+uc50A5pDPPUOPRKM4svcZjmHr7GpdRUVaUJBz07V1EIZL/VgbiXGS
88vv8u1ovLb602zk7Uk1jRe5q9utla28637ExhTtxqJA6R8K+T8LtG3gUOTbL/V1YsfytMSRhuUD
GP+jltk57Pw2Hx4QZDcvQNOqm7B2hqirbjwLf5dhlq33V+7ENsZsN4YP9K8UeqY5efXBgiCNLAaW
37Fa8BK4jOAHFAKPJZdM7ow81oFK7NECHuwX+Ib8dzCXDtuIvt3J9YFexvvtImx7ZUu6/P9PxVxt
hL30IO+TzBTkx0h1nYtvddlaG+cI2w8mtAgzyERX6eyLiseidJE/u065ZBOHTV61dZO89j+w+vVD
Kb/zt1nGemyZu3tgAfckBLHH4EMv81eSI4Su5TWZC+Rg9sFk/oXWCvHksE8uRROG6lG6r5v+8gWN
AIPgHb7O4+RJlRndVmxt05yRctBQitSAiS2TMPl3tmJFSUr9t7ns+uvLeYSJ8zAW6Lr1bDfA0082
Wap5j15vQRLquys/xKxvuqurV7nYMqmTre3ab20kgtC8DiCAbJ3lr2/V7VjZ2m7jtmM736djo/yj
Q6iDMYwxUwZOJNzAFkld3jyueMIyftm//vi51IpdpAzqb9NIuYXrkzd/CyDaX+VxjXTVATS93IOw
65DckCfl3zfl6HWoApTTXNwyPXymggQwRbYl3CdOiBA8ZO+2Y1sDyg4ptn5SHfwfg1bn1/XXL0/y
SvbY3pl1PrM+zNLq6XlH/uS/751srb1k83NdDlrP+luvz3/g81GKRmKjtd+1GalZGVe22YMc+29t
WxfZu86zZXMr5H5sVdmS4/7nWX9bzkhv6fjpT/1b26ezfvpLwTLgYzRXdyGMvuUVx8OZXEU1r2tV
eeGlIJQCORMaEYv3Jcy2FVvbnOEJCv2OPlVrsLl2kuFWTr51/W2PbPpmAEKIFPz6RMvLsr3xn16q
7QXaXjRp2w6TI/5n26fD/u306+s65wu5v4hB+40HF4c2prXLXFg+XFuxrmS3+m+xin/r/qltXU8s
p13/gpznU5/1LwyJd68pw99q54V7GRpkDSpb2zdaxpCtKlvbhGzr/KntU1X6+T2CAf0PrUYSISls
iHy8nOTemd7KI7xuSqvUZ0LZLKuzKjvpXvG2De+AqaCNb3VlXmjkUpeRn7lQQETJyix3DR35gdXO
exkeiP4jydqgDPwPXW0dNGyVGIKMLkU5Q8JE/O0gd1KKbbiVqjwKjiz6tz7bY7C1fXqEttOMQZMS
snBheg3qbB46R0/nvax/EwAGhIuS8T1oh+i0vvFyUbZiHVa3ulyu/1mVHdurK9WAQMo/w7fUP51B
2uYsATuhJbxG22C/TqzX/XJ/tiMbvEpYvGVXi8CIsURIfls5bt3kWClkYrBVZetTPxlEt7bf/nHZ
8+mQwauU42w8gAp8rqFS4BogPYiUGxpIjuXDVeKI177J0OVnSZZd5MqUSZ9nl1l1dk3mWBe5w9sd
Xd/934KZv00Vtq6yJTc/KnoiemunNciVO4ieGHGETIqOVvYweyXpGNRctOlRXtE1TilPwDjrcfOH
vMj/RLVqNThinU3qpCE5mOfZNUEiGJY4pDUp6oZs5W6r+1agoH8WWrty0R12ZgsDMgbkLfJh6Vpw
NnX/TjjbFgmASEW7Rq6q3Jc6g8qkV8V7GcMzET65vtzguUV0p13jmZ8uv1zU327RunRdr7qsWWRz
fc0jkpOzZ05HucryZ7dCfsBWlQv7qW1d1cmez2TOrafs3v4lPQz1vY213g4bQ6zigtz/0hXxeDYQ
AjzqMGapQj1DgLS44jPJ3v9j7LyWXEW2LfpFRODNK0LelFS+6oXYFu89X38HWd2tfTrOibgvBGQi
pKIkSFbOOaahMnemWWB6ll7HQeapJgnZTXXwFCnZVlmOISd1di6DunXFXnOXjTtpLnVP7jNEesNQ
uE3ET10snMzWV6aDwFNBU3RKE3sjR6GRr0EGEbjMk/2aqiSq4cnaN2rQPODJYq4ZaCzG88wivSiW
T6k/Pi+K9scAU8oj/pvagxo3QuVgU7RlAI+yhOmJeoQCEZtV+hg7FmRBvTtPMSwEC9nCRmVuf+sY
/nxNq+YHfsddryvl65jrpGql/mdeMiSvyYE/+IGMUjxrnntnNr45VOuZ2fUDJhyUFjrOMLhBU9dv
9Yyml0fy8kWVU3MFUQd5VQS2Sy6WWACdUvKcGxX8JlkGZRQzydSU6LgJYqwu49JDKYkwgYFEgTBR
tk1hlpd5SqqLWBOLrCgsuGd5DliYIrxRxIFXVuCH/Gn40Jk827bygvLL5EojjgQSh7cUgF3b58kt
LmKo1zKGT80nSFSGYOi1WYEmyGkHnoebwj6g1GB6zaHY3kL9mvopug7LAqNLdPXl5BOsprQXTWVG
SDfcRahcBeAzzWC2xgquDTTsq8xM6DWVFGU1jWPAEwQdsekgrUpNzmVOpCgZsu40DN1FSTrnYV4W
dYZsz+S7hbuaPe4doZqlK6W0SEUbmJ3RJ8LmxlGFC+P/mpJovnxtoeaA/Gvxnbu/vooM5wHKTLSq
wtaFe6qtLcXQvWlqchhviOkLTdEPpoXUGVmr4qmmmrQuUfBgMEgAL52wPFVY7U7Nsrhv8v3cJgU1
1AG0kYk3rVQP+ayn2krRNeUgFsUU/N1Y9JW0mhxc7k6YUmwGavDc+whGbXPsP5Ihf9eYSkcXjt2f
35aOnxllImqFooIS08+/mO58C/NE/ZiaBLUCQJznYMyQXcPBepgV5pKNKTGOlZ33B7WP212axsWF
f4GC5b+VH5tR4suVpfpZ1vrnGmrQ2Y6Sh8GsGqyvUv0Y90wcWcAe12JTdDAV+gJ+PV/Xo9sT3OFO
y+6xkhLKF6PlWl7HDDZNloTtlmuG98eLjfzTSmf9KA5VN7pysZxwhzmMpM4MLNqGG07l3T9BGyS/
w3BOvo5ba3P70HTtOpfB2qx8Ipb7IHsiqHCmaF80PCub+hGjRfOI97y/UDreiy2CdttHQuswQ2Uj
sKZlD9FmaeW/X5TYz7INj4vUQITa2H6oWCyrEg66E/y0/lQPlJXLFNqJ6LAgWezBYCao2TgVqi61
W2CbykpsitOTpfJyq7LQhC3nxxxHhC7VMtCLt+b4++vPSZPc35pFjedsOX8Ap1HkZZNDAj3fmXHQ
IaeIVbGoghmH+31bfNvGFoTkH42iW/R0mDu84QHhDAq8AM41tfpv8EO5KKn1e10H4a43hwDGe1h9
luVG9MdDWG9SFWpTNUsWBWvJJi2ceuC+CaLg1C2LIYF7Ymv+9o+Ovk+Jk3kNfDNeY2GIj+WYkWG4
LMSaaNN5yi4wBUBUi5WoIW/wf+woXvK19/3V3Ug44P/nJak9oK+Qle2/D9N2BZDb23gpZaqBq399
OrG3eJOpKNXmlLaLj4JpR91occBCpDxHyyIHMHEWm5PvQyyM/AHzuhxTXF+6SxlyuXvfSayRoHfk
xtcxj8yLY5uqSlhWDpkYkyQdrFcDKT5kKdH7r5eKTfHGLdTRnQUI/Oul4t3+eEWm6uuuRKDx747l
U01ljNnxNhfme0o8Kcql2U6P7VSlR3uMEJwokDe7jHlGmdmKdVKEypNchsPJVuvveajIT4NZyE9q
WF86LrAX5qZxugAd5O7Xa/C/rLpVjybSklc741BM5pTnFJrBa1RJb/iRgwfRqZfB2S9i8yr6UAqv
Uwx1j/my51i/JoOiPyt+VLwoyV7swj0ne5KbBvvlJazT6dQHSnoelwVwP3Vw9aRm1Wxml2s2arxl
U+yD0ZSJHN/+JScD6aU2tUucS+lr5tRwtBWtXYlNrW+GnUZqqlfqBkR81zS6/pHQK9BFxqiuIwyV
r01PLIKMX2+7+CtfkYKVnpn5+m4kMvNamuMzEpruwyi/zXZjvxmS3R6yMgKdZKrdRzMjpJAtI78C
0YGlG/a/A8tsP5Bsqd4ckyJuNv6zgvgMhm07oPdkLQ7b9Uw0LH7hv5uwRf7V+a821bBQxWbzqRyc
ek1eWwlhziqeM8kwD03aTTC3++JZxTH9SPS7KzolZGzPKDDecPLKZ9Fk+g3zC/ZQbsXmCE1irzhT
shKbdWzr15lZOrEljtgN8lmG9abiiD4G04wuoTBC7VjDisEWXftQ2Mz8TNE97jy0eGA9QcuuK3+w
DqKnb31nrSuDwfeOtJPZ58oDMCZ67eWqX+HxiQ5i04pkE5lC1B/FpkkQETmQqn8Sm7M0fbO551/E
1tRnV67X+VWL0ff4Y7ALo0G6pVkrnyMfG3HoE1c15NUVoc8a7ER/K532JYlb+YhYYbipastPJYYq
XyX2Sewg2uEibkqpzi6iSSx0KEeRiYGh7lQCVwvSYzMzuIndY+xo11y/NU2xsTu7IrCwXoMxL4/m
ZBXHqMMst8CCy6Mks2i6ygYzK09e7JCipZpR8xAqFlHgk/EMISz9kI3KWcPNLHdiE48Oknq1eC31
ESSl1qMlWHZT+sl3YfqhqslH0pXlFqF4lX6gos622PGtjcrcx4dpaMfclownPcysc5kYCCyW3dpJ
/jWhltxza1PODOsU0ohYs5fFrKT+igpeg37377b7LmLNkNpfVa8q2//2erVFANOZ8UM9zs1llCrk
0oUN+g5Vl86d6Fcu+y/6OJivjTXCB8rV4pSFmgnZuEpRxA3zW1/ZN7HrqKWnOtKc97rJZc+uY+Oc
lg4BLHUNLQUu7At2pB8S8Kt1XKxsZEMnueRHZY/xt05BIGZodvPg6F1wkEwr2UZpKD9BValdcXhr
fpdLp/nRMW+EjEiP4TBO2o6abQl1tzRujglznJ+7BdhSyd0kqwvIuDCqTiXX1JNZhl7vq/GhBk7+
V8fXPqK7vLfiI0H8DMbfk+dAjj3RH6J7PImjxZZNo1lhJ6wsff+1KbpVR0nGDT/t6GvPQFFvhp4Y
W9kc8G7fD2FY+tFEXn6wQkNap0qhEks1WDsDve+erJvmpGi6tTGTbLpO5Lh4fSs3L/waZaQ/tvXJ
2PkGm0f63TjP9pAwJB0LY3N7MttC/4EnEVikznWebx8/2iyxMKkE87quqvoSq22907VqOER2a5Du
65fEEnQWfCzEqlz4cGaqJVgsv/c/4mB8SSJd+iWhtPx6oyxXQMUVxs8pHb6FkmS9K2aTQTtW5qfQ
hA3OECV4wEJtb7MFKi5Lfnrs09jYUg5IH2ysQGicG4P6GRcy05/DDy7An5gPpZ9qQA4y6iRG2AzC
k8DWf2WQkdWufw6I5mjax75DswynuHl2Wp4Ju75SHtBtdMhzSFjCd2V5FNd8f6eqGhlUo7UgDeQ0
O85Klx3FmmXVTAGCQDh3CVgX8mseFWtwnvPUeVemWDrrveNwDsD31mFaH8Rmp0Gey62426txD5hK
YVy270qkbkVjOy8BhnS3GkL53Fel/xLV84dqBOpFbM2LAtxSjQexq6NYx0gx/KvYCvtg26Zl+qgX
qv/iz8wlFkbzVGqW9eJvRz+zPmJuldt2lNut1Q7BZ6Fu66E2P0sUWUTmVPVuCIbinZi7VW9E9iPP
kSdCHopL7UvA8wPMG10fKu5X29IRFcw4k6y7OFnGLbCjiR8R4DUt0n6JuEMDmFpoBd3LfYdGqzWv
MjtjMxApeOmWBV+MyWvIRvbEpuhgwra4NDNpW0RWHxE78c5BV6FuIHDUpXZXXLRlYYLiPdqSds6t
an6kCvDeldH0OUWL0KPFzwEHCuReqr7H8zB9jnVkrMalPVra/3N/G+TSfX/f9jkO8rRVE9gA3/4+
/r39fx3/P/cX76tWA85tR1/ruRGvBh7Yb+Uw1TfV0tWtubSBy6hvoiPn4ferTewCKLK5lUvbv17L
nROcleRsY5V7olgYi9vSqRp5wzcj+6tNJj7ayfXNfTfROcaO49Y1foOgfJCy1sAwiedrVOohWFv8
1r0ejo2XjUrxIBajzv+r6F9VV2mqtRom8imoMOJxkRIbENrlU7ssxKapSZjuv7azyut5XIP1+Hev
aL9vileINth2xzxC0HZv+jrSfTvlojeP9kPJ6frWE/8Bkcz5SPAz8aUq873j4yVVR+txMnvnmwaA
jmqhMzwYtk3gaAJvpUjliNlX3MQYj/dNKW001ZnfIDIM246jCuDpK7asvXiPMEPO11etcSYJ27n4
ncJE13JswiseVM7aC7oRg9QBTduoTTse1DqE2f1Pws5XuI4RFphzefgSHWLRw+pe24iscKL31l5P
9RK4TuvfMiuRbgCiO0/dOcSIJfMM00WDHQOE3NJdhiD4YuKx3kpV1m95+AOLr/2u9PYTxMjwFsUk
wSdd2z9ETa/s5LjN9v6Y6pcwUMnEkMr5NQ3T34gOs9+8OCQO/iDpOnQson9v5MlstbELLlXRNLdi
WWgyw8OwAJe47KCpixWpQbJhtOVFSfHFg0yW14NTdBexv9iNgKc1oZETAWjAaZIlkx3JPFmyfXIL
gHWsyaVMr0CHCIgwCEbTOnnckINWX4ygS7YV1ppzkmGq0EZ9Plk2ymLc8ebRyoZoX4AyPjp6ZOwp
exQHZ5qHQ1aN416So/KYaQXBPn4fnZLGB/E0WPYpKSeyXmuKJFGX+Ju4bWUSGOR6YzvFiNEV6DIA
qP7K/ES5TmOru/nQnuAGox3kioMaqOr7p7kj6odw5/E5MsAjd7rbdyFFqaCQXxrmoFfhKGuvo23D
8oZ7+kb2TO9W0TSefXKoQFDnqVdNYQQJC34c9yYMH346f08ae+2TR/bO7HUD1yZavPZz9ISW9Hdk
yvN3KdG+U/jFXm4EFMoDW91kLTdnf9C3/XIEOya/Ax1YScTDyAOVOQHpRGLyvUCXqHb6NwetAY+A
2XCEjTpe68RSFxr/DHStPjvG1IFC5hfAk1G5yxoFkAzwvvESQ2thUD7ucl2Knn3JsS6WgptWJLyH
eo/lzvCHXZ8O07tu8uykKMGzXfBLUaa8ABsgj+8RAsB1UA79TrxKjZN9rQ3KIbeUwaOWWBxwBMU8
qi7KYMMhkMNv3a8mfQKIKHYRa380mkuPaPx3z333MRN8Qt7gfhzRVlU2PjQm8FYZiYEXo2yJcmyl
7rUjwPIw+nIGvoJTksHbpm454PRYNiHaOeupLci5XDZVfcK0pBvFXmz6aa24uBNjl5AHTHKmxUPB
slDzkLynUp/K4+gkFQkWrInFfR+xJtpIGmfvRkWiNOSosf4fr5sBRpUY1P/j2GLzj7e2yBHYMxJy
/2i7v0S8/xiV8yFL35spDJ+55vpuEVvGXvXxVvS59iQ7lr/VhlBazTn/Zssp4qtZFTuxJV6ka85T
22XO2TCkHeii+eJ0DZbCNm/f+tGqXG2wgm9tID1jKHJ+6oqyyW0uB3DAV4GSqxE7AOXtsvg3xYwH
6CDx9yqqY247Tfu+xN2vEqMrz9S5jzIQ9zNGgeqcK1W4AWc6u4kuV+d7h+hlgPXXfjqRPEVrreTu
FYkMyc3LEcRLxI73zd4cLdcaauYs/3mTfx1aGhP8Qqr/mqJRBZi5vMn9AGIzHeQdk1/xwbMHyTp1
Y0AAEdGhJL5IfYiFRLWuOiTHa2ouV1+lQGGgh/ZXG05fIpVSe2dRKjhbMsElsQzq/2tzaSOpezhH
y0K0IcFU1uSiMQuy9N47xH6irarlbKMPpAKIzdbU8nUEFsbr4onyflV/jzAuOIVcfyjBhP2tL6dX
q+ShvZ4a/ymf895DKtbf1C6GhmmN2YOtAVWJgbidJ6MfdgWqWgiOEZp9Yqv2RurABFmu4oMlR5c8
latNxrPuVYa1S8WA6nVq1BKF9SJ74dOFK2re9ltiQkAxZl3/JFP03W9S80dp+AeZQmYACQdfU1In
DKVfirI1wfdRZGBCo/s9Ts7Jz/Pih9bE3ySdKjVXSwT0qIYMoycNSwe1YID0zOZsePHroYFpzgOE
6B2tsDyGGVZA0ZsT4Xny+7lxRW+chhmZlzDlRO/UmumllvTPZDkSMx75Q1pXT6Iv1m1qToCWGJNH
D2UrS5eYJCHWA2OOHsSaWMhZ8DGrcrW/N4k10lBDLybH5+tV917ZyqxtzESUK9qsJgQ3aTf4ToGD
ru773d9HHrJzoxfmwZ9V9p1jUqlwIj2NiVMyReQzeaKkytGxO+Uo46PCsx4p23QGFSM6xGK0oQat
pGWfWpKmanN/jeJLP8q5hGz3z2H+2MWwYjxk4uD3o/XEdKx6ayq9r+OKbj+NeYs/9pxNSVoRh6V7
mulgBFsOLw01FkEcrH+8UHR8vaX4gGEm+xtH11+/2jTxCe5vPjkJX0Hf6uR9E7bef/2b7nv/dVzl
ZxbAbfj6DMtZEGt/fNjlw319JtHz9aZdmT3EgF2xim+N1paPxbKb2MHXa8o8YlX0iMUkTr9Y1e0O
dMPw3WFG6Cx1w4bRBnFqY3Nukqha1QRYBBFWs6DJvxlFM8HQQ9PYy3sz9Oet5XS/kOVOXgpYUY5+
9GpCdKRukkfhwAdzhm4fpu3POvOdDWOmow3CNKrUyFPMaUHZOj9MiYjsuHOlmgs5oFkdHL7tUGNs
SLey6+SV58wdJrwXvekdt+dnB9djeq79CnFx96IEIwfD5gcRO7n0cnOyYvyXFaonCjrrlOpWoavf
wmI4Scx6TgWRiBMIhnKZ8CskJh0S/L47fMQ8pjrJMZKUW90m0lWOeeQtyTO6Vv5RZyxCvNzSNIw9
Nqk0OX+1KYS4uHMxZPv7qwIqeV5Wg1wiN1W6ig48aN/aGcdV1fZYOeenpnpqUn24DgyEWquGhZ7z
SD7MSEaAl8V8kOBFKglZISGH2IOqsyA7tKM7YjXVHfSGRnrplZEEsGUxpf6tHvDxZ8XRCgYD1T+L
gmrxCo/ZuFELWGOiLYfAsJ1JWaNg+ndbNzOQAGmqbitS9Arb8B+yZQGOwimt6tqa4JrSFi7OyBjm
Oi+LKNXKnT1Zkys2uYJo1xgaBYah5qvp3t6Y+ltktNpBNNlSpcIlG2fiQptiLdrEQlN9lWkimI1i
lz86IOZpU/P1xqLZUAvmd6ci34s3Fm1+OLim02peO9XMWC8fUnRGiZwfDRMA4dJkUFa/WJbkDUEY
34pyXWAIvraKEt2YM/89RpW/HxTtDIg8PY2EVV3Fwp5h/YO1Mjb3tnTqc0LcIPMnshRLWBp9jczr
7pAYiXGl2G98vbaLzPVc+KQfhW2zynObhzY/JWNoNkp7+7VNQlK1qYtUX6HzpT8sDfW4DJ7jxn6Y
HUYH/VwxV1R1+tVxEunBiI7BsqFF8V+L0ag/OqqWh0lPl8dC/D6k/yHMuO83JlCO0plLrziQJRcm
2RXRlcC77lIWk/f1jZrLKEBr3LpQkZuHos6Cm06R7KbGxVPpB+NR7CYWDMlUl1igcic2xb4KlHXP
qFCOi1eJNhwVKZaE5Mwz3Lhy5MC5prnmXOFyzwdN6z4Dv4YSsrSrVtaTJBW7fmzj/Be7QcDcM3Mf
nsUejPyucqRox2jm+1dMUbuTAse8Yha1riSIVWsltMkyGGfrKjqUFrinXDI5IzZFB8AU/VKlDBhJ
3pAgx4YtU8matuojrr9Jb5zu+4bUTgkza6xtqlbxxp5QTICzDG8lbgiPeJZkrVmQ0VZWW/kbzdEg
h8NvuYF6jm562+AN1RLqByP1UFtLCRVaskzEgrHLTFoWaZ7qPDLaKAPi8CTCQvyF1OcDHv5rbdmE
r/eWt2T5ka3hoL9bolV8wqEPYo245oz560O7uIS6RcIo1sRiEELJZcFDLcJJ0Qi6tts6KjPeYwzw
pZiewy/h1aLzlhl21++yOlNmaXmKXYwP9wVjZKwOYjsTrodez970xXjULU6aevkIZBPhPDKF/8io
ALtBg6QoAHf3IBZq1Y4zAUf1wt/4Z1VNnR9RosLAaHKwj6K772ccomI1BjsD8j+JmeYAnM+kHZS9
rzNmT0SQJHBGYttkClGcxa9uYC/HpSqzhX1C3AEOM+wL+lqaNAmLXfdr6vSfPrSItKi2I/FfnqE8
BeQ6Hoquf7c4rceIOLBNq+if4aQ763FR1SYcpnCOXHGytfh772dbrIn/AHNY4VoPOFcSKWlHuVO9
Ogn0XUtQ28HUinJv8pCQVHHtSnK3HXTzJeWvNowRhz6mDpn/MF8BpWZMbgOknyXDi2tMzIspLV8U
19byzxJrGdCGdQUWhPturxwayBZBZTLRpZWQ+JJ0PP1xYrAoc95MpwGhaCkrScp86v0U3KrQ+KFn
obTWjFMx1OOhCc3ha6Hp0Xjw1eXMZdNnpqjVActvdXDyCui4WM1tp1fWYlVEr4o1sUgsv0Lt5EDD
WLTzxRLHUmoVBh0GHf/1i1U6Vr6PMkAAi0d0+TPFQvzB980u0yDLKORm+ouHaV40iuJ0FMJzKlbb
mYJXnlmTd//PiO/pfVOsOcpAvBUGXi7eBZxAFtoi+7svjE4Pt51uHJNFey++B2IRLZsDUxybOWpO
oqn0DcIdApvRiIg16EWigSn1/H/7onhMlaYmfVTL8YAtrrGvVatTh30C5AuTPOd04UNUOjEGYiE2
4wgKsRJJv2uGlMORYMjWnRurJxVFisejZReeRkxXW4yTG2RE64bkU3uyXfEUo8r+ltrPTycdn5Vy
AesyHiE3tiBwDiv9xNT5Ws16fKPJOSuq0IVRxkTpXIYnEy3MOfC7FfPtjTtM2SVTuEXkTmV4DpTV
o1y1Ky4ZJVPoVBbLqtuDG1gebWf5hvte3c0DCUKmTSat9dbWbb7RmYRBxd71ZLE0wSZqCaIkCVzq
M+ZHkAl63HC5aMQPuqqYq0mZpLUvtcTC9OoG9j94uvlF09N9XpbU74gkihr9oxoqMgundAN+KVob
GP2KtjuFQS273BxxJodF4TUYMsLuBPgVPUnMlK4kM/UaxBRV8FKtgLJFm6FaMqJbDRUuJQomp1dz
qQ7kG9uNV4KoaGxqjf34u7E4MXbvEJXC6+feOQVTEq8iArb8PJbhmhJRGimUq3sZ8K1G/vlEaGbV
/459HNkySqrVOBv21od1I5XtrlVDTgIcukg3OdN6iFe8GXR0McOrYy+lS4IgGY81Py1u3cu1RVFg
x1jmPk+2mjRhBJbQ+3eDtGVEMa+Yf/xk8Byu7Qn/fimZCWwiZDr2zNhTx5tjg0dDvskfHuTOtEvs
2wgCaceMp3xCTEt6hk0Cg5zzjy5x6eKZ7wKAwXZgy2RtdTrMKVxPofS79cmWqcfz8g1SY7M9p+H8
y6BzlTfcKCsesiXLvxRq96PKoCOp/ERXytAT1jQNzDeGFok5cqx7FERPRdKQgGviE8PB7aWUEzQd
U/icyOnKbBekCKxld1TbN5/7hQfl1SWXmXzQjCkcm/cyKyeCCTH3K1Q5E0Qv49xV0iYLGv82QVyf
K/t7mZKqF8jBt6mXNq3Ng+Cg9N4yAOxNLTyildsYTvhTgsPqFiPZxMo4vzsVBQsKkIr0yyIiEa6R
Fu01hUqeE8s3iAv2SptSzw/750mxNwThIh8JkWJJusxsK09IUvIjqZRuM1dj501hWm4k+zWU8tw1
4sxf12lOfabPN4YpFac55IBDS2UwUpSHYIxb0JTTvpO/8eQfrpzJ6tdd/dQkRLXW5HVRz1+bTvmh
tD14FgBJtkbocdu/osjVgB3F4YoUz8xlNKisZvirrkNgqttOY+bGVrgzdEl2e5BdZqy/AhKrdESS
YL5SxkeV7OUx6Ss2xFBZ6XaKFhj0TW+B03/zg6oG6lT8jOf3WU2Ar6XhD8S5mdeoL0QovvToJZl1
gZY6HB2QqcvcRjt2tketbZw6i5IZImDTV39TvgFhYn7Eg3EpRibtU+ekq+yWKcNZkxn9c02P1z2p
w23ZnPy5I0A2n7bE85qky+bhbvpOcjb16uck7z6VjkB5uZ2ueszIv5sXXG9BIZBodCb6dK7QOZDJ
Ds0wYMOA78SqLjqAYPG3npPk1iWhwJIm7cuRQVaoK9Wq3XLuZS+1KPgTKXDUyk2dGf6NbMN2zdRO
vBor68UcM0/LOy4EEhjaNH0n4z71FIcJ76ZuI7dpsjf0opgcW56hxyQiLwn1plkTJLzkxKKMHteN
lL4C87+BTrPd5q03IdBVUYLvftjbkfqzkJKfWaT+aCqNsMAaMr/MMxQV7m0+dNPGzpgsiBS07HaK
jiicgneFKuiYAfsbpuJJjqtLtRSq8mmZiP2lNRbRCwMfOEQq2/S6C/euXo+Sudidy4c+jN2oMKmW
LELdKhj3hcJNIUMjZALvg/XCVdMMVrGyr7PowUKI4ZZpccmS4nemWfuqMr81EQ9eo34N7TTzdDnd
IVShHuS35LUMPr56ezi0pJkFoKq9CgX6utNiiDxDn3imRBq9KrWTKxn56Pma9MOGbBT6PUL0SFvr
hEqprWVup7F+JuaNaehM31IF2Bozlcwwf8lHeaOT6r2xQxP9MJqVyOBrJhXvjlzEh34VhPbCEHvs
tRDaePo6zW3qwZ8BFz7/KEbzTS2mW2+u1MysNmYwnmfQnIkJea4hf1IxzXMBxtouGjiDhcqMmt7s
E99Hpm1uh0jy7Iis+48pKj+dIH02y+40mmga5eE1bNNdgwYnGflOxG2zAckGmqY/hYADEbQBRqtT
w0tKnsCl2tNqfp9Q5Y10VzXFQBF3ghkHHxpoANkVgfE5teMn2dSZa6XSS2MDsmkj9aPJkh8DOD2t
Gj/wl/1CtosuVtvOfbTv9Ox5wka+SuXiseyAl0dwmPoERTXn40knRGxbMA2A5k+jdtTMWyYggak1
+6DrbmQakSFoUx8fWutXozegKbjDkrFN1Huug/wFoOxK+kDkpZyDbUpPapvfEtA8rjIPxlp3nO1o
OvuPrAHQB21oX4xGC28/QSw/IY8IydEkjf1IKEZxwTeMhM8Cm67yiyx9KjtUhVvjh5y1p0Qe3js+
FI9+bxEiDEif6atTS0eufE+Iy0q36yxOfXBRSKYvDHXbxsNuLPxNs2uGfNNwWrhI8OTP3OHoMrcX
Mf4fQAFb5SWiSrVryVOTG4LFRueUFLA+Oy1hPiXfDBG/3sH2f6UpEcoJ+rR8rN/Mrj2pTnvt7HRF
nsOtbINPI+O5EQsZ0Q1D+mHhqYdPWvQrpmZIedCJ/pz5bjAjADY+Z9hQKwMjmnFtazIC426r85yx
d3haLrIL0aM144BIplbFz6V7M1uKynNqjy4cnoc0Hhu3siACyjqCIy0Lngsz/VW2Y+1mbTp4ldOR
GInpsA7lfS87j5bGIHIKIWfnQX/UGkbZZed/di2/u7lTNyYwb6vpzxrVO8gpiQfizpRSZkMrH5Qo
2imQu28wCBE6BZTQNGqHda9xki1OI5EnMxd0JfM61XIw/Nu228dD5mVPTQYjqk8keaNqMBuaOnok
AL71Ydtzg2MkeXN+ymPXnRRAZDyNGTvbb58lfQK76XSfegtpfJIidC/dZ904m6AHKdpEZBQ7ieOl
lAhqJjhShPFeLkv8eBiEVXq8qgIqAp0sZ1Ssk1029/aekMk3KwLewx2868ufSsvYeBr4eRbwdeLo
pEsFCXMDDMWYr0sVPSpcfjzcSaiayO+Zo+oURMVvQkZDV1c6ppW0F7+xCSrJvyuQ6+y5xiWhkAjm
Rzb5nPm5C6qjyWAxaPNL7zBpSL4IqKszBqJXxtqvNpMWKyNYsiLU8cdk8ASQ2P14sR1uNebkJXa3
JAxyNzcJkIobOKrVW6JW/DqGlVnP8oPRZyOD8TRxdZsxmJmi2wii3z317PZoFAshyxjhvY3Di1EM
a0U1RgZWhGZEFmwHs7tKw1juIym5agEDcjJpc9XItxqVqaqaBwa0Yb/FpK01ZuZREHoxw+A7fCvY
qQmavVCp+AXwpZF+U/T7FhXJ3je1kWTgltnKS1aCMQNxr7spatvdbAS110DEdIZ4Fc/Gue4ctKnd
L0M6ELV8ighmzSlCA3xEe5eUa6yM17jX9Y2cVx9AFg5dPkN8LhZE82elE1w9Ogpm/SJ8KXWLkRAa
KJsigVvJAePOIgIziQQ9t7eIlgyiIa1hFZuYe8wJV4jxLe5AQPbDRGa7qW50bXpWZfNUxfwCQ85w
ohMqwazkL8Pyey9tIQ5n61Axt5E5fs7jAeXMS4oi1SUXpFpnCueJKPELTgxkIzPP6yZepXZaSvDG
mwSZb9G2raCHvKvNUVI2JoFHrmNIT3qhb3oAt8tFqnDhoGKFmhBQbxe6HOkfCRc2STuCDvzoQ+27
akrTxld7YMlYSCEa8niapuDtGBEaDt/+QsI7wMCE2MQQ/wpj/DYKYSQl2m/NbHPXHCn3G1CTuG7+
H13nteSosq3rJyICb26FkFepXFdV9w1RrvFJ4s3T7w96rtV7zxPnRiFQCpVKkIwcv6OFaGEvqKsP
iavquMo524yU043icZY4lv5Ow+WbDGV57jNQax3gfiKqKNO1Rwz7ii1UGQSUhrZVs9Ja3hAk9Ii3
ug6w72Z708KXVhvHg6P1LnVAKn2s5hrcU9q3VKuwo27PSsLZVtbmpsnljzQXyJHsE8aY27mkfh5a
j1RfmhQbO4/3A4njuHbOdzYUdml+TZr3KYs53UJkk5ym3YMjhp9OM3ziJHqYp8m3de1XOSYWbskD
Fr2IL8KxtvAnGYQPDqJK86nPnIeucZFlpMW1dzsAlEoFyPZ+plZLon1hPIftY2eqWHXjIUqCGIk7
qhNux1hcc8u8mJrNpRu15DmBY9Sqc5OsOvpSDNs4Ue8JHPmh96Riep3YRfH0GIdWDxfQeQBQIcAl
DfFsnt9c79G1FUgi+uLFV7Sj37YpBTYFJvZ10TbVy+2Eiy0x55u+7sAb4r0ixVXkP7DN8wA7wwPn
pF/L2AjGVGMl1msM1RMRKLpt+O6piTDspOkHd4FscK+DcyKcYKjUNyXPgVo6fR+OeO6NIWF4OTZo
ldP5Ud9+xhXUe8s4Ul80IqfAGJyNRVXJ6mu4qdmRStrCdTgnpSrxfK3sbT6GPITcU/wQbq6oDM13
3fRrcuK3GJxymrrCV3q8AVNPn47O9FqaSR6E+j43AaQFOlQ0qFFgkwNTmt1bJqKlQ83KP0z51Ty7
9rkhgJXUGp1W8uqUfYqIdLKzH+PI3dsi1XsnB0qO3m6BCRvg4ZiQaM/x8FD+kiEZGVks79oo3hkE
iey8aTzLTP/IFQS7cYrz++I3VLWfMJJ+AIiXOwWOyqbiig88xWFt6HEpDUNzJ6adhwvwNNFuh89V
bcMswp2tRBZYoUTIQbXSBu1fHtILSZKvMswvqqNgap5KkoVCC+gpaQ4xBhsbSEvOpi71r8HAdir/
odmOIHFL++VoysGZR/onHmweQ36VJVan+HV/4TfzTkU97Co9vpuxHMbZN8t80mBxIZhvdUyE6/3I
3ZRLEcGheIcSA/W7/02+5V3oEbGcMEdpBJ0XvfPiaeN5qjEjwWeOLHmjvvW1+S74sbBEeUgyT98r
S+RyLKdLbqm4viei2yUJ6zSV2l/K4YVrFBoIpPplOrSDOpr2vA8UvIswvo2PxAr9yDRd2ZKAtX9B
SBpuhiqEPfTlja+Va7zS2352io5qE2KqNcM4I7oa6cQ5zzyWqUxRoUHBy7UJyZZeb1VDr/mp2vqv
SoNLVcCZoGH7WPLP24jBeFDyjJahabz14JZaNPRb0n8WPxUvusSW+RzN9kHLKdDNiFA+ZicqAJz2
WMO6Ot6tVWdANMZJmIbVvRdHD/KbiTcE+RlQVo5x/5CbrNTsGj1NOhCLYqpvcU1Qw6SX5EENzxiQ
5js4XPep01+AFRD6KfmdmUftlkXgZVicWyfjSXuPhPvudM1Lo3JiZtYL2RdPui22ZkROIRHAuIAT
JDudmpqrBVkXDPFDY6hvXWt9KE5PXxmmW2OQXZeqNGNS7v/OnBgoJvpj1d1lFT7gTADQ4BbzZu1n
uCxeXSW6zDgVYql9yXR7pnHXfMpq3FWO8pITSbxxYmPwh5LCW7VgM4ScLVQxnSg9pOKmurHM/FSG
7YcwkVDE3YwpJfSnuntycvNsFHbj60pHTSWg36sYVI+pomzNJZ+387QAKThR9Gn5GRfxAeOKU53E
OzWzvmK3pk9VgwKSpEqUYrLXJ3mX2QSK1lV+lD2RqZ0qA1jh75nWQBfVSei2kiDNAJ7TFv5bKDAO
tgL+hHMX35xEQBIeLkLR8HeytXiD6DEcjMewRUIRhr9noTzrRAmNdhk/K9kvPBOFNeu+EqmwsQb9
bsJ7bGu02qfTtUfdS57KAWQdBeBXGy7/7Dj/NWn9aybQVZO2gPtVyXdOhrspG65lCj0vjN4pId4J
Vo03TtnvLDn96uSiy1O5kSuFByNwLvEe12HbUZsvncpxD4oXb42J1qya6ATA63QT4l+eRSJF1ohL
kROnVFqPhTuYIOjKzzkaLmqFhbQnrjpTuOm4+7YsXb8YMLkTbZAMyVuS16b/u7Lkp2XkH6GUcC31
8qHArbF1CiYXuyZtyWqxxzvPYghC8uNhOaHV1uQZndGTrvSQ01H+orI4TAO2hDHZoGmq0tTrRM/Z
COd8No2tCqaKB1eEFkQMvuq385iSlJhkuzlyzigo322z+pXP863H5wtYzb5yhbzaGW5tSrf1RAkH
0432ep36ztBBOFZIi0rnO8RLJ1xr531lGYGFvQH3H408ytx3da6uflb7A5kOuOhDAx/dDpN1vpQ0
vMfRoXnj0E/ZGFR0nMXiauQvnZltCVC9r+P2Le6BwJdTcJ6ImIJYou4imxMF/cTdnId7OuJvodPe
0bm9hRjls0pAh5ZXWkAK0Tk3i6c21n8Wo22y0Ispa9FTuR4uT2bLjVEkTytVIFJpytA8lgdWY0+E
ar/JNv1k9fuMCrQ9YptPpvIcbtG9vFnyUsvwJ+UBfIyYEiWkUX9RAHJqjbCVbrKywC30Aywj2nrp
ZFAyVBH5kMqldKRyx1rzdSzo7c6dsyMvW2xLyx5Y04/erpixopnNPDuI+ipKBYCAAwRupnyy7t1M
aCHMJHQP46ygmyywrCQkKxrd6NQnA4tGnBPA9hVfphaxxZO1n5pCOyk5CFaFEgEkwmGh5sYq8gxt
P01edUQel2zqiQymUTOKR2VqMI13sma/bv7Zhw19ynXZ5OHWQcKBEb/UuVe1hI07RUmWwZL+NL65
ZoIZNwEWtjNOfuVNx9JBko7I6ZdNH1kz4Z86Rqcc+D67WaNQ7cyQTh8m9ixtXua8bvY9FXo9cA/r
axqQSftEvvB71+aLsou7z6wMR1Prvb0T/nbI7PSnXHuHR8a9poHulqpmRM5x/lPpMFQtDUp7e9C+
Q+Fy0VBhF2H4YaRm59MicrfYBpiegYmzKvhONtOSW52SYSnZYuUcO3D4Qucz9vTPvoG+PTEJh114
xIkZg3Q6Vq2nv3oZpt/WTk7KtVo+LlkQGMOGPjXgfO+5L/jnYXsoSJaYhd9P6WVW7cdC3mRq9ps0
H55EBPqcu+6xliYtTeeW6ajJHferHi1M/KPqfrLyh3SBDjyloG041mdTjQa/qQ2uCI8UeFRlJ/Ix
xLaKqhEMv91SXA9c1sZR9CaBOhart4MRxSZmEzA7VBtHAs2ReKJmhoNDY1QHqSVvddq/jcUStDim
/T40it9DMjfXFqeNiPa2arFSNiKPG+xkgA8YRuDF6lsyOVcv+q03BphsTR6ay4JTJq5gekyfiuEl
NBLchVzWaHFkRBsk1puxxcthLEff9VLWzo41bMBU92miaq+Zx2yNdyyrW1osY0E+lJaczY7ui92b
d6yxn221eG0KNw+U2kwgWkRveIwgYXf1PWom1YfowTS4kA4dYofoHNKk6vyl7Rn0OmJ1nd9YX9DW
WSEY0sqyPUGmvEs/G2BhO9W132eU/MVAqzLsAVewUEHiDuI+tCNrOIXcJVfkrp/ZtoaiqX/WcgwB
VQPLl76U0KpoWFnyK0srvF/EcMgn+sxabnlH3Ty2RdttpghgqplpPjlO9t7R5ONuUyobAemhycv4
GKX9UkDrPy0kLhu6lRF2J2N9rxYFwIpufZQL9BT+quiw+FqmULu2l4aeJTTZ+hQhDewoRh5Cm7NS
lDQ7OxXdSX/Xo6/z4ajIwBMWLukTsIe9JNZ0FR2/ZO4G8DJOGJwRsn0d41JBebcZ66x7qMhM3zbE
Gy2G/Gf68tfIqvy8o28z4qihDbQ1qaXkMe0rHD+4I8SVGfpVl6jXdlB3BTXlZnJQTiczieWmevOk
aexNtat2OEQe5yp1NnYmglgnsGWOuDlEkdmcB/rtmQvBPc3GF1tAMlXbH6Bm/P5ihvpDRzZMmvSU
l7TVWbfiU5vaRK/0O7wYcJGoRHJpHfDTqqZpL41RQRSLH2TuFcHcGtyMh+YNi55AWEv9WSKNm/uj
lTGT5kn5IuzZODh6CZvZLKeT2SyYUA2dhvgNOHxOVlPX5uSJo90IzJjTQhlMBNgNjUAuNJZZtvVS
5HXhO5oIfSxXBFxOVK8y9YlsExhALZfkLR/5iGziEjby2vJN01zyFKqLZaavrc3/NtRa+5AmGQQm
LntkPi+1zTeuLD4SPRGdmMhmWgOSsd3+1fIsiMVZccHqczxH5YNKC4UzSmxCfpUgzhrsvpua5R6f
rclpR9BID+pMleWA9QS2K0s/jfqDycKdeOGCiNXOFHvAYgOPmJ3XX8uY8Ba0su+qbbaPhR4GfTq9
GgOqy97pfzQhWk9oQPVeEETDFN3exmRmkPLbJCWItk70IQ272zpud4rAUGkcejrGKNFE29yWX/g3
8y+a0vte7RTCp10UML1L7IZAmFBJ+LQ6HTqdsJGOhE3BmWyF2K1xIaH6l1dzapluRqEfMSopZ8oK
i3POlNrXGFnvqv67H+cvrGcIt8Ao3Kru58ZWccYJ6UOH75hv8W5Tt3dqjoICyBD3mgaRCX0PZejv
BjBmmxSfNO6DJlZ+erXpBp1WE7iWZOUV5M8J8tklHc8E0wH28lWNSod1DuJeKlbWtXuMfUwfT4xs
y237mBrhdLJDFWyDpY8poOQ4UTnuFLzg4SE/tUqu7mr3Ho8LCkN1eulH7TA3Kl3hsf7R9iAi9tD6
eiQafxw8jUIxn/nro2vctD9zG4jM+K33yb3Lap9FMHfFvh+hGrEc6EYA6NhTqNkPNbrxW0QeiVIS
Zk2403ZolK+67H8aEbleeXjNOriVZvc1uDT0ZUoLHnblc0tTgLw3D99fYdP8MH70IcvDFPeGAIHO
u7Ko12JnOo8O0QVFmj4opsQ935o45WZZbkqoKFutZ83nLJ74jRTfqjF8tL1KxWIPB425Z7+Ybg9l
/gF3g/RK3E/Be1kZ6079yDdKOavilPaLle9jLHAhG24zJT0UKoHOdWjcV42XnsqGc9uothH/5M0k
PeiBgOBa5VlB3A7DnXQDA/bs1h1N0ja692kqb9xhU6pgY2NK5HN1KeCByN2ULoLdlnUHoW0Q5Gf5
lSKyYqmQPumqF/pxRes1Lq2EZzRO8qjsbsJGmat80msffinRAfRVxdrJvOsbYLZ5FJ+Os3izmCyN
6gZiXc+voqnzPvLm5pYsDxbdtwIm7WndZecVUUZ0HmRm822bJYImHA8F9Ec4uTpzKcHqruLh4l/3
01ZWzMOh1J7TLkk5D9TXBnuJrabrjh8ZB9e2ra05e69REpuo3Ohpl00xBHXIQqYY0EGkm3osq2M1
Ns+9I+e9nhpJ0Nf53QhlDOwYdM6o82rPxUOwsdtl+AiPYLUgcZRwzLGo9LGpoDscGHXT3fXSfcwF
/1Ax55tCavVd67WSDO+dy03flXiytMAbuI7d6nCiyU+bsY3Hj6HTcBF3gOXTTnsxbJiFsvklK5xc
UHRRChWBVzu3AkRsK2ez8SlagxDpYA/EimfOErQxfKf1tA3tviW+8JTV3bjD+BvmYnjnzdE1slmr
sCzbZbqM/UHJ6Mdow0kjf4AiZ/xmysU8ynHvNaN+qLqMNowdveQT+KfJfSnCQbpWpt8j+cFpaGh3
iWX021YU0U7JSUaoNPe3Y8HRLNqXse3DjYkNsu9Mqu80E/OzMX+Zo3uoDWKy09+OzQk6F/lnNaKt
VZ2W2k8hxEhM0Xkw5I86g0zRcnLpzTM6jrNXw/CJwjgIkxoXj07fOJ75uShOKMRxJ2k83fBD3bno
MK9z8Jegj+yjB+XnhFDxh7bEjEdSAW0v+Qc45leTI7ZER1TSfN2NoYupTZqTlwxOrTtkFOEFcrLL
6dYboAeWGf6M72GgMKv44TAHnQ51v6+vU5fle2gZx6kPb8SFIH2hF5FpI1Qdh2NG0/RaCOu7nser
aXY3qlRsi+NzFjKCs1OBENTsMrPj7F6qM3CUm53GJuVsU9A5MQ6V1R61kRz0YnxSplm7dnCBdHjA
uzI5FDUlbusZ33pmdBthN69K2c70uTJuBvzfdJSZFaSn2o3PLVgaPbd33Wzbi0ZYbBq7005pW2/b
zKXvmTFnS/KQ48zgR8z1Zb3HVukIZ5Jbeabq6Pvlr9wmTiwcDRKnle/I6t4zM/to63jm7Nf3Q8Xv
YiaEF5K3vrPn5ldk0IRM00VOn4KgGWQ86aUb+SYWZXQYQGwt/s193e8gPjHDntI2/cHv/+h81LL2
thH9Atq0NP0bT90oA8sqK/oem/Gx0Z1vmbev7tQ8gUKEvp4q+OQ7BGd5OEpVIcsBU1vYO+CoCqnB
tgklm8gDd9MVc8WSXwV1dkLjjFHahxYOrl8JeGILmiVa5Pms1PItsTvHfrQxfzhNxrR3uIJEVO4L
Ju7QVt6MLvmNuZmg81yN+1KF1ob8Pa6/hdO8kjNFN1qUt8rcaSF3TuZ03JW9Q2H2uB+LDz1z4aaP
QecmUOpUU5LLgO5ULvEzygTBLtS+HP0bQNMN4tm7jlDStkLDGgHqdVKpcHq9+DRas7ZJk/gqS4XU
SqO42KjVMlEV+3ay1ADanEV1MfidsPfaMEa4jcmKCJbqUefAOKxx+WfmqWZRGqHoJN0xRnjtVS0z
/H6S6XdcVovpVHs0hML3JpXTtOniUN6yCFsy0KbhRZtj70xnwx8bssddK9GC0RHPsazvjY4gCGyq
+TOS7VDAdXXplqP3tq52xlKoAi73k0kluMrILnjqPUD/xvRvlCBWIyDGSLgTzKl91SoyGOStnVXt
LIp+Nwgl2lYZRZlsDqXQqFvpCSci4dcbReDG8zUpmIDCuBKBKttT5BLcHqnELsA40jylCbxcQa7c
v+VjHdR9QwnQRveKRtE/iPIrAtCrUsIovUhJtsqkv9ttdTPV9lB4+RS0GvVu3mY2/SADsVCOI0s4
3LeR8SHNc2Qwa5IT6ACH/fbgOJSmhcy9977JSHmn+WVW7gsIyn4kBg5Ny9lgURpHlBFjpN8QrNzi
Qb0lQwfbQzvKKC92Gu0Bu7DvR91bqDyUo7IiSHGC6ypr/bUZk2cYlpSj+FBZbY9QQ9h3YjaeQiN9
NJlTdq7T7bN63ntSO4XcyRGL+l0JQEY0ZZCmdCNJ7EyTeqNXo7GFRsmWG1HsSHgxTUHXHC13Usb7
qdd2TttSldBs9Mgs2Eglv5hj/RWm/VfWgFWk80arHvOq67hokPyF5Zse21/JaH13fYlfv7411Fzu
Mb8HL5swVqhYtdvxBy1ZAHspappnys0o5+fYcl5SZzyounGsYkpVpdUv2O8g9zDh6HTcEK3G7TaX
35qpBJUquWFgDdF75s6quMOqw0ctsA3MPkzDJIctO9LUfbAdOnF5W77Oobetp9ncx632wyOHtaq8
n3G3MOKT+KIMECkg2pECUYwXqyD3tNRpcBfuDxUXty4sbxge9TCv+qeqpxfTRohhS8e+Ihwj0C6U
jwVCho03TxfRedtktkhRYgiIycXAJwWY1d1Zbv1oWMV73ZBVpqgOXvsQ0tT+2TNpLxsesgLLfRpa
jYLN2jLlgkDjkQAN1/yREdCJ3AR7Mcuo34XabRVYqhWpoWOi32zNITMU38CUnnsnw8NyywMXeJ1F
Zm3MWKBNR+oTVtZDZTR3Vj26Plgjy25C6zZKZdznnd0EAk7P4MJ8HNuz3oEGR8AptfKJkwNRj/RW
N0ONgyS8VN3hpx3Ay/NcY13qHGnBMzcmmuS+Nu87rXspVFpguCItivS9grC78WyKEgrFAbXKAgPi
J5VgO6FGE80Bqt+w+VW52q6rzUvnOPihSJIhM+ZsDC2ckoZm114HabZXrUy6Kw2IGVhvUA7QR4ZN
o8jxWDSmfExNJXtkWb08X3eUDfpHfIq4bdohXpBhHGl+banN/p+XGaiMfUCsYXVbd0EHAIewzJ9/
D5IOUco87o6BNTfykT5M9Qhd7EmqmHesuwziXe8qTz38GbCMygkw3fHXxtu/B6KRjkp/0JXjOg6y
9fgwVsTXL0ddH9CWHGIElcDW/GXrvsZuWh+GnYWNy3/25Ynra5j63NYReHdNsF1SGtpWNtzMsf/n
gbXdg2uK4fSv/Sa1AVY6A4DWf8ZrlY2LhXkBJ9Xv/u7OiVa7i2AYrQdd9+flRPRUbN2zFtlJvQrv
UzI9n6sQ4lQph/a0btpemS0ZcHOQjGn37NVRftYreokiGjruHK37QAaCnyO/aX3hjNdBZfJd3zrV
XuNHkPWO62aae+keYYO5/XPgKBwuZBXSNFs+ts5xncu0P0PXj3I9+QrqYl7XTxoSIhvn0I1oSDB8
6KriwHJa8dfNBOXpdfD0H0Wl8Heo6s2otOZpPY7GO2ll1NVlPZAlIPVVwgt366ttavkTnF5UNXn5
sD5YeVXvsppLC6usOPY7u8TrYigaf30ZRnP5wAcmh5oMZmbxZUyRzDGsK0Ctv8fJmmlkPSD2NCn0
XdsayY0We7wrhzG/B4JfmANSPmBR52zLKOkfMyw1tw2uCk9TXdl+iPrmmdqr9qPBzl9aum9cd9bw
Gs/42Tm55byJ0RKbXOnKX2YtvwmVRS5Zi1e3T4vPUQpkg6nxJWaI7Llb/m5HKooCTAWEo/R7VTJx
zOp9OFLRbOoL3SoouQUuNKadQj8gmphyp2f0XO5jsJBvgIiz0c7VV147Dw4M/49kSH+6Iq7fVdYE
VG+N91MHu91kaT7tEhkRjeJp1QNh8vhq5g5T0BK4vO6LMomkclYofvqqelhf0CLNYZIIZbBuri/U
Cc2hNMoVyh0O9WecjMbAhmK2XTfb5QClo7tBP7o46v33M8h6LqFPg6NZQ1XG/lw76k4xNFyIlzHr
8T0wwf1YWf2fP3V9QTRhtxcNmNY6ZD3+qKjw/PsYvL+s4LOhSD/MfUZcJBDojbSg4tBVVkokqIyv
XGZK0Cpj+oSJQeLXmtX+KnLlTrfkEIERP8xuGP+uCusdgrf3Oti6SwRyi2x2cHK6Kl51VkRpnB19
cHcsXnuu/0IHFzf6tyHs36wSK5fYClAP8APN2fwgHGn/HG299KNomB89LSl3nl1gt1M0/Ql2v7sn
tTm8EWvabI0qU19gFKYYJsX3lZo9ilnX7wxZYLRg2APQBFhgl8XVHScOQFFUZncZS6e9gdfCNcvM
fN9VuKTkAoCryIbpmllGuzcErAJhAv53plZctW7S9zjbRFfN0+09F4pzyTKEACUTLlfZSUA62Uuk
/QfDSuMHqhFKOs2xP6P8hK+E/dWyDt80bTQ9rkMTa1boyvxn6Ng3/xpqIHN+VMn43vetxezbZU+w
p9IL2Wf7IcTbFLdl2hnrPhqe+76SQxwMxIVuZa2C+oXDQ6E3JCun4RzoyTw8rA/Eyzq+gZ3Ebt3U
lnFajxI3MqS1l0xtBHen9LJx9YmOelKNf94XpzSVXT2sT4DgXzNpfhhV0emH63/fSg/bG3RKrAbd
Q0mKChzLATEwuoQHA1fhLaSdMVj3DaUbPlDdw9HHcRNMiHHrPmcwtsOEPdO6NcRhcYdF2WHdWg+E
Ps07pKTnQWfmGOuDZVohwc1cQ3/3weesgXJt/dj9dxz4x1bH2u627pKeK7B0qw9lTYT6mOftVtUH
2BU0UNqdkpr8dsRBxgFqRPSYypzRy9Kbm8NtASLAspPeZOb/2W6qGgM++rh/Rq6bGOfTaloe/h5i
faG0ovZmA6njOe1iAzM0Ny2c1MPauBdKzh/Bifn/2RlZtnpQNFr86xvXgevD+gI6VODg5c3zLKGP
Z559jJYFaBXXxl1P/+cWFRW0FlwDf9E1bAB5rPJelxhVWDN6nLIDcDQc8S300ntIIoQ3XkU/fd1f
ON4Tdh/qk7eUu1WFLEaJO8aL8lxKXKGsibTpcBJVsO7vYlZEQydfQXEczIlG4lVToMvCInJWiwfl
3DicTZv1aTuRXCrGHitzSzmvu+o049V1+8/Tde/f13sP4VpeKL//tX/d/Nc+S3e1Y1FlweDSQyX3
ajrH+vTPg6o2D0nHd51N+OJF7FhvWor4QJWZ/AVo92WZ0n5XHPHSalp7NG3D3LtaGgdeYeD6gQf8
i1lqwGcoPITuMp9GGr5MdZ68knhJqDETJqwMJWiM6ezishVOqbGFFc78J8a7qaqK70li6tk1+ltk
NSoM0tJlxT4op+H1oGs9tqIq0P1GHYzoEBaCpXWLtMvVi3fpaT/JJ1ceMcwuz0LHZjBxZggJY7er
Cpm/9iog2qTk2k5BwvXLDn0OUATda19H8qRVdb5TEYgdyy4qXtxpOtKMFO/aYJSonsLwXMR9+hia
0e/142bd5ResxvLmlEV/F0agDOPyhuXvgEEJppXCDRR2ZO6xk/xIsSS9rg+GGLtrZXbQay0XiwOF
VXoFQfJq6Ik5btYxaDmXp9C00cCZ5382/3uIdXgh5WtR5OXh76FzA1qwqfRt0FVIA8ZxPuLb4t2t
WyJDgOb02N6vm2kNiwV66nFwmzsHQLA9NnRAYIepiV9WSv069eCqqTCrn84Mbp2MefNe5sUrNI/h
k4jma0c9+t30NpIsEZFgX86b0kUmsFFYyC/taC9C31KMMGTcyFzk9gU68Rad8mIuVzoVDnO6JjcJ
0dL7dfPvC1muFOQgw7PsaXffkhelJ0bcwJD64tpx5e0aCcV3GO3mGBvdad1aH9Yh1jJu3awWdZE5
RPTLWuchGVXlKFx0XQUqdVbpPSYKOuKrbbK8vI6plVD185yeaG1ZjOG2+smSXjn9eYuu5X6tR9bt
z2B+pzuNZAmrtpwHBEMc5L+f8ef9Q1jUnFl8RgOl4DzKdtj5LTzsxygrxGO4LDkStYar8999btO1
24wWGNQdLOFQruj3teq6l0pP6wtallfWxNaziqwKvzH7XjYOlrIpfHKHE/Gyvmjhar+FByIPqoQn
2PaG3AsHvmveGtGPJCydQPaYI+jpiI4KeSfhOT1St7Gwn+cclo1XRsr3Dnwt/BY9JalRt9ZzwbEC
CLLZZbSMeCvTHAERTIEnupnByLHuDcuwnuY6pHHq6KwwEdmxNsfU3TDbdLO+6hggnVPrhBfgeQxG
kyS/k41d3zkw1oDQ6+SjcopTLVLrpTakg6Yiwg5kLpJXqdBAWAY4//edYKkNTXU3/oAv8uedNjOW
L6dGvwdbouPuVPnzkKNQwsAzeUjDEN8orS2BSHJnP0y2fk65R0CHKToQ7bS8ML+1+6lQnTuT/0/g
ZJnxUObE3yWq4jyPi2URfrybqjLdfdOF87QplgyGzpm0K1BnTuMS161ll4DBf5XLw59xbW2WZFso
/7xjfaWdJhKSBzMkghBxOxh3ACOxe7SNLn6SNp4VCUZvwbq5PjDAdOzukcp+UQFhPPR3wLqPAZpJ
O5AOyHAMvc4kmbaPzrbI6+sQD0WQFXn7oifp5/pTa8bvxBrir5RzlWb6RNDF8h4Xq6Kzubwnd+gp
1KnZvMzGAh8M4bcp/rxHeLm20d3in/dUNryULBdnJFXeWWsn7wzkCb416AASVSqiXca9oSYNm5fE
+tK/n1IEG1ulS3b5WBUdIQUmOj5SdTcN3x6XZ3LUpwgTho2lujyKZcffhzZPCACG9fo8I6QNupHE
9SYZjUsp9CxIrFR5RSR/GzgLv6ykvzebwXhFtyCAxZv/Z2hYdLe1dDXj8V56yT9D/3VUc1bJWC+r
jDbiu14L44ca1vI56v/XRtK/a72t/3lF8/7XK/9+j/TksG/qEBLKXPUkizfqyD0WxT+AqGoG69NM
wxAgWR6kl+Iw6d5UfLvOdbas19anAg9ahUzV/7t33cYZvj7NBi1rb1JOworOSEbMfQ5UfAKVV07r
foTvNE/XnVoxuvgiL6MB/TyxWUd1ttZZh3VAs+5dn64PlWuBlTldupE4Z/wzfn1l0qJfnVfH54l5
/j7i0jjkI405rajEfSg0cb8+owp9aQFTT3/3j2GkHVwD4H596/8dC9v0n7Et3r0bPA46bIfd6Lo+
WBh9ch4VZuBUBd4lbYf2e336d0wzAXf8e8z6sq1amLX0BMsk0AyjZwXz97MQrUp/enmqKzC+1mfr
QxNx74KeFG/+7ut1d6quf7cze852aYGP2fpmJI44Nf3rOLQrAWmaxma6csHI/tcxKJwcX0yjCr9G
otXCrq/3knuMDMR9pMbifwg7r+a4mWzL/pUb/TyIgTc35s4Dy1sWi14vCFGi4L1N/PpZSKpFffp6
uh+EQBoUyVIVkHnO2WtfqlQ4aMR9Y+kJPft9YNv2APw+e0vDcJZkWo2lvFAeQCvnl2ZbzzNlRzNQ
H2az5Nig08hwmnmeSDeeMEOobmQTKVOxaQxIS7Kpm0hGFbSaR9mM7GjJA1J/KD1dvySZ+SC7hwh2
a2viIReLXDw3GqlethDOTo4qlnqLk+Z0h1G2ed/k08dLe6nZHYa4K+EpcREZD7GCK8R+dP61tBSa
YGEpxnnAV+lZ93Em+ftva86/LcuwcE0maXz+/G3lSyb8tlkDoLlCpb+RJPSMx8W6LQLqomdY+gcd
feapfzarJkSJ5lFCI0flwDSm3NllO1Xz11RL861siaw6cKtE4pNqKy9mrYssMIousN3GZUM8ezU2
jqCUKcwWPqCCc8FSCOsk3yL9UIPPkrM/LnSMkNrpyp19PaKLpTTRhXqzgK3FcJfgf3EEIH/olNF9
VnV+vPBGVEeed6n65LGZu3MPnU2dkE5vu8R9HlsjXhCIj45ytLVjPDFE8hRoVE+3JhY746C4zzWi
sXVex+NaXqXrA+HILo7PnpJ6T1N8lD/SVXr1COmVDOD8o/w4JpFb58pGNkUiXid8Z2FYNeVDE/gr
+SO9ltyYNuF83fWp/mSiGksi99SmBhkPVUVcjJHVCads5zRUFrmXWLN96kLNeyFSE9zQr+FRoYbh
85JpmgQ3URD7Fo9Ww0J1Evb3Qdj19xgtETpMKQ71A5ogbzCQGcTXzxla5z8OsZGe5HxcT5qN0SO0
lM16fsE5izu/lrxmqDNrAVPE23iGtWk7Ud+OOXp7FgCU2tcK31YVSGZn2MH38K4L++I7Hk4ZdYLB
7DVgoradWheh/xA/Wnbz5hlK/j3xdcpf7OrF0K1q1UImPBKNtE/lpFV4IHnOl1iplnJq5ZLn0wfV
vU4p3nBCjXiSWPVwnUqvv5E/z0akmPZ29dUvKVVUqpHFmJJYhwZR5aqIbPeZwoGTnNrG+mvvqmgQ
dVvjlyKiI/+Gwh+qhcM+6p9/Q8Ie6uNvKDLWVPJvqFENPUZ59Ub5br/2q8Rcp2oybSkOyJY6YI9H
2ezrJF/qoao/mm3zc3TyAuO3ppro1ZakUbZG7UyexFDiJxWf9KUq1PpMMfywq7Sk2YJNhiOqROnS
gZv3IkT/TAm0+cNtDk2qTO9txW0CCHmMoJyrJ8+vzw3xzKIDuDAY+dchq8INvKwM/F06lEcic1hG
zWd/NDsgz9gMm+2CfQCzq2oQqCOwgfbbzD6nmrHyRyU6kjZyFylx15Xsr1ydWiCEzvnRsIpV0Q5Y
RgQdVxhehPGLN7ofLzDsDMfEVUub7fUcRz2aJrWgc6uKA6p4ilp8DPZ1qK3quodIMA/IKXLU6/Xi
QAIBin5MggoS2DqtA+tkEt882fNBNsN0sA8T5pKyJfvlDC0jf0TSx4FMncdI3+drhwKPo9DK1iGu
NwsJYEfp+lgC+r+PAgomG406CwlCd6bm0fbc5J50evjRX6bOotP05gu0DdTm/Xdo4zzDKH+5C0rT
3waggzZumOb3yUCSo1XU/rsxqAsA0N1XFWrTEoyjdgadigNal0brsVKap1rVHoM6GUDqYJQlcu/Z
ivFQiTUnOXZlNeABYgio/SK4sMdAjJ0Hd8jKh6Oht/adNR9MnbpFq7gTcWTPRLHuRAnmAf0ftZa1
mdQ7fWJZ8Tm/a5porbZs2WSfvKwPqcIXUZdtZFMOqFH9Drbe2n9Oc6ikcpoiu0W8ad+lld/cur2y
+JwAWYalWSy+fb5MYzjVpp0Q9cmL5EDXReMySUMfyQUvJPu0Nh8xu46ynWz2hW+v86ikGkLFG8cL
rGeXLd1h8CgCkM1GiHAFqUbdyqaTFI8t6a4LYir/HoX6umk767kUAQI276qNsXkidQGCP1B/UIal
buK6ZEsj++QhivLmiOYK2TJz1akw1v5Ul7u2z1+pBUZ67vn6UlPd+DqI3LqY+ltHbAHhDHYVOzBm
SF7nwaIukqtqRupSJTu0kn0fA375aghdO8gWKEXr4uVvcrrsiSxN3bFo/f114rRQqYpolVXt9D1C
0rZ5DdBQfbwGmwvKtavpFfGLu6g9MtMxqX9tvgFF8F7vP1u+/9GS96oRysXnWP+X1q/r5E3u10x5
HTmn4V4fyFXPN8BfMz9+3jw2A3f+xXXeGFD9GAy7YBDJCWVjcrIS/9plot+CY0lOn/3y7KOvGkmY
DVQ2MP2zO6+509/IdjP139KAwnz8GU5+ZhUneSYPTSVgquhph4HYPwd8TY3G39qmE20LNcj28YAP
5cfLfL5C3yhipcUzu29+fXmQr8WioL/5x3/97//7f76N/x28F5ciFUGR/xdqxUsBT6v5n3/Y2j/+
q/zo3n3/n384VDd6tme6uqGqiEgtzWb829drlAfM1v5XrrahH4+l902Ndcv+MvojeoV569Uv66pV
Hy3quh8FAjTO5WaNuJg33up2glKc0otXf14yh/MyOpsX1MjMHjxCf/tErrVzve95wFBeK6fIg5tV
7iKvqfetbpRo8FioYBKQroM4Mc/1ZBkfh2zSzia31j25Yd5raEnmmar8cqNoQXfzOU8OkHPDQLOI
QCaXEUFRK99WuTucrDwbT/LM+HU2z4CckrOMo+40ZGty8nVt10ZdcVdGlNL6pvit5eXqzgo9sf73
77zl/fnOO6Zh26brWYbr6Ibr/vWdjyxBHV8QOd9rbFxPtp4V56FT0zPuFvM56u2G/MbcU60sgTMZ
ZRsj6JD58LM7rj2wgVXjnxSSm8vMVC2AN2Nz50VODUKBvtG3LcpJ1T5E1ffPdtnV36q07nCfCZ8q
yvVvI7LhT6r+lCZt92ggmrom1HLLXrdr45PmIzGUzVQjqTIaCvD8+RoL7cEqSJsa8X5nPVFrkS4m
J08PcjQvkt9efyx/e33FUHdDVyO09DVcT32/BdbR9Ceiz//+jfaMv73RtqbyOXdMV0PyZZp/faM7
N3dZsAb5OxGRAV4M7598h4PM4021QFkg7IOWJ9/jz+GhAIva5Pn+Y17YdCiF4YjuQ3Oqj4R10MMm
fOAyW3SYZs6dvTvXD8tT3zfnU0f/Oau07Pe+Yt1VBaW3g1llrHq3nb627Y1oiIdPGMSs1Uzvdl1m
ug+Wr13keMYuh4i5XqLk9O1zDd540fTu9NVvkoeRGPMD94A/XjCl/OCqegaFhosxhVs6WeOld5zw
2A3lSbaABIrLz/7+gs8zBL6+zP2b3oD8SJmLsfTNzylc2pr5x6W6YtbLifXJtoip8ghBh4Cwj8ar
6lcPYtQ0DN56YkluO/8tgfLiOCvRWeqrCv1/S7GQ/dG0RXTO0bDeGy4mQVFhZRimcvW/etX58tqA
hfDvPxq6rf7ls2E6hmPbfM1s3dJV3XSNP25/5JRhq5ErfsLzNJueTM01100YUxYSpMuu7/yDYhv+
IeyruxCBzEa2ZH+bdQ70y3lUtmPS1ZRNl8Z2GEwWE1DIbnLqYJCiUB5HxHlqdkZvjdeqsssL8pkF
2BtxlV0kePt1r8CflU05YOrevV13+lF2Oc7QHxu8vWRLHkZfK9HYx+qafK+3inU/WLN+dDYFQVYk
AaXxXLgzNE0lsmBx93wekUYrbiYeox4v1ip22Lr2yMo3Jo4n1MQ6Lrkg9ollmLJPlNvIqC02plkf
gg5YhpUF2Saek8jEy38eqMykpDZFAvA5gHSbNOZ8hTNfISfnpf2mGb7NGqokKNUHXXVQZzuG9tdZ
LUdkG/ch14Wf4FDKgXOunKiM6hm22kVawyQiD0/y7PMg+2DlTGyGj7K78Ckr/5zaYnx1QBCOSIDC
DbgSrvIEkfSLSWj+Vra69ha3FPcRfU12pzrhLWYDCsZY4XhQWVlRdtUpT5roog1ylFUzaHZ/rVjD
Xyfqh+8a/kPw/bHusTm27qsQ10/kLtVB9mWltynaTGx8jLUPiq90aD5Ef/BS3S1vPtvy7HOOO8+W
zSCxz6GXrHSQxfiJK0SyQuqe96FfPn4+f+WZGXYUaRZ4knw8hQOv+W2eVRA3RzA4bcD4mLcaz0Lo
Oq2+MuamPKgtmZvcLO8KkhZ7UVuRc9P2eFzU1M3/MS2uYJqpAGf6qzr55iFp6vBWHmBHJWdXXGRj
QiLnL10zfCo6fdrl05CZN3LEidxwqZFkxhSaSz0+TAeXZw5qifhKaIeMGSUDslVi1XYMkuhRtuQh
S71qjbSsmtUV8VUezJJyvq5E/p304SmvxffG741HQG+ubMmnfKxMv7XCf7YacNuPeFz/Ntb7GFay
EMqWQWlPe0Qv6l6etcM4fZzJvmQaYA8MKbvlLq32juWCHCw0X13ZTodm7OMcZVuyyeC+IJ/v9Z1b
kUOF4QBQDBbUplKEf+6GbMLtwguu6O+jpZmH7WNusSD0hzp+HfvoPXaV+JuVa3ycR5RXCHSgsUYC
NB+STycJMiptUkihleK+2WHzAwKV+5J7BVjKUsseC+7/Sx/Jzerf31ApF/rrDdU1DLA5+nxT5WbK
8HzD/W09mdh+mA9V4zxCX1Zv5IpxKDvSvKgX9nIxOSoALggzpXu5zpSjWdT8HFU1SFZy9PNaOQrK
aYdcv7z7V9d/XhDqbUB0odbFIa9gROYt4s/MMYNTrFGDLs/sDtslcKw91urVqJFkjz0K8vSoWShR
NzyWpOUWkLmHRzMGX9aJpaLot6YZlc+TG017PEZVNIM0fdDYKzeg8l427cBh2V+11WlqteLZsooF
Na7UC1mk/YI2tLeG22BW3ev2I1rmqyHq7JtoMeJz26i5hxppbZsAsVrQxs4j6oprpNjtNrBCc4vk
ea82Rf5qKQAcWb9rJ9OAX4to2lp5hd0/EYZ9chrd/v5rajY7RMqpyAy1j6ku0JFiKJWl1erOySTj
PC2BCqKfL7oD9frznR/870nX4+xktIP7pmfT1eZL+Ybo9t0JR/uVYqnuxsv86dlnfbIobbt/BDCA
vs7Tu/s0RjFZdfV4pyrINCFomrd5TjBrcOrwTK5H3Yyd2R7twXS2ujJ6e88lG2koBd4jw6Bilohj
jrDh03pREW26sXTO6OwV4g1iukApC1ZFgetUHhcpFZVu+9AQml5QzDA8ceMyEFCM2kvkAMxqykGh
dGV64S+pv7EAOJGkd96tAZeXrgj3Acu0bTXw5/Qk725FIaq7vKzeUNRpOLyYKtJ1rdqTYZ/D5QPB
KvqzsXVg1GbDeqQM4DUMrC1S1PBh6G5xgUvYkot4S3hnusNKBTFa0yffzAp5KuDyd1FRhNjZXUly
OQ3WOuH3A7J6ci+Bla2wfwnwDbafBm/q3pUkXncdCmG7iPWtwPcNQk3SXbPCN9ZGp/YHJxYJN8Sg
pO44LOHPIetNEeO9WdW01koCF2DBYJZRQE0MXXE+DrKJ9Iwa1doKMRxkQHM0gtLyVM1iTuWkj1Nv
vpzqx/yQRL+9jJzsRi3EVLVId7qCs/M4sMb1Z2pHB10ZwYibPeCiggBbMfN3I3wdpnD6lvNgZlWb
q3d6NeVbCqjcrakE+kUBgjJTmKq3JqgJjXJN7ro/Ol0tHsvMTNYdH72DZZTDSdFyZ4nMc1wWfq3y
WIwz6hvGe1nlJrV6xrxKkf11N91/dn32N5N2L1sfBXJp1Hy8xv+3T76I/Aljn75kBsltO3KtpaMa
wUPXV825zVCNKnH4ILtsq903iSZusVoIH1yvzpYWoMONHIwtN9ubMcQD2UQpWt0X9sZ01LhZNJR0
o2U4G+lE/VertOA1ME8A7fNChQ/gTA0ESO+O4oX9SUy+y2tuKywJ7vUu+G1aJ3pq77xnI3HEtiQg
j2sK2xW9ctnDWOLnQTazRPD/x8Z4KWzbuPhaAY4u2quWjzZNdqHM/WKoXvuzD59m5HwQiZBdcwGr
jPLw758nuv7XXbLpmpZLcILQg8WXUyMc9dfnScW2fSriHBBvGxoVIVBDlPthcjd2Z+l31bxdn0Bv
em77szWPfbbmMTmznR/r419m/v06OZPsrPH46yf8ui5KlHoz1Pl0A9WuhM3V4dxne0e16a3T6NoC
40N65EGkpdgohNBu/hho7JRdgKij6cl1M3VJiTTFnpZ/Qg4bX/mCA1Cq/a1syYPZwGTgRlEvNCsk
5Ne3bodqxBVUJUNBth0XY6POu3VE5O8jI76L8ti7lV3yTMHgcNkFE/CpXwOaRaUNskgqML1mRQ2b
jp8FC1bybNh7JwpGK05u3YfUJh1YPyQQFPW3ehrSh0hz3ydEro+1Bn9LoP/aa35inZHPh0s9DZpd
WQwesOlg5xitdYXmUt4nZb5JMrt4tvMhPlodVjiySbmyzl0L3k495uWzmPRogZWqXZTdWUlzkh2k
7JbgFGy+5oNVgAnFvKsxz2mjoD4gcoV0TBuKjZimr5aODl0klHQFVuQ+dqV+lR6rWW/Ppr1xfY81
u70lKcbD9e8zUii6AF81ymeGUltPOOAciBFkpxhOzAquY/bEs+y7LObQ9deu7ZoLha+OufUd6M66
WVqISlLrMqSFto/ryAFw0FgvKgLYcLSyb5pCLY+cwW+v7jtBXZFjO7ASS6RBYZawBC9L8TIQfyFr
4FgHvYyiF2EsIsUdDr5cpvhhFxyxSjyOalCBYqaGvVWamccMwTMRg/4j0MzzoDrJWw18DVy/5z+7
aHQXLEqTB9FH2tLnj7mkkdeuc0/pT1aYie3YqvpeYEN98Eer2BYu1YQUwqbruA6iO/7HumVvCAqD
g8xu1qzBp5NRiWlZ6IWxC1RFvAB9Xjjl6D12vl+fRrJ50MnpN31AukY4Mm2+cY0Vgttf09SkQvg3
38FIQPBqLbw9OS1JwDon3g8e7cmzyVuoGVP9GqRDukptl1BEjMFyqiX+Ikg7/Q2OVxqo9rdIhS8/
YTFyaweevm/aOuKX1atnPB3PmZ3Y37I0fc+VoX5wqqr8T0tf669xpvlW5WmGqWvg38G8aOYft6p2
TDQHuK94VK3Mo97oyTU6brw5Cjirnw1H06R6zaK4vLGVtrvtoandjbr2LPuTKUFzBT+xrEHtlWOy
kxsR2Ywa6/emHLWL9lBF5Z03uenR16JhHdYjkh1imouRaMerkU1UqZaovTx3V1pO9aOxy6/IFN1n
xdVI9Q9atkOV/qNtG/WgqE2+LDvgXKGTXxvT0+/ruT8kpot03xBfekChCMkGleSL3NFTbYDpKbCU
hdzvy+0/mPnxFKH+3dnY0LbUA6hoMC0j3jhpz8rSopb8hJFVvelLBEpbZ8AjuvV77K9ygroYcw5H
2faDYjgGo9WtWx921h8Dcopd2lwiJ7YoaleZO5KIsS9wxZq7Ojfruw4oA3Er+6LEfXMXols9FiBG
l6WqqyfXaRHZqvNmSFVna8ho/N5iOR1RtPjDcatr7LvKS0YVwSKJa+0yOXP9G+Cp/efllAf+vJx3
7uNy2wrMHzWKlskQwS3UpWHrRJi3gq2g1gIw+EtdR6gSqVjcKDi4v4SO/dr5WGpFFXamHk5Yslt4
ubtNExxJ5UW5YPdn6rV/BN/ePkfF1jT87MWjkPog7LCGbkJzVMS9MpW3MpeY1/7Zia3qIYCtcxg0
xPCyP8iDW19rqgcDeHvuIc5F47g225YlOCv5YyOG3w+ffYjgh5VZ1MaNnPI5IJudi41LiTfEMh8a
Uod6lt55iI1WLDdUHpQzOxyrVEyRwc9gz5rtM6xWDgZf0K0Rd90prFFgqEGPIiwGPCuyeLzCjfEX
pZs3j1CK/BvCg92LGkJTyeAifdX95tqGZYE4p1kLSOXo8siFWgEEVUP4RLACiLaAuw/QpdpvXRDd
G/2Uxz9APLJcnZNVY5PsUcokd+rcKtwIAIGd3MmxjJYcM+ak068xY066//06L6kxvh9yHR9Xajlh
DiJjKoiSmnOl55yB2RdliKeqLAOFKk25bVq2/g2fyO4eg6gdy/jgh8NJ6BfRK7EQNOF4aJ5TLzX2
qkEhQBbrzr1bk4+dBVzvsLL59pNA0GCjTXquXF2NWh34O9F+DHz3HFSsNys9Fa9FFRwiL21PjZoY
G4dI3g2Bz+AHNffZbI2MgcdrkbTas9Ml5bJyu+nWcEqxnQy93Bk+BY6JkoIFiEkgp2GjHYxai07o
3dKVir/EM56kiGr4nSbRIZ4xw68icTR2hiLEvGDkTlNRhRvUvXHnhAmMWaDHb87whSUzJBPMsrDj
hM0CNWMsh4ODqdGQhyMaGwYI9f08MzUx3rQWBdSqsOxLP7SvdemNLz116GsnN4k1BrV4aTVzCcXG
exDpANPHLaKF2prRS1dgo2Dw8djKpjfV1GYHwxUob4s6JLnHnj3iO2Wk26ylqkPOInhH5FMJv+XW
0J1NclTrpARKVc4rNntKk+sElouKvEgnIUyfPMCPW8KqHW5lC9kHkjlwvm6BsClNRmufB463McuG
O4OKvotyru6B4iv7BsXu8KUNyruYT0eAaHmFbKgIb4CnHoTRB2/tpOE7GETmozqdPxYG+HJwo37y
YX4+l602bbssh0QxNz0PHJcCN/DwMcqfNeSBff7363T7b88+2zAIEOPY7Gieqjt/xNE1UCW2sCvl
gdo3QK8+hmSimvpbdciSfTPUsxNXWDz4+MlxG8uc7yXefEHLl/hzrrDIfgjEVpXFdMrd0IqH6U1Z
GPbn9EzFkli+dKpAl/mYO7+0BZkR98VWX0D5d1JU5QBV0zQ9tER838lc78euSL60TW8uqGnPL5Qo
6NuCfccW3iyle+4cBgXa+CUT8SFgUS4vAvybEAW1VTyswo8Uc2ll0QPywhuZmg5xdn1IcD2VyWg5
9qsFFvvPsfm61muc/5DJMP6+UUJGYlg8uWyDf6b6R5aL8I1v2uXoPBi6AtO6E0n5nFpge8Ip2QwV
CG4qkqYShiundac0h3Y+fIzkeNYuZOeQNiCCJuEugswa8TqZTjopzEOZ5fZBntW/zv5VcxgsgIRT
i89My7dpZ3azTU7Ru/dorll0un130JTKOUIlAOZka+ZjlEFjnXdB71kJuLGwvsuLMiXiIgcyMcyI
nxfhfs7XMnSNRyctWeqntzqsmO/dMKxcveFbUmF9S31D/h4BM3RQ0L3Ak6ZY3lCtK3V51qpIIvvU
IrLeTmWi7hI1CU+WsIq1OSGf8ULzKcRSbZVClzoSosMobQ7CKNk0POQZ1gsqNt7voI/i1uQDUhDV
JTMDEgRS7wr3oZ8XEQiPPi5i21r9ukhohf/u1EBta0ovPy4Cp1Mf523Tx0/ydWV4UH2bFIkbpZve
BJyGsD2MnqY2+KpZrnYcjCTeT2Xssdglytj4rGWbcQy2MgZZUcNwY1XC+4hBZnimzPvNxxL/jUFN
VEgnGijx/keT9uIL5TjjuiaesnWt2Jm7KyMuLoGZvICQ888kh+td0+jPeTv6Z9klD7LpZemawHt8
/KPfbHR90WVDvcrFNelQMcmUKBmQ+ijPPg+yLwn6cpvkR+5Qbs++Tb3P4XRjAOFbR20uEHfsHm8X
N7cxo6I0QY6KTrWOtXcf1GOz07PEeE4mb02Szr5XMSq+q8PhPtVHkmAoc7cala3UH+vGSunGaF2U
db4diL8v5bdWc0W+9QSesrIpRzMb4ZUmNlbZ/rDmrRme52Roldimi6YSa6cKwebVL74bwlGODY5G
J7nADbV15KjV6WPNq7vYWRCd1/slwWmWM9C3VwPwcjIl4aNckrHLDMCSheGxjMPs3pri3/vhSB/H
3Mru5/kW1uGvpn5MheGeslbNH5MOqz75G0VZuWPp7y4Ho1e39mTxH5CFSNTaloLQJCwelRbC+DxX
5F25y4gPL4ZE7+7FGJab0jXitUwU+klmUKps4g7CW/acx5dS1cScvH/4WLdPVWksJwOfC9bGzj7z
OwUvsZbtZdxWL1abXII51tnH5d4GL/Q6JKhMEZpEtxV2dzvAJs0mCjzzmuYpWKlSmb63OBIkzY/c
V63XvLgSDAbR9+sEwdofPb8PUWWSI6f6bU5etc4rsNEnmXKgmnrOEVGzKJMKeUPKSI9gLMvRvt61
VSHeXOjZgr26z3/ngrq49pyCZz12FCGvUjjlr11WU4MMDTkrUFp4GuXWKYukHf/DlAlSyfKYtf2D
nIGFEBvWKH1sS+BclCBEYMC76trNwTc5wwG0Vlq9OJXc05bYSTW39XwYVHvA7S3Tlq4WIu5M7JhO
xzagPzrxYzZGZ0NPq4t8+AD6Z79PPll+buexzxb6pd9av66D2tv/h4ePpzp/f/47tmWQ+dFI1Gme
o/81TGdYCqW46igeJg8XTQ0D5Sgbg4Xnmf2Swnj7kIkGStF8FnQ+GyBTT6Nl3PjKzUBx/LrLfWuP
iUq11IhNHCpIXGTP1YfESSBAcqvaIGyJ17aPO/enXjaeguYWAxdQniXlKerUHGzurE8UgzzlbgJZ
ZG6pAZjHPH5IEExeNDv399y3IR/mjvUqqCR2Miu7K71GOSdTP856U8DXngKaKhnvwrZv3rKw+25B
BHutiaxhG9KL5xi0EhYU6SURwXAuYLqiK3KLc+05/jbWhmZXszuF7qxQ7VD196OuTsc0wtNrwslC
VLm+iPH7WNseWYWSZ913D4qlwXu3TbQYaxe/fRNA9K6ZmaGeNQNqgTSv/qrxbc/10nk2hQmT2bTz
jV2V3V1ol6eUWqzXNAOLM+eV1HYIF2IowosTV3eDEsa7cYzsg59b1seBx2dQfgXhwToz4BFaFFH/
Y9B53pKhiSrvJaRiedUaan1AAdvekhLjUdpFYoWAEt/fxDdva+5OlPBU7honEpIPrhcClOgS5+r6
oCi0bvqqBQiPitl70HeAbrO4WBeq+wzYsn9z3ai4qYa6WcVTF2/Qp2kL7gDDs2cj96jNsP8WWGJT
B9UQ3nTGQ5+b3g+rV+7YSW9bsvNL4XjY0CT6om01kCxZ6G6QHHqHAgjX1nYVfN0LjCcRUE0p/g0q
kgi4MqDn+siw14XfsQPP21u9dImj5SJ665Lh4pJsfSflRMzG8RZg3TC4gUS2pwp97/VWeGZCBo+6
6EPsEKaeajdsl2drZnmoKgBQSmJc+7krUZQaCCHKM6lgG6TwbShfRre84C9bPvRF/aDVXnpLAZP6
WCjaUxFozlmPy+YkrPoyxGZ+LIE4soV7j9UuP6pRcAXnK3aBk2FYXkeFeVSIPXurCW+w18Emaowp
Wr2WTUXYt27J9tDW++Hc2fhxB5j2vZpKPLt3dOFB97qT1nbujvIQ7ejnnnoMPc6q0PielGGwofTx
Z78cTAhiEq6Zp8i2FzZfFAdOY++LRzIj+W2Vxo+sTpqzQHC5YPmk7UG/9k+qy53aVtNsQ5DkO8/d
4S5ze+M0js7WSs0QloBdE9Azwzs5iOfLcNePjrMvp+SNHCMzBs0SOy9KQFnKdqTj1YaCMYX8Bq60
JLL8xDKmWxmOx2NtbtqGDdLD07pdHkzlOvJKsRjaRilIxRn54eOU2nG2Say48C2ce3G8vaaurixC
1PdD6O3zRlwqEVu3btZu2H3i+mV8x+aNFV7cvg2m1V+mFkNPJCr1uo5ep5rvYcxOR3Rx82Mw75GT
D49NEnrHyp9Ab8KbXI4JrjRdzC09Ujp/qw5RdlPydb5gFVRe8vnMMbVLxk3/ILvkYA8ncjOg717I
JsVN2VnR6jfK9g7FrHOtE7XfDchFIUrSdKJgIvKWfI2V3H6IOjFcM2B36dwqC2wVo6CHbKCOCths
DoWT/zxLEwNHwtD++tn1Oe1zrmeUFakNfvqvKx1sCESU/gBq4u7Hqol3bud7B+KX2TYyteA0RFGz
CWsjOZNKhIpbGtXt5NYOSnkV3dIQXDyezNsiK7JD7k7tPuTrv+2iwj0ahcDVQ2D4MVYtrC7qPq5g
BcHxmIP6UKZ34NuoOnCnDNRJHG97s653ceC1t5SbQ6nz0vpV9/OTikf2O0DsXaflzZe4xqDFdowM
KBwbQwqp1G1fdskCv/B0pRFF3WnY3G8HS5kfGcg5XOiOXymGXelqbb+7ZXavsYZYNAQVLwM+zQNw
/B+mUZ9D7oWvQc9vOIRJccHKoNvWoj27fJU2ie4OG3wSxUV1XGILdqg/q1bzpttZ/CO3TyrkElgn
oX2xyT2/OiEktqrXmusEeWNdgQg7usDK8fFAQREozQXOUod7KZmACvQ3rMT0XYV6AQiNNYkNUGnd
wwg8TJNhnZAzasvQG7QXE5gJMRCXRKWnccteNyqClyi0JkAIarUnTOlc82Z416jBeQP+kLEjbuy7
rOnigxGBmHKzXpwzb96+WNZbrJXBg4dkdYvnbrexA5ZIWiTuOpEH3zzK5ACYZuIqMqQoaQqEpM77
7pnwBAkSZkTzwtmtiuwO6gUatLHZqk6Q7pwJUIU2oT3m/zLZCLW1bz3z/9F2ZstxG8vWfiJEYB5u
eyS7OVMSJd0gZNnGPM94+vMhmyZobtvHO/7z31SgMrMKYLMbQGWtXIvSlGioAopYAahOegSXWTlQ
ZBp5/ifLNJsHh/rPpIwpWYHVq1p4OcY2vY3mSj+yg9zuBdwFi2ixs4eouhboVxcv4AyQmHfibTpq
sxzL/KSqfQ7gEaHlEgprq+7TrWH2w3XXoTA6u1r+zUud39h1GR8qLzYfCiP8NVruuRbKMGWvIPqr
k4elitK+7qN+Oo59kj8F+uCRr+yan7YHyy0kE7+hU/RbpUbO50o1Zzhvkm/uhEJIsajQZ0szaVRn
6jFfVAgfdQUeEyhc5top9+GiTS+BnmdDQRGb3ma1lQq0kbXFjWWZRcJSa7Qf3Mvcl8lSWzsGoBr6
YX6BrQMt3qLMARuTACT1xftzb6Q3Xux9dxLDu40M1tdh8zwbKHrqs34zN97ZzGr/5Hguld1lYmxn
ZPmAnrTjlZc2OqT56XRfLk10lU9ZfmBxHF2VrBR2YL/1FxsmQqMex9/Zn5spxuZFhdV2raSoJbVe
sR/IfXO7TIMZ7QVu1KZiPY7cR67USYl3aWVrn+04cK78BAUNvvL8XrX0K5iZdDe7DS9cKro+sw96
JDMs5xCj5rYbENCmnntCy7fqun7DltyzRb38ldjWRmvcP0IaVyevBiENrK8NZNhN8+I2SAPnjhl9
6Wukm/vMMh4SL2SJChYCOP8xNub5ZjT6HHxPGlwNejUg4wNHXG2wBCRD9Zyxz7SpoE64FhuCD/am
nyHCAfz3AA+w8xt7UTvo7Fs/cJ8Cg7fkSFd/qIoyAVIu5pOp8CIIARh392lJTVTKwItg8pWyx/Tb
oIY6AAJAgvBzuCTAw5Pq6P25mw17m4xuvbcRE7DCiA3JIEOIoRzRNUejlvWaqkDEO0OPGHr+0+QM
T4Ed3HqWHcAzFSskWJLuCO9Y8Ug+rXjkXRrGQK1VdrPNW1PQBvVnqGvjW+T2eMlL2/pzUhbunZeY
n/j+QKwwbeGQzh/cLkjunY5kz5Q/9LGbXZqKVdyu6tkAnpYoccSg4O/a8qd07DBU94UzJAuJwfyQ
BD46AVo7HrvQmB8uNtWyj3rqgr1YQsTBasG8t5QbsZQDhEyqhQ5Mq3TAJDynuum69PUoNcpkX/Ts
u1LB0CzUZ8RcDrkT8b1K1f6Q8iS8rS1EJ+ByhStK8/xbafgaeNdd69xDLjjfWrXNAyCLHyE3Rdmg
4LYopBnaPMIdzSdzbS2sGWJr3eKkJxT8FbGrI/3YoGGT2uzCjyg2qvA6FxWlb6ZvPKjTZG0NyAIf
Q676ODlTeqWwtKz0YH5woQolhXAPgnXXW6rJYxrkplfqcLLGJqp7fXIb9r9ORsFGa0dBi+eSuC2j
xDk1fsO72HJE7WCDNONyuDatc8cu73Tou6jdkzZli6J03M2gpN/8JEy+WwpJfkj92i/c77VtG/vB
M1iUaA9DpX9vq3wpouQHiys24Ds4R/XO4tGydKWB6A5UreWRHdiISx8d+4TunDKk+oPRPEVmE8Rb
1U5V0knOfezFUJSrKPyh1IhcTT5rcJKVM/kAM7FSqC4V41GaKtR4LQjt7gAv/6utbjsqTUa9uh7T
2rzEDRrM0iOpKNhrvEMJOxsMHpp5gohz3nj+VHzSQrt5GhrEP8as+GQic+0lqvK4vKj7XaO9GCBW
b0gQ+JeuVWaQak9DfMj0MoaioR+VfVmEENGracpebPETrvXiHOcU+PNbi1gxm+OjRS0Z4mjpfLQ8
3z0ntfIljCkAG5ClMLu6+QSjaf2pAI1UQiV4VwZK/ckzUHTtkaLjDkvXZR/4qPWkZvzWv4Nnd7jt
S+CneWz/qs1z/BJkcX0dqdDtVl6QoE/Edo85NNGVeBNzhPs4NEvQK3h9xdqRcVEgfTLVJ54fwFgw
j06f36QhlQI2C82zo8wABnvLuLKMhjpaX7U/W+xzXmUAmNAeL+zPGamEK5D46o68Pl6Yd49lweNd
SRyLFEtYo2OhpXsZq3t9cCy1sttfxnaAznjak+dbgnnDa5AjABkvXnTvo4NJFeulC0yLBxbEAAcJ
zoeU/c0RoRwJVgPkMWq4ho+XseOIJg8b2kcJNvpWh+TU9S/e1G7QVkBXFi09rlmNkIOteraE5E9I
Zoi82WFNjpCCX1mO19/3weQcoE4sb9zkDPok+oRyda+pwydFc/pPWT1+CalRvi3MfLyqehPkvjEO
9+jzXEPE4Z0dQ4nsi63VfsAlWN5dTD2FQ3cmm80+hDZog7FiBmgeniBnGO5ljrym1Jf1c3R083Gb
ISDJK17kwNcSp+cgGLWnTBt/5iSnfpRlqG9AeVj3mW/FV9Hontp2zh46K/ncqUnwYns5pV4mmoQx
tXYvdQLjLrn26SBewAMwR1apdxJvYdbPWVP0D0HkGl+6H02VBVd6SKFhOUBiDsMDeqlKBa93zCYn
ZEjzdPJKWHWQzHH+OIT7cTqZEF3o23cB7w7NTINBfSJ9EFhP/jQEX2z+PDZkgfGOXvDF4Nv26KfF
SXqKNZj3MSR70ovnvLhDs+un9Gr+6BvDidAaGiHtmuuqO7sje3Qya9zOFGqCTNnFqFjeT7762pjK
taMMwf1q5oW/PKV+8FmCVjvsDNo+nNgp/uAogliFIpxqgTVYQshHsNaxXUT0/jid37NgtGpN+5wk
ziEa2umbO9v+bm4BNU9art6qOukusNM7N2aNHE51CJ11WNxJU6Wo9skRtFguP++cZ7hTv9qQSfzD
W2RQF/UUlEjw6pDgdPEOnRK886YUS7GFPTRkJci9XmZtGhipG4iy4g76fBIs05xDdhu9NlTk56d0
aeRodaxxq+ND3L8IWaefAcQnUNRy4nWcdNeY9Uz/IuTDVOvYv73Kvz3begVryIfpGwhSXy//b8+0
TrOGfJhmDfnvPo+/neafzyTD5PPQ+qk6dGH0JKb1Mtbu357ib0NWx4eP/L+fav0zPkz1V1f6IeSv
zvbB9n94pX871T9fqRuAGTJ8o9iW06L/Ei0/Q2n+of/OxVYUo9Dleh116SMnWFxmufQvA94N+8sz
iFGmej/q769oPesao7LvPCMg++fr+b85P4sZlt6DGfN2vp7xMvfHz+G99f/1776c8T8+k5YaCKsa
UNx6+2vXq/pgW7sfL/Rvh4jj3aWvU4gnXU76wSaOf2H7FyH//VRg6jvYXCDNM+OpuevG0NnXIOKR
8KCLhlVzN5p5A3KHLhgtuDEr198pblOgvQyXIyVTHm+Ui1sCxykAEwd4BRqStj7pRTuaO3EHaI4h
onsL5pcKOjH1s5eeK4+3wFIvdQRb4Ycy2VRCqanass0A9JLk9Nki4XoeRljPNjDUsx+OzM3roTXO
CSpzi1Ua3XkduJouo5cIH50EZVs36Q9U2JRrOMStbZ5lyZE9KfJRalY8gcq8Mqu8vTNcO39SyL7c
WF77ID6JqvjlQo9cjzttiZAwHe6QTUiy5SQhUD3yipTzasqsEpCWBRguMwYsuJxEHP/y7DCcPjiW
7pNE/Ysze1Nw0+v+L0FukIFbSvZnkFjgwJZyfekjYhdSxuy9uleH+RZimwohxUgIDOOXYTJWGonz
3maxEGY8FCbFu0g2A0CsY3YB5FAasoROTOkMrrW5BCWui1Z7Ox3fjQF5+kf4OyvV+gjFjYaKwl8T
5qw1TfsOcXI4EpejtEk3fQ+X6Qc7L0TRjvdTvkMfBoxteNMnwWGdQyKkKVnebjpklY6rTY7C1Omv
KIP87YNdJikb91yXs30Sp5icdDhk6rTQAg0WmEn2Ca2lMWr40+zau9jFKXY5WhvgdfZZunMf5dQS
LbO4bKb4dfw6VoY1CKvuIqNGqSjLxgMQAMgt41n3NjYS6w+MI0kCMaLCtxYINWk7ezzEXtE+DIHa
PtRa6Zyc3v0kptXezvMnSIVc1hqESpMBRz7YZoB46TJSbJdzyEyrUc7jOsF0OY841HL+CidQAzcn
ZbpyFE7h42u97ofSXRusfbm5+C7HUrMr1bthO4F2aHdehao1e7gntTWMFC64KmtOSoWKfLXxFbX+
03GLyJW6lXC/rfvx3GpQCUCQAD9qbLzWTidKh5qsupRRr41RNuPBIpsvpnchHyuvxR/ELuXY70IN
xR9kuBRiVx7U0X4XfSd7VwIyplC6SV37HC6gCMjx1e9ZoaA9UlHi8BYR2pqGFs+AUtz1B9BPkgE+
P4jRmcPihvpXiwTIDiXPV2xQY0EXaAfsHC25PX4pTxG7qOc1++doRXZlp22/EVs5w/jKkiJ9atkN
u8QBtRiQhm2bndWUzSMS5Nkhaut4F1oxRBggBXPgIKj2DL5XP5bDVMMhj01bbB1F3eG2IUd76Yv7
wzyjGt/DURpc93Yz3PTUPt94w0LEI/3YD42zqyP7giLi7uIg+QQeYHS6X0Kjjdi41/utqgTlbp2h
y+PXuT7YEOQyzr5+98Fsq5FyVHS0ad4eHu+eK5enDdVE85YcgvbuCSMPln94Il0eMoMfqdsA0BN6
3q2z9RV2TDMoqqHrKNAzqhO2V2jSt6MJuH2zWfvi7ofkMuKDXbqsoPsjyP+vzdC5kCKbrHdRzkNy
3YyU27XJ/ea1awbtpgMmciNOsV/G9lTjbIO5nvfrMLLq/q4vK21rCrUH2j+Q0oJO3+mmEUWAgDWo
x53mmzHBU3Fqcwep9DhnYRo11XU8p9V1YqSu+jRY5A5USD23ElMvgYmUKkwL9WvHrttZH+/E5IbI
EPAyOij+ttHUbOtBlbOZR2e+4jGn3VPMqt/LEVJ5O31GCma16xa/gky3jmLyVEC1G20srSNK7gMl
foxfG9J6/CWgvneR4i07A4s7MtEE0t7OJrZmOeVYIPm+nG29gLCGdwq95cvZ3tnzFLlGdGuoYNWv
5zSqjuSp4XHvMsSiFaQJdNiMwi4bfnFh1dvWFPU/IDr3GhsZzvwhdnC+1pwmrcI7O9DYAugaNQTX
3pBOyoMrAxL74eKu7IiMJEiHV1tBYVUxVulBRlwGyzzQ/ZPUq0K4IJe56gIc5U5mtMfwSkI+Dlnm
prQ2OssI8UJAvkt1xxlteKoX/vkG9Q/+dfavNiqNpZZUP0I7htfDatL7qk6a06iHSDZR5/JJYuOx
/xir9rPFNg3QB0WH2NPReCRJzUCj9wrFMAndpaBARa3s4pVqA/E6LkAH8crYomMf8pXIxWeerck+
OUpsrk7xsEkGvgI/tXbFW0FBcvFmRXmOahNAU6MdYyAe0P3A9Q9RCRU8y9HqWG3h4gXBoR2R+UN4
dImTZmidVwe1G7/O7PDNw8Am6jpATvFhJjnFtIgFi0OC13Ony0WBvmpuK2BNhmMifjIBx4vsMf5G
HZTXTuq3gA+AzcLI3APA175VlgbIqpyep2KgPk9JUnbCA0hnctVh81P1b4N0Vp+0iC/sMlxmzdu8
vh7J9/67WX10nbRRURwHadjs2hpchLH9nsps8FnIZCn9TaRHwQvsdddBRba/deP5U1EV27HVlC/U
zxV3OvSeqLMSRdEi78426izi9aBl5E9hSvHKlFTlDTfijUz13ZQ5UqlyJrctfmVLAWFyHzllU3e6
J1VJ2uvODe1DRsL+izJHd/IcXiNSgJ/XZeRYh7Cx4Fw0ewUGM5izqqO8J88ICJ1NdOo/vCtTVMkb
+KyqxtmKX72vNvFETf3OM408fjaXV3U2fK7QIUHNCK4FlNpg0TGbE+pmynD31mVTNLiVZs6da4qj
y1tb8cCqjW5x1Whu9CSNB8CjTMDiSQ9uCx05gPZs9GaD4vWUjcesG3pusgyY+f0/OfB0b9so0o5F
TI3QdmrVU9l2zq2ETLo/3NnufFwH6PAKX3EHpapeBlDKjFqlVUWXmMt55+S+LIrwMomh1c19OLHx
KVfhAMO/8irf2kisNKCm0x3YpuFgLtPPigt/k5kEz0q6U2O1fy66ZnhGB17fRoMVXoltBHF7Ayrq
VyjGh2cxVYUJVVCm3jqLaQCdjjCTzVvk0i1Z9CHG9lV8Em5COL71Mkp2WtU3T1Pmf4M7ZDh7SOKc
J38EhS6H0nB7V5T2vAZ8jEIJ4nWoxEjXL9qg2khf5Zu71y0E6GXgGpMV8YQK+dtocVv19DrZZQrp
l5nzSR3q4PghxG5UnqiB9zm0avPkdZ55cnslAjs4qxxKs/bFL5HidlLIRC+R0rfXyItLQtmQmBDf
hmdEgmQOOVpPac+BYmz/8mwSyRo13IRQuB3RtBvvHVtJdogyJHvp9l6IrTfGe4i6UJ2Dg+LwweEP
KQy2cXr90V6Mp7DMNCS2a1SkZZLRfdancrgL9KAFnJQ5B4+V5aOtZvXGr+fhWrrSJJ0LA2Qf30iv
Qj/lsbPGXZ6E4X2x9DwzCB4pzFyHVLBw3HZQk/sTLLFbr2thGfCyHxrl39EWjpeZn4gO/aoMX048
muFwaKIMnFJVQy7WDo+1o4bPFAKAq/SfpTFiuwVBZPmndLG5DUDVeYY1Trzs1nf3eaCfKtN7HaD3
QBiQhOFHjolStGzvzH15kHiwt/lNXzi/r/GUBgLvsptHCaj6atoGfThdSXduyw4wmh1tpau4qfGU
l1+yJH09GzzgFelL27k20McEdVMYJG3chW9Rj0COlPDC7pQmLW7FFqHCM7KU/6NvXhsUyt2KwV8G
SZR0pTEiOwZHUwS7D461CwuzeQgtpIfqL4bmlrcjKpmPVBWz2QSv29YC+Lhrh2Y+sAsfPvtosD6q
kbuBwzz7D6+MNTtvI7Gp4QbPMp7i/o/jJSI0+X99OMPb+cW5zgEo+MC+fHPvWRH1ASEcXgnkw/7G
pnjn1lXaPZUZAUQC1vCzbuPgFC8Y641Ed3aEumhojA/StEZt3pZ+s9frdnrIbYo8stiH/HX5C5Op
/+Y3Vn1z6blsozUKQi2JfBxvXrm67C+8KSmxd2O7ZSyqNOFzDt39FXvVSLp2yIXWSVmfgAvCLQUA
9mkMt2m0bPgvlkKNvZM95r+L6xK0KD6llRvt1zEBouibqQ9e5xGHmv7/nGc99/i/X0/Xz+oWVbFq
X6UWWg6Nfuxh97xufYP3rbTvjZupYhpevVLjJrWN+DRSApwvDjEN4r3ESHhFUc5eaz1qSZYhEilz
S1cZZxWIQADhU5tU016M4r6cUcJHipD2FF8h4+VGKPPKfbScwPlsStOYrrq53asmGolbkhrmKUIg
Dug29/w24JF3I31P7u/iJ5czufuyatur1/caf4yuyfIpd/xAgnu3S110BVpIWt9s6uKwo5rKnFq/
2HOYd8zLYVbMX3vdKq9lvIySARpfnx3fFGhRlvHiGPrMvbH1SUGWYKSeA6prsBLVzfzGfP2hKw6x
TbOFAPJMae3/HisTp1Hww7FhRKvt5xIS760cmYBWLkf5YitTxXqWo38R5zouuuKQjoZuuv/AjSVd
HRivkkcAZt84s8Reh33wjkcrBVqQopqQQHF+qzlB+UKt8cY0MzDOo2kAYI6fjcWMMEiCzAspUela
FaX3cCQpAJjn4kXXSMKTBXJuxcsb/WUOJBnNh9gJnwOKlV5oEn62yMZ6Hkk9pKrUY1E6T41v19fv
umirXfeoOoLTaLyLN4Cs7DG2TetGGC/R8ni0JqM7Cwmmv9BcNpES7dUq0ncXFswxtpMbtGIuA2SU
NK6RXoZKT8aPVhLvHaA0u9KtUGetu+lYaJHxWFJote9K8mSmZSGJs9h8Be7zsrCbS4g4JiZARcjL
T6U+/dYFCI6TGjYe1To/qXGo3mpd66I19TJRK/bYLq6pa5VbzR6vWsPxoi230OmUKPrvl0iTYi3Q
6WaxlXOuF5MGHYAQYDElGPaz2NPWW5RZ5+Z4mWq9GHHLBcZOermQdbriRfMS5zqPkRmOlhWjqMi5
kdJfAfWnbmvVpROjNs3gbmW9KOFgvomcdJSOlgXmOsXqWG3r3PMyzczvFMGb8QsptBcKKpVPbTGh
LNuZ5VWb1SmKI3CWAXz8+eeAMXIf/DogLSNUQJNKnYwBkZeQAaqhbezsKnvfNZeuBItXgteueD+M
LWzg6S0Y660Qe2cJeKDRd7+Cb9X8U6C1JbULFHSmdQkDuNB9k9s1biW6GRGzqo3hXLS/p4VlnkIo
ns5UkvKvqpQSgh1lKOBRXqyuwaYSKSHxTkuIHElTNxRJXTwf+3bUGie7/1kiu01d9BIn00mfJFJH
KTR8y1NgF5sg6TPKoGmMWQuVq7EiYT/zHNn2FoTKv6epmaHjl5ekPqMsOzcgorYoySDrsAxq3NTb
R10X8W6VO4p5W5UqVevDRAXgQka8dGGNmu690O/CrYOcjHgtta8f51ZNbynAe2HVWXztskWou4j8
l64DjqT1xfTiV5G1gZI9f/Gd1N0UReB96cIGHRWLmt3OoKKJbQPvpDmLwPXC2GDGsX/pakL1UMI7
J17prl4J/rdj0zSIts7Akrxdqj+NDniMUSMmFUWec2svbCdsn4Fin9gzPA9BtRfbCORyRr1lcS9D
sr5AjmCZwaSga+9per13a6W8gj7F3SeU7X7Tk/hLQ4nBo9pX+j2KC+lG7MjMm7sMub9rbwH1Uv7M
q5n21Z+r9sQH0OyAayXfqG5rNk3g+XdgAeenUmkfxR7oWYWMsmmRGOMkUdMeOhM4UQvP5kv03Qjj
8ddhDvxNwW3tsS/b+SqC8PdKNbPgieUgGHo7RzH9u97CfyKR0JtNj3YMLczrmzV8k1Q+5VO4g8Ii
pQYqJWtULxKYYqTUIN1Pk5PegsZz7vMKjQQlsHiavR0FOalSsUVvR6v3chSPxW2XQ44VBfZjyNvr
Nd9F404aitjNOyv21aOdGsUid/TeIV00Tx/LMnOvJXaNCA1yZ7YF5hR9vSfI/fJnrU7jva8C+y8a
CsdipSy3Vu+kP9sx3s7mNH4PEA3czzXiIGtEs2yR/GOE8ESliKlmUTh9NwOFgo8cqs0j7DYZvyJF
De/9ZQXShJ6zs2BTRsm3DcnEyuLEWZYh4vcRvAcdaJ09OEM7hI1wiNdLXX40SJRNSllTFLKsad4N
W+ZmD3g8N/VtGyXZT70n4WtUXvk0AUxEAVHRD+NcKl/IYF0iDIp+NtkE8ZAdUxKVsz+sGUrzBIH5
D7aetTPMuu0TPIrTXeCMV0bOZW/VYioOsJ8PO4mVxlDTH1DYIS+wDK+6aKamEo5+FqUPLC63/Yw4
G4A4c9dOzvi1bcjDFQbZkblpp88o6O2kBBp6VJbDXWjupMrZ1R1t49o2BO9QziOz3SvPkT9N+8BV
CptKGWhxpQltVT0p1tKANc+4i3AIttbUKSnofsm4N7JTsHgkfKlp/7vDPJggeaEclrrXahofo+V+
DdmXxR4Ousnccps2/2322xxtxmCCwJVmBnd7nhGsSN3JuRKTYQR8th9C8tgYz+kUmpsZFo7dOnaN
k6MgaY7x21QfwhL3XvG0DH0uKFf0eNdm1g6x4fzBKlMWmmaCpKOOxk2jR6w01ZTC+U6dry2z/mUo
M++g9+q8FYb5ZMyaR7G1Xj9vV+r5v7Wpy1gq/ChNXWNkrrRuhm0HA/hONh5XgujLtuW7fcywy+2D
PwyfZdfy4r5wR//n8WV70zQMioRlyq7o7ENfdJ/daAf55cbSx/R2mPo+3CcKpZ5Q13/sJkuVMXob
2Q3s7kfpvYW2y31MbmZvdplRemKXiLd4saOr2ty/xcspJdT7blcQMJULa7U0Renb+6avZ4Th/rDJ
0cKfeasXHjS2EmO58BJSr/86rnUHioIkckiq4HYcEmeP4t77mHXGFuK1I7tRv9p9ZZ+qyrq7fB7S
hfWKsmg+gPUvYpftEiYmVySO34ZeuuL5YCPj+8MP0EDTEFraNy13NmEXKBvjVwD1/X0AtBgMK5T8
C1l5E1QZ+j3whEqUDHKCHvaFxfufg9omuX3dKtEiDfV5M6fcrUym29oMimmTlPaIlgb9YGafv5/Y
ShSbstjeB1J1vedutchv4BE3OWGNnUXyb2CvDYiH4t9Mdt6ulXwyHqSZ297ZOQNiZKutpryOLUQ1
2GQ5UoQZeuW7Aeb8e2nIVoORqMl556MPg6NWePehnRh39fhdAt6Zu147QGebbcW2zkFODtxT4ziX
OcRh55p3qwe8ai6n6t7OBwooPcyzieLCnx28c/xk67VHT5nrEGfl8TMozY4vn6dfwaAEJcxCqwap
Yf1o6AV11o553+SQrFVLswSISQKkiZ33JgldBgJWti4D/zzXOv2f55qK9qsXxdrJ1cONY1vNkzSx
VpjHQPM7xNd4Wdy2BaRI+uyZ152atk99n3kPfRYuOao53Q7BYB59lehLn8QVe/G59hrtUI7zULCU
+Ri9nk9GqMv8YpvM0XsYmV96Xam9RFn4Irq248DrXpUY4bV0pXTHmx1UU2F7lBqeLPYQU9LO0pGg
EGZ6ahnNTxGCfpdCH6L9Y9KDmqotisG2nQtYWmv45cgIGUsF8uup1qmWUzkkcW8lDCW+8NGvqfNb
5lCpvLoZOE3mLTtbyDijKBUCsgCn/xBmPbor6XQWkzQlrE5HZ050yBwJu6gnxsSpVjedE8WpTtVo
xk510IrevpKlRCKPODmUBg5Hf9cisLWRZYrYZFkiR6ttHfHBJhOY7PptVLfo9iEFoECGoAV7RxpG
sahzXaspSgwLnRjlrq+EYcVU7y1LhyKzD/XsoFA/eaiXDdI5KbMDZQbJoVp2U1fvFOg/Rw0EDVt6
0ZY6JWf/ASYvXfGWbDlevCsaXuD07NKGl7EfHJepFm8y8032PB52HlVEZWF9QYK92/oajP5ur1lf
/E7/7sO6dC/OrtU3kOTpn6oMbY9JD49iDjNXvzUG6nBHPbK/jIXaXOfokO/EawWNsg+8mH205QS+
U72e4DLl6Hw4AZuJ704QuY17gMoU1CtlLu2NFSZbuqRdpJtZAPomTd+mSX9Spty96fwp2jVWhCwx
hRyzDv9pZynmYdALG1KLIvk8KvWjBACgdCC7CIz7deRModEvlcYi2PPNr+mcWYfWCvhaWbDWo3oK
P0zE165fwC5rI7Z8JMsbe/lxtXtRPRwqgJLkuSKKb/48VLqKgCmXsdTpFu/GTk9xxJfJ6oK63HSL
PoU0dtGRqJLDOgaC1S7N6hbbNAfISQ8kgsTxcYrLPIhSbkey0DtDr20U1f5ohq5vTn0JdOnNFIBG
ujFGiPZ2fxxSctjPzbuYoo3GY9J6v4h2DVzJ+m2tXHRuLtI19qInJPYqO0qQWORINIWQGtJvebdZ
zYFmpHDascn6p0nfzbfa/zRpgMhbnzeR62x1KqeWNYUsQCzftY/jmHy/LFEWuxx9WH9QKPy1t2fw
tEsE+DL9EMUj2eKlu8Y6y2xVGH2/rIDEe1nP9NWwA+DknmMjq0jp5PVzk1LApyozxShZ5cAjXDmf
JpvKdAhrfk/a0v2scf8kh6f5N3Nc12fdAAiZ9I7xzGc+bEKlVX9V2nvU2P3fljFWpb+O8TXFv0FK
tD7PSYFo1zBtp6xgVUxG+3vL/XnTQ+JyXzc9dB5qwOorzObvjQP3A3yR0zZt4HJ0hqnYsaMS3wM9
Hq9td1KOOnJ3j67mVax8qMMyPOiWl9NP0fAw9o3+9cMgra0V2FbN4rGt4T1wJ925NgdvylCd4AWS
+qDaOSRWbnxJ6vEundz0Z2IkVFLy9vYEv2ZNjSkRoaIaX+qhv5P82V9FvM3xtxEUsSHvRRXwzu2S
z/BSIFy8wCC6vcru1hdramoKwMJPAqgoQtU+jXBsXWAOWWkA9UQN42CMsFd18O0eSyPvUTM09ZMg
IeI8ukwq49udTDqBlpRJBUNBYadzmbTTkAWLES0BWsxriuoMSPRW+Q3aBqxAUKy6dKmhbx6FN1bD
RO4EhpXFJPbFVMdqfiNTvM0jptiC9zhWND5m6PttQI8UXkHyEdzMtp7cN5bbbLswzH92yzq99bzv
E+rXu5SF1iXCatV+EwLS8UDaHewmpoDqLZ8KHUBzX5SphsNRNpPkT1ejBQ/2ptcUli4ymk2baqPD
+bA8kAN7V4wz6bUpy+7RRtaos4bvraviEUDVfzpqW2EtsTgCMmqXEUnv8S1eHEFcmje6AQ/x7Uiq
KisatXl+ze8MhpMdRjaob8ZSgwGsn9QfbfISBzEcRH2obiNvQmITfNMNBexrQN5H+zpVwPMpsXuc
2u5gqa1ztiffcnakS5JDDpEiKCMturgjRXfOEX8P9ENJckgpvbtOdYrY5S8DZr03QP+/dCNMH6sd
bpy9mSbhy1/E24tdj7wCZGMDF1kBvUea1PxKl5yk9FU3qDdsG1tXyzNh65XauDHtrEXssjJeGnZe
6pYkJMmBu7Duyo2wbE5uAqWVAt+hdE3b/OdBlWYCzsunW5JUBfS3S6PAUwm8EP2Mdv7Dtjji0LRR
hBmAPakoacFuXGpudRMjS/kYLk0+WvumLGB3X3rSAPg3o4aXzsXiIRN/37FXLD04HOHjANl3q/rB
eTXFY52dh179JiZp7M4rrl1Vby8jm6gOr/Pa+g2Jnu4M9ycyRt2Y9GcrKLotROgWe0xDSb59MYpH
IuXoEi59M8h+y1NVBS+TjDcsmbR9NffDRrCW2kD1De/leKQvMXIkDSxp8BYkN6sZ+l4AnGXXvQ6o
m5L62Vm9T3QHKSOl9RzuyYrOJ9fV/n6qAncXJ8b0qelD8qiW96irYLnCsYQ91NaUszjnQVUpqCyq
o3hd16quMj/0t+J1edTc2pPzg8ri6ZMFF/QzcgBFXdfdtqiV+2qAW0wiC4vq7GpCUVDm0Wt+Oo01
THvx6k2HLDv1rrBhckXgOOKHWC9PMq1EgISEsE+pnqQX5RBRsuSsbmQ2clYdJPbVBI2WXdxEJkLS
ltazDJtD/bNPMSsbHhE0UdGgXg18ka8NaHRvqcrm1lwH5acKcoyNOlTRLwUfmk/CJ0AuqNmpQTxe
dUEO4GJJnbKcRh01CitY8ehmehEaG9AMyS0PJfhaSpNiG8V0dnEba9vUz/4UGDqIAPhVdlDzKtqE
iw6dsmzB+YtIXUoOyOvH9k5M4rQbCGxUzxwQRSVCHHYHkZOMF9s6iWZ1YHSz7k7saqMMSNKgmUW9
vnZTd1V+VYb+oz8rJtRfQmkVZDpEVhocqbMf/8x4lkOusnjCxuMQLZjkYNc5wKfFCHcz4XJ4CYW6
Eqm7jm0pr/Z3nvcSFu10v6YAJsWkLMCPlCtJHIgjasxxD4lyveMGazyII9Ub9rwL7QWCjPTkFEXO
jc/Tj+b/sHZlS3LqyvaLiADE+Frz3PPgfiFsbxsxDwIk+Pq7lLS72t4+98SNuC8ESqVEdTUFUubK
tYo+vNQddA0KN4GgQjRNS7P105dOBtXCn4roaxM0FykRkF+o6a3Ghg/fatWhgmRofmRO8ezKrHzr
DfxrUb88PmE/UED0Mhd3/VAhIOC4EGbnatqNsd8fGjOUxwQJsj+vXCnn85VdfWWD15d6rBBnqfI3
JO0/X3nos+e0LsxlWjrDzZSUG5CYgY17coytU43GVyZxn4d9Zj+ADiRYg+I/PKHmfzggj25tmUzN
2wyEZktfNPWrK/oXDdrG+J+gNkKmc8q+GpZhvsSDn61s/Ohv4zwytqjfTg9Jloqz6qCe7oZT9ejz
CITR3LG+QUjj/WNY+BhGFMffeoYg4B8fY5zCf32MxAmq3z5Gi4XNmWGdvOwVfs+NhHwFkhDFI6hg
qzvW4bGiW05o4gAsXwmJ+guZsNoSq1CwfktNGs4nYJWo2TE1D0ddty+WeigKA1BjDlJkf3KS1cC4
+xBVVnGHrRaACZ37AD0B92GIdRAGIkhHsrVxrFG/musKJMcPQBgVd170PhySYMgnJi6iCU5vnvrO
eT8IfZYB/u4ZA9CluuUlw4TYSs4QONU9IOeBag8Ug02wVK5IsMGxEF1ACmQ6gQ0WmnrmdzILSA8e
yIt0asirnMbxVDfmHdYt0TKpa/BhjtJpT4NmUKGD3Q2QzoSS1D4B/eP+2gFpBHibH96jatdVF+26
CjtnhvjZnpJ3eQbuKzBMBCBDBc6aesF5He4p01fYU7+EBMECNfLRegYOTJLzBWSEg22VWC1boc6n
uljaCE2FYGv6KIIf9YHOqNcGi9ui071NB+xML7tqX4Ik7Gbi7NEmllrdGj3zkShsqU+3rn3a0/zw
/H2c+jVLzVqGQjLAwiLpjuusA4cSLQHn1SAZVVJDJ0QvFilVTofZ2+kYqnyRYb8ewhHqwmON1a/k
3i51DAaQQjK+Adi1qvMwexmTtkapH+zETZslIZgsmny2B6NmGAui8U3br/6W7fzA8k3iGYbYi9KM
7XToMhvVIrJPEG6D7doba7/C7yaAHWi3WOYFv8QWXlxdJ1FpodM8YRjFK8UK+0DZHb+6naZRvPzh
Jf1U5xYPOXb/dwb+aT3zkLgIEt9ZBSVHgrPRe3wm1F0z4l9KaY3Bxp6N0mvQsvXvcsdkD2DZWRt4
30Azxe1PRo79GinV2LmF5ZzNUUSkdWwg+1ICms7FkXo7SJWPoK24j2Pu0BxkHiAteuIF5qApGeJg
wCNlxaLgVQYFq54/1GPTgH4HQKWGJfyhAnE/yFqC5aTAPrts2ABNwyjyN43jvfdm2FbTUDL9bbz2
oE4fBXZrF5o0EIFt/a7Wf4qYCcz9ymlO+FPEzFluurw9Ue+kM+PUi+w4nHXe/NpLvyZqct/+PPZv
zvRbw1MtO8ljmfhqWXqh8WjE47/ORmW/2+TH2R9+RhobCyVatRVlxo5cBSDd0TctcBD3Y63GB3fo
2LHuR6iS65uzBd03w+7lk51u5uiXv0zBBToNlfTMde35CBCBxOQ4CW4fR7vzIKWcsgXZrh1/ayKW
ABVrGnftZuXkrToO0eo/Oiw9f4437qoLGCS+DIvf0KGo8kfUr/pAPP4y0Rl43cIlOOXzdUV6mWSs
UwHaFC8ABdrv3gkH2D33vl3NbIyT6xUKv3q/gu8Cu6VZ48KlHfN8TSOuzp5RPMSy2BsGWDZRvZQu
mkKlG6goYwvkB/a+m8zmYupUrcGL8Gj2gBjoTC/etOJeQFYZMgsNdFu1B3UUwtlbqCGbB6G8uF8J
iJuN1hRdIEfaLYw8rL90NdKRrl3wYxEN9Qv0yGZ7O0KlCIJEzrrJ2uZLjbWqZVXVPSsjsBUVI5DG
2j7o4aiAiq/DG0iuPsRe/wyRi2oF7b3sQZoIt9AZ2aS2jdpGZ/8/fkaF8EJpgrpcKW4tQzaBbl8/
0dztNIzdq2Pz8TiawCyTNcsLa6kknig1Z9CvWPcTSLBDiPAYIMjbtCK1tiR0Mfns4lqVeZ8VKrtN
hP0PmckrSAJzWzrO+Kq9zNDfsgJ4mMpwHrDWRDWzi4cA8vHuA9kqzlcKRY53zIU+SeqCCtYH6npL
HjTAGRHu1AKwD2TTAwYP7K1zHCCw4wQgvmwN1m7+Arh0u4+G1l5zHfryYXc797O9wrboTfv/zS6n
HOqzTbTgiveXrJTBJrOHal2VvHgCjSHbQZcyXPKoK54kb1G07Mf+wgjRTKcIQQmtc0TOFgOfz1DI
C3VmdTrdZyAhi7F0ktDZWhVxZT/avUzupN/J3ZB5gYkwnNcdarws84W04mjvsK3lCjH8Qx1GBbqr
Y2Gr7jC7Q7YPejMQoQJ6qgELy1Sri5NU/Uu38pQjX0xDdBCcUjnUTNCM614zTBqQgdVNqJLWEFdA
KQs1CwUFs9iVD8hMh3dB753JjG8XDEUxQO511mLKACpoBYRgdtTrW+MbVOq7TZZjf3d93SI6ko+L
BBESaAF8eg3T2/b68o3UWhf1fnKgPk4KLOicIPMyv6tpoI0YdAIypJMDdnfsIS2oqOssW9Gr7j6Z
ok3X8/iGTL0ZQO+Yt/9QH5mug6623wd1amqOVi//If//66CEEoB0lV4EiJP66iZMY0A9aiFZ821s
46ORYrX5UEZd9Vhm0U9Lr7oav00WARaTZ9AJsrnp/d6k3qszIlbifG3KDBVnVh43q9DYR46uLFYs
mG7RiqnOePhri/lluZC519wDEmIv3YLbd4FtjRvISrcnEMENBykglhP6gbhBfJmtDAAmnqYGQhpj
1bTfgobvhQW87aICnBskBRAKLdg3KO/wV8/27WWGdNs85WBo2ke/fJ9STgAs9dJ9nxIl5acY927S
CflqVPYAakacjajBW0DnQL6WAtekM6ltf/Wr2ASa2BCEpUvVFXxD2mARwipnzwfFRQPi5DU1276F
UDgUOUkpjDTD6sL2zx92khbzEMDAyzhLsRY8ByVkgxc4cSK8fxaQ6phPPnf9Lz4mAD+HYUrYJu5Z
v+KTH+2TMBxffchZ97Kqn4VVpeccDNELBV2PV3JLoPS4B0cwdDYdf1HbQ7hLMzvachQrrlCY7KwT
WeN/XedTv2JVDt0Pao+d04NWxHHWCqJC0AX1pjUz/S2wTP9E7hjvibceoKvuhs4+7FcT2SfXmv2Z
homQydVnCna8VeM92clEnf/V/sf8uMc/fZ7f56fPGRKi42NuabubEFVtG8vwoBb+cRhAZDva/U1f
ZuB9b2SA1EWZfmuZH2VrYNsR/2l7kIzoAbMPm1IIvaQ+VGFSPKX/PdXV8jHdPDwFpa+nCiiEazUE
p3L1XSTqZWgF+YZspJ3Qg/n0InNzwQYbvNh4lTIntvZIjZozbkwGubNwRdCffbDMPyUNe38Bp/W7
2wwj025hV/VnsIZ4T9kvt6lT/5rtdzcaXkUx/m8e7n42YWMMBaabrnahSc8a/y4RiXMHtKdE/TBu
9Mo85R2YLchTOKzbeR4LwJVoY1Oi/dspAdUhb8F1Sz6j4XqLVgBNZyPHMvvoK4B92f10BXM1u+cy
mk6gjbglb5pWhXhusTk5ZAp1UD5QK05kFLscOpjPZo2URORH8ZmaoPrbtkWXPBhQpHsoRrYadY1r
ljP7HNSiWlBzmiy2AxmzOffmigMIo8pyR700JYfgxpmaesoxBycfTVmCXifv4+7sxhFoUYwQwQq+
tCluog+iLQAThxzciWIpfVxP0MRL4g01rYzLo21Cs2hoePkYI2/04ORzKIUc2gaUz9fhQjTmMvT7
tdUxqBTGaXinGpSq2fFYfK/lANoJvwPQuB/A/vBvDxl0x1bhVf+HB5BTCIvrlMdf5vCxf1+phEEf
HmuWwl4DiYOQisccHCdNuz+kxoaI9Gfb3A9SfZDsNy1YYN3SsLZu4yArYYPVFOm05uRTEymTuUkI
G8LUcOnOpium5mMQoXXI68NELXL9GGijHOHEY5RSp3Z10+fZEfKD/gOgwf6Db9vPKONqzyCJ9SFZ
3gRrxLfVmjo73wjPI0JWne4kU1nml8rPbbDSYnSWuOkaJfXthoYHprCwE22/zaP1IEhpbAHvT27J
ZAYDFlUgft7SJ1BD0B859IAX1Etz2MjBlaY93JFJ1gYqiKSf7egjQF27Obi2ZwIA8usTgdkHql/G
PVk6s4Dq0/QtSpNhTwE4AYLc7dT09RzAkwnrLnjR3lEn3WTIxkL0PeV3dIPxrEPZx+/DRVHXK+7Z
oG8us2Cf4D0A7G6w78KmeHTttHwssE5iKlM3ccNwj7u2s3RtLnbUCYT0tGMgSljSgI/heF4VIHEd
/XXgVemFsQcCTdh4Ca0A6Z3AvgO++6xBUrmVKvkGGtyvXg99HxCNhPuCQ43Rz3PrDQOpnwaOtRGs
3BSgmXJlmKm9dzUE3zKacYe0uKWhF+IOeWF3EdVtvgnAWiAhg/TaZwkD22mODIbOLHZaykXbgay1
P9l/90fO8GyHLe/3KF1WgLBmQCroyN8fMcDaT+olS5DQuHZ8Cha2FAn0JVg1ywTP8GGowKUhozuo
eEV3noUsC5bH4XaAjO0dOAIQ8/dQ+iWD8EQedpRat6r/Oo2umy7zkHuaPvxH5EsvXbqaHbjVU5Iv
zUFTuk0LzT59hWawEbztod4dDSh60zs7PJc8yPjF3Z6arW2uOFhhnxLsPLBs+bcbvSoGFwraYdH9
1a3RsxGQ+cNN72Pm2chOFzV6R1wvSrP1AxiVh0wCOAFhsm03ZdkRumD5sbAMZzsChXDDZQUYe2UF
D32E0HVju9UXO+FfEi7rH00KvbvMV3zBFCDQLa9+9GHzZTR4+aVoyhTSOJn/MNr4MdcGz28gUPF+
lcZSn6/iOUm6Rh6sBf3xW8PMd9YYKE3LIzBbxBHzyQxtyJlW5m82GqQpOILYgsRGGKxzxN4eIBJT
HVxkZyDM4zoPZIvFayed4V5aeB2ELmSH2wlcWFd/SF8B0ihMrFJbq72bDy9DN0G0tHJu3VF5B6YX
qx6wGxsrG1OksSdxg2S7chd/GGfxeDIy7ZmunYMSQfBPlZknEywn1xPfs2ZL+OvkN58qDcfnpGve
aI1Mq2VaKI8DxOZFZO7JLsPghrMA2Id8+tLHkB24hncpDKztjg2xc8eLN1R5MMrnOoZSBaQirFWC
PCMk59LpwiJhLsnBDZ+zrnGWvESxeivifCkmM95MietcDCBu54MV2vwUCmc9FBHCW9RBLhJyS8sS
P7IN2QbU/61MN4khTNeLm0GCLqRzM7WpSoHvr6kMBCDFeMCicXwFe64PiUrXOPS6adubJlT+Sw3y
mqMbQL2Pa+1oq5j8ZS9A4T/5RgkmrPpHPTLjTZ8EWf1+YoEfNxMQBHEtZBdLK7eem6DrVrwXzo20
oC2QtUlxQMIAjA7RFK5rG6oIqRWVy7wG+U7sTC3uQJz1AdDeAPKgbVpI+qXKtNb/2Ycc6ZCmYDvh
2vs6GZ3x4mtZdiG2W+xEW86h4tOtbUwnkiHLUnu81X20w6S+1sbdojenH33/2zjwoYDlXjlvLWQZ
FiA+4g+cRcFmDICxkaAxPNtpmKz7RljPldF/LSoV/bAT8OBhVfcddM9sofQgw/41COBbdUZBTwpm
TcN8npSaB0FWdR7UVghoAW5iREN2TBrXWOaTTJeIOWXHOFIgaaeeLkrH91PqmjITARS3mA5MIYFW
6rLKykAheGJBeB1aYMkpjMCgYRSivTectF5WteBvYyFvfBe1XotBfh1E0P1AydRPHrjBs58z8DAH
yrnJfDOD7pPgB3yz9Tkbmb0WTuA/2Kl4SaJ4O+n8ER1kNYbA1nDUjVM7Z0gXZ646WJSB+uTz0c0D
Ph6o1ZlQnO/GcNoSJKhS0CkfWkT0ZoSQhg+BkuXvNuGBgYJEqcmZ/NTHWEId0Xzk9x/nA7dXfA6y
7gT+DZSnmL6xukZYBsd8BEs6MDc6SFM6AAVWrgeqMo2O1gcaFEHbaX21TWl4sYy3BtvuQxKENXbJ
pqHwHcarualk4d2MskhRuZuECBeAOCnRB+oAk120YG7Jt5+8sVpetWM+nK/Orq+JvbP64ZMbhNyT
tXKLFlzgLyCICc+iql226BAP2IcseqltO7qMAvuWFeD3G4+BfGx2Qc3VtEiTyMDTZSxWwBNB1OD6
fFJ2XoPgek0Ppo7sztg7lzLvipXUztQT5cjALUwBgGAqZuc/Hn40e2EzC2SLKEvXbIeepkeM7RJ1
mXRqEvHhtYuM0kodoPqAzdBDSAPvkx8frIqvyNFNLJQHsdpne9uRs22egY31roVMm8MXRV1AbsKy
nNskm5qdm3T5vmTueDNBCBIacWnzRUHu0Tdi40cgm51X2f5b5xdqSYMKL212MrfAPBL24w3DlPOg
wvTO9ERwym6HGJE3D4qAa7sN03FtQ6FvUegKAU9XKtChVs0SQavwzBxpAVejt/bg2uCgv0LpAQgZ
3/2wawJziagb4M0R8ll8DDarRG6hjwZ5Y6RzboAZVjdFJpuz7UGhXtiFB/Ed8KiYSTseqtC8o5an
TXQG3pJ813u6PEEPpUmoozTibGPWgN/5UVu+zxLmebeye0RSEyuIknXpYKOpMhuEhNdLIbeETwME
zY5mU2O6i9JUXARIFdZBIJM1/aIq/bMyk/LBlLV9olYbhd25bHrw/qGPDmFjyrUHxMU6rcJ3GypX
76LKCObfIqpqy3M9sRvyp58iyOPFOuayWV8nkpG4ZZAtPtM8CA6DfmP0UwSZQKlSa/4rK0t+Cpn6
t+4A8W4RgbWe7MJz/aXVWvaxjUv1ZKd8242B9SWXFpSsy3bckluGFHpuYWPfToN9+E/TTrZRLzwJ
Gi6atohkeWAEC2yNnu1QNRitC3fqNsRCRs0UsfVPTa6bRFlmtk20vvZGEkEJs/wZ47XwNEBT6CAy
/JXUdDii5ZUXoBBB96au5ojkNXCJummmwB4KTdNPTaQMknNWd9ncjEdpnuPa+DHPhIzHJY3Lr9SK
hetehs589qdpeupK0d0Y0BGjPm4xftvm4YX6FJCLt+3IwBmAK4JRo7nDAmsXgWDlKTEmA5iicUN9
xWBb9x4IA2lc7/btw9glS+qrpzh59IqfNe68rUyBde+jcniQRZmBlisfjp4mdwJsmO1S26mhpQO+
qNkF1TQNc907aqVlbgMDmFgbag6Wqi5lFl6oRYNKLNAXCBAMR2rSlH7Q3/lZ+jhq2pN8aLN7Q0dt
y5o7WywwBsjd8HqvULt/IRckZfgFGhT764CuEOYWhQBAUOhJ6NAXiZgniYtm2DNAlxdgmAiRyq69
RdqEQDPXjmMsbMPlENkS4crpp+i2zqvoFtWS+S6BvNHCJJ/GRpldWfcX6qUDOY+HMoy929kpa/Fw
aXEPzPNmIZiSTDeLd9dB12uV+jJWCgrbMCvdFQqugCEJY9M+uvhyPtYChUyA1qb2p7e/SsZ83fsI
gteduU37fNh5qBZ6iLn7D0+n4ntphsgc+NVTAbq0vzlkrf8UjlU9O+DFO+zqEZsuPUOOzdK9Dx6Z
ReJB07604vrs5wZ7scVmiorkpW5Uc1FJDJy2Nvel5NsMwPENklHs5TrovYnVeopI1jRVx/nNqOwQ
v5GEVyjvgzzSp0MfAfDGhxEqv+ho9buVziDz7l+w4UmYCldkCW0b65ysqrZRXkINz3VCyLrmYu0K
O30SBZaCSRd3/1SIVRm24/wUSGPV/ph+cTsENXLgs7HT7rE9xPL7YNUtiu308AhiN/PwKTDbJ6Q8
hnWaY7XfaiyEp/ERonXwuvT7C7V8E2wKU5eJpTVawHfo3j6Q771xjHL5xq2AmNJDP8aHgSo3ZggG
0wQU1ogFoBB+0DUqOQOtCn4gD8jbB+CKwl5g8G3zrZeP1B+B221ls3A60sBcD+youGVSj02ejAdf
l1U0XVBeXH1GzdiL8DuNhpM1QWsbLBzgZ2wqeSI38piMuNp2Pchi9wAf9cvALRpkPEdjrg2I8rRa
JJYpb60hqC/AvhhAsyJ16sm6wv1Za3HSXyNYnIV3IAQEh3nufPdFII70curbJLxABm3bcbzpl60d
Dxsw6bWr61JPD/Bk3h3JJEHTtzEDBpA0wqMi9dRblNd7EO8YPyzXOkG4dPoiwCyw9FHvfwPeLGPn
9uawQ3kpUJt6kO+ibjE1m/2keHUzRU65yMaSn3NdlZolgEdLSALNrQ+7K9xSrApZHEoGLsUryQxg
odD1MXof7KpmeaCOHLfXusod5PjtCEquvTmeGzCkvfQ/a2n1L7GtYnDkghUtbEL2IsD/tUktqTbk
BNbW9zG21zgv1ncnzneyKZO7vmH8wS4YgPG5CfqqNk0eclG1JzxxvlDnxHl9BkX1uVRefmJjlq+g
jAuBRd0Me7wBF3RKh8hI8QjTPaPK0ONDuFML9XhrMg7uN0Di8jtn9JtLDvzoohtC85W3ylhVjV3u
qZkhYwF1TPmUWXoLBpztgoMZ5jVKGwVshRnsfR6kR1SdeksshxZ9JsTzVMT8bBpjCAJdwAAgJNut
jCqID5Vuajeh3cy44WfEK6GJFrdIhgGFtQKVDT9Q88PN0rMBLAZuNAIVTO03VHaAYauuvoYeYuo6
Yp6arQTSqg8uKiyrEyrivNWHB1ISKAFIpVx62iPqQClPHtAkqr7Gzfsc5GFAcQ5cROBIxgPJvO+Q
TFtPDWpAVNVY9yilt+5zEW5aRClvyKNIUgbEQagWiE6BZ9dPvWmBp824J2eHoTBbjC0wVxhKI1o9
J8KR7dqp5FQsa8/YqMH9YkNTa5+BjmnRaWYYd4rqIzUhUsOe3F68N2M1JpsEpcor1QhvV5cQDKO9
uoe/eicqmaxoI0+91KTd+tXZ6WR0RFAnXVBWq3M6UAWn5bBJ2sAASLnoD8JhwdEEamvOjmURKLkU
Mqw0gOyUOmtHlWxHYIDmma4D/pwTkSKoEq4yjmWPnQPoxoshuw0zvNHU5N81UQkTMARHZQdvV9OQ
epBEcAq5jLu8T5c+L8QqNbpsM7freNKc5Qnbz20rwsu3qcoLTVEVXnY7qh77Qz0YeLt5/hwltiCp
U4c8ORaxzE5Y7bwfpiAF2OfPNq9qMK+3R7LTiC4KGWhUTaKaYRdfg82nIYJgsI9aShYZ9oJsru7A
v79algBFra80IHSGMDrSqEDa8aR4mNzRfVQCMJkxuelBOfdIFmZMe9BH9LdCmwZmNou07v0jeZTI
SKxaASW01mg9rKhQKikacEjRUA4p2QOKscIFNVESa13+y5V81vS3CSAuLbLwYZ+7qJSemuLY6UOi
GNr9yAtghqbiSGfUXTm9AjkxU+Bt/BgTkzv1k2c91eDz+fOU+o12aNaQ0kq2Th5nK9IN3xe6OqzG
fbKyW1OeewDwz26eZ6vctNlRedUPEWX9yZL9+yFOnf5ENi8Av57r5EfqnLRHD7YGxNE+XKhHoYIO
lM7gVSuMu2uaahp8fjTH5ov4qCx3kGYgE6Wp6GB0oKjUXtQiVxo48W4eOGe0fs11nf73ucj+ccXr
XPavK9LMdlmyI2qx8fjEw6jJUHlLCN7go4ntjv2UdnisXHuxnPjcpF4kxHlut2fHNeRZ2SLa49V2
6OwUiB2yzacBACr71LIOZKND6dWoZ9YHlBmApPSFd9hBgLdL+OOTAfh9kBovdddU30oWvAS4Eb6B
Cno+AZ50Pvmty4yU/wypjIPuLvXI/zLF/7sPJMBQ5QX+7rXbu+6pUZ6zIKKHgud800KndmaHYD6U
XeradC8d/uRnO3hMJpu9/G1QFNjtzA7x70EqrdlLzJzkJEsUX/aFoW7p0CV+Dq3M5dUyIRB36yV6
QZ5xLfpqajbLsra2VoI9qiet8dPQvF8aUVNF85SDBa4OU+mghL6CjundNhG3tlkEIliyOchQLtrO
L0ENWtbrAUyk+8gX+fNoTNuysQFq1XaTZeHVLuPq3e6DsW3fAF/37FbYQ37Yr/6/26sG9WuUvZoT
Xzp7BcpLaDKPc7KsAW3tqQ/bx2v+LB/sZju4gVpe82cSKUxEYZNgc02K9U78JY8ddSTTbOfLKkJF
GeXcJiPKTpzVj9dL93jgbJuGj8vrNG00fJ6aOkYrn6emiUxQOd/2nr2cLFQICm9CYDAHJOWS1563
NFpRoA5ARZe5B0+ocY+6lqdC28ivtSMoKAJBsqUZ5rE0wccsEuw+KGjSk34csDydZ7qarnM2SbbF
+8Y/UidwYPepm/enAWX8K1X4WHHrhcy88sCLrx4dpGa1KQDP9K7KR1B16SYtV9wyRq5NRtmRbF4A
ggOAwm+oc3bT83pIhW+uttL+eZ3WGIPP09Kg0EAwK5Uiwz4KyyCadgCjNXXSofuYNhLYKow1VlWq
M9x93WFlR+uZIAYOgpq0nqGmFwwShUhITVyb1ItaNvxeslMQY9czoIJ4G6npa9hhSxT75nACoTjW
eNT2tZHO6JBEJSRis3ZLQyOwrOO1oYdQ+zpDVIHgnw3t/R/2eeZPFxnzMFn4QSk3CHEMe+XHD7Yz
mG8+hFjDyE2+F306LFuVBhdIAHcn0HignHCswq9WcyYHF6rEy8oHp3yj6vpcQkdkRR3elkFj6huU
nZuV18jkHPK4uPAJ2AOktpLvnv041Nb0laEofQUd21Ivm6MtUsSIPQgId+KdO74VpiMWScbi27L0
nAt1YAuA2grdYaDEbu6oDfAvRzbqKFRz8C0+grZIQ6CUkPdkk50LlN04jPcNIoMbFhvyJsq5fWO1
5p3Qi9oUqSRqyc7gGwOM+VAERkFL7Pv2AVGVPRW1XAtdqAl1Z/cA8vO5k/zJTocRqaWDm3i7P+16
WrBDG4fK6naf/D/qZ7LJ4EcU5MydfwxH9S7yx6acP9613obcAIksj1Odb6/T2sDUn9NALhtDqLPn
IaGjgMm/GSK8rlFoltyLLATst4Jig2rDcmk5Vv3iixZlfLLN34IAKAApy+9hBvKk0ut/9k65yrLC
h37oPZJBKXYpuVjWIYt+InUGGHeefVPJP6jRa56cvh/XHI/GU2OW1dFCdnUzBQ4WlSAfWMRF0H1n
drw0prz4CQ7u594dnZfQUAjuI/J+8QzT3EMV1dj62JPdpWUwLGVnWm+jM+ylZ+U/TX869GPYvAG0
CYEusB/6vVhwOUwPpl2m28hpskPji+zGCXi8ssJBvgFJvx3rLP9hjvy1z9PxeZBqxO7TKk+h1Tsn
/LKrtT/41YvfIxyoXVk37RM/4MemTdxlHac9KLBdcUwCa3rohPUAng73DRrNUHOKnO4E/bD6HjRt
38iOPwZRmaGR5xK0dXet4ABSJ8HKCFFcBwLM+GIUZXJuLI7NPmPDt9Zde2lSfge4BjJZ2sEW3rhF
DSVfp3ZW3qL4pbytIhR4IeBQI17vFrcWtNeCRV3gE0/5DZlQw2UgMy1DxhfKqHax0aUbqUEf+Fcb
d3aQJwuEjeWB6ffe3BGhWmCKqltqcS+qzoXNz9dBeYW3/sgTkHh+TFQiYbzCjyndGAQRwYL6fWLy
8bklFkXQfieyt0nzcdZZPx67YlG6mvJtJn6bj+RDh0/tWsXTUQDr2lvBARI2C9cDi0eVs8uMWZgg
jYHgQLohjENc2uKMAo1n6iSTx62zzYZ3fwGEO9JksXs02sBdEh2FU7WvVeJY9zaCZqe/2Iem/GxP
7e7VzcW7fwMA0JLYK3DfvIZRat+rGNVUcySrjAbxzu+KJMjJ98ANSpgEKlUrwL/QtR24JyLnFl9M
9TRAkmnXoYR7043Mep3w4I17n3/DKwz0KSIzTmPvTjdQqQ5AlIGCZD0SOd3qSemRokJgKPbqeSQ5
uBGKwGgkA6Lipk8hOu7/GknXNH1AFGmkywPzVQB8RA5Y6aH2Il4XcevcAyGebvDPCE8yS8A3DPHq
HROsRl6AM6iF9yb0qBnoVZmdfYd00Was/SlGTSJfg6PL+p46qCwEYjZ9didTrkJb2jeVjI3tMA3d
wWu68YQ8O8TH/aq5b/CYR3neUH7BMuIxygDuXfD7qW/BGFb7tVYVcb4IwyyXf/tsU8/+9dni2vz0
2RLDgMiurv2i0i2uRLEUjHeHuThLNwHo7w5U9iVs4x51JGJfyyyTC0RWQSFH4bqg9Zs1S8AYMBs9
pG3XgeLGAmnsErvWzt8oiJktuYrwrZNRVAne0bF7mrSKl9KHsjf9jYghdu7XasuUXx4MQELO0uvV
mc7o0KcVGMoiz1tdO5om+pYIM1oUra82LI3ZPvBrfh+MuqRtBNUvkCcnlHjWL+QxOsxGfpM9ofpH
LqHHHh8UHiXsmtb/FOOfT8lpghOlAPw0cTdScWz7wUY3Irjr+gFqUKJ83WhYsWCiW1gdkIEDYEGP
nguItJNNr+QWmaA5desaEbgBe40k6bpLp92GGLV8evjf3BR++dsSUETIWPn9U1sUW5RyI6+HX97G
dvm0LXRT5vUyhW7IS1Y25iGzPciOG5P5xXTVjzENg1skmtUN2LRRsa79mRV6S9H7yFzpaYu+3JL/
mPrv01aIG++mApXtoNYGw+4mAGZsiexisqetLTVrM03388ZX96JiI/nURCwz2aeN+T+UfVmXnDi2
9V/p5edLX4EQw123+iHmOTNysJ1+YaWdNoNAzAj49d/mRJYj0+Wu/m4tFwtJRwoyAoR0ztl7IxJd
Al3qUeJqGItuZpqdWPrKZwdB2a54SXTOCvCM29dPhDrNPmzgp0lHqzkAZAJ6iQxE1QcIdAbWKiwA
Ks/dXq+onQ6GGz8nTmGte2W1wLDgEKuwO+Z1mQPKnwowyHhOP6PKOK9fbbjTtvOirhH9naypoXXD
HvyXUFqQBYK30Fpvj60OkEwIfSmQykGiUUtk8yN0j1OsvJoVGN+amQfXZD+jympqoTMPmTLbvHRv
rvWFaYH649La8oVZINGwx8pA4DW+r+lBwyMUHRtp45mj08i7L3iaQOEMfnM6IEaVarh0/yw34BdS
4PWnmjc9qTzK2IRm+ZzGuvaBkBBc8dPByly+tPvUSU+gB2tWDFzgp8IM+JG1j+aU7kUHqqazMdJ8
7iSDWsZYqbjYgwTeYQyzOZlIqht8VUG/J7KX1xGqmD1idxKBps9r1cyAKtnOnw50FkrRKDApOKjE
fs5fUm0zVjbSdycr4dpQOq+HDdlQlS3yP3vTkNcy2VAxzzNhz68tjunmC9OBoGSlETDSKn49JPBG
VsDLo5z2XgnCofD7pS6lFjIXlZuvusz4QR7IN05KGcdQ+YlAnt4gm/2AveNbb+Yvzk3q7Inw0YiN
j8iC5kfLAD+g5tEApfghOZZDqsC91BpngNCsedlEFnw8aTgDY6R66UO5RJKiQu5HDOEaEUTf26T8
modO87kaELc3nIjdYcHjgXuyZvgdc7nFS6sDC04FNL8rlw5erngehMJ3kejhcDk1eGvszAprKiVL
IImmFjo4GplZA2jxeuwGm9gCaA90GE9IvDxDrLO698bCPwAsWM2p3mhBvphXUXkjAz7e+qLH+mXq
EIErABGjXOxt4IsfvBxyupqpxzAfq1kPRr4DHQZtZAc2Ha51VGx1W89Faq3yEQnhWtXH2gnzRx9Z
sHe1F8yZVUXIa1lUjkofRd/kj/C8Ir2xaO/IMMzTE7KkvBsqVUn10qtyuAwCvTrQqqYRnsNpzHza
0GIi0lsqpqMYF8gFstdUbLwC4UE4uFdUHOKgxm6s8hZ8+lBwhcZbRDf4nFoRiTd2ZQ56C2r1nC4+
Ng1WqNTKequ6gcvgTI1YusazQgxskxkGH8G2LCsAMqpdg8UBXEmZDI64t4IjnRm6+Ay+bL2xzFyM
M6sMOjjgBzDBmxk2hhmUmaczOoRQBdgFMQ7X4u/srt2oB5lQt2vx/z7U9SN/GeqXK7h+xi921ODW
ut125n0QQWTZgEpIPqPT6wHEH2KR86KfQSgh3V8b3BiU9GWe/dmFytdmbxrxWqSzXz8gbRCRNF2w
HP79MFH588LoU+hKLpXXT6VKpyrtfObY5nlsY+zdpou4dqHixYROqUtRJJ+gvFluDR7ntw2kIQVC
QQc1MXbSoRgEskCMoJgPFn+t03SWyJUBUaPjMD0ByI1u61XVSmAlfvalHnmCbLnetY7X+pEBuz2m
mInoU68NA+h1tKPlSXkRVuZt1DlLWcT+/PKJPweGlwrAbXB4a/rstFXYJZdmsrgMRZ2j9il1dXRz
GSptzWIZxUZ5MfEN/8RBQrQGw0S7c1rW7i5nbtq9nv2mjkx6z3ZTPNjoRwf18+xa50zDXEelhmtd
CZbQeWLjiQe9m39XdC64qSIwqVMxENK/ay1IaGtp3USTRQl5tU3UiG5OjaXt+Xc5/C1Zqdnx0km3
UAoEiAeeL6SIqrZWNx7nJ9CklC/FKE6Gw4oXu3VPkYsThRovSOqDG6fgZvJZsHWr/pES0ikNPZxy
0eEJuNRfq8iC6rNyvAHKfMYGbAhSkdyCQM8+J3HinjAhLalEB2MEm3PKm5duCCUifQ0y8gq/rOee
E4DFwM3CfZXa036+dJ6an2cyMV/r6KxLbecpioZ0xvLMfbq0hmtm+veybeVZCCHP4L12DnUz7qkK
4hDy3CAR/ybAXAbVvD6ck1nXnSOQMd2SFR2aqt5Inusjlfo4kedK5Z9yV4FJYxqZqvoanBWOYYXb
a12X82ruJUyuyYQa0jYD6CIHiIfqaMyohJxo2Nhycf3U0G35WvZgoL6OF/LU2rpmj3wt08MFJ/no
7W2nOVM3+pOQF1FC5rR4M7pZgoY3uVzC9U+Q2FFqsH+drlUqqG57340O1ytr3SCemaBJBCYVXxjZ
1k4VzAzDcd/8VaUVII3UAl0VmdDBH8EBUpu1efmraFC38yG6l2Xt/PqxrFHexiiRt379S7uqM3bM
05+vXxwcpOD9b9Pt9ep6JfybPHyisS6/od8Xk9d1uLkUx8LegWFDT2AavXUtiCQYedY/J3XzYKWZ
fEgg2bhzGUOG7lQPPTtu5M1pxDocyZ9evWpAZbT1ssJ+bEF0R0bMscx547DqGHNhLAyRZ7MWAnz3
XW9+1M2gjnoqOYU/rpArAubk0jfvK6evbj2QXjWeNO+pqjNB7RVmYbynur4Li00W52x+6SCs8L43
V0HbmmDiRIoe1tVdsqXBwYkrd/CKmDMqUgcfN4vhmP2ZqroRrsS076o1DQ60SXZIuPpOjXS5Rmzu
EcINby6f3nCNbLPYWdJgniv1idnFiezp4CfJcy5d80ClHsvDdeBaHehE8AeNRh+ekamyoEaqyiGR
ObOroN9RUY4F37gxnHVkQpeggYxj4z1VGC40XvxyZBu6ANB6sF3Y9thKYk+l408s5t15tN32thj1
S6B9/zOk3YclFAGHTdijGLXGAqRbyNFMfP9QVBkU+ICg/gyeQhuUuFmzL7oYqWvW+VLdQYGvLUvw
hcBHM3/dcYNCbXPJ07vm5kuEPvadKmZvEvV4UkNM3OR3Bi67CINPFL8Omfra1m3+UCDItmlrSPzA
S+s/TAYU2sYa8KtdfzHg5PyaCCRASm3/kDy9adLBemqTZoAeqKXODo+7tVda/S4oHQk/hWRgDbT7
BzlAGVdBoPPb1B0apfaPGN3dDM5g3KLBKuApbo2UAZIw4chjzwCzhSkBPkuj/iM0KsDljPqrmZ7Q
56nvIowIh9rFzAH2nsyAjngdbZjMrqPFybeAiA4geTyA5hvwDmOWDS+ZGyG71Lc+QXa4RFKimW3q
vpEfy84+uIUZfQWeJ50XSI8+ta7Fjrk5ILTGh/jrz546hRgF9cydEGnbnLOFkSQIEIUq/UhnKnTk
5Uz/pu53diEzGebNIn0TZzMcPuzBDLZ5E9W7xNjEcG+I0dlSeO3S6iJKthRGCZjJzxgdGdMoaVlv
qL5P0pkaEdg9FV1RrB3QD3yysuLCZ+WknrmU3Ku2yEKCOG+aX/issJZGfdKAQNvyjY+TvQc/GVBq
SFMQJCBuFdpaTrnz88jxwYNdRvLflPU8aWdB3AZ7X0J2BKkyMj9lo0DAxdQLakCcMD/F0BDki2Ts
F8ihCvZXs2AQ0WoIU3fe20BzaiRq7Nus6x4ibaklWMr61aU4gojNdipckuV2D602RxC4pgdqpIN2
QRgGUNeZSjRaL83X0WxTv44WciNcda1q4PHyLDkjzizIDx20Z1YnKtUsrTeJn1VzKtIBTl4Qc4b1
yS59JGxOFjUIxOb2JCVCdb8Z42IxdXg/xu8+hZfQfi06cE9Gg13cG9LcEzdDAHXSjQTWatlPDwU0
+uLJF61vSoh239t63DOIvy4xObr7qA6jeeON9qGWOf/IQJd+oa1rVb4DC2WxCJE195nMgrS0DyYL
156VdwDVO1/pialrCFeU8FmcG8aafRN23oKFMv7aZse85P6XToJ2dWzGeMeyVN1PHam9kjk0dCyk
C/FYOluZYhyntpyXEA6fKGr0V0RL9byz/ehWeqYJMdcRLKM8HyGiLF9tBRRZWsgxqoWJ4GkHhl5w
f9hs0dMZx1ZVq9aDuwBnl9bpjEfPoumh4u4BJjQdQIrZhusaCb1r0dgIyraYiRosI8Dv745rH/PM
uXQRWp/40i4/RtQMi9qB05V+yzTqkjOU5SYNrlvhM/ElBdcuxBT1F2vs2byViYaWXqg3jdMZG4ZI
540GJHyOuNz4VPb9gTi0fQX2zjjXX1iZQg4S+AtDJ9mDAvQe0G2chVUB2VBMyQ9G0r7WXVvpTDFW
L7WqwAxkY6IERCPb0SUHTpoenLJ6vlzx9Kc4Bci+yCKL2g0UC5JHPysOeW74DwkIn3aYUaanUA9f
pvqU4W1hRZG9c1xQpbyvHxHImOVmXW4w/fVHLPj74ygcDX1oO19Lq4hnJeshQkAtbhSPs6YU0TrX
A3TNDOggeP7k1JqK1zpXpsMGuW3VuZsONYj1Eb1AHRWp4VqX1269KgOrm1OWG+W7YQ98dm0n2FJ+
27XecJNxzZA7PEuJpvWqbOXz6ozYWr1ULWaP0DCtGyWFsYyns9AZXs+o7netSCwFfQ5yJdcJ7p6d
h9DBqh7d4rGq1AuHl/ElLusVHHH6i5kFcoH8qeHUeh48e2Zer1TqOnNLjcYs8DLz4BEjAjmKqSzg
kcM6J9xRFR3cyYtMZwhTQMu1GCFEi+TVVeK2QCtPgDtK4qI6EABA/4Y7Rzhy8pM/Tb+qtZ4sKMtt
EltgSi6MXm5tZuAtUUpooHd1aENMx0xeAjwVnuWI58KPkoUpRHbyJfP20ZjXy75VLbDewItDzfPF
rrMfQ941D14UN+sgyLNtmAkopU2DkcXIobge1+IZrv1kEbijWrjMGzagEKQcdTr4SpXLwBXWkooa
4L0759XA5mLtZBnSxYfmflQBoP0yzraIaQBgCIWHM5RBXutK92gEyVZFzvJ3mhUBx6t2ahynULyr
IrZAyqI27uFdw7eg47BYEPZfInS1QazXwivMrc4gUqzOEZwxlzoqUgOy25sNnxsuCBA6u7MeAQPv
drZVTNzUHtyHFaQhrkUHBIr4Xvkx4SEypD3Hn8uJYRxSrR+dugrvXdGkh26QwZwYvZ0/69ucp4ec
T/JM8MAvweWbQpSwmOGxNb+Cb6NFzr+V3rqtM4DrBT9EKuLunnkVCIemqXaIXm27CIzG3Gqju8gE
eXUbIJCFveH4xWZQ5unb4RPkYl7rKREDHJmXerIfVRIsQ2MExqBp5MbWcbRCkANxPW/EvIhYOdht
AAqRaboxZdZ8Jouoie11AnG+GRZb2fxCPd8YrF//tkzE84iXASUjPH9jOaCGi5wa6mf0lbbV2yK1
wuOvt/T9l7H+S+svfa/G3TRU6RntegzHnR4QdIUUernv4QFYqcrk9wopYZA5VuNLHtwUvQ6+87H8
wYXnPbapiZ1l2AcHZIFXlz5tVhhLNQCpRM8bG+xqnRhRDt/TtAZqpwWPng6pP/I5Y89XzPQVV12A
TGKblRD3sYG81k5WQ6B4aF+R2Fc7aDJgbd5ljzarGe5TXYGbJuOrVCC5OJZlcQQIXi2R9lR+rFzz
G0EbDecbpi35cu3D4jFaGIF4ah38mIRaQ4ZxuboW/bovV5BHjlapG4YHMQB6JfpPlP2e5x2k6aJg
OHm2pw9Wi41MXAbmcy0vBry/Z705Q7SgRIYIHokcK0y4he3iQDI02VQUU5FaeQdsJ7Vir2g9Uuvv
+konQuQiUyBQNdQJywSsKyFAa5W9ty9bhqXmVK8rB4QBQ/NUtl7Of7TS9e6gR7sAw22YnaNwAjC0
8QFM3cL+poAhXoBWw74xCqj+DYYrH8M0r5ZQkhqPgHylO6eQznoscn7Lk0LMO+FET52l7rI0t38A
2I/8Rr99ico/u7tRi/SNTlog8se7AvwIPlwxfnYQTRcge6D/SI8/1Vu2ctZuUV3Uh/zBym6B7d4r
BWGkqyBRVkTNWrQRyHBHCBJdG8zChuCHcQsGGzBRFcjah3NlVopY76nYDPlrkaCHeDu8bR3eF6k1
YYCH/du++YgcnVJlC1DbHkTtqq0/LbCQjQhFNq/MoiOV6TCZBPmotol044OJxSfxGSSt/h6IPLp1
dG/fsVGeiAyBK83XSBtNVmQ1ZON3oPTCW6xtL1ZUbQ0cVn0Kq2nl+nMs8FdcrFRdOKvWq/kSHkok
CPcV+xRzcMPhuQ7OKqrBx43J/wiMDGJQQRfB6aL5cUSqOMQRa37X5HUzz03Vf058/tz5rvxulQ26
T3EokZbYKjH54vgQWu1DwSDIFuKZDmtwo+gBYZLOjI+BaTynRmBfFpSdNLNDnkTPtEyjDYIHlOvM
453c0WLNt3EPAgxfLInNi3i92j5Ij0aFV8XE/EX1Td8C2jHV29qbX02pHjKdKV4MfjkDYe+4Bmgm
++RCXlyZXvQ1CwCDdsHFdkrSSJ88AKiRatBEXxNIAwgG7g3LjYP1+57SjMdblfFPCiubIyiY1BGr
XnXEDiTZiN746PE43vMkXoVWVt6nadLdOtJFQouGMmgPn8u8ChjbUKvRieYQht6XSysbnJca4I89
FkfYtTi2AclLeMjIlg4grlsJrYwbKsWl7yw+/OO///W/3/r/Cb/nt0gjDXP1D9Vmt3msmvqPDw77
8I/iUr19+eOD7XvcE8IGh4XwwT7iOB7avz3fIQgOa/O/ogZ8Y1Ajsu7tOq/vG2sBAYLsJVFBCGxa
WMJ169sb7k+sCkDS3zVyAAy3bd0XhM4RPlffOmNx2ceGOpJ7IFbWklZYWohug1QzkZ6cMcrWHvHK
QS7VnkVDGa8vKoMybt6VgSM+RUiEuS4zEimSBaIxGQRCwExEh1AGb+vIuMzSBcM9voM8MbJnp4NQ
WX/k06FPmmqVY9IDI9OfrWnVfgaZfrYRHcOKXWROhXwkr7uYUF8ypgGgpsBmf//V29Zfv3rHsR3c
WUIgBu3Y77960OPlhq5d577R8bBBEDhE1pQ5LjPbKJ8qiaDJtJzQI3DQpWdXt2ThAPMEqDZDmtjv
rSoVGLss8t6Mo9lEs8H7FmLFxk6IOnpK48paJFzqowtJzH1ZgCdjQGzq4wjSZ3y9zstkCv5p5HhP
piyA0kiYDgd6zMxquGmjhO9s28KcC0iD+x/uS5//+uXYDF5ffDs2UkMc4Yj3X472ZOkhdV7dXxbp
TiGAy8/tj4hQ5GcoynZnQPUfaTqMa2WsaMqj4mSFdC11HgpoFVuR/wwfcLt0RKbAmoaJKVI1xBqE
aD5bbXV0pzUiXop3KmH5J2EUkAwqNEyH3N7X7m1k5NUtEu1XCNiL+3xi0y/BbQu6AxnsqQ6UYXLd
FOB/pFbqUMX9Sky8/PCaQbW2im3g9ng2h3Mq2Y6uAmt/oAB57ANwZnAtq3kdAEUYNffQrhf3v9ja
5m3tWFsPyh2/LO1JYc5qhb+bGkl+buxCoJM0nB5Y/rKDacffK+1nD810gKewqEQCAjAUstjpZh2g
h7vML9SD1ZrVyjDHfEmt1Fvr9NI7B3nvzcXfaBcWW1p2I9+Qy3eNO83KZrOihtJi0X+4I2z/3R0h
GPNM/BNQzHYBQ3b59Di9makws1gDqGTCe4FXFOTjWH/SJuiVCWcYlx9Nv7aeaRFmG11/CEXQn4zI
xxLNqCAFmcgjScBeVGJJPPYiD0unlV8UxayZ1N5iJAFCe6dMIC4jyz11ogYq/tu6y2Ahk8G6rj1k
2QzcSzeuHs09sz1zT2d2L3k5U/GAbCsEitjG9pLttfkvNpcKu2rX/2HueT/tT18mCKAcmzmeb4GI
znfef5kyqpiZZiy4c/t6QCg282cm8Au3Vmz4SPrOzGWX+uopZ2JJa12yqKoIKD1tazDcgngWYcTC
A/a4KzY14gzTPFtNs+ubA0BGx66FeBsMqBoaH3A6mRHcaeGo5pU0Qe9qsexs+jKekbOFGlhmvDYg
OhPDSwBad8Nu1TwpCnDZBH56dpDn8vffiu/+5RbjtsuEa1qg3GU2/+VbwYrKDlWTOncMcrlHPglm
gNpEIoXNBW8VcaKGTpIs+uIcO2O6eEO9nEPQgOiSqQ78eQDGeqCSJ2rlwB2QB9c7zaKuEgNc3Fk9
p1TAXICeA1LI4V5MGYNJuHbbwv10taodZKe5DNKNenINFUECUozYCDdUbKc67QGhFA38L3VkV0yu
povxZEd1Q+1hqW0bT9VE7z1zw9G+xzQMXRErTMDU5ZRbaolLaGwFFWS4qPWNtW/XNQRybf8QtdZ0
CwxfcDsVq8Sqx40SSFSZ6lneO5gj4FQEawp2/CDs95CML7xZV/v9vTUBSAoAkRG6xU5pKk1teoCC
UtrALQeJsChUIJ3XZrCFuHdxapsYNPNjE+y9zP2cqra5o6ocr65FihjGiorUYKaAUDHz+e/vEUv8
5dHxobfhmxAX8IWNXfjU/mYeGnyG193Ay7soMievs/qU1FX8VWkkHQa9w24R+YmRnocEYPDrRV8L
MGIgvh88FQgrraCbCpYM14kf3vf0q45hAzMc/MyIgXEFF4ujkwo+KdDVUtGLx2VUtON9F7lgFQnV
Kp6E9YrcyI+giUWq6VTEDqPZeO7EcjMVswrko6Un+g0VATR6HZKKkEJexkg1W3ocdzkhguLAqpfx
6DRvoNdAi2NlVFUX4BAcVeM2tQF1u0CvRQYiCSiBmRfoNdTm8puAizfQ6yLs62Wrs/byEfQ5A4A5
yPu2pPtkWW57diw/vJEd8K89QDxPvLWgFM5YdkCGgvtghuU2iArzCawizQpzarAmsyQB/3mBWJdu
POQ7ddhBUL1jN8/XYXk4wgM8dadhizYP4YovDnVrj8gbhXTjUHbRAzjXbeTnwFtXufV2qBERAKzA
nYP9In7B8knNsrEMHmU3WovA6NMbhdzQTZt31pZGEg0igNeRNMvCO7/oAU6GTlYX9HMLonFwTgOb
7E0HqhdVMyxrwdu56YyvddRAdj16ccb4ZQwvXkPEqr7xQnhQlN1mX0AAvyNlyCZp9qIf/SckMTrz
xB0i4Ccgn+o2lbnpYzjsTYtzXIGXffHielcH6hFgBnnDMB2eB2yMoHkBgWuRdw+Ic4WQswvzhzwb
a8gEFN2aik6Zttu6Q+I4FSHCzG/rmq2SludneNjNRc5S984q8/SGle7aHHr3jqr6OGgWgRWMKz7V
WXZZQ7njYh7oVJ2sQm3JWQvRILAbps6WHEYRRcimuqZ3kRvdMQDCsVjyQN32ZCjzHFcCTr283vKg
Kn90lnzmyegB81oHc2zT7dvS5PXaTmsD+UAj6BqA4lwVcZvf/W6cVG77rCjXcFh0y7KDJJ6Ki7ti
QqMgDRIqyRMQRRk5RBvrVOGRQh0dBIQDyNYZMUt5cYmYfD989vJ8MQ758JhIADS80jERa8GOHatb
GwCNHC/SidxQpMUCwKJ+p6umQgROd1oe6yQv57XJ/DP4SaM194oYijP5cJAWvPNISXTvHQuBAieP
vK/AVC3TLLR/hK2/7xpEZKg70gH8sx1G8RoJTePq72dC/uvbEqsGm3GGF4NjmibmlPcTIdxQZWP1
RgfBeBMuVh0gvESQAdBN3fpRa25AFQaPCNV10I6Kmu5hbJwSgjdgyXfcwjwnncJ6QJfZtxx3JZLL
7E9XC+TwhwhUB/HGnShWiGelBckq9j+dvyRSlTYE+RGdQcIRwrjzsK6zyzqCI/t43tqDPLVRY91S
A0ME5Pbvvwbz13Xp9DUIhnXD9J/j0A77zfvA7XvkeXusPb3mtLv+hCTFI8+gfAwSL7gBuDWCL/P6
0KchX9g9L3+dDKhHkSLJn57+qACfHSJlyfzvL9k2f1nnuKZneh5+OQ+Th/2XnSeQpiaEBuPkdFnQ
j4FbgQk9jL/AJ5xOTnmw7ch16Qds/Wc1veMrE6lUf60Owdt4qWa8jb9AauNqXSeNuxBxqcDRtCQ3
Z+b68aMlwOWSp8shqkEcjJDHQkkzujPC8vUMQgj2QreAeajQtBfDdHa1U5DI+w/bcdo/XD0hAu90
bINtbCy449sM5fe3sx7GPq5GITdDAKiXmHOIsnQjpLZdLDThQHLv9KghqDsBTnQrb5H0Vn28WgSG
PSI+ZPUzHQZQbbQAZYj7HlJOEQimU7xzgALNo3vBsnKnp1Yq0iFEIHhw+vAQ2QxaVT/7Ky0kcMKm
+ZXp/d/fA9bkXXj/5+Lh9VywhNiW6wKT9f7PBdQiGxDJCjcXDBcv5hePDHz7/tEKFQKX4FCppoMc
wxo84KjvBgVMGwiqZ9IBi2PYdiDmYy7c1qHF1wO4nCPsFwDdfVO+thMmzKsud/N/v/Nh1eTT+pYX
QxWHUfNL8V/r7/npOfte/+/U66fV+z7/wusK//7W5Bh/q/DC/9H8avVuXHz669Utnpvnd4Wlwgp0
OLffq+Hue92mzZ++uMny/7fxH99pFCAZv//x4fklixWy1uEj+NZ8eG2afHeWKRj2wD+9fdMnvDZP
38UfH44xKEjwryji3/T7/lw3f3wwPO+f2Olg+satbzqu72B609+pyTf/6WCBy+Eb/PAPkFg20R8f
uPgnZjlsvwFqYpZvTVsooOaoif3TdH3XhDCRjU2lK7wPf/7xr47Iy6/2e8ekZZnTA/f2DoULxven
KwPt2PRE/rLhj8HpJ2RRy23aAU/m6+ZLazsnP2v8OaA6wc4zLWivdIBG9dKDQK/agqNHzkUTsQ04
zaDgVQC+C1U1WfFm7/vjjQ+AH7QNi+cUWmzz0Gy/91kAhqNwzHcygzqbDvWPLrfUoR4KpOkn+dwN
JRRO4BuacXgFwmFCJrfLCG89nnwGXBxKRRZe8iB8XsCZmK51hGzZhv+orHRc9SLc2zqDmPxtGw7j
khX1l6yEF7JvSxcaQgAFIcYWtd/CiE85Kva9o3qA0mNkovIwkotgTFcQRhk3GfTZ+7aQa5/BmYHg
u7EhGs1Edv18NBQc+lE2940gPUkA6W57aGaCZKGr1zH0AWcjshp2oHT6ZlSmv7Ozhj8AkxBvmjJ4
iuC8Pvl5F52g+hAvGpNBC6oPhkPijnoJJnQG5Em2tTPwZyzhZrOW2MMay9ov+Mx3Q7aRPfS8qtjF
xZU1MrR4BLWuVs7Ange6d5kdBx/EbkJ2x6FOq00ui3WGkN1tGo33cPaAGjCR8t5jX/su33aR6r5X
STIf6+BJ24jtZ/7YAxQUtGuILpkLKLyXcTwC51u7mGCxoZSO9VEFHvjazOHBLNSw9mvkd0VIvQEe
DeQSQRcge7vbe5DQvh1d/KAFwDfrvJf5Fpq9oHw3ppVhCRQLBuYexA+xbZ/g+2CbhvXQRCdQoPn7
Pr5DWuveA+56Z4A4f8YwYJKVYu7BL7TQQCwtBh8Ubrww/M1QyV3gg5UEW0kDmFFzN6RIY3S9MFzp
Jv7WRSLZN9OBRfr1UEexfFOkVrIjk98VqQH6Q2zdQ2SESlAMEvOs6/N5lbRtPvvlM2i8glrodARQ
bFWG8Hq8vww78RqQzrWfSl5nu+tVXC8FCUVIdWlKvrjWXe2uH0t1VLQlBJ49FiM1ffqwawMVQ+Qz
5peWN9d3sTTGj8JJQf0dygGEQj8N35xeL2KsiyXiugjAYOE4jzzorNChNq1mkY4e+Gj1wA46BBWW
3WUgFR5ksxO+kKBP6B9UdnBkJ98cjMGWB3C5oc4o83mId//Cn+p6bZsrHqzdUj9RH6ptvXGYcc8a
l11o74SuP1UMqYalBdTZgidIVRy6Q2SUx7jP1TLycSuZcHkdgkYbBzrjUeYtxwCAXqyxG7CMYHfg
63FbJZZeAh4EehpkPTNz42QjP/iex4GZxMEXsXWw5wrv42KBF9Qn4TK+pnarsbAhrLtDANjZXiFt
eoZMauT9FdpGVMqxwV6CsyaFnwhS4Xc+uKhqjh/YwI01WhCYAYYBKAeG7/BahzjvkrcMuKXJYqiC
b5UfeYtUQhFGa2dfZMrZQ1UgRRq7zFf29L2DJBB6fEnhVSCImSk/WQUJctqLWozzMfXYgazoABEL
81LkXpSsAU/+jCSSHJNn+qwhJL3mmS9nIJ1ROyBcN5bni31t4X/o620y+BkbM+Qr8BF+k0EggbBK
spViZoHgufyoisZBuFVDxKL0FfS1oM4CYkE942PeH+BE6Q9DEnlrP8sfMjX0B5BAI4sNXq5ZYVb+
UkwWVnULQga+zzDT74DNPUW3sYZKuxFAPoN1uUDC/ESioSLIe+EwwerAbhvNwRQETnluLBBxhVPY
xYBdXMmZE8scYasvDmfpYQzWTNvhrKpFtUIkcDwYkE08sKAaD3WSye1YBLtoRBXVjzosZ3Aog6pg
MkumO5/Ovpb2jvtefhjSrTY8pK6EwMvyEj+B8jUyLBADvFE268D1kjlz5lWgAYXOVddV6SHwcSXh
aCSbzsL6r7nv7Ap8TZkNksPR3IKZfWPnjYMEIl/ypYLPcYaEUrEuuPhIN1bFjR5U62k2qyDkeAQQ
KjuO8CTMahskfVS0QbG5GuygmnVsyI6NX0GTEcGpGQh+5k4dgCY1Cc9pmN1WWHYtc9cLFrlE8p8M
EatGTkK6bSEZOe+NGlD1PDRBFg8QNefpp9hQKSKryY0FnoSNlXpq1wtQC80gHZ7v+mFUO3uqHJD7
NQ8r3a3AtMmwweSIJieTja6bfEdnl8prmToicgTOC2r/xZyKFn6elc/bG/po12ogLBbHcNNMQ187
vBn6cqqy9BEw6GiVX6/k/zF3XstxY1u2/aJ9AmbDvcKkpROdKL4gKFGC3/D263skVbdLpVP3VHT0
S78waJKZSCSwzVpzjvnxeh8vv1UVh9fNmL8SO2uDXw7il8d3qicuI1FJgP56uDTH+47SKl9cwU37
54+Fkf/b7z7+Ok64eKVMy9LdG8gDL/1se6cS58Yc20hQt4jqOOeGs7+2Kvk6xETiscf5am/Oq750
0/WY5wNh51m5z7cXetHRwnk9lovNDYQzNJCeZYRLLvfS0GkZx3TPm8XmP4w6EANueuzmDTEz5Xqs
Gv0zWJGjjbcp6zdcJbpLUC0lAQtiAvmUh1St9wPYTwKTkQkmIkXREukj9ZbCMrOwqTGrIrRBnmfD
5k6QV0kXmsegb/mxKq0ri0oVSVh+7+ADh8Pm5f3MIs1tjyV1WU1OxLwMPD19QJ+IuyayEuNlVnkd
CrLNdpUTVV2lXTtG6+Hk7R91wGYq/pxO40IUsE3AV22u4SzbJSo29yavu11BiBXhlOIVuPvkj5mF
0m1xDxd9edhbehXW/ZaF7pSB06uYahkIfSoR8F5qfeJjP0LzGH0UmN6x5iv5VltGIQ816IBWRput
jAi+5ZhmVFPIeClRCsFXN0l3YiFpHlOL+q3UtAXfCZvxemtL3+2HxSeHgwjifv5c6qzA4tJagsJ0
Pgk+BzSNgNEdlUEQTjSu/L7wCczmJMzlWwNGolit/ZjQLirM9wydy67SHnDG5GEiG7CiprY3qv4F
FWMM6F5OKBYLgLGed4rLqjs2HYxV+BVeIKbisTEIEF4orO2GzX6llpucU63rdzOXJ2sx+261RhSF
Rfeqnp2xtMOtbPazAAZcaeMLHZQiJFHk6+xo6JmWJizYau0bqvWm129kQKo5NGbBomKh/aKhunb7
5tXQIIp414473wHjiKN49Mrjh1NiLg7U55qgzLGau8NngC/f09E7OBAIQuo+gZaN9hGR24EzZtIN
SxZfO+vbVF5DX7qFBQHcdfbYNOB5Y+9Rw4dpTrLWuqe036VelYAM+OHITk/8eNTOKyLEWb3V5GKE
Peww8j1Qw1dQeHL7SmuIMqFFAjyHM2ja+KGVXfheNoWT2XlnTCxHacBGpQ76upC+jq8FvWha4J2C
DEqwaHxwPB3E9MAF6jbabSemB1CkzpRhV2SCo4xqdb4Ve3xS8jIme08eZvWolYsV5LSjXIws+6wE
lGTyQM1ywTDkhPUpBp2wSJarYkZVntvePoViBKRipxvJk946z4hMuaWAh06dZh7G2YCxYeMGqwXo
Mec6WRXhmtqpM+hQ1Hp966wcI6qSXlmJr5O1uKuSfDyM5ozgMhrhf2J2lNiyAVXn8frsWcMTNp63
xRYlEY9FElY2ZYpyvGnRHPhiYFixMsRguFATyAalCNeVFHBNeE9Lbz7nZMmEE/7QKOnaYk+INl1k
39ugHbAK21uKinpcsQfskwQFWkEsQmH7bZq6QaapLWiUCBZJklSX5dyWyUs8ltqRuLSXua3byJ0H
wKCOezUuzRd3ULeW5mrRUA5pqM+DcbAXT7wtKalbiu5OvOVGWOGkAkTam4i/K7IIPCJLcArvrAQi
YOmIyEjrLDCaVASGx/kZVzoSZi72XtllO8jDwJTcxIgQEl9fljhlAp0XuudeQRb066G3T5kNxC8h
AWjR1o2cbYHAnSByhv1CXFLxahEOc3If2557rscpakqH61HYbjCtlhZeiAu+Stw7wUpeLRiolzc3
IfPUFuhZLcYQkRsZCykvZcnLUl4Zzakh5Pfoaj8MggcPmUMMyJpQgZJFy3sf81t9Gko24ZxaQ9+r
ntAxdKbklfFpYLBNiApr3qHN5MNXl0hOXy52EapseWXHuvjOpOeB2hir3LTWL0u7+ADBgKZmXHMF
m9N1R5QCwtw+FNLmWXvNvNbHyoedMpHZtlGQL2a6js4XNXVWkEnX9avLiNdPSY1VP38huGOIyrg8
uayftqQlDIlkjUjIgVZJRT4cMqzI6lyHtDP5nownlPPxQ89J95O7ylZ4f9bE9VcK+CklDN8YsvFg
5jR9IYYwUs2p730xMVt0Zco2XchXQ3Q5nZ+IDXLK0IxeCBScjzD5R5MlY1Bxon3GVSNML9vR1Jiv
U5FODDnZY+cM7Cyq6s4kScXPNPA5OjOgR+MBeR+Rg1aVH2Y1BbXrRk5ufUoo1psFFety7qjxIXOh
i+KPaweZqJfgjJUGsN+5orlLVIcLlK64TrR7FKbXmFRKSr8iTfykG87I/oNak18So3yeLT4GW4dp
umRhXiYgkyZ7r+x52k/qvmHn2Vp4XxUUvrAhYyApXHjeugxmJ86jVdmvshoRKV4CWvUeqGD6zcjp
t4xyvrgYs3PstCrQei8LpzpoCzOYR5t21RSM4Df8LncdX9K42N016GMjmjMPaLw+FYrbT6QpTBjV
v6PJOsxZKffDYn1DxqbdS3JVqukw9ol3vyAx9QHXkPts7c1WP5CihCWShYW73tFEY+VfJW9q5PIS
RTv5VXrR2G9BfWEyNXLHaSfU1+iqcGuy73Mrv9gDdRMGkQWdAzmqG3noXCnnsqauVSYGH6JwDt7F
UMjEqHBVMOxCZ38bKnCdtT1meBfTL05mvZkK2Zi5UNgCB/CYKoo2yVNTbe/p1tDqJQMHlbP7stmN
fqhTcYiN7bau+VxT4tUStg1BZi2vA0kSoM1IQYF4NKTLfYYKVE/UN1ttYZejwW54VnFYNfU6tKII
rUEwJk71Kcu7m8nNs2OfThtZAoTptiT10Acld1kr6ldFjUZpxf06q1dhNfkhG5oQiCF22RVu3Jwk
T25ercHHkssoyLuXHRO0jjTRLy97383y2l3muSenTfZSd3dUy69Nb9L2ZSvqnWdNu9am2eQl2c4r
YsYPrQu8usiirt8+1woLwQQZ2Vy0PkBf6N2u7oqUwTLPE/mR5HXagZw9tHcdKU8LVhzEG/GdVy5E
IP2wTASFSyUUxL5C7iAC5VFVpZ/HMZGh7OQDvKvnNe3MvZuyhc/BB5U1FCbzZJnafHwtig2srN1x
mjtpsQY9G8us4HBblb/K9sVzmFQry/kuhvp7YjBsxnTIfXhISPx7svvSyqh3ZXxTe3K+XStKHcKL
A7uW7D5TNzuSaoA6xz24ScEyws03nwUviKVPOcluYZbRrC3dersbaToP7QyovnXXsMZWgxgwfTqQ
F/h6UQNvpXnElXWXEaUbaRXiQyQFbNkda48kTPrVSLeKeTJmfR0fDLKbbmcT5HgzBX3V2Q/ZKH8Y
FZmyBFlYDGzr4jMUT4GXawAOuGgL/WvKommMlyJqnA6rceu4fsmmdOdnctmuR1pnLXf/KZM9dQfe
+pov+3l0Phexx+raqKZw3MggLQhPg1NdIXg9gZhZIoVb+OjqJlT85Elh1POtze38zivT0LGrLwKT
6TCB8baXVossr/tCMdw+2j1gtJ0sjG8jlZkQuUN2HEzjeV7bc7et3kVC7waWdltCk/RXXTHrjmcv
H5kURXI9JM3N1E9r4IjuwnauZWQ27ZXhWocxj2s/2byQgMHEn+sVy32BhGFq7yYjvdc8WYVubjBd
LcOjllzZdOlOst/GoF/Qcxo6Z59sk8DxRi1MKo/Ny+JyTsDgUyr93Mc9wbbz5aNghxNb9o1DUA/6
ovzWrkj93SBZFgQ6EeJxtqoBohWHw6LqmvMkfSe+NVJp7OzB/bwu2F6Xun9uvPm+aORza46seAdv
CpUo7kt9bPwU+EhUgnzCqZ++lnM6BRiJprDI231tezGljf26zPdZHrsHciKvNbd1ztuY26HfyCo/
9e5+xR6gmb06YoaZdyZcJ4wC1rHVp/wGdPhN2S9LdBktUEexmzNjGH5U+dPdPBkvHhkCQTxXaYR6
9WZR2oKZvUCUWidu5AnjvbGFc2YT5Et4srdNxyoZP1hQNcibeDonbc6ioHVQxUTVJGQgTtSuP9vp
0JwWwtsJt/IVpfV3s3wY22KlJJ+4e6z09xlGv2jtHDILmBzCJvlOlgcxH8i6fTUGY94sIT5TK3Ib
l81XV2bRrCvFp6gqYsqyw1IxKcLAZFV0KWGh2KFOHrHrwdTGmlhWEicD8voIjfAhvgA1bYaOuCWl
Z0qx/sn4NnHkdZG7E0iyyjrGy/xoID3v3B5G5yousabi0fGSPrS1ms10f6yTirXryOpoAGFQHbZ0
PQNcHPyJWHWmVuNqI9nDF70k36fvsC1DMmSZT4k0cTdnz7byKIfkR6xNhPYoJ2Qkz3xTjcTvOCw3
5Oad2hG0k7QZgyfmwsgbCwD13rBRkBke8743Tn3KpqfKDf1cTd2RXgNtCnJjw8QRxL2NO7wPj7pt
Kqbw4R6yUhIl0zz7/WhTi9OrxudYJwATYR8zvY/OaYKmsnOylUWwwgQLLoo2b4Ni4IJ28Kw1Avhb
RevcMAU2eRusVhxM3mYEI7NlWxIXjuj0u6MZ2bmZky9ZfnCHwmOyk9grRut1QL2oCaJ/dCjefuY4
b2uCxc0tSXSbHfQ/3XoDj4UiTJ/LYEU7CgAQq8vmsLUxbX/d5sO02I9drESojw7W+0EzdhZDf6NV
X5JkYami3OckRuXpOYpqjSfawBzZPGvKOBUjgpSkTz9BFD6yfqN5pGltsLWvJiVrvX/uyrYlWKGv
rwkcXPmIXiAUsJvtxNeOIoWuLeZVr7dtxI7EaZKdW7XOvSitgrvFOg0KYIfZrjFlCPkdgsXz2pOM
V6VLQTvJyHzDnN/IX6zwmuTPW3uT5ENy3aWqvsvA1+w21uaR6p6VSdWgRhm1OALEhmx3VqkxfywK
A1SVuyFciXg/zdWjmcRjtAwsSw1NkdNCDXhbjGgrtne2gpuFuFjRNGrW8lPKJ0aNO2eevzNnltCD
Rg1iIZh29OxPss1/FGQ+TtX02KHJixyblocOuCnkriR5PZki862P4X5DN4FXiekh3Ewbf/qaPZbs
zI66hOazGSf0naQWwlzV4nxP/69hJc9eNXumaFQBd9SeqYrWvpQDDghuUuqR4cp+MVClPM0DAJHZ
8Yuv29RdLjUArvoMHbU2Y2+XleSRjyILxlTuF7EdXCyI+K6ddecNXJkeLdW95sy7OZfPs51YXKE9
u7J0+7HNZh8NQnLju1rQfouTaW+m84M7QehMlndrGxdgyOLUue1LvCRjpOoGq7zpUb+KvR/ViHW7
aa3XzSz1A9OmYn3TrwHNk1suiyGqViVx4MDVyIh7IfOV2dFdxZ1GY5YYna9ln1x1bvNoThrZJ3G/
YOPTKUUXn5CVPM4XHYCO3oaavfOZ7C6akFIRKqVHjpawB96+6rLWo6Xtzmnn6azY2CrCWcVZqqkI
ZlB+taajD1CHnc5c3zZcItzXHvxC5OtUj8uXzjQhQzX4F5hse183qNpSYxFBqzzvUI2NBiUtPiXO
ejQ7FGK1FuaJfLeE89iV4y2hQZZfF8ubAqvv66vb4rENHDgP15QnQ5H05UFUD1P/NW9Jkm9N87Ua
VNQs9F71bATKjr/waC/vrDHzB8em22iN03lz6+OIcB51psemfI6mNI8Ky2LTlo0sn6mC+UM59Zeu
6Pdt2nzkF9aNAeDDbPueyou6Mzwaz6kUa5h2BDXrjNgNvJsbz6z1g5Xz9kvNfC+SUe30rnwngis7
QKGKQ8eyaTKORCBJlpe+w+CJSnGc/JIBLRTA25krVNhtdbVDuHGt2Wt3rDvWh/rs7hs3AWq0XGh/
48krMxIbU7VzMwlOgVSrIG/Xp3VAPEe/vtytnQsAsM1PcspDr5L0oGq33acjRwyCzvInUnCupECs
NtFV6apbmfdXq6J42DlFvXcoHZ/MiepLb34mM8mKIAbRf7C7m4zlq1XSHh+hpg9ivgOG4xy4Y6ga
DMUnb8yZM+euQzc6jGFfiV1LmpMvTW/Y17p3N5TaF6w1E3xXGI0TifWm/VRm3uqj9WN7lLuLrwgQ
Z3zaV5p6Y2d1vWlHYxPu7dySj7U2mEAW8To01MImKgX71a3MANr3NUTFJFi8vI1Wy57wDWm6b6mb
Sb1nKw5/az4aPfNmb4I3nEaD6UR+y+yxCtP6wSzv5nHVKJKT6dPEyRA1wnFAM8qYqJZVBfCKpBD3
rnmYewI9O70vWQQi9Foa6uYa+V51ulfCU1xQM4v60rzOpP3oOKRbuMO4J02VlNSJOOQ2K7XDmFIb
WK4AWffBNFo1KB39k3LXs3VJFmkW1MZZuVwbbqtC9NoaWqw60DSYeWJiib5ksH3Vp60w3uhNEZ9z
NOp12VUdqDoyJalCz1ZJkeArtMvknrH5h5PGFFE8Gv05qYG7ko1S1OnHzCVJI6vqq1o3/GJI1JUa
E2SmojrqW9EdoFPf0fmHeJ8rBHq5zqohtinkENB3nNqCe1F519oyfcb+NcDSKDjBxehGEwGzVNLT
Z1YiZmhwURuaFqRksB23npLqKl5jiAhxL6cXZ7X3Qpvmu6wHcQOYS+xWrV7RcSVZEHfOuK/dFLez
SCgjYOzYM4tT/uyXN4crgYbEYdDSieujR+9AJk5gG5BryRZP1vppvPSJBtGq09hn6mRVM43HP3/+
+K67/PnP3338iwvGuvA//ufj54/vfnsMHpYk2KxM41bgGaAjZVtQbXm5E67x8MvT/HzVv31KtzQR
2a09BuWPQ/t4HWZDmtB/vvjP/wRdfR7QFbJKm9lTxvFhKhAVB78d38/nUYNOaLnm7X552q4bz+yZ
0CNfTsUvx/fx888HfryT3rXe0jmeoo/HpJSeOBWXE/nzHy///fG4jxP38bu0UmngqJhQlstf/zyj
mqWrfWZCgOnEE1Qvig0etcosb14hnYow1ew6RFzTUbyb8GeVgp3LxIy5GAY7yYJJ10BxXk1silkz
fyJXkJg1dzG8Y27me1vDQpAMVMLWbXwqGeFy3JBST76x5YfMXect0vRxjnJ7ZZiv4N95tO/R8Yl4
xBKy9qzmlXryxvawmuhZrEvM5teJ2EQEJhXS6rG4IU2GlgmO44vFWvlucqWr9Ty1+bdLC6NbxWWt
0Fw35vZW9ApmQGtdzYbce2hJfJYYjrUTSpALuDDebzrzUw6euJ+GPKBA4c9VfKeZDKi5g0LAJK+Q
/RFmyg2gCjes2rxbO2GIVEATNrisbe6dujatoswkUCiz9yO9eF+V6fWSbRPcFuBDTWWc56H6unWc
3poWFwnFUaKhhvfMntRUo/OTgnaNw0VLVsJyZGI7iMbdU0iDiGCvbya1PCCvL+h0BN7W5QppTmBS
s/UnF3OHlXX7pujnKE3NnYUbCVkOO4dhF7t9gsAr38mljyM8/rTMZfNclfZ7PZtLOLXr+4zdgQ2i
ZOA2kWXnCXOgPg5VNG0vaWI81iXL24aRLJympgjrz6NGFXTZMITpkWFoWdCJzCLIcIwjpeee73Y0
0PMM227luftWa3g+bK1xpocdvPFAmqoMxoHRdCrZboyOrh+H+RL2JcaXdjY035HF4xyzrrCbPKDZ
82UrDZ9CmkM7qvu6hslYfl2Z1CKBxGM3KOHrmT1fObgsM4m5kBJnu3TJDlcEMOxN3TCMYR5CvGAN
QgR5hfnQbr2TtsWfmj626JFh2Vt6+3k262BxlR0Q4tri2NjxV9pMHlYNb6xJZPae+605WcXwVi3Z
3bbStZSQOLVltCNLLyVaHsfZfWie7Itt5Rf14R8Sv1+9xsZFsPdXQR9WM9OUrsTgghjlN8F4Gsu1
JAowO67QffxqwmrmFHQWMr3ENIO6I5Pxo9W0xJlXyqA/k8Y7N6EqXI21Do302HfGnh6KDksuGc96
JVC3LyssYae6hbgR1U6Pq0gk/3Dg+m+WHxrQtmFrXA6YpYn6/d0tt2Wqs1dqtEcawcVR2BZyDcp5
/uLQOQMZR2kwh6OclemtlafZaTW9+p+O4W9OHvUP29QvUkiXVR4n9xeZeUYcIaC3Kjsi1lhvG0CU
hZ6nR1Z+euBtJHLW5ezuYnYHomXJMGon+xZMQvPlP3+I5sV4+9uHiFRUelI3sGP+m2G8qNdVdoWT
YNCI113qdvI4DrTnNQbBuc9fpi2p93VpP+pu0hJQr2M9otgykTLTxL24nmCgXrGg/+kHTBDMMF+V
zOh6OkcyYZhGEapfA7k6x9I6ucPcXzeiN4LGoR/eCXrSqozrCwXtjRyi6bDUGDa82rn6+JJdvgMn
9PKf3/bfXLuOgfFLd9DOay65OH89/aM2uNgX0uRo62Bc5r6po9zDo61D9W8sI0gvwJIJ1x/W5O1g
GQ3eXkV/v9xYti9XqkqmA8E28oCFZDrGMs0geaVwyZt42hM+bxxGYybtuTZ/2jT+R/Lo/43y+S+C
6v+fzvr/oDz6Ih7+5TP+N3V08FZmP8gLzTAA/tRbX0TVP//rD2003aR/6aarOxeLhwkmAbHzH9po
yP3/4j7UPBTTujQsB/HyHxJpafxL0y/2Wl0zHDbzGtb2/yeRNv7F+AeCmEsI0Scuwv+RRJr38+ut
yC6ci023L4ZozQTg+5tHftjMumnHcbmBGuJFeq3tmmFBxcfqnrCpdHqq5UJpVZLF02aWGwrMUuRW
ZM0+i8cHcjOxgGvlt4RV+7R4KeBKdUP7N2xT5LKGuq00UOYM2q+ZcBssYLB5FmgQKH+fZtddblW+
Lrfe4No/L9m/CPp/nSis37wJlzcmNe9iSyBm2TXsi3/ll7GOIkJTYCCablAxVvvZoz07yG+b7KxD
etla1I5Dj5wAr73qREwlr3ch6iz6DWHm3wc6XGdvmW7rS2Yi21hyUkaiDlxjsq+7gnC9uRvvnCyV
Ab2T4qAvpPB+yNJwGb9PxZwdWN3c186oPzpV3QW60U9RnDcTeUhqYKGofgw11YLOdg2aNQObuxYn
16Tyszkiai0GtNeL0zt75rkkshc9PlO2uYuFcClvTObTuBBl5DkyPSOXViI5qtUVD/aFz6oYP4Ik
oVv/y8X9N5Ov/XduLZtpF80+kk/X+M22SvBACnNrHW6SjRyLaUzpik1E4iaDk5BNwiK1wdEhNsnB
ZiLbqyZ/ZY/w7soEEbnXGueeYb6MideZppH8npoljLIRBLbwCS9G4twui3sdgykn2njyPLf1u9h6
SUg9P02lDWoWkuM5WbQoke5GUA5NKZVp82NR4+FL7fxhKVNl091Lsn1J0cd3LrYvuejpnl5wF3LT
6T4Ip/J2suJQG1n2hq0ODXE1Zv3RdDiX3nbnpnb1vCZWODkV0R1Wk14XiEdoXJ+cJiuCbN1IJjOs
e7a32yFPh+rZGG5aa2yvEAs+ZJU9n/78MnnZclrXPPsHD9bf2MYcSTQYVzm0Ytv88Of8co07q0hm
0ZT9jbK+FhgQzi42BU5dLg4dUTN+HlORnqRlXy8TxYmiSyOQEUiI0zPOnPxkKAs7tNSuMgpWZorE
Ywi9ttWe/+G6+W2McT5mPMf0DMYYvlwuq18O09KWREL3UbjZRH8CxnKt6DeQCEHe8bja3j+8nPGb
6UO7vJ6nGZojXRZajvvbrU+y6bq1GItvwl7oiPf07y3MGXDX9CL0Tpc361CQRWJu3kPLDYXWlQ4H
q9uzp0EJG6V279ybq5c8D6ZWHTUAHWHrUN0b/XIgfwOdJlbgDm5hfalB9mCmrmuMeztEZptPyJB9
/Q/n72+8doZmWIZEUmRfZpO/nkDHIdA+UVV2Y0nz1UG/cXZSLv7FBazapEmLeBOysOPQLumnRqCi
wGHQbaOxy+32PsuMhNz2NEKgqPCeMRr2jX738aWQ3nddDc7RpES3R+6LA0HbkvOyqYHtXrcDb8LI
rvPuHLVRYB4lV1U7nxD9VkFWTfppE7gStKyVux7zyo3mxAQ7b7nzGcVzinENiUmc3uhgOHUKmu4Y
so9NLvR5dlP9LmlmWFwXBiYFTwrvHpV7HWCy7jRwAfvxx9Br6Y3AvhvETKh4GUmncV3qR81abCA0
y/4c1xhAyT1RN//5vOM2+uvkyDrNuUyPuPkMXH0fOJFfLlzNHi1lWbG4Xt1giBey84Q1f3Kt7mVG
CnOGZWoEZHig/UvX90J38+9mhR+d/Km3FvYkcidp36YCeWUxi2k/UL29z1dBsNDlscgsF1Os70DZ
b6hLHRfDzl/zGgUBaon0tkjX9a6Fb04ecslIRMDjm9RjB2bCvcSOH5bg0IhspIpntOtd3lQzWVnb
GNKaFcdE6Q+zgawATIg8pBu5gBsJgwdhae1OyUXSfrMjIdR8QBrbRqiWiPOx6OTF3ZepWLAumU33
LJ1PndEvn93eGq41PfrPJxir179d2qY0GRFsj7UOeySHhc6vY4PduRlupMG8JkOJXppe6mfPHeGd
9ItG8y3TWdjalBAvf/j4srhxLAJxeUwnxIoR+L//R4/FN6KqEYP/969+eYjl5NhzPp78z2fDiE7Z
w8FH/vN5P/4clzkv8csjN5tNs8qwB3GloCS4PL2Yu+oojHL3yz9+/OHnS34cYAodhc6PfP75O/Pj
CP588RUoaLuLnVFD4TKEf/ue/nz0H8+rv1eJu55+HsPlLHx898vBXg7u5zF9/OXni45NdYtcQ++m
cW8NrnauLw/7eEAswYf9PPMff/n4sn6c/o9vJbds0d6kzPF7fYItFdPREWZ8znQDNR50kn68nnSG
PrBSZpSLJt4NE0lZM+tY2uH0oEpi39fhaRUXZ5zUEdmbV7ncftA/srHNwLEogLotwxamxfK1qTQr
zMcpD2bHRfu3nEdPa55isi3y/gKWJgVnv3Xqs5GxXKWHcI1QJsrQulJ7qs5M+I0/6uW0y5WITCMm
9jKubb8ZOpw/LcsE6gU3hjHX5E19mgXTedIhYrtUWAiMuziwsgA8iPALR9K2luXOiDsYlNryMCuG
Ubo2GAlchxp4/p3V2Ra0YgNPkp2kokY2G/bn3jVu7Oy9zaebqXByMgbEkY9t2BV2d6dPxu1ICQ0A
HuU4khOoE9lQkp1R7Ctug1B5UBoAON+nJuWbhPYBt++rJGq0QjxrrVCGsgn1iNnLfStT4twkjdia
flvmUi+q0FE2AnRpUYAoLlo76jN2iezGX6haCZp1JzTYNwkN4TMQzMpHGha5ljceOruLetVRsG6p
YJV18VLEGpwCJAN6ubznVkP+bYd4zzbu86S7pr/uUhuq7rcETWnTNzi4e7pO00mo+DH2aI/Qmqah
NsMInr5hcw+7UgG6Iub0wgYxb035WgxNENeNiWarETQekRD3HRYMW+3dxNbPtcbICBaiXLNj1xxo
w5671LZPzNjEgIguHNMy2+VuF1rwrv3J4dPLl29ZW95XjhK0LRglwUwcGjqZiS604+q06DQXLjDl
ElEcD1cUhy7qd8R2yOtQIaCoSoaDnltM7yngTWvd2+tE3nqLq7ArFGd6wJ2FGN3w6ePQEh5zVjfU
54CRoEsu8bx9+J+p1JZLFwijHyNnqx1OPu3nDtxH5wiDKAKxBpux/ACjcSqXZ2nl73Y97mo8Dxgb
cozrdXflWg4O6YJQgbl1d+0MXcyYvpqEfJTCKgOR3Q/M8z54xCvVFg+YLV30vVQCFULAGdieLA+x
0M9DaT0vOSFbcyODBrYmHxlyj9buwoGd3qbVD6nZoGqobbruXXMjLGOMatAtGCV0MG+Jt5taCVI5
hu2UK3q6zV5zsyTs66YDRiXrcMhK2J+06Hwa03mQb+X7JicMFs1AWsoQbI0Gj0E5Fqvu6WashsKX
s3aVkFzVdKLcwzME0qB1O3zGVHFSg/RONznN+rpTufN1EsktAxYq2b54XkdRsLNrYDMaJs4bAuas
AqodWreACB9uUjv5JMmA5dZC8hW/VbYYQpPFxg5zxI7d+nDS1mbn2sl6Mz06eXlrEsOpMSBSbFZx
sG20GnqXgj0pvjdjL42gGrEt4VV4bCf2g/qmXwmnRk/hcCsvqjlsrC9926ufWGztiLB4oh2fw6qu
seTRERqM9gvXUIvmBWGdWUA6taom8Vt4NEzQ1hfhcv4Wa6Lx1yBskjUSTPRxmr+QiG1DU3XKSvfr
UT4YrFDRySh1mBCeBAYs4xBl/PeZEENsQT0q5Mw5sx36apVVUF/OdGbZWyRd8SwyyryrnXyeHLln
K7YEzXaxRG97K8uvl5Y0ZKImNQbIMszrlI0SFbuzpRgnS3ZFWy7zTyWypMlY+7tey8P8UsLr6Lda
hdntbUCvYXPx78aD5+2wEPsXsQY17+IVuxUtWCPobRs96vA5xZy90KSj20tcWbcUmCLH4Wa17upW
GMcl7nvU6jao9v9i77yWHGW6Ln1FfIFN4FReqKTyrk+Iqu5+8SQmsVf/P9Dv/7mIiYk5nxNCUkmU
DCSZe6/1rHk0drF4VLPp7a2JRaMq/EszVeh2afdPOr3KkYb30cae49Y1SMz7offMS1EhdgOjl2Bx
iBgPIc9kEfKngvyzpnguw5wZqEKxxLroFOZheTScH53fQ+OlYJ6V1otjenduyC88q/js9WjzpxCv
bpvMz2aNVn1UY701JZEKvfXFCUY1rkteMwbO7dS09DJNGt7MqolWLLfVQJNozKJjgfB29PVyNzVI
4RqofnwH1Vud6U+bSs6fpV/Q1aWZRENlKV2Lj6YebzFDJxrcYxea3cF1qwMpIjBKFuoVvpzsgM48
3NiJdhxTKCYwhia4nl651xOfvEAwGJ1lPRukulPAkYwAphbvJpRVKJo1ZjbkZxUaxnJf+RcVVs6R
wsSDm47PKSVJKVHg9eHvrsx+G12L+r4fT848F1vDGD/00kCEEBM9m9hDvUmq2NmkY3etFYZVe8BE
HHUzaLDyXTQVgzQH+aZ3+p2gt9DGDmyX4q71mwMDTFJZNtHO+J+n0PgwHQ0dmG4PgPR87Va2i7J4
eca6We9mcxnd6yIeL0RB9fv1Zcvr0eA7P72I/93Ps/YEeXI8VX3uHpG0pi+J0v9a99EO0xUkDzZl
rqcHu9BNnLKudk8zrdzOyz5K77EvcvWNeyPZSceIbyOA27scx8jO8hvtsy+a/bovdy6mDah579HU
RnlmKVYcu2KQlzQu9c3s5l+uVjW/zMK4CJANH5qN+tMzNXlH2WW4ano84lgBzKSJ6LA+la+eNh6q
y+c07idWb0N2jue5eWxw8m3+7K2/pjjjf5quNmxz8Av3eumpgJw0/BaUWl7Dyv8ATNn80rvs2odu
/DF15B+MehTf0Q1wrhGN9aW7P/2Yoxypoah/jS72zqmru2emPJeRVfN+CtHK971hPOodWN71abr9
btmV/T0RNIyNomzup2g0AqdV9WGAY/bmmt7b+kwHoXBaEE3ZRd64T9zRvhRaCyhql2kEHZE9rv0o
C1qEtdP88qIEK5Cw0me/Id/cnCbz5Cqhodky0VIsn8WOOWX0sv0ekTBvm9mL7ztX+oGYwuzQ641i
Be+9rF+QkdeYFar6PXdAGnMeoNTJ6ubmuEMKQ8psvqSE7LvstRIJCkcpnacqoweHHro/gbmun8g4
45ddnoKOESeIF35pDtl1nqHZiG5EdtG0XNvXnnTeQj9+Xp8addHTkC5lA8g1yAcdeSk47m6NVWhM
1Tr7S+V0XZfvW/c0tJ9z2T8Z4dwiu46rEy4e/SmUff/nHw99sa06D3dqxD6cthC7zpjAkOk1Guxp
nLaxXsifg/1OYrz51YcLoh9r1B2kHHUzqQ7+eUKpXaC65d9pgjJG05rwrte0+DbxHpF+WoTZS9aX
g/FdCPw+tj3I62QP1rWXRkyXnH8Bh7TngNOxX6ACV/M1FG57xR9R7Op0cr89oBTrW2k6qqvK9a8e
nrmrUXUkuEuPa3ILkz/sT+uzmPI5xHHF1U2OGsG0yxN0P/W+Ju1pfT8ibPVtOSX6LcttfGvgznbD
PLdffU/db31DMe1mKf3wNlVGegc8zN+VyvF+uPxY6zOoQ4D9Qrt4z+DpXOLJTPdKTupHO7Z/PrXj
D8WWRadxn7OcvijfRTnGiPcZc1Su+yBlINnyBcUPkecUl2IZmpbF/adIJE/li5kVPw/SrPYhiywv
AJsBFpfYps8Sv8T6WUJahBtTilOSAtBOrHoO+qQkwNYh0ikd7eO6H1RYxqZ2RfboTE0dRFxzD0Jo
dMei8rzuJx4pJcRpMz62phYFEw6CA71D853pQbA+I4tUh95U+o9zTfMMEf14SKXYdqYr3+RieR3n
8SvxMp/chim51I40n5xa/zloCN44eXTqASK8x9vWXPWYkoa7vEA38zvqks5rblrhCUAojXb8QT+M
9rK+kPTyca+oawRcz/O9pWNKFF75uv6xQj9DAbUStwEx0m2sHPK8l72m2QyeSe9e0qYVZ6fO7T1O
i+lLDExuRPSlxqY44FWSZ6KT6ldsarf17etCDVvKWta1jMLx3sgTZ7PusO9xnzhu9ty1lhUk0kv3
6+NlTJgJDtzPapLMTspUnYbRMd9m1z6tbxF7LWkO0WRgB0usBwea0J89CqhuzPVy75FOqnnpJ8bq
dZcCa4eZd/GHB2cR6VVDZoovsg8daO+6y36Mp503k9aGZTp8JGAOu5RgkUZKtf9QlYba1G1tPFRt
Yt3NIBxwNfDZxyo+U+aZ32SJMrAh1phoapJwKp2pPSKYB9oc6N1tjD5j1ZhYZuziufO0zz/vCsMA
yQZywFPl2FdPoy+w/qGN51sWueVrj3kHf1rGGnfssi+FT2355bsZnV3dJs45ziUGUzOkRmzKpz/f
TgtDtYmqlrE8dG9O3CK2WX7AxuheBwqjz64x5MFo5cOfHzDXLiYX+h80c7uDZZUcMqMUrx6Iy/VD
aoZmbNdDrIuG8H497CZgQz/M9Kib8U8AWdpTZGRj4NsmIexMCVSI9UpWOYIczCMQLcQPzUhJ3rOc
+gqkm6lJafVHYUv3SuiAc/BcnIh133NV7Z7IHZLn1LXUZtBZrGLBOA76IqTzO4QZfu/dp2p+mlRj
X6Xf7nWye48lK1guMd+CmAsQt4C6rAFjRN8ONhpAMe1ov/xwEevvWgPbazF4SySwf05STHUF1MZg
RDVE6KTLCancqwu0fhvZSP/8hMbbbPbPWm7/oIxxylPPeetMBISmSXO6E8o8xC7naOtU4z7umy5A
21ZfoKJWfzZRYS6UIj9bfrQycKGZZxxP3Bwdpwi63rw0Yx0fvSXN91+P//fz1ievG2uJAv5zt1sC
uMv5sr5s3cH6ODpl/sd6818PMoz7W0kaxKazFzhCa0MnyHoYAzbyoV6DcDR77XRlX8hMsNTusaC9
lS4OQHg82JI0NaOvU8C3Pwo6XEyIQbI3oq8C8JgV3gA2Wacz16165vwE7wVG2A7op9EZNjpOGw9J
qcdXdMjFl6v06az5hgpkgzd1tmW1ByXccREY073X37s2Nuv1CSu8JZNKBcWyWW9B0aE4dUL89Zzl
w9aB5hko/bfUND5QnFQyWDdwnhcjWbyhG2MS6qr2cVcARa37j6SNJAG9LADCBQeAQMl26vvCte7c
qGmP69fDWdbuzQwfpcwAmAh0Cpu07l/XD0d1tAqKYlPo1VJylHOg7G+kkfICpik8lG7yauAu3rQt
Zp+UKOs24wVqaPiuDF2fcSEZd4khtcP62PpXEr6jjQDtEncTHteRIr3boEbBjsFEIaoUKdTL7wbU
ycfNxSpOwoXMN3OqIWkV2MSbF2SVWMVb8jIKhHnS7G92muyKjqWl61t7oyzawPO6Nqgmqw1kxIVX
lihtQ9GFQZghjaZ6BQ55+T9/9u404DHW+0Vi+Nt0dDq0zepshBgHaRmeZqMr9xFDFS0WJF8zXeud
cCg5pEmu4cpyta3o8Uj3qnns7LI7riiftMvHo9m6MHeA7m0S4I0butA0RCpfO8zN8IZu+eDK2jvJ
CHYAi0VbOUmAU6EJDEhZQdNjYxh7WBuONxqbdOntVZVk/E3NaW/EFklOY/hzaNtfqRsWW69rMtpr
1s0mbPLYSHGfz3W0w5v3hk+sDPTljGwXieZ6q6EHQYlfG8oDfpF+r6DinUgle5sTX1wJxxNe5z5o
so4vs5kzP0wr79zxUnjYqG/z1rcPTa2xToclsE/dJN0lyM5J9WxOOF6Q7oXQXM0+m46OAfLS6o3u
piWgKqAgvCmnmy8qtfJL2drV0zyhokVqI64OjIkDgSjkNXaxs6UJ6R5CGVp4ZQxcRKPa+NPI3GIM
WRpzadj6EBmOqAmIJe6cQ1lTII4Qy+lVjVdzeonsIXzIpJ/urRyKkUO2zpNWUmXk/1RB01GzzeI0
CYyJDkfq1PMmHwzcsEVuBrHtXydVuQcxhwwnroOXqQMQe2yt7LKyT9ZNMVoPfqsbLGfNO28ZwOIl
wfxfm0wz8FpKv+HjaD/J3nvVfTBOTMDCQJPdm4hBkmUjzQYKIq5et4Guccq7/Q8HDdJhGs2H2DLr
wG0dluBeeooBPRn7mpk/53WfgK/AOtabRnNERndXqMkM/rUhBrPfzA1wR62Q32EMLr2UiLlj4f0b
wGXscwuHRB9jWE67YN1QcuqCxH0DsDaeW07QQKn0Pilz55ADdgrWh8p/3ur9FB2G67whJ2ypKo5k
KkcgbINk2RD8ou11d/yIgGUeqdY8FEaicybiK867MKUcjFcMefVynLtbq2E01PypDxxcuSpC/45+
DWl4AZQhlf5GN0MmR5j2gnrJyV436119jdH2l7/olM+FHOR5WD7JuikszdmFpJZxCYnDYF42VdTn
+6LswDzpMXTiWd6IR3rxG0Z5IpL6PxtPd/++Ff7zFjvDUFrTyycOaQiUMIZgvWWP4b/fXf+gV+6u
SEV1imohg3Vj+QnXlbp4jWwTy5bhN8G6KWrGsZAZ25+762NehjcgjZF/r2ib0Oq5GOD838QewVUM
B68gMWdaoGCvVj7OSsWJYQZsnaKGXWC743mGl+IaVXUxfC+HP12Qt0DXjdKox9hu6gNlaFqgJhQh
+Wb3M4UaW38MVYnmMazkZTDyeKMmxoto6cFqSiF3aJZGKd/VuhHM1jdST2DbLV9JV2Q+RXyfKuVy
VKyfJGs4h0KW67p2Ki2vO4xJ9qV3wOScPtqRIIgzbRmn1mGLrA4KH9QMaYSED5TXoCrhCdoTwDMG
QM7HAKFLSDdg8XXMIDfIUwSR3ULtw2eebwqXU80s9eLv+7gzNri48rM5pCUQEThR4AG3Re1XQddg
7bFCrsWxycHemRjDyM4qD3HYveBhlwEGMxmsw8F6678eiwQHIhpBOq4cF52S/p7sj+FKFkq6z2NE
wJnMyjt6heR9G8BGtBgew6xH49EtdEV3l8WYKe2XrMSeRhijdz8K89CxzP2iB4O1zcdc6WeYEosw
HM5Drd0RNWJcuxHowtxEPA5LX7hzdmeh4sF81R6SMa5JhzSvCS3Wl8JpxovXW/kue44df3wq29m/
lWgMiKnrg9SnIWjF9JZsWuK4cYz2OCXRhK+gmraoectd6AmTAqEv6n1rDrRp8j6mFms6d4YjjwVo
5YdiyAqP2XuhdnERUVJOl+WK69xQvAyPJhXe/ejVOjLkYXh0HbwilqGHp1hMB0wu5UMBnmESwnoI
sX7gKaR104Ddcym+fKAxRVpcL6N1OpoLmjG7M9CJ4ZACrUbQD6y7KoL+EXvmri8i/yXv01+Y46rr
eo9aPFNAyaCSI4LctoDy38cS96PmGj86WxN7lJSoL8wieR9tbDTL427V00UA1nQWVta8NUVzlDJ1
nvxBfjZTBMszs6gp1UqcTPxNG3N2Xirdad5t+vznCpHwrovK9l0aAEnGqKQptPzVy7DGgaTdWJVP
8lQRYUrPjVg765JrswtQ4N0VYcB03oeBRgSxsOY9IO3sSJRrTCnnkBTD+KRua8TUurHaKkE8MWIM
qOFTMVk0vpTWIB4onJeoCzsWBkw8WiefHnC4Uv/132qleW8WJoDTgr+gkYK+W8Zgp5dbUzIX+xjW
36mxS04dh+zwFgbDY5w3kFocMW0nOOE7tF+Kr7qtt0RRTETMkKJC0EYYuDMjUA5y46zHjgkAJ/9d
NJ2+6cqqevMJWdsWEJmefXvWdqaF6Mzz7P7AvEFt1hzaPnr2s/4UVZb+NnpJ0I7w51KynV9cc8zP
QEebLQou6sn6rW01hzdBUhkmnRGNXDsj+xvVFQLYuBdZDn8hzbgUQvV8bOoCJ4ghCQfMUN23a/IJ
OA7iGurqraHB0UXQ4O05RfQ1Wjfhl090psyXJLbUi0gYGnAlJpNK8WQT7FXyKYQ7FSdlqfJuPdMT
4VmXBI/vRKtr4jX8alzqyqe8zLurZTZkcXHPcBHtaXpN58atNxr4VKIn5vj+BKnffnfH/LhY4r4H
nzpb2KfRrc9HQmmr6Y62KLVvx3LPrueYj86ywbR356TU0QvdzlixuIx/NQeZn+bqAe3TtkNaAS+l
GWDjiOnRcuYK5CjdttAC2yoRi5QTDW0zZO4Z9qX1YVKs3MTE5LqVEX97eCk1WHf0tbtPdFdiN7at
Ay4U6r7vU7YQNSlhSymBUmV1R4OI8KbCF4cqc3RaH9P008vF3pvj+dP3exRReVzsIs/qdpVOwKpm
kxeqCpAHXT0nP0fArl7lit9aWo/ZQeuH6Mj0zAtkpfYMZPEnAsjoUHgxCMNO9x+7KWVdNL6TgW29
1o6e0EDkQmDGuvnqhPXfd9e/0uGkSeowVZR4sp/FyOA8TvaHbbXzsYYGdyiXu3UzfvSNgeLOHP5q
HR0USAwVpvfz+wkxwMUjMp5hgwqwI4rsnqplsRVNRK80maibUN7VxU/ip5kT52n8Yoc0AuiSTKcI
ufbTbOhLGwbkq23Nw0t5dBxgOrrqvyXN5PeynPod4p3iPo+YJSU+rosC0vSxmLL0Y0iaA9rE9BVc
0Ce0gXTD+eF9ma33WHtm/XsQktZMGMabWZ4o/oClaTN341QOw7LMKZE6WQi+LGqDyRXiJYTCuE+Z
ERw1F0d05GrG3hr74T7JDeK0Inz0c6uuNg5UQ6TVG7QAt0jt116I4bngnC+x49yT8oJbcPKMMweR
za/hEcykL07BtlPBZAvnUvXqWdb5i1Fbap9aM0YoCVDTM1nXtCp5arUW20pHGHM0V/07r/nIGnsE
7c2J0dAq3tbuHG4nRX1rIgKKc9T23gFDeRsbVERriQ+LDn9RnjF7GfeYV495BG6qtrFwx3p8sigl
nSgzwZsTaNvLvtSX66vcaypz9rFJXWaFftMVZsHYm+PWzkJ8GqXpPjcTrplWliKAFUpPz5FuoLIu
OlM9mo9W7lzTTI8/4wjK05xr37EBQ7JPR9au0QSpixH5Zzv+sseBHuxgVVeMT3JbNr1xa9PubdRM
2GSyAAvVtT8aoguf86iqgnCpbwqvcb68z1FWJGIrx3gZDDO/+KowngglJugjaXNmviTSkD7ylVYG
SCCpNkIIjOqk5JwNk4TeNk3TYztTmPNkrc49vP1N2viszpSXH2mLcBHTo+kOqQx1hUS6R7pf8mp3
/rxxcM2miLT39Iurp6qxmoOnpLn9+xdUZg5uwnzBgUU6vJ+1X22SHlAja0dniPOzJ5dvRbee6yyx
zjppJhcgWvbZMNqd1TsjuKpRuxkK+9tyzxF9SIM1ba9tqZCAzMQ40tzaOW6CyXiWv4hvgabGr7+P
WphZeet+DUhi503GVAw7XlzflKKRUdfzazsivDDwDH/6/WsZp9OdGDxwyiHuDku3i8s0tYuUSL+0
xfy/mwY3sNb9ppPxMKQhwkLNYmqRzONFI9OChNj0FXqBe9GQz23iMgXHk3X+PWflhPjbkO0Gzdbv
EajANsVrcaJNlT7nxblpWi/AmeUGka49t1bEUdi2VEiFOd9kmV1Lh6UY4I14O5P1eMg6uNxmXJub
dTHdwpC6hJhphqH1n3NDQwCTJA8dLsENftD2xhDlSu+WDyyrVv8K+iftWodMsGq8gMNroQNQoXjh
3VrlFqwreuetieNj4U/zZgyN6kzTuNrNdSv3SclrlYN5i929ZvrwnrCoejNHEDfhUO7HsK4+l87j
VxLjMLPTQeyndmKGRjoL4JCM0Mtq6DcEzfuBNkzEoVblTyq89ypPzMchi7xDRnlsV7XwoDsCHDEr
i3SjRBuUZK68CZ1aelTEQHw4Tfq2BMKQ1OMjuMZvvSrEsoQfHpHYF3DL03JLAl+yi2R7VH1z5ZOH
r5E1oi5Cx/ozXGaU2ngSmCFw49jwwh4tq3Y3Td/33x4XFtH58Z56UY48yMBv1i/9+1Db6SYOS7Kq
90UrEy51ABqdWYJxY/w7xGWW3jmt9Wy7dFlEos33ppbkuwER9inCB3fI6X3Qwm+/ioEmUNcUf1Gj
oatG9NHdAFktMEXyVJOXsoMCIU8OuATSDxmwZ+HkF5sMlU1nRe5ZA8l8aj1C2UNoQoyw2gDgwxyt
kx0DdXEl8ORSp8RCvR5POtd8ofxvnYuFHkfFc+Wm943b6ju7F/59YlrqWLlxf5lkEl0KIxJHQ9JP
NTt6WaL/LGQd0bwFBj8CfGh9xTUsiT6cyB14wyGqb20njaq9Jqm1z3UcJ5t6CZ4xU6fb8hboPxks
hfjYvCnrNVIzzN4yeqzSzNjz1vM9BSzjqahT/YkTuBk3maIzatss/OzmbpWKY61t9lrSksc+9wbj
Shwe40rvj1w/kEV1ZnOxatVcqoSrvGymc4QA/8iMIwSGZ+Z7vcybbcZfLg2ZshfWyjdNoMkCW/06
NnB9s846Mzcpd6VtUuZLY2Ba+XJ1az9jVacPY+fUFz3TrnlsZiSw5oornB1fqXwVmwwP4B3p2Uf4
9O3FSELwMIX2EEazsRl7TuWcath7k9GjLLs3FYHWSIqb8qz8ptVgiEllhEnCQ0VmIKctTECI+XSr
zIxoJ9196XVlIC/136Esi8ekfu/H40jp5ClNJAVgUZtHmOntvrKzvSepk7jGScWgzMhAXmia5THS
mOoUztGkXfHDEnR8U+n8cERXP6UVo31bFOJbr42tBUHxOZtI3LUUNhqSVdKuB7LuQKhVkRrf1WIk
Lkd/WxR2ftY0u33OHA5Y2h8nD2qPgK8QUforrBq1S/nMt0FRqlHxBSUMdvRvSAAsd2F6RmBCU2Ik
T8Psj0GSZHdTzzxHQhvcMpdpvhSy4l6HFudkrnnp4hEWcc83kULTfMd4Mm9S9BQ0mNzxnTkLQsqw
eepsvPZVlD2yhih3QwmbWkjRnBwKGEvtILqum2S02G9p9Duf8KjGVmA3lk1GaRew3WZIivF9KBBD
1WmEv5OUA3jQPhYcTQ/CuMuvbcjl2C5RwBgjqerAL/Uggzy0KwoorFSqHpQVfmiOdmIt3jO1YihI
O5avXuflt/KHOTHcpV2UIKfy5IEkOYEgJScQNO/z41TgZ9Zo+7xgft0bPiuBvtY2XKWMW1hpBRV7
m7V6UrxofiYvOtXaNEK6rVjQ+Jk2BUkHi8WrmuoCeYSFSqSjIR9s66wQ7eGMN8g0YJkpc7dmbqLh
qGd1yjHJum0c8seOILJr2vt3Ed5NlpQSkVlBw1lD1OK6aLNVVRcBALrebznRsh56FZHfYGfpUVHE
9J884NZ+Hv1oLdd/66RbBTnTETSiMnybR6c8vLHIL3G35OU9ApN9D0jrLj4auozuo7jOXp0Y77Oh
D9faXLqBRWvcN5Htnmuv/DCa2LhHx3Ihj6Q+W50oXwEQBeVYpzRk6ggsL7zc0EuT73EKVHocPDN8
IeIZ2NQMprLJftHHUlfNidpHVsAF/T04sWNIAkxRSInZJ62v7kDjVW9JtjacjhaErtxt2boQR+TU
bBg88pNSfsMEg42AjE5+xkiaFuFvTtakJ+ZAqKLHkfKZdGgPD7rzEit1H5V28eWbnoX4C0FKEz3j
m8+hYGTys6wiGjiu8xvwOLZ8v2Ii6jCLd/xjXXppUDjSuFKm0q8FrRYSKiIVDI12p0o4SZSlPt0e
YS3YieQio/BdURM+0cGj3MfynZrzQ9JgY6qt4iVUZvdoAfAnX5YuPfPQQm/0r07z0NsBNbl0ho64
ja7pGVsvJaO6sN50UqMPyaRR/s8c880UyAXGyc2fh8KgVO+1v5I5f4U7bG/6LplZvrbVgaY2zMiB
TrIZQnTqvefCra7xAg6LZicYJUWyqZlOicNIB3IGXFWmA783qercj70OjkO176KV9v36UBy3HsQg
4jthbFIz5KqZJ3q457KabVU1UNVEZnk3mc5Pm5LWVnbae1HPYxB2NYgNOxofDAeglI8FkM5Nh4iI
bnLqeOj+Rz1/Y8UHWrCpoeB02Yl+jLtRCC9PdN8tKh+RuEvN+t5FAqE8M7oO2LWeFPUMHI3aqwsA
YG4d+4A1LT1YmuVewVteEDhXT8LhZCKGbWdqsBNNH6CvNlGcLCmqnjwj9o94G82dlstXc845+ebi
ocaZsrdtaKC5Z7yKJKlPJEkwYTAkWoaJCNOsQ4zYJCE0c7A5a2jZukn8xg+yEmIq41T1VRSauKwb
rVUrfqKn5OLnoHd0ygiyfkbsbzy6ncxOOvCnDbHJAu4961AEEAmz9tGzH6eU3kGjHtNlUxcEldgo
kNxa7NQC9jQMIhP07NMg5W87TUa/x39uBIrZCqVuK0XFCTBIiS7aWEVanuhFEyXgEUTSjHD8k8aC
UCZ8deo1yobAF4ZjS/DevqGSioGn9IJyiD0I//VzJ1zvQknbu/hRnGJkn4G6i4WvmbXyDnT+/Nym
L/Yy7kZG4h37YmhekIawkG+VCaC9/VUIZCb2FM+7ahjhC+SINYTXFidU6oFfLSqYEg5XEV2nfhWD
Tt39kHBihvqr1XfqGmZIr7La1M6aET1Ns+beRtmJl0lxvicYxf6sq/t4mrd0pKlRo4FTzQ+/7udP
UIocwaGVHta7CETuhJzRiFMi2OiyjANzNOz7yppq5KUz2RhO9WG1ynoYhl/DYHQPcxthZZCogTpK
sFfWkocMjDF2KgJbgtyvdx7qEseOw/fUHvtDNuiQhJLugRONTr4JUiLs0IuKJnSPxnKoxhLCK56I
YOjrdh/2SwM7CW0CZJbNeKPqUweK1urC5nXlCb1tIDJTv0FiVDuAUG+FOQCBKz3rU9TE/8yWeKwF
xgEpz1Ja4pcdReiKu3R8Gtz6jtmBfxoSHbmtzNJX2oH+LVnk5J7VBE7D3NrD0f9UwgipGmp6mRUH
BeWoBn43OF20kFbVHQm3oMdvgjmqI5Y8SXvL08HecFxASqOgErhgpizb9J/QTadbI4uJhl/uIvbq
dy7W3IfZM+7GqkSz1jfWNvM4VyxNv6JmlnsqpWLbT7l+lXqvX/PBZERPuSQaVtQ+j91nAW/uyXTb
9lkyRdYi87MUuv4KHQOXnFb+fWt9TOtBlc2FdXSVhnwS0xXkJf9KGaX/nCdKXNXUI2wyGlCajQ/d
UTJkGGiQMKN2tBCj6QeF0WdraMbnpAbx3+cZBgCBYLkbiubeaUHfYd63yCHqnVfbQ6w5SaE++Eg5
ePVUfnXKe22i6DHhVAdtPlNf1BU8VewntFlYtqtQzFsnHr3vxSVrpi4K7XhJPtDRPOkl4h2qceGL
3aKdNgE9u3E+3iwds1mctItzQOZnTLZNYOpGGGSH3LKHuzTvyx0cqPBLOSna+Ep89KnjHqQSwFCo
/BpdjvLFRIBV57r2RAm52upzmX0iXHyPaE5eypldDKzGz0IhT5C+Fj0yfiK3z7Dx5ciNqFHSKsjr
MX5eN9pE3B7cUjcwh6Leza4/74bKTe7WDciz9ljH1tdawY3RWRpaFO2qrvttMkSe6+hBMXqdMm3s
Tin1V/rpvbcPBW1miyQpSacNebWBCzKB6FnNRnFEiUV6U1jQ1O1VTz8r01jg2RS2lauOegqAPrY1
5yjofZ0cyr5wM2nj1bHPEojO5Mn7xoPmPyoKXNs294oj7YCW/FlpbaVDQdmwLs5SHq7twfyD6vj/
xIX/SyAdxl1MmP/nPDpUIuXvnwRbdf+RY/fnZX8jF1zjH2ARdEO41Cgtkwi3fyIXXOsfrum4ug44
AQ7HmlT3b8gFxzGwIjLc4Ki1AQq0f1LpbP0fvucLflKitMnh/H9DLsBZ+U9bqe25hNGZuklku+vo
GJX/0/PomHieBdzuUwN8LSbsBBZNfYe7Ptli6/VJn1MfSvsra6wnT++hc8sZPia9pG2WipakASg7
CVqqbe+VZDfb94BFXrzey4KorMJLX/81dvld7wE7dDVxS6C6bPSEMYOqpMtKAkkHBVyfa/jGJVMY
o5fNuO0l21LQTijn12RpzmIGvtEDe0Qnk2wry/2ioP2KF/0xN8C869FwtTUUNe4D2ONwUMtSb0Mi
w4jWgDfZFMyLBnAQxldq4HCbuBTq42vozYAYEvvRn55Ih39pBmenzeVLM8d/xY24CSf97gb/vhXx
dUCVPKoyyPTmlpF9AfQUy0bXCainffMxx9ULxr6nPqw/yYQ7TqSPtDpyZkSJb7YVP3Ru9lcPmmkr
uFhTX/5LRgrejuRrdoX5+D/snddy5EqWZb8IZdDiFQgdJJMqycz7AkumgNbCAXz9LHfeKmbl1HRb
z3M/EIaIAIIhEID7OXuv7bbOlZLljVnzORUJrznx+i/UnTlvHawKShAo5FzUd0wp9rphH33HvkNb
8aWc42NiCDMqNio3CWxfwN09mMMMfk0YQ9YOcQTsc7LDsETG0BEqGItlsbfclSw7OZmg1kcywYn4
CVQvVReh3h7CciYNT8/Lk44WPjExFSEN2bc6FO7FBVA3fo979stmqONljkBUVPS0Kod6GH0kVx0p
2oCiZvuLHOhdbveMQVKsQ8zIzy5D82gu7AcMCKRKWCadT/+c2zGNKfltU3j9YbevCXyqsEXovu8W
/zWfTHDmOVd0GnAPQ9JdnI5sQXxdXE+ZGbS1c3ZEtxPzgoAEuwlJL3fwv7A3bfV+6noKyQzddjjK
PxdMq0O8rv4uaOpfA+b7fcmok0LXXUajOOTvOGIzBodF2tDYeK/96M9X5q3f41LDOt4Hz7nXE3OZ
3CZWA4WUfg4USdRgePLSKt8O9kgX3yCsUZuN72b/HWSX9miCWUX3kGI+aXVa6rsuILnGiS/2pheH
3mMOSc1D+IATrIHXKhzvjD/inM51pH4scQCwHKTffuvAam36r9ab9R3zoQcKvLC/9OC5W5JXJlt3
Rcb3S54OBtYHCkQUj4yEOW2dHYqVSrnN1SXvat5me0DOneIiapezWSJwjaO2rbHC1OZjMI7g0B51
XBkR7Jg7s6koHxCoM5XBTxofaVY9tqbU2K1EJeu/3JgYms2UP7yOnEvFRnYc4JTFr4VBWmiafCq9
2bw6QrZZiHQo+CXorwbiF45RgNcGagLKe7bgEGHOSrMGRnuY1Kh26EJ9oXDu78bGnTlMhyDqB+zv
OTHUytJaS0heFmn86AgwPHZtdYMiZgkzC3I0drG5LU6JsV224q3oEirLFU1QPuuJV6EbyS+7N3aT
ODA3eKaQfzAKA/gGww3f40fTzzAm0wona1OdO3vRuBFfR8srUHHwuOvnb5YBZIxzox+KLv5S9+l6
mvgKPdt7NokMY9A67XmkDonroD5J63JXupxPkSFnEeIVDHjUPQNv+OIV/F/Xo9/JufaYDusNQ0+a
AEQviPa+bjkDVUyeDh2zl7AtqjeGmmDyxo5IKU4sNb3VCOJBaUp5WAI8z4T/2+qpe+hL43Gixgg1
t5tO1ZC3lBVp5Yqevk9gyt/s1GKbzJiz5Jwsm77/ZjbBL/rqBRCEcocJddnF3YpEtI2Pja1d/UFb
jmNi3RfAKHtkaXsqClkUpC/DwOmo8OgDrcK6ySjB836aYdcNsGiDkXKBjDkt9eKWiHSaSJV/m8RX
PRsRpGfWE8Ws/TLC//M3O7SNotnpefHLaqoYdW4NJzV17oTGNzjbzkBGiTtBcK29MF39z2iHTg2T
58gAPX6rV73AqQikWa8wfQRew+mtElRfoAzTAqyPAttdtBTzfib/A/2T30Rg8O4NC+Oj9UmTrWct
rm/MNv5emB5hq0axS9v8x1SXDLv5tgrnixgF80wZsdm0PZWZtX1rC2bR9eBQrdXNyLWIq7JLsAqa
SX/A5nCR55JkMB8gIkIND8ZHehFPej/9wB72uXdxgvvjyMnCTe69QvrtYW0EJ0zqKb05WifuUdiC
BsiwZiE1/k8ZlRi/Epxua7s/dxbcWHXBQtSGz03jhTYaPNx5IMckDiwCt5zsDTfSJzxV37yp/pXa
FcFm09em4zAwjPKHrvFbrKioAzusjhX0qH0222dMMDQKA/i81LklerG7wjU8Ootz7Djbr8hKtCQj
btF07zbh3QqhR3GucwaOZzPq0nhPNNiewREn/E3/iXPixd+oe6bl+rBZ+Na2uvuaTRvhcug8Qs0o
OJUvCF48l98yku+eixOlchJRoq32GV/k1TddFK99q18kXSTDveJT5Gx1/SeT3TzyYzwYdDvDQrFQ
E5oJ9hzN7Y0jKOc3iLt7ZwhjA8Fnv4x6JFxONkHhngMEZ5E3jrCLB4oTVaYzpx0ircR/4yUGWPuW
r4UpyPNAciLwJdn/msyHeeqjbloWqOKcIN3FBeNJ1S3USUKMyvnaLcRxJGCDcLJlkWDegZgPKcNq
e2h+7nBVR6DkxkPlIcRUl0N+PFbIXPRLKUdfOczJRTOOCILnSEu0Z1BIXyhlFBTPJgoDeId7x37Q
CTLJkDEegokrZWrdOqjQGL8xbCCp5EmjVxilwa01GHT9m1LfpdA5qMjtkwYflhy6ZK15yzxWg2Bk
3K2b/kUdOYHVNBwB+JioLKc1MimwswAEucQdbGK7SITDoNxrA97X+JWWyKlEch4md4FnFRxIdh05
izfuljS+NzeR7sYcfXpKdyY36CQ3zLz6rP7pC6O7YBfGXqozTZwcZz/PKcL2GJ9B2HTeS9UwVCo0
hllucXDIOPGaMQ9dmq2H0bAf+cjrk0lY3XWkiPG+6PCZXnsxD6GzovADzOwuc3CxmPr5IxkyjMC/
ph2uR2xLO5jganAsLj3c772gk1bqyy6lYsazPTqp9y3xnPzgty0yOKIsjUsysHi/rQ9buavn3MV4
TjcvRT+UU3fB/Ko/fejSlUy98Q6jn+R7pqBzqLSpzqT/rbz90KsqDW58QJ9BlcV+EwbgfE9D2ud2
YxO5q5BRD3CVENx9st3VORSDO14Cv8fDgAYq0qzhGpi9f8A17vrCPG1eBnDTvjOqFHZ7BmU/LeJ0
Z9swqqOcvvWxMmscAiPax1pKgZXAdyHO0emDEvmEfIBmGeRrYLaMvKk+bwSVXtZJWg/k98kEmtCa
7ZyRZqlU6Wl9txYjhB0zMUN3NRLySccb4t+mqC/B9jD9TciPLW+0xtSPlpS2Qzd2sd1Y+9S16dNS
lEeQ9RQ7P9HoxE/DZjEAC+bvTdPPN6mnzzfbQ5m6dwA40ViUvgP9J/nspn+ha3UvVkwpDpHvuRzz
ct/1HDD+oC+XcQZPEKlV+ksMcdzyl7qVtSWs38nbQrIVn5QkOTf65aLWSuQzNYhHz8UGkzcZ+lWT
fC2NXhVGH3r1k/vF093h0ED4uShtNr1rTNUft+mam3u3Tn8ombaeLSjW3lftAikiZNGdgUiI/NDW
vBgasOmwTBF0iSHbMczBUb/4GFYq86ZrZiyVOfaUxKkjdcsUGdOpIEHlsfhzu5t9jFBqMciN32+K
9sXK4vjgNqO3Z6KCAqoapfNwhC0rcHbonjujIJuZG3oMAoo6E5C6Uy+0TGw2a5/cIZBwroYMre1k
Tq5ag5Hg7WyClEJ1n9pkQuaOyvSCXsjeq3ssuRMEAX68fbsAS9ZvDcu5jUU+/2x5se2i918xpVAt
cnT8enFcMaMBXi864RLBqN3kpDp6my2esnHQ7sbKudYCWV9nifLaSfqdNtQ449C+H9VNZ0shD6ft
3hOMzVqhm89llhs3A3G+oZhLqARGBSIu8BNQEpb4q90IVCQC7oEeRwF6Y/lKIkH10k4BwTE1A4Si
JtgI5zdpF3zaqec+/1Zf+A/QO+NPcCuzddu1fIQDHCx+YP1B7SQDxcQ41E+nsRrqoxnv5Vw1K1Yy
Amv/GTwWEwdM/Nm8Eu6QcfX6//n/NsRQ00Xabul/VAsISIL0MLbTafCWzw7pGb3HYJKJoJUVP+i1
msOQh5ObXmJjO/7X//sP/pUsVNguyljXtGmtBP4f/5rBv2ZnWz2dypV5opwwDlPwvJQrNHMbcImt
n7B2Ju9Yu/+tff03tS8TOh6lov938evu5/ztx7ffUaN/7/Iba1S3LPmNQdd1iXr6V+HLkEWm3ypd
NAddwFOOr+uKj/d3pcty/qHrDscZ5gzmhY7h/k/gooYj6aaoFdekqRUJVSeq0aOYAvbWClzz/yIO
pyO9jrpvrdsU80s+987e6y3an1hZwoTefZRhfIrySgch/22aKA4xynZu+k7CNsz+c9wwZJ6dhORn
LQYHjv0Tr2Cr9c0BLwc0ib6jlWP2A2PV5ZuRzlgExLCH5mkwldiQtw3NeSYxpZyMGqyO97mv4nUf
5LEeBUZ9T7XGORqov0iAvp1XhguN4+22HpF9vWW5HerbZbBSvIX5+GRNS3fD4O7ZtxLjSJAGAJge
nI0uZk8iec76iCTBwOJ/MKZlQF7SPzvW9EKZr3m1CCOz6uUu8OOBwa0gw30WnLm0vLn4dvcp9dAa
rk5f7p3E+O5pQbKPYxg0mfAM+kP2pdSn6l4jw86DcrwLzMm/Ti5tPypGD3T+wrEg87I29dcJ/nZu
bNfAKU9NnLRfm2a4z/T1dmtTcmDnzgjNWsCGwDMK50hCILaHQnwlKpEsMYp3+24TaOU24zFIgLWo
PdxkxPnhBltk+nW285wJRRI+ocgbUBGSr1BGfY4fLS7unQ067IhKYG/Ras6OBh6uQ9PZfNjtr2ky
Ln2jT1E6Di18t/qwMRMHkvbD1YCCDH4clYw7rqLAyI9JFADUtg7OJ6EjDa/R9HY42ju6TDs7EL9w
VH5dcNWctJiQpzzzdgFJvNm0eNjhspR4QWwyGKWG8xbbB+BAzPZrTA0e88XQaQgdhYwflagpgVSN
hDmOh3oo9iaVJ4xuFWoTD4uaRaLDLt/QRc+acd/2iPOttcdA2ge3brnqoeYRWV6SFBXN8yW+T6St
vyzmnk4oug76rM9k27XUTRH/yqubmPkd+OsEjqYu2p1nluV92+mwS5rxxnvyzSKh7ynFy9Mvp5/j
285o3mryB46DXs8HM6cbVfqpuMQt/Rib4V2CoISPJ75uetCgFuRaREBFiIrOurPw4IgqQZdldbtm
E9Zr0fpkt3unrHcKlPdSjBdYVxIM6H/H9rYzZAQPyrLPgSsoUHQWh+2oo+Ko9DszXQaKI2a1j41l
vu35FkXGaDXNzB6Hb7Hs3M6ihmmVZ1egM4+H3r/nVZ+wq/CbF6UDszCB4lbUrw2Ztjd+0yCDtZ5R
kE9fu6lGYlt/1mlh7Zq5dE6wUwdo+1e0z8m1N7T2vKa9d2BsBYXHENsLfXiyhZNe+6ZZ8CUEjbhS
x7XdGpxDfAAThqadofuD3MgmcYzpDBNWU72a+JVuK9MnGlThNbzcOZZxat35lX+T2mZ1kqerumMa
3u+TZNO+6qVxO+r+9LOb2ubG0+MbQnxo5eYlg3fgElfcN320AibY6WQu3mYaFTFK1F9Nh7J80mXL
XixcLsl97S6xT83IXV17t+Eu+CTFiBiGEKxlrV1SminIZ6pp1ib9MO+g9sMDI/tsl87NtO/c1CQ6
rSYTZibFQTcc49hTat7lFUm2Xhy/jKOdP09VE2FspWEqC1UFXDgwYtpxYJ6EkRFciMUnAVeFkrK5
hU1e3aSl474vyjxH9hqfB0SNXc1XrrnMlA2BZiawlp8YWZ0nGLs2Trpxn9ApvU71snOcEeOx7v61
ai2FgKS6cu6HRmXHyPsNghDVjEstLGkRJqCMmKOP22qttsgkJW8Sm9r74+uKH0/dVo9/3HzfUt3p
9QHPpB76bVU9tOCNOQyLgYuJp1SbqPv/eMbJwotsFeZnVPs+dsDJWJpLsCFaCNOWWun7qtawqm6r
NbWRWnzsU3gcEaF62B8ydv946GOfj/vU3uoBr5TxCRPhcsh4QCWpO//zK9DU61IbvP879Sy/rb7v
pv7L+6oV5LQ70NF+vPjfnvrjhf3H9/q+5R/vU+2z9DE2Lq/vo4/n/dhu6Oen1cG49+e/en+DH2/9
Yxe19ufm6s7f3p3617+90o/d3/f87enVR+Alw7j99grbllhjZ6Aa3psan7TaXy1stxt0bFf/+sLV
f1EPfXxGbWCf29Lpj5wCvybObL7v8L7VAgqxIFqrGnHxuMVYU9kyY5wIDbl8aDqprKbMVbENPVSa
0Vy8FVNzDsV5i6D9c7ioez8eGnuzPCLuvfxxv7rpyJ3VM3w8+v4sA/xvEss/njFOCSVpcQAvgI+u
Qt/n0uIOSJJJplrVupWaj7q9ZigUUoinu9/urONiPhfN6/sm6gG1X5yuxmHRxae4yALOA6hgLwSL
ktpWAyjRa8z+pR+AW4JMAKOqu6i13vbbizVZxKGMZb4zK5gL210WxAvIc37v6ifaqlNBC65zNE1+
kc2VIF0uVwXfGWPg+gw8JSKP+ac3/ORMbgMxWP8qIZDizves+rLJxdrMfy/QOmEd/Q83P7ZTu/Ft
YEenAdR63nRalpYq6+ARhkuBU1/e6hRKWd8P5PcEG0Zl2xJf48p9amIu85k7SKoa5w5XEiJGme+t
bnbLGNnuWJ9W8VtpBTw+9RUPbkG8wEwllASvrlyQB88YrSlI3KyqOTmRSMoHM81sLB3Vck3dbMeN
YqTfnDVKnVe1EA1e32Tlat7Q26FV1vv1dSgJKmbo5staeH1RC4/CqSli7zTLOKXlX4sp0361hiNw
JrVNEwaxlclK6j0F2Oy6WhutBTI0ogXYiVsiOy8x1GjOVp8Rx6GVqDXpunXp+M70zFBi5v0OZpd1
Qa5qXaiZ9uBRckqeFmb6vCcLQxdGH7pz99Vo3dueEQmXMz43lEmVYa/ntE1LGhwFplvKbbGMNI/P
OlmOUtAWaKkBwuXq2aJlbOwz9IOad8mlTVitgWnZ9UT7nFJ5/2IS7FSibQU8zzFVJZPJFUv7e400
KAZZjXNLL3Z+/w44srvxlExdGTEAWCP1+SuHuxgxVoEZxS/QXHQPSImnrM5xaZ1olYmjeg3KoPwO
LRDStaxul1vN0IBh3iQN1qb8Rpwu9iskjj300Qwz0yhhEUG1VL8tkjX118iqbFowtXEAtEJ+GOA6
9qZ/v0W6uc7g6CE5ymPv4wBUa3/ct0LO2dEthGQmz4a0Z5A5J4eBUWCJsYVKlinf0m+3XS/N4FMQ
O1Jn8uTyh/9ambDVWw5kc6vaSBFWx5R6e+qAqzbIbOH79yCPNj8+21QNz4qEod6wWvtYqPvGQjP3
wre+xP+COjB/rHG9m/A5P0gPS9/O4TwOHQJIjh51CKm1j4X6DNRNriYMV3M0edL7rwAAyb/zANRN
pGZfyREvYY/p92MmnC3yHc5c76uWDaNmRhgQrRlqPLPXOKDVUS0Xf9xsBuxRJJceR/B2nMzE74tV
kibUfQk5e0cOi4svrKUMC2H+HPW139fSEK8WiG5bfD7SY9h18Yma/pGy9C+CCez9B1jkD9jIx82x
rC+D2Rvn2LHd4+S4mHwhxSLGN5F5ev3VnVwzXNq83dGuoPGcONJ9zjVPvSGbnzTK52EndCr5tYJF
GAleM1MDNVvK8iyaWmI8eywD5ic/9uydOXvuJaOSFW6rCU461bGwWPlNkuXPAnYPjrGWGOie1oV6
A5OKkovlCd033ZM6Ht5/Chp9wnpGALEN4050SXKd6Hz3uPlO6ugYrao4LGn5XJBJ+n72VWsfBwMN
XsIon+qFMOU+TvTdIudGdvkNC7J1CfrauSIzcK40Qg9aNxaR0ww9CXPyqhaI7EJWeS1JMa5kxmR0
eOZ0epkkTSaRXJkORXjYzSnSGNNwbjLJn9lSIj1GyaTxhvahKzTiYzd4NQwOIddIhs0qaTa95NoQ
9FcCMW4gD29mAR0vO+HoOVs5ia9TLeghyZPFKME5dkyXCcsLt424kUACLrWBJOzUkrVDTbGTFPPh
osux9iKvqkimmKlO2osFzYG0tbuygiHhDcG9nxMP5/f9s3CPFtNeLCPy2al8yrla7O/U/xEb4rdO
v6mABSGX6cIKfJAxjox0iHarJFmol9f5QUAgSg24QxkAolahiNR96lFMPUCQh/E5nTjXbKhDYkkz
yiXXaLDfNiJNL+aQkO9Mt0kSkBYJeqKr8dmRdKSkomI90UMIdSQ4e/XCEOQPx6kwb5qgkZYqsddR
uoTaL+qTzRUk6xdjSMBcQ2eKJaZp9mkMLihVEnmmVItacZ0G/actQU9+DzF/oFuEU/nUX/IGDgrO
w/F9DXLSiNMaspQrEVIeKCmJlMpTWik1JxTijNHrvm/Ar/dcAKOSUKoxp/89E1E7S2CVLtFV6r2l
EmelL2QhoNDl45OLuSJDeKbIApeF08y6veJ1eEkkIivNgGVtnsHH4xYvI/2S/VrEdWR52XqbjzW1
aXhb/sjVQX06FUBUvsvMlA41+pCVMKoLk83qotZ8xQv7uDOQj2jDCp1Tx4UoNzblqVetfSzUZu7H
vuq2elY4t2TvokBXG/+2nVql0l3sHdf99b6vuq/KxTmr9QJl9fcCvcC+KUuERc2YQDSwNdBn+VNd
FdttsBnF49rHaMfFI05ZiXgn6K33ZAlNWw/ku6Pk0hd6jMFbIqqXrV0x3JbC303LDKV8mzUOuc4F
ZYXeaaqPlS8ZPohdyUyBxFTTG8M1B7ocQoeoyv57vAxbKNrgL0QQ4DRWakrx3HmRPSA/opCKH04H
TidmMHUbvDojPy4SXzdIfuIokXae5CfGEnNXS6qfB/lukwg8U8LwKDFNB2MGkFdoV/W4kOg8V0L0
QIXET50xfXYlYM+WqL1MQvc6id+rJYhPlly+pbD5agnpSySuD4agcx43EH7qwUHHFwXcb5CYv2lD
M5xL9F8PA1A9K58ah3oGIDCQqEBgxwyz5L8b4QimEigoJFrQkZDBagU3qEvwIEByul/B9rWTUMJa
4glRB20vAmKhehOrghgO4AxbCTZk9sMPgvH6ve+CPRwkADGWKERPQhEniUdUr3ajprBJdGIlIYqe
xCkaEqzoQFhUr2qS0MU0d4mUlCBGRyIZ3z8diWlExmLdzxLdWEuIo3rKFeX9vDjmyypRj42EPhYS
/0gf6n3PtMFtMEpI5KBwkXAj1TPqEiVZSaikKfGSmwRN2vKTITD4zpcQSiqDzRkzc3UwJKISgop6
77aEV2YSYzlLoGUG2VI9oWidKpodsJepBGA2EoWpXqIDHdOUmEz0SeV+kOhMQ5rM1YM6rWOJ19wk
aLOQyE1Twjc3KJzqWTcF5pSH2CRhneqwUzvakDypRpuPtg7cM5WYT/Xya9yvhJE0Lxn2fUNCQdcO
PGgqQaG5RIYGEgFbQxG1JU6UHmd3YKKcACHFaZNI7KjaApbK2XG1/IuW4S22Jaa0lcBS6B90iCQM
VepBYok1nSTgNJWo01RWRw18uYHEoKrnqSCjLhKRymjL3OcJ2FRDAlRXiVJVz0PiMFpMXG8lNKG9
5oFexTaY3vcSx6q2SCC0JhLVOkhoa9GCb2ViYHyiTFwBJ+P99FBeB4l7TRT4VSJgPQmD1SUWVj0H
wB6m7SBjNwmPXSRGtpZA2VKiZdUWE84RSNLDN5SK1i6XKNpKQmkdlDnv/2XhHCDBtaVE2NYSZouW
tb3zBgC36imC+eRK9K3aQJc4XE+CcUeJyOUSEb9v5ZFoIzG68wRQN5Bo3UJCdjcX3C4KivJ7+fcL
kkDeRaJ5UfY3t6XE9Ra9MN6oa6p3DXXBjyYJ940l5jfLUMh2Ev1baVf1egwJBQZQP96hqtVvJokM
jhU82H5VG+D6WZE5dgCGJWoYnScOowT8cCNBxDNEYkr3MJFlFVUX4Iq9BHCxLhHGRI/Oj5vEGs8S
cDxAOi4l8hjTmxaVEoPccXxea14jgQJAkrUxeXx/tiB9ahVIWSKV6WYVWGnBLHMwkZgt0cs+X5ba
tJBY5koCmh2Jam4ktBmVjPPYSJCz2qSG7VxTnP1mS9xzK8HPpmGLa4FJfG9KLLQOH1ptyq/neZLo
aEorxWHkJ3HpJFhaSMQ0Gp3hzYI6bct3bEkQtSuR1IaEUzN40o6bBFZ7El1dS4g1DkY4xmCtcwm4
Tnalwl1L8PWoENgShm1DxVYfjwsnG2p19mJLdPYiIdqmxGkvEqxtSsT2hvdUfpCbhG9PMxjuRQK5
cfEXe+z110XCuoXEdqvNVkjejUR6azIPApcUxiQJ/F4m0N9TjAFqgwau3ksAH1yfAYV7EhmOtgsG
pg5G3PAAimeUbb4b8636gDpmchg5tv5hliDyDMfocZRwcoTJzAnlBxOj4fFpV/0VS5i5L7Hmngng
PLZBnTsZ0HND0s/lplTqABUARh8lIt2TsHQYHc0Zv6X/4EqUetpCep+gq5sBmHXc4fFOSPR67QBh
dySOnUHk+Fb5D6sEtS8S2T5LeLslMe6tBLrDz55eexjv6rlSqO8aVuJn+gvgNND8nXDcaBy2OGp5
1c73GXL8IsnzgYTJbxIrn0vAPKwBQkbl61ELdZMkF+3Ol3B6Q56a1G5yf7WFlVxUw/d/e+P/XW/c
wdD5X/XG73/W9bCW87c/wjjN9x3/aQ2x/0GUl2sHuD8s3Xd+65D7+j8cIzBgEJDTGziWgc7jo2HO
XbIrbhKda1kOIZr/bJgH//AMx3SpKxl0uIkl/h81zLlO/3vDHMmFbVuWR+6nTeyzy/P9Wx5WWUE8
qlp9PS1l+yRyQdxSlT/Z69oA0ojawQ0OiWZ8qksdBInuMv407QHokh4B9KJb1nnlY0uwzIDsdyNU
+hhsIzo7nLb7yk0Ixlh0hkvlvBCAOTwIxMf7ShuJv0oXwhHJs0xvqtlFwxhL6uzEn5XQWrWWx0Us
zSEwXus4yXdxRpBQY6N/JbAxPfiWdmeW6Xix77rSie+bN3SyxPUUtPmdgUmHCNITGXbu3uYKFSGT
xSXa0fokUt0/Mj6jA1gkr4FVGhienekyBWUW9nBHrtMwfs7TxyzvW2oQ+NrGHAgZQi9YgP3RGIdo
HZJfYnCPg2XE+3TtonJtgxu7YXYEYkwLtbK8kI674vqgG13N4F861xpoCWVbqNfo3mhDQ83JbbqV
k7HutrRwacwvxdkz+zdrzX6lAPB2gPk+u97c7bdcn8NpRU5Ofve5miF9ZC5iTeawwL38/JzZXK6t
W7HQUi5sojlT5FtWHZA15G6IEG3PJ/PETCMvmLrzZpKP1AdFdremK7o9aguI7W+zxB6vhvvGZBSK
4GzDJpIGZo+e+5ITJ9QTEHPsS1Ggfurg4CCSOlgDBmU3hvK9dmO0tpg/gpGco5mI1BBCgnZk3v+K
mjgAI7Zix06IoiGoY6AvjMtg84Znd2uvcy+2U9D6p3QOC98pQtqZ32OjwZ3nwD/f3E9TQFy2Y5tE
q7irt9N04NgjPKqtLLUzc5BPTtN4JwJSzbvAlKYb+6tnVOMn5Ah4O4P2qs0MawLoGBqdYkj+/tFq
tPU5nhiTDwvBQYUIruvmeKEo+nOZQKKIp/jzIkdzLtmt+8Emc35Fo3uoRy4fWpGK0ARJEvkJ6U6F
y0ig8k1O7aUUzHoChXT6oy8bnORxS0l9mI+GVx2ITv3ZFZJUtWzMIhMeShLrcfQPqdC8c77Nu97M
p5uarimMl6U96G5p3LALtRVYvRFXLAFYjFGVayf3jA83mrzmdN4YTe3y2ftrTFNc3Eu7hmXrJvuB
OBTixfQvC2UCOrOmz5QCsbzX/SByiF2W4Ql3GJabIf6r0sRNpddPW4o2daqzW9unqy8qL6yLwt1j
LcOJMltfgr5Ei6kPOzMBcz4N/bmP8bb3ZTscYXbeAgPaXGCAy1ITdPrEiBVjdS0eAs0/6EZ3ouBn
7oa1So5lFj8nQvvpwzfDOIQ9wnLWM6jjo9cVT6ubdvtqBDbRGvWvitLQNngjrrXY4nghK0yno0x8
6w1TnJpqksHIcuC8tdbDlRdrPfApv0FEvzR1xlyYE9K+NL03MnQQUQbdJysInqFs3Qw97BAXee/O
DSr0vsXnoOhvRKwf7RZx+sjA4KH4C/3Bj0Ks0g4/jbuV2LM00zVm6iNIzGZawnxC571tW/4l7gyG
3w7e5yitt/Yw1Wj0ZxQ3lWtfY39uGPcDd16KQlCLs98st0Qo2YEIWObuKDyqMzHC2INjBs+Yh+lZ
exmUYyzeB93OYFIiwS46fkudoZNRmUzRRgCd3jgPvZXMd+2SVifT4WRE1+ootuw0dCnq8uMSQtUk
RmEIzk3VHduASDOygiDvaJDvI1ATtm+ap97cYATm1b7yuy+OLyi+llZ3bGrsqrr12pQE3Y7rlB0m
IglOwgKs4RhOf5qW4mWGN7qjcQNavM7Ffh7Oa0dO3TI6w8tmc6IT4/NIizzKhZ+c8Nnl0ValuAiN
OHKtCrKe/eDN5kE0Yo2wBSD/ztfPeMSERBr6j1+2EmZZEU/bfvPPWKYLWK9OtOA68BaIR6tFVcfX
L1Ze6jckpzk2YlxR5HcI5ynj0ZK7LdyMKYXzvZOn62CymLlUVDIr77sWOCezruKjZjIUZH5i7ocR
Sg411DpyQd26IGc954cNtgjeURciUNf2vWdQj9zWsGuyt2206pDp5+u4HzMz1HIP3GzCNMoygEHG
rn+mBDPpb0hsu/1opUfyi0nCQY+eND7OdempSJGWOvnGGQbSS2L96tz6pXA4Yaxo00Orxw1hjPnB
gAEbTo4OCzgob+OteDSblUNhNIMo7q0ny8xuKaNU4drhA9JqfscMRI6z7mLorLE702zZbdN6cNZI
X62KIJyxDduqwLK/Eq043qGUfuj6+GBXJtb+gIOodY9NYHztwICiJ1/TA7I6Gjmo0UZdYBEwsUpQ
awtF6T/pjTFGlWduBwQlC0CR+bz5vnmgWMilGBlUFEvEYxtlNZ9x4jbHrmDg4cbJA9TFc22me+IG
H5ZyOzcQZMIVVjPuw+yvmQr9baLRU54K3oojAyIAfIXdUqH1s+6qoD5pQ7HBl5UiKEbnXJdIiAmE
+O7PGLZ7/2jm8bdk9T4HK14uq0NzA7nnom9NWHTr90KTimAryfh6xBH4LFPQ4jshTWcmyDAIndds
9b87KfmrU/8y+NpRFOM9c7zXZN7WXd4Nn7T8hpNCHOELvo5u/inmBY41Rkp7utVsWg+aa912Cd4T
kBsI22ZMt5wLImbEIde2dT+CVgsZbRzLFpnOfHb6jvKEJtzQX8kgCv0Kx7sGeJfOj39jtB3DETs5
TGaeAAO3PjFBfinWijS9Bc/VyME1WtZtE6fJMZfoWz03z0nTvPbYP0KyPriMN94xMwaCsEkGsNbi
h0k224Giwifcgp+3HIdejmUuChyaIQtopmRcjxzce9I0SPNqW773ifFKVyI/Kx/rLP1cd90PbXYP
RYVeJ4jdYxIQBFj6z6Sz5iG/uWOsr3uXjkVopRx9dtGDLg5bxlatReGucmp+Ti4KlzinD03dKvF1
YZ24sif7RpaK1UKMTkWNvsIjUpAjFgrN5bfZlWeq78ulb+vfF+o+V6K61QMcAAw5XeT10Pu7S/mv
heq89ai0cTkdVtlMVQ3ezJNEeHWbH2d5prYOmfif5O5tpjo+IX2USSjrOW+fKumawJ+phR/QdMVQ
V56ND5q60wqXuSZv5L3TqBpMqvOomPLrWJ8Hm9aYul+1IdWaWqgthqn77uQMsT/uUmu/dS8/ns5o
Y66S7VpQn+3etty1Ls38lGR6cMbpXhxbrbgjBdqBkQ3L86I28LZVP2Z0UX/rBBOLTtn//V/ILmk8
5UTJc80CpUFLTDXC+sqjH6BW1Z0fiz/uU73l/8PeeTS5jaXb9r/0+KEC/gAvogePBL1JnylpgpBS
qQPv/a9/C8jqSpW6qjvu/E4oEjRJkeAx37f32r8c80MSnGqj2v9y/OOm45NzF0VTzbjFQB4ECumO
ZlEeq/lCxgF1QrtHKbDcNkHVJ8Xobj7a48vXurSSkc7y3S63CdKkN758zTZhCikU4Q1kDo7B4gCt
ZLrexzmxXPvlBau5db00sY2M1srHxdK7X7rdy7GwtlKvEuQJ/mUD/72XL337RY9zmx0/jeyljb9c
i5cWdwI3l8mk/b60XV3YlN7U9/xa7UwAap4jIGzQHFKrI/yQkRGu3r82KUu+mPfry2cf2YzmuYWw
RCWpgwHrDz3Jcm1p7C8XfXOh6AlTZjJpIKr0wo/vV5c2duLInVXiSatE87L8jJYLISCKrIv5F5VZ
RNA6IZsarUDICsG94hPiR7SocZabyzV1biOaXVSSDjlfdbsoZidKWy0T9t4o8s8KPccTeAO5Gjgy
xnV1y+F1Tbnn0YIMVjGU6M34pS79XTxOw71Wn6kdx/dOaO2syv9U+QR8UncKNyVL6W3clGSrg5jZ
hAC2MrN4zHIDg5WT3mVGgZxSZtEuyEemSzR883jJZs4Ox02Ow3vt6HMX0wKiFLQs0EonIU9ksl91
TYv2VFc9I45T7EXCOFoR9cg20Tw3NJw1UTbRQRtYRchYQWjUok6GLHbqW2MOPvRTMoRzZkh7Yu1C
7WiFWCk++gJQlyWLG9VCCWup0PKG7nOn4wE3iwQOO3rOTURullfKMT7affaDX/gjsmZSjFz2ZYoS
BvuWTvA2bdvRS3ovyJr6do5BX/m2LQ8jtMMLKvI1kdoYXmQXXnWDFaFWVXMCBdilfaw3RNLgzWFF
gYhkacL18zk3dnNoz3L14+Avj1nuXXpyH4/La/tzVTnFujJcukR0B5PSthll5qtTR3RAPui3pCzn
x2nWTkJ2hZI733y/YFsCgS5mnm/RlURsZ6Y1qSj2IVB3doF6iEnI9ZbWp9K5twjS58xjXmPpGS/X
lsZxXE3DwR5ABP3rvjlCYu7y9KvlWDlv8cmQPS1PRGX/80t83MQcPK70kXCEOtSZynDeJeBgf+8l
F0vczdI4/bgASFXvers/RAnlVdPKDMQt8/k/N9hHrEjzFpRgz/nYxx0fN+1FoEp3sdi1mXh/yHKv
jMeveh2B4v/jqUVNQK/GOm9VzJ/X8rlEhQh3EeinAg4lZ7Rtkv6rOdul37p8Dz91YmmGuON7l3dp
3GI8edEMg6b7rHRaLsYWtYMeEDLVEZw4V0x9Cqn81ypL6sc+Kihos3Cy5vY46/L8uFyDxPX7tY9j
pq45a72HoeblJm3TOT0jm6dft581uVVcYQWzw2jjT3d5GoYHZaING7KIpCKrzyOxvqiN5mtdmkI1
UPq9nAU0pl2QWtPpdO8GuYGJFhJHOStql/cyLQNiPr+35c1UPfqSnIRub/nrw+zCzAv074sqh8o7
0a1fxqhvwZOPu6JQQXzMEySoV0JHHefOmP+v9SIdAmfZnJbbQzLk4H98kmsiEOgJeRZk1Qg5jWjo
quHgxG/NrOFaLqC9m+me9ijhPvQv65OMxhxaYXLs52PLRd3Ec9ArH7e2KDnmJy93ELzBUJUs80e0
XLZxNZLcwLm1vPr7o+YX+viLy99a7vjbY04dMKd8vMJybXnex7GPmx8v8/H2Po7N6PeVL6mZ1SJ6
9j9eeXkw9D2WHu/v/eM5AVYF0pv0zceh94coupgjnJqGwBvUdtOsaSw6CaC+im/0BN1HPuKSbVne
scXnp6zMZx/FqyDfQ+ErjsvBfBqekKUT2xpF9h7PGoZE9Hi5zEOoFoZGSX8+ZZYzdzlPPi4G4Vwr
P9S31RQV6qa/wwJRHSEsdsfQYfrvJ5F7U5ZmWHBzBQbyPA8XETptOuq8n+VNqGice1DeW8cZNzI0
Ulyy+IJFRsyM4xQp2wItPPJfyCvUI0ZahofArCKxVno/OqT60KCM0m6JRMePzpS9amZv8fIazOK0
VPrJanaVlhyLJOh2YZP+gOFa/i9w6g3iKGEOY/H2z398/Z6GeDBrOqmvzc8OOs2wLfs/NRb2X/uv
YfgXT/mX6c4yf3PwuVm6YRoz6ql/q5t//kPRbPU3nVGY8EDHBDllaH/0E3T9NxoJQnctlWo/Xb2P
foLm/IbRElsezr7/OWpKM+Z2wYf/jj4HPXQ2brQ0VAeakDOjqF6/3lNMqP/5D+3/qLabTBED+oNa
ROh0x4SyQwK8Osq0SxzGyktC3uyq6LOT1rTmkzOxyqDPNh7jtACBqU3gRBTNIxSb6LqQbC11Iumn
UVOviUnYVlVaZoTTVDvgsz41JS3dFE1zYI2Uzg1Qed87SnY24voxxHOkNuFe4Eo+jjFxT6rP4gZb
ybpxFQzB5EhtWk2i4+voTsq+3o8a3CMA07NeV4h14kKDcRz2mjSO2Yhnvdijn8k2boehhbEgW6nY
qL08gN0XO+1dKedalkp6YtvjI2/qyLk0rdxMtf1UZoGnu/VDmQ97KuYF+OvGIrHM2gyt3E8EIexd
CSoEskkxGPlJM6Nky7lEdliI18xnHeX5gIDIqOvNm7rrX+uqWCkjtpcqgoOYFn27Y9P7rbHGFwcs
yLWX4k6HyXTTNTAikjHf9CTD3I1Wk7C6FBZlNddc5U1o3fdF5JlAcV+ww/0oC4iJduym2wFc9Ar+
RgGrgJIHpY64xzWku+0IoApKxhCF26jr26tlyktKa5iQy5JpxjaPpBv/yPM+vulbBbmGelvn+nSf
WrT227iWDyh6aXaT1RKUJgk9lcQkWCTmIcrUHz3/x1MYqK9Mbzb24yTw/AF1qFSbZl9OE/wj9IJF
E2S7IhflLVFD4bsn+HX4v/It/wsXtj27rH85kW3bEfw4VIzIdNv+fCKnk2lGil/bDxnVolj12z3O
SuIhMCNvfKvzD5YGLZ6/GxCr/kW1QEoXKYJ38O2MvXp907l54Sm5Jjy7zykOddqdyAbLq6fOuC1X
ue3KRy2nujmNDpTKorsLY7VDuhmNm2Rot7qWhTtwIddEY4deAI11lSZlHTesZV+KnUM0DBQGEXqG
Ukznzu3JCsw2qlLXV7yQuwDJ/MYmF570puRVFDGCwKl+IWJj507iuUta6z4otE039V/0lGJgV3Oq
Qg/Alm/kN5E23tcmEVpGm4+eQML4SDMDfrSBp9FuUvfhp0HuLz5wXWUU/PMnbs5ucxqbjqriFDZn
c/hPQ0fh2I701SJ7oPDfesHYiCMZH5u+A2ZiSDQ1vvWSyUDeJOchLrpTNCq3Q9F9aVRF8eKQQJJy
NBCjtdUr9cBqxaya7Q0trc5opXVacxdyCqNt5GBDTeYLWaLl0eQ4beqi1xD/96Bo/XattJFxq0X5
ATeYcwyHb0CbY2S43UtNVXAfJeFtGcT0HkIREC+aPlcEtPVyCJ/0ItdOfErZWdGNndNKcSTUem3I
cri1HP+ZOCF9V5VZeLRxC9KWxO0okFbCEyo+9ypI06RAH9hOCmX4c11MdBmYxTelS4cKo8xnaKnO
rd2bR7rH6V6djO+Z3Z77Stf2gsFtNOq54aiV6zKL8udR9mfTNzwrVcWmMRVqyYDMWoemUsDyfm0A
2lybMqfxNabrFnivFwbgBZI0MI+Rrh2Yh640fueMLcv1jMbaBXp/SEOx1roczFQB9qOO3E+4c1/z
KTzHgeGfC/Npzkh4sEzcO2wjiYyM5FqyUw7ygEaX4lC8hg6k9BFQ9Vaq+9RtdxFylbrJqnOm1jSl
EoWonZog02giMsbWnuxsumnNnnQ0EhO9cSAMI6nDfuuiMtuHYV2u3ECknM3jSZ1mEloI+a0oyn2Z
xOa1lZ6oxlmh5TCTzAXgqSvGU0kQoVHg2xB24Tm9bA8mIWG+6/RrurbDthQK1GEjDmEMokOcLNOa
aS77omtH6hTy0nVWuuOH/r2xY7p5OlLPVmdZ5TvxaxbUCJISlIyghBL4ThfOK8T8sacDIj+j1kFV
qBanlsEEaEx26fsx244aMG1k5tuynmJ4TXdGkOJkpp+AVdbaDaE1bdrRKnY2srPLcsHKb1WU2AFG
/mdg1OJiD6UvW1GkvZiJT3+5d77QCpBblajQLZaXPT+CeN9mtERHC6ulnyF8h6Oxj+CVrAmaio9G
ba17XRo71EK1N06C6SmW56BndtSd4pZ4jte2Cvr9fx4GQGv9aRiwIAHorq2BFUDfYMxG/j8PA7rs
fF92AgpsUlnUFzQ88hl1bzxLrtdZ02FyzeouLp3jiHyZ+hJe6gl7tyLCAz8W0pNjdwRaTCwvYjAC
qLLumRpIsdaY3g+dHL5PUkU8lMLyZ7Boh3NtkQ5m4X+AbrSDvGJt0oLMS1qs6zQwmmvpFDRPTTIc
6PsdeoszWZEjLCfyNs+uTMKNLXYBUEy6xLqs1nzl2hk8DHW0um42qa4pG9PI3mzfaE+BbJ3V3CQh
TdrviFglLLXSs3Ets3MZDOU2r4jsAtvM6w/sYanoeLjyXd3/NiCN2JPthcm1Nr02H5Cduc5RTYR+
KTvGfvSKhBrRPz0X/PkVPReS4PlhnY2ChNtGJQMqapuEuScxd40iiGUamnSLb5DaOyaqUzmqz10a
fOmK8JutSHend3LtqvacDYLJrKPQ31qjdapFj5/enragF52NMK05VBqLf4WnMMLHQS0ImgvKGLTz
ndFtQ8I2VqHWmJeeChrdi1TdkDXDusyK5SmUfL3NEPXobRMUkCqOqIpvVA/7fe0W8QW3v+6RHZmh
H+jjsyPj77nQ7F053oeKy0ZMWMpaNZT6Xo/U9kyp6NEgB8bM07OWOTsgZ+kZxhjd8vliP3Ttj/98
1trzSfmxWphPWvQ7jlAdwpQskPizyuanuasvtVqRU+Xf1/7gem4n3ZNv01ylE1dDMNOfiyrdKwq1
x856jSZ3vJgWCl5ibI1wKr+qvrFTMoidxLuwCtZxoBNxSwg3epIzoYoNZpl7Zayj44D6bxdXzp1C
kN9nJyNpATRtcF+kIluHrhruzIZ+T1mnG8vRQZhaBGRDheo8M0uHS0n++coQ1bSdwiE567J16Uj3
Pg4MksbDXjs1VjzR15tmefKlG+4yXzjnwbfrtZ21gIkaU723fCJVGpcvza7UZwJZaInCSqYN3KxZ
Cdqw1jYNv5zbCDeZlwM02gkLIGDYKtv//MGbv6Bt5w/enPc2mk03H9TuL6NFBvC90gIp7hfG4hBp
AwpPRs9PZjv5t4SVTDuC1qWXO9aWTfsK894pr8P2XFjANRH6R/dpfs0CS9mUTTJuxzC2vTYunlUf
yFFXSoWeQedekSyB5oBCCG7QumZUtFZhkJxg3ccHP8euBQaMuL28Fns41uwJrK44JaMRP2qqdZPE
zucqCyhWdkGwRjifne3YWRG2XT800oc3oCZyyyr5QKiK/y7h+9ulLOScfz87TfiTmqbr8HLNXz+k
ntS4CmbSHFupMWMShHgTanfoN1pIjh0ah9r/ZOtRvLa7oT2qLQUO1g/duuw0E7kRQx1t8WwX1y1V
d2vo4YimLGtNUqZp3hI+EbsaXDcUltKdLqqbtSSoQdGk1mYfyDTqjnETXkQZveStau7RUgZpd1ZF
QfZJEWiHHsTHypG4VezU3bm1+DYG6dyHH6dHQWJqNRjuoTAAbuNvP3coebQCvGKlwmAtWDF6upMO
nuZE4zUxGeTisFNPRAZtFXVkh+Pm5hEoqoOyJScFj+Ckw5iNKNniayQJflc0y9pn4UuntBX+KXM7
tnFwEbYhPbT/5qOKCnltxBMRCjWQQhYSDCRHKUO4imHK/kqPu1XQ9f1OH7amojbrstaUtVtEzgrr
3Se752fZs9fZDH1mrSpUb9icarnvU1vzogzkSH7QtTkjx7WVvcKiaW4khxvFrSoiGpIUNDGJYgGp
KHVu01RO2vtwUrdKQxpq2ZSwF3MfGyrmsLNrhZ8wOTNs1AORPvE3fRiarw5pm2FDbE5p+c4+ZU3Y
sxS/9TuDhtF6HNIMOQfE2CzF8qq1lblbZiAzyG6xeZbnXC2vYaHckJHt3FSlQvAbaNeNqVOtSuqr
afUHPK32EWXAOhe5dkwkyHLKp3oklGMR2Ac1q+SzEadYPcZwJMkoOFY2wuZwVF9SfK1PPdGlcQLB
Fw37yK4T7woZizUYwKzeNgqO4sgRt03xlOppdFOW7HJ0inBU55Ba14w8Mt2FemecyE2jG9u1p95E
uh0n/ZvQWuGpMMG2RVipCJLS+NEIj0GoBMToynxb1Kj/lpuOrHcA+V/hj+YHmPyvpP65bHt14m4c
3FtOzMduJvqZ1RJu9x5IjzGm22DsYZo1JHqNg1RJY1Cd93rZ3/6KGcx+/RW7hsl2VHMsaynY/LIj
dTINqmncoTq3WRwMpAR5hdWKY01F5cqkdI9dBPVjlZk3IlYe9AD4nV7i3Ez6odyNfolxLrJZUbC7
GwwLPEsEqjb0b5U0uzP1KHtEa2frzXSn6hHqSWNEtGcG+pPr1OaaRAtCGjsgqrlePDaRY+3Umnl7
GWcJ7YbFnNT9gdhsvgnZ9jdO7H/vnO5eTQzgpyAZ4Mw51y4G6KhrUbX1KaCsmTOdDUku8Gk7Z9ix
wlU9qjNEPedasq17Ur8EkhuslkWwBk89MYAT/530YlsRM3lSkJNc/TLH15yCJirskjj4WGY3Vmuc
lJFglNKdgwsz2X4WxXSIonh6tLWyg56jBjCndWudFXdd1lgUZPLgyZjKch/PaWOJMkSPqf9gk9BB
ttmkXIieTw6uWSeHNnTxbPmMbnSC7zocLRffVScvVY1z5JMQC96ZyodlvNS2hmJl1OOzDSORtFWT
xNNRjTZuK17TXGb3slXtdR2QvyYMIAhFvs9cA3H3vJwB2oyKb3SFV3QDKCGWTPfNTKGihrCDb439
yGLmCrP2YMRs6AZtYjUfKuU2SbpdxmIPaVTqX/Uyp9Gn2tY6UKNm58xm0YZM5yuIdeoavfIcdnm3
ycD77KoRxYywUVe1LDryHNdKpj+qalCerLyzVj7CqzVeYGsDA84jHYvOX4okpWtdufXx+6ernt7T
KijLZuMUpOgkrszoG0YvQQRcoBxUA4MhDKFMarjbEpc9bO2fYWeOd3wOYDLQ2ViJ9kB0RbyzcjTt
YZHVNzZV8Jn5uW76Mn2d01GKxv+q5PXooZTTzyDSE3ARIYgB1z/5ZhpfQ2KDc+QcT4lmfaNgo13K
+VZTugTHTPcl3tkjBBqYgGTlbaRmmls7fE5rRb+p1ZoY6sAQa5oDyRY6JChdNXX4Cl06xzP+Os7Z
foOV9qv+m1069l30rBuYlmDMTNth30RGfhcq38n+ddYN3cwTtJs5mjEzdiOeLA8mgPNkTjgQqCIS
YBMlxGn17LuYBp6V2fUCsLY+x9KwSa6fWeLMvwPxscRMp+FjMqKGbYaM6E4reypk3u5aNVOPhfpI
8BtLntwIPztdui+rSzPJ/DyhR9w2efNdMyLnNKZ6tRUNactTHG6lFoRXlQL3XS+bA8YCeytNJWN4
Lcbn2Oe0Y3EUBM30qRxGTh5gFV5qacR1M4qf0ySL92b2uRhSXIq2EHs9ss402fJbQTdrBTUI4JRZ
PbSQT4Etlso2t1CsTW3ZIXijPNmFA2syLKBH2UYvWQh/GDNOt24dFxxx1qucLXAULF0LPqWaKNd9
35F7ZhXUHKrv1Cl0tCoFHirC5NCqBuTFicTemR1K2ybUoE8RWbDPWBvds1o5kBCknR0zeIr8RtkU
cp9ETbUvR8w6wHvTE31AloHsn1Ytiaj7VHFq0GsShlqkdfdasYW4nm/Upg68JMMcu0or/3awKJya
XZYcUtk1qK4NoO8zJC21QnjzoMlwr4c6o07feU3ZPwC5Ty66Mw47oxuPaZrQd5uXzaP1tUmK6sDm
/WHyx3gWPkS7DLv7NSQLyqWZ2Eav5NwkWzVx1LNeqthsO4eAFLSv0NfW0h79s9KX07XvYkkvqpz5
2SaLWVVz6I0Zn0Um9lpdo5Ke9L2ajsPB1VgkxE1kr+NQ9FctKr9MFIs3Kr6WVef09/QQXD4095Yf
CwZlte2vSYHHrcyMH0mJDjketPHFHLMbWQX6CukNYxpyrvu4sgncetbcOvvkUDv3msQiCChoIVCx
dn+fKf/XsvLfOkuqyu7n72mO/y/5+u1r+iecIzZ4nvJ7Y8mhr4RPhRYNFg5a6D/1lhznN7YPOjYR
R4ewSIn2j97SQnAUFjEqqmGCLHXZ+v7Lq0JDSjeRUCP3RHli/M9iTLR5ffPTHnvuKrHZ421wnrHZ
m9/Dz3vsSCtwnhimAhe1cbc69vc1oQ6s83uyqOQWjGuGylmqK1ljJRkSYjemjpjWnz6zv6hT/+Xb
gE5HlovDKg65/J/fxqTVQPTxdO9Lli2rMdGdU+O330StfnfJKZZlpBNLUSgbmBKCoosSeYFOPut/
eRu/bHznTwPzkDHvfl1h/9ueDr9RBAcZa66Kps3zExNHPgWFg+KvjU4QDZx/im3/1g7dT8mI8jDI
GzT0KUCMLAPJZnTdtQ8JDvwvb4t24r99TQJjkmapmolFSai/LFOHuLZKTVRonLuRhTgNu50ZlTda
HrABEwiOhgEudo5G71jhRFmJcUDFEulmsSpr/PBdZ+cIiCGF+K08dkXunrUhqc5C7GJWYOdaz6a9
5aa3fa6b5/GPi6QQFFStPvaKkcZ41ufWmizf4WYqQzIxlfHFL1PASj5adyNU8gsIj3hl5+qbwtx9
NO9oHtJAbNfu0O9GuEnUXHoFxVz2w/UdQsANStklorC6qfeiRG6tJfUGwDOO6ipuSB+ov3cDcvOp
J9BCbbML29MHJ0c8rYyvvqSTUkf5dmg2Qh79rmcZJnCHxGNHF/CgOcQRg7NkB2xsS6W8iui7O8a3
ZtQHpySmKuSWzYRMORlZjvWPlEhBkbetvandk6qk60jXs3OimvZWcyNqfwL+odNThoyjQxVkno2H
l7h3x9zqYi7JHJxAY9bjbcXpj7FU0wNiB8wXgfuGMcEje3q49OFLilB/NzRt6k0S+oodSS+eIBP1
NT0Ix2g8dpW7vtN8inHhW5YqiwiP4l75Q2SY9l15WxrGGiAfhJeuvAOqkJTfepFW6xpQ6zrKXSp7
bXMT14QBFCEhNJ3r1RJBumVQURFgvmVq7molUFYsSglVYJFmVPrt5Fd7kTG5aa71QNfdnhNuDx0U
/53ETwTfFTFR2j85usYCBN7JRhkkmoah/Eb5eeuLWzR4X6SYlG1hGej0ScpzBxIDCzh84NPVu2Zo
riJO3jSAENhFwchW6STWtTEQb0RbyssE/KiHUEuxp2djeBOp3yQcJ1IiPMFeWw1SrAnqANk87t+G
HLJLQfW1rl1thxQf4Qoa6a1wKDP72XBpR63eUgUxbs00m7ykCjgrxmCH4pQEz9R+HSWekjFCUp+P
/Y8EiPI6Jvt6BV6FGBryDD30v9hZE9lsDXCbJPIU1gWPD5GkoJEoCloMAXq1d1n2Il20PBjr7VGx
uDAVYUEvma+qs2Lp4yJtAssr5xSC5Zhild9GtFSUtRGS4DO5sWVtbTEyNcflUCfhx83Gpua4XDRt
9oQJMvnpIctxSpu/P+Pjucuxj5vLtcoapl2kWPt2lhaCkAE71Q9Yxf3A3izHFi3Rcs3UJ7Exx+RF
DzKNEuYidQqpteDq48nLA7Ue/V1eCUSUf8ioKFsE7Krm25wySIr4SEnhU1jfLk98P/h+uTwqdCnf
QTYFhj8/CcHXzxqpySZ8BZzm/Dd/eicjm6i9P2qUVsHWgDWCATE/8eO9ORIaDwkp81tYjo7Lm19e
/l3rtFwtl7fLEILomXKXaWO7syL3rcVmD8+I01OR2rc+HtkKmfx4JFLbdSXLUxMQtt5F/m2Ns4ms
Dn8zsqathqo/BkP3GJrkYrY3nT9GzxS6zxnh6lmfdXeinJ5No/3RDD2iIDixrsVW1S+CZpNggt4b
E8ASfhfULxnYVwQBEMVYVXtflfemYut4sCn1dCK6j4AVoTQH3ae6ezyDd7p0qHhn7ZckcTeiDWCU
1pXp4WfJgKxiNkHtcg0ylrNZ9kVTnctQOLHXIHNbMX73IG+Kt6bDWZHZ1T4zQiyPOmmRoRWx71a1
Bzej+EZe7FUZ/OA4BcnBBD73qBv5zlfq11qMGwgg+qbKgCOTsBszPJd32dQ4q8EnELEIzJZwoYI6
uRtZnipGKr9jIWmJJYB0gVo1IVwgmrebOnBVMDJpi4+tXlf4QwgHTHWG3+lGsbS3kt8vwNkbO2hz
L1SMadt8jwXlctxIhVfZGVTCYGg3bTNPWm6+bm0SlQkaYffZAnBc5cOcE+KOggV9OHpxPjyNtsZ0
lrGV6xT8HUxw9RBYt2KiuqiPvkc12NqG7feqT9/MafqG3R+mUZXdK50o97ri7l2IkWByw2L2+KYr
Q9aAgQjROZk/WO+5Kx/YAdtTqNjBmKzLuCOXzYYDVLVEhgswGbbNPKpW+imIWwZj9TjU/MJAf647
+ErQK0humlKNPgPez7IDyuu3Xp3cOuScUgoS+aooANzn3TEttRMel++aU/QkX5BFVt6Q5/iJagvJ
3iIKDqJsj6loofmHxovdfs26UCeAAMdESOjjXsmVB601UAeRb2Noob3KMLTqaflmD4O+LsKy3IwT
5l/FnWv0BXbX4ZKQW702YUFOCkLriXQYSye4rkdwh0MGh63KGaCXxrYWBsZEaz9aOpHv444lBi14
1fQ4sW9sPRi3qmS9ac7ZrjpIbl0/lW03bIDoCXrbsXIL3dA9dMPbJDi9YkLit5E/bWXTfwlzykem
RAMogzvy4F/5iR86i8j3mK62KKzzVKVeLLInHwsRq7nq0baueXePFmzjDM19iu2C2Aj9KxlWeyPI
0o1SOLConeATstI1ci18u9k0bNziJppoMZZdfjJ0JigcSjFtPLgw8F3gc9+qgeC3N913tnGPe+hT
76NOBzc1nAI/2iqdnENHb1n5HWJL1mvAQns05KAY5HBfaWa6tcuWKXcyfrhzNI/UT0NudMyWqbvp
imLnpOqXgQ4VprXi1czobkGQoFLVOnJVhsxicfiAUZxtKzRpj4hXcbENsosijN1MP8EKOtVGk62y
Gg5q2hz11Ll1kAFRa8MsrGChG+PPmHsuqimeq5ihyUWZ0ynH0gHkNvXj7RBKPujRufPpF1ta95g7
NDrJ4TMZJsl5cxT3Xvj4xfwA3CYt280gLCbhaqw98Db7QnQveLItvL/RKppdSl0ApCkut01m5tCc
wrNtA7ySHq6icI/1+Ww3RCcQ+nnOEoTcE+XparrXp0DfOHpPVcgvvhQG6UetqT3DJaOIZhqPYjo5
oca36AcXFPqPY2S/OYP6FQ1QrPhPCgGsMUoviyVtEOUP0qXp4kfjGZ3e96xPX1AjY80I9wg82py0
txTBiiHd5DqTfympUPi/0i01qCAS7rzcsxx7vxsdF2spe9zEefFYMsnsk07/tDzKL+BjFHSP1yPT
/1VhEbODPUAXQXca/jOaso0wfF2xBo1nfcCQH6TjVae13ugkriclpY4Yq+3kTXYCFL7g16hPiDRK
l8yu0q9nGxgqCvUHrNC8HM9IaARJdNl9ZfrEn9XiYgAUuoDxJPJr0oatwFRGegvxWxNTGjqi4aIp
j6EQ/A/nd2KqzbShzojOxRZ8fJ0ab1wyY/oKx3XRktmshj9kM2XUxnMuBvKnzK772gdw2fQYrbmV
j6BunMG/tGKkN8r3PfEvvnP+1016cQv9DfJIsFaU4YtSUOTE7ssWyT9HzYBtX81voTPbuywzIV2j
JtCnFvZ3HFJhKX4oin0TC2MgU0fe9LphMOk1xlUjxgCff3L5pkbhiqfkBxoZBx3AyLG3qovZa/VV
DuqdlejqQaR1ei4wpgSOUvNc9ITB/CUWaRptZRL4KxULCZYmDTId9Wjaw91hrMSGuCsA7oN9as3S
PTRIAK9x3WfXgZAUMLzXOgrKvTaW38JcHg3Tb05u1MdHd5ju/bYfr+bgmEfKcnB44x9ztyd3451R
d/yZlDMrnqw5sTy+aEQps2i0XnAE55Aa1L2mAzpoxGfH4ltB316w9xu7q16phy5W98xLeEqdjBaq
5h9m99UaKwQN56mkFA2MrQSFgzssL0/uCAgMk+c1mS9cvX/raVxQqeNEt6dnymbpygLiJtkMNaxc
TBHjesVlfSXY/psrh34P4z0+iwqwIGLwg69P350c5ZZLa9zjtICdN19084WSi1FbL1frVoOOt9xl
yNZhkmJHN1vO/jCfRbhkKO3/cXu52ywqSMjL1WC5n43872a1vzw4+81iA9Ef6Xr9ugn4tO0agvJy
DVdJ9fc3l4dU8zOWax/PXZ72cXO59vFSjjkyVs32k+UPLS/A+G0pjXPwFfxaior1Yrn2cfG3xxCl
tiwa/+J59OBW4YzvJQugeH/E8jChz66vj5emxVO//7n31/r4U6Hu/uuRZnBKfaLrqHg2qojeH//T
/cTOE++1vGjsLOD3+R19vK22bb9UDgg/lkrkw+Xz34xLJJ2b5WqCnx3w7FMyqawK/OiGkMKEhaeR
vNhowchH1256he5GE4/1WmeLB/0OlUYWQ6vKhON7OL4Qjsr0lnbIHQlQECwnzmqauqvABt9UoVu5
jK2oVmaTAmhz/OTipHW1hdiK/X6+iRAngfYfYBQNrGHbF7151v4/e+ex5DiSbdtfeT+AMmgxpWaQ
DJkioiawVA2t4VBf/5Y7s4qZ0XW77c7vBOZwCAqQgPs5+6zdWZ9S3bH3i8VUGigKZI58dOqN64oD
VCfUfL5vnb0cD3K9ffGoNojt9CCGNj+ncZKf67iNUdHwDDNid40jx3D0W/0h9TAIZVg0o6Pk7YFH
M+PdHBy8fqnO83D3kYk48lNssM6q5YOv2MF85EkrNxhygeH1HaUb6bFrkp+7RYuxnC13bneZYUTI
SvdNzTtZnLekcMtLmlRgFmbmBJ000aiBMIEjMwi5R9SEuebdkIfRuZcLg9gFCkOHKlZIsfFou5v8
3ta0i8lMBYfixjqZ0WPOg43viBMynefxslTTmbvpdHai4kODhzP3ZfZoIwgYmTaOqznDqguINXEg
ry6YppNOMKfkE4iW+kLaMWfsRplLYJff4sAxd6EAJBJ0uHjH9km5XWlDfwgbJnhLTulaFaQkeqbk
S9jAtenT5BWP92Qf+ZV+VlF81VILa5x1Evk63ic55FHMG3fEfjSLSzAsmQl3Th5EBWu5IzJDbYgf
/PTiorr/ULYgqWfD+4Zto332nJbqqKjfanJNyF8K8wvilLaLneDffbFHaGXqVgjLn+uSUW+6FDZW
6eyuWv4wRrvUMZGPGubMwLE/i1G4B6dYrHMw9tY+S9PPSPNMZNrrKcPn2JOb1HZ3rK2z3x9a/FvQ
vvFRknHcRnq1HCl5vqulTZ9G7cnKczSPoZYfnk3Kmc6qBYrFZwKWILsv6ktSnL0+6Q6JcLRmYzla
uYXb+XkBqt1iEbw1m3FeOdlAvtXMwdh4/Vtr7QN7MnBjoTfS5nYDZYIIDwzGs/f3nmp3tfD8E0Ww
sjw924mZ0hhrKOAYzjyJE/m9o8dEdCW/w17+6NXCEFjHLIaB7zQJ9y520pNi8KqFhgUdzraSyXtt
alqK3YnLDJcU6ye1QchDqlRQ3vDLjqqpzqa2q1VPp+jfyizj+jK3DbdXVX231aBvrI0tGPLe+m4v
WlsddZriMznBnmK8OMl+eet15DIFsIPdL+/v9oq3t9eodw7lCfUsuYC12jLygwvsVL/iiG+v/e7t
vVtVh757G+pYtR+l9t9y0VzaNCz2kQ1aaULzrTl19pIJ7+yPMX7c1D1tbOpzHisCzpQIW69Vbmv3
KTrLdUTkZ8soPaE6PXYuQZztRq9b7sMqOFn69E1vtXq9ICFdTa0jNiWJaFLIpnkm+PgYOYt7YFSP
OH15IKHdefoeVihIvzb7ZjLO3eJYhKi5Z6ZrVz4IBf6ddkQ8tsYOVM4t4z/9co9BOk4xS+dvx3Fa
7uzE1PdFX/MLNo29Lfy3EPj3xRX5a8y8Zk90g+moNVFr4HsQG5ylX+GClKAHSPF3NB6pDYwuS1j+
Weiz/3mIv1AaQU3bZDxgtVm0Q3vQ2uGpHLjP9n0isLGRvBh/aLdwuN9ijcfyMi5oxRsCSaOwvgm7
+5YJqjFkpANQInwD9Jn3vT28daH/WDi6iwoGN+OsO6XGZ+ZpDmK3fLtwjbbcz8NtWBmEVH0Qew1i
ak3EAR6OurkG5cKdqPBl0UyzCefoxLhfoj/q3YI31qoJ7K9OHSCh0sdjyV8QoknmEEGPizX2Vhm1
jZWzqcfuYWrpKqselyviPYaN8h0DxmxtdvrXsen+7HXHABHKxGKxrV1Sv8q6pJeiy/Y+SLYdPxIE
1/i+VHb6ODRmsvPa6UEbwnv0bumKvzIOWIdlsjOmYKi6kTo+6UG/bak02IpBKw/Qt8aTs0DqTR40
5ND7VA8RQNnuefKBIqGciAlAi/q+/xNNiH8ehxnhTJDc9YQvj9WQQlQsQ3RFpXB2sWaka6Ou3Adb
MF2qCrtc2d2yG4baeTbSaFe2PRqLyr2M2mhcQj3cp3WBeqGEqoGLkI+WffxhliB+WFhbxtkg3Xpg
HMTOspWHTck+LEwN+ZvopMEZFkXDUG3DWMPBdZy3eoFuDbGWsYttVOTEyLSneo7vhY9czkUXtqF2
HS9XUZuHak7/ZaO7f9BtdCU+vygibRZBvnGPVZvYBdow7mK4aluRj1+Z9a3SySU97DvmsUFCkRlu
f03L/V/S978kfS1Z7vdLjm7zpf/y/66FiPdfCgoRX0iexP9v8yWr+t9Svz8P/Jn7Ddw/KNYzXAe/
Sfjvrkyu/lVXqNt/6IAGLRt6oWeq6sW/OIXOH3j66VRJkUTBd09WA/7M/drmHxT/wSl0Sfu6GEL9
74z9yBv+nlakDIuKR10HUUiygL/uO4V1oHdlH4aUAELzpSY2poKupBRjLUykyVOXHbuI6S3FT6++
E0qaUUhBT/e6FNojZpLempmEJE4xqB5cb2cOC2FqWBEQ3WxwbdH4GIkNKeOFOQgkgdan2gOPYjC+
ywa9X76r4mgbG6m/nwJK+UksotQqnjtXvBL83kc6rKZWlPfxVO6bxn80MHdaMcBxjlZr8EwEs5sb
wZveei9BUH1MF5QZ9vTNr8toBQdpJ4r5hAkaBhUTEdmSjI0hVkXsXXgSWdhsZM8U6n210gWW26Gs
gds0evecOTBpzSbxiMUQu+qdClO8HMTZ5JwBuAFaSDb4hBO71fD8znO00NMpqXZlDWW0E4+CLPnK
xK1umHyCJhWVd+yc5CR7etv+KEZ7M4rsk+bhdV1afGYHwSkSpaeFaucV5DB3HUTmt8Wwt9C3Cek0
5jP1Nne+67z0I0x0UniYAIFa8Fvtz94ZPtRN+aXfDEMPCWEGd5EyoQcwDTa+WkjQtR8NnXuDPm4Y
7POAExRUIktfi8i9aJ7XUwb9SU+HCzEhNIJjcXEKPm7Gt9BpmOUY5fCIj2y1rpFYy3jeIdOPblo/
9+UEXQD0nSGyMw8CQnxjSL7LTL40M9BBpIKA23zqCvJH0LIP5IFfGDHtXM6xy0RNXA7Xt81o6hvT
qikdk45yqabdh8A8SDZMX9siO5OjLFdNnifYTz3nyXPtftMn7th1Pt71fAlzXU3P81Qe0nkg+vTV
z5ITkBJ9XYvwA2mux5hrbUIN2o+S9qRnkFmmxjsaNsglLUu3rQH7kEjjR2GNwBJ5hGW1WZ8IRxLB
tLttTLmtsTBuHRgkE16BOcnFXA1dxk+ZB3WRT2DuLIqlIgIdGEqAEGvXtT0hvGMWy/Dk3hqMmgqB
0F3HQ/laUPqCycO8KvVPxEs+11kN1mewh5XpGZ+ysvw2D1LwfUFSu/MzHwKXDaXMcD2BEnZX99VL
NbrPCzf9KrahKTDcb7HA6NxCEG9En+B092Z57+EivzGoRKUAfsLN+OAspMAcqxUMpkh7V9mJ3BMJ
B2pViPz9tejgjG6qko9Y+Ghvuywr+UOP8yuSVczjmOb7/Q+RWWj1kM+ulrwBD9cUH+uaS2QODASj
aG0s9ltjBQPaK+kv4pEsrxlwlYP1lPeDfYh0jZG/bn1vhjbdlPOwCUjNhg5O8a3U21mJudyhvFqu
rVufxnS0wsBZUhfUQkgTDdXqZEvejLeT7b/+3ChpDI1CgQhqT/9qa0vtbAqBYvO67ZfTFejO7Vrv
NyhjxB1iZBByA5p8uZa1fE1bCh7njWVW/cqkhoOrU3igHJ0ew54uHu58kXzDhHji9qE37aEjIWHi
NnAoSlChSQhUOK0MUAYoMe/qoOrvokUmfWVrtOrHec6M3a1L9TPIvk+mxNvd9k/kQWq3mWfJZnGQ
5yhvM9OHqVBby560OnWRBJ5+etfpcoPaRS3KKHSOkb6/9agj1V6JJ83vAG2V3NwM+GAceT1Tr86n
OoYkfY6CAdV6y6/bGaqXDte7Hd7W9ocRLvmMom7M0i+1T9UoUm8R+dbbWH0MF2Gsgibx942sMzY6
OBRjPzG/H4a9aPr0NA7Vh3GeIeGbsXlwjfJemRSJHptY2GLJEaOtcjBXZhwtX6Z4eE7gDFL+l+Ap
W++AM6ycqQFNWIT2eZqHDwXKlG3JOG8VokzYmEvu37WeSaouqj5CmQP9aelnra7FtqeEc4uZNaU2
/Uksr5MBQRMwXHgXLq+thSOWo70tFpYQi4azwTSB86uy7piZOg5hIOWpUvCAAlpUKc7VV3sCCtWT
XjnE3eB/xBhtXbhedugTzd3W+MAeIeK9NbP4USLce3b1sHrEZmdt+fi5UCv3Ad/m5G6pykcRQlV0
p7767E7SwSF+LtIYFUznkjOIUaAzbXod+njZZ1Hj32UBD9zOoOT3u6inFsPPp5Zf124sUG5Xc9Nh
zTanm7kUTBginF+Y1PA3rmG8R0V0BGYa710zxFGH/5kCd8Vt15QHte5To2ENwZFSQRCkCo6lFksS
PgyDN1J0A1FoSiTipu8R7m59W1iUumGKaIMiYOjsDcYxT+/ciXTFFWm2CPCRzhSQ5ZQwGLUIJSok
DeSP8bY+S+ZLDfwlnpjmrE3J8FALciTkou5uodapi0GZayWF3n8FgW/hYNV3W/WW+pNGlcRWYcQU
QWwuebpLQsE2YaxwMHIvXCWaYQIBBnKDDjddJyY4nqJPrGUtnTVrBCvHG+nOMSwfRJIk311pXQB8
XHfwt8pnymFUYKJsPRpN1N8tcpEYOPvdVrEILtZh5A3rQgVVJw1K0bUZSz6PWtdGvH/SjKRftKBG
wshhlYKI4xdJ8BrkA7P5fPbmwwgfSIWi0bn4EI5JtKnruhRFBFZLuqpRbE/9H3BqdZXjdNnwDdcH
5St3u8qKknY1eJJCC7Uhn7Mfzowdm/J3ugEE1Q/htqpaSyPmdY/I5XrdFSBNLRJJtlMQOwrvGL2E
LcUlhdt8VNfeNqSJp2oSGKIZad0rsD1n63nkFfTkq2L+MYmzNxQrEPJRX6v8yha56D0r2zI3JBv9
d5/6vqO0M/bORFjx75j1LXD9T32L+9ZUaX/0+7GF5fZ7zgBpsnSO9PF8lemK2+L2G1R96pfnEQ3Q
+WPtB00nqBHl/kNWVstOedGphbJjQzkODU6tk7qh9iRpfowSnHi9dtf/qELsqWZS9tzaMqxYJGVI
XR9PaWD+6RpaVPqmIwaJ6toM6j97/ede205af/NSE6iWvDq3S6Su2Ls+rwyob0O2vr79W69sO3Xt
1L9ZbTHRhW2bWP9kkBL6+edVToxqvVNsnmTwiiPDPun8jH2Z+suov5IyHFStW58RGXuvM+39FFXt
XRdajKOZV3vdtO+kRZuNxOdObbvuIPuqiPqagWKfTaBzP9Sld5v3d+tdn4ZF+UZj7L6CMbXIZ2NP
cCNHgj7FS3sKkmV/RQ8qCJbHbagMYmO7BO2f6hIa8pZxu6KFHXJPU+t1UrqHLkVMqgwP5aLq4ljH
rdjgTokzDqJXrCNbxMUIOaX8abkPxia9XlmM5C3gQmm4Vn9JF6L2ioh8vFV/U1epntRBtWU8lWnR
7tSFLq/kt7+NCUNlANU2IT9eARBbkScD529nwl/WO9/V4MxCoJ8Vu+t6hSV1q5Y3bl11FkNPSS00
3SvDUN6jlUWfWlUttVD3bdUnrc9CStLxeP/rdpmHC7k8dee8Njn/WxlEMblPcpAKl6YAeO6cwcu7
+l9N1vQX0q6gbhxJnaSZTgbjo4NqqsNurllqNSLNTi2gq31FShHHX8M+IxAqP9Ig/YNV67b4p76r
7dhtnwhLNf7Q/3AKWCPltljif6nT5MquDAO7k+Pgz/nLYf907Ls+KjLczdIhR0jkC6mtFK5/gZNO
JkB2VYgJ3A5mitFSoTLKx1FJcvjOxgnzukDB2tzd+tDx8WczdW2H+MjbT2OOfZhA9wNRXkZdOSya
kQSgAeI06mDV+e40avWXY5BXbZ3UOpMNKrdxa302YhOzGPna19Nd9x3qiZSuz7dhWEO2V9vVAsY4
r6a2DsC19IIfigaKEWXeyE+rVtZ08LTGY0eVyXYQVdkehr8RXEkMcoTC2f0i/5mGXKDF5ejakj6Z
fWVkd8tLJUcJGkn5O+g5vDGVP47C4rXV0QMpytwc9+EOIdW5kYC5sDYL5KsJlcezBlxa6QiV+vAm
YLyqD9V6GiDYmmI8+xL5L78u1G1bNWvAyHz4uX+yfSRpI9zRgnT2VsH1dHn/UEg0tWqrJ0JafvQ9
GE2AJKoNVTmQ9/So5GsjZCo/gepSH0gtopTy/qHI933gTPWhkw+uWI4SEvlo9IM6phCQtK1i/2k8
GJjqyVy0nubZWkzgFGLqVhkryFHKLB+iqtX1RXwHgnORN1AHp01nXOytAMVx18mFahkOxfJJJw69
vPVOclfVal3UQQY+cBDEeSOSF0hdKD9BQ96x1fpo5wSVTH1t945ekaTiR+NJ987CdGzukuFrD24H
o205WFQwuWtLd6gaAyRfWKQ4U/k5/QYPSNVq+GC7dBGXVCWhzUsojWbVB1cLV5DyoHCSHIPU3Bal
zufW5YAC0ZWBZF3CcH0RFpu0Yxo3xtoulj6cONRFOjFb/nqzhkrbqSbpW4MFrHTew1yXCbhqhmh6
4D+G54aaueMisZ468ax5rZpKplqaOnI4kR4sOQZXdEDV4hrxXLh16kOsbUTbYJQhP8RtUfiptwft
v7t1ORKq10elNKYNCZHYTguIWntSZxvkkEK1botI/lJ7o/ssCqSD6kRUg/PsUk13KvjibYrcrXZw
Dr3NZOwUDpE4xFZDzSFCCrVo1E/NQSeV5tNBzzQusNqgVRaTg74hf8ulUb82atOkokGuO0rcEEPg
5eJaX8zBPJVFNDMYkD8+tUiIEeprSEv/ItjX4C5k6pzaDKjIANHX1BCqgwhWNXQkALG39SJqxkOG
9XHYYkqZpj1uBv5A7h+7gKRg6CmtKpOEN+fgoVY2Az6R5OWjkIVa/be+tEUAOXbwOs+AYquHZijG
exG29go7D8Y1BIqGZBVkdrijtDOhKEF7GfwlBWQTervYdF2gE1W59wDlb+ulaHYzkKBtq/vLo1E8
zzq1ZXZQb/K6eam7hXzqVH1Y7DA8dAkVkL3lvpnGHJ9HSpJboLmPAqftcx4d6hBgWj2laOF16zQZ
zcpIPf4QUbwdjbnfJjAbct96DIjmfvIT2AvZQPl/N3jP6YTV2+j11Lnp3t2YEaic0iE8YNz4lIVz
cmg6rz/V43AeLAqKQaERgxjRxkb6hAhNQ9TF9GPu0uYAsTmCTkTCLpg660jB732Joo1y/K7c26pq
pHHFsRcCJk5SrKPGce4pJDinAC4IBc+fR9A269Eb53XpjdZKGkxRSYlgsjfHByJbzalNreakWtg4
/OisYtg51GqfqfGUg9yCIgJtijcRcc71UuMC3Qh0aCWlNSTzcTvQwtBeO7md3IOOJ/DJbHxXQDXK
7WBFoVYFpSqOkAK098vgPXA7Gz9YIvF3swlpHiA94rZSH/dRPhYPMJGBrbQyDBKhb0z1Zt16WPQh
ZjpDZtDXQy2GDZVI6RquTLXRfP9ilW258xqDfD6xGTtd54QKn5xa+5AHlixtSbZGTyC1sMQ3vPRO
FnqsLaHWvcBId0XROOYmfVxsLKScdjh8rwyIlwiqfKpnNk1ofXAkriSsk/RgO/PHCdHJtknLfjUJ
3wEosPhbUs5/VjaqAVFSY90SWZ8pwHA7grjl8L1GhIj3Jio/tCoLOKC15YpL2dkwQCz8WFtcIs5L
nj43LjRBq4n7XdjBpikdxHSdzcNyLHO4HKW5Keau2fk8KdZZg4lHj19nHuB1SRB8PTWzgyAKrY2G
z7CHYn1V4aQA7b5azhHJMIk7EDsYAeOxXkwYuchAlzH5PuSHfuhJ5MuAtJb+0I0IYSvDvrVuwADs
pC2NV1QXy9JSQk28MFUqGsXgmJBNGuYuLhR6gtEYt/SCZEbiNz96R443rbhfQdgDs8OjFtYeD3sT
ut7Uk+AzJyAJFhS9qDTwSQyAepHcxl3J2FpNR/ksP1BoCv4Dpc4nnOLBVKHb0PO6OGZZ87WeSJZU
BmU/KiX1f9m7/5K9M3SbPNd/LNnsst/SdtcjfmbtDDP4I/BMNAWMnSjtumXtDI/8m60bemDyBAGo
BfHzZ9LOM/6wyOahfSZBZ+HKQgHfz6SdwyZHD9iKI5hNmeX/ylzsfc5Ovh8Dy2mblB1+dJB6ZKng
L1Qk3xvmooD48mPp+n+10ww+bHGS+0HkOTF0Y/mSpMzhMDL53pQQ+lzGaE9t2pEWIui2r9oK5MOI
/2c8ACMQBdp1x6le2nbongTOKuAY6he1iERPsV9ewKeL5volamr7Ihz/0cOxmBr5IejJDeg8GOUR
xBfmO2EjdsIIWoJ7cgKxyYCCAu1hl1eX2wIqY3Xx4z6emNRrwbqDPLC5bVYttY9qEU/UzkiXb92Q
fj61XiF2dqSNmy5ujNfcM+6dphU/jGw6zYYQb3M7lbhpOaD2oizHBdFiQuf0yYutDwBbPJP46lJS
yqBX7aUww+ZiY3BxCKvw461L9avFrQ/0/JZhbcDok4O0xO3Oo3jSrMolGdnUEzaYLPBBm05qlV9a
fgja4t/6gcUR965qRNtqb7W4rlc4GAGFlCdK/PHY5qM4eGp/8FPyKPQJoP4tjODabli1ENGeIvzt
1zxH43WRAzPTBuFUqzgbilM24wHzb80wKYqTXWvAN6g4ySjV8ccLkoTpolrLWJGgIuGTnuRWtaEH
CbInzwECNtXiFUjw5i1ZQu50wxCBUY781zqDGBPUb0FYR/upMtZ4o03kb8ErjDM4RsOAHlO2dnfy
U2F/MmB1eWPdvE2glw8egIWd2m1M9Keqsq1nL3XHXw6HBWtTRRhhS+0Jx9tQTJbc+X7zeF0NE6iE
bqhhaB66w94t4aQTr3mg7AoFiqgHfhGNtmlQ8j94RhU8OHJB3e0pFoZ9uvWLuAxxWY+eVJdaYC4Z
PNh5NmySYvx5jpix+6qKpmLXYcp0FnKBic5wXoohJ/HK7+vdBrXLra9LCvJwcVdtazwcThRix3uj
az6rNbHYPXw4ueH9eqzlbELy6p0YqZB8Ejht3fYs20LKZAbz55FqC5TlLQxEQkgAl5/VQs9BUnua
d1+Uon8WtdGf2jJ5aijK+j4ggZ8ptvxi1Ql2fnUQfZy7wtoklWc+mIwVkF0axSlMx/rkJdEEUyQQ
eNHW2vgx7hn3bkOz0O5jifjQmtkAEDcnj9cFEUIqNoy7X7rkRs1vnDXsumB725AMQfKIYc4U/zxW
7likXbhNy9ymQJdcYNPDy0uN4MPAB3pWC9vkOgs3thEc/9WXhMs5SDXrUlBiQclDLs66r10PCpM0
OlJXhrGarH0OxFKeCQGplSRdkuHaf23Gc0eNdFD726i1fm5RddMpcU2Sh3E4bWfwaqsWu4d7f45A
PTT2JRXc95i8xveUKsb3TgThhtutjU53zuz9dT8Aaz+3F9S+W4WB20Pc7zVJiOvafH72YFfRvi5G
s95H3eytmyYzrn2Lx90xC9tzJbumqCjPvZe93g7qYzyM3500vJ6gioYH6uksLqNkVKGoXnRTYIHF
2rUrE92OaLH0UaYvB1f8GEB+uu1763ewi9sVmjasUd56d5gIJ6vFHsLLmGKkFU9O8Q13Y03Ll696
7zYEV4vs4s85Ozg/nwr/fQe85aqa2c8v44F/whHovwtjbBcklGUaLgoc17Et8/1DFqcMo+q7xfkB
C5SYBd/4eUJzcgaMBcTFA2+zb4r+o2YaCNaJ0mDcmyzVvpbfufA1UKqm8xAJLpQxOFSXzLBAW7lR
9cURpEqPCNQdg1bnYhQQ5O02849lmn7NF4dqF73d10v0JTP5heZDMyEbK3dqTS3G4Zi7ovhwXamT
sx4vyWMfj9oHp6fmWA8CcVYb6yJi8MmchYQQ59KpOexcBGZeKus/MOK+s5YZWkuuozTGPjmKi/S7
oSevWSaMj5WbWLuScjkQqpAG4sFd12OqPyYpDnhtDu8r7AbjYhdLvXVDnaLksq5XMQSk/ZwnYpMK
M7szR6YY8TDYz5pg4fmoaLhrhaDAUrk65PfFEp3VmtrNJy7IPJeXnjvPRtwhdzsKI8lWsWkVjxUl
KHvqJbV90CfeR7jtD24bDV/DKAPXbAZwxJt2OcFOQuBeTNXX8H4EV7Y1io5MeV4z/MH08f4//2ig
qP6mpuJH43mB4Xi24zuu5aPQ+n1kRpZkKqqujb6PHoz1HIDBMzUFy5MVbbPUHDLQf8G0Wvrm0QXW
uZtDOKZWOhUf9Lroz14pIoDH6XSCR8AvgKn9ifuJdmIsSsFoAcC9qYYQOtdfG1RL9an91Oq7vtux
7zb80863PkaYJj6T3jEnarqtE9u51HamHQ14y3upVHks4DusY1uzX2dPvDD5s//VUnFXd1b0TeDf
BsY9spzzGGc48ngdZoEEMqi/k+sxQ4SCFDC916bqdXuguWacnK+7yx1VP3NclCZE/c4joLVDY+rd
sQ4hBAYpnqNFZgWvftU/zEYV/ki0cm8MTX0sApcZeTDq97kJdGtMAfJ1Q8FqXyClUU1qcB7SGrcf
tZ/qmkOJyShSHnNUiPJocL5OTRaciUAVH5aqiHGkHKxtmOrZU5Sx0Otep49RAQUm2ZOFh80TBKRi
D+2HCb/sU/vZWqPhZMrcVK2qxeg32p1I59dblz0NxcVbrKPFV74x29E88Cop3IXM+phROltMLsBE
ubCtZtyGOQTZUo4QbhtUS/VB5KSI8p82QyyGHGESN3x3XG9GTG3dzvpCJLM9g1P/YeeTcT/5wvnk
5QHE6Sj5YCzR+BLDvi9SR3uudUzB68BC9NPHxlfXs7GR883P3lIgwR2i/DhGsf7Cw+Wb2sGE/lA7
TvcCVbE5goHQd7VmaRjm+RiDjsbXAG/itUXV3wM8z/rM04cqXrkh38Nh3keLiUbZttx1FS7RJSNN
f5ldKKEb6omOY2dG9wyN45cm7B+TKtYvje3GL0ZFWXbqDdhxyo1qMWjt49wa+kWt3fag1JTD5VF/
n0PtQeg9vJ6jT6WDq1nAnQobvBfg8vl31ybiHv9OI9NSrn5p4nY0ztrew3Zq2zhC+xQOMR6vJBao
K/a1T7qFv6WNd9ZFbXXbaUP9p/YSZ6X2PBZi78i9hnJp9v/ttvX7XQtPCzmdDEANOUbgMq/9/a4V
xtmUaFle/sjMYHisTKp5xzTsvtZZfBqydqYi895IijZGGTJQdemZH30B/LNPtTOmMAtKPRgFmxCE
wU493fwMEgYelvldMpQVYfZ+nHcLzA/8D9BS/Oe3rwBFN4CRzdu3LMe2A9cxsMngU/z+9uecVNCC
6+B3yOeXJiirT9MMYIKA5iuRJ3Esx8hHnWfZrylKc0A4DRMKJswfmqo4LmFtv1pUKh6SyvK3ajUU
1ffcknZnPoFxgk8v16Pr0tvZ2AATbOPckASeOv1iJwKYw5/JtHRUadb447bmXK9U87ree/gHyS2Z
AzF5B/mtO/WV0LaIqwb07FU6PMSBWHdO7CLqhJgY2uKIqntoobZk/inJPe+6QHqL1FatjylW1ktt
Gquh0Oa1evrZOFokfe+/2kbc7Sazgj5W1e0L/6HvaoeWf/fK0zWglkvuQdiFW95NQfeWY6kL1jP7
0nVUbmQTtzjKIcyP+MXpuxI861Yf3F9XbQqUKdHWXgoPj4rUSOKLaqlFTB4Ghw/sxN5tSJao+C8Y
Xhcx9C/8KnX5mfNa6Jh9y8PeXW7/JRpiWHAfgyl1Ia76rXvvQOiOBre9TIX+gFB3fraCnoWH1Wic
UGPnyFW1Idd6guDufN0t6sbwGEeUC7q4XQWGfkTISo7mCc1g+JS1cXDSRfFpoP7kyV7G8Gk2ajiK
EWjWIa+8FAzASHjZTbH3kkeoHZco+sy92jmpI1S/i2UqZ1UdZWT76qxqTR2hzlqQHF3fzhLPLawf
p4FCLV84ISHTRN3OshrnjgxnZq+vTbmuWmoxUohzN7qM/+Fm0hSoefTWgviCnnP3n/+Ehvnvl4HA
l20AUyWeATvr3U3ERKOR1Yljfserul0nYZM9FG3+HPgJHoB1lD2oxTAb2UOaWOm6qv16p/rUvqrV
otAhI4GE5N2GqRl7CJHz67v+eWqz+3p8ededyVc3o/TcV3N8up1f7dZpKfyW3NKur676rgsSzltY
zNr11W8bOrCGB0rR+ev8/UFUCzPxDLvcn29Xdd1eTDNAMpSGdrr1J1SeUnXd5qAXySctI1rRpacI
fnVdf99UO4Qo92UhEfv+0vzlsNiqGoPC0ncnk+u9Vmsbt9YCsoMTuAcKIi+q5RVr1KzTxUnFSzJF
L1aE021ToWCmLqXaOXE/o0WWbDG1xSUMeVarM/GpXT8miNJT0pdwv8ePnWlQothFz0Sgpnuv8qCP
aYv+lhdBh6NFZoDI9MsPUAROqp/JdAo13K8PRZwYbya1cObQvrpEqY41Wd+N2usfzmqUzXINkf+P
/F/TlWC53x8fAW4JIOYdk2cI97Pf7x9pRep/HMziO0EPrrAbTgtu1qZ/yUasdEgDntRalZqxDnIO
YTwR136tOn/ZMqaHKcybi+rqZx1zChvHKIag9ri57TwtUXDdp6uz4jxTEtrHodjrI/ctMxPYXoLH
MpbRf4KUx/gHw6QAVdWT6ir7sruzHXwFbKo0nky5qBe3JUelFaDoWVX7ZT0lHDoVynvVN+Y4DfA8
pvC4BDtrjM5JtW4L1efGcbnjFh2t1AaPJHx7bf7Tcb9shoM1H3AMuEP+ab8////4crdXbzoeiZBB
/2lXqqRxe+E7Oi36pJ0rr9TOqoU5yachc7T9u/5J7nbrgyLSorS25dCEOPLt+Hf7jXaELeboOpt3
G6qqCQeqVjhrF5Vi4/NugYH+3anOSEGDcQiIo8XCwYg+G9EyE3EnFXmKuqwFmd7Trzb6mKljv2wl
znW/2xFE355CXJv3t67bYeqcsb1PwheiuzpuDSUifq0fP/Wm84bPtviRTcC3iDN8cQco8wQRmn1I
5PIRPtu2df3mT3/2AaDNLTMM0XjnuCPVBYfVfQsI1Khpv5uTINNiPX+ZzDE7wJbvD2Uab8a8CR9M
RBq176GS7brooc77tyKsmk/YmtRniLMzMVdWRRJ7xyLDK+a6byHQoIsl3WZy69geNe8MFqNZx6UY
H60pbY+z7i77Gq75y1gR0i693PuuB2+pD+8pb6h4DLVkefYbfOmHlBKiNrPkE10sz7WN8N5NW+2g
+pwUB7E58a8HqC6C/WJXxo3YRFEKVkOeKYysp6Cu4ovag+paPiAhri1+iOPaRRiLblJSaa93vMmZ
JCyEKNBsNP+fsPNalhRLsugXYYYWr6G1vDJfsJRorfn6WZzIrqjKqekx68Y4AiLrBgEH9+1r8yrP
nVJsxOjzzvgciHi2GCpx6WdXJ07yvKE+P+nZJ2Yrf53e3UDwn57b3jjyHK8pX5qJ5/qjPY0MaNrW
nuIen13Px7/yL6sBMe+5OPjjdM9j+RNQqiHautL5/89iYbLM++ct19BM21AMwKeyxdr9j1uuhDuc
Ra2u9t3TsDPBgcTGRzRqNxHJ7tmj7QS+f6kKvUJuUGebR6eNZcyxH8slfGVAcUCE/Msoo4AbBmIj
4pAanskkftDnvDvDs9cTCEmsyHHzwipe9ImNGTvmugrwnxMDxjRqkdBdI8hwMTH478ujP9x3WKRi
BWiY0/9UyvdARP7zIaOV8WRDHFXf9dLbquglD3jP42dXhD/70sFzQKgUHrue817nkrXj2SB/9yT3
JeO59ab4mrx0e8PZV45VHVnS61RkZxi4RIW/t5rJz6cy2+PYw4U3E3WF0Zv9kaI63bSWblL+7zsf
td58zXFfu8R4a1w9x/skrH/97/+tUw70j2/XVqaaRpvloKyYf0ZOFRh+aq/K6Xcz7JF2UaN6cymU
GiPfvIiWDP8VJn2szGMAkin1ENnVA05G9TlzgZ6jWlcn5JJj6auoCJGJu6O774fC3Yu9XOvOrTwS
iJr6yXiaJYJrdsXGgCZlYqi+6zzDJSlhurtCast9HdXyus3q+uwHPYsMohAvtl9488bJqRnGSGTu
UwrC58KVPngmGyKp0l7sib4Rrca2sVzoTQz+MU3MnXS6FWXXDEvldK4gaE/oG4tXlp0GtIsgXY1h
Ib3VQ4IqX3eRpk9NXVPeJdxAzqKFN1HRj/WbA9P90hTjlRVouPnvX5PyR+nndE06XJAsiGRW8yoV
oP+8Jl1Jkfu8NKRvAXX+mBlLXzSs3RCCscGOJCZBE174ZzqEdYJEPgZyiiWumV6BAKbXsvGQuBgw
C6XCRUzmeuYlgHYWtDh2N81Xo5PcsziXMp2Q8g9SCUC1np9hBHynNktMcT7RLwXlK2RYTCnV8drk
1DxHhevsG9fAyyOsx1XsmuotDhN/HnRt93UqzUriTP9lx906jU37q9rB1vMMx0O1MtarVkndvRxZ
9bKFFA9DLjs900H6WPBP1ZTo7ymi0rxBXtYOIkUECqQ5xkrxrwcFTS3H84ADrOkAcV7J7pvj9Cm1
H6OeyYfo758AW+MSGF03z4usviVJ0RyxkDlhUFjfRBc/igFVPFpM0VQwO1wRRvH6DBM+yzzobvkT
H7Ls0mmBc+01+97xq/ooTUram57nfeo25kfhNzioOeG9T/z4XHa4wORTf5v0ARhP3BZSd8A7NIqD
BZE7kIRDvDLrTjo+N76Mdks0y7p/daOWGPvdn3xAiGP/3qiuru3xO8S/w/UqfRsb8UL0iSkDaNe9
X/nKOsLpalaGWfOufi+tVnuX62I4JoVM4npqSlLeIxwazJVZBtp7yZJg1rWpd/p9TOYV+g0dj7nG
Jq0AK1UgV+M/43tlHkc5l78E8HM6U0KDVjbZ3RwIb8hh+gUN0WR8Lek7q6uHV8QPm4ScyxeN7MtS
0qJkm1FG8hEiQxDzE1+x+HVi/SmajoE/taR/phT7bAjkNvP/5xcIYvvPJyG/OssQz0BqvW00yv/8
DRpel5cUIWbf7Ip3OA2zxrMybYrR7+d1Iocr0dc1eUkyUVY3pT2p2f6a56NE3kNMOBSdVkNUmDyY
rV5Ze0PjvLdetwxbdfyK7LhadLLtHfTMHXbakG49SS0vqWHyQMJuw/KD6iK6aj2EG2pUyuzZJwaM
0eQHHLdHFxDopSidAN1zBv5FVnkZTDRkF6QLMNjwbZ3EMzoS0fS8HGiHOZkEPnZFr2lWqjv/2wSx
m+fkfMKwp2yaE9XT5jF7OhrPnnEWupG5bzFQmOmSm98RmwabKrJZOQypfPNKs56lQCDnRmgNq7DK
/IPYuEw8DHlaULuMH+KzT+zZ0+j/2QdjOMJ07OU5S0wlRzbMbRmosp9XMinIxgLAUcjhXI8typpN
V90a0/uYO728mXm9qlwFicrUNQCoPktA+rSpJbqANsc7EhPo+IFfXVSr47HPi6iGDcdnUaLh1D0Q
Uk1uDp9+4ENecosXFwtG0n5agSER0/hijFlK8fMJtpx2a0v9JvpRw3TLcrC8rWiqvNOFY/JpYKOE
gIk6MKqAQ4qagVP4/ks9bVqFBLxT3x89fqJRmNTnO98sDcqToKH6Rr1X+6bkK2Aj6Xw3sd+Fu1Ex
y3vle/KuDKmGE6P+CBAjl4ecSkfFWAyYQ52QqaAN73HmqNOoAdgoo6+0TRfESI2jku7+NM3inZx2
+d5VHXzY6SAk19ileWa4ir2goXSujHg1FLtWylviYyORvp+LXQ0K3ToPoTgSw4bVg1jcJgvlbDy9
juR17qXVzJaSjcjtpC0ZRwOd01okfmTMMbYIYHY2qpx3FhHxvB8d6OS+Pd4J4eJtRujCc1PALLXU
L/TRDnfUmlsXX69BqxvSVrSg2VsXsQeXFc+/zDzZGJ0Gmd2vImgKI6av3HjtYGg3tRp8ivsuJD5q
NMWAaCcjWtohV/d/3J8DbDe6pjdmCRxpnlHIhn0n665WFgKzKtXgNXZI9FLK4n/qmfnDiuT8e58N
u9ZOXDig3VWKRsxAQKbyaTBaxMYuzGSy25nqIA24wdMARCv3lKXKRzBqJLPFgNQ46ikv2rWTOvLB
HUY2eKQfRNOu47FB20C7rMxqU1j55TFv6nqMijY/D6Bc00bM4xK7iFP1VXwOsMZdKH6oz0ewoHex
UVjoI/u6mXgW3t2wiBedGZVrMeZlfnbMlfZVtBo3be9FGX4zYl+eQ45IVzkQi7PYOEVYLWxkKMtn
H5gb6dy5zspLKvPw7Lcia3prbX/ySdJZlQveObmXJxh8wcIRnWKynLZA4cP0FOGns0UIEn8MmrOp
8YnFdKeL0WOH30R3iMZ6HSV1A3yOWS0X+izkZnY2U9d+cWppIfpr26KKIKa2GV+J+CPqfcy7ItxZ
bcXjRdfMlC+ZlDvEUrkRpP3gXPKU0mciqOVXNyINj3zHu6J9QragdS7/XgAy+tBCXXSlGmY/m0gF
AguT+T/tXhqhOXXUurVTXyKGPayw9xEmVnslt/BpilUIkaGUXiwHRn5VSsGPepxbfQ3oiXT7HLe4
5pxRGEFmteEZFsXWW5+AQ5hmBqr8FnaO/WrAmFxJsRvvHF/+41yerUcE0/OL1Y3KvsM4vFiJXb2P
tGImdns9WFOx7W1lGCx7s/3eAFMBFme2W/DPxSvO2vXCjLtg0/LS+IpPZ73seIKsWLaWr9lg84f0
K6yap1En6XjuA1NaiFELpykqiVLEydPkKuGWpisUYIsm7n7pAYgGrx3TaMoXZsW6efNGMLp62vo/
HQd1lttV3gzHwwO5EAtaEUUXgWKn97GqpKXhKi7XfJvtJBtNOQpltZkrQDdOxZAjzHcy9UVPa2VW
W/nwtarlfVNq0pdI1bekxLwXs/Lty6gNADdlquEzKfrETjI5qlT6vGRy0C6NRscuLtXTLSnYYZ8Z
PGGG5CA2Cvm+x55oNoqVHLpp85wiuRAMFCMl+FV7w0pJwyWcExJc04bId73X/ZBUV22bJLQSW1pL
pd5sNAIGZ7HJnCTY4gH29dkl9qibByEVZMpGShKsDnRt+JKozhkhTvRSW0GxF/3e1B/K0lmKhnvf
ltq+Q7KzKL3IxfrLz04ElLOT2JOBi57idvg9OkxN0SdGnRgpTAcw8QM6A5Zog2ycNLOvjuXkZCfl
VfGtLSXqAczkE2l5uarUBE5IXqj3XPO+qiMrYOSiG9+pyxOQpvIk9lTifQtess05sTK+J8lmWIzY
Zkg6zzNKbsf0PQfEwQNOHqBAICuIAdH3OIOhBneLJdpaV6sDjpOwQkbsD7qcnHVhQ0yemkPlAcOd
mjgughCVcoyqe+q9xnLY13lXEBGyosuYtx0RaJl/Oq/LeDz0zaWqrXARwQMh3BJqr6ltFMQk8Q4s
/9mUYP6tMEjKD8lX18ZSEcCF9gLjNvhsNZ1y9xRFsV7H5qovan2fxXK1x7w+WOOalF+Ra2jzsTAJ
gGN7veaXG+Parr+lQSpvtakluoLUi8+x1UCiafCtSw1S4fxZGE78qFjayvSHLYujnZv+TenacV2b
lrxC0tx8+kmMnAyaoEKN8CGX42wOjbz9rK0YenUT9MdANcd7repHJ7GbT6pxklUPFmAjDke/M5Pa
NLwWFAGIxD0BCnsnkvViA6zEeTTFQCYy/M85GEjhUmEUS0Vq9Luqh6s2buv3mN/nPkFuhUeuX7+H
WgdtwZewBphG+e6UWVV01kGMyikECy2xX/S6wFEVz10rhE6XyVihkEjH9sqpwmNGQUw6tUSX2KTp
59CD+hcOgaPk5Ng7OhcZ6MaiUHFXdIuqelMTY/LWKK29aEIu+loPnYGnH4OpizWVXIQ30bKlpWf1
zV1OzACcE/TH3DQP1dCZhylH186w7/rdFp1B17uzoqzi5XOiGPij2ViZhjYs/9v5xLR/m/tv56wL
cqBy1/isQ2Lj3KhesNHKAG8+AivRMmbdPA/0MFnK0ftgNuaPGr6apuPQMSOYdi6CWPqsHKOcj5rm
3brpam07edgPcU7knRLolTLI0cbtiXP3SprsjZx0fMld5ItnhGeIpfmL6A/84Hc/BTFng+XQTW2/
1kngX4qesFue9+U3CB8nK+y9N8PFgVRPeQer8Mt5K4k/iAmSiXdnoOj9OQAZdDDHJuf34VXfUuwh
e7RpXxLJ1JdlaGc7xY+7m9mH4ePcdhj+8NQkv/feVDdFRdWq4hr/HDOMiKcP10rsifp6zElG6tYp
h0yD/SIDXaxv/Az3F1KbYOxDtOBCEC42Qv8tpOJi7znwx7w/mmJyEfjR3DZ7mI2TwPx5gj/O9/wM
qttAVqljvghMOVoZ2dBvqmKoP23q0dsm+lKZGhLYmK8pVOzoC0GeeetaA7FQbUTDgcWAmJZk9cEh
iPICdyfARF6SZ0E9lPu+s8p9IENOfDbbqS+yJRCyYli0HxP/OuTZB0UK6HlUuot/m+zXZbApDerS
lCybBZHGVaA6yktThd/93EiP+tQqB9uYR50xbmoJBAFAVgfzg6zGv08ElPjzGAvDxEDzGYay+wDK
oOk/gky2Q+QtrIL3RwTpecCjHUrevpomy2MuL/hJ+zupledk+BqKlYChPPamPgl/qF+6ls8RQTgH
KAG8lkwb0XxuICvr+1r5+ez5Y9ao95BH67hD5kY1bJlVt2jSxg1oiZDz1UCRpqZSSzqLywifbqoT
XszSTtFdSZ/Y6dmg+0dnDp9TOUpKJC/gGKefcVHu/Mg1fwy99aaZXveWeqax1MtK3YeJJR+boABp
Bfpw1uWJtFMtsDSWC78s1UzpbOrt700Pg2/W8dayxhXUu4iBWurqs9ysRAOzduoWraHsVgTtdpUT
zlOol5hyyNFPBfKS78S/2sD/Gcg22S0p4q3AH8ejTzION60uWY92l9+QJvrzkQf0t7iPmcFBrJEu
de6YH3KlhwsnNYZzg5nTVoNZqgTlynedakGlcP2taFdC8RwU2Jf1SRGczEnVp1CWM2RjdtWluAMG
k6rf6lE6+3Xkvip1oK8NWWf9Ginlq27jg56a+ZfeMl5HOcluYHbTm2zZLBQKLV6LphiQSuBD1GTg
s8QMHOnJ3pMIrLV33pbRPSj5DyWq3svEpdjFqvA1gtO+k8doPPNq2M/DoE+/69neHqPiR9IWJKmx
MbzGrlRs+adXa4eE+YsPbRmCBVOqwVxrVHN/Usph4tVmuYfRUWFz8rhbNO1YfxptshGfS0CcC5U1
6g0PdWy2Urc7QbH8vcmQd+2xeaSc4j/9jo2L2awNUfgXvDbNn5Ofc4aOdAF1ju6siYxr4MrhmsJV
/42lnryAM5NsHk27suexz3+EaI5KODn9xCNIQyYbEaWpbSU7e4JpNGv0DYUSlUcxGtTuBwFpC5Jb
FLzxGnzKe6u5PE5Eoh1mUnQTB2KaNXO7Ork2+Ek8ntsJKawukpSpQvP3s7zpQrKmpXl8dom5iOS6
gmhybXpbXvjC+qaXjb9GrvlVqQH88TiOi20Wj98RDo+bRq6Sc1bwQykyjeTroFAEHlXOj4Ekszpk
iFYKrTo1RJK/BKmRzmXgOzcXo7SVLiG1Nd0u3TsEL9a5ktZXouryXEZwuohHmOqmO6DlKdBa544R
3sTGaeKtjBLq9GgFFXFaU9qaYxw9JtiSMa61sG3mFuRjr1Gxwor6o9i4KoancIVpD85HO4arsfLc
N2y2/X1XUVSmR6PzFqgDToQg41bq1HQ6QJNcXs5WjJZa/CNPdfskDjXidtbIhMsIfOQ3LaZqdjrG
tHP1kOMujuMFzcwzoclTJA73zlu6OkuTsdPLQ5cNjrIacqtYwp1QZlpY2QpvhUF1kEPA9LAFGcLq
HMrdNF8TX0Ey5MrCixN1XrEQOiuN3e5CLbmKVmZ49fmf/bLaDQZrP+aqMdDCaa7mq9VjGprVv51D
9IuuPhi6A6Gq10xOluJliCwW/PyGHLqlJsF7P8aPfszQ1KWZZeXWmfr/OV/0t2WWvZSQISRTc/dN
26Ain/bUBHm5GlOrI0UEy/tBGjdZAXTzud40MEk8jF2xF122ZTsXccmW7q4mw7ctcnzLSa907//n
8k4MqLXxM68Un3XRP9aTz2VjE3UKsWdq/yvzg6BJ90kEvN24eHAtranpB92Z+CgLoThUj15Fqkf0
a5HDhV2OPNtkM31pWeeXvG94qoaXSxJQ5KZTXZLI0mekSl9KtzWuVJLjY+xgkSv6TSCu8N7TnICW
0y7xATF3ney4Oy49At1/1W2AdovncTRQ6TuVdrDekC6uCvdxaonajzyUy9XYqf1C9EHKVpdj2FTL
yR0bMYp6KSFg38PYyheGUxZr/rzGnaC5vC9MjFO8XNLvYspfB/TIOXlVDpFoOnLy0oNiGlUruKpT
Kyq5J2ZJ+BJKHbjOytq15kjYLq179yRcqiHx46ELFwKdwy6N43rfeuaM9UN9HCY5ntio04sX3NMP
t8OJQXSF0wuaP21MglpzFJ8RCRpSeNLoSrNR8gZnkWaNstPc/vhoilihHsGTz/ESEK1yVLmh2nZB
DZi7ZhHk3sUGSec7oJ6CsgIHO94IXzkW79aynJpgMJyDnktf9Ki2sDPP8xWrqwGvYwazwKGWf2yk
x9nwJiPubIUGtaSFdNdgRNzH730nm+AYhkyemXrQ7mA2GysHawCK6t9S9Dm/ZHcy0DPqD8/HdsxK
zR9mUOkLNUx4vQ6imiSGbp5kJayueL+XVwUeiOhK05b38WkGsHrrJAbFtKnLdpUdtR35hjdAJHSU
A9sHy8z8chEowV0uwZewoBkR101CDzH8mFkoI7A1TavmfztSTDI870fUNdK8J6x2Kyvtmuj68DHK
vOoTPmpXokm9wJeYmxdmOONjllITU7NrZOeY0YsNaxouxrFFOPxXX+ql/pYMaUEZY61LMzkeQT2g
7e1DlqVdFezd3vRBTdAUG8rzU9JKMVBxfLeyx0Qllnx/JcYjNDjmXOyKI+sV+c18U1dmsYlBgd68
wqf+VrfaH0ij2FHbbzJwDFxqtOqM52sHhYXHk9uZSAtb6QupifaHGqo7N1KuOMjIu8RLGm/dtAYp
9IBsv52W/pFYHQuqFpy81skd6PhUe22pYEgwRb4Yqay99rSiqSXGOipuxJg8zZzG8jJSHmP/+zgx
pkwa6L+O0zE7w6Aq8udVlFdzrU/JqA1us0Vl3q15DOT3THOqWTbJmUwcPHVigqFZL5sk0L916KJm
Q5OoF2kss30XFRnmWwT4CtZm+ah9a7zpK5eJZbRtEJ2QmaqQzBlQsEY1Ae5+KTt+NGXla4CEai7Q
wuJROJ0bC+tz70nBm68QNlE7Jdso+KQdEDGBjfF0YxcWibGr4vb3Xm9msO86f6NleI4/pjxHxd7z
MB82KvVkbnhiuT7rC8388CwV1GcU9WCcY/ejh3Lkp3rylcdUvVSVJNqZ3J5f+DNdTG58mLFBCS7C
sX1xMa8A/t7IK2eQ2hcpjHoi51U6F6OtXFGPSDhCSy0XeL1dzbtGi24G5bUv1MkTCJb1cf88EwhM
eZVNJ2b+jPK0cl+6UXNIHMgheLtK81w0K4svf9q0tqnhkTbtPiZOe5EUvilcSWvR/9wUo3dFbUep
fV6+cduvfpVTzIHKhh8seVvc1p34JTctDwFtkx8qKHp7PQjhe0j9KQL+cYVoN1yx3WVJhFBAdIkN
tNK56lfNWbSIYPfXx6g4wC9ZIbRwJp7nKB1u33jzAaTltGIT6Pawd/zyTbQSbiUnJe8QCU2lwAjU
rX07lQvX0+bZxFr2PZBrwGOiolgMoOsHP6VP1cOiLTbAjiM05MVcnODPs/6tHQberVB1m4J0I9lM
BsULxZIAHavIMMxaadfgRpW3VikKpDe9sStGJd4OU3DdU1Eq+Skobezfk1cfvj5GEKaCo2oav4Zp
oW5NYInzoZPj19aI/IOZauXs0fSpUlKd7FW0Cgn1rlOU9fwPLoxoio0U2KRIxG5ILst+zKzgjO3D
ug6xPWuUpSk1L66DEWKCneBrUIXVruzx/BPN0DRibINTY1bISf+a+QOqIB1bQzFq9ZJ9aHsYY7Fp
dK9dYBtHkBLf06mVEu44heHwJsbqItbOTpBfxIGR52qXwcOgeJoJjMa4Fpa0EmNZnlvoFyENTGNO
yhOvTn+KoV73o1eFu5EXBsM8jDY4A+ovYl46NLOwJCIqPtuCP06a3V4AnIXRgP/Aq9sN28ggVUm1
QPY6+vU7VmPVSYzZITJgNexxeZkG+Zkn88Qpw50YlfCqXOisqDeimbXECdK+l1d6qJD3z+19Cm7m
mP9zg7lYK3fKQXSPTQl1FlPO39NChfopEA6LxgvUaiHmwBtgzliP4yZWsYx4NMWBYlwcHTYhDsQ+
lBkiMs4uNzt5x3KAmBOPbCQ9RqwdtAbTaYlk+qJ2NYevaursitJFdyom2QFKahlUatCp4/G5GXtP
PqqhHkNyVbfK1BKDoj8aiH9TIe6Ua4A2AEan4VShin32nET8PFhWZTMtaKRfbY66jZQvSt1OiRZZ
b8YHsfE9hOHtQ/sotnZTJ4+hpEhvwWBNPI6/5ohdrG9w8OGPneH7jeHdgLle4OVg7MLqLSh4usPX
94jH0CzV4jZGcngRLQyyFqPWDndWL7xqZAfgwaAayiJbuCoJ8mCUtOmOpV/9IhpWQ5B4i9AJIeKw
1EkXWptlq0jnmpsnOH1gY0Xe7NFWSufsJ/Z4SHRVv4rzwDLi+aJdxul8WRjUJ2NwkZzzEaKLgqtx
N0T1L9H16B9jmCW+jhvBdJDoa+2Msl4gY0u/VXAEdTqdVRP3yGj0qjNI7BmMLe1YTy9c5bQR/RII
Cl+RtaOYqhddZ8z4Sz36ntPEUX/NFf2JPRQHReW6bzCI/eK6AA2UTP6Ax11v+sapAcl1j37PNccP
uxzrjSEXWHboRTBjoeJjAhPiLlcU+rqBcn0b8B2+YRXu27V+FT2sUNQNcU5pZo2OG8/DFIc9yTaq
reRZ7U1HxHdReP9/jCIIovgo8J25ONhPop8tUuKFibXSW9MX2z5N1KvWxBGFhSaFK9wolCSwX/2v
orMK7OZewpkWB6Q94YrMrPdizGS9f3ak4V2MeYRrj6pa4aoE+vtmt8abN5Y/VKB2L2HhmffcXFVS
jbcMp3uVHFc66tOYGeN4a+OfsRFTWxsgObCSipsFo8noOoe/zqMOlThPGLFe7QJKhytFPWvTm1Ex
vS3lqXZXwk47ipYn18SCANcvMabV7/A7y9M0Xwxm03y5wrv8n/OJ33ZLMehqY3myBv1sJT6ipdgN
sSjo7Z2ZG9Es73L9xkNKv4ErwGBlcLJtXfrGDdqldx7yYCMGxTRf6XU81QnHP48yuntGsdpVHKPm
WrMeo8GYPw/qlfJmu2p4FMe42GXt7OmD9ekz//hg0fTC8BCVwatptsq5NMpqIUe++wYu5ZdTauNP
X3vJJC2m8prKY8VWx886wIeoHzXERzxmVkVpjPsocwmsSbwEYRzgXANrqOedZRtvbp5ArQLaW/TJ
vZo2pddRcyKhkElxXb5jR4+XQGAcREvMsIoKr2RHr7fiKKdNwkM5ON8s3cIqo7MyXpmjokGpZXVb
qoHzmYrbwam1e3WbWO0ZRUQvY2U8bcHhe0dF/hQzHl2UXkYn0S7IMqGMk/fK1CX6zZGXkzQs+oWc
Ne0503A3gk5ZfEJBLReFrAy7qtLc9658sRM1/wQOCJaurRuYjFFBDDKmKCbCW8T3JCiOTp7fMNXL
b5hvyjN/9POt6NNwKrpRLBk2tnejnC+7uQRhUXdk7UyMiVk5oAcKM4qj0bXaWZs2Rmq0886Aeyv6
KiXSzsAktLPlW1deXNTds6vQGv0UKFe1Yl0wE4fnSMX5wSdzftGU1PwYzQiP4mkj2Q6hLrGbtQW7
me5h0cnb0fw5qeqb39PJ9xqsQP/TxGx325OZ3YJuhBzn/+yB9RD3HCcrQT/gF5y1dwp+MV21Zfdr
alprRdWkX0brrCRPxpzeNLVZUifGffAjZzlKlnkItUrZBfCUJlm1dwW5ACjeQ6dlAKCrrE986ewV
1s79WpmaEsk7KEnGu6251jbEN2uZYW1yz3yQFPHoahsjlrR3x0tfKTE0LmqfhvAN+UtO3VXkY/Tm
pz18Ppqe5jqLpE30/3qQlkdAoMcS9RbB6Vzxv5m+oS7yutb4NQzeGRAmgHot/+C98lOXUdW0WHvf
isI9iO5SoS5hKMtq2WCF/ZFGJsS4vjNJMPfBG5mYx9G9qhJGtJLmEtuwhknGfBKKgeCBTmgV54P3
qQ3+xe3Q5EncRs+E8QuQOvRDu1EW/DCm4KbnfxbjqguN/MNPFZOFxhgu/AwnaahHyhK95UF2CaC0
vDEeW0UN5lh+NZ9lRwhoaLXwiHI2euHxshdp7jLw29Vo18ZaJMepb5t3ZHnealTv+yEvvYWYplH9
Q91bmZ51SB7XYTA+xGmLLMIiW/WQMk2f0iyhnRafVQyPyjLrENA7ve3o8v+gI/ZZVdxRR7zIpwz9
mEvBwkAdsK2Gb0Yr48ynaMM9jHxtk5ObzNa+avtY7ig15pTkEaKmdtZy7euUNUDwO9UtJQx92O0J
riq4nD/6suBYg8jNppaht+2K9XC0lcxB2pd5BkerS5yXoBiks+HEB9GKNH18mZgn05Ddds0+y5J6
CltQTUSJ3iErydMHDfWLrqLLXF2Z/5HYzve8NaQfLk5iJCvwBqxZ6NhdOXyHMwL8NOiMN9gxwSQw
KpDm9u2yC/ryPkr9AEqrADkxNVsqky+O7OMcqdSEtzXUmikFC0tfc91Trtrt3UNaxY38FvQdjS4p
sKMFciDGJB/DZV8vKNJk0K8iZkTKD9yLokNESQFwbUIlZCPred7yfjEWiX7OG1l5iMDUvviVykMC
P4CkmsUCdyHEYUrbr1Je+t+Vsso3GhZVK68HH1pmhFyr6iu/4n6Jr7G35Nb6S3X9gboYiK2wHEpt
UWkY14R4bUhKb+3EhvINBJlil4nsZoNp7Ypp8+f436Y+j9fqpv19vOgUhz+Gy5p4QZGqV7shbtTn
UfvVkpGFWHCTZ9HJLmBLINT2z4Ej+V9VL1VnRas7LyWed7x4RvKZ8LiydqiYhcBWVnspxBRCk814
VyaGewU51a59x2fF3NfuVfR1TSrNuZa1VZvKBIbjluswhr+T5mOxbpA8fwyl+dWGsHQpKWG4p4m2
9rlB8Lba4GYxmiiRue+Zy6YnSISKoTm4atXZR4z/8A33u4UxkIAE0+/eakQSG9lXsXsnkXLzO35D
OeumVy1SbH41Fext6lDfx7zvZ6qJ3bMxNSVHwrU2C15B/iAxba2b6K7T3tlGeeIvXNYK7zzjXUT5
WrsRozia/qIs1zmJQdElmnXW7XUq/l/7vhs3TgdyXu8a5ZOI2LFpXeOupop3tPzqJeptCxZnC0A0
7flwVQlXTQZuVJ2aaOxK2LBpRDEqTQoTpB1MVcLR6BZftSD3TlhafNaS8Zlm/rtsDMZLVaXqCq1Y
tqz4A7xo7qSktTDNbSvJeLFJTpz0PHyNO9x/VUz+VlKpHRrDau7tpPBMAdQg8A2j/TCJRKFJedsx
liPUA4yKeRgtzksWgFfR6gYVHkSC5NIunCsiYZw80tq8+EgBuG6r/ruCJYrdpskXVw/9JWt7ljeq
LZ+a3MBqcZqRQ5WTsvB7TdRqDg7fP7kjqg6rtNTF6IBtqhpr1knjySyCg1tW6YcVKj5qsajZGRpA
8U635x2PodfGMttTl/vkEPhDfLQ4DC9ZiaprrRzKme8RHwH6BdxUQeKStf4yLrjMA5UyN0vXcN9E
2bnr8//h7LyWJNWhNf1ERODNbXqfleWrb4i2gPDePP18KHt37dOzZ2Jibgi0JEgLSGv9hscM17/1
jCRpsDDKoriZSSh2qYFhr9drvzdqUj5aaHLsP+MNyMvEHJr9mPX4mvAf+1Cm/NqCcf7lp/GqstXk
exaR0bMrwE6wLrHBalknqoPaH+2JF1b11H5s8AZb6Ai3fHMKfSN0a/yFEdVhJBvzpdbzaqmOgXey
LIGtaFy1CxV69WtkZOKANA/GcnOzCm17C2aFKt3c1GMUOcLUtzbg06pXCrf5ytEcdzfOvbY+2+GY
JaK/cy+TIXjLDb+EQnLidQLzmpdFfJNnKlo4CDlivcB0xufRwJB1PkY3dPwmZ3fIdhi+Auhqf/nu
3lSb+ifF4HQxxFrxYkOnWdejmZ1TjeS+FabZdiTPe1OBSy7H0Mq/xm6FMLPd/EpLa9+TaPkiwqBa
ZlE13WI9gtStpM0hK8LxbKpxjsBHq78Yc6nWhaz6026XzP+aX9wCfqR2rL42SYIlRebl/OPgxOPE
628HlBseLBwllrpwNhbOzDOMvzso2TOgUQ2la6epjqjV1OS0RkdQIjHj6ig3suuzaesRoCoX3bJ/
HZMlsCq00lN2PD7ySzVvajAnK63quxWak/mF/BIQNtmt1W78r56INR0zdsbIXlgtLx4riWbY5y7P
4vvGyrGLdvtmU/YJeNW5oy99gBlZrX8gmOXvW9mshHBRIQSwOg9RLdT+yT12FF+06EhFvMLhft4d
A23enbJ6m/vd5d5Tdn507Dq/DDdy91/jQ/c6kmC5eWa9iciOvE2qkZ2pKQIpm5tRE9Q7w+DmoCFg
/qa2urEiaTLtZC9P6nIx5W1/lr0U1VHuUtQnayzLp/mUQ6Mpr/KUUYuTrGzKU/ZUv1AApjdgenM/
pWyiDrG1zNLZcQ2qh7ohWxVAx0KkDGeNz5jck0ZoVl8N6b1HBv8a818xJiy72mvOVHhMxARemiKF
EG507kMbOO6DC5crsdFU/oybw6Av0gTMhBzB+tZ9SGZUYkMmlgrVP4fqFV+Nbnf9Qo4bDqZBUZb7
c7zFLdg9V/Oe5orfezLGUul371/j/qsXUAKy5fNZ8iQ4+6i5xrHuHJoBPiFKRDBkXWw0zaXcNc2J
WYfcvQ+QYynm6YvQ7er7oTJWyePl7r8OolziHArNalZj6KQQBZRqF3UAddOkCh6mNAjgbGhMKytg
OmXmUXz80zHGTnCBPr+Uwz7jXozGLPcL4Pakqt2F7G5M/QyquD9+jlOEHh3qaHwfLMvZN76nbpxa
HQ567A2HzjIzpNLm9uQmI1rxuW+uP/vNIqNfDpXB+/h7WzcDHVwgIFBUnxZCvWZuNn0NcgzD1CRr
DmEU9U+61rzLuF/h4TaOQ61DzWeal+hBcEtrTXnIXBTU+LM3q6rGTWtRhpibUXrE1TgYEJ2dysY+
grK8j5aHMLn0rnHxLBvU/jiqt5SNR4nrLGNyYyRgi4HwcldRsRnt3HpOns4s2UVfZyZJntjjysqU
Q9fHUFOD8cU30uaG/1d5S4r41SyK8R3NBNQJN2VYqC/NS+U73Uvtdwb7Oma8LxLr/HvfNhCeTIPp
Ck3bXQo71zd4oumsrxCKArL0szKwu9ajZHiOKhCaocrqKRL+8MxUN9i1zMBXslep8+RcT9432ZmU
hsYU6QguIWmX0VRtNCO4GmMHotEsvbPcpC1Fbqw+x2bbKSjF39uf/XLPKdudaib6oW1jtd020pU1
I7vqiaI7YrHnoabsK+1Rtp05KPf+irmJDpWezCQTMQMJEd0E7+Ma0anpnODauv3vjeUgFzyIqdz8
1QFhAJ2r0lUXnx3k94IrDsrizP9l+VdcntMP86cRrY69bA223lNVI5E8c4Mkx2fS+nxvmTlcrX9o
PzJusUiDivZJJGLMHr39w2fovufCHvo8nYzJc/4ZK0N/nR2XwKNml/XOHKZYgc2MWIflYzMQp6KA
idCOlOn6PN93bjzv0pZ7GUqp2GxEJz3EDiF2fOOChJd5MfUJ51ZEBbROKS726CNErEWZthKKyADd
z70m84e+wzxz4o8CVplPV43R26jzN8rMLl3LJgYj+QrxlnIPbli8GZrAbBpok+yMrUeuEueFMf4D
BcaHUlOiN7CM3sHukDOUg4KhrLhdlTroBs7PZZ0swUPWRzl4CP1zRTn65to29TT+EzJcp1aFLK2N
G8V8kI6FqKJ8uUMfiuyjjO34QUIamKPUNyIweJKHT6QDGPS/Irn2IeIufgAsXN/xEv/n89xfp7be
P8/RD5DFoCsf2mwEU0CiOTxWqj/aSwD0QMPmDczGZpVNCfeJrGihKyqtOKUQVk9yr5HBacKOM9Yx
ar8Pkv1RrTe/x99HyQPilIo6UmdAc/86iey+HyScMD61h5wV0TH2WnzaWu+ZBK9yDM3Bqs5yN+qz
AIYVwZELkpsGpAbQfk4Hxg6iI/+DyCcbInzlGJEdWeTZZfB+NK4vVnMaEUuCuegoK5H/XZSUXQAC
Sng3bBQj3OA8lx1Mb0AgBYJqqc9o0or1+V2G7d7+012rvdJf/jSHCJ3qhdRm09A/qldJPCz70orx
BhFNsP1UcmuM8f4CwqLKcvnTvJ8BBaMBuZy0h9Q59Tftw7Ys4yY3la1jrWOGwO1D7l5dWCv7yMFt
FVt245bViXmLywDGiIIJzWfM4x68qmOHwut8KtmROxU2uzoVxs+YqtrvXjw1R3kmGee+uqrBj0Mj
4khDy8WD4lT315OhyjUzyrPtozwGh7kDWSR9H7HGgrxfDID7uF91vtcxQ8VLJ0OwA7tdvRds1cqi
2DUPGH1s4Aox4A7FgYUcJHf9gMIjVtb1+nMiJl1rP5v/DxO2//uQOq6bBYCudjN0LHwm8A1BG1RX
HzgzasPzxsZze7SGQ8tj3gKYRgyX1VcysOZetpy4qq6ZoZVXxyt/DFYJqvpPSI4YdQzFWhR9d6OF
FHHcFcoZldVo4Yfd+JZM0CmH1m8ehz6110mh+Gev6bSdievcQUfA+VS7U7A18qZ6UEyrX4k0Sl+m
qWTR3Fnua9IO3VFpVfBRFEhcYJps8D1LT0V51LLIO+l+QGfbmb875QhdH8XJ1MOFysJYTSzxkM+F
RREJ54I55lq25EbhLnBIjOZHNwaxWGLa3G8Lr6xhLPj2qrYT81AHkM2DKFS25ji5z51SsWjN9GNj
gSmkpP3gRRfHsmLkH9nEPI1vDdK9qes0V9m6xwPvwFpQOVGAwEI8z+ovvh1ZBzlCTZLk5iK+vKB0
be1MJ1CDJQQNIAl1FW4/z66mCIFii9KvP2N5nSjryUjSlTyNPGFbYnlKWZ1PNL8pa94MWdzsMazL
F/e34KkGcwNbezbraQyWNsoU57Dptp/vubWN7CEnffo/P10/jAjIpIDm57cth6PDfv90n6E/n/Dz
HQjTpSQiAnt3f8mM5QZAFaYPn68pHAcFnowK3OerdpHir6HC/f6E8oRVlP3+hPdvC9c2pH7nT3c/
t24FzHf4dHK0PL/8hDXCaZ9vsp8/Ydrcf7/719IXkMDj4fenk0erjnVQAhdU1PxFyKPzNPsi9MrC
XIzQ/e1TRlwMlSJWwPDKJ3BHM99VLc6F3bqPlMqeat3xPiDfoLGHtegh0/zyLdewSbeV9JLrnrn2
JqwEGie/cmOynjKdjFw4+dxlopiqZ2LqJ0UzvspOuSkBYxiWN97HVx2k+YYE6EbWQ3sRtie3iH98
jvc08oc885lwuuqqNRTmeuUs054Ow6oWrvYYBrn+iPLVyR0a5Szm1lg6/SEUfLWyUw6zfSTrmW2H
6GAyBCch5ChcJI/nc8iNjo3UOu2c4l8xP643nu3U1/urjKIm5+/rC/ky8qgGoyQqV0V6kM1BG+sL
4OZ7Sx41NMgZlXaJHOmf9xvqPegDzX2QIYHgww4xiXz5+X7RDP+Vqwls1PmgpBHh2dHr+zuVIbTd
yYMOcUi1jw8kY8ZHHHTt/SsB7F9sVZEC4ze+DN7Z8LPsUisaBNYxiK5yz0pSqFN4DO5k07ESlNxL
HQRCZDZi9ddoL1aHfQXb8fMEcoTc8Ap+Nv5+hc+wHRcCMv4/r/DZkZTt71fJIaGgH898SO3QSFbD
dA2UmdQ2kw4ssBQDSn0Q75nOI2Y9ecORqrNLub0qL56HVcKghs3NAF2wop5jPyuhGyw7IxverbrH
LXQwxm8ib86V2/m/vIlaTRYOzAk7qspMzYJF4urMT9Twu2NqPxu8ZN/D1HNRCGuzFx1ezypFX/UG
dYmlqWGoF96utrXDzjk6Sufuvcyt9lj+tScjd6QNCzMvzf/OxTWegGoV7aKWW40pf2N06V72DIY3
M44yaskLvUvH0z3qGN5i4EGwBlGR8RM0/MrZMqob8v2KlmxajenJsszmcjaOpziFPpboD22juthH
lRaRM/WCq+qBBwFfrCBA2SXLWE+b81Tb6qNQ6xcZd4PYWImpag7c3TU4lcYqKxzlAzyrhs+9b1NI
5vChP+d6i+hub4Z7Lg1tLcOsEI99OajP4mZNoQsNzE4axF89eJYbpokkIan4Jsd+MJNjXRcNHOV5
d9JRrXAt7dBrQU5+MVxFblespzFLXzyb8lk7YI7gOnbyUijYKtg5+A7Z7FooVyJXf8nWpDQuCune
WR6J5ov1iEr6Em1knsXzxs12IEuaZ9no42KLcntzk8emYnoxg0i9yBafBCViPxQnOTTpAQG2pOr3
pA+U55T1555LoVAXZlFH5OrZGIMWLVUnM9YTHnr32JTC50LhugYobJH2kwPFoP/TPQ+02wnX8jEH
avwnXlhzoqHDcsybptcYtxVg1WXy1imjjvw/T37ZNApynoYwg0MASOuNOcCrapXiAbr69NpaKzlI
y7zkahQd/2PO4OoCPpOtMROYD0lci3K+4oMSmHuxBENWyJncs+ydqH+DQwpesNLubpbRXKomSd9M
zY2OUxNVpOM5KMe+bGODsdjIg6xCVUD5RiwecFg5ot7vb4KZMSk3QvryeBE+PMls2SODBlhCsqNI
wUxBVT0J0lpj3Oq3NjYq1JajeJ3zDW9kZz+6/pU6470lQ1XbB8ssGbmE5sM9StpHDQezhTEUFCAR
Qn1R2kCwTOBMJIK9vYBcAIL5l2bV31B2APYTzTRx0ykeYrO0trY/zZy5AdlDhUe219r1U6NjiIe0
d/G1dqBPaXMZXWsxiwK69N32y2KBU5v6UoQ2pRZT10lkm96uRyFq7ynTjCcpojVasvlLnbA040/Z
fye/trqfqcziPZaC5tfYhKlgQwx/ahuyXk0SpWdDzancxUOwi1THv4aOka9cLU7fIlv5kTqO9TMZ
bvfzYHp1U7Ba+WitvgF81Sk3D9WHlT9NuDQNycuErdUzhqbFc1fjBBU72aMMidqcFrA2QFbPnWWL
F2NOOn0te7k3xqfO7IGIzr0FesrPzfHzXNTj5qxW3Jxkv+Ol6bp1+JMpH5nXds9jl65KBJzf8NLS
gF9ExkI2jcJyNnbYlkh3N/UbKzGsnOIB+sQ82Ej9DYWP7knz0+oRatU9PNhpeMzyGR09j0pyrjno
I8N2VFvr2CsNnr2W0p9nfYqVWof90rSn4SxjcgMUYTgn82YSjb3C0okh8xE90r0j2FV6ZFtXkWj9
7JYx2YscHOipzD6qdSKWbT/5l9oOnHOTO8NyNCb3Kym4QzD402sxYeCQ+3W5hZMZvQfmhLdE4n5V
IDSvMn0yT1GniYeM8g20Xt35monxTcN8IqCygSdi1oNr7KOHz43T+Oeaic4RMmPpLmLXi/eTYocL
OSSJnN+DgwjVZVPNzrENn35hk6pblFZTc/3LNquLTZny9URWNj7UCJodph4oj2QHdGPyvZpQVpLM
gYYWkJ4QNSdYBaMXfVftNrpIdsDc18wj/z+Ok2cxrWHvalV0VSeoAkpNId63Yu8xtHrv0a2Bj7g2
8nxERpWkDzI5zUr2yZjtNpvBa6arbCVWHO/qHuWyEBO4bGn79QMyvcNZzCfLfd3dTLhIRbplP4Z4
rCChmbIwMRr7Uc8n95Y4wFzok5HatpS1D599leQ1qo0iFmsDAshZA5XtVpVYChFXr1qe/d6TMWhW
7dM4FEswFNEXr/9l2Hn17hR2tncguK1l2A+io+e0JsVe7lZYxyBlgEHqFzGp36Hsd7cwbvPLaIzO
Qo6vMwOpiNzpL56hpjdfN3/KuOUVPvOA0ka2huvMc8uTjHNvbdDOTNu9sNLgXWBWKeNKryTbBAm2
rWzy7qw/767v3WGdz+8ChZlj2Tq/313HVGrZ6/6mRkpFlH3+s3S0KxnZ/H0SubWy40E9+41XHssc
sce+j+KXqQOiQJ4m/wkbfBk3g3ltDT1dtabhI3UZYAIy731u0lYZt3YXnzwcgf8Vl2NN1XwNTDd8
6TrzqCW2/u4PJTpkWRyeS62FHo9r6VpPfedt0JOrH7naD2Hkj6Di0jcj4GP1Va4chTH1Z9QpYI6a
Yf0BVn4fMI3+ofnFF6y5zBe1UjKcrkm+G1GjXvpgimbRTP9LrARrORQ5JBydvKJ+zmF/bzqzDQ4q
VPYr6lHDEi9aLuLR7BAfH31QbZPp7A3h7VhgxFIs6G3Kqgbr+jH5YhXRtyKt/W9kEi45Ah0/S31a
q9z2saTuzoie5GLR2sjfwBhZQP3YmHla/fRC9QEztfab0UU/py60dort9RsV55EnH/BeXjwhF5E/
dVXJAnT0tY2M4SBeXSGO7bK8z+8jkCsMll5iksbAYW7Mo8cwE961iCxQzPMeTPx61SZ5tG5c5ETW
IYpj/ALeEZd0lk0GuNODVcaP997Gh5ck3CZaxw7iRZS7W87zzyH3GN/q/RB5/lDLMakeomaTuJ2y
EEqiXH231494k2IfFOTV1068gj92viVV6y8RG9fO/GD22URoeVnNHe34PYWH/FXYvVgHFesAewSi
Uqg98mqxcL5NZgEjow3fiz7uNpEr1L1SWOqjK/CqlyOGzn424GC+RJmJc3BluYD37OqlTbUnOQBJ
onSBqB+Qs7qutroS6XwF1IuAYgKvq98dMNk7JUmLTYURjNPG4SuK//oeD91+7Q6q9cUe21XkZOOb
Xw3mztXxDZHxSv3WDFHy0WLntm2BH201L7K/JGlqfTFcMgpDojrbsu2TjzH5JvtiOM4bltXGDsuW
6W006pWMaxYLVVGnOjmvIXwlobyTL0F+x1lFSrQ17ERZVlaI1RlriaPcK+bmZ0x2mGH1vw3pTc+E
T9Gaq7+OHUDaH9Cxx9ESiT+5qQQ45TIqjH/FsrTPr7wJsaVSgBfRn8HJ3IE/gYvOtvXjr7jeQLkN
g+b8V9wP8gxn527Zxfa4rGEtL/u+f8usurqVM3PRRcPn+CcE672+YU5zD1Flq0giwYpVWNaG5qit
Chz1bkFuGevGHBA86TxvUxhmcfZY6e1gxQ5HteH3pCzu7wPbK45pHna7GpXPs+WjqNPgqn3xFFz8
YrSQH0JRowngV8FTqnUoxAomo0JXL8AA8mtlG+rG1jp/kWWWz8L6/l2o4w6NBFamtp1dZUzu+RgE
H2AGXWTL8ESAlFEalueaglSU9Nn1HhNVioVgqiarcBzVJ8jgwaGZKgCsvjmWrPXCJQDo/iZ7raQp
V06EPahsGrHbn4ox/5ZXqfpUm1V7QWwRG21feW10EVHRteKdbJqm1i+yQvj33qiftqYX+49UT4Pn
BuNiOcqdmL9UJvN4FbYiwC+0ZkZrok7Y++IUVmbzGpnVMh4N5JgdMoWT2bVr2WwbXJd9Z3xw0y6+
Zaw9rSYBJOqZxrqwywbdSw5KcavKqZjs1Bx/V8e26sfKJQtsJtG5VTE/jBsrOnc8/GWf3AR9U61b
PazWtq1NCUDo9sG0bHUbgCDZZ5GfXuVGM8t4pZY2hnZGnt1jUTOlsJWCEBdQGzjjPFjG5B4Mzmqn
thQ4P2O+Evor1F60BcjDYlp3yUBtZNbgSb02PQhITduE9gPHIWfXtS03KO/F0w3/V5QceGC4P0Xp
/9LbQX1NK2UCllSH1yav3R2K8BFai7Z56TX4u4VRlK+aKCLqG2X3EyyvZRjeL6MSz+I5q1STJ9Ro
3zdN6qBQ16W3Ms6xNP2f8W7u/CtGbgPHlXaRWOGv0gpq/eKBZ4aSoU5rE2DBOZ8MHLeF+InA+Yiq
yzge5d7nxrG0dKvFLSxqXNy8eRMyD4H1OO8Ko3rudCrEn0ZvMq4r8PRl7D74zzjZ+zl4qLRynaim
v1Ngo20xWx1BG9mU+DRFQTtQtfaiDqK3ME6/RrZXX3lwR2/mXAVP6tfAdwZSw+mTPGQqa/1AybDH
mppBCStYkF+wPcjC8kwZeWxMPcwia3CMF1uY2iqNx/qaaHqy09QyBb9g2KdSJMkmrAbt0YEktuyh
k3z0k/NIkn0G8jP9omi18GGyRz7TkNA0qiV0x+bRrHmCpKWmnjS0ag+ZqwS7qVSnaxFm42rEyPS1
71klF+/cc9KTaRWUAETdL0hwqfEKeGtyCmaalNdChVzIttwAyRMgHNoJj8b4nx55DjlcjrkfI9u6
gmJr332MtZnewln6Whv6/DRkJVJshMQcAoFgnUXfbGVIbnpTb6/kChbymM+43NNnTex7jBH3oX/O
jzTY9n5CNSVPl8b11Q2z/CTHq1OkbHwLo/eiNbytRWLrOJWiPDR575GCb8OzWxvGBnxb/IAuvrti
4TI+5aPVUDA2yvmZi4e5awQrt4V3ZsamdkSxBRGDdFYL0aom3sig0DK3vO+6AQrNPtm08aiOOhA0
jfV0HrT1U9cnIMFNn2R1qqZbte0RRhwKcz+mVbnP5sykQJFxM3lV8lAoMpWtB8+mmqdLW63Ld3yE
Q3RCSS12CJPC5syYKo9bf15ELQAWrru+RGrMz52t444LawZ8dKUSHViA4/c2N52w9RfwJZSTSNLu
9c+w1gFd6A4wZvLQ+D3Mr20f0zKGeZxNxuXZ7HkYuJZ/D2MWYoMTmJJT3DTVVklcivvxqD9Ftl3d
Qu7gdhNa5dLXIQV0KBIcKi/Rnxw703d5YMHknwe7mNs8ZVB75qFmkeZLDazbTg7V1CY5tApwbdk0
nQbDS6/Ud71DSQjZIPUpDVHWtDwrfi0CVj3tpNvvjWAyzM+vfY0npCTCRvuhZB1zrgShbXIVC5c0
l1gE1ZZlBqar4GnWdZyWN0WpzWXdQjWvRIdGU5uSOqQI8BUS+TkPW/IWwt0FVe7+oj734g+i/ChS
q1g6Smk+GqDkNg06qmdbxMa+HVNjhwVDd5FnROonQ5TLRzW7G8KvVc7slGfXnDu+n7FMQe/MZzQ7
r1iOs0ihCSxqL9c4/7UK+itGRaw8hCmp7cnahZAURW4OGQ47Y7pO0R9CpVsxivQWNUX+UrblS94b
+mX0u+yFd5kDbrTIyMydk5Ijdeca1UH2Om0t0O+0up3spepRou7k2xvZSxrW2tTkuoe6vYChKcG/
G8mHG6kna3ZdsR2WJ4HvvWemPcuNRu3FEzXAzE7zWZ43EMLislvUhtP8nDZ+oBQ/qyQZAIggiaUW
/QfUDu/kK9XvTdPW4zrJE2PxV8dfTbuqWW1BjpTxKcrRDvGwEEwn0zuFDWloxNdZtAqLFX4ZDT+Y
kSHIPPS/UD58xVA8fPdSdILhFfVXkQzWroaXA9fFLa4pBeEVMtv21jZHb8njja993rQQDI625qIj
NxjYi8tgjisqxtJjTGXa8nl+TdEiMgPz1Ne1/+wH/Xyh6A3GjDTTzqvWVWtheTEPxiXA3k6GidzG
3AxbDx1nzJDvp3IKr72ESvsiD51YFT8ieLR05qF20/ZLpj7RJmE9AS8ymOJVkbDwzA1lMN7alNtP
vWLdMIQLIMkDzg8RogPWqojH/qdaaE8ZVcavfmfXC92xvVcczMYlnrvpk9qq0Rrh6aOXOugEhiOa
rWLK9wNIHJRPNCVfNlV3YKrhgmenV3PMZKtYbrLKYz97SufNSGWBSsNNRlQ/OHnOtFfpOoeh7Z11
LbcmfLuhT6u2n66ACPXqSvZXIxnhvEOvuG79syAvvyzNwV1kofocO7Cv7JrffaT8tLH9rFpKZSEp
HCRmAmyTF7N1PLBWdarxV0n0V8fk47mxfpUtlRQ6yOtnPFXrBw3N4UOVZ9UqyBzrY+zyH05qpbfC
q5UL8tAUva2e6wifhzkbeaOaXH9Lw/aHxXf2wcOlxfsSWIAw2miJYvMDbvP9JYfEtI5cFySx52CZ
qfX1vgqgW/voTY64BWEwpE4nrpYv2sQNEh8QHO+aLtjYHghL9N6iHx4/jFEp2i7WhLIjAfhtrBA2
T00EyEv00H9zWVCIzPTCecNH1N9idZJt7bJob6FdnBN/1LEhM1j6V+l3tUHZhaRz+OCI8tYrodgP
Q2QfEfFGEXLeWMk1KL7mZdgEi6CHL5pH3a9e36iGuh2i0nsPc79fN4ZaHV0WENeAt7gULZMsAwWH
Da7b5rWa2mDZk4uELVQKlKK9MF40bexA+1SvhtZOX7XZYhXxlGzhO0XBP2rc5Kr7FqK1+811I5RV
eghnPFDE1q5QRvFVq3/zbOBalRl23wNr3FZBSeGuNZ67zPRg6Sm3wM52jYnYwuggOjLG+rJpMJnu
09DdxmiSH/OhHna2qxz8Kc/W2ugdp6TuFipJDxIx7bDpIsPe5H77HjpZg8O7Gy3qbIy+ocv04Fql
87Pg4kHKGQ9YZNA3ntI0B6RfDx785gsDZjNzGAqXbASXHgMDGYJQ3OQGgTLtqMSo0s+hWFGQFUtd
a01tRzv3zqid1b54H9ziobQzsvF59Qx9PLki7Ky+5IqGgJfmXHRR1OfRqh56AZSnSIU4Rt5PobbZ
SUV0whPDuA8cFFCA9+fmSbn4LUzF0E4/elAZW7DpSDPNTWW0r3Nm69HWu/7S2g3EdQVQm6mIaFWp
bXjUvfasNa2LZv2MOJyBiaHHHlOEH3ERgpEakS+QcbmBjAWeXg6RbS+svzDpz1DRHl8G3JSuZSJe
Gi2vLyRauZKmngpfX3evqpuJBSSLdFtF3Q+XSsgNm2DjPAwO1EYzjJbMNvITezfZiWh8f8MXAbjy
FH8jrc+IXrPGvRfFxeLejnRnWIy1ngCqy7p1Mbjla2mIdo0NZrGVTduwefx4GvqywQT/zSvGZd9A
AyXLZmTH+67DqvXomzD9ljOo4hgH5iOlYGUZ9tguht4hq8eHchTW1U1BtfbN2vSMH6zryoUqmm+9
aXUPU5NSdsqR+ayij6niOhSKvhxbUf/qzafedVD5iUPvVFJmWqBC1a2GGPJMK7Aij5TW32GNR8KJ
y/khRcnzIZv3KEM/pHpSQuIkJDu7HKJU33OvlE1VN9OLolXfYlA9OU5nz1WsdjyDkIWSTScKpvPo
kizjOfcM5rN/TNt8CQ3Cfi5yNV1EwAQonA//dpOb5mYSGzx1Q/vrf5nJyRGyw+PxsDdGXv2PZ52D
UvYYJb9Kv3APQ4n2o9vibwPrJt1FJgwr+Jkwkyu0yVhyjxujMMrr5FYOZEu1JYcTPHhNme9ypurH
zKUuF3L573iGUJzLkVJA8HC6Isqcr/0oUh/bKXZwGerV5yK5VRUT0Nmu99Z1Quw6E0d4EXjNdYzm
4ouXVB+6n53Vkis9Tgbc1oEzkeUylraD5brRWuau9Sd1B1YaJ/NcT9aa5ZR7zeZsgLvnR0ZfUplm
Xgphea2rlf3TLdInbcQmqM5VFdsaZd1bovjFKu8Sci/8CDreYR/GORJNUburxubiciltY93tt4Pl
jg+q4wYrNKD1N5UCpW6n4ldmn6lkAR3nYn6wh8b5cEJ0TstOqx8pMLWbMmlysC4V2GjSWMy56oe8
NttlVjvxtzIflmFeJT/VsMIEIYuSFxto4KZD3eQ4TQYqLRZY3tDrNWr641lvTPfZ9TyNW/aGLFf5
NQot6J2uWh58s3fAE/Y/tSDmRuk6QPGt2gYI34ojUsRiTeZmvKSeXSw6y/omtCJ4hoo47jSEU7eI
nnovrNGRisyC78hYACDM0vFxTM0e2k+lbqqsa9/QRT3IEZHdTLDWyM/pfZ1v26HeqU6Q7NGEsPca
9YcTv2VM6a+xr0hPeKsIIf91O5B0H/VoPGWkfRdD5PnPlmmSDqqGw4w96Q0UgssBtODQJOcIoB6M
mqpZVxY21QHf5crG8XPPw0V5bcUULtz/xdp5LceNLFv7iRABb27bW3bTyd0gNLM18N7j6c+HgkRw
+I/O3jvOr4uKqsysQotsAqislWu1Nsffk7dqbBRnDP1FlmEa5eCBl6KaB2kJpELT2+7YNGSvR1tJ
vzqx9aMDaXovnFC/Z5r/L8TaUwqgnVUOjnpNHR8MC45sHhGRGvZ9G6VPnjplrrOm+tOEPCsJGuUH
u5wfhRxYrwXUT1tFib7aQ5lvOPd07snUgFmGSZWzo4NrSqoEv0elbMYSzJLvls5dBDqOCTQ/5BB7
seVSb5L95cYyrSLCYvJKd3tee14sNhHXaW5925Fsljx/a2d5epW8CgGCMYb4qdXiC6iLbxaAyWug
GdvMr56hoA7W6qhexso56wl5XMuxlWuOqPt6HHxlY9R1f3DiSj2iQzLc8qkJDulAygWUQXDIPSfY
6GajfjYH+PTLvv+LYrjR79ixQ2v1WpJvX1W1k207CJK4XcbeeOIEYe3rkoFQVK4d5AEQW1yYCrka
zzq4kZSu+crz96rEX3xHhQbGRgRGk/PhMlKsuk40jqNDU+s3nRGRoZcHi5K6pmlXUd08QxaUHIRt
aagK+xVS2Wq37axOW/E2ctU5KvhsVx1pGEsPPk1slJs2MbR75PjOzqc4202MPSdS44UCo/TgGSje
dGoB409QX7tSS55hVOC9GpU9sFd6fxQ2JQH6ArsscFDJvrMVsH4oKmmocZIjs588jbdk1Ca+y5I0
nHw9G0/gsfnpuJxgBBT1XxqwR7wIRl+kimOHjiLcbQsB8yEpevtRRtBUttSWTQ9K89S9kisN2OP4
QbOOvSS4gBlOj8FIwsIG5rEprFHdaL7jQu7SPXlkwx3D5Ah/DCXzWoNQdKlXe5QyL3vkXXqqdkY2
YjR5a/JA776aCAEgbujzkhfX5SsqXyTRI/2F748JRmcNw3t6t5tJSbl5tShGvpP5TOam4Fx6U8AQ
th2mKOEIi8p9qPM/xQBpV3nLgWm0saxyvMMw5aw0pe45ZdHG+2yTDXOvxrYO/pUQ4WC3oN8MIJKT
Je/CaC0bCLjXUlNeescqLk0T/+zFUC3A0A0NI6TXgJRFzNzlTsT3KpbbXcyT8Foa6BlLspHvE8Vx
qaqk4WvgHJvaIn+fjlejNHkAJOFjXUgRf/7cFnmDtdC2haEbYRNKSErDehS22s5INFbQloa2yjap
cjmkI6sL6m8/ymm6yYrhoYEO6C7DbLDWXN979PnUe1JzMaeFHaz53ni3ARNd+KOrOmUDr6DOY9rV
z06uJvs61L+2fhtd/fZfJMHLh7gZ8p1ju7DFBCgQVS6km6IHpzI0OaK7NLX10Bf9QOoU+ZHelE2E
Jiz4qqX4qwsryjcDeYuVoUv1J+73yroOXe+5sEuU2sLSvZkyX4oggrQniM5mgxqx2hg8WqahaDpI
PaiCdLI+WwmX2pO3TruN1MXqXaueAkHOJJsx8jz8gGfuJpl03JGqMI4vRopK2PWqU6oPATdBsCSa
wld4LfDNZqd4sjYzL5V1g/xqr8Iv9MbG1KFrBV+0eYkyeATy0Is3jaXopzqgXt8BzPWi+Gb1xHZ6
JfdJ9gLz4xaYpPQ4vai7TaV81mKnuJRJ4M5DI0+SdTh04Q4CFzRW0raXtsi1SvsYmO5TpWd/UjoB
RiztuhN/a8Gq46Tq0cgi8HJOPO4NxwVwVUqffLStnrohWetNWb14w1C+ZIl9zyETfsg9qXxxtM5Y
t8PQcIdlaNuKu+eIIty4tftgZHl3bfPBfUiRl4efM/zsJWF5DGQ/p3DDiz6bEblJ8pDBQXgj6qjB
yHNUJryuhHBVGknPsq3LTzw/DsLcW216if0MZBMbTQCSow95AyeYhlbFG+ohzFcjjiDwVuEOp6LK
fE0qct8AzeSNPQ2NQVb2ecbjXYos4zWhSglIqBJvxVzVab09DN/Ndp7bgBzmaa/B8Eswb3jVLhtd
D540loraPoC0nfovMVQRqdzCzC/vRHDagUnXoR2dvbIXpaRu/Hw/z+17dwPhj7wXwRrFFJvSt93Z
G5tVs7Eosz+IYDnoAD210zGsuO7oS2u9rqM9uNGDYTntrfUGa5cEY36xo3NGhu4Fta9WkbuXqZLm
JSn7T5zPOdcMZoEDDA+w62t9d2vq+EhJu3O2NAk2FmGrle/FSGXWbGq1LnrQQSq4cq4GUJem+pnT
kZPd2d1NxKdlEG/YPwcItqNuYqUdr3gB58RyGCNbx9lFovR/prnRfs9zX0UYXTNu1KWHhwDeqJrj
sHtjRK+NjFSY6aTqiZx6uw6d3vtckjreafAc7IRXqZD9qIsYdZHJm+lA+qqsvXuBrX1qvldF4h1U
P4O0vCNtFyZmuamkotyDXOa5ZXvjcHKQqTC2oWH96sZTV1eSQl2/C3jX1RMl30VTtZdnPCFu630y
+e9RtDxsJGiAPml82x7dGCGiaSQZnX4LveFJjMIxzR4K0HliBMbKuGgo9KyCiTF9LCF5svsevvNp
VQQ6td3ErrUJTUm7Da78s9GloyVRcriYeeHPT7ELmHIKWuyxDueiPwTm+oMj80J5VbjJsF+CRQj5
CPY6Jlzzb5dzWzaMRqkorwgT7KjvHr7ao+luxtrpLoOSyldZJd3VqAAHQ/bI/gDZRDApCommmGSF
RC/WjIkHA2HY0UJRSNiUt16cTYfMLfK0HxwiWHhh7UX0Y1pZTEPz14NHASKL7QiIel61IrcM7IlD
qWYFknkTDWN6yqrgZ0NtYHoi852eRG9xLHGL40PcfxCyLA/cDMJ7sf4yTwyXmOVK/0HIh6WWub/9
lL+92vIJlpAPy1ee9Ovj//ZKyzJLyIdllpD/7ufx22X+9yuJaeLnobQD+o5+8CRMy8dYhr+9xG9D
FseHH/l/v9Ty3/iw1D990g8h/3S1D7b/j5/0t0v975/U9vySt0MtQ7R34NUumP4MRfO/jN+5ospn
VsoZ4TxrHjd6lL0fzxPeTfvHKwijWGpe5d/FL1ddPrXcoUKzXTzvV/p36/2767OZYevd6SFv58sV
51U//hzeW/+v152v+P5/Iq5eD+PdKLp2t/xvl0/1wbYMP37Q304RjncffVlCeOLpV/7BJhz/ge0/
CPnvl7KdEurcUvs+SEZwbqR2YkgEbHaO3xrhiYahOKnaXZiFRfQqMWGJNd0yPAt3yQHS0YmRZdM6
7ynTGn3tVQa1VbUhPWZBDIFa3b+wC4bIdhrFOZWELfiWyS/mjIFunjh9/0v4hd2FJ2o3ljBiCZto
qh62DFMHBFZDtn+BLvoGqUd8K2wpPna2g+BzR52vbUZzA0NlfM1TGEinKC2KUJIT3sCSgLN58mW2
Cbca6T+QoyMhYjVQy4ilcr+nzjlX5e0c6MIquamMwIYn2aC+JBuR2GFnDw4TMdWdH6HlasN3Y1A/
3xU3naQB5/Yh1T3TcAis4lYocXFTlEbbe3oBdF3MbrVqOLgFyIZ3s63eAZicNl8hF2RFMbEyc2SJ
jPpxWUss7XdaRVLTO8/rBUnRXMI0hpb31yVFWNp3/VXlxWIO00e2aJZ6cOSyp4gZvSBvUqifxeqh
R6ZE/Z1wfSNTfzUO3d7g93YGlOtd/GrSsheC98Iopi/uApyIIzn6KekaUBV2XlB0msL0kVnHvLD8
eeAogQMaZrLnwHEhuCJ5Nc8QxmWaZI3RmkOPevtuzhxZDeW2i5P0/HHiqAz+sQmlxw9riaGRmVcy
3cZRqQy06mOE1ka58x6CJvEeRA+wl4dua+ntXSCznGvjXRwirnPG6DpSWTqFLjPnhbT2ybajmLxp
oJ9EM5I6O6GMrJ9ED8G04ZhIyUo4k7cwMXR13UspOGFGRnE0YrPSqnVk4GWojfkQjzWF+tBKkvIg
rC1iclswtdpaOGbvFC563SiT8la9i4hdIjhxMndSDqUHeI2fsYs3UvxnRIZUErZ/c2pjph901f6+
2E3whCp8WmnGKY8r74VnuZiDhiGoug4Kk+lTv32ueZhSqkepob0VH8KwPJWfSJnAsGW7J9EYWYZi
/dwu1i4ysWbUhJAtnGITkC0IXw8o341xJ71bQC9yEgZxF0vzgvOkdwuWPVyvEgwNGxVm9LM+NWGY
N2cxFL2l+WCjTg/aWDZi68XxXy2wTJuvofbOLoPaLmXjU/aXhC0iCshqcvdlP72HRsruKkRQQjjI
t0VoUCNSm8GRDi+tfaIUYExXYgz29KfRMvwXhBbknbCDHnNOy4wlthTClmIZMXeJ+TDMvZ5qDKc+
jnL0VWpSTjJyAyY3PYyeAwBqR9siaSDzDftctNpBRFDA5bDndvy7NcHY04zqutyMSyBVFhT+E5yk
neAkzQCoJx9zk6PHqSuM9eQRvSVGTKn6ndUj37SECvM/DQMBUVlWiuXxwW3r4XF0jLteJ91LwYb7
lOtquR3KOP3u6QZHSgCsSJ0NkLxNR1By5H4pDICrUQH9WljX7kqqh6MAGwsUsmjqynbXhuEk28Um
YMspVXXbBPzWWjhmeLLruOFes/nqvwM9e3UbHWFe/GMObKjirgIYcxG4ck9O4Tgndq56uhJd0cDF
bgAhqNC0n60lVdB9oRo7bYmE7NRFhnOK4dwImdipEdPtog4AWJIWyM2qhzE0hVBdHr0a2Zygeihz
eJ9FTzT5kFBtm+qgOtzqpyN668UeIAeYnPW9CJY1DTnoyIcTtbaqW5/Gn0LXsSAfjoGcSvGAbsgv
W8hR1k04/Kn3O3vSp5/itzWi9oW0ZX6pnTy6wv0fXZvS2lQOqU9IvX6ahHMsuhE8SaXkR0hoL/Jo
D91KxFQdCGrOPVGGT52I+sBpraStq2AvunFj/LADNdu/s4lLhX/l8IJfRF8iZdr3WgLRne6ckqnp
TQVGymUseugEo0tiVoePdql1Tv9k6w3fPUmIPqHpPsXMqwqrGIs5omkHSk/WwlMUg3zgVLk1TOWu
637+qSbf7MsA2c3Y11/JetRmk3/yvFRGQb0D1y9nnxQk5G9GZz6LGWFux9cy56Ux18nWmg03Gp2S
67Of+u5Z9JIu/zZ4trkTo24o3LNXAUnm4f4rJHzrLbYOmClqOC7qE5N3ccyTxTpixQ+Xq6nW2aR1
MnHi/23eEvxzbiCjQmEFO9kPsn0x6t6jJJew0BdO/IXs3Vej15W/ENd2DJ2jX9sLn2Mrqr86bcSR
Ttj6T35oc880Quls1mZ8/rBOA+nX2e9K+G74El8UubKOnZSTf4J2YFUjnnMJkJcYrg2sgLs2BHoJ
FsEsP4eR5Gxj2LpWFolyDkyTaAvvWHNppobDuvfNYhMhiqxso9KWjotdTFiGIkzY0lwzD2PkoNX2
tyWNfHx/hWW+FnIcUSfJ3TUMCqFixB0sWMn3YhjLefLgJPEDANsoXzcpahaej9qWr9XwfPUocCla
0K8g1eo4OP9bk6HXi96rAbf3SrjCToHHWnRzL0EFtiCt9s7oFpm51boQlJtTNbtAiZSp5MB/Fk2j
QyCB1v2jGHkFBDhLRDeFdUQE1vgrgrcm8I8K8t5KkVYbjh29aylIkoo65rXdzfqtMEKd6V8HQYgU
T0HC+PuYZc4SU020S8IRhpp3kMHqwSCUa69whUSukr+2FUp0vwa/PIVUSLuU6iiKYab7nuZl2xAq
h7W4DS53xWyAGdefHIttvo9ODn1wSaRPt1XRLEstjmXastQSnCHYRL42Sbmv1+Mztf79yubE/TRG
6MWoieVx1kpJUWy5TbGu4CrxG/Wpn5wQY9jrRgGZLWJ7yTTOQTXp3WZaW3CsEpztUg1uwhvk/EbS
BBpzMbQ4mX/Qvf6McJD8XA7blvqYCiQdkIVJ7tzOtI3bmP4xRejikliwcLEnyqON6EIsPlQrOwPZ
SRlquauHtK9WhSb/DJ39y1TR64KJg2FgryKGZNmpZuoB4UVS9mRTbfzg1pryMnDoudYiSz+CmlJe
/NKyYbv3XBSnc6jCZL1bm9Ppq4Hk69HQij+LUbbZrk42MI0eILCmPI7TOaxodE/Rj0Fd/ylGzXRm
K2IDSnf+MXZac5kuemJdJZPKIyxd8bmPuoL6dd6nFH4ON70EMCNsrUK1Zu24zn4sMukhp053O9Qt
anO9l6/7KlFOo2jiCoBTNskJroThnWvyZ3B9nLyk/dkTIe+itSj4kmZyeQC9U55UGWLJN7VBITko
hlmQnTkW8c/CVAtVwirh6MyU04mC/5c+oQguTSrnpF4Fepz81C2cZ/RKfjZMyzvPQ+FeVhlT6K43
bx9jaCsOykcvXhtB/oOj1PyZE6jiWZLib5z1txd9Gimy0R+ATCJlNUXkhVogKthsoD4f7yJeKUaE
iHtKpIRTMszqUa1J3U/TxSTXjRUAR2h9zxew4+SapAa1/VqerztSJSszcrKzCAZFMB7VgUohcX0U
IuTjYHMsCXG11Wqfm6rUrpYEPFYMLQ9S5bGmKkcMC8eqVrIeWdfUk+TPP+e0raJdpQSecbdwtM/L
HF5iw7uqunffh9MysOI/EjA4t2xqOMJUbr6aGNt+Ui9dbMKR6Bk6CREqP2IoGhHi68FzDzrxtJhE
j5rR3iQ5s6zD2aF9clMof98uN0eq1Jq7vQPWdfoIouktHQb11N93rlSfDfaeOWwDan1W+/Jgdt5w
sJW6hp4WU6yaGlUrYiy6wjrPEdPNikNEoLhFtfVH8M9Nnf3DhEym5jMKpIPSsIUQTdx6LqiraVzJ
kjobKXf56V4CP9jGaUZjNs7PycKta7G6V8Dlf1zaiB07Qdvzb8vmlL4ctAH+RnhB4k2E4swXpXE6
nrQ6Ip2ml31R7FdIka1PEJ2V1ypEMtDq4/RL6g751vYoL2eLDdFzKa+sTFY2zoTMRwo6PRsTclP0
hG0EiA6sePKIJnvriSE0abgdI4aWp5sevFl3lHlnvsBL3dwVP2nvqmK4m65D8WaxmXLhXavc3QtT
R9ElLLMTpas22P1RGEUTQgyxNwF0TDzXzX1pzOewdrM76EyLraJBEWdWlQ6Aey5YhKZ8TQzQbJSY
bkLoNQ85p9WfmoqfUBUaSA5PSszU/1Jd7Tb1WZ+GXQ2ClQph9yK8pu1/7wZneBBTQcDeklIt7sJn
6/m+0c34SfgCqV6BwIlfFEdxXjvkh2F4cUzpJYAp7w5gszpnLojUaZRAbTD3GidGhEBpq6Nw9IZX
3p3Sbg4wafE+MgUvjsaXjrKiNwheECZiwbF5u8YDmLLEitURkSsi359nzz6/BI4hacpW8jx353Q+
PASxl91EIxtIQ401ArpiiGrxT0eVV1DTyLK3W4LTyYvkRLfxoxzqubdVol7Jbp6vOtuuyREIenOI
GUZH1i6ULMiYdGlnwrR95DrmMVVQjZl4KWUnKhCXpZcLWstlvLgRLoTwUoyHui4OlU7xsh+N+4zz
f1ievPbuairft6mnRdcQDcAbZ8o/LaGbdVPWh1+QCJgcbV6XVDAAJiVbvHWlmDr90IEnEALaY+fU
1n2YGqpyUQEuyY7FSmDd/cSw7obiWvu6j6zVYtMVSblQ4XQWJjFVxEJjs6pT1QejyGrCqXheMF9m
sS2XcVoqjlu4ac6Ob7VHCrMpTo/z8bPJK/cm0RvykdPQho2Ksn39sW+l6jnSrb0nqyNYk9Y7xyBM
14EY6la0jRuvOghvUPTfQ3c6qged81rw7RVRcKtAfM+GENEKli4qJd1ByxHsxXAMC1CUiu9cxVAp
QXxK6edU85sHnlTxPAl9FpiHYWrYiqhcM6RVWYLnF8PUgrBTRXBbL/jamnmG0gJ0QMcqt9I9N13t
mcMG7uQQCfwrMKHfhhD/DzgC+7WF1PftQ6wOTwBaLMSmMSrvvD5uKN51NrU8aud2akRPNAFSVGer
8N0CDnQ8EnCrVatFNYSbDKOyetKcOvzcRbUTvuRpU3/O5eaH0gQ72yqKx7yT1RfK0oFHlhVvioGv
vfSgPTae0bl74Q109vuolmgAMAgeUP4+Ry4wqWgKLskh3ikBPwmnmB8Wf8Y2uyFh8fPwq1dKMFxP
0VIOsf8IsbxsGPIm5k/tSTQUX8mG/9QZbf5EMedILkmG7HJ0o3htx2xXU12HGPUtvm6zveYbxoNq
qT/cBEGyvlPiW5dxp+R1EnZ80Ii3ZmqEo09T8+j1yWttFr9M04Q0tfNraYbrOb4xvVPoj9dmIp+v
J/J50Vuaf7INifHv4pZpYcj3P5PqfqPHXgRW2oVxZ9CpGJ5qTtXKV2EMohG9NuecZCXGH9xgQYOD
H7gXYZ9XEFM+xC22dzE5XB07/h5+KHKh8pLBhd9daZkieh8/TaqTG+p5rVv9NlCsuKwt4jRfMrYF
dxWYutEIWHc2rNJ8a6N8Z0zc0mIMtUkAeBhA42Lreg0No3fjaWIjjGLO0pS2FZ7yvJMeAQ4az22V
/illRncRI1Ku6o69mbFp+d48IxxyCKKsv6SNraCSQ6XGYIYq+qapehM20bSpAcmlrWZbMcylEexu
0Y5HcrZ8/5vS/wQaOqBCTWnQCszSne4MzTWKKoc6lcA7SRPzK4uSuAYg5I+lBwbd82+iZ6g8bTKl
gR357w5Uxsgeu8ZnYTfHJISGYgpR4r+qjoMksUaS2T7kEL3KbU4yUZClNnReWMSWAwcG7p8xwiTn
pI6zs9WHj4FuJPvwzSTshVn6+epjt6eiHSs/6Hm28L8LeltN2H6/ZO46v1avc28PyMneKp2TXqs4
aCFaoNIgp8ZkFZit/yMF5kkR0V/8Zr5ocGN9HpWs3riKHd+yDCZByP3Uw2AWys3kHW1jtk2+pnTf
4fChHi++Djx7V/qUElmV1W/eGUVXNJoHQL2tNRe4FphtsN3qeFncAxT3zapx+TGhm/x9cQTQw6Kx
hualnGRPPG25HUNHKkZUSujnKhu/ipFoulyfvjRduVWrIXsSNjmACKYcbf64MbmIZnNUG2yFT59M
0J+o+1HSmvViS5LaXg0tYPVloT76w1UQMJ9XpRzsRJlcuBJrCFvqwC3rxn24EzZejoJ1oQb1AZ6R
W5YPSHwgs/TUOmZ/hTfzGk4jyuSLpwEW/h2kaeNGDEVDDv8HQPmQ7CRhcWU4N5cTbzFJmGqqrfcw
G7TrEmJo6oT7ASSZizRjn6u3GHS8no/BQz2NhF31Tf3Mu8NJjGx51EEpqkOxt5DcWgnj3FSyenNV
pMK0BqY5YfM7WXvQh3BVJWW4NR2peAhyg9NZqHkPsaVoD/y/bQDPlvLamhygyK3u/2vIlXUCGQrF
3K1+SvUg++4XFK7asFJBdiRJ22gsrIsOQ8nJqWR9b5EUubfUQ26gYJE/G1nwBydc5V9WuEdRw9tx
nyn3FtVz98ZRzXVWeNjMpnFWGe/ml6Z2TsJrShGM9/HAVxytUfMgg4U8xkjcbDS1NC+Uzf+AUsGn
gEJB0nsyLc1iM+FoP2RyQ705EcIu9UPewmX9axq1m/+X5f7pqsI2fUL2XerWAylfTseX9dQ008mr
aCg22oQAfi+LSUR46qDsGlXmFzrFCpuYL4YUgj6BdzeOYrSsS5VMChfIPqNc6tQAK59klpOXoo0p
FrW+QWXv3CpO2IYqLQ6ZKgcPaVdT/Wto5iPZIJSnHBdyJXRIV8hiGN96o3nuIr7BUl+tjY4zTnb5
55lf9R3VqugOTqJuy0KnVGZiVlU1g0b0pkaEjBM7azNlrYMx+WtU8+HGHQ2a695v/6BY5VRQVvnZ
g9xoT315eygCN0TGRv7D4Dt2SG0L+p3Myj71FCDtHXsctmJY9XW7Ragp3YuhO3bhRja08CiGjjqR
XyF0cR64VX7yYLKi3AjqrUKWpSv6z+CaU+jXCtlWX3sl/Tksp3yrGDqR40JF1v70imFyz/Xt4Mk/
2nF0YH41ZVSHYh2sb51GoKM7djCmgmIJ/5lNIrXyVYxEk/jJRGSh/gg7LU22vXVUTRL9pA00ymFk
be5NL+sUxhQdh0AUmgmHrqb67OVPTadEaYqOS0Pd5moH9+yb2ykMLd+IFedlqaxdDakrbWukYtZt
3GYnI0rQCUQudjOCP/9DNiBhUJ1v0tgZ21Hxg1NT2umzFml/IOKZ7HPPA6fTeNlVNLbb15fOvonB
UBVFs1mcmuQpa6NEYqlviu4AoeEnNy0oJnRKdeWolvRQT4IhnAZ4tzSGbclQtHf2vEg9fdXZkE8G
dUPegDAxCwba9ji2KF1yfBF+bVQ4Kk3D/l53Hg+6KIcnvqUuo+nqFs6IzPkOTdB3JW/LZ10bohOv
SsoWiufue8Trcaw533UydZzU5jJYWFV50kf7h5jHPoDHN2Unjz0Vj5xHNDrP3cCYKcnk/llXTOUb
FaVodwIROYqto2gStkK+lfOYmnaTogkKyj7lukAgPLVsmIbz0brmjrkRm1A7nOTaUm+tuLV8q6JQ
vmWV+7UMPOUoRqIRzjByVx21cdfFrqmqfmlybSyQqpQr55M5auPVdINh1cqICo6QzG0dtbf3YphI
xiuqzmvUWNHEmGhrdCX0+amp/kX0otFPqpXoep4dVavFJds1m5ZSARnOlHeBP7vI/q302nRgcxz7
Szg1HlmYdFNq3RcrM5u9cKC+5SJ9EmSfTT2l4jAv/YrfdQd6SHT9iXYnnEQtpgfOZW4mJp95PAc1
HLkpaH1BiDVhpgUquoLPTWH76VtojMJLLZEqRs91VA/1pN1TAZfnqR5qhzpR1Ve5dX96ob4LT0OH
MhzvCfaKWjrvj9GK9mWo63/BsH+swoYkHyQNbB/do1lZ2V0k8mO1GFeyl/pnMfQU398WMtRkdmS9
Vv2IPlI0fjNdO9/FdU/y0bHKL5M9K9ThGyWz0LLyFeZ4Z12AkDplch980e0IMmOnemkGWCCToP0h
zHbS+ftc61dGcjDZo51g7oapeerpfx8OUt9N8oW45+4c7gO30gsenMucD+vM0QryAulqWdNzrEeL
Ooh9mVrdRfKyDsF7pKyMTrk1aJnriPliE95I7ruLaLIyfZF6z9pHVWi6V2GDGgQMjZqXKzEDkElA
enpatUjH6KBw/pMj/orWNzVJedztordiLn6B1rgSXiMIv2aV3BzGWlGpaphmBH7NSVBuBlTpvQWK
KjAofcyLUX9nGxtFUFu2vNDkvISUNYcYe6mMzF0Onxls16oibzyv/ivPSeVLcYFOIHUvVFb8Envn
/4rse9P9dAgB+Nk2MWR8cNipRfHrsoyIFirxs3D839f/p2UW2ywf/zYjNWBW4W+XTxNMnyaY5KFF
9PJZDV998vRUWylSVWzIMWR3FMbSuzX1wBdQwGTehEU0o4+KXNmZ1rtQJ64H9kOHecrbCn0xJNzG
3GYrZoqldVtuHwZyWcKkJ62P4oWhk0YO/HA3hobnrBSeq9fc7raKGIp5SR5nHGfK+k72KBunzK9t
LgGI0OWTiatT72txwx/b/eJw6qY9VyQd54+hy5MImLRByNl6TEg7NQ6JUtUo7Me4cvQruJeT8MmT
KessiDq0gbejaSgcdd5021JxnI0a8h6+Zgfnrir8kxq0NcfwS72ZkPdcxCrcFZpH1GwWP9i/+gir
y9Wyo4MdNMZDbWQxz9eEI1ClkoHowGzwEI668SB6tldqR6+un+c4McXr4n+lbjoeEv5pJL6ZYfEn
cagrLViZ06oibllqwoUOVp6d5ksqcGUEVGVtuum0sWsbjxK8PD+IIVrnCAEblCKJoZ1A9VE2zwgG
2Gf0Jay5+TAUDmFrnTDY5YMfwjwI9k8Lu3iFvk35iMZc+RiEnHnpuUrFVzeU/JhpqDN5bxPBPAXr
TdzB1iGGIk7MrUPePXQSzPPcD+tVlV/v84pabAXV87OetT8bp7HOHS8NlMDDtEQx1S/HJFleIIQA
HacRVlm5g7sczgloBgul8DZihXddsayIFh4XBhH+0JBGGmXEoxDfRBIzT9CEr0PnQsk0SbbOQC09
7xJ5M4+pQrUvc9TgeDBYmP4f7zyGmJRN82E9Z/tNnSCv4THvK3rpSueRqkLer2iMKJeQYebUD0If
VTlFfR5cAupcYZ/XTmES7zxynIfQoqxqzAvjxJmtefD07knSOqqsYUVeaWNb79hADd8isgjUnw5f
VA9OBL4h9a6M29memuU427tEfWcX8SNwkjlejxvpiqoilCw99EldUTyUk7puHLE9rvMhOI2T9m5n
IS2gIKC3qyaxXY2Ny4G/KH8jvB7UrBfXjHhATXOLdDDvshQcmikW6QP7ZHvuJyhMx8fKbLVVVcLa
AxfcCsZu7bumNMhjeG0AnblOiataqas4dKKHNsjjZxSXbgVs4l+BWaU706skCNac/KtDJTP5o5xi
PzTaOfBHNTG5UqJZXqGuRkCoQASos8vZ5Jk+BEWc5JdXpZTIpSXAs0WwiBEOMRRNblHH7noo8nj+
xPmyBIqeNFE6Z92fy/LCLBZZbJ0ffGusr3GfjbtSqzxlV4wmRYsS27UNQqTFmvtoxWvU5DLCqLj0
jcZdPHHCeEcCKVn9P7PAUoUnzdE28yJivTlIj9rPiqSVh1ALg4elMTNQ1N2wXizQIwUP8FiilTAG
xgspSe8obEuI6FW5Pa5dRZE2i0MZbKaRNfX2RptQdzhdbDaKblaC7IC9aaPF+vtPoVmk4pq8+W6X
UXfy3KE9ObL1sxE2MRSOZfguJCykePVu/LaMNLr62kVWay28y+TfrmVNF5bq3D+g2XyE2mPcB73l
r8qJQquG2R8qADvf5JKjnVPfgXpLUG1FkEZdI8531oMRkOx1y0FG5ZI5csYvZRjVswiBfiCAWQkB
Js/LjUMfWxZvj6X0teuUI5VzsHHLfs/h18RdPtmLsfihRTB1BKGvPuS1fqr8ZtdJ7SmsjOwPP7Er
npKa9BqEerHpK6m7m7IR7C24Nc420hPrJh5ypO1UyO/r+ntSWeGrlkvWPaOQOIXu7dXlPOYl807C
JRqoH/6HsPNqkhvH2vRfmZjrZSy92djZi/SuMssb3TBUJYnek6D59fsQ2a2Sejr6u6GIA4BZSkMC
57wGSLPa4BvIaNYVd01jLvDc/ajwCn5MDJ3np6EsZcvCzOjRGfiRuUm3GllrrxxjYStR8hCEnXhI
hixeuZnfbtPMFg9qUcQ33AGfZac8DIH/xWW1eJIt5DicbWPC3YxV0kJLLubOF/Oc8I+LTU3abUkE
34xdS8FvKljDzCI+AoVsMCdzE+WTtdPq2ypFDSiKlJ6H8J9OPNIYR0sbhJ0t8KWfHVVTfsXmxUFi
mSyAkoVUmYbkViKtQBleqjZLbiUIa+5r5pbsC+L40qipuhhbVh2O1ZaUCxN1AVa/vHcKs7hnLQ1Z
Ip/yrWzKDqOAJxzHzlmGGkvUJ711Hq/j50mBMtulBmx60lHE6bI32/fYC7qjHEIlw720k738nKCp
7VLlJnlqNHOROCyCkzISFlLBqb/3MuUS14HCZgng5xnLMnHO+ob6v5pCWvGR8twaDpwFPIrqre9r
Bm+i3ywrK6RENj9MUz1B2zjG9mduyYPsLOYRn8P+OTYKXPiGBnJvoqwL20WdkD21i9zIeowz9zgM
YXXBo6Ra4tKaffzPIzKuMfx+jU6r8CQximBXJWn70IzKq8/feCrmVp134W7qB22pKGbzYBRD+5Ck
r7qZJvcyYuExgpOh1W9kXzR6ztkc0EkKmvYujXVgzZV5Zm+KM3cmxHvPIzu0lPi1dTxj03hGtC8S
1T533Azs3vWPNY+5Group8PkKWu3BACJ67uLHOaE2dLU6k8j0kvXpi5s/akTvvNL87NXDv67uTm5
vx2at9mktyd58FSUD3joFkg5/hmTZ2qH4gWpYJ8qSD4DPMcMW10VZcnVNdjNaNK4c3aZbUyHqUQd
W4qydzgg8UxyHoU2KbtRdED1cz16Uytjiehn+A5wEjhY5D7pToxFYgkGJxEIuxrR2eoV/ZygIAO5
iZ/JKQvK9bXTjltnbwfqSwilgVKP/1w03CI8e+q2AgObVeFNxmMVms2R8odYyKaOOPht1CSY9NRK
tzSMF00vuwfZVyOwkChVeJYtrRzLpXueIm7lt2jguMcxUZIlAADsRUZ7vBHVZCyxWwrfHcPZsFKy
XkRboiqio5Blj0r4XM6GYPMAOTOZjUnqAUUnOZOldfQ+VdYmHx3rpe/7ciuSdRgg/T2BGK6/RRU+
h2OrKc+26N9rq04usqXqz03Xqk9A6ro7ims3aVrg/N35VDL1NFjKpp732RYosL0Gp/eawY/fV7Wd
T6DslWlXgrrWU1JD6nywwgHNqZ9nQ4ZSBpuBfiM75EErU/s6zkHw44ho2PJzftpQRMH+qGtQgPDD
jZPjojW4HTvjekzOXqfq3DFT7R6l5n6ZlI3Lmz4Fi8apTeS4jGFZukFxtLuqcq+nmV8WR821SEE7
JYqMykdnoM5Nwq3AamgABj7ylCqMHlucru0fdH/2DM/M+CP1/SWpx+5HFotbEzGqt2nkB2MaVXnb
ekm5E71NjlDL9LMRV+oq1CjYo9n9VU4a3X2JCtF3x+qzRajm9VMuMFqvHV8s6gAHcOqDAkVRfnPN
aNa7NrG7R3ISs9cY2HbZWxdhQJHH/JCdThF4D7wxsksesDt/xr/bu5Etw27cpeH2IM7mSyNd/LfX
kp2VMrm/XyvC8MQ0NO/GnCfLa8X6Y5Bm5kqm3YTVpbgbRe0f+bpf2mJQ3GXWoTjUzGvrVkf7Y0IP
ZodWhPWYarGzqUSerNt5rS3iGulbhTuwmJvqYExnstbUfWkpWqk/DMmdnCgv5ljlHgePnmce/RgE
VbC1Mu8or6Uaw9+/UvBUBhGPHiPwr4dAby2go2ESbTrRdAvZ44nqj27ZvI5Rs0bbg/PYf06OS3YW
AfpBC200uI3WYNyOuo23GTBWaoEp99c55M+y52qojRG2TJxeR2cR4FpFiw8TEnmqq71ZagjMuO38
TR8U4xdjQnvqz3BXobQrw6rzt+HfRsuL5HNO77fRMhzG8TevQNt4UF2xY+dkbRPU6B/NMfgQdj1+
IBJyryBA9GzqsQW5ylJhbtZsf7ppWsgRyCxueuHB5vTDEkB792LE2rA0qMDfsJpEeVVV2uJGtjtw
4/2sC+X1Hyytse0qzB95UJ7xlXHfer3G7agiq+2QT93W6OwcnKZTTkJ4+noq+uYRYfMeXblm+Chq
Y77xmD9IDG1RHV50uTc9CoAtYDtUMF7zu2bVwD3+Jo6H2k1rlupj4KIF21vWH+MjjKI+x3/G5/Fi
Hu87jJfXl2/o7+M/XzfgOn8ZL/+e38f/zfXl31/Pf78zFuuBAsqj4VnfQ6PrPzpUoKckxR/GXcCk
ixD8t/IdKQP9A//0b0NsOgdEbgULTsvaoR4Ub3zXH7+g14YUW628ODqax9Ucx7x4/IIiz9L8Gc8h
2l3j8/jJNcWO7Em7yDBcOTZmUteLNFPsY9UbDgYeQl/JHnmQHZ9NeVY3BlP+0l3E3aELh2H3GR+1
3iJTFqoP2Dqjy5Ql+lspmieXquoP9HYzxUFvrJv63YBHzXJAhmWTll6NtB8H/LTqk2zKM3lQesrl
gdk2KKHwSFKgaJVTeyMPSem1N9F8kE3fGqwlEi/t6jNWmx15bNkOlCneGGYwLeQ8OUV2jCWqsnA6
a+T9HfVNTAZWb3XwVLhWdBK9o13jY4zEyZDa2GmqOJKwNzDPokf+JUmzQ+V0uKinoLm2Xo67N9rt
yolEL7w5ByryZMz6d/n0MERsb7yC7ZYzPuAOMj24eBdAKRWYL84xaDcjxq4sOCIbmp+t30JuGx/a
wUMCF1gGysdeXS2DwYVRkOpn2WtHM88KlNhaM8LpoUOIa94Ns5hsl4ZqeK9xOL5o6BL+SJNbByXD
YGHb4COmmSeIrP66S1m36AWwA6F2X3QYbv0W57nwjATUvMU0eqx8UeIadqoTggzQEHZTq/IgWwOp
kYs8qy6NqIbrucIzdmXpKe/ZABAIDj+soSyAel7BTLyp83IotrUYWTIjqLekODncWNC2crSgUPox
xLvfFMuhHE30bktlHahZdEi0frpvrBjJWYTldoNqeWu3DZuNO+AYqynB8Nwms+Bjm4d7Pe6G59GN
tQUbwBwfBnqnKuGJggGemUUDLiUVT4yfB0wg/2iyP4oPilehR48W0BkalHhqnG7JWoSqSaxx20gC
PHHmJjx7RO9EvooHg/+S4czqmgVYYlLwa7ts9NdSmT3Em8S7UHCrjyboEryhFAFfMgw3XLxdVC3s
iNx19Tt5YHF/MVQNKcMA7bJrHNkBUylvG5Dbd0UKMSXSJ2S3/5xiRlVP3jB8/QxNiHTuVIOE9udl
qJNibMOT8Tq1QZhymU5dvtJ8jJBrwDg3yaQbL0jxV4HavhSWHpxdxDwXMqwmOg4apv2qoWpJvd/d
YMEObiohobhS9BmurOb7Oqk9ZdXFNXukIjc3k9Cyi5sE+fWQYXWCMTQS2DZQlHMBsnKrGviwWU03
XrJA2LBvNOcLEs2b0gyK70Xfvha1NjybjtqvFT1uTji89aeiLapVr3fto6gyf0WJPNo1WjQ9k18A
RhPUkC96bXwO3e6LAtYEmiAtNbBY32T9g5m35qMKdoqPd3rOcea5DSfvXg6q5q8MnAdt4UQoLet5
t1XUIdlUJvp9cF+GJ0N4J4Xn7lfbRQfTGADnRBGuk1Ay0aUb+vZrNUKhK5zUvRtQFjv2GjiAEaT2
14rkm+E55QvK++kucIJo27RW+zaXjOQAXHrRwB1zcaiFrj/oUfXckXfdBuQCdvUs/Np6mvY4I442
Se1EB0x/IUEiZrXE7Et/H5Qfla6M3wCUcveDL34fek60M8rI2LmNr961AdreCI9N38APIaClfNSB
m4K7afTbwMG2uhEOlrNAHfKiiY/erCAtD/44qSewP9lmnKEVn7HrmYvItNvyhbr2WPPAUOMtdgyT
oPPzOrw3Nkao2KtVZT4cgskhtfjXU9mWB900h4MKjeS/B6mtolJ2DvrhYMUVVwHAGIIRQipBBWRm
RJo4B3Vk3ZX1IG5j72tsGtiqp1mYn4LRv5d9jtdad2Ep1F2dg0ntoRTEy8QKzbUobI0a1twOUJld
cmsukH1juGei8Vi626xC5W8sdW031ZSkIbM7rIM1Kj7NBP4bA0vR3TZNBOxf7c+yheBtd1vaLhnm
PNHXMiYPs54CXgXaGSMTLiVjra+/ZprSHq4jrFc9Cw5kKCa0RAXcrQKsBd4xM/6x0p07qvfxJVU9
TGZC9y4zKucuz6z2gKd2tJDNwBn0C26KpPCEO31ttP4w6CBdFC+Zdq1imhsWHeobAETkT5V9Myh3
ZJ7E3eBUycG1dG8R+MEPs0zmJd/sYW092BVrk5a62WJAQflJT+J01fhVw+unGAGAErxxGhYsjgNl
Xc1q99iFakPFthAXf7YrQCJ2fOg6UIKjqWSvQYBts+MgVGfbqAvA874r/SZ5x8UvWIjMxNijR1It
cRsdM4gYaIYjskfkYvHC6mLnriPxtx4H4IfQxrVNWzWwMQAe7OxcN46CRe8+ELyNrjrfI1S73ZlT
n9xA/+ZWZA/JBatFHovsAu7G2cykCsrpAXszlfQIhmyD41porwzaK/4JCYxDftQOQrZt6FTfTHXc
l/kswu9bMIa7CYuDLBwXttCcp8nGHjfqajbVQQ1DWk9WXhPUryCQcIYwCsSHDad+LdMFe6HgdVTt
4oSUSLqUo1IHzreRutiOzJOQfFm5aY4sqt6Is9X4Nb9pu8YKtVKe3dCDFOmRnSh08WAFylIdT6F1
FmkZ4Vkz5AcdC6UPo8y/WaoVv6ka8MUodvGV1Wzqrmk6AZS1kbrIgvos7Xp0RPsd261KY6H2jbi4
M41MMmkl4xYspkAOX9y7Mx1XhvokQJ0lFfrBc9PyYYK7eMBkWiyqOhG7AUzcBnsk9ZK0UYR+hXaW
LZCyAFPmA8qF7TZBn5gnZGDG68ro9YVSZvY9ciz6Yhxs/4voqgsuEG6w4FFrz4K2vOpNlCcwR6o8
2uRGwZOyNxIFcFSKp6seOxAzWueGNJUxrQIIV6wTu9O1WQlf37QWgkwuZWk+hjjeuImmqgc1afDZ
QmZ0kep+dSMP2Vy8qXnnh2swyXeo15gn2almJuoj5MjWlYWZR+qCCmnNID6nRraxFaTvR3Bg/IwL
8zYWnnEbFqI6QzBE1fXPUDOftShM+sPoHD/jQ6KYS7sR5UaLkgCdaAw7d9fLcUcEuzNa10vJC2M5
2p2auv+hNRPa+kNYfM/OTe+235XE6hamW40Pbj15/E/N/sDO1lv1bfHOCsDGRYMSslDzkEoYFDvZ
/Oy4NileJV6T3/wlPpiduorR1V7JYZ+HoiCFYea3MmK6WemuhlHrlrrp5evBP6h6IO7lIXR5a31d
qHvZRKlcQ/EXJZ6hEfcK38J7ZC7zbeC6uMvPs2QMNU3Y61rsHeS4voX4kkz+5jphHlboYb5pJn9c
yVl9bYr7ulafsSQtTjI0uHjNiiY+y0lg9wrcRsJdSYXirPUk4kYN50qj7knGIsvP3VN/U4Is2Ji2
ERxIK2v32oS8qxwxOM072S31oVHdel9bTb/xW7yC1SLeN0VpGZi86P65auH7d551QpUECVe8BFaW
OYtUYU24Qga23pO3dF9tHi5R6ZjPYaTFpx4M2rL0bffVCBtuhWods8surGfLx/4kc8NlW4CY1zQ3
2TeZoZ3Ap0XbOI77S9G25Rq1UfWebL29NJsmfq6qSENfJkOX3h6/KBhCfDQi3peJYfBsc8dt5E8+
vBIOXcjN2ctHnd0N2XjbR1g/Hd98K3WX7eRNxyoRzlOU2uuwnIijv7LVJnRTrdwY3nKdrLRA1tUn
E4ELuUEJZJ4+FsDCwnIoL1051Xd+2H+V00tXt1eZhSy7TvU6ibIbks3G3vOAmnflIM6G4+TrELfd
R6vSLCisefS1sXGPllueut9Hord/IHLwZNlJ8RYVRbVUG02/z4cx2Mgr9mw9rld00G09K1mP+dRg
F4/VMFhA+7XoqxWKGz3R2URxxRxUxTeNitf4MXvPGHrovtmRwefR28bJyELzIeyBYfSp89YbQFkU
1Af2JirSD2qQsotEoGAq1RxDr/yKogtyszty5+iWEkUHqrVbjvm771YRBlS+u6y1Wt8FHs1epIgl
9T2uyeRrwFC35jZSsAiXvUPCDi0Ekr2UvUYFqd2BWoi3n3VUPN1doVkcvKfhmoe/9l51WotpV6ae
rKhJL6Ni5jNVbXicEWZloe/rxh6f2OuXh0CPw7UElv0ej+a4BKL9Hi9ZL/xdXI5XhrKmIplZOzWN
g03maSEW9Eb8FApD2XYJ+geOHydPva6UB1vH/FL2FlqqsO8YeSLNvZ6n46Y+pDeTNhdx2uZdwj1M
RaSHvkem4BP9IWPUOynH/0R/KIOZHmRMAkRkR2NRF2gAhzoGQsceDm037mRQRlZi/a1yubM3uo3l
SfnW4nj9XM8C+iQBUTibh6bfrWTTFaAaZabAHDvzLM/0+QxB/8ugTOlBhj7jRW632/7nLNlBQfyP
qX5r/TJLD6dv9dSYO13T4kuXJc6qgO6zskpU1mVMHgKoDTu99HC1gsRzaWrRscCF+wfPy1yKKRH8
D39OwR1s61Wde7yOk9fyfUiT7Uxc+SWoqL69cibwDp3VRMpKmEW9qxG6XaReE2K4Ob9CwivIa8vr
XGfPr2CWwlllvkbeyei8O3vSYNppQ/3NM76XRTy8W2VuLHkbsgulZesQYhC20bHbvYRaYuGR1jhr
JfPYWWoif7ZVATun0rvdMDdzq0Z6OXHrg+xFzEEAZQr706hG+bPVZV+8uLfPcLrzZzNmK8+v6tCG
fG3UlFdtJrV8A8OHvFFoxudY8bIHmEMXGbfcogChAWl4wlHpzenL1ejZ+TO27+ax7KM/pvsZEmMR
Kupnw07/dnoAqOXNnorrdETYzWPgePrSyQzQGEbkLxOPbE9ijOwF3C5+abpXD1Gjp7ZulNsgpZCe
ufFLZ4TugRRPi6dNmbwM7Fo3qtOAluIzWXiK3Wz10cdhzqjD89Dizj6gD71rRiySlGAUqzYsrecp
sn+UKe4UVXoHNZkl9kzCgK+xiO3i7BrmcJJOu9KPdw7xfceOw/rTovdnqK7wLOyz2AfCWnf7Oq3u
Y9Sp1S2cgPaXJt4x3R6rqPuqU4tzmNQwDH0vWxmmiQLifMiy7kuKXMp+FBXGgWMbZxcNxfFl7Djd
RjblOHXuyEadImJt5NcL1EO98owUFJ4wxsfBJ4sQG80rDoQVFfLRWoFGmhMKCG6jyZ3eDDzUnq02
XSRW0r6ahq0e/MFVlnJWEOjdMrOwiZa96uuIvN8riZbolKU4qcHxblm9x9lqbPzy0ESqvSKtGW5E
yhMcjQFhw2NkB+aY19MCoe4GQO4J/BBZEkH1PwmbbG/MMjkr1t7uou1rnu9olC3JPsZPbpuAzMIr
9XvWgNTz7W8xMATSxs70YOTY0A6DGRxNCz4bUhHRWnHg3Ft1gV/RRLqZajr6iNZ7z12Y0mCAtCW2
CdvBL5093G373ERetfLGVH+tdesiX8iMwl0CFxJrOB6kpToBNSj8+CLP7Kb6piihQyHwt3hVtx4G
9riLZ6Q+d4PChlOoljgJu+lP8qzL4z/OnN5SjmoEVJwBn+G/DMUdvb/2dmLWVbFLEpMJZbOkC7Od
h5XVtWzW8wHdVHr8KjvLGS5SRIsxddNHWfxyFPMrS6X8RnbhH5CvdPwttrKTJUh6vVYVecohGygn
h4ke3GJiZ60wagLaFMFmlzF/PiPvvlZUnXIxLoXXeOXrzU5QvV3IEZ8T0ghpKc8ZKlCaf14kyvhT
3AiRn/llZFzOSoRrrrwEO3LZ8cvVeUHzEsVqecdWontqcvcmGgVIkLnlatmTokbeWbacpvjmZ7Mm
x5iJJwdHd7wmy+lkzc0SPPOiMt0e6AQzVURrlnrgiUPXTOIpEeG4zPDJ28u5ZLyxlozNaSfnDio3
7LEPze31b9BQGPEFrglyrkuRa9MZarqRvX3iW0AfZ3+9CgvOOrOxUBR9+ezb8W5SdeeLbSr2KgX8
AHkoLB/hD95e46hyrBL28yd1yNt719S/yri8TjQ2qHN67XRr53CvRTu5X4bO1LjbtvUljBLvbOuW
TRpCQ0OwzYZVM2ArWblhfwsLs79VZnp+zWNyUj0gZz/jlm6FKwqXFis0RsiOwNIwq8hRYJlDQakq
HsKu4yXHrOQoY5mZxAvumNaq2rcx4G+NVfy68vRxn1DYfOyL6a6te3yCWnKBo9OIR9uBjIhDwKmf
W9dQiJpJjeasbMXw1fAyT/ujbI5+nK+DNBw3fgIG0e06e5NL5o4a+t2inE8xj9+YtQjnJQyxbmb3
aOB6y1Ubh4BwZhyuNiXbzJsOeekoby23VCtjRc7WeofIKN8uEJFvbebtMFErnnhINEcUYmeHXeJo
BH2MuN6o2oPV50W4Gm/DqtKOEcvsowFPxu3IkOvctBdWP9T3uZJ7u3CMh+0Qp+Njpg8fpP7tj9jm
PoJewktRmunGBXlxIJke3SKBi5yMndgfbn5vq0P33upY/Dq+nZ49DVBA04B6VZzMPKKN0Cx81j3c
5mjKg5/05nFOzAD3n4O/nHoyanRVtqE+jObj3N9aWrL05q0my/slhgT+ify16a56R41WkaI4qy5r
nTMO3h17nphfS1hWO2EYDvgaOgKrATAqrAGSIjfrnQxS0XKv3VYYQjbxbLEYUOpadRp6J6phT/d4
51rb2VgKC6+xzbgbD98xd6mxaYin+8Bjw4nIylm25ASqh+pqmLeqqlJ2GQvbblmlTX0rh/g8w/ZT
odkLAzXge2s+BDriG0GeeHvZNESQnkN1B+P5Fso9af362UJ9IVhAnL9X+ZPfwiBJsEuKigcV7spa
zbAYKFFl2Tv+FO7ZLQXn1IvwQyL38hAGlbLgh99+EVX6xxV1aiB/XrFBN2vrTbm6xipU35lagqZF
XfuvCDF/r22jvg1hEmD36D3L8GiopFeyydu686jSMbaWHmmP7LYnTN91i8+auEAfdzWA5T7gTNW8
5tlK/hulp36wDba80OmcooSLnQ6/NnG3VBYUoexlNk4YLfVmfYoVCKebcT4VsxWQPDRa5eAdwpgS
AZR2IYOfYwyUe7dWmanLKCftKJ2BNX3c5S2Fqpjf5MICo/k0OqlOHWiCBxwUwbqvW/e5tedvUPGC
sZh3Dvrox7UFaHPXsNpbhWZXvIxV1nJr9fN94CvRyvV9sVEqcNe6h1NXJnhS+b3Y8pUtXnNET7o5
cWtCgVklZYL9J0K0d1bgJAuszaavHUhSnmBZeqcnSUr5NICt+FOqUZ5JwcWrKuO1h402q1x/8zlO
xH22jOzMWOZ48/Vd3t+O8yGtXPLoQfm9y9AAkS0ZN4IIFmk1shZFf/k6zEvr6lJar3LUZ7gdWeBY
epHtPjuqkgRW7ABglFeTr9eoQgPvauTJ17IP1ia3hnPaDPhcdWN0n4PlWeo2KNSxBsDQh0X1RdPa
Z0wvo++5QTVU77jreto277SSLaAZHHS3wVRKsb4bY2i8etUYksHJhke9T4ZVXlbmrUACZqM3cXPT
6TBK9N6cCZ29WH3i5UU4dEu39KDoUTCjwtKHzY3sbuCD4gzTf2/YIG4r0sFI8RQJNnHF3dTZ+Oho
wLhypST3nuiYv2E0yacdtYcOPN4rzDw5PCbPsk9EEy7rpi923KWQXWxicxXON1x5aNu4DK/txKrz
emE0MMn//a///f/+78fwf4LvxS2plKDI/5V32W0R5W3zn3/b7r//VV7D+2//+bfpaKw2qQ97hurp
jqWZKv0fX+8jQIf/+bf2v1xWxr2Po+17qrG6GXLuT/JguUgr6kqzD4p6uFEsw+xXWqENN1oRnxsv
b/efY2VcLfUnvqjk7l2fz8WqVIhng/OIJ0q6o4CcrmSz0yz9WGO+w1tOL8gE/2L48Um2+sZ3HqG9
gze69hqsLJG8vMiOQh+gVlUFumYuQl2mSNdda5SvgRu5e3dK25VsojWYL2s3i0+DWZav3QpEdfaa
GBSD0klLl3KQmgix8kiF7s08esrd/Dy1Q32rmX6584JCLDSjgD4ug3nlQlcL/ZNskVKtb2tNGdd5
4yUrt8rq28IRX//5c5Hv+18/FxeZT9c1Nd11HP33z2UsUUMhNdu+tyjngKkr7sqxFne9UjxJU3gj
B1OUT5a9kRbzsVCf5Sh2EymbaXYEgZZ/L2fOjDxYQuvw9Em+A82r7/jIicdJd/g5ypozJT9DamCb
qPKq3bIM4uE5Rbdi8ikXyBbYYMgo0XPYpt19PrmQeRkTKH5zji2TrMjtP78ZtvNfX1JHc3XdM1xN
11xDnb/Ev3xJdUCPk2Cr+D7VTbvRzC7bmKwN96Qx06e4Ly6uGatfczejwNJZEfnsML6EXqosZEfp
mk9o6/oP0I3jg8i8cZ0MFTZ7dfuA+SiWlVMa3os2TvfXZjiXDmT9QCUhu+2UGOOZMO3gYP7skTWG
ET33pMeq7LPiIM90xXBuPufKWZ8X/WUw8+XryhGfcX8Azop0IN93oBzHMh+DowPTvLi2QwMbS96t
rey15yGf4xDIC68zPDnjszuNs9xeYjof/A93EV2fbxO/f109w9EMS3fmzbNr2L9/Qo2qNeiZQ+4W
SlRt+kz1cA9C/8f1IFSSZmBfijXaOfZrcSpbD5K+KNpXp9Gjo5GK/C6y4vxOS3H/THvP3MvY9SBg
fgRhiSHpPE7GELfNyF2Ibiub3Wjnd32puyRR03Yzyhf3/ZKiblGJNZQQHxkMaMqJaeTtYqgVdJmN
hNMKRD0pUrdZJo5Wnry0hAfzy2mL4PAunvxbX21Au8c573ifWjt+m/ZpGqpkO/RGdCniVF8DG+3v
Yn4RK4wYk8dAkKJil+4/K2UPxWyYlLc0DN8VFfC5orsn9KanR7hY97WptbsJYBRpzi651cl13soz
uDLfuADKjD9DRYvIYdxmz6Y3De51QlkFMDMzcKGf81sBrdAnDRcp/BqLWfBtsosq+UpaBWKyg8hS
oFbO0rR6fH51C9rvfJY4E1Lt8rSZIu8alE2A5uah/WEl1H6DJVjtZE4HpmuvDYEwy0OQ7Ex3VPYU
NxMUrJXGWGpuiAUAJPoTEvj+KVVacSTfDAGelozbQc0a+pdTQM1r1Ninw+eYwmPRtpJtW7ffYzNo
tn7R7iO1DJ9CtStXFrn3UzGZ7tmjPrw05mR3l82Gkqn1yiOm2FA9NPcYclMf9TvqlbU9XmH6Epk/
+AEWfS5UzhnIPwqPPGsD3Eh2Ar6NL30N39/yp3Jp1tm4GNUY+6t5sNF6lFnz6AsY7/Y0eb16Bi35
xyHPMaBhr+ts2adO+qIRmXqONWB5yLZv5Dhb+66ObXhx2sS9GXOs2QffDr94PayPZLTYbojGunUG
dNy8woi+1KKAeOS7KfgYU3mgzHQ2he8/kZMRCy8+UCMaz4pfq8Fa4B1JWRMYmVeVF0OBN4AkLdbZ
2VQdZSwHy4nWpVZeyFQ89SXaETU70GDNFo/EDtjO3YhIcbAuLRZtSg4uQs6TU+SZF8YQaVL+N5/X
mlwE4VN+LOs0THljY7Bla3Pyw5XDcnmttTpPblTjz7AciqPl1/alcXT7Msag6f75yWEaf70vGYau
aqanqYapweA2f78vDbWftUHvWF8H318bs4+CNh/IvHVs+zmzELfzwab9GazcIVzVlMd/icnRHeiw
Y1IoJmoj82zZlmfhgKy8OmUUnyYDacG225D9TtlC2sm5DrntyYMY8hi/DHmOrIKqIsTDKNkOag9W
USCOco6MX4cAIXpCzypAUafR1EVh5fDZDIyu//l9ksuJ3+7fhu0YnmvZrqfppiuXib88Ya0qxt1Y
scuvihnnS4es0LaoSrxFATK9CQsFO3TtngvX7Y7kk9EvmONujFKiWlrTJZ0U/zawzG99aY/41LJ/
YTnRHCx9UF/iqlzIeOgb0Y5saLmRTS3HIhQExyNZO+NkhkN9vWyllSzIWzU7T1aYbVJd6zFeSKON
7gYu997EeemRN0pmUOxf4lmwNMuu+BKMibvuMQbap+guvkRqcQUYx2iVXuO4mXcvKflkCfT9y/ic
uAQMe5ESo+NwjGq3eJjrkqsyj8yNbCpjW1xgpe4S8l0lwss6DO9QFPu4K8oHDLKpsLTN93FUtPU/
f1ruf62HeNY6FMIsPi9Lp4zx+7f6/3N2XrtxK9kafiICTMVw2zm3cvANYTkw58ynPx9LnpGtPfAG
ji+ISmTL3WSxaq0/VGVtOGQxg69d0OIEreXPk1V7t1Fa2pc+r/pFI9r+dWgD8AO+a8FWdrRHNHI2
WGL3r6Ibkq3T6uFWmGmzrgOQLgb4kqM2Hxwya0dZlSXZFgidXI1tHyI9zm5Y7yDpovLYlHgh3yAW
iF3swOTSl2px8rSxPxWYZTw2o7gGVTRdESXKH11d/CDf0ZxlLZiDlE0R1EdZTduwX1au3e+r+czS
Z6vmT4a9lb0huPG1kVb1xnf19BDMkDMwkO2pm/lE1qwd3y6buq9PoPaAWsoW2fcxqux1ZMQddgtZ
jdJUG/XfmfStOb+X6hb5MWKbd7zHil0c1QRTEpUQRqwy1Ii7eWjd+Dvbg5xZu6N9tpFymxbCzO1z
XpmXKhfjvpw7ZK9s1xrL/pcfXv6wvz+mOjFKoam2oZps1rTPC+EeKequd33jy6j71Sq3ChC1Qunf
DzE3PGok7lNeRdaGLUV0tkrHuk0nhHdtBBZljTx4chWdCRyULfBsKtWtc88MF1kNrmbskTKTB7Si
sotjM/f7jamwGMVz3EF1ilDLcOlYEu//flP/Y6rWhaFyOxsqTFjDMLRPS8jYFKVjaJH2xda85xpS
87lhlvntMPSo88F31FjITfYiRVz6DGqkX5mZ596UqZ5vYrb3GCmhQSqy3DuUTmgdVCA0uy6ZprPX
DdWmwJr5BvpZv+iNsTkWoUYs3izqHaBrUELJtHa81Nub4PcOslSoUfdeyv5b+l+9H20f40isxf/y
SvvHw68L19IdzXQM4c6b90+vNBZwE3v2sfoSpemPLLsSnvfOQxRZl3DG8kh8jtDTeIXikVh9tMlS
3Dr6ScNg6/2EEo2ahSxG0wwiNspxIy8gB8sOlGzm6Id3HElaj7+g3h0KA2UwBmitOP35Hf4ti+pQ
z1JNY7LuiYGCO4AwqgPogRum11db6pjMbXbYauf3IaC+3qvGPMRHc2WB1uyIDGyd3VR1+qA7wjxI
syGciLMbXxXNTiCiCwGLqjzIsXkav49Nwfs7C1EG7c5Xhk0f6TV0X6fVFu1QnkHKO18CNcGe3gGM
R4TEZhMrXszGd79Yvd0sYS6gLqL1zk2VIMaqzx2IDREOzoPsCrLGvxaTh+jm3JGNrPEab8QMXAT5
uR3UOTxERzQVzyaAyL8/JrZ8Dv6YAyzWNC7AVtt2ACEanyMDSFYmGlq2X6wB5HhZhwS/cBdYR0pv
P5Wm169EXVu7YK4qPRhu1Wiys+zl1Y17L1HhsRDiIWOJKZtHC+wUL7c31EDtp1YD/+HkprqUna6O
DYvHo8Jh7nXy26DvH3AnKi+iFPZZ+KG+bFFWfgPmDqPKGF+mugD1h2vKPgv94qFSqmc5oFOyemG1
Y3OL3GN8DPwpWSfeoHxtwoUckOuZuyrcYDx6RebiE+/x6p8vjZ/eA/sA64FVjLEbDAU3Mkm8dFKL
sJ/f8/sic7RVtai+HecD9J9fbVVmVrfygFTK721y8Me5StTV7+M+2vQIpSTWFH9c6/P1SxtUENtJ
nez5vW2rlwBOyGtiYC8Ul0O2z2vFfukjdONr+7Vr4NAlnVqh1uRZr3aJHTiURRbwHbgSDEYQOaMd
eiXUhDqzbrpsQPM6gRrquuW+K0j8IRSS8JgYPnbR0P0j6HPV2B9ZePTBk5s3944O9kXP6ycXgsB5
MhvnHjibse5dxN1C3IjvR7/qsLnD9yhCumLJwgWE+dBe5dhhwsErqRQP1ipjfY1kWJVPyUL2vh/y
Zmm60XSbsHE8iUEztvp/hVKk3skn+ZMPkRWMtKctVsw3H03yhE/nf6p+ulwLo29VCt1ayHOlzMrH
9VIsxw5qgaVRbjfrrs+NG1FoDQkOPtaYS8PcJnvVwtXfS38fl6MZvnFVcmzejHG3JNxdFv3cezRa
y3zvIDatnVyJkJe9zjxalorBB5zCuJgc0WRAgphYi4GiVqNbeci9BjEDL0yXM5rmva0R5rS3sxku
PI9r54PatPBbYv36cWpkt8pFn9plH436GnWjR9Nxx1tbneql1nf1VlblYci0dtF3TrrvmmK6lW1a
CjxYgfQka7K9GN197hTj+aOpFRH6+W10kxmiuRHZD08jVVwnOBoRah1fsPX6Qb7Rv3EVzbwbtODS
jPbwIkrLAE2DehMOKb+P6mNmGqiVlzEtwOXDGFxGo5GWy8S/eEib3bmqMtzXfkS0gZTh1u+m4V4v
R+M08w8dt8tK4pN4QIFzASnI2C5XHMgovJy0+F7nHYEu/3jLdrm4V4e0XVtar69ldXTj8DYby6Ws
vY8YS21p+rqyhbFMiNEnloCwl11tDM80jqHesfrrsx02kfZOmFZf72WHPCQ9sM+NK4xZy6qvFnK0
7Gls9RwkRXmnuYhnl43oz7HtaBevBZAEiLR8SxAgS5F1fM7TNNtm6CnuhJoXj1h/3coBX0Ldtw+B
XSshanTwOtzGPA+OMxB7GocrFNj0Ahlg8T5CYyVzVGLz9DFCDvOLDBc1qwGZbKoOi+XKIYoQYE0+
iGH+zpLqqPmIyAcp1cRqvH2W9cYatYYSZU0COvbgpW8GAjplbA3fMSoCWIyl5l03+cjjpI218yJ1
ZO517PchCc+ca9nfLJLKkl1xk2XpuOd9nKJY8dzC9MKkb0AAsM5/Hdy5+tFWpCY/40y03IBwcxcB
udwXrPqWUjkgrWx091SAmFGZ29dA5bUsFQOmMbmz01I/FT3f8lT0KD6j2vhlcmbKkqYMl1QlpGdi
JqKbbFJBfi+LRiu/wBsCfRS4OVyatn2FmmslWfllAuS/9eqp2Mpqoh+KwQMeNozlbhrNeiNPRhJy
mcNze+4VBXknLx7Xsj2ow10TaeKxmNTukPSmWMnLaJV9URPChV7WIx3QojuZCMuELegNryY2xovS
lgZF03iLkfsX2a75YLfBd0tjg+ElHo7BPFxvFHXnYti3lqMKVVzN2iLlCwL6bFiFgmJnP7yOokEC
oFzE+K0t+9gRj5ba2ouhqaeXxq9j3J7C8auIfHjrlf7diLIdaRIfEKbyM4cbGRHQuZbs2IMFae5N
n6fVj9hPb5WhM24nP8xgTIvhJgM2v4Qw4W3iWJ+1fZXW2416k7PWG4J67UXJokI/8eoKJfMWhgZD
sOIr3cSZj0p+9KoHqssOq6yUs9drynmw0QGL9fIomz7aZUntvZ7/FAvOTx1mYCjriQ/bVoOFQ9cU
X50kRLbHVLzHMTMSEM2ucuPmhX/LDsdZGFA4yMTSZvl9dhF6cEuK8hSpRn80Bs28qo0vrviFxLMs
21o2yUMK0AablqE9kIokgt2yZHBVLXjsYwC3QF9iUCRt+IhSh32Nu5L5ik7Li4d73/iRl2H4WKh6
tXLGFM8jd2jOw3wo9Ah5h6zaqV7WnFXH5jCXZKccVppGsRSQ+Nay7dO4MhmwvbQeIO1op0pXp2Pv
piUGOnX0MA2kwX3AFz9CfDMa0/vRiSBceEhPkW/1p7UPYuz9JAh85SZKtIUAKn20dYRjNRhpHYKV
RrdTzObmvYqqvHkaa9RhFvbahG/32GQYGFQFj0kk0uqxhCi4xhgs2Dq+VT5mBnKWzOo2bjFU9dLE
SNTJEb2cq6Ft27sALemlrDptVx5YYEbvVRQV3SO8RPBH8+B0stSzXvjfE/3Biyf1K1DwbxEQzdeh
Lr2FXwn7Ian0epU7VnAL+y/fRP2gngelHAjyj+ohGfmREqtAYgU/n6Wl6u0NDNt4p/Jvb2ljc4GU
J1Z+NWpssrvvmhb0P3k0lCpJfkas7BYx1ghPZTgG66oAIvzTyfR0FVsJT4AaWe6pL/UdNos8AIVp
PWVlZhwKbxxv5lrZFHxTfpA9ggJOFopmTIiYqumj7ZtAon2lOsheV8vQXETXHkg8vXo39KjcudNG
VskaR9uegN56GrP0ET0qc5G2Snxy8zq46rr2k8mwew6DNN8V8GzWFsKUz37uaoT9ChVVFnrdLjjp
QZPfNRkziPARtpmb7dKsjrCZ5YTaPTfo3a6LoVa3spebBZX7pErAZ3HJvl9VwJSeTGT0rnZv/va5
kALTtTzHaIeNjj2jpXb1HY5jOdDkEsuu2AovPlKLK6dK62fk0p9hJnF/Rv2SjLf75kweQK35JAH3
ZDsEAqvw+aTAAallYGv8PAXJ+0mW0y+dqnDe/D5FoMKO6jt//qRUD37/JEBw9XNW+c+W4is/0rL7
7ZNg9e4mxVowlwpQonMyXqbo5aFKm82/bPLmWEcuk/XvWXnSaLqpWgTOACD9M87TZl4RKCp8CjsK
DIQ/2/ioV5n+lOrR6+RH9RXhP/0pMGIQrHX1MJQsffrRW8lBcLGxNQZq/X5K0IyHyARVJKszYHKL
Cp3BD8clnEHpV2iTGDt5RSQiQVkUMUm6uXcMo2uMBc2Nxq78QPQnvOS5l+2CBJ8FVmsIf4gpPPlu
ki+CiC1lHg6wS9MBZ6zEepAj/OEZzbfuXvYH2I7w2c1F1kKNV1E6qslhdIMnp3YtBFMMduOqtfUq
Q5mBhM4Jbin0oLlaK1m0i+MoAm9E1U3KAXlN197JqtlYMEOLRj8GznjPRPykO1Z2Z8dddhez5QCJ
SSajK3gWln7Ewxtm6VH2ghhpz3//BTXjc+ZhzoS6riqI1ViwhMSncFZkM5uUtdOzwxvGLQHCySB7
OzExeiniWA1m2tG5Fap5tKqMm4r/K0Q7j0SzNYobL3vTVSe6K6o8visxsd47sWhII0YQy120RFWE
ibe1GirrMS+6F7XjxdymRnP1awe1lWLaJ4revUxdP+0mAYwzQBzupTRQ3pgIgV0sE4cc8OHvp0MP
afZOzaPTz1crWhiyrmOV5x57kqcReLY8vS6m/FCQRceAi2HlDKfIzLQ6paBPn51fn+m6dXx03Mxc
ylG+QNBPY3Y8ymugiURSc1wpTjQsByKBNzoKczcF5gs+09vlo8kVYGKMAdE22SYPHlY8GxN13fdT
kXPWTmZpPauY6J58/BV3uZGi9zaXPtr+V+nv4+zI/XU997+lT1eJQ1dsgU6Ta1Vv607xtlEQhks2
aNO8S5tutTRINqLt8tVHm6+106prNWMtT5MdnamXSzO1u+1Hmy0cBNNGvdyIfvoODhx5zFoTPHm+
uhcGYaxJ9ChV16Fzh/57vrSyoH3VO/EAfiwAhKOsaYDApDrlxSi7+svf7+9/JPwNgz0CaTULFjph
W9n/W8Ios9jkhHoTvCJUE8YHy97VRvYAwav5YTntVoy19kX1HbEMdNu4lmjq76tgsraQ/fNTjvr9
Igc4uABhxU0+HxRk/VdWDBJUVvW6ufz9TzY+Z00M2xW2QXDTMhzTMcWnwJmlqX4YkJX6Mo3DKnKn
GogIBzMp8Hy27WbHNjle9Kr3q00dbCy+8bNb6KnZvdpZfYTaB9xcg2JFGgHyVJr2rz54/UUqUvXc
oxl2r4zp1UrV/rWo+IF0LGV2abCCNl34mX4em4rQ5mDir50nvOQt19GwTaRHluRBDgSp0ONbFeb/
AtUwnE8TE/9xx7YQUbZsk6woecY/k0ew6EFiZLP9gMWEKZIyP5Gf8Wcjb4r2fEh1Pz95BZxzAtj7
T+2yKkd8jJVticjRak1MvP7mi3wa91H9ODd3Ie7AaorQhDX7OwNx82Mg3FeIA8RAanPEoMH2xcYx
a3rnITBBlwPM+RvZBFpr2DOTTmjT0ikv0qvYONVOaO6Qoxvu1KLsEdO4EVHOJZWOe9OvWlRb5hPk
RRSvDBbAJ/yjvAgMs/ESYx0nO0Xdxmuv6E2ZKDkmxAhZcgJjiOeDLDW1mS+QWW7XnzqyFK32hRxo
8agsdQ0h2aotbOT04mkZGGH3YCfWeOELuWvTDnWv+VAOrzCm4vv3fovQKIvk+iT7ALHoWdac8gTP
G6ts0HL1Aw3PBkM9JVr5qyTb5CGeez8Nlm2yt25Mey981Gn6yS+OqtsSfBiTW6EVBXHx/xxk5+Qg
eL/JzbE4yvpHtxohaUzSYCBJ6+K3q0zKxpjfvNp8UMGvRFqbXpz5PQyMJj5PTXbt31/DgOQ3mLW2
4BTm3tnNBwnOjEwiqAp5ka5M1VvRbmSfHBWmU7VHdXVkoTK/y//Xp2rduA8989enRumgLp1BANlI
pwkFXQwaEyT3XmsQP7DSCvcKcdO5ymqvj8qr3hPFNxBgOHWDnl3TrPmKv7BxQVXevMiS5ZnsAHHJ
sMrCZJs4AcKRHRH7fGwk6nItqx8HeUaFrutHk0ryYdFqMTIpTa+cAQIhxqZnziZQLeUs2z4OgeUH
S78IkwPR4/iIhhcOgHNJHmrFG/OFLJK1SjZoo16jNkhOkZ+hgOUU2drhZ1hVUVGtU2Q2UJVAD5og
1wDxrf3plzn6GX2X3dcNcet+1NX1e7Vu21sX2yDdML18KbKK0EtZdPjRMThw+/aSRdOJ4E9y9snh
IXsqnIXXmMbzMOjWuhX1tJXVHHPAhTmN8bUMav+pYsWiuYn5nExjB2H5j7Os7iaFJMNys4mIC+j1
G0/zYQTc9+xZebXNe7Y/eR4UKFqGd3IASm/jwg4862YI3e4oihwJ4cEt3kCDzhdwCsVZZQCnjggL
6TftaE4L2QFU7JZISfPYeX6BugyCsnEGej109IMcIEo0qRWCLp2Dn2qxjFPP7B56l02rh0YbO+dq
M5Nwvg4rhBMBWcUQ2FgyGzsv1M0nswaaNXdHTgya22K/kvaVtXYCMRxmcDG8L6TnlEA5llJxblBX
mY14liRm+EW8D+oihZfrNsch938RNvSh+04+objFA228VGVJegoI5mttTmstbJQregvj3egSVyrA
kO7iTB/udFQWb1vzJPtkS6XZBeikwFrKKrGLW9M0rQOeisG+Dg1jE6ta/jJm9UZ+F9bQdsugmepL
mpSk8EYh3r9ehJhXWZZnr5rBQ40rj7ofgqG8Fxg+yTMzLUYCrRBwEmqASorpu2t3GIMvcDXefwjd
Q2Svd9DoNPDquKpJmS2tCmEEpUPyMjPRNq1LeHKQW0v3vTDKAk5C74X/do3q/2fMPz+C62R1W83L
go+PUHxd/MtrWf/nWxlnKkMF5GrahuV+fisL4TduarXDo2lOzjVO2iv2HeWr1uKP2aHRspXVDNkO
q9IJmFVkBpd9Swhy7Fde7itdzNdjF8sMQTxIgkoEJP4/JcW0XVYZY7SVpffe0vqX1CQyJX9uW+eV
FWlJy8YgFwiR8XnPw96hLgsw1A9m1SO8iequWhnazjYR45Sljzb3f7TJcW5+xTV0MSopWSk0Y5J9
SHD60E0lkcfE9Q6dXuzHbIqMrTZ49mZsefO813Gn2aBnjCbKkLx2bZOsjLqyD6WLoKio7yNbSViV
Wdk+DMKU6ZlqNHbfcV/UbqAyGZD+wu9yFBGAdG04OJnJauU92EBangtglZuudirrkgxZidZcWDzr
LeuPOmjwf5yrYZGvfMOrHvx0Mm95/ljzzQCd0cZ5KXdx3AzY6Tmxl2wDlJyuPVnek+0NG1kb49a9
ylLVOioqY/jpxTby0wvZqFjpKwpa3v5jsDyfKNVGnU99HyvPTVrexrKxG3AdD30DlqyheVs/VEvW
Kn3xTAjYBglQJAf5P4lc947MpUnwNuweuyYjwsv/yMKvYAmnfEBxK7PFa5GGX4NoSr+FU/RqVrnJ
sn/wuEEdEKCYQz7MA0LeE4+hKJnqehfI3Lxcei/KNZQ+xvyy2tjWS9Pgj/hYWFVaW3jLj6UUCqV4
LsCO206tmW6ccCr3rMedB9LEt4YRGl8L4cUoJvrGxTCC4uKXNS+huaMNpkvBg/Xoqpm/t8Oq25Q9
E04dfZP9pJ6D9ZRgSW826uzN4PVrg+X/JUlYV/SaW3zV3egZlleHrJ8uDiRylZVs51tfRtgDv8xa
qtu+teutXbjKS4B4jRyQ4B+11nujOqCvHj1kIQGa+YKqb1ZLZ5ycM+xh41oXHSmZuaP1SPiiZKXc
6l7tHac0LVdWKtybqIfhgi7pU13lNfJlhf8o2BsUvjY+d7ZdnMbKRD9pzMZnaB7hpgmNDEQ+vWGB
sKqC9dNF9lZwnmwze0ZlabhU2CawJWFUHE7TdvQVxJDacHpuojZeqtjfHOVJtuuvW6TbHpS6V27s
DCdZ+cHwXva2G3QreRKmi8mq8Rxrj6RZfa4itFmmcQLYUc+7pjAyHj+q+ET9qpaFVx0JLf1elb1h
RchBntvM7kph6RPSTck9uiaJfxF4h9DvxK8ir75u9qcuvYMGjVtZ/6NPnqF4Ym3ElgomZB9nnide
yqGukOxAcA6gKiH7mARNp1v7JJ+l6bxCxVfKjo7F6In7eHLu3tsT1yLqBpLYaQbvltX0D9lesyRZ
pjWCAJCWkpu0KZpFMENNlBG7ljRwzKs1lf0FnCx+EBGyul0LsAZx3rWdNfbhvYhfjX2QdY9kzBbb
TTRyeMkihmOesxEZy7rEque9rSytc6hOyuE3cM3c5mu3I5B2j8mC5Ssoty4K36rev7MjL/zR9eUW
p+I8WBTpW4pBeLQo2is7YxEs8jhC0cKfftSjd7Uqp3/Dfef7VOXaqz6ZA6pgCNwNhL0XqMQjs+vZ
NpKCCTsICGwu7yHVQ0+zcwhyzUU5SJZqo8ErynHSpWxTKigzCyXgGqm8BhmEcIt+50/Z/XGe02M9
FgRTvu68dFi4yJzDNY39tWKV5oU9rgqbVdP2mRu1Z3BbyMSJoL5XAtbKzlR1X1CKu3o+aMWFsvKz
rntnN4UzqUkymySLyfdT7RhMIH9m/lMzYk1hGWm+6KrBBoDGgWAfNJECzzrXj1iIQGbVufwNCmrd
wQ/qF232Z5MHd2YSt356xiBeOcomOdQKEIX00DldfYy1A5wHNRHskqgSK10f/aueNhPuVdaIM11i
nptI7da6m2cP+GLpcG8N/80YgMDUrKEXXVysYmR9vuVDPCvwaeajGyJ+KK9U+dqvK+WzQathKfrW
UipxJrSVizA4O3MlYRl6TvspQditL8NNbSuzLwI9dmJG8BDx51yChCRqEjU7CulpmEuRVqYnv6ia
XY4D4Xsp+G/bp97cr/u1CpUfdIB6cImNwr6Zi4GlqgdFcJBVeRCGk1nr90EoGwodow2GOrGlLXOt
CG86pDcTx0iegfzoB8ds65VuQXVGLwNlsIDoAHS19MZJDHxY5w700IpV77bOofQD96lK2mVimQMe
KVAksr4bN7IK7muPk5x4wNsnIl0MASxBfbvFz5WvmtV3HtbeF0zbw2WazwJlilFtsiTMTsjygmVG
dndbTn53q7nTuAwC2OtqQvLBmCNM/hxravrQ3DtZ9fzRJEtO2ZurcHYzVDH80eLUOeFI7rDphzeH
0pxY6nNVtsnDVLByWcA5xCLSQZwPxaDbigDYUiMfhpBugZSCrE9zfah9UEyyzlv8P3U/rZ5NNUPz
K1NfVPDDaaVmP9kgItqZCfZLAA2C2LTuwApbm8ApwqNlp/65deaEk9JUj22eoX6Bsu+P9i1J4vxn
poMhrSrdeVSY9gAOJM3Z7yv9kNtpvE3Ktrxj14nER1ombx2Gm/IsrSuu/shsBXDPWzK1bv8e+dPF
n/QksoSma+sqYWFXCEPldvoz5kWMMugctfC+iXyWP5gM/5gS64MD81Ov/fotjaf1i2iRuY4wWF/G
4XnUscbTamjFitDCa6sPe5yQsPwrPYMVWX4Jo6ret+7KsItwmxZ5cBdkd0ncXHPDNw+qIowD0QIM
XfIiWYZdCwLGhJTBrslc5eqI6teQqEwdXA4GLRqfm/ZZMxVz1YzotxG3a7bQTwgnGxWUmibA1kI7
WDP4xlZhTyEo/aJriGtlxkv0A+SscTPlj5jRuSB9UDDWyW/iHOVkJ1XztG1atY+KO2FU5JPAhGsv
dmRT0yXESuVoR/cEPVD11vv6KkacuLwOOlKIivRRUW1S7iikLjJ8WjcpyNRV7+FP5QTJ0hNavoHq
pm56LzE2k/jWmnq27wi1rG3i40uBkOmGCPiwtKuCtbdo994UJju4uGBlJnBDscgXSPRC6MRDTQn5
k+ucHE8s0HBOy8WghtN9j2h0pODeOAa886H3oimix/YaHJOyBnhXbEbD0Rdx0JO6j5typSLIhvMD
WjJKr3+NcyT7Oisr15nvZQtFKdNV6uvFXQQaEEiBfkbEWj83cMFiLWxxZAiWKNwMBwDH7hEHQ4TP
a4hk5AyD+xjS5DIZdEKO+LoBQiyrPTp8K/QwSeZHzX5Cxx6xhmJhDUQMoqn9lqqlcQI+8+YHxtYO
WDNZZR5lC68bywPRcL/x01NqmE9DZBkHv1HtVSyQ72XV4i8jzW3wjrRqciwP7OrSE2T+9FQySY8B
oq8tjIwq8or7wCwehGjSgwhJVXvmkfD1FVks64W5dx84mLvjO+4E2Tk3rOi5UpKtZvc9plZhvcxJ
R96agOm6ylwkgQ36oQgwgMNBD6ZstOi6rjm31mECBrGe1Tw3mPqe28SZzkEOQEWxyYpDYTsVHi6z
Ksy1jT2Y4lCU0VOeev3ZGwnKxmhmOFrl7dpRv3XYjy6Ykp09sqWIQuvDvRZV7UUedBvlxKHMsOAL
KkBXpWocjbEGKmfYp4Js7LUHibIarQD5fhsbWsC2y96bFo169ktHPEHTXDhBcCyJYh+UVBn2o9u9
pvDHz6Y+gI02+BkNAK5L3cBYmB094Ebwk6uuQiDBmxx9O7CSXaW6vQwV45val2s91Hm9jMNwVrP0
poG7iDs9+FpI8shjjEazirMWI/Q0WBOwcLeJb+crRJRX1uB/tXSj+5dpTfszZsCsBhXAEJoADA5F
4R+kSyJrbh7DR/ueIq91QAHQOoIfWeFqHmERlKDOhHWIt8hgqS4IHnr4cCcYbOsOfEHhLP8+ybra
H5t/+dfgEo5gq+tqpD4/M8kHIOd6x+393WVNjApHW2Ennf/onGCm0IzNajLdeGFF6IY4g/PTUOJv
bdMMp7Z3p31uOttStVlBE8TasVIZDp4SAH9qQnujBSUq5xPahm0XvIBIUi/1FFzi2taAGnThOW31
ZNviCyHWcjOOceKzkofeQi+ih7At75lT3bVf9Cn+WonYVqrxHCbYDkYmGmKmFaNhNoe7o9Zt+bqQ
xGlLS11rfrdP01pfBkLtlqOvVThH2ZBa5mplWcm67u2jDxEJF4J0kQ54EyIb+dNtwmArwuZVzyaE
/or8LndM96D72qEPlXuUqqKnmHtooTnuW5ojXWeMrXoEJWLuMp/pLFeSaCs8vTpG/rqaUbZt+1OM
5pW7E05WlazHHjXTyovbk642DQhPFwsBtTg2ZduckxRzYMvP2yXqufEiVp2QqIV2g5S/QjYhxDez
Hqeff//9tX+8Y7kT5/sRdLqp27bz6R2bo9tpl8LPvme2Otx0lVtg9uSZ/ZIsw30d6CzSC2K8+nx3
FmUe3Aon+hd+jPZnAEreg8IWEMWJo2GK9BkbjzZfZruVm30HiKc/5yMIQ9yU7E6BotbYCmEIaPyo
qq0Lj2/W7ETxEycZexuwxsM5KD5pahwfYnAnbdiN8Oh52/39a9L/8ZjMyVJAHTwrBjnIz4lTTbHr
AZ7s9F3Lk2/YoDUn4A4JcmypD6wTaRWZzdXj6gwyYsuWxd8HozasiQGDF+5zZxMK/Q0l//Y84C6L
lsqoHBNI+NGYqau+7/TT1OOj+fc/W/sU2+OrRapbhUnp6Jo7Jw8/4Rm0mP0XQCD7e1jxfKix+Oq2
vb7CqQ9VDc8v95ltgSmZmicRrIl271EbN77kzrDnXQcLFuM+3tpFf1G6YkG40j3U9pgsIgcxf9T/
lxq3FWtHR3sIS01dj0G+Q1BJXTW1f9QcxBo8PP+sOl1hOGLtB3+qV4QanW3vEBzrmwRhkhSDTdyM
Zl3s5NlThmxj98gXByR3jyV4y3XpeUiX+GF3sq2RBAh5Vzi+eHi2eVQvymh8y0ySgQEUwmWsjO16
9Ad7kwsnYOOWd6s66krog6O78VtjE+SiujX6JoWUn9jrAaOrjWeaEa9wl+Wd8HvCYVMDQcwoV5Xp
N0uvYKXnRl9h0gV1+aaYpjiXCQsyRcHvVnNw2izhvy/sKBwJHnkPcMvcfW+GP1sWStB85GJzGPdo
1ha7om6A3xKm2PKK1Q6Izoao7H5TDXxwUdQwqg4jqrwJ9tacnDLZn2IXGWLJGJj7uveHdY/m19K1
RHbvImO+c7v2h0B7MGUVoGs7DQbZTVGztLuC2GFDpAI0PXjjydWLeBeUvbYYOzOcCC9kS1Emy/H/
ODuz5biRLcv+Stt9x20MDgdgVrceEIg5GBw18QUmiSTm0TF/fS8ws6qvmGWptjZLY0oiJQYDgLuf
c/Zem6zwO8vRyGFtgD+OuheXPq1+7T4pv5aCiT/RDUZxJqCSw1RpBNH4Bp27eFSVkAcxqGXT0bPV
beMOIvyaC4T9rlo69Zud6oOD5o9bWcCTcOhXe3DqPjioej30eC6d8EW2SczxYyj9zNG8XYZkZ2fo
Sc+UdhiuUtrDVUQGgZhpdK5yPPOsLbtJDI/DmtCH1e+p4KL8/ZNm/qr9en91NNBx+Bgmw3tHfDB3
GrqZt0VTp68TYYqkYBDTO+rVPfdJRcz7PB5Mh+CxmtHJpqbdussN5Vsj4uR38n69ALJKZ3I4rHxn
GVLt0CjQ6Uu64r7SS2+rL7G5W9bypMzGhMufW1tR2MTmVfGXjiXnNz/OX9Y7h+GC7SE4MKTp/AUw
Y5njsmTTmL2OSX+LbNh4NDzk7i0K403IThnMfZvfddDQ0EkMG8OccaQZrrHpbBZszSLVWymjep7c
HgVt5liIINPh0RmfvMr9MUdz/RQx8/+dWMT7eJrhjbdMJjGW5XqCheTXilEaiSoUkQWvWgT4ZgGp
OFbOpy5POSqAL93JyZz8WAurI54dxkPIYh+hDd85uXcqDWkf34upQbduNDWh1yuP5khaVtVT7xjk
U/gR6kqnG9WNZdTHlMbh3nCjFViCsQZimndqx0X3rVDtiQb6OaMU+2ZlLsKVrr1Ji7Dd0xvOnoqh
pW3GYtr105e/v3IfFGzvN6IrKN5c3TbRunof9DJL0UNOmLL01S1MtfUyGbGDh9i+lXtvJXV2lpMh
t3ilXmeNoKh+Ommzss/F1G5xLwEgHuMba9Lbi13ENXxr46tDcP2d5WpHEgsHrROfMfuSBolZI0C9
mPiNyocNTRXYJ2nUXJcyfO71njU6pKjC5/opxNdzbntY5H//s3L//OV6o//h0GK63KTSkB/WhHYs
bOVGZfma27YeoKQdr7iBPYK2h8g5Jhwzb4skC9DJlDfeEj2KLn4Lm8XcZLpp73LhRTfvHyqP1i7k
HmAPNspK7FZp32f3rLzhsXbVNyKYp4tGu9ftim2itVcClSdAFbRHcTdeBa/tTgAcSri3Dp6IyLTP
NXE3Me67ZuW3xDmyT+ekWZLjANWg9Czfrl3srrr1qZH9NmRGb2XCOBNKjpa/G3RIu6SE9ehmSuzx
tcPWSN/rEEZpvOkJDfFVVK7DD0qs5cEuSn8WUiPUpACVgkHnFuxDeelW6lFUeA0R9gDB0dLwwuxe
+6zNeRMworhFv1hdzemp65bkQMkZ0aeXmLqLsiZleMg3CMHNzWJ94kiIxFONr73sz17TkuXD5gMM
3GeomN3mHKP9BUHrNiXxxC9WDr+0W6KKm/LKmd07u7JKzgyxKr/LhH0w4nA6ze78NiW9ydShNE7h
mugamuVr3DegLuhj+oQGTJealI6wIZeyg+03sbLvbE5dWORoeOjAfdZWqLDXDtwwOD7RM+dpaIGK
pflnKVoyLdcEXtOl54ZmCG+McVbxrG7E8MaAvrvNOQz5YESOsN7GvQjb7DNC/1PY0iOu5h9urkUX
VvBmN0VQvVukdX46w46gN66f7fUDDmmfhNb6EoX1DxhFry0+8INR2VfAzuJB9P10cKCpjnBpb80E
SeVkFz/Lvr0REip950Z3Izlbd8BSN8ooHkiOqN6ciK1dXuntO19KY5H+zOjhXOrmdbIN83E24v3s
1tndSI0J82zuDixL9LfHeCRCKMZJi17vIBNa/+BJOVvUhbdNOZmcUbzPN1FPq2pxPXUXkX/2mxO9
85eqwpGGbdlsho5noDf8sA4PJFNy14n+VRIfs8nimVNcgS/L9XrWUE5At67bcEOqnUmWe+2nEcAT
aURBTDDjXibLz2JK7H2eAZxPbcDjz3Q9HB9MlnfM0rVDReXEdn4hIRIzCCg8lrjoBm+Gn8lyJP0l
lL5pYZOOxtkNjGgG31+M80VXz1leHixEnw8gAioCBMv+BgaJvUsr4+2dmoNrZE92iXW0J2ZA4Muy
b4Ua8gDrGLtIH1OG8L3GIrF3eGLMPeYBvKFRUp1HoFrZmvdZqrZ/7FPT2CzDU8HkC+7alG71EoRS
vJSvk4vSSE5Dt49CBkrZeguHbXId0mG+SaR91y11+0cN879/ocapd4rczwqsGGKw7sNv//OpKvjv
P9a/899f8+vf+M+b5CcTyeqt+9uv2r9W1+/Fq/r4Rb/8y3z3P19d8L37/stvtmWXdPN9/9rOD6+q
z7v/ot+tX/n/+sn/9fr+rzzN9eu//vH9pUjKIFFdm/zs/vHnp1ZdviWly77w33y99Tv8+en1R/jX
P74k6mdVqqT8H/7W63fV/esfmiv/SfVkUiub6DBdT+f4Bytw/ZRn/tMlnQ/XikCg6shVPlFWbRev
nL5/AtUCzGLwGYpri5ehSC5dP2X+U8DeorMtBZJwj1f4X+/An/y/Py7d/8wD/NBTwsqJRpYWuQnG
Cxm1/AjyooUeZ70dyzMUvBbgRTfdiu7BNnAg2QjZdy45dlcGIkRvLBbZCDV5VPq8TRxL3/di/M1h
+ENT4Y+XA/tH5whm6wjp+bn/nfyW8abUZl2AoLVJM5jruN6l5s9hdupbvfzu1SHWJ5ediqLyFllf
fvq3y/fn2/PveMRfT4F/fnvBFNFjdE7Q2oeehpfKRcFNFOd2Cr9V7tA/2lN4kJ2CoqSHQA4wUwZD
3V2UPSS/OTl/KFPevzm3CvcKmBfd0cWHn72NxzjqM0Ocs2K0v1fhnO0lh+Ni7t0A5rr5pFGWALIm
jWo5kWHzIov8lFVpcU6V6Pbw4Vs/Ao+wKUa1/EbrY9i/nJf+eHEcY7nfONhDD/nQDhibbJh1rRXn
PFTtNlXNNwS+9a5pQmPHYVbDu44MHS5poNklZ5uk2CP/g642mI/EEc9HSADNOLm7v79g7+fyf3PO
rPcvT4PhmTauCwbKH960qcpV4UxEbMVDKEhTC/FXd0zyQYS80duJPgk93VtmjjYQBXDAgdM+5U2B
tqNlAp0dFAOgg6WGncyb+TzPnbPT9BBbtROlt7px8rwhEFPfku/dkE7koHaWUFHPI35YGbfyvq++
yUZRTWfikCxzE8RJVD3LzvtEqIR4IJz1jocsu8HFFYC2N+4leNycccSpx6+NYertHcQfIo31E+Va
xzh1vmnS/KLDRrj8/btl/HrqXa8i81VXQuyDJ4Tn6MPuygkr7HOG+mdKF30XkVHAkZWQkIy30Vc4
0f1latJNUkEVZmz5swpjMhT+P18IoA0buQO8S961X5/zKIUqDqlfwOPqxlOvxzcU/9bD0k/72uwe
Z1z3dj2rswDj1nXFsXO16env34z1Z/31zpH0t1zOdw5DVmqeX19C0tWtJqtenIcwftMAGzvlspn6
GRSMR1J0Cqm3/t3y9msH/4/3nxXfWK+DwZbw4W7FtSOczswFBz/7MGESCjRlPlaRe1eFhbZLwQ2c
Czu9mp1BdsHi3OgC22xjWJ/b1v7No/Oh8fDHi7GoftAhCi6E++FmcEPLGBZch+cqQ2GejdbFInjV
zZcNqnvvQXfnn5TkSVCUTrLJk3HAaF/eGFO1HNVSJgHiK2ZCHQdGhSr0NLpQYGgvPFh6aR+rOaWb
32bhkYbfBZbTTDoxi7fBEJLHrf9NQWf+deWWumAf09fFk17rhx8mNA0zROIkzqOYqzOc9PC2bWmD
2aQ4giyHkB967qXWlLZpbMQ/ubIpnmb5bFU49dUKG6YGRBmTlTt3cYh/BAEYVHU8HPuRfDnb1OAU
R9tQjz1GPpha9R63tzZHzi6Hkeh3ElqOXVPXgzNvD39/r/7a5/7jUol1yOKtt6vzcZ6doUGaiqzm
vsnshhiGutjoOi93LAG1NsPXPpqq35zEjfX+//h8SKwztgGcwIJE9evzMdVuW7VOAwfB9qaHIopw
rSbtnVGjxPVsGmMe8ot9nFt4ONYPrrkR8iVryuI3m/KHvYeNnk40An9PcEKhZP/4SmqMqXnT1Bq5
Lpm2Swz9UeRevndklG3iKZn2JsmBOxhAEpKQZt2YSrETqpZkTFP1ey+Pggiv2WNp0D35+wtj/7qi
rq/NoWkHuV3ySIu/SGDrbGFWZ6D1bLxiI+GQbw0bCXs2wEeDxTZj/kqLDa/tRl9pa0bXBzU+kdt1
X8FEYm7NxgF4OljamSIuZIqcHOwhsqBFNpgEbQ8rIbcxNn/nMI0ucqcGOjVW2e1k8hfT2Qa4NIfn
yejty9Tk0Y2XNsbVTWRzmDsXcIAI7zFmoWVyPaoL+9S1dbRTqavjogVK6K7nviwuGERk047yvNhy
PMqCeUkAn6fV1qDddBBRrd+Nh8SoqvPfv4Ncwl/vNJujL7MbhwcXypElOf39eqeVLtnYEwPxUxRh
MFS2/ETTctlVidQAeRa3qE1HNu01eE7DMbHw2jeVRFXLCS1esb7ZeEqh9p8a4iW2iYuwTa+a+VSQ
inZMsfGS+meekm5Mdxy7ngtRHJc0g9g/4eShEWER7cYk3nPk/TTqCcUjynWhMQAgq3ADz8A5la7C
ZS3HaxPRxyTQ1uRiO+oUi2gGZBemm2URgNlJPKpPYHfnBVpOUp/ef09ighUozyl9RNFsMrXjuuRK
tcw46/io5QP+i9qqzgkWIN9NWu80ToewH+drOS67MO+LszlG5aYzZbfjeMAtNGaM/uDiL7N7YN1I
7mVHtFZjpZ6flF9yHL1H2FnMIe0H1rWY6HjSdPLheSYjec5RzMUm9LMh1s2tR+9lU0tJ2x+tt68X
4q5jDb0diYUPhmaJt1KvxyPn/32TxugSlFv4yGydbWblODBm5V26qK39yqO/rEBAnkTZAwtcSJB3
JjzueqHh7gEUljbmV0fP1xuY/pQ1TN8Vm/Bjnj+nZfrVsg8Au5OtsSq5nSEhokiMFTMw/Us1RNGx
N+zvfdfnWwp/Gj8IjvAUYq5QTl4Gk6NrflcM1mlXlXgjRI3yin5+0lsSSF8Kj6YaziWQ3rzznMcx
WmgiyHDXuCB4gBbL07zMn9IyGS9Tah2QHMVHvZCv5eQOOxV7q70H2YJVJbBvjDVEJe6iu2GgGa/3
ycHKVfyclfOtcMtDESbDg2NyzUeLg3zXP8hsoOOQ42+N7JCORpo7HOPjJ5GR5RobIRLhiINHUbR7
0g9A3bpNHiRl/qakirBKhm8huEkGOFmxHeLc209dx2HWzhdk/p9JP29P0LKCpC9B8IQAa5m6ul/H
mlhhYmmalLF1iGBkz0GVIXHojPj2BiuIQEE99UO/JYcK6jVcVFfND27BNLuKp6tmSyyPCfBHeFh0
7YryaBBls2GyihKpvprNUm713MZxjKM8qNqe84zBtWEKk/kxxiYepXwkarWv/7jDW1IkuiLkTvX4
ldGEb17SqnO1VC9exB7seUQy4gi5spKZQU128z6y0mxjK30+eT25vUr90Hg0PoXWt7QcH4D6rPNP
Thb09cW+Jt/rPJbDjdbnu7GZm0dlRfsI7/NdJ7sgnZXG8lHAR5SvSel2WxAV7U5pMdlY9HSORbTQ
PnTAGacpmXVLGt3PafNdWJM6tEBsDirKv4cq9VkwvOsgRHPHD1j5fdo6x9AMvwsvnM9dUb1p4PBo
lRk6IlkLXT5X1RdtnzxFNndYmZxItZ4/i/CxNQmtivreeeku9jLExFgq3a9dDt44R9pb4oSDRRbF
KdeJMpPNm7fSUXJbfVd519wKdLVFv/yI9HKERDKrrZ3BOsgSAmj1I/oPB7Zi+5wYYaAqO76VVUF8
RBiJYHa97CaMxs04MmSxFd9wogtMw5clcGloANBEvvainfe6xtXS6cuhV4x1TAFaeqka7XNLOby3
R6fZtLnasBBUPwuOFH6GCqEAK3dXE/R6HNwMMVMS3pgxGnRzKUEzxeGOUcyRQf1zbAMqS5vZ8ZmV
58cGVGXYDM9t7KfIIfdeqZwNtVGLY3WlQfSGvCSucSCb6yb1JnVveTuiYs2d7IZ+I+yWBOaxUttW
rS32yjSeSucQdU70hAsbCWVefGpFSk+eCTf4PPEa6dOMUX/OKKN5JUPZW/d5Xbt+IUfvM87M6mqF
rEg4/IlYj3XbZ7MGCuUI0OKoaI2w+TJxQvMNEZGXR8v2UgzeUzw3Cc/bsH+nxWix3E6icAM06Kj9
Snt+ii6TPnC6FrrynUi/JpWXPQ9RgxGB0ERDUFMzgT8q1WiAu5iRhg1/ndDXUCn3Rltu2sHFBbIW
Z+DJ3Z3ZwSNJ2zaumSwn1b7tS2cDWZs0Bu1xUWYFy1E0R4/V6T4L6XaX09ZATHqes+WuJIRui9Fo
YHyYtFs9VU80xxC7AGfZNpn3HBayeiDUpcQGkY5bOQI5R8NlfRmEMZDGNm0nAka3Ftxi7MTqdZlV
FACTGo5I75EHUQ35UEp60sf3IzVDEMdi3lYym7hJzPtIw7IibWoJUh9jHt3M3jqyE9u6zJ8cbcov
lrrMQ6sdvKrpA1/V0XzuoTPRLZrulItBStR0SFVoX2pT++S1QCdDbZj8Lors/dTXlPFZy57fIh9D
VZnhNHM3k6YVp0nHsY5CkW6qQ1u5Gb2vjZq/DnnSHqZC9HvTa75pDcfsCA/hJjQKudUR5YEM1sMD
GbQ0x9biwhWjeplTM2KBTHTY0UsDgJKuUSPKt0JZuMIZw16IELnvJAlyrjII9OvqaVf0LvGuXXvP
OXzh2+HB8Mjayus2PudKNAFSpArZ9K52CHnW3s0L89bWF4tczVjLfehMakeQwnaMM3lEs0Z1iT5N
AM3fJ4uh75CLb0jERCfaTdNlwIuJhi5tuY49lv2povoX9G+Mxm0vDa4De5qgIA9mTuzfMJ5Yh/WS
kthzZod6HC6yrEBXGZ68bas1hbRK8fqJuDvOjN3OAL+vXt++NCYEriRaD2Dmvo1nqE5KkEuV9lcV
ghQJjczbtoN3TRuLRt9SQ3YpLUIQOlpeTMxXAQyJLd1UMq6eWRYjQiAPYVVM26Goxi1Z4S1xH0gN
UqsIdyQepTdzTsPBbxpkCe/fMQULuq8lBpXM/pZHxriS+PUNnTwRLGZqX+JlIEW9aM0LgaFW0Qkm
V7N9jGOA5mEvM8IEO5IHJGOwqXX1dT63Y2c0tuPivTLHe4sr8muVK56HUr7UdUq5K/RtiTg0YPT9
I9PChJIEKMCoIckoOnvntRP3v+nt6tYicK1dLroFHl32FCoCGZnmHbvprM3c34VRvwrbeLY8k6fL
lKQnrRaCKWHvEHTqQWAB1/lKLGl8GDLy5/QKdrEhH6ZimnYhBPCgKeNnKXGwR5+m2IrhsE0zVcrb
VC5YHszih+v0X2yVHR1d7mQyQeSsCFIXpb0j7Jh4qUU9TjyyW+WUyWasnxXToz1R6Qtgp8GPGlgP
OVT1XSvgGc1kWoWIRUXThsiW1Q3hB9MB2TlW027nPg0jo5Z2sj67/H82uGxjNz+Tiyx3STwdXcy3
fm5j7Y2G6rtezN97I0VAavxEZmI0pR/r+eMwj1FQu8zmRS0ORfsZ0Ja5KTKPsEIbbF1rv5i5XW5U
hnQOa8JCYDmSJC5GJUgwBMLT+FUNvaie7Os8xNVmBMbEwTizN1atUBWlGpelWTbjDH4/jsr7Qcd7
7yARMqxuG1qaEbgYg/U54e3BO9Am2RaL1KWZGNlnoF58JqJtUDIs5RS5pgtUQa4zURuT6lqlAsD6
sHNMw+Wt6B77egFE1ZjDMfC8JAx0APfM8zB8iDG/i7oBn+My4RKZOfcONbVHZG9jG483ualQ1jI2
2VXpPNjZtiaEnDJ4DOG+KNSy6Ac2zRQGRmKQzYx2qCP4K3dyRPleAjt7uW2yq2Zl33o8Hzg7sIjL
SW66XttYdonSlzyUUO82g8eCTqWGEpzMdE+tJn5C+vomeaXiPcD+6ratCEsUteIzG8MdZ9EXQQoF
axI7d+TUAedO4M2ac++S5b03ldhZrd2QatMwuDRKeP1otplo7TihA6jLjgXQFpZQVjl8P7XWvM42
JYZVZXuWzS/t6htFxOTbFtkPXaQZKLzMRyDBbUBuHWk+DnxLpBabwsoeqSpOy6iqrVOXoExD0AeR
BVShkgevr5MghWfCpDTCA9I7xT7MXhitvUJKZM+AYb1TuGnnyXkicpc4mSZmI0jDbVHEmPmjCNW9
hT+0M3UfNxSUygJ7RZ1d0V4+1ByCWT8I6BOaR1IVS+XQ0qZn7BPtUBxIV/s5NTKwBvvRGnGpQ7f7
NBJCbdVFdbZ6GueFkwdtkwxBY+4mD0IFsoHNUlWcHMnw9FUH2cPof1jlHck2kz96mk2uyTbSiH9Z
Svq7tlUFBVBFv6p+5Mzw/a4Emp2ZL9kwovWoBtvPl3zjaEQ5oYO+VC5BDp3xbTDtdiO7/BJxENxk
gCoRXFZEhtQOK+0Uf4Hs2qirG9rDJhwJgcmFujfxFWw1kFbrCznaIT+F0iVh2EOIPXEjl2GXibq9
FihqE9e5L4cY0bRlF75u5CdbfmP8r6+w9el2HiBMmoZvAZPbpEOs+SPGD59b1+X9z67mEBXb1qAc
FzSrEDYJUMare8z4kTxXE8GCYpq+QwBkq/c4Kbsmu0tveb69IT+Lc75dpBu9JWDPbRwqruhBSPJC
SEbv/XCOce1F8pK27K6Fgaoid75ALkSpvh+i1jiYaHodOXxviUMzuxfy4jmedKd1CzMnLB8RGcDK
SvINVY61rxbjgpgSEggS3kCDbyDG+IDD5nOp12+EK3+a+omJ9ghLukSv3bn5FRPYNjSLmOxgead1
c72z8myz0J4+OMj8NqbuPYyYncjAGi60QMfHyKsMgADwr0yPLpG1NO3WhurE7pOlW0PPDwDIshXb
4KHHEs90PPVTG1orZskNGaP3+cGIXIcW1qTveg1Nfj5juG0aZ0ZfmSCUr5pXe+XYSFldBpbhk5Fw
0A48Z6cPaHlMvQJ2IKb0yr+TXt9/hX06vcZRcUdI23L8v3+uOjHCQ5gNVp2KKbbQXR+dHNqG9bfv
HyhKahAzkh23Rkm96ZFn+JNiAj7kTXytLYuskq5Cvouf99itf9a+/xkxKy9xWcQHDN/RlbDxQ6Tj
KyPYIrq+f4AY/uevpBVCmIrmFpWI+8ka5VeRwznsoR8ARlajd4wj7cLMh986Y3PJaptbCNKCZzAn
aBKweEleP+e7qu5rX2l5cSjBEVImIjstnWHFpGQk2xX6M1XxFDjGMu68utxkkksIpgwl5wvJuEhL
s7TbqHC4d8eDV1L/OJXIdrWGQsczOMPEunGeFfs3kt0TP9IAqKG3M7SBGj5cbOEx+VJEL88ZC2ch
AkdqL7bdXhYRKz+L6I/ZbDOZ3T+maXTb57G+F1UMgMS4pSkTbZKFag5lRu77TGmzXZKant8O85Nq
rO9zoiR+6PStX/BPSNHwAK09xtji9N/EQWHTpSaog2tat057hE0RP7jGcFGmFd/1qY/fJgYDX+6n
hI6opSTgOVbKcZ4tdu4IT26ZWmckeDYNEQX5iijzoFpQp9D0cM9T3XcXBBC6v/Ql8d0Jfu8or/Zs
UtM+sXh4EA1rD3ZvHISJWJki2jwqfbLPebG8vPt5mF7cOHCsLshItENbr4E9c+jdSowAa/q1njne
oeVo4S+F4TyC8GkxMRoEEcDcPSub+HLbZrOO8vGQFnOBd2n2WLG7ae+UHica0k6suIlOemLgcKpS
YoeAq6luAVuu4mTfmkN1p9Mq8ycHYmrhqUuYLlB+xy9FrEUB4w2bbO7yUTbNrZ2k2aUCR6EaR96M
dRLvXJOXXEamu2ffHPeyuSt1stPj0DXu7fghy91VspxEXwYFDqc24h9VvevcNdNQJk5QN7YVaGY3
II4ev2E8QIaZY3XNYQpuEGi3B2SPf6STjdNyw/fKM0xf7cQ+EPVJ+5iTsWIKcnzi6me7epNFTsrj
Mrj4UbEAOqY9PXuD83kxEUw2LfpffvR4XxfkTkxTdKpG68RBNdu34CWoUAThSCXKbYrbbFXVjfOd
uVhgCiLiIRlJer5Xy54QaiPcMBEc0dm180PN8b6L+uZcRdUXs1pTPCeCuhwn0y5ug8B5znaeVjU7
V7L/IzMuLlVB/yQaKHwmL/rS1uF3zTWTk6zch3kkORTBxScjt42zsbq9JD26U71on3SU6Q+GZR0p
t10y6Q2xeS8+zQrXcDfIGzpF0V2v8MAUZchCbUVAEOgf3tT6oCMSTI0bRfqAzzzWI/UWyqP//ofv
XzOW9nDjPpbEcGlCqvtY6PHjCOxmlzADpmHFEWAzoquey6K7HzzRHdkKc7+a8qoJ+krYF1jAIJul
hbuqEOXgDxOTAKsf6Y6U0d5xn4wakqhArWct1YorruZtQ/lzGMHEeqHlHZoWFJtTtb6kLQrnB32V
azID56Uz1zJH/VinlM95uDpjMme9jx/ixfiqT1/TMewDgtlXrEN2Ubo+cA3iisdg0jZaRAYU0Tpo
a+ctxj5j2xJqmfA08mpZ5EClRqAOD7AAD2MqMQNV8UtiVWyqc2CKEmtXKPwmAaNVCC/o21uPgswf
pzkvwE3HPy0ZG9sF6+kpTSTiRonVSGnmSZi9POrR53ro59P7B56jh0WkP4XmspK6U8OyS6tlcenR
9yM9+/dfVdPaw69T5K8lfQPklFF11in6A88KiTHDRcC53OZdyV1amtjUx9OQ42WQxmkxVHIeiCfx
R+r+EbxaD5BocEHojjAfZDQR5zSUKQUG/RPXusiSZ0NnadYjQiu82DgWVowK0cvzo2opQsxZPs6j
/Kkix96k8n19NZ7GZrL3g1Hfj+08bKAlNtvJnggSj+hJDT7Z8LzNFh6+qkf1FAnWL2URl6D16Sm2
FGc8q1PbuId4KggFF+qsLSOzKo7qzDXtY5bRjW6i6s1uM+3M6n+gC1f7Vi/mQ4ZOtabkm6U1gptp
8xORqTCuneQ+wXjm2tFrD50R8SOveLLXLKWO1ZGSDGN0G90YsiTeugCplGopp6ySgMOigptEFRtB
lfcbVk606yFWnGYCQtnmNzSasq3eAUnWaUXgNfQ+W4NmnpFEPk4Yu+iA+I4WrQZymvsu5krmZN6t
ntGgIqv2eaCWPKYJjXUD+JczcHMTDUkGndj2k934i4Jz1ud4t81U38xj1iBqoQ02m/OJstMXc4rL
wThq46TgxMf7SIqHmpHWxl76Zqv1q+ez8u0u8TCj6SRZCRnvC8Dthl2LgESLoz5r+cZwFhqbmvUt
IbYMF2Z7A0aqOOYTvoipCvdxDSCmi9wNNnK5XeO1XVujWqOlJzmG0l90Iuodd2ledJpERe7Qwm3W
ls9EqFNcf3cyM77G0/0Sz+KwZPodINVuj3JGMSZ2r0khrGNlrq5ArQcdNPabqmoZYxu4o8w22tIM
GTCLFUG86NV5QFus9W7MqQ43D3iQ10YASne87N6izqbwIUtIq75INoZdNFL1GOIQ2uG3woOv0ZB1
t6E5EPk4rW0kruUAk31KtpMTQFBfNvxjDFPAewdwu+6HLAx3Rv1D0Qw/SG88VDGBrzjuI0Jfg84M
X1qpva7kOrAQLhb0vHlO0PP4msfhWuSM0hqHOiiJnZMOn23HAvEpNopH5N/RNpLhtxHLZJAOLu73
li7BCFifjtIoCHplTtMVziHXra1XWp/DKPrmtRbAFQvbRSndKMBFYwSVB84BBlAZJ3DXspBhqhUG
nQbR0C2nfLtQtytlmVdnTj93scXEI2sf0rb/uUwdt+IbZIvi0DB2MrHrn0NC21kpdm5KUyTpydf6
urQJLfykafjnI5Yhd94t3pBsNfDYTlRkZwp4OY0/vXptcTCRDkbShtK2KfYaQKggTzYy1fdMhNnx
8glxljFjcJuTHTKyT/a0UqRV/tmWbR0knKyAWHJo9uom8ZNCNkGWy/tFE8+zPkjWA2hohAxvZymq
LdTidkPfecRqJVgsrPX21t7sdNaDtm3yrZyFvac5TcvDOBNKY+0ZvrLGz80LEjEeD1e9QNoxg6mb
Rp8I+zowe2OXrWiRkXrccziALwONDN3dNePySSuqew+Xm6fp3UF1o36CQddsazHjNdTP6XqQpPnV
sj0kzEjpajOIm1okYEb6OFHCn8cqsNDO4TfRMtJTU86k0ss2KGswEo/S3qxIEdzTLXdQs3xzoq77
lCaxfSvj4bYfvOjeVEjy4YE/5RuXwWobthIlNmtCqNXp3tSYJxN9V24KMQ+ry2lvOhEotOKI0LK+
qGZfejZZw+53nJ71wSVEosk657auet+jT79bkjbd6f+HvTPpclNLs/Z/qfHHXfTNoAYF6qWIUPS2
Jyw7bNPDOfTw678H4uYNpyszV+a8JloISaijOed99352zsQC6M3GI1L1Lpn7c9EZ42NBy9DPy/aJ
pIXwHJslNIguZnxl4mX2wgWO5O2Fw0BJFE1KyclgHqwzOyqEzr4ot1Vj086fYAnRN2D/67TnPBzG
LdCKTUkOh9Kb0SM05x+dYlDKqebypqjGW6tzh/2kE7WtCpTmc88UI22ag6G4X5Fs6X4kDPVFj+Yw
ADzk6yVcPrFgcDNX0nAnCIAB1ykuqbyY3mu1NDtCPfpijNUrEDwNGOIQHRiVvhFEUW2rHrqcC4Ua
sdPc7NvUKbdV2xq0ZrWrGmF1K51i3DACbA+JUHYa8a5xluzKhQvkYtTHbeAFcCzjIEwqlVYwXaKe
N3pajKmV072ZUs32bUggVWW7FxCchww1ybF2BSwAODZ5XJFkQxLt1rC4QtNDcjdNLBxGEyI6YA8E
CJe5YI+7CP6a6jbUrDr4ftL4Rj+6Jc9D3pPFi6jfxTA2QYcM1KZGf1i22I3tCWyeAtIrCfl7qF4m
FinG/WjeY0bY2wbzz0JmiBfqjZVwdutMBj9TWDDaMmGtRx5GaDFp+y7xHrraWqgp5DBEo2tvEaYG
jSxuSmuI9tOUndDqgLtWnMJHmE5bkn64FhcgRiIuuiEs5p2R6J8hPYRBjDgi10eBziA7YoyDT5bQ
FKWgm1ltDoiGvT0EiEJCY6MxhqYiiBeyOYRSiU/Gtsq5nNPPTEcZv4hO4sJnKFLRuQlUdKnbfs6o
Fzj9xKXGRgxfRtpOV+su6GfkUd5sizM5oufMaY9lX3+qHUJQ+qU3aKqDG1hh+nNKJumLwfg2EkR6
6Nz5ZOYTM3QZRZu2mfYykvmlJqbCd0cTdT8JD0dFyZTHUO4BZ2/qxKFjSGb0ne04dVD+cBTiSEZh
Xqp2tDdIVEy/VNB/Ytg5iGpX8i9hfGGoatRcvFHPBGZcH5TOSeieDRRbYftOdNbaBthYbGMPqIAi
biiD4pOEthiOGlozwp+2jR0ejMrtjmnGhEphWhTptMQVdEoBtXEmCLAOdknB5DNyzK1eZ97JpWB8
RUT1pKJKw2yj3xIZouzclhFcCi5/D+p1a3/Sx0LbUp8pAMNA/xtTCBtEMVamp+7C2vop3VLbpi6S
QS05FEmBlzxOlstGg5LaG05cQG/7vN2bTEvvrKanP6o1F72ua/A4ERLaTlx6u77pZdjujGo6m32V
30L9Zv45aw6VA4W+IVpyv55GqBb9KBmUNDDV1EnbhL18diYOFVfJn4XaiV0cDtTL1eY8YwffVOgy
NhYA+duOXw49TXsyHd5aNHhuZs+dN+EU0VRLuiO6mEOktwfDkyCMpKIFFCRqWg/MXdM6a33HTAp2
bGRXi2oeFj0dFBIsMNIV1ZZc2QlHjMqgM2zcrdvJC6qFdlua81Wxy2ZrMAsLdF0gbHDaMvAawLG1
0KZ9P9lEAurOuGnTlimo4YanrH9JA7tR9TunUgjrIhoa1gUKkhjLUNdJY6eblN2nkU6O6OmZuEX/
ECEVfCw8/ZzV/G5SS8NTqHqBGLtto/SvCT9fgCkQwhRJx2nknYfRe7bm9JvWxQfGhR2X3vTXm3Vd
//cPrOuUXJVcEYzRd9VM2ZqCZnTTVvDS9OqUOlacI7ZhcV253gCJSQMS44agI9dgXyHRDGVTk/WZ
1idl1tqcKwb3P1Y6ilqfJNeunJE2i+szm5D9LG5psheOw/x74Gzhh1k90b3n1UU5n8OKy2SmkqRO
vY7PFK8fZ11Ui7I44j3gAlIK8pT/dgPbNIe//dd9Z2Icmtjpm5LG8iT5eqcZomg94KoyrcraK3qz
Xx/7eIIqsfC0unBJOXPk+6fV8I9jPl++4noTL0tO1196+HMM6+32VODXORXLzz5w+OdFNh2cOaxO
tFUfZWbgHVvueRnaPWhdu/WxddXgGtWuicxHs0gLzqARoKEsq44JFdaWIvxc7CtjSg59SJtVFrBB
Zuv7+vJs+WcETIq9Vj41pkH1ZGRwrHhIHlaV3f9ZeJ7+tYUHeTlOhn/u4PmfOpmr8uuv/p33l/xp
39FU7w914SBg3jHBOCymjD/tO5pm/sGkhnIcEmqXZjSyxj/tOwb2HWy0tqsiD4Wg6aHn/dO+Y2h/
GDoeCs8xXI1AT/c/cu/QBPk7la6lkuEM5g1XBmViDYnwb76MAn5SQ+90uLjGQiSX7Xxab8Yxm6nL
E6yuo3wLShH1AWPpPw9rTkZ/W1oO1mTOX8sWR+HQgun0J85tp9Cb+tO6hJyyoH19Yq5TMiUmaW9d
Wm+G5e66zikGcC/rSkVmqG51BHQkiu6ianqiRR7NlJULUvpKLao/MYVdAmfCXeoa5enjRmsaSo7r
fcQmLPZm8Wrqs7PtsGGd6uUjxDTdActECreWpK8UaYpOJZFSznqjE0o0B/OixDQ/FvXce4O22Gwj
FFXAf5aH+34e/nzmu2Yzz9KJaSIdIFtPpfr+i6FrlwfGGlxa7T7311/x/eFBUhIuEZDsBgaiJ2vi
BNHaPeOqv+7moCbRZyhxeqK0kTG4PZVzZqnBuhgNSyF9XVxvFE9rT1SnCOMMy44ZEe6roFq++ceN
Zi9fH9ujA+pl+fmtmbBArRDOpkOcf4oxWZ9I4hIq+ogkyX0rsjUyXJbV6xM+ngWp7cUalsQsrqK7
ScqHaWLHMOg7nNYl7a8ldJQ15ZG/f1hNxlDbGkZa7JRRewrdrjllLSnn/vrE9b7eLz/kLw99bP2X
bZbG8tOSoMLkd2Io+tu7i/eHl3dfP9K6jfd3Whc/Puf6wgJd0MS+limZToHO1d6XgE7qgK5zTJ/r
4vrweoNW9YtrquH2Y9W6VCwbWJcsqUyHskrfn/Gx/uMFFgbcU4ViQ9G43JYuv3wT1dy+L6+rP26c
ZV95f3xd+Q/v/7KpdTGRTDnp5T59vGRdet/O75v45X3/12LqfTeKAcHjx4f9fUskFdi44QFi/fLq
f/xO/947f3zoX773L9v+eHxdWm9+efiXxfUhRgU0osHQOWARA32t5C77/8c+/k/XvR8Xvz+cEA9/
+G0ltZc/j6jJyWndfmx8XRJoK9WtMsO4Q9052nudU9rHaz6e/dtm1wfs+T5OhHUk26o64QhjqLEs
acvg5+Pub+sqokRovS1P/F+L61PXh9al9Wbd0LrJj7sW8PCcSiLbKNbNrYvW0LLlf/3u6xPXm/Vt
YL0/Kd2Q45hhW3pGyNqndZHswl7FJThrexVIn5Gr4oS5UCCy9tCfpjCeT+vK9caloTSDk1keWp+1
rkWnYs2BM0u0aSiYN2a7hHGsD81kq82P66JqRUV198tmdDtS/VFoxERmETPV920p8IXTc10nBA5C
/NxMuXbjgUqmJjR+S2rzczjD7y00TP/MmYOx7r5ldGmCGrncts+/T4O6dCfibbGgYCdR6sHgJmdB
YWdLbxtg8xLHdDKc6M2Y+35HcDuOIug3ATIiZ/vLp3z/GpMJunRK6njbLZe0fjmP98t5fr37T9c1
6yX4r5v1Fetr31+xbOC3u14TkzH126b/jc3gC+r2puke1i1768V23fT74rp23QzmeK77//qTFGpy
itOJsLdfPk0zVjuh08pbr2T4uoqTV4zFaV1ql6/yse7353w8/PGcj3VC2hQTPu7/o83qPUmi/vrq
j038Z2+zbvbjXT42s67zUsz/mVuSdcaoa1wuXchFmveldd16lyv4VUvVabc+Y12PGgae1y+L60Pp
el1dX/PbFte7xXqFXB9+f+b6onl523Xp/fGP++/bjE1lMylWvmHal/lMcEk2EdZZU7+AjitAJNM2
HdSe0cUU+WM3jPtGHQzfYERK7XaJVszUzRwaIDJNm65ODMWip9LuTl4ScH1ut3bsgJG2MnxMRXFp
PHJWETPvPZqjOGvcL4ZJwIVITlnzxVbcowYF9Di4Ug+qUCeI23mYSjqbkaqgIW7kWzojCOgZYWwT
49a1o/lKj3DfiNE9ofWjvJjIJ9VRzH1cNZ/yRHlbSTuT1nnbarZuIQfBcdfnILJeG6/09iTMelsU
7IGVxXsTDFiX08HryUvy7XbaNjJ+y0LCHCkYH4xGaalODdsYRUYhxmbbj/mwKx3zIDJ5DZXkZ1ai
u2PGgULJti9MEWIfVZQNCpOUEDrz1MGz8pwwIt+46DdyXX1FmzbeFomggNFsK8buUC6dR6Kp0yPa
OA8cZiArScPFA5FitlMW9EPyYGuzgu4MVePXvqzo2XRVzD+poqOhcnBJhvlTlSdfHWK3t9rwWW0e
u0hcpWkFkQTgrBZb4SznOQvMfo3WSUw9o8lEzTYWcTJ+F6aW78xgXO9NOz9INFEnXa/1wEA2HnRu
9aUaqOO7iO44LYYLm9S4143vee8ZpyKM++fcAcgJvuOhaO0LTY3PloUHqUOo3U33EfLSVIe/KMaf
otCQNCMWxTyJPNwaBEyutgnBkk6zH9JuObYTj2ZTDRA9O6FKKwKpGuXObFD2dV6zdQu9CxzpvaUa
lHO90d0LqdJ4PCRyCq9KjrGjf+7j+7CuseIlSUf7qXY3YmmPhehfIsvZYq3IS8b+ViJ2XcLXsufh
iOHuc0mp4K5HoXnffXIfSaXu904yDTQ1lR8KxioJ7wYVzUuFdWVPiwBpSIzydCZ3PG/ptu8itHJo
T6lTt9ZoBhouhR5ni09nFkuXO0gCToDLlXlzRHMQ+wlNiA06bGcTS2QnCaKNMIzw/hSSglj7Ocq6
n6Ik0syQ8OCK7K6nO7qdQDHdIV5Ay9pnXogsqrXPbhQGk0dfaBTfFRuF7uDlO1qdwpeV2qHxxN/e
iJ+lNK9Wh5FfCHaHbVxHzdacE7H3oJ6lfR9YNUJwuwEwRD0J/24hvA02gmSxlMz8cMxsTLvQqMij
eepn7UGgtPRhG7GdEKBXOnxu5/Hebu1625Ai4Xd6B4aTV0B4iDexOt2UZB2AFRSfXSvHZjifW8eB
Pqy+NlmBAsekBJmm9x2jfV80uXu2iWLdhDjRMrUrrp5unmQ1aWc9TcOA7wPsMdLe6E3mW1SieWDB
DbuOpX2cRm861Lmnoh82gpFO0b3gqAq6pIDx2VYxFuWkuE7gQn2MdXQYJvd5Hnqu4TUcZtFRGkW3
qe2lZT7p3YjkN20fayN2D/N8KmayDf2J+NsAiA8TMobQEg/MjeqeijjGiGDk15HaJH/SYn+orOdY
6UgJm6dDP1AzGpF/9h1WORx1zVa47W5O+6+EbhAURUaO33DgBxU4/R2s86LV0fYRRNhZEbGqWYnE
shPPSteQGN4a5iWUfRp4E90XBC0GAXamA5ya2HfObjUbSPra2kYQfPEY7DT3nLE3Hq0auTQ44sni
lGDVIgniLn8FYR0YA41uwSfbGGZzg0/C9O2+lT6eIOhPKHjRb46fsAeQZ58OB8Gf6+t9/GPuwx+k
FN4kPeHa6fgYlhIuE5Qqt/WIWJPOTmiKpJdqKD5i+6eKbKRNHCJIURVyQFrDeOwBbG7mxDuWiVtu
ORVS4U0b8j8TBWoOJ904zrNdWwAcFdWSnusgegr1bkcC2D4ilVzK8TY07E+Fl5L5nlVopD06JdX8
eTOV+oN0xAtHX4rEHwHfQIDIJude64W7ajCZj2YJDYQ5QhAh92Pd6L460dMei+g54TAFRvtVq7SR
AgrSEk0u3QdA1hChM5yMsUusfHzsqSnjcbIvWaQ9aR3DstbrL6r1xctRIws9Pnit2cGaytFAgkk0
wmImxjiLAqVEsInwfW97rfWYi6DvXf3c3SERwzbMAcaRZuDOJDvB9YicnwQQPRBq+kTuIqGzLj3w
exTk2iYRHJMDndwF760fR+vqdu2tHLN6Ix32PVwwLtbp7Ji1rxBvSUVxAjXkdNe22RcmCFUw9Q2m
Fc/bVeEC6LPFkk9l1PuWEJAtI+ljrYLT1afmmhHxOaVmSmaGteFsB5RrIT4kFRoEDrxNFzmUjWlO
BshZb4wZgWzrBdgRx6CjoTb14ctsT1Vgjt4L8WTz1syxnuc4R9sp/Fp31rmnULwZMiRSZWb/KGoo
H84I8pIjpTyEzAToVuqP5ZhoPgl/NbL3s27Hqm8CA/CRgWm7NpYZDoGE3BRb/yzdDiNgDSPMcVlV
C9U9TI4imMJXn6mo4RvuGRF1drI4QJ5HggRsrXguZ7QqIFBBOfEPO00++LE346MxW2brzVOJdtrv
DOBxngHG2EXT20+ICKWW0MNzS9ef0bohfbyrHyDJjbcgE3ZOSjm64thwsnDYcSJpN23/te+ITQ3N
cZPYIezNHCUS4VTs0PTHs7bc1tQrhiyZDklHOEGTJi9hgZBtTpVbpzO/mT25Q9ANT6pLK9dyPN+k
MbebJ3BhCyF8wXuSR4tVlV9aaP1tRQAQzSPOfAPUYdEO29KtXd9wk+9CS2h4mgwUmoTInlY1q01d
iZowCU8J9B5HaVo+uRSIOs7HJ8zwu7jRhpsyXTJxLb3bmgSud7FqbyMDT8OkVmCD+2cp7XrTtu3V
MyQ2/h5ePsX8O8vWX/RaPSOVGW3Ab7aRMWJNRbPpVJ8m6iPonAtP4m8z7kcLI/lcRJdE778JulBQ
YNxdqaKTdSznBClVopaOH8wxB02KBGNI4+/Z+GIP2WnSx5/5oEx0MBUdpaV2bMphDAwT5VuKBgat
XYME/CcCajRJEmWf7pjPrhc7gaHGt2HvKkHsYkZYOqB+SeaT39FrJOKoDI+SIbRaVxchsM4CFCDU
rg9yx100TMaR/L7O77KLwzsGc1dDYtHyZmMi8zlKZ9zNlWkcOMdtCw0OqV2mD67Zv9GkZAegSZe4
/HBxDqy9U2goe91ZxrZNI8c+S3Eo8ykBXqmiSkf/O2jn1ptLxvMyyNPRFzrtSq8SBsHwItDNL0Ml
jbtGW06dUOX29jhu4J6/lah7IhvGkMzCzRy5T8zYBNO6fdUIUoVMaHNe8TCiV9gopbiJDPVBHwo0
gmr5aHXd96jpiRtC0C2c+FOeEhXljrF+UUwEB4neHWK8XbMcOTXHaXxWHQtg4mka54WUqX2C3+rR
j5f2Ns3Ehesgwy0byZQrUD5UxISQYeALMxbIERtzLyUBGRbqtUaiBonUL8jRvihWv4sMuoaagaPR
c/H7Y0nelFZ06Igm3Kh6TQ8/nOnuoTHaqr1+l9r1NY+4GMeGcuzIL71BEHlrJd9rV7+tB91+NfBa
5slJKIy3x4xa95z+gI9bBW2PB9skpGbrWjP7KOA4xTGpmOSmzxANP4OLaDQmNhbQMQYWG3OIkmSM
TO41Hfd7Guq3yuLjrtqaSneI5SOlqe73mE+QslBpGFLhd8RCJm2H3LOet0M0gYSL1V0Z5a9xN0f7
ssZf1DH/0alXPLdoM3SUQxxejA7gRmzygXLHSFe2yeKv3ZQ8qRGaozIcfgKiuTherxHd1f+0o2fK
8dluaKafQ4GFy4oldnJFLANLRKgDGjc/xet0Y29SDeVgRM6h0gBBbPt563VqtHeVm8IbvnlTk+HR
HmBbg33QxuamyRJcxHN0jKgKw5Msv1pVQ+Rni3ysV492HM57x+t+CFdMyNu3sZq8EQqB/se0Kdp4
CVagoTvGefu9LkJvJ8fx7JKjlJAlv8E4lUBd8N5spdhUgGmU2ruxnGZvYldwvbz1mzC6d+E3Vnp4
GDT32Wx6DyUt4kXDmZ7qEJFl1j1rhGdutBCgtaNmt73aXDhLJ4Gkt+nW6TbXqxeSFb7G1XAhm8+f
KjCYk4vNjMytW7TWKPBbDZ+ebur72uMvU7T7us2Uq5pa4VXMMsfle8YlBAl3XTWM/bEe8+zmfZ3m
RMJHdFocP14V4ZfdFPVIjvKypfWBfja+tjNtbNn2YHrmxwYjfG4O10Eb9q1D7gwTVYRXMxqjJViB
DxI9KwIUvx8yik1l52z7npy9MTlbhI0llAhue22M7tvlZsrDe6y0bomxB1GidV1vKEfOQUqYyU6v
nD/XlfYkkSrFHPJ/resWILxuYiTBaIoW1wrvkDqGdx07o3AkRn1F55Tf1rux0PXrvNxQml0FVBOq
fO4SWWpcsdwndwPuqHXVx/rGNl8Thr+ndZWrSP2awynfQEWrth/PNfQQb0BkISFZnvLLA8QhkT3x
yxoLgbmfTFV5XN94fWoYD4Q5t2gHGe1v1lXrgwmg/7NlT4/rKqsQya3jECIXxek9tcLKyaZrq2nJ
/SBHCKYyPA6acaNOaX4ZRwvw63KDyBN1ZmuDifxrXT715T5skCxliGwUlAMhwCalO2VWZl3R81nv
r+0Sm3ZOiCIByGNQAvTkT83x4M6WwDOw3q+xJu/qCj6HWO/HwtIZGY3XtHHvZo9zCPGLA8dOZ149
L1PwIZyj5Q4G2z9vmFp97tJ4Pk1mzjvkC58d7y4Xh7+eN4K6heihyvcNOdiC8JMn10IU3a0g0Ph9
j5pFEgUjHkEvLwjmZvR1j0ob9V1aPRIvMp7Xp6035KjofuiW4rDeXZ+rufjbLDmoRBTxqnWdPuk5
3v/sJu/GMfDUyLvmpeFdo4wPbBjdlyisveu6XneK/s4m2SWEKsP3WJ4WAgETjh7frM9gFnjFzAEH
aXYmv5qS9qBEuLEkQQJXsprkVosRryzB9df1Aa1NkTEKVPrr3fUBcrTMW5lju0qzFlCJF7e7pjCM
oE/wLWW9RSQJ21yfG0vp+B5pF/tcl+nOndJoMythfA8k3YXnM2VbwwnLKHBIMNwZHtW3Rsrkvltu
zLZpEZJnGGVH9Gz/pyL4t0CgzC7/pYzg6Qeoml9FBFRAl1f8qSLwjD8s1aXrD9sWDQGsow8VgWr/
YRu67oDk05c2PuCyv6kIbEifNgkMmgoLV9UWPuifKgLd+sM1LAt6HTqDd6rofwABtTCM/72MYMHU
Yu8jNIuMeNswV7za29cHDI/Nf/+X9v/UVlF6CRPwaKY17N+mf5Q99mOSiuD6ODZp9QbpKqF4KDh0
iOWbLiVZWMmMKXtapPO5uBjhTFy05+4st37AzPm1BjTtkyeFwG7GYNY/eSaDVIMYT3JBHqnjXRYA
Xh3PVhD2Mf6r2XzOQPJxgtObi2XUX0u12zAy9AG5bAjkvLM1hxm/dtLSCrSCCDFq5Tuna17nMrN8
My4x5nFxCaV1L43m1qpHlwrcEAadNya+Io1r3jH/LUmoHtxsZ43tWe9aTPfzHNTUigEv7GxwT/5Q
O0Q46ozsNX1DKKuf5xDfZufIABQvYqKJrZvN+07rXuht+CjkBr5YSYJX8tR4DI8Hh9Bizo+QrbGC
DMmo71VIUaIj0TRsvkiX+IravHQOlYIRpYTt8HtQYHH6kwbLp3emE5Oq4lwNSBsGPaLy1EcEV5ER
QnyX+37PHKV+s67XanSWuareoGLRbrFTItknShZxV2TwLcyGMoM2nhvFsDcMprWNbnvKXWlV0TU0
5ugKzGVfVsN8mScj3dZg2zeAxtRrNFsz5VXM6+vdrgrldTKpuSXeztCneJtYifnk9M2S+NabvlX0
8U1fha8Ebyl3qhdRTCV+Y9FBhnfrTe1Oyp3QKyo63wpvdA4MtFudRA17vi2iCk51oe+FSWkLvwf2
CvKcDnj6sPpTdeQiljXIui0y1+DCavFZlKD6HHbvoFUy9zKUjnOpl/hMZRRnqx+dizdU9SZnO5sk
7+PryKjhNhkIsJyIs/LbuOuCWtXHfT6UVxBvxLBnU/fYTET6TFHC7NKx2seytsx7Tb3tMYKaWv2s
KhU36pfImMPH9Q4+6R20qv6Kxs3XcDM994ULfElJPqm47c+G2s+4PZv00wpTmlSLOUxjfAK9MT2F
RvuCOqz/lg5LBtpsmve9TcRHJWG0xCHZ9BhPu/PEPo3VRfkhbYUdeBS3vQRzgsCh2qoque9e2VlP
um3cenba3trqkGzKWn8clWr67sriGA2CSPaKOGnKUPHnauAQByaFkJaShzvaD/GQpV/Ij2NaolXu
45RaYhupTrxrBhtTWNnPxxxT1EHyP9/PIRWwJHOtLy7jdoGJ41uvE3qijHcelofnxqnmQ0wjaec2
RvMpw5adh7Z+RyOg81UM7vtRscINERcgrDLX3OF1M7cu7ryXIjPcbW9F6m591Bv0vUZBIwCf6R4y
0U2vTqO9TplSXRsT+CIVuYyQASuCFNX034uviibCh2zGKDG6EvcnjJFmLBJkMzZBXbhPL7FGrKNZ
NuIptru9lfLWeYPDQtJiompRNye7158pLN+YIo++YuihshAhIa2wVNzEWdwGekHdx+VgY3ptOKeR
AFJOFN74WGEWeix1/dBZXo7ZBKwORM1x0YzO2zaZtO36DKep8Zr2jQTEVgS9U0z3We2M95bZUiZJ
ktPHKv7LbB+pyTkB7uo3YyleVWEUcNgrZbvenahb+CJeTMZFdK6HPn+1tOwurLLmHqdS9jxVk29n
wxdbuvPNIGMUh2V+m5RNdLfeWwyXGz3OI7hPXTBOo/vEGYjqL72/y8S49rVQIUDUlvU0jUN3rS3v
BY77BmpI/lBpen5Pb4h0zQYqhz1ZMITy4gZRRI6JFHW40TGUiXQaswD3knOoP5m6MaBzdUnccULr
USwTOaYW8kfs7Tv6DmgzHX1jK3RO5jwrb0qkanf8fwpFoR6MyRSWB9WrXiJTaR6VxU3XcblcGhNi
5wiRHIRt3EUwlr6D4b5zEcS/jTvwUcfciaZXBb4JCN5cpfzC3Q1KK3NTdxiG68Z0PuXsVXmsZa/Q
YL2zM8M3mIrC/TR4cxOo7F4+Lh4Em8RufaK8ZDho2uYhPNOApAAs2p+9wvEEGvKOFLL+xaa2vWMU
ycyth+zjeTDETJwd96VGQIjXUCkI6XhsYEeY13qiVN+rHMKypDLUeQVUjY4cPZvKxotT8acUTpuc
x6S8RWNLpvgMdCWOnOjER06fHQunW5xPn/TQqyFJRcljoVbdvdszjVkMpnIwOVeHtjhYVZVf9LS9
ZNIl3TYTCod52r3WFjTapCpPNmiV57FhugcftzliFkqe9ZqiaaLyjdZHUT9gu2VEUMzHKFI7IJaU
Ia6W3d0ju+3O7+uWu2UPT1IU6ksoyElyl5t1aSj5PEO/BEkxaTiPjt6f16UsHyP85ELbFKQ+bA3w
1tRiOT2pNU50N0lolyHk3qQZ/kAK+vKaa8PByZqfmqrSZaYdQmfaAHMTUaajlXlKaDLR6kBpMvMj
sP+4B4Oci4Ad3/DhPBm2NhAKGx3iXO0AkCS7SUm5sA8Wo5zaCUk8XEQyLYzek8jqa6G0xb3CWdbv
okzbKfYPbWZAZHJR2BcqXl8kh/JMbi8NtER9xJmdBsjBtcNshNi6XDiqVSaOhiE/R16xJ4JO3450
NA7WUH/jJDz7k1Q84lLNhmyg7lU6WXrTm+NXk9qW2QkanxbXhy7DkCimx6TP650OCpviUsvb1iNa
ebNFmPKGL+1pTmkp00IeIN75TU2NyZppKtXyZ5hoQddhXJG2Sjmk1a5Ki2+LbOPvxjgd83ps/MLR
iBtXME1WZioPbuqYAWazTwh3KFcAkqrVXN859ih3MCmWnky6EZ54o5+AniEsX5R2kbzjs7MW1grk
DtrvL4bU37RCuWkd9Rb0NsV/87NLI5IyDHBtiVooH344nRMDdSowgif2c9Q1L5lj7fFa2HsJwIKv
/iMTjQ3eTQm6dny1QvHWVzaaV3o2DDUcY9A2Km61FpX6EMf3EZJH39qpqBu2YR9+qTyFnsh3Zs/s
zG1HF0A0+6gL0enX2r7V8RQSJR9YgPeYs0VvlJ5wfhTWvaCTIPM34mE/zaa1mfN+X051x5ivuITg
TOQgCube2mvVqo+hkz1UHc2TAoOJo/4ccDMP00sId44C7EZEFm0L5RT17V04K6d6cigtiC1xRJjj
riPhxC5ebXZW5QEI3ddsaGC7qscmw4Wq2PQqyFLlTIx9e3xywWjQKhQUncjt9WMA7ejGgioa/azP
H0oSlfRkLjZk3uHSTiVtHDJZPNd+s4eVM8AhWadHqVvkTWGNHYeCI9uwL4jh8RXLZ0JsmMhyrTdO
iZB3ErOmDynlwvgJejcV7Tic/FEbb/Vy8DaUn5pN3QcxpX8wghh1yKK5g6noG0gcSqcMz7pkaRl2
JyonmCL6RFOaDBiCPJ0Cp/9cvpWtKvaNMj2pHI+blkRWfkZK4qiJByGREEgORJK2AiZiTlB601VD
ucXHz5ZWe4gFkL+njrvHCZhDoaapX7pqHUyGIJ6VzBl29djvXDumtK2+qBUZPCrY1tEzkq200s+z
NBw46XzvhjwOL0m3s6eTXNP0L8zmPzfLdiDdfY7q/NboQjywLijZKcY8yzFiKPKtFwkIgw6Oif0M
/OEL7OVvqfudK8AVeQIfVSQWoHy/bNyfbjF9M239ojOnD8iPrAlTx9lF0BDXSXuTKNPX3nBfJs38
0dukMiXyYoofTYN6mLzqC0imo9Xwl1t5/BZbyX070DKpLEGrEnKLE09cviYyq7kW9Yn4Yqfsy1wH
9q414sClX5v3n7Shf40666GxbWgS3n2uT9dqwTJNxfhZdbubSjbIrJUzQyMS32qQK5oh1x0QWyQq
DpJaQCDj8BH2XZ3ZQPumLXFYtqJu/z9j57HcupIt0S9CBAoeUxIEnUh5O0HIwvuC/fq3wNPd6j5x
B2+ioHcCyuyduTKEalQ67U1QUMcdmoKDZMb/pOtcU4YbUKI3SWW8mWp8EzL/Wgph0+U4l37fdlew
dXZ1r0cICmKA5fiC8hsAQ3SdZns9hwRVIzi6Dq2OISvym4bUTaUjkbweIlr/b8YidK/n+Ru/Y7tq
UmKDrLOSJ5soCbCx9TFNudlKd/oQX7fAfbaW6G+cCXcWnvLA7falYie+0QvaJ23r02M8dRj7NpLi
HjE0oSewDu6m2sTwU76XsN32hj2KVaEq5pn9vg9RuWG9US7UbPbHwuE3cOcxOhkJciM6Kjd2EzwQ
XP8D+U5fdb1OBHG2BA46n+Fdcg/F6N5yi/ghLfXnIGBqD9tK8RRQyb3Z5j6rrHZvuhxShduNu1kr
rlHDPwuC164GICSrIIaRkQ6bkdYvW7mdqwwnhJbqnZI9xLozrzQT/3pGeiA92Wt2fga8WEaTkLK4
V7vxwZgi1xeWA+q3T3DijA4BU4b1FMm4XJBD19Q6E793ScRVA/uY8l+DNeAL6qT7Se/DTaVm1wqJ
zV5tOtfD4LQAenLfStyERUsDhk5djGIM/WtdGd+sxu727BP3ZhQFG/i2OaFy6WuclNqhydnFF636
JSQtoSpTHG9wKdpWOhpOLSfvXcj6pc0bXzbOZmLjf5/mtCHh/r5rOmbvsGTsezMVzVg7kUHWFkEk
DHZQWui90RONwfROAYkJhbOuG+fOyrkrbPQnFSYzE2iGw49eQigd+DDFLRZOa21n6qntlH5TJIFz
dOnUM706uYvCv6FNVVST8tgG0xq+duw1bvxiZlnmw/A5DYX6E02UejscgIjLcPKJ2mBjTQ+17Yzq
0CwmA8RCWAt+r19u1F3rOV38EpfbLz4Eq108VX897nI1QZfJbqzeXp7a0HzEexjt/3ro5U41YEVo
jCpeZeTJl5sG5EljTctnxhexDvSwOKrQoFdJDvXGGLatbu6HpjyTeQVubPiGLUeE16S+UPA4xftW
AXyqKXJftpLMmWZPWFu7iiUQgs56MeP+I63mbzuZvmu9yVbdhL8eZKw+DN9zClK0hJ/MJHbEUlm7
clxLMuZXRC4ABzK0b8zn7CkjryGjgJotqqiveS5h9WOCXvWmuKor6DNxUazLTlcppboRrfhKMHJi
0biYMfop/delOQucVT/U9lrr7G7XDap3ufPyBw9c7oPQeKzTUdn0WvyeR5l1UGWGpMfAOYL8K4Ps
tR41CXsCSvZKNULVu3gWaiRETNeLceJyvWKPf6g6TMrZbWkKHM1JXlOwKgcK1CiG3Sg6pEu0qW6y
Opu1/DmDseTPNi4ajJqktkfJ2+xQTe/1UDuq6Gb+/NH+c8mi/sdSKuQkhtZ0dOii7aclSVVL7kkS
Lletfibf+0uzqMGp91ILn7IhPKLD8mSMatpsPsGsPtrxuIM0aCJXAHCICONqAEahQfoGj73tk5mg
wwHqjaFdhUq9MUxlpUHPikuIpGPNfsbDer3G8rlik7J2+bBBSU27xb6eG2z1YYr0lU7vt9tIy95I
V3mrcQ7BfyvOMCq/qsnZx8gElyWCabKcbQLPdrNbXNlHu2gOsr4dw+5UFfVZieHswdYXqvImg8Gj
9scSv96Y6KDqLnoTs3rSa9yN7YxLCokX1ZSGVEZDvXEKl0SXuyKlLwhT5+yOUCMVdE9z5s/Q3XoA
Q2gO6YFeLUEzZCEinqwF8752rQXJNcQtsMoJ1JqmGBZgWb6iu8vXtDmCizp7ICByZZRQ79hFOdkD
Ahk2hlrwLCC3BkrC/mI8uBqY52YAFSA/AgdTFAHwJlKe7EZL9roqgZTo1U+K6MzNlIMzOe1Rkx0g
PSoCkN/oY7rlGTQ2VhRWLaZT7rVihEJU9dUeotVmdKqNIrurOg8ey8pS4U+m1wkipnVZXU+08rcI
5KcguEeNtdhlo0OZ3BAaVbAMwikfmeT2UcU+zJ3c4vtkfdlCRijz56BzNqPQTVrj8BIxIz9UxrbL
saj3NbsAFhwc+i3q0+Z+ZrlPK1Zq68YKdQRp02NkMngb9M89pX6NKDs48yZgx7QiTeTTKO2DBJ++
SeLkMykhK1O4pTI5DZ42nMD4vI0BolW95eAswgatSbWTVoRwoTJImQ2iL5hj3TleBBU6Ap+UaSxz
3OckNbGxdt0DKhW2Mlg+jGJ4qdFQJjL7Hqz2WRjTNknnT+mCkoEtUfqmZjMyAHrJ5/sMlaznqtAz
DQJbTVV5xKflekaEjWRCtrLIlpaIgSy+y231GvTPqpDTbR9Wyl7IFwNFiCKfkXQciFfZDF29VzPj
LinQQam2OA+iI4ulhrfk9OZPo+gnRQSbsk6uy5pueR6cyGcSq1mfdGooZ+KOvus5fg0TEDb1M4Hj
lVdUOekhhaX7g8WIZprS74foyu2D8LWryk9hpXukzlej0V0H4ZPDiaj3rEIcHaylE9wKF0IsKBak
T+193arPhpkcoYvch/Cc0D4xR6dHWtnrtrHv86TZG7J8T2uAdGocoHDQgTLKtHuNDBcs2Gx8BAn0
SpuI7HVulg9RlN7nc7VQdbfaXP9UhP+pgbzNVMYcW1yNbWBTwvyY4/EjYFAQIv9xXHGSHe4S236b
kuqtI/2dccprjaJcVyW1/16UuT8IhpUUKQQwYO21gVC4c+f5oXXEPZ05eLobzq7HUh1uM8d5q4KU
OIO4p0XeuYIPOJ+gqO3c6bHLpeOHUwnokaVqUBU/UpFbVevgVAb6IxCb9y4U1waKYMIByH+dCr+c
bX8CnrRKSABk6oOZE95mYlwp5ufCd6zgbXEEv+ri3LF6s6biXKJAlrTbk36+swwWZTOV4o6yh0na
+5DeGCWIozhWrkeZH1oTPadrnGKhQnrT7fsapsC6mfamPnhUfMG6DuJ1UN27CIxB6IAstFkbqiGs
s6HWmpWd8XXLbObXXnIStYkVNFyXkAXPXI63y08MW+TBzaA3WYwIqRX5cPQ+FfZlKMRKljl8heg1
mVHhu21BY1xMiHbdR20Up8HiCmGUm2ZuGD3z2dzjw7txEHG05nQyFl2PaSpI9rNXHbYnWyvXc+b0
ifDfbDU8DkUJQyuPry8nksw49KsfFh+POaSHTYiaMJEqezTnprZIfxgml2q7omlrG0k8tTNlNanj
s23xpbSANbsys1m0EAH16XzSBPsiK72iPcZrgV3ROWKY0YGE0e0iLF79CADWiDS6iQfxgVyLQd6t
b0IBJEBrh81UopLNNH7AJqGCvWy3ywlWVRmKK6tCYQXn+sx/f98XEJSdkHKIMuINCA3KRilfMHTM
3cTcgW4V8VtgPuJrfRvBpdPbeAwiChz98MMa96nLUFH1pR+TTRkMVulxbOHX1wfob1bEvBI7iteN
Ucg6ciKJ1GBQSNMfc7DUTT04fjpOd2HF+2foLP2qQ5g4aNpH7lj1qiVFZTKDEzKtxyEj9BRt2Hmu
3WyHoQX9NVzvjIyGzGKjTfQesQOTScmVdWlL8Ul1VlEvaLqhfYrr0o8yjdZhEaIy1sTrLN7zIXma
aMEgWYel5i4jZN2+KmP/bukYWh0YYFbeiyvC1Tv4ajmo44aPN5ZQVkxVQl5gbu1HYEEaaYbszsyJ
+Qe1qy3WtL18q4OPScw0IuisExsK3CGVNif3KhkJ8nXDG3uh8McTYBZMJ84BpLU/ZDahrHH02HT6
yIjV+I10n2d12uqD/OyQcK6QZE+cc+E1Uc+3rUaVVOr3sh6fK9099yG9jKxWXqjYmiqglTEqCQBR
KFFaOBe0ggktjqePOEKSOdfpmm3ez2yB+2t69qz0+dbTqMUrCeN+NbjJhvq6uw/iD8r2NqfQTDFd
rgtde8U5xZSdxV+jg9Qht/nHRWm6mREDh8K+W1ktROkIBVJkdJtS8gH6SLUhDVNVnl04HHkZXikI
CDqXQxyjBH1B0ga8Okc5bPSmL4X7yfLmMZzZ5bbYS8IO3pqTEbQbyc+8MXwZ26xd3RgNhrDYQAY+
kRTlmUyjJ+Gyf+ra6zHf8O9FFUQ9aSqHa6WEj9z1NIJbgMxZkz7a86JN8FgsdcbZtmr0HapGlTYs
xVWUL6mtUAOf1EoLKYOEC8AWP4rbvsOnq8E3dgc76E/FaMSe4cz8cBFawRkkBwkOHhbGLV0bNljt
IloaH9S0OtkhY56LcETBjrK33eqd+LCtgBgj85EiVv/twBmir/KcLtklA4JecpAnP65VqvBR4qNx
3hcp+uNSTOepbL8LpTZ9pdV9gzq/qJ6EpC9txTbFvDj+qI5jSwCw00N5W2Kwk2srT1FcTc531zrU
/+nrFZSrFWUZAXKDFvSw4aPlfl7npA/3uYU8CwdRFcYsyt1nIqFYN4T9O/Ee0JzkxhVNtJY6/nA6
9pu2tW/Z0D5AW3nXUgfZmXQ2OuEmW6nqr01uT9sAaeC6H5u3NqO+JWLiayJQhxuBekpM4hqqtmcG
aoWQkpFPV9DmVbHfj5FBUR3LM92UjRYwpbNkJwMFCBxLNoslaObsqhmveGeiDu2V1resr8FQ2cHY
6kp0eusFxMR7iSWE17fJV03LDHV28mAv/CCNSsC6KZDKWhQBeWeNjoDX0+byRqV9M4MISKrOwlgN
iClCkr0WzfwUKlBo8k5DO+5AA7cKB86QOiKD5SYz126cLgJoNB5COi8ehTFuHe+k2QFZjZAZRMDt
XKBVjYu9yHKQNYvGm3K8BwRHEEhfznckmQTehE4aXGohN5pj5YDb1UVUwGLSfA5s/dYYwwzoFFVC
RzgLJe+1DGNQVE9d0hVeRBzPLusDcUQaLwobWonWsbZ9sCvN9noGGLwi2ZnhwY9p61vnIONMpvOk
7xJbMVEOGTB99F73u5FJprLgqohUfMds/shrYKJ1TRRc8CeTlTLk2T6dpqtoaAdornO2wY23H0Do
MRo2e9bSt2jWq11CQLui022Is3Efpy49ukzdh5kgwMdhGWIZBDZhjgObHWzhU3tmosPaalkiGM3o
E4daMsHAk0cPS/+kVV5gboObCAAUV15bw8oMyYdVQwoqeuOIDezExX/fS8Aw6Gn70m39SU4fGuKJ
U6aCEMKh66n5XRxCbKgV+4SnALsgUDiaRthjoN8WQXxP4A8LD4dPNsGSqQ1cHrRqd3GU+jB4qS40
3R37WL9TVXcjEjq1fWFnB5xx25mkHa24MQsaCxX77JXiZHdDH7rPgQT0siorU/miOreZpbXN4IiL
iWnGcNvrQHOwXyXkvPJ+7xGmQ9zwHSN1TjveABql98WHmkTA/ReBVmQzxiqEA0xURIwwITRXOzCF
LqzIfW8XuWfKLmI2KUvMgaw3A8uw1jyLYpv9if6n2JldnjKqJ84GCRndnlbboEel6UDFZ6AfGdri
o1DC9thVCtT+5hjZ9qMzAecPgiy9VhKMWplf8ZV2YRlGe7YlR8XIDPoHlEOQRuxTjJVIjtBpqnic
uvlKt+PMo7mzUmV7kzcprQ5QQiR29swOdby2exnSXGLH1NjzZk6je90Bo1vDFNtmcaXeOkQJrUxF
f6zd8q6PSMroavivfa8/Qsr3Z2PGCEbTcd+Lqlw37rAhYbfy1TaXXlDMN5lyNhRZbDnuTnqqnBEV
oPwYm7MGDXA/sYdDvBPXQC6U9zpKHp0XCvqYhp4GY9rDqGI3HxJTpblMPeq3PiyJL232lAKtXGpB
dBy6d5XNFz4VVCFDetv3ZYW6jv/krI+sXB3SXAyLgCG60c+95tB+K3Sf6I0accu8g8B720+htopC
t/DSHFGsDkmOOpJzjlyDbDCV1Z5WEGDaZPZZScnMSUxEUHpKaa17jVEPbacK5reaBxQqTjhZX6kO
shORAKssbZ1qWG7YUeDOwg5O58M4Z3gE4XMyXVg7O8enmdNcJrjS6ltPalSymW6PPU26ddX2H1Zp
KCvTqAtP718Y28n/KcSXaJ16ndiEDeS6imPA7U751gl6b2hwLSrE8aJolvSG+q0LS5jV4WbqYrZU
FOVrvdA8epbwYzV6o0TbBhuRMmKbHWX1nsI3WX7Mz0EwnfWCLLMkzIFzEwSUdsA+kJrsDLv9AcVI
mSv9Ac2P25L/iNNb+saq40OHJIZ5wLcj42OKh2vXVA4aINJgwpTtxD0a9eQ+MShbRkNyCObhceLb
aL0kwO5dmmR14M6CeqpqXmTZWEGLItuUk8qh3g/Lvym5k3pubXP0P0J0N4HreqA8fbb7+X1qjBL5
bJRt+9ImrKdMv7RoCeezyocgGHfIJl472u+4dhmI3Lp9n5Nox0patWc4oSFxMXZZ/tCoeiLJgKGc
96dquwrC7skW46mdnMAPJsp1Qw8YC3su7sLsHQinxsipHV1N/QosVKsja3/Wt85Db22jXrf8Mhlu
pqk+u67ERxFHO4Q1pJRScV0PxIJtnbT9SsWQsvlkBZypdo3oE0eVbeIPlqmPYyU4ZEK7lxLaVJHS
KFTBtEbBM42pxqdYwf+GlCij1EBGkr23zpk8DSoa4LPzNwKfJDZppiUnGhn33UPCPI4lOgHf3RPp
wIxpjuwnSQuEL5y337TiSnYfCK9CIsJ76nQFftNDKPSDNdLZHmh2UdE01hac+hUvzchAWPW2OVp2
TaXDcO9JMzIRX7RfSLvYRGWSZYA1ye2k6y1qHiviPIaDC7hBFeJpVpWvJhyNQ1uVOM3c9M65gnA9
RsWxJeQS17RFvTO8t/RvK0vamzKZb8MOimJJ2tBIph1OSE4Rdlxkw6C3w4U1WfO0VutTMOf9qZRt
s3X0Cp64ExIaa8GHq9vymQBh9cVqzbtGNz9KM30JcxFsDfinPqNab99B1de3upsmR6RR5KTNLDjL
QponK2eATA1nTZmp8VS7LzGfO/uxek7bedwHC5ZHNeuPsu0BaFb6ugu6G1npBE9qLDHLjoJP1SjN
ppEVMaYmkGAkkhMMcjyNC8UwOweTku5FP03Xwk6uMKHBdoobTBOzek3hYMkIn4kR9ZKawViNuhrE
nGjZlyCallToyclJ83U4gDbkzxUG8uArymmxjXW1Iehuq1hBtg3oL2GOUTZdPWK9TePtaAZnRQF3
NugcBk6fnKfJuhf4we+Awu/dARzrGIr7mF7UblSxr04yOJSmJbYFdJ6exv5BOO5JsTUyb0bxKKgQ
mkY/+2mgKms8CuKg6c57UlF2nBpcM1OOX9VMrVUpenYtct4IoyPeJIfCir4rPbpq/CTADWINlgTk
wUiNGGmKxfcxNVTIgkhuU9L81iIz0KwRaLIyCxe5tuuoDCVvGZIK8tMLxaf3Dpswpg3EpYk5TL1p
6zxl103ySpe992YtrkVHdGf+Eahm+pQF2S0+hQ8zszayynFTZZh9GphCtet30XCXcSigqJVLZNWy
+1UIxLG+ZCOflRo+QWwVfmBHOS1TDZYu87JaNV9WmLMwdW0A65LIe6kxU/aHoazQ6AOgZ5xiN1VE
z0OiMPrqSPty6LDjsuP8ih1ZnI04fq2WBKuccnUM43KVtekh56DekZh4UFEm7fWatfVQjp3XbGyd
5dMUzm86m+HRpu1aJQC4S7oYsXwJtCbeuKl8JXkrWAeU8NaskL+HBnp12oJhdaVsPTemaFdjP1oT
YppuFie3wvE649ZAdNsycjV8WK1w12FMaH1UJLQh7GPFYEPcBQ7oWn1WWd3jne3xIjVyVS9lYtAG
Fcx7+ZDHrvRla03UnEBCmlFHDimDU5+kwWEyC4Ji2+ix0MiM0UoD7aymY+6elcJXcfMj6US0H+rT
eyPzH5mOFUIp+waSj4HBdl5y13g4wpWnNGYJSIDOUzfwuxl6N3uZXWL8qanxauARnGp4UKGI7Wpv
gVZlOrfUQUsyCC2qfeSGI1/UiI6/BJJfaMj/47Y/kJLfBxKz/S8+yuW2iqXQ2qojWRxFUhDbseBT
Lo+pLgSUy3Xq+M60/oMkWe4P0urfcJR4irjr8oT/uqj+h8Ty5x6TwUZzyA3kyZf7/voUfz7kn3dk
vmsJnqHowA7x8hmwgJGVChk6O2I55/hYXubyaf58kMsrEgxZ5rvfNyaVgyXE5aF1as3Nn9/vz4tf
bv19lcsl1R4XzwoH6d7t3wC0dwcnb8t9kY/aHssSUCUnrg6XSzjogLT9723OBeD0+5gEkRVVtf88
8nIpXEbq39vaIFuPQWLsLrf/eYXLvX+e/Ptev8/762VMZZH1iBC6qUUdfRN3QrBuCK9/P0itKXQg
Lq/1XxfLC3Xq99UASYS+NpqP6R8WD7FkvtOp15yFxeHyB1sW3Lzlz1+3/V69XCqkfWWnhUv6xL+f
erl0ef7l0uVFfq/OrELZ+xSScgvP+L3j981+b7s8BIQ+zvd/eq3LbX+9zOWqK8HCidaMoDDTe/nP
1/jzdS/XL29XdFUyr/96mT8P+qeXvTwnnV0YGF21JQhMHshdIbTPUOAjLFdt4BWs4vnz11V1lDow
1P+9e1CJMHT8hJDEbQDu+M+TLs+8/PnrNrUkDksfQbL8vsNfb/P73L/e6p8ehyWYz/T7WugL60Nz
mC83X55gVKAw/nyz3xf4r/v/epPL1b/vVty82k1Jt/nHn+D3ZX8/xz++zOWBfz3mcluEgmwz2Pp3
h4N9jc4XGeEFEFUMktaHyPVG3oRyiP0/w8WgPykmMTHzKdKqx8toUFLCAzdVlnsySeyIGZzqQ77R
0lShpMiW7YKvdymecsK9S1wHW7q/zXFChnQ0l0tU6xqDLbZVbXqRmlu+81lLKZ2pTv6gBo26g1+9
Tcf+oe5iSo4KJU0bbBuYW9R/HSDNKugxT5cnc2biCDrWzG0+3UxV/2UEgZeS1oMoTbL3oA9LDbBe
5LpYj50aRZqmBsQ+ql9uNj6IigymqEYUkY8l4qLGJDMxiDdaziopTEG216QpxmqJe6aKrixUUKdw
6cOUOrEPU37OBVoAmtgmOJwCQQBLYbro1cZIZXBb1d1+VEnetYdZvTUcS9vNA5/MYrs62s8sTdja
yFQgYWehozlt6McgzwFrr5Q+Z6vPb+rhU6Rik1wbmrDW9HxITlQkvVzqMZhaEPrPj7qR7YuqOqHS
rUjyMV7roT6U5ZT5LKDijcnczgrlKgrpSOEpDD127KXXFvsp6q6oSrDHIJl7pahlS2KMWEH/oeYh
jdgfan47zJ67wImih5Ae4lxpw1oJnNar2Ji3znRNkNlPa/PDOL37Sk+d9mjvXoVTir0eRE9QJOpB
VBUJUkK90no1QvREWsDURM91/5MELCBVlRXBOJvONphXtlLJndRofysNgSjE9qwGg3J61Q7GhrXx
E2vJ0W9rtcTG2n7ZOB5DmvboAnmuRSl5qyvTdKcphDx0g8LKPINzF6Rvbe9iE6cisasUCgRVFzWQ
9bDsGhLDOBqNDaE4ch2iaySK5XaM3Ya8Gz70uFBEQ6wA0FX5Ry8JVDYkDbZhIHkclbYB55LU2NlH
yg/54LPXjKflCNISS56yaP6mhc0yuaU9UBtvUrGDc6l1nzVM5DUhlfYaGWBPUBZSuSiycderCWEm
uGtoUwxegzfEAENLwmXuw0lQtsSPoHeWE02RnN4iypfnAPiqZ1nwU0lGQz0o+MC8l4WSzCvk3K87
cBqHpjPR0Sl+HrbB7STkaq6djyorDBBg4fvUK750FIWIZNZl+GapJ0THqMDK5UZfyqJ8LceIuvY4
v7j1pKI+2Qnl23YLxCexHu91oeZrN1FvZxk4a33KvCDqHybh4E9zr4g7gTugUHlNe4zlSvqZ1qLz
wRGQIhFlla84T9GygjaTPMAlVXSe0RfUQpTyauaUXg9yoCguxHU4Up3I6b526rtZw6NxJ7vfdM19
m9aPiOlJBKRSabnVq5A9GdtGvnZ06WeyfyrVQF8bbUJlPFBzijQ9+w0xquDO4ZDJiXZHYkc701CI
mqzFnZUYT0pCURTbWpaxR2rzmviBpDoAIA6Jd+l2QkdwmWXTc+j270FYN3SNy69kfpm1dECmFn2q
cUTvXnt06uixx31wLGIp/OEIIUW1evddjp3jUa4i1NBeJyULcivQfooMPbVqvSaDeUaX+dxn7pWh
8bAczIeuor+TZC5teiQtsiLmDH0Ipalpm0aRBSWtiHbTh9Vv+yB7SIvuTRDj4KlyujESDNMdnkGL
SiImCcZug0ZY3ReIpDoKrM3ghRwT66bsUMcl7z0/ErQWhDDYLPaEukaEF9DllewRIwL8bBu/T0uW
ZuU3uRncokaRUHDcZL20kK0xJ6WqYyBQqDhk2csQdpkHcX5RxlOOaNv8uTKFvjYl6IExjb0wHWbP
alQKMlDQVFT2GzL/nqxEu+3HpTj93Ft0fes4xUqJICLWvkol/cpj7bOtdaocDSp3Fev5kjRaDB3L
tZyIxVggpHEyulrRFL4IVApjjq5zmMp7NanPNRHZeTFdVR2FTrJ4V9rAB440wlix3gGOaUjhI8du
Vqtr+laruLQMDyIl+9Zw3JeCSSEHnmFVPnoRyqMAnwHm7xu66nZrYx7KynOeUtjS7T0Qlvc2xq8+
GjeRk+WeQXBkJOwaBAXhld0QoP9whoOksx5aheHVzLqbTk/QtQ996llLCi3ivgl9QzF6BOZ+OjUN
vqAft3qs0xkY0CjZFpGqzYMhYDvI3NgCT9ia83BKo+KxgKpsiCzynQh5yFRnr7HJYaaUL65aJod+
HRIWDjLuDg3wQ25mT9NMSLvRtA9RM3+Wo/WslehqKA2TbeMTv3WaHc9OKbiKFimrsKxTWSGjKVs6
qSVNGcuAixKgUImt7RAruEtQqr3StX9zw+zBqrqrkfTlRB0QuGa71she05FjIpFkhnesDfSeKGlE
RBM+N7WhqJVWgAsAsegN5yfB94DN2HWjPoRw7MeDRZRfCVQrNN8mOb6FLT1BO0MS6pDgLInqaPP0
c7DjR70eX/t6/k5o0vahviWvet8Z+QP9VTpyanlX4SrtYoXuOMDRFb/HvTEjSCnnuN+kgnSXHMMr
2XrvrdPuww5bDtVNQD7gpQZpf7dGO3uSGXbVSSQMBQE/zLScS8Q41gUkrGDxCMkCjpOK9wVhxAZT
FBQed/9K9sxSIHP25UibHpMasKrJKFdRzNysaMc669gvBwjaDVvbLTrqugoAYtjpUZqfao7xSB1e
Oj4UjvnnGI4iYK3syW2UIyPffdwEwE06m58+PAuoVqWpkRIz7EjM8ttdSwm55WdhkEAqEWO5Wg20
Cd+iicZgZ1fE7y7qBfLO1HayvNG9SsvyPut01AxagUmFsxf+yneWjYcyHciEHZtnVCFXmitvOqIs
7G64rWT4ZuaICTqXMlQyZK+266I/wOwJ5o+iFtB4uBQcG6mhWrB+WDY0gqRdORLzpl5xSm4NEOl7
F2dymZ/xBqC2wQyEZ4bTpXu2JGW5OXNGeNHlNTAeUgLwoKxVAz2nnocPpZV9V4txJZfZgPS6e4wp
xO9AvOx7BD02rgU8BujOixBAbgsqEw3jGzYYjyFX86289u22P+lAT2QJr6sO0NJnMZ4vWuu6gq4A
C3Weok51Qsgj+mxS5Nf5kW1+RpucWQZ0kXudBi+qxcNOnYXOan6PnrrimEPMhIZ6ZbZNfEeupAws
SWKSy0ry1v0CmNhdiYlMU1maOyeQD4oxsZtzuzc0v3DClRi7bPfWtK4f9g5dDSBmwkUyl1GkaeiK
ZCVJh8jmOXlYhNVoAuuQ9hm9PgSpebrLyZ6EoZw921SmKmbwrq/QgbM2ngZOz7JnMoyvDPxYfThc
j27C4VLHd4Lhx2s7zrUgSGkT1ldhXP7YbUx5XNAuT/VH0kPOCE4+xIgqZW5alt6YhIKY+Gu7OHVh
fbRYLIYU2UiLOrMEWSWNedLi9Im19pNj6dXaDAX6aG38pCpFs8XpgXu5TDXW5KVO9x5WMbO5dauE
CeVxq0a6TUhQNaythtqt2ed0mywgn4bDGszKDD8J45/edw15NEsBVMwcSfkZh0cTppjQzJGFlcLc
arMPtrobbKg0e5X0Rqc2Ts/1g5JYsaXNdl3XM13MOeq36HL1lv42HI1HFEQf7JTrtZnWyF4FHX+b
g0b5gZXyHpfpPrDoDsaRPFbGOa9UY+1GiImznIXobMIFbFNn7WLKSWbz1HQunPLum9YOHMUrUPEb
JO/ehFN6hdVoI/vwJukNAxFJ/To2yaEr5juQSQfZV2+1oaBWdRGNER/yWBlIRscqeIRPSPKjGrLu
xJSPVhYDuIOWQwUhgDiF9sq8661pFRfme9LlRK4O09oILc039OlBUzEvJZyBEb9wasThIjn7NhGU
eBngNvaIkbBQgoxv83ig7wPElLM0z4ca4Ba/kzEY53DMTxNW5mWTpLEcW8hF5rMCY8DARoZctX/R
2qMifEsdaQOYyr1RGn4PjmoZpACWk2+mxtOTs3h3h2BTpSkDm6If9aiFUap/aJYy+YHW36tTsJmk
gLEWZtmaqDAawS5Hf6lM7oaFScgZki4UKyYLJH1lqv/otCtW1gglyQRax7gJecWErKaptzHq+lVU
217q0ruH0IbPzdTeTcf5jukvYRUs97o27PpJI65KE3e16SKdEi6iYh3rXFoChDW1TQxax0OA9X/s
ncdy5NrZZV9FoTkUMAc4QEdokt4zmcwiWTVB0MJ7d4Cn74WSIlrmxn+75z1Q6TqSyUzg4DN7r71T
bsJi3AR0iShSGr1LHRCXS8NDwoO44zU2qn3tt0cNgWJVIPpr0vJHnObnUHcOfV2tyOXoVkPrsYM3
oLY5kB4HI14tima6MAp4LcXniCSpzKZ4xcIKn1jTPcp8+Cmb4SPK2h00waVjGsR8R/aqtIZkSSLu
wlc1tr5pYCHAxVOKpz6Rjx3LUMKYs3OPY0ljR7koYu9nbKM/Qf9099tbJ3QWobTui7x2ybeSMArD
/Jza4iQMNp9JAMt4Av9U6/KhpOvoAUusQrYCnhh+mD1BscSQbYJwvOFw61egDR7hULEIj/09rdar
691cZu2ITDK5IMwVw0IbU2BTYDoSX1JsFsTS2QdkY4u+7sA0heiHcD2nEPE076DHhNFVzbIu57Tl
2KAT6xG84TfI15rpMHkmTgDTpdHg8wuimbeF9zSX66HSX4n5Pbh1Z259NW4LBdSyTzG9VLJDUtV+
hBUJUba1p77AE06BMQAQpaqk+xpI0txTSdt7bVae9BFEtYJ8QKNx4KID+iNA9jWvLDR4bvw5yvA1
bENotBiStb6zlrFnIroaXwoRgWI1tykYkkXeg3FtcLU4Mas90b0mBBoD9qHz92M+Nc+p0cIQIenW
BhZOueM/i2fxlZP8UIqnt10gaC0HSo7eITzQBfHGEgAwqPQOovgsfUnWRlhe2iDcWIkdYXpVxzIx
3wFB7Pww7mja0CNX7Uc0jD8SVGxQ+8HHVdzx0EUlvaHHrTQMzSUfN16KW3WEUmQ2bcXmCzyuVvjB
svJBUgIDizHZwSRjFhJFn4WfniBQ4/SKS5u23obYFTW7ELDpwqXOXtSF+TmQr8cHS3RMvkX49kui
ZgG3zPzEy/aJVX4W7IA2skg/4xSr79APm4p0z4lcoUXFH8tm3t/r00Mdejt5VTxNuRUvOJXfItPf
mHb/DZLl4nv4vCLOKEPW64xQZs9Qx7HWUHJUdPGFVT/0tUBXxvZPsr1KPHOrzVkGYTmeUltv12mU
d5sIAaPDsnlRlsMz9yhqEKNE5DIIZ10H45avW2RTF5BCGO6NVP+BB1VbRWz/noWJdmSo/Eey2D31
UrnWC/qZu8w6qk2oK2SXVCQB+9ECUQeKJLSU4I4tCl7uTTS7RbWtamdj/dQdE/+H9ayyTuMNrW8F
b94iH6xHLU3GVSus1x7uhxEM/WpCq8Un4wUnLAT3YHJ2xqx7E0HYUAovqAAcriw+DhPNWdVZGXM4
XI+9efXC4LH84uD1AWYNlXVSYf+YCjo1pzbR7QwVEgL9NZwBsKNZXOx0uCt0CpsxjK6x7E/QmCAV
spMVrGFXNIGnAZu3Gq0n4w0p9ZvEudzoXJiJ/SxD58l08hX+/HPoTdukxYKSjoem5m4JsE67atdY
+mvX2u+aRBLC77XHVAX6V2cYE/P8lxMZjDqB7lV3gYp4bjgAPBFly7o1fvpz8+pqwWkCH1gZxSkx
nYnBXfNRVkRDSu057cj+ZEI6sPyj8NZtxCI+VwtVTJcX3m4iGgllSXoo/PY9F/1jCU4QPoBNT9M9
yVQcEVk0S5YU1FRI7V02lrwwTVsRhfVFAUBcnW62CxEXH2EW7mKbmEK8xXpif4ZuzZyqBp4mUiPY
KNIzx/KSOIlaEii6L3uFn0Qv11VhvyVGc6hNNrGeHUF+xH8bt9Z76OePdWTPPM5jFz5IaAjNNJxy
DfpNAh96EYG/GKyb34Ij9f3vKdfu5uxZw7Fz15JfsFBzGyirFuglNZeJtjMrV1ZrfMiu3Zte9AQR
J9gXefJJgCRvdpj+Go3+JcmxquQWTuOm4HeOhsuYDOcijp6wULxRQhCUicxZFv3GLsdfXUk8rqvz
INcyL1kSGi2WkymRN3e/J5VqqzgyV9bIaBYE5gHVOtOE8JeHJWjeqZ6yNDiigr5l7iAWUtd+TsFw
0ivvEHr52eQIB4qybYsCicFALAWCxWiIXqO0Fsvvyi4/bCt998uS4F+zeMw0UK0y43BxcMf4mD+c
6jjlw9rH9uow0SPuvSRlI3tCDLnIJRqSHPXLOGBhCg3/JY5RxdrdnOc7SJBowmJNjZieBNqtU4Et
1ZegvuOFlFGymQJ5TInfckT1C+n4Q5/5LhlVzpk75AW3gyRieOXlxTnq3GBrgqOUQxes57BGK54u
mp8f8rSfYG1ba7uD9MMjT1vbRAya3F2oKPud3aMwn/XUysViN/9SpeXd1EzGBdNEV05Fx1Wcn630
GYLMKkyLax22ryGU7cV8CU5jBeWV8mgTOFwozPIv2P22TMRffdlemNw++I2v0yWYA6eTsbbj8piK
7KkNzZ+ZcgSNXkhZO5Rb1wOeLloejHn09JuwGAATXTM8Lnd0Y0/tmL2WbfxB93sf3LbdS/wgVj4R
I1ylr3Z5IpT+J+UBGMuQEsVnUH/SXLGu0VEtEdsnoJjMXa1BN9fjkShEswpO2aidCllqF3rNF5Ux
2506uQHbna9QWgz09AhxMNQwGRdpssuh6BcaCwK+AQwr7YO+dzF2/V1EvrtTk3Yp6cr3AVz5ALfY
oY8Gmkat3lhjoy3LGNF9OdrbscmMg5aiZa6mKmATIWnU3FDfZr5BGqkHRlxzkeOPnrvEAZbdtJHM
xQgyx/b33/7jn/nZLua+ZH2zkinQ0zovTZ5VrU0bnxXbNHRXQa5eXRGdWfx0Gwe6M2bPcV/IDKSk
K3/NDHkDA/VCWp224/fZTAaFaid8Jn0EBdDaPE9p3Wx7KvR64BnW1wwgo/apVMVb14KAgqSM20Mb
9sLova30v6UkzZSAmLe2Ym48NVWPXBIVAZjjn1o3tliYKO2dwfjCDcxNQ4Wd+f67FQPvZkREfuxM
fMUiH+pIsGqHY8mtDjhH5uG5hmjT3UlffoSeifmFWJqRQ9jvfFIvo5MumFi1nvniJReArRs8wudq
/nHRvIGxHINo+fDX4LnProCIAXNa4L9Z9mN8mnTnlpUPZQyGAWXNUx7gcMfItK9LwUhTPuBhXNTS
/ayVLXkYQvKy08d4Xh14WsbYUNVHoQcDLgiLO8LLx3Wnt4euR/dI3qpaFCOSNYRu3NbWPu/Fl6fb
dG/wU9CJVwlATN3xYZHLsuHKsuTCHDHegZB6qOP+VWUN5ZCKsTVa2fcQTc25TdptwHhbt+mUrcDj
ATsCYcFVtfZC/TUa5dkLvlFBxcff2e8uDWc5898bLX7KhmffwpbSu/RoYYA8tsD6rdoClXCBMsMD
agyIb1jAkNnGkW68JB6nNem/dLeMWKBB2VsjOoqO6YvTiws99t3Rs5cmc9O1VmMw6A0QFAHZ7Zlr
bqNZChejyORDDGja9Z1gcsiQCp0mY0+Mv1PKrgRLc6kRUqk5F7Jrky3KIL7KPFrswja667xNGBKz
gVGl37NcIRYPo9zMeGsVPZxmQVjKU3eZOI6x9qf+bqQFhapV4SyG9LOwGFjZ5WcSV9fay4cdqbi4
i1I8I6bYtxmBECPxE9g3GD5Jmbx1DPl42hQaZlMmZmkR7oN45voX5k/bwf/KtDLY8l/XVz1DszSY
yNvm1ZP/q2LCgnFJo3ZtTxgHMA1iqAxSaHoUI48+mBcgcww7O13ztv2l12YETdaVxKjbNTX/jOHv
B3ffVUz8oqkb2JdxwXhWkMDgIPeU8m6h6qR7rDKWQI3d8NEMxZG5/Dmw4Sp0zG1Uihx5YKxJLVXu
4x4LDd3UNiRjfMnyVT+3rN1xlHKISVPisYnOudAfvFJYW6F31aYfi/1UxRg0knwdmgIkX8DDIQhE
Q2Y3QzsXS0M8s79zfKB6+4OtGZ9/PgGbYyLrR018SAvG6vSt5LuhL6wtqMu6RR5tlUenVrI/rWqG
9qWltGPNVQwDDFhgi9yTBuLV8/J1bs/1Z9Hax6nf2wknaRoVz7kzWTs8ZzFHWDEeRDPvhGoopJ2R
4duSQPlbkdqLomOsJkIuC20Q5pF9Y9Zyo9FmOfZzlmIbk0buL12xJMweieYADVtwizalO9+SDyl5
v/hPuIWttAYWL4SFiq464a99aQHY86RpHSh7CRoabvtVpp5h/3eLyuZHEivBJCZwONZYyThu/2J7
toEUPDu5DCWPQfGoM0LhimLRzaeyDpMGyiNIhLXPzzbKcWNVHKHGXGVJdj1rx0UJHgf9TtC4E/GQ
aWuzE/mWZbEV2vnGQ4YZhj0/r3rTHdHeMtNf9/H4Ao7hVPayh5pAEAH01BrUDiuiCYCAiib+I+1b
ZBrvgB28l5bTraTbHQJ2qAwOPdOrAVgwNnfKT7MlrBt3AlHyKPFc331Ow97d4VPqAdiW5DyjQV2Z
VbXr8mOdcyXbPq4pbiTILOVZjC3HjcrNvTRxdlJW2FxzojQ+VWC/6eZ3r6bPLq8evTJe23Z1nRpH
PzQRxvLGf0O7x1cL08HQffchS61UyZGZUvE42tBfBnbMDv4pMtTWTaj99GrhIlUgfpHzDkmB0OQ6
ndyPMBHsdFh7LVHG0vNP1CIjFSt97dYsOCszNSYrHtv72PLHg4MVZxHR+oi8o5gNCrXRSm2bltFT
q6X6pnavptAoDPXxuVcAqhqdqbCqf7Q9GxEH/r8Z5A0YIA+8jkonXn1wDpv2Z0q+UWN9m310den2
aYJ5Kva9ehEm7UCHX20Reho1+64u7PAhKHAlFBZrA2qVoUHPW/Q/gUeg6fbPSQeSWnSfREB1VBuM
4IFS31uGAgUBnkRp5w7DD+tH79MexoDb12hB3jRa9zqUI+SwSOwzgmI0UQKhsaHbyKksFoXH/Nro
6fmgxjH8L/Mv3Rre216nYnGGHZD4YpvkBazP9B1Huc/XYi7RXDpjU9Y3fqOYqwpfUQ3XdxuSBgyj
eZVo8S7TYQvVvnWtGi8mppNr26rgI+EFJHT7yHWUEwiC1yZsh+FSYs0COr5yFeissHsbx+KBJ2xM
FWwtMJVEMFFzdCDlZgSkfsJZxtTfi8urPpWfcYMWpA3jJ1P35hB3Rq9hYUPoqxicYKDrHnJnGWXa
B7P24ZcW7Ni+ImPXxKVvWLNNKv+QEj6oFLRGdQOPGGdObOgkpEC1e4jmP2ymbxkA8sPvf4RP5aO3
mTyUicNv27h3wAVqlyEQB2VuznjTZEPeA2TBmrj3suIc9kvjHoPO5zrQX5qSmB7DNOUysHaug2dM
TN5LEIVAZWpm2kWTDevap5HJholaaFGrotpXqrn3spy2JgakdQ9MSZG/yu6Y7RwskGrLzYOL2MWi
1Lp4fw02cZRwnLEOKns6r6RYW3XTXfrSvaVkhOj5hF+1NOpL67XlIolAUvL1COC1lvUGsZoPtT8y
5GfMiKPwfegMmKSStXzcGc+WU0nUHb/KKve3ocJgXYAuq+UDCYPkCE0COTHKeb/UNj0rViMlcL0A
WhbPYdgk5Gz1gnSyTm2yrAIe5l+Akp0Dh16FtgwdbAkvVkuYxxjoob2ypMhRXxy5wNikezWs+rHq
EsYwDiSOkf2n4LlEpg2dAN5Mv7/GPq7xyLb6VZtnwUZLwb9VhvstbdDWWfusWpRmoqbckCMK2wYr
vmVNn0K5u9qCzhp/S4cLdMrSj0pB0tAl0Wedhuo/H4PjYJU/6gQxRcvFZTZ3lTRHr0bhg09zjc78
h5HANZCe+BB9jU/eMkDLeaa19E15MgHWp+xf1n3g7D0kP4cyVj8IL/OJZtHYthe8AVJ8wg3YdqG2
xCmSbpTvxqshTu8QItibSpz8yMiR040PvcX2wBb+z/CKAoVTZekP07oz25XW12fAY+kWWcae7JiH
smFBLJlFJIZCqiP5ntigXrLc/qondRbgDahSyRkKjxiS8wVXp4YgqNkkAp9WMldn7FEenDjE0p00
GDZ7a1fZ7d6AmNRl6kkbJ+PcoQUyS5vHQLSDS2FTvFtfZmKBM4YVoRUtYUpTwsOA982siM1A9FS7
IfFWnGYyfTNF257Qf3Lau+NGa1tv1cBR9kTI1RI9pgVcvoCzvqi3jTD2Tk8qUQIgeZ0a5a/UibDW
KexKpvYV2N1bIpL3FqIyV7+5HSo+FxENpHnoycaZGnC1DCFjQso1LWaDZuHnMwuQIAIXGxMGNrY2
b3OPZhnhEyfsIW7jH3z+N/le45dcBcwLGNMy9G88Hd8hbZUdfKlG3RpTfpVp++KOzRNbCCiksRbw
prfsnXGXVT7tgDBm9Q57VA3PtSPAG+mh5y66bKpo+XW2ztK3jmVlvBv+AGYpRyc2b7PyNkD4krrA
wvJy3yvn2NeH0Rq3kjsoR72XcXD7jvZqddF3beLEhmWttgWg5sHHPV9/5bJ58cqAaXRePFRiY/g8
OTnTU/h1u0z0ZwVQAu/swPJk3bkRkjpdlJuAQrUqZbq2Z5sLh8+nNL9YaLrrcPLOCknaKjfERwqx
HrNweIAhdFD29NtQfi4BhFG4ZycHUGCSV9m2HW19jWzOprqA2Jg7W2NQwalpy2oTNNUNH9hatwtu
/0QcaprSoK00jPKgBzKPXMA0wEgWf4UQ1zAttHsr1/i9wSkKhykO5S1NmBOstXHAAhF6RyYbS9Xk
83MwMtZK5vewrK9WZwHqd5e8jGhFMou5cpmWL2tmfg7A3EXFunwZjTD0pJWcYqd6hJqPV1eVbKwU
SwyVxQyr0m3VagBKyod20g2ozf0G1wR4tYSirCTWJgf10TETjnLIO63K1244nSP41Us/rPK1XraH
wI33fqAn2LtRsANgXMOveYloFlOF36VvKAHaAA4cRT8AiM+AhV4VA1bwAi1aaaP55rTVg9DbXeal
47o1qHfTFncIdbW2zNMC1vZwbQPrvRTHwOLUVBF5VqP5TWo8FZgNsbL3vuTYvjH8EpX7zAZlq/KA
XUlytGhKw4AyQgXmAzkfD+GApHroUHsY+zJIs43BeMDJnKsyMcMxnqq3ZaUf4MqANqvNl0bBu6kY
mNoZmJV2jmLLnUs+WU++Fd8EZ8rGld02qaetVxoHnye5cOccGxZkDsikOGYaiQUuxiJhVspaIaPk
79yAYqdEF9PAM9bbbE+gFmFZxka2LVUJw0YvV0gAtPQkVP3px/1n0rCriKeFUd3Squu4aUasMMUr
uvvPSNlfXV+sfUjnlp6WW11T7MtGQIYVXbsTvjOSZWGPgYzhmfZgFdM9tOVzLNVON609psxqpbUm
mZPajJdFo9PxQLQbvLanb7TU60oveWCQmdR7YmNXPGH14R3J+jVN3oU1Aw6SPUPdRyxhJp9f8TL5
3qoGfYDVyfjhFTVqJO9n2OE6Z9N50sAkLBDadQhn1cnO3Ce8Vgy4M/eHXvenzi8e/n/qwf9N6oEp
HUf8fqs+1P8KvorVW/v2l6/fX3l5y77+/tdbWHx+/WXfpG/557+GH/zzC/8ZfiCNvxmmjvjXcjyH
jAGdGIPhq2n//lfO+b+5nhC6Z0gPcyGpCP+MPhDm3/gKA8WxazioZkz+1T+jDwTfTsCV9mwLQcNf
/x9iDxyp//UvZZGOAUktn3//q81Ex2UqOsc4Cl6XJU3+/cf/ST2o6qCrszmSVpMNcrog/DUeQke/
jy4+K91nUtywAxstsKV93qLE8xQmzTze17hKN5hYL9yuARibqr+7xXSMTPvVJR2LkIKTS1wmWZK/
o18R951lofN8hRcen8Os2DfFxQLJWeXyMpCCxeBDbXuKfc+jJq8K12USOd0i5bhokx/bQTDDDROW
5gNKYj/YBVl6wUFPKJzLM91kYL+skokJdac/d9NZ1q5YRQpERKWJQ2KlYAZjQOM8kGAh2d9tpR9z
7VeRhArMtY6C1Ll4yHBBYiIXbzm8GQcsin7Wg5nxdzyilHIbeYGfSkWmjGuSIqwS8rMHUVt7GWvG
huWDA5STyeeZ8TwiAtSH2sD+rru3gp8dYwyT2deA9pm81/UUBl+jvZIWi1YfprDNgEhG2pOkfFgg
gDgTvHsMZgOoVNoqz/vHQU/PUZuei1zQl7OxggErKn2vDeM1qjFfR/ox0qdj4bGV93W0uvbOyser
X4HjNeeB8HMNo8JOSCFtWFs66ZkVGQQPCNxa9OI3I41edzdD+7VLgjVQJb9Zy8K9oLDaZirhARm/
oeI+jgO/JkRyZMi3UPf3ZrDHE7cRUbdh4XlG7IWGdTzGzrD1aiJrgWXWMUCWKT6zaOCqiM6QBhnH
b5ikbVrRgsWTO5Ma2G6Tg5F5lwGWRSGd12oEbaKNtH/OuR1f9BR6FbXht5VxHQROcUTriirHODJ6
2RF7SJgdJkMkzMxSXGOHdZ6WlHlCqsh+xEBqtNYr9N+3wE5PwbCG2nYtQ3sHIucQs1I2TKIB6+Q8
f8IUYc9dgxVi4phO0m87CL+rVt3mt5Gcs+fK5aIW090AH5noH6NO1WzMgkS1HXN4d66xIjhuXyVo
DKzh5uFSYvc9HCeHJWVA79hY3kEZw1WxoIVscsisRWLw+JhzykLewVIdoZXugmA8RmH67QYtbgLQ
FxEFL4S6s2VPz/M1OVX2TmdWKeyIh6j6cFkiEHmpEnV3kGMMjL9D3PgQ5pZWmZzrKn77/TPoFpC0
W9cGw2MwMObtquAbzZdDx6K2MKXepK6OyELXPKEOOMRXcOxzwfXXjlf0cYtIh9nZxd910nBItIwh
4wPqxbMmEsTXMQK0aAd/f1XU47MCrJX17krF0zWaknPCOJiogSOrlSe61T5W27rq8c1291pDpzIf
B+67Cqdnb+pug7WA23yDMcdkLn1r+p/e2B7aYXqW1fQ8f4KdPh7ZhJ9FmL3Nb8x8PbIMv8loIAlp
em7Gjnn2iCAKrim/EpndKzKcGJGLnW3y0WjVdB0a/Uptui1mOxlxEVbN96tXHr9P4sl1TLbKMNiv
jaJSm+xdJNx3hkGoyJKFL7qnjtjW+dpOEnWcXxtWebJP+vYeGQpJmLmN4/wcRxwFXTgdHbsjOpx7
vcu6Tdak30oI5EWvA05zI1J300AQz8WE6GVTReazj+LJzJ5b3imrl6+qrLhe9OlZF/tG856CstnU
dnzQ4npD2ADH9HSVtbqGtrpnuk1rDHleXVngPMt42Lo5nHq/iN7cQHtBvvd4apR9EbX+wURtGfnB
qjfhuVi6c7Gk+vBs/0fOMsGz4+82H2H2GEskz0ctiNbteCgC52Ks6Wiv/lCcLDSHrIfoytpdNSWH
1HUuwu7vE4kqJa05vqH5mrWt6Wi90+I+zoLmtqa7NNNzVvHaIaSi6OSS4J12iCiA3INWo+umo1e2
96aZNtNMXfDVkeHjef4fOdHIug+axeWlHLlBeHis7O6j8dVVcW3WortD37GIsCy3Ph1iLe3dfFhF
DbfVhPYea3J6MCSeJg5sKsdVUMQPHk+2Np6ejThjHVb9MP1nWt+75c/rdaE+zPCrIZU3UM5lviXn
M0H35CUkUnO+iRqTe4y0s4gxnvvadVTTBjWw54nXqrN3PBOR6OntzaFsNDmoaLuvYRtjylL3NOd0
87pzqGawkgUStsveYm/g/ghPdXiZf1ZmysvvO85QF2N2HvjabF/RLoyKsjWojYce4RzTVHBlAHV/
TCYSBzJh44PSWosFlbUjYQDes03rGldvo9eyUo6Njzhwgj1Tu4VsfaKNZjiYOTiHmCP2BKuJ+Plx
1NcOE/VEOgcedz9S8Hy7GEBHhpqK3UXymil19YpkPKIrOLZG88vSbLj8ONPXWNF46OUDVXYcsXXO
bTVHsRrEq+h3RUwIEUdDd4hmJ+vvv/r9z8YpGrcD29kOyWgUxibh0I5F3nokSHjlr37/oYn6n38r
rPllLyCHNwdvRsySZ1gfPBm89IL88N5qT7IL/QPTRJLPGBstCa+JLNj3E8Hg8x/DWBmHLCbH1p/s
F8OtFtPY+Qci2DaqIFySeRADWJDTLu01MrcEWERfbcbZhS+NcD8y3aPv4wjp9F3VOmCutfWU9+zu
k3VObzCwhecZwObr1W2+HaQ+iUrXY26TJMi2ESE0HDE68JEGQ2OWuM6waKLZ0ZpjORboUOc/OlO1
R14cGCPZXGQ4s4oKCDotbvhwjDapFl7zQhRr6q9nd+Gl9ttke7uQp8C6Ct23GkHHuup6l3SI7ldE
aFSuxeHaYKrcxTJadI7iaZyKZ/QRLbHxaAuZSyQcN0CuoJGgfeHCnmLzI9USqEP2xYUMhj5PXya1
uyvK8bVDMkhyY3xgJnhkiI2srLtl3nQLagSqdLujT6EDaOgnHqr2AXk+mGDPKNikcvwpE+TemMhX
yVrRRj9l1uM9EcUldXxmK+52sqO3SOy0gRWukxz+pai//qMe/gsar2sR5e0c9/XfZbKHtNt1hGs6
0pYGBfy/lslRzGUYk06+62TyXSX7wUhn8vLdd9UFEhmD12NFHaVktf6Tn/wfsWQU6Kxl6B4s9ifC
cJ35lf1LgY60kjHJKAlzDozrCMRkBt/v0xVTTXLsg0UUs5BIUZ94zmUulf7kx9Pt/Ed/4FmW7Upe
gW56Uv+PHz9IqazYL4ud2SZv81mTE9unVeXW029wWG6OFb1hM2/VY2Rnx1pwqlHYIq3Y/skLIQTu
v1+IS19F0ebN///v70Ng5V7oNuTdzB++rfqbTWWSakcXhOxYUhik7U3iCHIre8mmCG1hd8tHNIYG
T5+UgtUTuygX61K+/M+vbO7R/vuVeY6tS2nYhhTzK/+XT6hMgmGKyTjdgXkHoZOjY7YetQYJmhrm
hR4xVyLp3n9f3iUIySgdP6jE7gFsFjt+0z31YYUcAL/LQyJyr+iAHO2lTKfnlkeXFaPxHSlDqO2c
jJEfg725BHG8YZvE9i7kBpirdB2Ph5uqWxbGBzfTr5Nl72o+iyFwV2lBeHrY3+KuBhfymiL1qXj4
+W6HV3fc1m5zq0ZW6a2NKBwBbYr/qvc3uVNvdKSelYWvKguetWD8SCYdHJ+4eCOpY1Z9dY3u5pfZ
N54Mvn38VpPYxTOMiSsALclVA+oCTgDaUJy6igzeob+HbHj+kcv4j7b7D+7QP7o8CO4zbcMxdNs0
/+M6NdPIywq8obvQbDai0K/kGh2y9P13Za3gE9b7//ljN6w/+tyFYc1duyu4R/7jc/cGg7wwlzsz
cMZjk0Jrmsn91nNcDLeGB9/GFcnbyPiIvYwPBbe/0+4eKpEdLOr6tLf3xvQUYvFF/QV45+bhioCt
/WDJ+WLQKUjTfrxaA5IVUNoIKKKWSAInZ3fR8egY8tPEedhRis3fd2BhhvDS7p2doACdu4KUK8EL
s4NhqqMHJwMs23NPV5XZ9dpDSz/CO2qMJSHEW/p7UD4pkVv9Jmre3XCgTCFSxXNkuVJGsjJluYtG
k9Xj4Nr72LAROJYY3xZZYJbYOtOOq8g/+y5beXr9D4iYLFF61IblOuuChxx5wSBJc4i6ZU8LNk+/
X815+1aTiWZDaaQdLdKInIjp2pbDNiZvNxubl7obSTmmHMsjWvbwVtV7XIF2FzAGV4RixOdEz86h
K15N3DVDf8jEeFJa/K2Z5c4M7JUbdJuxTN+M1D8QptVaV1Vau3AEN8up3bfuq9Mb17ndo2I5jmuN
29Umb2HukwpnZ3YTx254qPJHZfLQ4vfQBuo33FgDkVWGZMVu9MfB1T98F5wnVpQ/ubS9PzhfhCSZ
0kDOZYJZ+vfzZZJagRfEyjGmG8u5pVN87Maz9Ev8ffYuB2uY/8lp+0envo2wgItaSs8253//L0da
bY4R0taRwzahIWtoTIs/f6T+wS0rHcMUYv7TM93/+CFRWIH414H+CbdHaG43DHHS6V4rVg6Bh6Cj
XjwmenWbJmoDtwGjrh+bMPmeq2zIlccYmWFkeWCujXnSQnqHeWHrtOlN8So5CGWeHuKQrynqZRPH
70Q0UDf1yRkb5mGeI88HcYLSowvMZ/xcXIp1EizMaV2O2bnB0a1kd7P4/Ds/eTO98dgSKAXRajH3
ZdKanqHfXZISI4hFSd7k5GnfpgF6Go3O/CIR2B8gwFxGy7kjYeKSWfdu+aNkwuB6KLjVNbHiszd0
d0Pa4LSI63bic15bgBxYYjTjcW6b2jA66xOuFbs+cXkcp+CBmT4bfOYFkNYhMghrofrixejQ9vlh
vu4UpZduRt82jwttpCeJknOvkoNpAqDlk3RTazfPFeYfp9ccNISXvOZOd8+aGlaTfNVzcMs0JZ5K
lxqvxfeH+3yCC/q1PzlG9T8ocLjEPOHSFekCv8y/X2u5iYSmGLMchTqPT7YoS7y5+LNb+qZaCgdo
rX4sUvacRshnpCGTHppyT6jiEz4d/K5Tf6lp83paw044WMmxgbTPNiq4ig59bt36/tpk6hYiBG9c
81S58c95B17mLSM5/cKG/YWUorfY5PtLk7d0YIGKGnQDJO47Z8zemZx5FSOAnjufanQuKrpa3Trf
vsynajX1H4XfYBptjpE/fEhO/ozDTFoF2Yn8pNE9aMKm+FBsvLbz9I6MyJvn9jej61b/m7IzXY4b
SbPsq8wLoBr7YjbWP2JDBGIhGVzE5B8YRUkAHDscgAN4+j5QVfVUVpfVzKRVykqWpEQyEO7fcu+5
eNgOZf2xNqlgd6JOm/AA9wdQLmdpga1yqHaYv7jN9Nam+iMN3qRIA2VYtlZjcT7uEpq5TeJAUz0k
xhDhAb6Xo/qahwl9EDEPch1ZWO+rInD1r7mxFw61enMdvmNS266+BQqDEV3vf88d7U7t3u/+/Qv9
L04xCrf1H8MKmGz/08uscNoUvRqro/IrUkyQuDSoNz2lwvUht/rp0XYRAyT/l+fLdKz/eXz6lM/c
0IZh+v/j+GxtggBMe6iOfYpUrCtIFyq4HldE9l7pvBhkNMaq363zs1yMWC9sNAEdhwCDFyacJm8U
SzrssM1dNTCyosjOGWt2636QWsxwv7sMUiA8btZ6yWdQ6k2P63Sjyv33Ed6rakW0Hhkquw6aFkpY
h9gSPEU/VARUYeX8lcTuLTWtnc1wT8yQF5ri6pASuJ67godOYM5PKrXBuw98bk8kynUOYJXl6o7O
5kg9UbfLF0r4nVfxagr74iIKGPv8WgHsLcVyn4r5XHqcG+t7OLHyz/V7thb9bTH0N7Ho1xZmr8y/
a15xnW3aPj4XkfA+xTdjupy+HVBDCh1v0s89j72kc13s3dAWN3BupNe/Mw/kHTv67+uEIhlRS6Qp
1619a5by1zoOwfr5UFGZ/6hb1JLldDV66O3qV1eIQ6/Kq2tTdczL8lXqeyvmJMoRo7PKzqbbsipt
1rJucapPtq0bqeaHJI1dTj8F/q2FaFKQDES7yx4tmnV0Qb5+bRC+zsK7DRM60Nm7rVNrg3ndOm2a
EW1j1N6vQzh6r6/1mw4sKpbceGy1LNI9pmliuK83fMZ7g3DGWxLPj+vvG3M+68MmY1zUDcgtGSez
lEcKtsJrF/yhrBsJ2AA6VhDRxem7TtZq+kW7Hx8Mxa6fJnYeXvxZfRlwPheGM8agP2vReuoODMn1
WFxNVgfGIj7tTFyhPtBspp+kYxw6zeGEZvpajrDLYuEc8uTsOM77OmkrKz6Ad2+lO+9c4WdRcH1Q
XTbps2jdy1owYQV6g4n7LpJ0X8OVNojyIH36blFNYEuLtFFgrGCOSHQmfhmMUREoyMM6a8Ofw3gR
dFx9pLqNmmY+/37gWXqsZWTGNUww6m49vWymAkBJWc3TgDXeLSh6IpTXcFZ1Wi+fClnjOuweJfbk
5EvXmOuvD9w6fRVcqs1E7yBbpjUQ1b2a8YL0xjc8FGoDH2c/Ev5YLKAzWqbOHMfrnHBp4p///tQy
LO9fHR+e46DkdjlE9H+q8ouZXEDTdsqj9OavSvKDJJPCil+ZczHwGBDTrs0oKjnIQzk7GtTWvJHW
2fP6YMk0cDd+Tw/QB4yIwRXcC2hK67H9+w/wzO+s87/GLvsFLvtL+HhTnOnG5f0cYADXXT/ZFCrv
LsyD1F4+Eeiwhipk2ynTzMgeuXMq3BBQrPtNMA3z0WobJP/D8Fh6NOmJicXeaSiZie4gDvsdG7p5
wSsSbyaXKDBcp5+oWnBwiwatCEONjuynTV8z28SyoTa3iuHJ1k2h+pt1qBDJBEy5RT+/BQCbxvGX
3qERqHmDr+dLulinWoitaoiU5VR3MWnvTQ6n9cx5TjT9prfdmpD3qftUIaN6s/TpPkGQ65scb000
1t1+vcOLDDSyJQ+125NWR6m33rtDcQ3WMFfef/DXnw3reWSvUQj9cf3T1jIpMdfWOIvyB63z9jU7
gfWpQFx1W/+QgHl/x3h5nQxorBNyc4rWTsOWaMxzlyDY+Wsu+QKY25czsCXQL0e0pfegHu76JWs9
UL4zEUY5znK0mkkrfxX98GK50+P6hu69v5f+//Gntlb+XuB+MQPrsiTt/+m3//lSl/zvf6+f898f
8+fP+M9r9tVBvPvV/9uPCn/W69Ja/vMH/elP5m//21e37rr/9Jv977330/Czm+8/5VD0f188rx/5
//of/7Y9f5kbtuef8F6qHeP1Lvvq/7Q+x8ZBnfgf//g3/GnvfgOwk/6vLdME7Jef/+JT/755d/5C
RekylHEdKjfX+T+bd9/+i8VK3iYF12auZ1u8s/+2e7fcv9D5GNZaLVgmn8Zn/W33bll/4UNBsppW
8NcV/P/P/p19/Vr3/OMCPjAIebYCz0EYYLCAX8uXf2i1PJQlFCVSHDOsJKE7Na+OP8ehLkiTaczh
SVgeUa1CRVVpFKHeJ8YONq91Z5qJihPPaeRAFMtV5d5xXQSwxcF6ZIA+L2puqGQX23lE++gnzfjo
DviUwBQ/s3JDJ5Sp8gL3r/nGkisgGChnc/wRD4hFq0C1N3gnzTlfgFaDZiBoJDO8pzZYgi0JKeWz
x3QgZ0UA7wzYrW9i2e+p+oAyZMEZxedwMFo33pkpQRENgqlNPcvpiwwzenVD4yt3i7NducVxmeKS
vf+s3mlFdrHMpj8yv2EZ11Mvd0UfitKtv82zySg89caTVdQRw6jhdZqxqqfa3FyHfulfMa0AR2l6
jPB+gwBKN+CfJsUOME5YlEt5llN9mxeCCVP7NPrtJ07pitjkPDTaqTjghfHRei1p2A3aQal9Q4LI
zaI1gKiBk4RA1JYpzSUoL6PPRkPG5i7mh/WmU/4UjWudRLDAKSmtveaMHZwv+6emfAj+/HUgQeUu
x3G8WnFAynDjpU16rBZ1R+0d7D3zWXnEpCR2ia/CkAfNRo0NU0vIIXjTz+JJxwv5mAzTe6xKdSin
YtzPpSBdlfzMYxDmKoHDTsw6h1Z1nCYmGjbXUkXUxq0c1qq/BC4Q8C2YLoY6HBVwZva42giF7fTy
OPe+GUkvo+6zO/FGatnOBk/1qPkddRfO2SMsAt5HZPmJ0j56s4sQLIix8NTWi8w1qjWPGtFP5YNv
Qmv3SB8+Bc2ITsvhUG7Mfjqg6wNZS+KVrc8QCJlwnYqp1baJgEpYlZDIqCyGY5+TJqc1Tno2lPar
lvr3RtPn45y01pO+BgPH1skwq+DiDEFzmvhDGS7CU+p1N4ksc8Dwm7UFq51MO2ixCMLeBaEixsB6
ZHrO7mMsJZb94qOz9PzSrL94S3+mi8qOKfzMs54XPPfpVg/kulnK68gL7iwbWalnk3llXL6GfOF4
yGzxnJO0nvFkRX5MHpESc+SDe33MUN+5re8+TRY6MyOt+K0kTKAryUXmyyj2AVFg6xVCIC+bqEfw
8fBkNM+j+tJ5+Yl51ojc3KUL/tC+nt8qBK67kR85sYBLG1KM8ZqqgQ0oZGu2muA4Zpe8NsxHRiOG
zYuaquE8del3K+6LU9cC7HAgBVS+QEWqd+Qot1DqvK47zstdZf25Rej56Oklqx1ynrb6TMkNFqA7
TizGseH4xKmsD2sT9xk6VNfeSaPJ9/OY++dM5d/01O7Y9pnPbpJHWWxZaGBWWhwaloLEWVa2WNWI
u3gvayP0mJcQ6uM7V94735yeJfIiDe9gFMvTMgFM0D2ou10mzlWM0s/SiLlNKUZ2BCK7Ic0Jieci
9TaDPi4b9p9kQRU5bzSbY6IjwW9HfJN5s7KsvQorDUVXfdg2RJfap/TXMdxPr1pQ7AEokt9rCgPW
YQfhdxB7Tbf6KPUzsnSC5a2aqubBs2vGUbW+lWoaI30JQFn0WbhUMFmEU/5hALSENBYfWl+riWO1
sO17h6G1mmtSwsZxg2m6NxlmzMIDUenNOKtaP+0ROxpAbarVkYL/8KH3OvPJzvUHs+2rB195T8tC
D9TVOFoQVY23lkCT0m+972pM99jCT0kj3ohRW7DF4qvA7zoKcZplTLtq5BmhG54Eu+kF+6LLMhKg
IGtkJpYN0WjfAQOpZxGbD3XhQGi2hquru8FWFExkuYdqZLvWE0u6b/rMyW/81L3UhPtBWmKqZ/pN
IgQgOxpaUjKNw+qfMLeIybjvRzuOOkmqb+t9JlkcvOG9iREWGFGXgwGFYqOOg2BgoQTyRbfUTNal
ToA+WyAg0WmeU7/+EI6yHzxLe51161x27vBae3tpxky7DM/fkZUwHvR++CWyYDhougnrQ9bpxamQ
V2r6ghY9p/1hRU6imvGcZDjT/Dgl06HIX7r5q0EfP6Sm/4pX/x3D8blpPLFbcpd0URPIo5kSVmM6
/GjL0uOmXdoOTU4ZJYhvUZnNH4tefcwuHzmWZXoYuhYNACD1LWIdmr+sz44BT/yuJ9vzKdBO9BY/
kjoN3jCSOmAFksfMLxqCRXwasznHKDdn90nP27Dq+LcS2rUkOKqcrHhnNMF4tqWZHrO2eo9TnIGk
jdZRk6fI8vylDKcFrwLRzxiEO2GGbmoe5eLULwOkL6CW5RS6Rh08+NZ41A1g5F7nESk2OvolaBkW
1uBKQ39x6Uyncjklla52PvxA3MsVc26NVL28dj9Mgwp4dM1XZdRTlAnjcclKhNO269xtnqFEqYML
lz4CFoBH0jGdkJu62ZmFFuxUa/4y5/mzHHKDwO6zPlYBaWisEE3/ExIibihCh1iVydcECuiqkR3k
ZcH22eSEz4DLi2pNvTcy0pgw7dwWmxE5Kii1bOP814vEm8Up9X1uReERvdNCqe0kd+IwIGYsyt7Y
5R37iNSW5WNQwCBbzE+z1Z2nXOkGugNoF/gWsoNoualTu8XELCscIv2gbzojrV/IBYAq43OtD2Zn
bcp67o6FBVaxMy1xqsvEYDUzRyy8/CNvdwTz6sul5YuX+NyCyg57AwFR1+bGPS+SndePwdlqwXKp
LiC/UHWRZz0kg63f+/42EXBwZpcTdTMg3yZnaTLU2nmcYhKkUxcFvGzkEzlNIHTi+ELmAJ72vMxD
2Un3MlZp5LYE44gG2o5XFKRgtlQFJIhvB4XflCe7SfAtJPrw3EvNeemMHu2xS1yH0eoHv09Czav7
Syk+CkuvTn4//+gQ5++rgAAudMlEsaPwmpaMRCDZNXw9eVKFOFqHzejDD+B1Bo2WlB9AUvyDqS/b
hl3kGvGo37KCZ79uOvZ1M5RDXmlr7yd/+AFqR7Sfg9xbvZacWKwirvKD3Vj7w8PoIoXxhbrEaDKO
sYpXOqVj72y/9Rk8menFdeqfzGUZ3E7gp4AUbqRtVyepfFT/mvZN1SnygPa5Z6fyLMLfZUSu1+52
Me6irEB9tm1Oku9QvY8tc3SONm15NJz8y8NhdLJNCRy28RiXWtmuSRqSEZeWKWbwR+XctdRWD0Ro
fjp2ytB2OeoIFzAmCvlkmC6+7N47k+x3aGl+LjqAQ7uoWAPOvyzHSi99nABzSRYuBW8VoGT4K0VF
nkNvQPzPYkD/Bi6pvhP9Y0mpNdkq2SdieKRmLUEgoM+ADQCSxk7AVFoActD+IHazEuNQeO5baUrm
02xvj2VNQKHpEQY0MW0658AkRouRAoEVyXH251dbDllomfGLp3XZEZ1sFjpCPaTUbkwbllOFN3q7
9Lzne74i19Qwu0Vm7HfvzBz4E3bNKNqHxiaiOVFPgZm1p7yJjEHUR5318g6mmR45JvhjKmxCOg3c
4OQKdB3iBsxirLDthgy/gEmK05z8seTubBaGRWzXs3S+1rgBpoTtX51U28HKjJOcMPtqE7sg3LlI
binCO4VyZJS5Tgxj9aNazcyxhig5r2Y2P6R1btKewUDvjwO3nbuEdF0lrBirpc3QvIP08SCJ9UaR
+fitJNXy9LsY4uvdkKfqM1xtnmU2NGsXYD4sSbP6sALY8QriBJbSsDObZ28CkpQZmTi0afGUlzbr
SqWiAtH3zs1rtiu5WW5JWWIvr0ZrU0EG3P4uypSnpotIE8DPLmwwoBnBWVflh6hRYXdaVVzaQbTE
aUKn9AhUvjgKkzU9EQSoudn7bjvvUZZYx2ESyL/GfC/ahL9qKpznzvLJT62BqAGea/YOtB+YoKyt
rWA2bh1is9//MRt9JEAKelPZzGEVa/spcMp7Emi8dzmOU1cnuhxowXYeAVPiryDlw6mIlzHbgqoy
OLG11Ej+oabWOvBcWVkfp5KnEkV2hoXUPHq9f62CDhBf4MidoY8r/Lna18PHaFJhwXBzNigv9sKe
fnl+gwM74E7F4fJlM/OHbt4gMmga3io51rkKEPU2kRam2qXLwiDwux3XPchErYyKYESlPEO8lr15
qxsDNwjocEKtNZNHIDVb7EXiXeQ++y6J7fb3McBLt5fFm3Db5UGindv1i9+deuw4iLcFHZRSR7cz
bIBwyS1QVfWCTeR9lTwT8x0cEwrGnTlx1sfzlJ7taXouwQmHda/7YUG6Hc0VN91Ew4LxxDuWQ/ay
yJwworwjVdkjk3QIJqitz42LF8hsAEY1ObBTr3MJSnTJZsXfN4YF3vBAtMYt7qFYF5KI72B9LFdk
k6HIEC/z/NrM8EUZSPL4Yc0lxCyDHTj/IaEJbJHD1WdRxyBZJewatbDHZ3D9PgTkf46Bm+1yKBGH
0XevhBFVEZQC3ijxGifviiSyp/xcmXZ7Mlrnh+F3436K8eMjCmWllxXaEYmh4l6V1m4eoSskLCXW
hjvz5xyMefk8zzk/8dH4VVO/oAVOxT5Nxq/ZAdYJTGADQtq/9DSf21TafHNl6x8HNwsuuuKtlpVM
49Wskfm6TumanCimPEdrXKflag30gQQjQ5OyYdtsMO/MPN07QqelsDPca25kNZJlK3I9qhUWf/qB
UJ0EfbbzlSEgjPW23psqMcM57rujGwaGTMI057rvObcPsd1+us78JZdTT9+Jb3wKrs3qHKirKri2
8UpkziXTSEEUKFL6O5IMl9cQBPDcSNrynkO4kQXk+yW+Ymj9oHPlA4hPjBYfYaY3uqfGdPrHrn6s
MhVyi/cPMfdRaDPK2a1D35ShVYizzWIRclnU6G17l/ei40BOR9AOwDAhtTqTy0+fgOLd1E6CUpwm
DO3SpTA148VNXItXZCnCzGvabU5vyu1RQfPrTpZj9g8kvpFeBVEudP18FxAwcuqq24Tu5mIqrzhl
VUyAkkcgEyW6BAI9LwiZAy4/TM4ZYByRhaTxrenoK63CqYyb3sMUDyYwpmn8lhoyHPSGcC/Bcsuw
qHZqiOyAVC9LUAJZa3KMCHB9EfcAmy8Sfe9nS7PtZ7/buhbSFmO9AqfO1C8gNF7drp8ujcE9N+ew
ErvHuezncwn3bxGxfHHnTSlJmfLSwLnSd4Sir/zHftLvTUEkkAjeckIu4Ef47mlIYrx0fcmhmhrF
LhB5+w0YeWPEIHCHDEBT7BA6KyF/Zp05ousVrGJSddIW/8kopfFY+x/Y+WhYVf3YGFjnZB8QNVY6
O43r4GRY1rYb7LMNo+s4V4BbS9OdDnnDkMqztYC3cXaacdvSDl+zXL0XvSbfWn9hYFB9R/CbPdtF
9o7XrTxjS/74fWOJArKFhIBoGO0awK29jgxiFsPtntM1td1Ca5CbC3SCoR9DDjnzxLFCyf5kJX3x
llpWivZ0pyzSc5HwszNPyrDMRvNBsXfDuh4nYc1Dzm5TT1vsyfJISrbxsqBRohEhJELjoeauvsEN
DGBzWzpds50BAlZ9CKK/PaHn9SbqvUQZ81HFgI/g8vibVpjMmozkl7t482NRuEfd0uR9ogQ053vp
DM0fAu+n32MqqawcwsVUMJuy67NTYdaxO/3qpM7eQYqMqtg0kSxB0CfclyGG1NMbIp9g8LHZE9BN
SriM27BMlXaSOBPO2CuqbZKTsET+l8fipAa96w/PNSqqcMHqcRrLDs+AVYVjSk6qyEW9swHgXQsF
nbkpSJdOZkBNAYL+78OINc8+NY6S7wapvLbBVHPDSf5gl1N6LERMiU/UMeEFwVWvf/hTH05TO287
2fu7VMf4p/HT8pnPrHRXwC3cbggajLu+5GTVDnQzVDbqsf3w7aU+KAu0aGdVETkb9QWkjXNP2cQK
curTsbc+Eu09jrXhnFlOFBhufHJNLzkLn7TQNFAPrrRPDHI79GC+fgTS0gLowkOu4ZjG5Ko/aQK4
fJN5YDqM8QRniWku8dXP1dCGwVLVnJrNtB9jntl6HdZaSt6drGOY6Y+YN6vU2yMUrra1TWCTp1dv
Mn+a3HlhlOJ+mVaqolHzqgfbrplGqpcMstaDrU4JM/RLwL1sGio+OmSdbYm/orUJyOJYXJyXrJTF
vvT9mHnjwBSrgshVi2KIJhAj20TB1SNviNBUjdoa3WNyqHIiCxrAWBuzJ9nDaYDo/55YjAtugBIE
V6hlNXyzYu73Y6KVhxaN0KHJajBZvNUBuO4YAqWPEGnvtUU3Xrg22+ZhfENnvpy4n2/K9gFI1MFz
LozgubGZEICPyH37UcG5JXoXdBAjZ0FqgXvSBh18uB+3zynrU43i7qqS/BvgWBlxXGbbkjnDE/OR
bT3VORt4PCoTtR5jfYAqNWL+KsftwoIgmg1iYTULw3CG89pXJly1hHnh4O7Z7WTfUPZBC+veWueL
+C7Wlkvr76CB/HJz3KXGOv7wEyrndApOnpuTVtK0N9dVFLYQUp/EVD+7S++FVF/TqZjtG6VOcsLL
nBINkwq2g9A74oKoCtLcmLi2JiGwGpKdYTAiJ6k7ZsGdvYlH0R3h7IHCqKiPuCuEyS4Cuuf3sclc
dokEk46z8TiVK3JEqz59DYzvkidsm+uIG2emHOZINgu/ivrJI3S4I1KUeM2Ti3qgTTz2yYl38/RW
RmO3xRFobaRgbJwXd22x8C8EU0Q8/RTpP6aM0WCZz0fiX5uoz5xnnRHKoY/jD62dtL1dc0wOBqF2
lGIgqpm4anyQtgaoELp8nEvMbR0wjY0cdWJXfOugbHKQPGm3W3/QUKJJrT46aDjcnuvLk1jGAqZX
6LgDKn93eBgSquqJYHZHgHmz7Gw/WYQcD0miomnFWfJjY3bb5RuvSx9pK3Zd62ihVdo3PSESWcfH
KAc3D9XSPtmk1Z1p7OAdE/ID04mvExHTwvfr0GMXPQQCi59/UL96Q30VdoLEsHV3xQh5k5KawxUM
69bInHqX6ISXffUc2pEr5zYidUqF5Yy/rSUA+/cvCeV6Xnv6aW4ZDiqFKwzE7dj08cEZ8291V/xo
anIohYTaJ4mXqjJaR8spfnk14dRA8CVtsY/YrSOFKu1h4eezF6qp/ZocLmsWR6RIXEQX/LHE76mI
y8hcsG/ViJYdHKyRt/6S5LAKwBDj5iaRKNI11D6MwIgqWR+R378w8mVhzv5lB7lljGynzsN4GOGD
ii4ijl6xPQaOk7JvTsz82aMO2lLuwT+f172ETbCS7qPIKRVNAyzgxjB4pascyXkXE4ROBo0EyuYO
bsR0sD6MPO/RUpaX2Z+skFLXmhIe3nmf02SxW8/VHnoTCN4q+J60xQ8iAMO+8V4WUfwkCPJAUhZg
gYVFBreky7NymrVURsSapAcT82qM1jYy7a7ezOP84aQMKZtgRxVYhHLSHuXkG6eZff7i4znepqWG
RGYayGslB7KdeSHa6lW3Vj2PrsvNb9ONjyKrQ++U1KBQ12Qz10bgbMv4XKsh3RoCOA3zCR6eJHkb
7dF8rRfiR9LcOzocAiev9YZD0pBSsDTza1BYFpgFhgMLeswzyEf+rtvFALNw06DY/IFdZSc0qg/H
k1rUGM5Lqk3mQdc8i0if+c1Uk7vXcQqBuXTAfEHLzDXFmT0k9vvsmindI6mrMY7bnCk3Eys4Cw3r
E3oZ19/aadDzEBDBaDjoSYDeWxvcc3M2tJFaf5ll0yHZ0O9/fS7x03CCWgFGUvfVzsZrN3svZfDD
6d/At8JyJJVrgc7lBQbpPx2k6apyH3xsdkRj5r+IlNrZAWEpLumgeDNIRTBtIiLWr1/KngygPMa4
XNvWsak8iKd8cmqSpGBLXmOScb31MoZ2VVMU8VAWG5sZ4sEd6Nu/KFMC19oHUuJo1eyLKuw7E0cc
VwX2Nzv49M3mQ89G3rwVVHMKYPd5ko9LMn3YgcFR4DU0OGp816rmm/zyUyKyiP/W4otOjvdmHNam
2nztdPmMdjfSEFjF83hvfGI0zGlH1iYtEbMgF+mibgyo1crgNSe5Odb815QPjbzU2CtL5EcnIHRw
iht1VKQ3l9MtaVvrxHZjiMrU5EdMcApDuoGN0EDFuzAha9swrZhos2Teun0GovSiID7tW4PQBGeu
n/x8MghCdhPyxM0y2NGwgqiHC7UkCbO7NGf6ntxBzTCNqIxhW8qcgG10vVzhc/acMH6ifEkg93Pt
4Mtddqk1sjpeAn0daeiR5xBAMLvlXg7TD+GwAERhl/Y7v+sYGWgV3z208ma2ylO32Me0c4IwoSEC
kq6OcEG2Q5qgM1vPniLhjtKFHQ1tg6hTmECuNWubmGTHiKA6jop7u2lb2iQr+FGmAEDMBBropjQV
TT6jL+YDW80VNJVBcM1c752CONlNcfvgc2BEQ+MDq54c45h0iU5+lyWjIp7/YDNBiyEINXXAIe6M
WBdndijJXtY6BNBS2VEAqwr2q34ZgSVN1JPM8AY9TMgfWBw8cWVLWT15UKfcafpWGsF4sPz5rVk/
jSRcLryWV0dqT1QIAxPm+EHn/Pl93f3+pVnPdrRrFQBM/xE6zBlPJ99fXMtNZzdtJK3iuXUcjtjY
oiCuU2M3rmDXGv9cvZj0hcUY1Wyo168WguIEjATIoFWVD6gWMBPHFH31kNx0yLVxkEQNQKOmX/LQ
zXmj5/X86ZMYlmTs0fqqo2leb+n1K//9/xSivSyG2yQnE2Cm9s4Cs95iFXybnoj03rr8YJtG4uWj
8G0oZxjPgnUzKxkWLcG4K2S09O7cV/C7+haZkLAPNKVL5OgDSwBMn0zOvGsw4f0dxfjN9MrPIXGB
KsGo22oF5W9pmjYdsvU9WKsTZ0/QABbtiqWabwc7jfKU6GLDj2JvrE6dCra2aVjhYKg3x+HO4DiH
/RfnzOODvNt0QHlhfLX2HuipAC0lgKIFMVdXAc811cZgjcb+1drOyXaYY06LFf6+txlgDSdNflq6
9mJncF7WJwVN8DlJ3GNr2HeJDif0IJ9tmx5GossZsPXG+WGQKCxjcZgwCbdB44a21b7No0h4vLtb
DhzRYiIEVDVdGRL23ergfwnc7xS704VXEpncb7WoeqCyfaJb89GSdqDaA1BUdlb9cgwOCHrlXaDb
0FMJOfF5J7VDA75lnK/Kbo79t1wfzNMiZ28LDp1XLhnRHeo/pWqpnupMbjnp4jAbGeapOH7uaAGh
XsrugYkomCFaFukfYxMkf1A0U6SQTRdFyym4DuYsDzN4/tIKmMFVmj5xTpBfSGAOwEcU+ky2G4OT
0UjkaejIs5A5FLfe80Gy1jgOS3TFmkvGndXGIeDL4pgYmbdlYmeDDdcOQ+noJ91HVJ4QlKWV/h9Z
4ecn3aCI8cB9sRI5d5nPNAHFzUBSPCwosmW6Q9ENn0QWfdd5iSG5EQXhGIPcod+wNmpsPyp48RrZ
5xbMTb3BG6SL75WBhAWKLWoBH94vfNZVMWJIYn9cvrsiBRx1r011ouMhzAocbaAT35tZALnZ1qBr
JG2FiPpxR+X8Fih7PhrDDx12vzRM+L3kexdEplSB4TwKwQ+v96AhGWABNkkrXjwWtkd8+Md8jLHW
Oj/jGt9tSg61Qy+5xdhPlEH9qyNB4D1ApNjI8mTi+fgIwpYwsjV3rTgqu7IPi+X8DBoSGISU3qYn
/ScuYyAJgiyJBfvqmDUni/jJPd9AQoIbAzJ7TTr3K3PHAjQHUoZZ0F5JdrHtvvEQbO2FgVAqG5P+
CGEA+Hln3czHQQnzqEiOZn/XR6Q7WkcUNxFoMoOIvE6dieWzKFjXdcqX+1u2yW+UIE4lS+aw6PEM
j/HAqFHH3KuBF+a5PwWQqdkQGVjwZ5UwaXruOpGckGDNW5QM8jaI8TFBg0xmw6YMjB+M751Hf/BK
WqlrvxjQv3Hbk9PFuG6QDN2L4sGgwXZK14W/nIQcUOLo10Qw0Eq/l8OpKfQfMcl7XHqTCLMgQJOk
13jhScSJGQxxWlGl6GJXLFcfBWgckNjnLfN5QvxNehVJZl2H29RGtWXZyMZMu97VXVztHB+ZcO94
gOAs7+d4XfZTxvyvK2PwujaksdoVLMuX3bTXWaAdYmF/mN2L5VndaVBoFDJEoOv+CuUP6o+9ThwP
/jP1Xq9mhbx6Qlzh440oOhbKSBhK/5jbGtdRvmf4SAflLICy6ok2fmDp2M+KfaNi3VXZ5wnELuC/
OqqzUHiA5F29fvcmEMTuEGw4Bb12ZEGSoW3NWeMys+DQ0NbgKZmX30lwJ41j/cKcJiB4Z54vZhVj
JZVkBGWp+cNnHgxJRnPgeyVp/lI0rYHd3QGBqdHfjTk8MY0imWvOQzKDHIzIJzfdCtEN6J7bO10e
l7ROnlNDZIlhE7CXDfOJWA2ApBLYuobgmTz2bbaUT0Q/gB7Lxu9e5zwvPVQexvy7poEi9uD6FoRP
i7URc8dtEZAn1sHIwlod1dLcu7OeH/uhClDKmIi5FdtDkjkKG53tlPOzS7Dzah3Oq5Sno8mdiMVo
ATWrCYWtGWFsVCdn0pstOst8l3jmvEmk8cXq1yIg3bN2UpQMYszpkVCvcoeud+15nGz5L/LOZDtS
Jdu2X0QOMAqDrteVJFctRYdxoqKuDDCKr38TP5F5MiPz5b392wiGuyKkkLuDsW3vteZaozFJdo4/
f2kSIjSrsOloeo0fXnUXBQCkZe18zYkD2fiDNElx4zov4KEi/oEf3sHVTXNIbqkFqFUVW59v2ZEU
9qRKvBJVMiJDWn7K4JnOrqlqWm2onLoql7SCwL4a9aNXlFdAqcGJ+Y23ccLpJ9CF8WCX3p3tB2RZ
9owj2KtubBFz481IKwKE9JDhRgiJWMXzLZ6LXF9IrwC+6Wigz5ytdVMPG9OoGDQzt9hEM/dfGinE
KEBkNaJPJR6hCM2vCzSOM8oZKK0HIaxdkgK4ayX3Ihwe9HrlYBJkQm5kyHSAmfi4LWax0qX3UeZT
v/bBnu/M8TkqEPpjfY0h2gGKN4vlbGglU/hcwOZFaTd089Y005fes959xkeF09FfQSbqW1XMNfea
o0PcIdFgm875gYjMbh/tGBQjY6q7AeEh6S8eSTHCwokWvsdBFW76Tu7SaEygwKhTVrjxYenid+S9
LL5OeILU/zMRf7O1OD+noWJ9IH8UXdYVE8tDKMd2Z1mcNr6jQsR9jbFrCgyFaojvVT19pvdj73yz
cy7XqS5fa4jzK1MHXxInELsYlXlBLjAyOLDvLJvnfGZrUeqOawI1mIaCRjR1ZKfbujljD2X0yH05
YBRGPZ+8ha6XUniIaJ1H9DlhXJwGyNw7OVJDs/bFjIKXCr3BnQtJwXvFDtkdzaVyl0t1fTv8+RRx
/MqbHG/jJnV1MiYgACQyroaiIMPWXhoLt4P1j0f/268VdDFWHRvPOcidTezTuA0rcj51asq1ObLP
nLze2vnKfwYWuc6qcEJt1O1DzD+nNO2G0+0RBptfj25P/9PXbv/kr+/4T//EcUY2C2TrbUBtZqw0
8OjSVsUP+EH8LUluI94ZXOLTFM4bAwdEFs/kKMbq1Rmc71EfqYckTYjS8DJol41/BpNLd8QzSVFG
jrz2+FcOCUqrzk5W1EpoiOqTLzQNwYmxaw8IJB90euHM27PEit04UZP0QTw+DEtsR1w4G0ji5gpF
KZNK2hxQ9rg39cmZbDGAMeiO0bGs+/lAsy388sXKrODOyX+yZo7rymSZA+znbr2m27sOgAlBKE2K
MWAK22iDecM1rJRV0paUUAvwPLBIfhGfPksHkKlNOdpfahFepwgHnWQLvwyxcb58FfVCoMK2YHUM
QT1JX2gaJt6eBxWkNj1DIpu0RlEkPB+eKxWlFxpvffHTbIPiebA+O2v6QXM13sxm+BoBCqGpPu3t
tqvJZcxSINLoamYliHz191ndO7twYGc/jNX3eUrvqF24DZrtG3po+tIzS8Hk5/eUC1ufHRHmCplt
E7z6BZR0bTyhIrI3vKjXQXl7dukY/i1TrYVIvrU0KIghSMbdGOjiIJT/UhoxGWvDMG0s0r7X7Jcf
7Ln49PvheSTHC49JQsUDghJNj0OzJYrOftzb+2Se3ZNtN+5J975LLpX/khvkCffLjm4sRgghmRw3
ZFr4u1Gp+7zvjVMTEOgS9t7AYPh743Lhdg0/sGpt41SR+XOcHiM6sI3s1LkaHwSz6hWLJmiDnBvN
JikyyEEVyPl4LB6BtTyDWG0Zrwu9UVoS/2ONEpICSXT+VOClc0sHc+eE/J126hDk+4xVkN+OXnqB
gTZQBA8HgTj6cZCfp4AM8qwYDs6yxyOQgKQADew1gmi7DQi8JH+pEGdHzu9sFFdzRwBQFAzxoQ7J
ZalJH5kBi99ev6UebA8zizma90zL6WROHjvv4l1m2dUd7Ws6oHuL35wQFZBv1iayBBrLNKWf+pR6
R9B+uv2gwL3gQUE5PNByjj0Qs/QMdKy8A7qNaZXP9GJxl0eo+fzw1BkCklswHBr8OwcSo/a2a04M
rQRT9eqcAaS3cwyHkLyLnv9X09OfgKVLb2244Uk2BicO9TAaV3b/Gckqof5UMXtBR4Ll9weSQ2rK
tzwbIfvc+a713o0ucTZB+EdbWxeSIvZdLj/nMv8YlUbTOFYHMLWfdhiD9LbS/pn81pU5g5Pt44Jd
DSMzx3aQPOd4wPrww2p6E//1EruaTJ8ZJjQm/vSjdGpk2zAN+WDN2Hyu3OaHWci9irP0qUfIsDIb
b0kv3Q8kHz6VUGQxdeZv0pfBnZFTr7N9IDLCBLHi+ilo6/RgGmFMLpoT3+E2D45jmZj7oKDrMjiX
agyMQ58oJo4qWJCuLhrv+MHqLbYzf3gizy7l/EeJvmhq5NNIKydi4lgj6ti1U/yYL7uoQVYVnSl0
Cz6TB+aO6YaB2sstAZnwB7lul6lDVQdfU9wHqLlIeLN8ErLEcvp1Lq36oOVtj8q5XTNePseipr7P
6G6ZVKTrkDpjH5btfRxB66FOfE/rmoCRISXRZOnkz5LgHe7b0czqR7wPfA2I3xE64N5j6jCN2xzz
ynqeIAENqRux/HOXjfXwqYNkPNn9OPx5COqZjr+gb1AnBOxYWu8tJhG+jSgob45lPqensBMmY4T6
UVvusVsGGrcDZCBuAOaS5u2HbxAO8Hz7Cm69m/RbW4/fC7OSS5zJWwRL9kzJVGXLHSTrNo6IXsqC
QhHnBLHCNKxPXm/SdloOc6VpEXZMFvs2IThbJG9zzb8tWs1dzRM9GKJl06O+E1ha0lzle1AAsLFa
1jSPEAOSXrv1kDhvjsLUyalxCBqbmSegbR9902ddM8GrEZqV4fiulgl25ZOBRwjwd+RS8RG7v/mg
W9TvsndoBibGG3rFYg6TKyLjbj0uAcOmzJzd0OKxJVCEOYBJskPtkwxJOy4+z8bPiX49OwmH2IvE
ewg6RtrlbKkffr0lcsjV0KthkayE/TH0DIpNEzGWO/jJQ+Y0F/rn+R5FRkld1t8V/PaKuKmnULpf
x9Z+jpx4/jSq6hzIYfxR2MldcB3cOf5UBTPt2SBtDDkA6mQfdiVTuzeBqzWdicDRKR38CcvALfc9
EHXyIfrg0x5c9X1q32VcrfPSvEad47FbGtyNU9o/Q4kYNa0ig5xYP92GWrA3LBFs2XhRNlYcxfS8
wx/Z7KCj7uZ1vLhyI/J97iaJRFRZc/AsFwk4TFz/izUcu7q9dqb75DUJtlMVZcfW98kSb17pUTG4
yhe3QDHvUMb94aZX8jbil1JZtNETcuoZ6nNlsLJJiIgiV9hoQ9SUXQdGgiq7ProRopIlMblCI1eH
Zou+uIWE5TVPA7JRMo70N7/zIYMy732p4/qUUtnCpn7ypr67hNa8bSarPKWJFaIVQNg1NXWEA8bC
FMXn6MWyPkY+PVgx/Qjs/FJG6Z48KuenaOKjD97hwObd2yUDb1TQ2+5D71vWkaWQRGUUFs94vtjn
4mn64UYHoPI1lBCGTzKa+3MUuzhmeusKFJD5qWKsCO/2IvpqT3B2c0fWKmwLr4/3mSC/aKTddud7
5mOHXBr5MkCLqMmYrqY0U7Uyfdb03vpsxZzskkzIk1zGFLdDwZ7wlL0PcVfflVla3xUq8bZ+TXf1
z6c08vdt55D1Ta0yOfNw9bv4I57weBU+E56+Fk+pH5KqF2j0VA2567nRLDYR8jWBb0O1cyXr3Zht
3bFT6yz0umMn2w8p5wxT8/Ke13RunMxyLk1mvLq9CMASoons4p+W9JZb5PTGOAgGyAxFRzuopV3G
wX3IuImStV61dYbINZ9PbeyG2JKjHYSFUxJP2dV/HrwMCZFblsSl9wgkFjIG0LRtOyDHxLxBSSwc
ekk1phkQNu3BICFi64cwNf/J5/gfQEfugnv5zTDo4mcU2AaFxDz4myEZWl2e1F2SHjzRYuKZW3Gn
O/OUiC545O3a9fSmTpljwymhb7P1nKnlLs7kfy4xpVBKIWbPpyRH0ZK+6danwC1ycUqyxDggXymK
te8V+Nhr+5cVys5jsa6UzDdR3R68McE7Twm/xEp5L10etHg/eutsk8VyJsfWpJFgLuwBtC2CNLcc
p/pdGzTpUfT2Qx0S/PDXwceufsij/iWyGuZaDnWSRgFnTkRuM19r621tWk+9JOzjv7+Nzu/0JnyX
vm0x7wKtY/NW/kafGWIMEbPookM3yO+1jqzPnowuMq9Tf4XpxqPDoZOP+aMmtQ2bVA4y3hrtJ9SO
cNPzvCJ/PrefmL+2DyBgd2gWMLA4BfYXmt3PXLiYcXr5Yk6Ez2SBWqEvia5jlnob3vt2W3net9xS
7QlxcPwosCEiuYi/5CpHUzTOxRv8T3IxK4fGqROTKuW1IXCh/uiPU3NGEnrtBD49oMLHjrkz9Vlr
EYjG/Py/v0/273gW3qDA9ikBhYdNVv4OiC5taOIxuoBDL8gDBs+y9cJ2Xw8VLzcVE6Wkm65RHHVn
bSJljfUu5RzYD3afHGkP34dlYF5iJhRyytXhZmBL3a45uJEbgDJMo/V3ty6iB/CD4zy9FmNyP5oF
ue0ZWkYjLD6NNNXPxuCc0fD899fG//vv1xIvzlv+IBe2nN/QSuWEi7XUM7J3L8+PyEtpn+6Gyk6+
xHWLBTKCJ5o5fBBMr5yd3bTjqibN+SsEIe5dFUWwyuuDA6tqW/oMW5mfkhg59earCtxhI1VBq5vT
ijSyCvEKE9uHyJb5Pz3K3PheCru7n/oUAq3Ium8k2eHEmsp3rwvhiewR/4wnXLnW/Vy15SaKTPkJ
ce1YOEzjytF8M7v0MyF76JXqpl8iA/2DI3vxlCMEX6FFQog5TB4SdeOdro/3jFUChFiaOFvFnmNd
EQ1E/ouNZBuyoGdvuHKss4ivYMegYUeW/8xND3ImE4KhyeNLHXjxPZtZFoQQL6VKx/DcNuW7bj39
QzPsCp3uS9VPExp3pKDCfeo0OoZMgri23M55runl7+tiLE8+G+qNYWEkLRrkfLLX3kczVg+Wmt0f
LK0Hup/h2fNgsXpJSIpC70cvaejkpEG5kJVIonaYAgKjoIGfYTJM4x33bbWbDSwqw66d6/YT2xvC
8fbItYt/dwi6iyBNkjBXbkeDqj9KCespQKSAFssBGQXsobPVBIkaKaZOhURZ1dnbnDIjDivr87+f
hf/GkWMWIiV/7ECYprR+v8IY8CSGjSf3ENAwPZhIl21am3dSv+daXBNJWpMTKW9LM1GccyuraPll
0QEJPTt+f+i2apk5Jqb4Wrj0eR1md3tpMic3SQPWxTRt5gB7h2hxCvSLqn4muUZ2bbEuJnqQrfK3
dhXQvw/jT4RtiDbojq6dYr4zO/5l7g/uoWBW+T+87N/xX0gLXRPXG1QNAnFM6zcgkOE2BvGvMoZY
Wj0k2SQeoI5Fay83knuCXM5FKYpDGZUvlVhoQcSUvbCjeTCGng2mavtr6+Cx1HKJoHejOyPMvaVZ
aSOTwbNca9TfUaFRDi5CyHn8w8L9t7LhM+soTV+5iGrCc1Zmptp7D77bglKjHZ3t8hGohpKNu8kF
IbGNS+pMwpaXcdb/8Bbwgv9t/YFI4LiBh9+D7uPvWFGpzRpHcBMftKj1w5RH/l2vbOZl4sOTXfc4
Q9I/NVECUArthpPU70MSbpSMRoJATRpyRVB/5tlDp63nfMpQMRfCfilkBGKZzDqfm8jZbZR+DxKy
kN3gqgf9tRlN8yAaqLAplPQ3O5UbFClcaW2KX4U0rs4Oke8zxo6r/K1k8PZA2vS7EXUJVGj4VK2h
+mfyscKwrF96OkKbphjJd+2ra16bw4NihHwZo+mLb7YamWmxa+sJdbjrvbVT6j50MOEeWC/h0yTm
xhMWp2mXdE/oh+wLrIF7ARmZrWGBPWQw7sCa1es5clxCfef6oWVUs+kmcXfTlrBmk87All+bo488
pJmfateCx1JX575RT7bd+ZcRQRQ8rGJTBzOKY/SSe2atZ6Oq8Zx0ZAz7PRxwPfv7fg7O3RIsPA9m
wpLnP7pWn+0NrzPXcRc58HMRpGJTjGoHBbqs/YtwW7CLaPG2I9KyHf2P73IKzC1uamIr/aZcD30e
XvPCeqDjkO9TnQOX8lEStyXhoAnb961pFc1m9CXiO8vIdgmJg1cz6UnjM5DvJezLw5lmt2tF2WqO
h/SMppv0LoOmuRv74dZqLLEH0c5S8EZxRf2X09EzYozP7VfXqul8zRNSrll/mtJu93OMCAVnJLVf
j8GxLiEp6JR9g5oh3Ofiim4TTJBtPwyEzoJYQ0CKMGfVsO26wnokpFESSDxONFySycoYrZdoASVq
iykxX/CZV495PCbrweM7wTRRq88+/NBoZUv2fShMvUvRTwx46tB4/e8rC/DAf7+spAANZ/mO5Xig
5fj7f2JqxJZBY0hLY880dVwvJsKHXJJvg6Kb0PLZ+a7ZRD+VdRpuJqvNt7V0ytMQW190KSPoCTTu
jBSuRBUE47U1RHwkx3tcF3Hw4gZ+clAgC3ZaDtbBtr33DljeuCAD3cptH7rJQLrX6JYkx7y7hyu9
Dly/YoN3HeMsvi7jvkcKUrwVFunPSYnqN2Q475siJYAd+k7Rab4vop0ygjDkLmQTu0BUz1q7oJUG
rNJ3rlMwNq8si8lw9QdjczrVfnXXxzFpzhbnY+Ja8l7kXbO2vaTdxQMI8MnCul1M3TsZ2fI6ZMnW
xm22+PR2RXwqjL79Jqf2mJDQjdDyKsRX2hf6YFRMy6t0N1NEkJsHHkC0w3AAHoL+xCOljAV5O2j+
l0h4LnOpcD7YXnTtyhTJDVswRnPTEe6Fu7n54F15tuHYAm2o50NBx2aVe0Pwho32joBO6BTOYzmj
uaLwtk+xG2AH7GRzwD4f40wIyHrChr2am9J+yEpKc4RJF3SYa4sox0XmelI5ypgBa9LZKyNzh4x9
EbUtSgjE1ehd3JcU5w2dL7/Y6BAtZppV8yHws+Y+QQ8yg63YOhFmPFSSaZQW34IMYUCQipWlQnEG
sjb/ycb7BdL5tan7jevz29P/k5gfthY+vK3/P+bnWA3/Avf59Q2/4D6B+bdb6bTAexYq869IncD7
m+cIz8K2YAWScw56z99Ddey/gTW1iC1ksOvxfez6foF9HPNvdNu5FLHzEBy9fNff6UP/8gGSAvTr
+b8Aw3EZ/OsiZAaAQKhuhO2AO5S2bf/rIoTVqGM5QbjT2Nn7iDK2UxhS2sUQyTK6BvD25lPxXHyj
veA6ac9x7WriCcUfBkDKrUFM3j6smZGns77U/pcYQvORxPM2S16RAqz6Ov85TX1yIGv8+yi/dKjg
kXrLdT9pVIZZIl5s9uFj7ZMoZ6pLopHa9sNrqMzsiJhI7fohf6EktR8nWV+MdjyhEC5PSURWgVfC
nvPKMDhlg//s1P68VkttlRV7wajjEim5CpUej/jz6JP0Rr1yqfp3kQJ/U6FRqS2ZHMsMaQfeHSbJ
qflQAYZZ5SQL12k03wNZ36ReuIRlOjYhQN4P6eXBuo31jwTL2nZW7iUJuvHo+O0rW8MINxz2KTvE
0OBUtnF20B7R7vwcYK3cJ73akOtBSO0Q0u+2xleCSde17dwJpy++2oHH/Cg50EmcHpm1mEer746+
jeiCGPUZig2LL+Lkk0Ue6i7SEsmIK48+E+xNboQw7usHeIolxBfC18dko0n/tCc3OatazggXhFhV
9TSfAVwcnPw4EdQxNrjZRhczBDd4O2E6lNUJVIXpK5sicZl6agR4jOHKHst7R/fWfkRuMSpAJap9
nQS97z502P3Fxd4K3e9NCROmzb0WSmaKV1LgfQm0LPbTkHnHKruixBCn3rOHrTU/9YWFwBL5kzex
bjHO2OcJC2+8FQImfzCCMIA+gPbUcX7aNsxycJDEIalLOhrBhfDBnfeWdSXB2MF4l48GI4A8/uoM
6J9w10GeywQVGnEhLhvb0k3GQ1L9wOzlkQZF1GI2FgYMq/4TSP6wIReioCFEDGoZukc0EOehgSjQ
yijfpjZyqpFb5WZ2W5uET+5zWn4vQaNvpUPlY0bhd8tLUNZmrYMI38eKmkzJprOYRNaGfHRLOuB6
aLoVPQUG5Z7+Ui76jtzp7rJoJk0bHAoWiu5YGNXRlRFqEuFtmYz5VRW+E6kJByF69NKDrQN60Iqo
Uk6wPbrHjVv7Hy6JIucJlyXulfBYiPpRKW3f6WrQl9T6yWggv4uNPty6ZYz5A97NBvcKxaGjzp41
lGeuuHGTKvOMrx0VVoCOrsOA03sMxJ3Mc9axLLyLWX0zxlbtmbl+RhMCB8kUaCMUe5M2WMPmd8EC
hhdl1KR4Jk3IWTd92n6Bj7izBmZzBsWaI7m0uxUj8Qn08RE3yqbXznOZO8TLWsQFEPE5HMrA23m1
A7FhKjMgNEg8LCJAgoygom5qyWXpGpS/+deSPukeWTkediZ+e1yPHxAtV6hR76PR7dfTlwTwOthN
6Max/6QGFi5rmsgNb8yV8JOz26Lva0LOmrT8Ys1uckAGM6JngmwiRI7Wt33MxfzTCc2Nn+FcTPT2
ZnhOXPOHTwCJVxnuWoR1iIG6OYzcjfm92dll8lhXyUSmO8hirMxU4AwxZsgG1UCwR9W3MZDVz9GD
80eHd4vJmQ9wJhPJjF/ZJJGdO3XFkr5KYFhXJyvFHmX9pCoHqmNIqq7rjdm98cQkfifLMjkyV3tw
2kHvelxqOo7ndW6lSBY8jJVuj+9lIgP2SOwwG+mcJrCXXsFw6G2QZ/UWVsO+7Ig4LVyfmtjwD6nz
4BEhS+1hxWtdRSaN6AytihHvgmYO0Tx/1DgN0YwBeylSxuvmuJjF5wt8N8QF1TwTc/ndZay3GZEJ
E90WIfjBXzF56os3cv44I6+y6SRio1m+Fz+Y+TLbXgAOqitQv9Csw15wCRKYPH1SfmOeeTFDmd1n
vQHuzeqMjanZM4f9MYn5lSvE6issJsGxJAhi1Qi33vXGjxl/7y5ZhhnVaKqNPdDoQag8jQHj4cSO
3rjn7roxuc6KiHuzs5bY++kCvYk1qSy+Op7xapjh2RrYjEUuvflI6HVn6PdmxJRgBmtlpeEpV5YE
PSLOcd5Gz8StPTW6dHfzCKrXRtq51fCWdmOs5cof5fPErIYIFNRysjXFQ7bOseTZjL97pLnrVqA6
oCe2NP2taR+2TnFvyo4htajdrdMy4olkSZfWma9hprpt0DcXCyrAdqSnQc4JntTMKipOdhJ3gMJc
OhLqsdPIAP4XI8ZMZbTfa9feiCBXjJcMws6CRuwxPRycuT5UCYLrCQuDGfjzpmk19OC4V+ugTbuT
7uaNp9353vbqZqO9QmzqCsNmOHBP8Md6Fxj5K6AE8BG6eTXhM0G5b2NmhCMT8gnkQG8KznBB7gBK
UbklyCYjGqDK751qYvENMex66g56xaXwIudsK6UwJbQXr+UycUdijwbIe15k3891MJwEcc4tXadz
Ce9nK5KDDiVyKKMjVDWg0cCdvTmNQ7l36lFxR6+MnY8vZkwHjzsyTBOvih8Tk/yw1iFDzGias6S5
FzTJQCAp0C1fyWBPJ2Fv0P4hJNTizMWid3Sxt+VgI+BDYJxUdLtWMJuIHHbEQT0bSW3AOrFrfDzR
SyiJieUO3+y9sNbrIUZXoHrNLZcMChfmihuiLYvT1L1zau3w0e+a2hgvAAKZiBDH0GcVyqBB6eW3
LB7ahDIgyPBn0y6IcuOZVNzoaHa+XBkGG2YP8cAFNdEeknC0cXP8Rg12YRYgqzjdvGnQXlAzdDMn
ADPUQzRLC9JCrtQKSJRLcK3XbsKYyMGbHaJX/nfB9nGjxZHA2eZ0++rtkbP47aToscsiM81b/TyS
jYjjcAKKCFeYs8zwTrXwUALGhC7evDVebX9JM2DSaalJaWLsr1jEDmZnYtBCPXA7zIz0tiih/kDT
ggnb1d+MOWxYw3CsndAY8mnnZrKi9VSdClS2h5DkB2+ESePE0cKig84L86g8p8Kv9x149RwFZmdj
cJLcBzJXJzBOurUZGdPW6rqvpD67CBQq3ECLAWgsBzyRAslmtWQ4jb2LvlFn5spuX1Xh/Wk0oQvy
iskh26WLwwlqJ5r7oL2k1RTtb8+ipQ8za2OX2pyI0+Lnuj0Syvj16Pb0dijwCtp1EhxwUajT7dD+
49EkbOOYRCTvhsk59hfVcPBkL+aZJgyzI7tIGOC+tXYZa0JOgOhfuSbyPepXkBH19eaLGaTtL3SI
g7doCG8WoNvBHjoGDH899yKs0JC/38dppkm5KAc1qbpE/SyX/ZgoXLHsZbi3KjQHCgdLu/jwHK34
2u1hi5ZunZk5zpjFC2la75a2mqNvFfwobSFOuD3MXcDU4J/8ze1jzRaNoY/qlQ7h7Xj7guVU19kz
Ee+L8TNqvIo6k8Pt0V8HezF0qUVO7ZgFvTuoghCZJ3hC+GVt7dQndzncnqop+2FioNn+9aWsxreK
85466x/2KPf2ttzeq1a4F1cA3hcM6buZ7T9BXuFMCIA/o1jpExGfb4d2edT6P4GW4zQeqon7mYPC
PmKPUpWNPo3I/XyKnUO4OCP/OkBmGU5mLqtdFsyvBT2DUx3HxgnIMudcwvXZGMi2aIacbgdfwz83
vfZHbtISXM9DM+/jVh4M6o5TaJi/Dv5fj0qnz1Ev4euByf95s8veDtIqWS7pPe4oHFn7+rZhVQ+w
vTe8Ui/p70Olov3ozP0CbVBPKDImkCn8pV4udrsZwT81eJWcm0Osz5HPmVVBQe5gprpZctUi6bk9
siYfIdDtOcCOt8THKnn7UG6fxe2D0hmdWa+Uz62dFvkqTFlyGi/YycTy9rez9Lfzl7YPe6o2Hdd/
/YUM2GXpgNluU87r24k83iSxtJYAnlAQ+Lc3hPv4P79fwVhjVSjSPj6ynfjzLbi9ytvrpeM5n/56
5SzbJfrX+FhMGraUSoEi2N+r3NereCRKQXbWo8WOmKn5YglU1N7ICPgMnE+GrmvkpQxPunQ3TdWr
UfbJOvVJdxUzoPbA736YfCo+cKwxH6YPlWUssEvAdFmSgpSpwN4Avsjwf/79MAYK8r+VnFuXthBx
lVtvJphZQbeSFWlz6PM0oupND/nFAKMbhVflLTzPmBu9g1o5xRhm4IZ3Wuep6qrnBttYZfTsxdB9
y4zi3cLOOAfl3ajv0rL8RpDcmxlZekW4Gju/IXknGiBFTcJwpv7A7PQhZIi0DVMG35qSSFbmeKLH
RxSdLmkau2EsLkmEnr0wCRnwtP3et+w8FdU7jtN210uM5ebsQl7JeygcE6WP1C8pgJxzpLq7zh78
Q5THr5gwJaPZdEu+CRj9LJFHy+T+unjWexz8e8uGJAXPNCj8l9QuzDWNiLP/1aBPALAW0GzvD08u
eNlh8vUJOttdrr6N4tGnb5/nyS6MiQVsiuxCaOVXNiQQq8gyNMiowJoCRThy2K3Ti6YTUSCfCSVE
Y2XwiannNHIfyvxKksf3cEoQ4k8xC2ge/dH2FCsGhue12WcX38UeNEp9cNP6CZZTsGz1RIiz2vcq
3q7umkmMDPFoA1Mr8m04FHd9RX7unOo7c3wLpYSQHnl3E0VGh2mHXseUrFqywamZN7KuXxHo4edk
bmem1FU+IM65q7BErDtyQVpXv7QeMBjehDmmqd4PmJDIF3umcXnCQfzU0Lelu2BvazV/ywR7ao1X
dJUOLX5+5FMeOHmVB2IV5clbzwB11OJ1AvaxYoAFtsL9oZStNr3dHHsBI3ViWFbQ1MSHPjsw/IN0
zwX/s02IHQ6Aum3qdoGhu5cmzZHDAnTpY2dtNQl5py6C2dpsn4ra8FZgEdI5WsMJ/zqLbHGu2AQS
eXfQH+BJZeVFhoutAmFiMZ0zp99l8P9Q5Y3fyt66jwv1Oiv5jCL7MyAyYy24jmYSCI+mnVW4YH3G
R8W+NPP7IQOiRk26x7L6UVXF04Kes3SA5cRKffD5bLxI8NmN+Mg3k0mAKuGr4BjZuUPH3Rh8DNFw
HXP8nCiGzIOlZ/o1mlDQZCDwdZn8ureQpyIgK7T9mCeErW44oZdsPxS5EquhzY4duRdreCL9elbA
+box02eRNMm+nI1PVcLnD62KW8GxZ9Mjq1buQp88zLjRf5iiZ/Ez+q2LUoganOUAEX+LS7a79ijU
0DNt4gxXFR5BMMU59orSesH7rUE7DPkmxkGTorxeE8yl+O9lQ5284IP1cO5JbgZ8g2jBRYrZOt24
VoPZMDyw1ogIfuaNS9ioV3/4jqhRJ0MZsqwf3YTdK670fU2JtUJk3q7gauFVrpF3RrrZDA7Kvix5
mgj3PPeFJiVU7+1spEfE4ANyHygvKWmJD41xMUV0ic0yhkVjptca6CWORHvfuvIpiBUycI3amrHv
CtoT/pHJ+0llEW3tXje4DK9SRBYK67epTTDJePPFcpJLFaANNLz+p92DwggaGhLK/mN01cLcMT9B
RVTbeXbO2HGsddosIIC45Sz/7uTQ/ud0HkFIDpssq5E6lqvE9u9QlqzAi3Mhz55gEtDQxudn12Zp
rGRYvibJdG1LurFFZuu92TkWZoT8jbtGyylFI3AqL200sFWTw6Xqzacgnb96pk0qjOsyKrhh/3P3
ATp3wuLcLNY0d6VIUNUZMJQipi3QFTY2Iv9nmubjlm2Iu24NtIqkaubrwrW2sVt/tHSsLyxr+OD4
NN1I/aTtMe3UWG9sJ6sPJqbVhjXoVAbNzxh+FSNabp+F+hHTRVk1w08/narN/2PvvJZbV7It+0Xo
QAJImFd6I1IU5fWCkNuwCe+/vge4q++pWxEd3f3eURU8JLcMRQLIlWvNOSbQd5ckiHVgpYSjdglp
zYyGcBndNVV7b8GVYIm5q7mQbaCBUHM0b6hDflnSO4AUY8ikyjoIpe/j+CeR9ghfpu3v7J61MaYm
ay2T2Q9a+ob0ihpbLqmiEycSLkwNsTf83BD6Bz4or9MCyNnAlr2L6JgPS42rDFXtzGUgIx3LdEQ9
qn05bQWufXTNpY64xKiia5VIdbazvoNubcOQxR0ImJJEQufCtFgtG7coVqhmTazi6wp2sz8shWV9
VMzKqDPbfpsrsrCn38rllGc2tPFylMGmwLTi8tLyphsXBv3zZV+3hzIP3/HDZ8sJfzH6bXTN5O9h
JH7wJdkygcKRB6lDXxPW5ZKcc2+1GNC70uEPNvCe6yLddIZ9BSeDYcRFMA7bF79Df6fZ7teMFdPY
ha3QhRWLzHrKkokw+RhCBjoLzp22u/iduWyrYsdcP14aABLGoLNOJkd1BF1livvxzkJSy/JltJsQ
A1ZarYY6PUZcJbAV5xNvDUblKQ9eI7SUTQ1BrFXLAAmwxRw84NBPBUJG4pCd/jsxk6e8PQG1ZeTO
JGGVtliKutZgzzSnDyqigSIb0abbbCNfiy5jtx3EpB9ok5ESpnsFsnIJRa4ifTcyLsjz21VqvQLN
5Uo0bxlvN9DqlmWS+TAQCoL7xFOP0H22MzcGHS+aQ0ULjIZeMI7MymdknLD4B38UoIij31s6zhpi
ToDYzBfDYaeZ6YllDn1P650jjLNkuWePcfcFtNw3SrnGmUKeUuFLuO7mc4XrzSkAPeI9/vSQaQGj
i6Ccp937JIYv6qa1CNIPPWEymaTug4/Q2eyoWyoGsymvp3b6nwFqP53KO/zY1lphO8cm/CnlCBQo
K2w2yvtJZ3sVNekvvodrXmZ40XCpSzP+Kgzra6LjsSoaUssGi61my1HnutrJiLoZGumXYIjyYMln
wmU4yRQNAvb7WmvzcSLF1YJ82Y9oummZXs2yjJdVqbALmutGePiQcvytaVxupmluJfXqpRJGvm6d
Gj9nY6LhUmh10dCMQ2bDtLDuSSIuUdrG8HNw1mNdzov7Jk02yF8yFkaL3LMupUKpkvIuRA1FpiJg
UyesN5HEwtBlxGN9Q4oG3srnqIrQ2LS2GFBnep99AeGBEWuplnSdJgLDe0Cqc8O8FeOdU56hVGVr
r8qfVOpU7K8wNYYzp6IZUx3EQlDAW58f62XQ0Gpi6/WS1jBpqlsfQc0Yidvjf26iIuRyIbnSa5mD
TEMUWxJU8e7S+F+N80+A4o628rZnczneQkSr1fyLsiF7YCYCWG8mvNye+uem6+Ey+AgU8JXyS+NB
pvXuZirQ41M8G55oZawLrLUHFzYjv7jtDpg8cwGPZiKwOYK54uQwjykQcTe0M7iJlMiePWZ0N4kg
296e1+332LDGfaTsf7kn3JZCcBqlWPWza3Yo65aBG5OR20PHbjziAEi1oFlWHnDjl4dQL1WxKyhn
gjKK94y74PbMQCNnbo/I+YbOzb/fpI0eYfmaBOkKbOytv2gW8yoaCFdJlD7J3qg2cvD7w+2mLLLh
MBFoHUe2tru5BW/mwf+wEd6ey/X+0oBFQjgFXSWbd+BkZXUHzxYeVMv58T9PZlW4ymUqdvqc8J3C
ZakSu8AizeZoGoqQ1d1nWIRqHSpL1TQHBMgzocg1Fn4ZY8tPY4lJn+mWFvN99sx8KmYG1e2eNT+8
3Zu/ojTcZoeDBZdwY6HCDS+u6cQH2bQIwc02dg/6jBuL7Qpjna4ZB2UbxqGY73U47vcOk8+bSNpH
lK+wVXga3M4EUwfC6Tjgynm7JwbkQHpr0+DM2l9hmsM6k8RMuhqpRpbfiX1Sft0e3J62mqzZJ3xi
jZ7ph9tN9V/3/uMhBS8ZRoWJ1nR+VVo+mBy3K0GkyEFvc/Pvze3pERopiRgP4ACkWrBNSLB1xWdh
IWmk78SLvb3ihCJhSdCyWBbza7TGSRzg74nD7eHtxi6beFVW16RgJQaY2aLz//v7/+1FzC/HdiUh
COP8Om7/MnIgROQKL8M+kWvffYLCfu91I6T7sAjYc8Hc1V8VNM3F5OA8isIK4tvAxgvJNzMO098R
eWVWhXWeoB5Q09PS1jq62bXf3AkDsfHgxp/JkH5RAwG3QF8yGspeiTz6lTJ7zpH4+MmYLZHHAFSD
DMKkB8n7lPB2DRl8SH9kL6ExPESzombDfbkxR+vYsKNphkxuk44fVyEU/KOvBvab28m3kE9iDqHp
W/HMvorEcy66Xw3WBVYC8GJBDIpmdJwFk1KO3M45BI2NKrsj0w1H6aK0q+ivevD/i0b+D9lQqLh1
tBb/e9EIOVdVEP133cjf7/mXbsTVyXDShWc5nNuzeAR92L+0I678H7buWYbucPzbjphDnf9XKBQK
k39pRUy0IngwbI/LKMpd1/h/kYoYzs2y8d8sHY5n879ZmmJZhrzJRP9Nr+YZeeb6OQpgAGW/eVwi
byI9eSr/UOscBs0go9NLniNV3ulmsB1J8Vi6YTdfOsVppLXrhMQBBW5NGvOQEL1GQMvCNfRg12tx
ASbJWfsV7QLgoyERJuIBEOHZ7WsTZ5UJJM01/1SjPm81nN/JLg+6rXnH2OyiTRp2Idov6wxjOmEq
Ar5BDKJiNqxlmyoszyYXsXWq0mLdy0atqZxDNnnuGQFrL6jAuFTP2bvMonJ5KTQtJ/BCxisbsZem
MP1WGpUV39ktZRzjMvPNfdrN2rbE+MkGGaziCbBEsgv1qF9WiUEenfUhSKXgBwIxjid7M8b6p5WG
SBaBjaBpPChP7UETwneMW5cYJ/e+a2qA2rZD1y5bk7nYLx1Him1kWeUqDsPHTnUPsKzDhevhCQW2
8+0pfWXIIVwzAVUrqmq8iSXDZRnLK+hfXm7xDDK3J4IbRPE07a2+Wymc09gJadykhaUQRhLS6gVt
j34yfNDs8ddKtTu8latIwgBUNGSzaRuRVNDH7FfDtEDfA3aU/xsjsHhb30vkqqUS04r36qLn0wse
ZGyUDIMYPlVLEeTdjJ7CSq83xbJMaQBUaLcJq7IXRAItx2YYoAu6P2znz1Wi/TE6f9Vgo9bjLbAL
Umblt2f4uzTLXoFbcTzY26CV3wntk6XWFPcjf5YPbdZpm1dfWUj/4ZCAvF6R4hAuWJmo50CpMM18
mDQSnGLlXvvGeodjumRUvDUhQzftD1vDRdK0r60f343GZC0yx93ZtYkwxjNwgVh3Fg4PJLM4qEZU
g2P026TjxnWohcMkuRpm8eN33hYJ9LorUQCZ47SjL0QxjkFmmPnqo2EEx94b6eUKb9WkIdaJrt5j
uee6ndaPEgyWpY/fcIPGluyuAW//2mQ3JwJLXyckeVGIN9HGEc2pLqxij/OQlaRPT4WL+tFofbFR
mTQ2taQ+dvPxygBbbaLaD0+tHu+tBKd5WtOYScodFxb10EOkoMg8NtHwBBo13aEpXZo1W4IxkP5e
ev7b1KTa0h2lAX8Nl2yIPgNN9tE1hlPXmZLeJw1tYJmryaE1ZwY4zPIoQiwaGke6SwRg8GGWfuhs
awzOa8oBGAh+TSOJxnqIYoxpVf8hCAkNsnXSlC59k4HLBeiVOtE/Mi0AJDmK53igVRNhTK7M+EBW
4nQXazRkco7dQZCNQP/sPew8kn+66i5rrHFTs++2NQY/DVruPIG/jdCHSdXAhNCPtDWLLKE4Tv3Q
uRH9tx+wBB4Gm0CuZvT5oo3YtOahv/bGxD5mzfxHF8PFzeJ+I8auW/IFu0CV/o6N9FamobftcWes
dJpnSyPssbwmqMIzYU5P6Gw5jMKvSKvrZTGUj8i2k3tAftCcPAJaHVk8OILGUzGQhRvHybFvJAZU
dmGo6N8SzRNnWbCPteMN4y15V8nguybqaoss7KXHycgWizc2nGt07HPWgrMCNqMlDNiDKKWUWS5H
lbsLuls9lb+brwYDXX7rkImjWe0xLdhZ5cZyGr6RUkf4GBJ4KVXMsLmjQSWYyFqDzZxsjoOqlXPX
E5cAx0rj7wkYnmrJUXOOHZT3jZp+fAc+WinQltDbw5feOXy3ETPAwWDV62ikOj3kYmm/NOgmV0xj
Nl0Jrac2ks3QhNU1DwQDZg8WU5HWeMFtGGe2M1t4aCkUYXlvV2JXB9mzWYf+ZvScLXiB/EiA394K
ow8WULW2Jv+KBBh+hsOYoQSEMRHFnmDUuestiFzTFOHinoDpNVn2ydj6FA/EowiXBcX1/G8Va/z+
KmE8VIUnEX5pcTY72KdibcuKXo0Qz0Ydv6hKM9EXRUcwn8O6jmpiHfQ+XSu9ICArWBqEuu8x8Sw9
EwaiROS4CrsMWpl0vY0xtkd3CNJNC8dno5VIXqLwXXMN4zJS+YcjyCCvo7VPUoTCEjC8h1Bwz8IB
aDqCivEiZxFUDBeL2EVaKJCeNYZ2lVNNiE+g3wuvvIYAaJaeXfdv0Pins1U51y6X2WFoeKki9AWK
d/zfZCJMAMmi6TnX9IuLYeI4JDAjAYyrLbaEVR5PpCVDKXkLCwGxJKx3aL8iNJmXLJ/S9Yi9kqmj
Xx/tlnfECKHoTzjx3C6rMRbsmWAkXEkTj6CO/MwO6bMlCw8FGFYps6neJRLwZZiR4GSOfH4A5u/A
HoX3fjAyoiqmdUP3bEX3/4u1xn6FqosG8SltuuFIdhjRIob32GX06Q23ek2m9LszUYeGke8gxvJ2
kzttbHIZDFrdC0/JbaU7P5BeYazZ9lsckjxPLN2599iS9ge7Ibk3JG0EOhg83wBh300+WeD37yHQ
ZR2RhUZKYFWId8H0hpjIhVIRsqdWKQFSZze2TqHCp8Gl2qASGc965tFw0CrtSeeEBlDTvMdw3jYW
SsNtlcMK0N3R5I1Fq2FNUq681NHXAU4IRlRmhZyW6BRZgMdSdhUiEwoZijR7/CrGaagQw+YaOiHp
gvxkDexo2Z/xDO7KrtqXE6F4OcuJ4Tr2cYh8qpN3ldOiSPLiXffS9owKqMWtVn66MeFN/oZ4tQKd
B9IwyUlbKBz2tlWF7DIQCtGbj5fMb5tNlSveGc8YllOhiLEU8UfCZghOdD6vS+ncA6dLRgs/WZtJ
WB2YDcFxnbha6rq+5W8IX4PqpQ3/1M3H6BG3Tahht2Wc8BQ4hneNm6MXIqAaKnSkeU4hYYQC9UMC
TaIf02ZXkOUHpn472o67zzJ8RfaA3ManFNF1GHVgLZdkD2kHQ+UnBBDIhGcsCwzoT+JR2qUI5894
DlQs48eoSo9+wJwd9fZAFguHpqMXYm0XmAOR9iMoLa2Vnrg+c1feDHwbLJqT8VoZWbduTElguaa1
m6bhVLEMsLsNveRCzkpAGMFl98dAXSScXVdn4RtwfbG1VWThBZuosXI7og/faVRf3bCmrvR3EbP2
hQFHZ9MakAuTrP6OXTPYmYUsdkaLFVSNGB3QurWyh+1/doVN8Lev3If5kCmSVD4M3ZWBiFqTvV2t
8AkBWsumcu3744HZMOtUG9kHz6hYmLv02po2rE6q200VBKfBodQ3Bn/bF0h/W4FjZUxyUDyusynG
LLtUWbyCU/mANq2+KKPCm+XiABItjrzJfHLN9imxI3alY1GTYQWSDq/wsMO54ywkswqcysQuCAdE
W8Nr29p2ju+ntR0OgeKrCfLkONge0NaIL5MEaKxndleRGca9Z3+osGHYWxjpzlH0yMN6eAvy4m5U
xrucJ3ZNT2hbzKSDEwXXuE64lzaySHftJJaun1nromApwM57EO5wn6tMX3Wj89GN3lIUBJVNU3xP
zsSqEwA5ZEVUnZftB0oXTQGVirxrknWfhErstZDueDv6J63IfnVFpnr5UgoPCh6p1Vm7bQl4QKj+
5ff5bwi7Q0bvHoFhYzTupo7txgt23G6Zf3aR3ONj2w6BuY+kd6I2vdd0a+8zPe/85n4Y+l0Vwihx
yIdqEu1kUkS0DIJB6y2rsd6MYY+s1J1FIlttAmFPGAnzqxc5YBnKY2MFIx2ppoe+ZZp2lkn3lmiJ
BVixL4ltxA2aO2LdHvlCwABduGHA/uAq+4mVtllE0W9H4Y07v3710UJXLeCDsPWPSdlvjVl31vTM
U5mlnooVbZqX+YuMInl2pbfDuHdo4v5aWv6dq2S0yizxmIvqWM+AxEiguopKVlrTO6aj/ZAjdufI
/tPiwg6CSC6TYlMUYYoTDz2q3gKynUc01gYQy2PDdKGvHgKv2HLEPjXBRcaElAqXeVxwLE3r17Yu
tQniav6FpVkzcGXf4U1HdPtH2c0aNCt9Ka1kN/9eNtSLRNSn3mGNRwS5yq3HaiRUqhPZptdCY+0O
trPQe6Z3jukDg/HXCr3iMiv1+QQ52R7jG/os9hgdnSja42BmQ0wY2Fhgh2iMFVuPfWCijyl1erOT
5eGiQpRsRCdl1c03iQ6RywiEEe5LB26yycT7wOS3r+q7AfKHKD/rqnvGqVEnV8cXxrnQis0oh29o
8fvJ/cAn/+qHjIkL9YSg5Jol9UdtDWcyApgATndhVWwt+AdFnX+Zo37pDONkVxQswPJcm3AEwxkf
s8F9ssfM3GqB8eYEmLyIb4ix+KvukZwaEHrFPQX92s0lQFcT0AxKTpnRp+1IeLsvKhbXySc+R5nj
DCVF40BKX830NSCqg/qWTPWocDkb4mbjVxfNUJfa50iBUUGvk9CsZnZkk1V0rw6SmhIGP6dT2xxJ
AfCW9jKXvbYAFVbMJ6RxKekf2gK8A5eINk9O4UiCoEDrVAZX8nx4M5rhUbnjE4GUd04dHeyk3cSN
gTxanvusOaB7vdfL8b4yMIikZKo0bnkuGW0LtmF2FOEWl3e0Bl47OQ+CSXnoJbIHyzyoOnpvE/0B
i7wzCrWiIX6IpXW1tfatZirPRQjXQP2L3/hoadmJvCogNcOZv/QOncAOA+hCF+pjdMyzNrpnaZW/
yfBUCXUpke/VtXEIpudGr7dgCZfUdwvLdX+KoFyZprh4dvBMU3kfERDqKW/2TJJ4RlLIUG5ixSAW
m+s2VepSDahkTGsVZAkTfmt878L4dslEf7+p0/q91vSr7YaferOyfbWLZfudk3yr2+ajyusj9MQv
3ZQAp0mq7+onF71wkt57LgRbOJioQNGFqz0K44c8w6lchs+81j9C+g/oKT4Ae3vu8OE05UvABY4s
03Xe2E9Vav80IYGDE2mnnbKeCZj+8RrtK2jGQ+aAcEV8j9URM0O+svvvwFBbPW7YMHCwBDJ+z+Pi
s3Ep3kLrrBoTgFL4Jv2nrEZUbOqINDprP5TBycqLI2Eq2nLoAV5MktN+VPVDbtLRFeMfo+eUc+j+
ZnOMRSLnCjhfFY54w2b+rGgX15p3HigmskK+9QBBuaYxyezObYIWJn2HffoJMXXle8ljm4cz2vdu
JJEDUG22bbVhoYHVIRrokQsGKTmaIAhlWHtFdtDs4WIn1ZIshm1tlmhgx23MxsKM0YF5/iNi9H1s
iW1gjKdWcmjbjOrbC9pmSEu8xGnhxGyJDG2+LO6crlyHSUkPQauPmvXhkC1ikHtNNUJzDJtu1EOg
i16isnAXRYowPGnDn8oINmVnYXUHt86GlzHGMMsDuGCm3U64mb2w2uRacnVVqiad1TOWowb8Ko1f
irCKQczTD09ikFV+/zCij1wAunmqWDZnyOdprIxDqZubXDhgrjiqx1lMEwGRHcN9Luxz4z0UcfmQ
SBNhfpG912a+ceKKTdt0mSxrYSQuGWr6tfdoOpnlJrKrV49pQmlWJY2vjJ2pNcKGg8xljVG80HCB
kqZDR25iR8yFg+4EsfUduncoVFpTf4jcfmC4MoGuIATuXjVqj2d5K5r+Puu0e4WEAv/tWiRsjYZy
JZNnq8+fM7s4wka7a4GhjQLoc02g3jg9xUrgRGMOX46nYqLf3hNusjBLkM8qZkuEeHsk5EPNhV7p
T9ucbSDsqYaLiY3T17DzLe0c+Bmo/J27UjVvobkFkcMezLpKs79UTvYWqnstQs1sseKy+9NJhcFf
tavIXGnNNwF2Kc8tlH8JpYENHMCHF1G96V38hJ2isrYB14hucE60Hs9TNJ/2ef3CIHpdRfUHhpYT
BTCVVo/HVq6yzn6QFWmq88/K9PEunOUxI4T4JtIeDBDFTv5TBS0mqduB7/QwngrFp4IKoJfWL6iv
ReC3f2poTBnZeslETp03viaif+j461oWCpHB3SdXUS9/g8QmwcQAbSyn16pEX2hO6xR8Ymt2F9t2
eN+0YqTEBwEXBktnGO7mz6ts8/fO7l48o/lQdXpuYCIg1tu2+Rpd+NUoYua9Oj01e4T8Nv6kVvAn
ihOGW+mnj1ASbCVp6Z7ZXhmiUblPcbTya6Ofa8SliE0SJfhqeGpr2yJ1iLnOfaA5j1nvPwgGf24M
mi8eSsiNgLia6hF7jGxGgfyEVAenzVbGUMODRvMook1NJ3tRB3a8kG0P96ugPVkBDuSJ2RuwoaES
LUvZnnzR62svA0zGBv0RIDX5u/fsXCmYUgiCzviQTnvHyx5zHJeLpJveKmJSGe8WWz0IUPJk97pm
vzdGniyGpluNpvpJ6hEJ+29QQm+rupe0g/hspuQVzWbOfhalDoK+KRS7W9j9sfLpK7SzGhWhm4lo
zVtZtnFurX6BExEjat2dco7lQyrZoCcDdsWocw+WhPmlIv1E15mqLkeoU9o7Z6K7nefUWDH1kem6
f9ImowcGzIvUTHxVGBnvJq6fDO7xymX1xjJD79JYOn07j0tdPeFcKdnCb4hP8IFqg+9qCYDmqjbu
2QEscFCBTWfnDBZE1PUjyX/VuneDEIoIgCAbs1AdBk/sCL6m0Eo2ZR3D9+5omQepuQSRYICdJyUN
hhy4o9J6im3v4gtsMb1lXmDD3tcVUUUoMl+gTkg+xuBp0sih8TNQvhiZZDNTmocW8VxTWqSYJzOo
Pw8WqSGomzOPGCWyqxwvXNsC9VzS1y9tknorgFKvBgnJmygb9hXrVmXZs7GP8oetXkQth501IN+p
vEpNZ/ZexM3KaHHlBKpCLMXAtKrZT7kG+WaqqFA1krZIbgfvUDRibxqaM74Xx1t5YbmvUPU85+k3
Q4bPqj8jGloiEnmuijYiDdPdoVmwpPLXOvz/pcUVbUy2JniMO0x+VELzDCfAG7PIvGhJ0yAhoTAg
AC2PP8NCcQbDcpcIbanfCgtnPZKyWJV73KwY44CONz62rnhsHT4NEP5eDZ8OLOaH7ClPg6jAkVFX
chuSFNoOHEpmwvA6x+o3Oy/xCSH5QzKtjoQiPWL++427aYfood4gUsUoZ5PVkdqXsBr+II5kuXtF
eMkOAOdbaj5rsfWSh1DzIqk91vORXFWMRRrMMxAIUAikucvw3sUeFWB9RLGB/cXZhAkHWzWhdPJZ
nlSLQsAERK7WfVpd4th8GkT+Eo5I2y7VVBydIrsvAKwlgkNWdpIMGb9/RzHzM1lb21U7Ow0xpGlI
OidrP+WodHQ6vDAVWpwj8D3J1U2G7KXoZbBAaodQ1jrCnv5iiTvpOAiXQmeHa1Xoc4K6OsE1owT/
FlvPsC6TW3wRp7xqXa1c0VjmsIDah83wyv4aSGeTvrTO3DosxIQv0lsFwvxJCZzl/SGaqNDMdUSR
IHeot9eZclZ6qG0tAokaPgLFCaygzeLBonkM339wnkhXevdrYBkRU/Mi2ZO3vrcD8exHNv04TexZ
suWCI+bcuy3yDjxmBhEPfj/8sK1idNWmn1D0V0mOTqpPhQJ7k70T6LJ3EYyQfX7t4+gH2c4yGMtH
eMhfRjWeYj+h1sqGbx0Xc+L2L2bEpsRx1nSHnvWe1cervrX8FflQuPdZeesGvazFmUxLWsNASE4M
RyPYFPqyciFcdhcl+BjJqkia9hz0hgIw0A+o564SrQtNkEXYDWeGXK823UJS/YbfMKweIrp+vXtl
hrIqdZ9MqCpiuagegwEDu2rviT+n8ggf8jY9ysYvCAzS93SYMYE5UckirjJidWa3sH0Yc8RIiV0R
zJn9QNjaoXA9sEtaOREKBw+DWW4bp7JLPwPq+6XlywfUyNuBTJpA7/lhYj/Y/W9qJ+/Sb950HZ4N
PJx1qNLHADOOHf+M2W8ALUJm1I1WQzvdkUdHiZPm2WvD1BamOQULtEPnSkBVHac5sQ4+kYUMnAgT
zObIQwsdjzfSAiKmMQk7xac5sNXydBzBtOuZxwzzwXkKeqTMqqqPni6GrSqKXy2aA8zEppoMzH7h
Q9Q4717nPft2up1kmqCoiIqF3lOMVMSIa+riaghjVNVAV2WkGHfb8jlQw33sdC4K3BAXU5ouwE//
ElizF0N26cgti0TDVJZsIMwXNe9wbTKlgDlj2TVKz//y3NzsNv881Gb3zX889x8Pb1/8z3O37/j7
A6J6m4wmoyflUoraj+iBCWyfeAurkrRbfzY9eTM5PWNWwIh5umYzWv3mqzJmc9Xt3j83/xfP/bWy
+LRFnD5CED4rHMdwslfIAhClzhamWwrT7eb20MMdsHem5+pGlI8D4PLpjTOPKRWTYAgCQfeLdFpG
swlLm1+uNSgXM+98t1Az7et2d2oEAb/ugKY84qLsqUEdbjdahNPr773a52D17Z2Zes1WLzB+3exc
t5f5b86u2+NixLXQ07JwsGDhI5KozGap2T8uuNtzt4e3f3DcAIvOP/98M8k5RJsuWS/IfrXcHNPy
7Jwrshdr6DBrzoqym0GssQwWNh1F3s2+yDi1JJUPf9E/N7fnlFaSZdZ+uQVKWK3/SVGs7e0qX4W+
i1MjoB3nmJgNGN+cTQeRuWzCBgxUABpxl3jwgxTNt1SfycE1vSoD8zE0Vnap3Ljse9I6L4/4M8aV
52nrceIyacrMX6kBY0aSCB/4anZPWMyI2pAsm0rn4jp25wTp9dqRzoDZwXkfZIE1mUWQ3TIuZ/mq
dyNpqWwC4knmZweOGsLoblxPuZdsA2I80+SPjhXLHFzr4LX9eHaH6erGfXIwLL85hnlw0Mfyq8Jz
tesyP2FvDWe/z851WbTnxipReQ72kSlDvqA5j8uw25NT4pP9IPg1Rp5zuvFh5krFeHbsmJrUYakC
JnLOR4x5qlZ0Pgx9DxT8wexFfe5kdRI5qpEpt8mSnvI9dfji2fbT9KQHJKFljXnuDNM8Q6/g7DcH
/G1QA83iD4yMaM23tGclk5XKrFMVRXjE9PwSNYO7dzC7EJ1IlA1iZ18bPgTE86VbGL+10Sjyc6nf
J4YvZF02Dv+N3cGnWzDyriYe7d+QHJPeqz/7AUwResnsXqunDOrYn7yVKJWrCRcv3cW405N1Y/Op
wBWgxNWh3GMRys6h42Dg1p6YLg0nOQV4ceCZL23abZCSh00nKlD/jeGcCFJ1TvRI90GUXY0AJTct
tvHOhv+j/yHFZzkxYlvYpWfOWdzBik5eg6We3FqajtMKNDwlo0G/X2AUB8w8npH+LcbMG++i+ZUw
e9KYzlHeCOzOkBLcFq5HwKfSDmQbFapiJfLSc9IZb6x3+o423RMFyFqfP0QmSihNGKgoZnJ8VZhx
ZCUlYX+35/7+8+1fpHLCFRpi3pjjFO2yAset6tWr6bk/LYaKXJXUrnH+OJOrY6s6+6F9iDX/eRjw
Hwyfdmn+6m38NKrglCgUcWZ57AfxFIFdW+CDeMlNwjc1r/hwCD6nQ0dXFrZaP3UtAdrmytL0O9lQ
KQobZwQDmB2IkLJMD4UZ3dUZdV5cbtowpfWMuRw8abyI9E4usZW9WrmBP6IBDaMbxaLx67UXhoTI
+NSpjuZdywBDax7hQcrcGW4tuiePtUob3Ic+Cpgn9eMFuEpBQwvhMDLOARm828iX3u/hcifvgGQp
U9l4Yty8CIV0RlSHdMdom7Jk8Na+xDjTY2FYSLO4J6KNdGX0FqvOM5ilJNFjAWUvBTW56BywImaG
mZ/m93dfUoQ5Sv9oiwLamfLWsEIJhCIuBfcTjDbzj2Rvt4AcojYyGK5+xNIx4kOHnF4vbWoHYSP5
DxycFtFGM/Lh2CcTdjTVvbW2ebWm6xRy2IRVcGk1I73DrUKu44BXCmRn0eVHLYpmBulZB1HOhdCi
u1Lmy7LTXv2CySvYWWa7CcZ3OX36PqdT0lVXVwCui69SnrniP3mQuRaxkz2PlVppo3lXloJETGk/
EPq0L5r42xKXvgtHmuTMLHK3+chQfCS5PW5Gh61fO/xmBRiIignJRRtCZ1W0jNR0wziKfAP7Cwh1
4IPQYJ+HBiS+nyYd6nnP25CO20Ead3pMRVkbOO5J+CCjcVE34OXzrFiKweUDZZNjzrwvMwcUVOhw
wKP+lAdHfEMNEfY62HOVlGsaFMbSVOUvwMMvxwHz0jKr1FuTnmTsPeIuGnYhGZGLKpPiWAafXSiM
11bScJH1QTkOeVst/rkx0V6FRoCdzRwXBYpVlT8pMU7YpQ55AT9acN139JwCMb14FGcd9gTyo9GK
aZHASaTj/mQDrZE9mVbYqsN6OsylZG3qx1EysjOcKF/bVSuW1UAnIhrrz9glfDcoMo4bybbMY0Ie
/Li1nR3hjSBVY/OzCGwzvx9oJyyM0d3BRC537Haz6/9k7zyWI1e2LPsrbW+OZw6HHtSgQwsGNZNi
AiOZmdAaDgfw9b0QeV/fV4PuspqXWRosKJIMRgCO4+fsvXbb1S8opr4GO/2Vqp/wLxx8KFO4IR78
wLpr3xe8WIVDU69E0z2y42ceML74dUK8VDBhVgkx8XwKp1S7hvZy79oEhixcqr4f78wY8kbjMnxs
QnSBWWZhy/6EGTjvHHaUvN0gc0znPXTMX00837lJIY+lC0g0JU+2ZEKP8xi8EY5prm1Y1Ssgj8eR
pkc81QTvoD+EckdUa2zVhITHePd02I2A8Tm73Kh5yNl6bg3ZcvsNmc+03rQlSf5bDuU+MvL52ZjT
IytSTOBreYtlM9lHwnyKHWpmWZATibYHlJZqDnGPeSjMy1+jkWlSnzEvBKxstHTdS+og0anCG+Hb
t3ZEdiErLp2xriViZtF+OTGMJNl+qEkEe7duH2jLBgfLN+8ShlKtEz/mWYijiUnFlpC5R2bWBzpD
/m3kkfna9TU+qrieSTBW2L0JEN36DoS6Kq9ILl9iEyz1223mH2R7Dfxs9+S48kaFU/ojV3ex3f2M
xuG5QXtAobbQrUS4bUOxV2l4T5fF3zVRQ/e5J0LcLuz9QG0MgMT8ao1RY3xadguN+6uiA7yiKNXb
kcScUQQ/RY8mc1DQlLNMfIeNwZ9AFLhd2v4q6dE44tJAss6WOiHYbNeUx4y/DDdC0BIpY4ZnI/pV
dh7yOj+zNgzG5DnhvgvyiXkTkdH+JfaFf5lyeP7aJsII+fS2KpLsIBxvYlRsGRilO7WJ/IY0k1Jo
tOX0amreRK+7yCWIO42GW7ovwA+vCn2NKadpsq9rPAwJxC6uR6Rcw1znsAtJmtx4WMpWmZGkSA+i
4qSr15HogvOfzyyfnls2ADJ+Bto2k9inSJhZ4lzctuFWBdd83Km2ef3zIZqTfWub+jBhRtqxyWa4
uBR/U8TEIovP10cuTeTDAKRqWrJSk3xJob8+BFzmIZkH7WKV5o9y9nomh3zL9eANhDynpXrjo/4g
NIDOWOTnLkIaES+PEp+tC5bB40Q/lUuwPIp6Ls9111WbxGixpYd4iVe96zYsKm69lWrC7uQwF/bG
+WMq4pJlqykBVhXnuPTSLW/QTc1ff26XQ2OEehc7xuv1Uxnw0DXKEpJUesfOjrorkmNjQEHpZHCA
KQMzQHYgDzkMOlw4lyj4vUAdsMYaG6/FExouqao6tx3M6GQm5iPpkRGJeiXJMhHvOHpAAxlWyTeQ
C6c3/RzV53xQFXJ6SgzFEsh5XXyZET7uEsq+Svxb1Y4MFwuCfe2GnIlMZN0ZuSM0K+DVqyLh9HEE
SrxkSSazoirhOabfbFs5H1CRnjXbk3U5MrggZ2KVmyMNE9djPEUKFVCuuobyqlB01BLHukVqHA7+
5jzUoiHSjVe5i1RzllDS9lUf3fQp1ZEqovZcOh3+9i5aVpeIQcj1kx5oCk4pmuBJULJzhxjhl8QL
eWSFZ75Nb+f6CxM6biQh4d+ozjDHcdaPDAxUl1waAPqYCgQQbJ47nr/xfH3UJ9xbVUoR1U3tXRkW
yUM7cKWZ7beMxHxc0Du5TNp9NXjHvhLjTjT6HNt2sGpq6hkAy3d9wRNIxPgmGcFvGr+9qcsOxL0Y
3OW2/dG4dMC6But/G1HOTdL95IXezUBriXLo6g1xGhU6ochwUEqRZ0J/EvcJoBPMMHpEKgHfrRUE
/D2QQq2p9SaS5ZLY/bCG7kdaIIQ2QDEVNZLLYS45azsa5l6a/r5q/P/HDvFf2SECB2T//9sN8b/b
7LPsPrt//K9f+PL76fjzP/6B2IP/8y83RAAu00GxIEEoSXgy/0bStP8JRhM6tbQ9x0FFgu/iX24I
F5ImdSNiapbM4Mrf/Jc7wvon2cZ8t8+nScjB7vDfIGlKU/Lc6n+zR5AOyD+Lu4NpOtjy3YW0+W/2
iCZppF3jPj46xBpT75GMHBXwMhPnR26DmVQSYo92SRGcdx5ltmWCsQ/ad29sxFYNC/fRnZ5ItXjv
ghwj/uzjA64aCxdQ9BKY1gWHcHK0ZjXSnkOtRaIiSh1U3aQfpRLAShoGNk1U7zWa0nEfGOmW2/OG
SZKPZI0QeSAJF5L70hEthrEsN5Ozk9KCjRxa6zozv3yY+KnobkSZkMNc0OjrPXIkCtMaFn7T72yw
XDp9eq2lzdghje9yB1V+h9+yVDkm/oBFPh2Fsy8gTfK2IL4WLvzIKb63gaIdc4For/g4tnX8Utez
e/Ybf9qohvb1MDO196v5PiVsb5N1s9h0D7Gr+xsDMeJKeFABmRoFhyrHBQxOO6lSYG1c7YnG7wsZ
c7xzqrvA9Ktdn8LqCkRB/jruGPAYqMAjVf0qHe9XuAQNNW3FrJaKm6KmPGu4iTO+yJgu/1rkQ7i6
NYeOcGF1qoMQlFvbXTriNF1JRJ6XTj90IZ8Kw7U2ZRG/wupOt2NPONJUGCVvaw/WX/8O8/GubwFq
p1lIOzgTe3uIIR4PtbtuIYxkKrHPrp5XTiOCO7itKOPYK2okfqAozNewoplB2dGuwyyEL5XsWm6m
u9DBFE8Gwc4OBrGvtHNB77vzm2ifBj5BbwzEkUeh1s5T+FHYwPZm5tNIL4ngotM0rSMneK5JDF41
C7gi0dUmcuv0MOvyoxLZY9W1R/y5H63PEKgpgvk2NPCLdT0t3TlokyN8Bjb9zQnIIlG4LuCzWZQf
jQElrY5eunTvIUWQUfmdNuQbxuMjqOjSn9KDKolrSZ3xI146crlrruFAMhMX5p1W0RHKnXnoXf9N
tI7a5e1AC4U4YWAFLwGRU0GNQMQn6jIv+LtM79Me03eSJWDAKt7dxqk+sQYzPNUMEEIfohxAFu9Q
RPJSVFO2oIDCM5nBWR1mW4kAfO31ioloY7+LOvk1SzaZskqGlVWTcgUntmfGkaOIT+eeAHWy1Xm6
7MwkluosvDcwXW+DYnpLCVbE17efZL/REC1wV0fBo1cMB8v4RUCVeOxG53tgxA7TMDqgHv/JFA/8
Qz6RoRjIB5T5T/iXrO2PKvXrXcmzXinEVysBP2FU7j2s1jVxpbiiko3hIXBkOHEebIxDVlpVgNm+
Ealho7cR9bh1v26k9UHUR7odKAtR5UL8qrE9EMiwaR02Ag11mS4fK0T9e3ce3D3kgx+xghjmLiYV
LuhYgmcX9jvhtOu45Z6KdDOoobAIGgn6wt9U6exiJv5jyhXX+/6Nk0iwULhnpDOUS6x2Qsq0Yqas
272k/DZ84zjk3oNtBDCrNelSKj2MNpJ2GoUgjhiUxKJg40RwIPid+4b9+3bKk+fIiIdNJJkgBCkT
zRIvA3LqEcgKDFBd6t9s9hDU5M27o3ATzObWMtoUPytz8jyO0bm3x/C9cUcalyOtJRuxr9WDrE/G
ZbbbO79DhZ5E0rs4R48kQQGEY6/xZEs4dt7PvEzxTWAM2yYFu2AcYOuKnJutiJh2BmQOIqs6STQu
8AWjtyufjHsApzm6rFU1YBBIZu9dl9PjOFrE5+apPtbRwsgJl/aiUfLXtIyKOUGtYbxEEvwDDhRs
nHMVHsgmw1k6l8xaB6Zy0qanUiTjh4ZnvxEOWBbD+7KTS+u0cDBwGUTE88zMHDdVlxfIzaW5511D
4JjvCpXe0SrLdxPSHDavXbspwtQ4+FTkZieCY1q2p5hLBdhAxPR0xFjTzxPdrozZU87WPv9ZjSDW
I01vOfLv5TLUm+lpE7YuUZrm3gAvYdgabuCflY4eGe0ZeOIMknZCCY9hM9TGZRITIWoJTJEE7D6T
R/fkFXVPdmyX03LhzKggHYYdm7NIbmcBKtFH1w9BJzX2/QSvKLBtTmjk8GZMWkiuY7oCTcHcvRTc
zJCkxB3E+FCD/BncxduBiLVK+A3wXnaykMYnEyp5wGLLLVb4aCt6Outj/Z4knk/sSn87gjDZjqiI
DZULdL5vRo/nI/cFEjSw2PBkZpz6sY/TInNXSXaHRto+sxiwKJeWtSYHYe+E7EW7JaCKxkE7Zvt0
aoPt0I79JrecH34V/Wgwf2/R5Rub1CkoVR3osIRC1rsEYwNSrNvcldZe51m00e6STxNln3WiXwiX
n3/M/qGDWg5WhiwSCVXUApeLkv0ggYnv+pJi2R0O/qSYv40NMiasGU5AAjE0N7v0APUb3BHd5BT6
1qEtOUB9hu6hE5xUqE3d+CUJ/F3kWGyvg72wLWvF9OOmTROeqop4ZxkprKRFIEXMsuuF3FUHJ+S3
SodXB6OnRvvsc3txwyDc1DPfiBrKWw9ZYa5CeSqz6Skr5Z3b8xwNFpJV5hPtlQw2AOO+vWDtxukW
Tg9T4X5EiEs4J/VxRiF8dsDnjIwwcHqDQgLft6pEvjdrFV9CAhsSmOY34KvWvajYDofJRifNJ9OG
IpXnEqXPgpP+HVgoS81pV8Vx9xI3jIeYtYMoZOSpgwqGX8Auzojv4DXmF5MkC3jAhTNaF9qnCHiU
e/SpmvyKFzRRASiX8FfQvxJ+jUHfITmbcEXaOtY6HPPiSEZ8uDW86d65UxMnXmY2+JOWzjXEXVPD
sfVYzIAv04fpCywzKkv2khNOh+TFAhX9arkQaUSrt8GouvWU13tXkSQzv3kCy0RlFzBx/fuK6u2c
FyjA9Wgjac6CDzNtAIgCkuXKzZ5TwwgW32W+UVHIIE6I4JTyAhJWOGwJ5wo3NDXfZsMS+9iuL545
pnznc5MhAhfFL9mQE5+yY67wLKJS+7SzAow0YCVEypFgPWKxwv2UHjz2fb4dPEgZMAbJqQQTe3qd
EuSSXof0HfPBIsntjFUpxpFCpwOa1Uv4kQanhzJDGh/4jhafB4yl8YjkItmmfQzepgqPvgehBrYw
NVPA2kUVqBitHUeLdz2bDE5RBDyrAXxzMCTqpkYytOkdFLktngbioECdICVaF1aNU9iKP/OMKPqs
IrF99m+5L42IjFErRwh4OSM5QfMyfF1QtbN6HkZcdUTcigvZ7WGceruhBM1io452vAalhOvAUCGC
61pz0drZTNrnpWZuthnDU4fXGaAisHMQdoXv3tSAHo7IxtEKiAYVeExlARlvZZr0G1PHAkasMhuD
A46Z+C7QjBqsfuIpNWRxE+tF+tZjDMAYPTAklrSD3seb0HaQ7kzrtVPstcy0rmnnhICsLeBxpvY2
EHm9jVbBcMh7Z+8EDrI43sx1gdGCKPIoP7qL33R+y6ld9gP0DORr7XDxZu+DFJgvNt/Npi2jr2RW
W+y63QoARLkfMxrFEKTOk4qAK7PlWBdy+E0rAp1JCejCs1iUJ+25aJjipWyzKTcpNUN7fB8qbd3q
39qqP6cY1WJlXQq5tKFzH3omusbGLw8q6+2NnfYnJK7on0d/R4lIegHaepAKXZvWu07X3hGlFVk5
SomNjudHrxlHLFkt1kmvOjnd+JwNeCnHukFI1Nu0dkYfXWLXQO8VzJNdL3ukAeCuHCN9mr3B2aQ9
UuOgpwQvZPqZCHFXUqwsd0Mg38GazhoWEjqR6/Lo/fQ9lHcCjcuA1p1uA71kLY5uPpyr4uccE+jk
DKCYXN8/s3MVz0QmkNdOd75sd0nVfVMrfVDpIb1HHVTZahu48I4z4W3bSXXbHnSyC5tsVUFtpMlW
NevYcFxCu5stCshqx2kdFgP6CbYtKEamm2iiy2sq90JMnguaMfyeXV3tkPWvlFda2zIt3DWERSRz
9ENDlIXWLgNSDR8ZSwkmWYqvvL+zwY47M4KL1lm00ZVxzrgAj60l72JGoOso7V/9OAYsPaRoMJmT
pUZ9seYQ5UbjosECgr/plD4jpAwe1JRejJie0uj1nB6+fhdKJ7Dk5kNbW7/JYHgaGpZS17z44LRX
QwCwKa2CbZ6JO5p+IvH6vR12N0hx2ca0lr/V8CrxcdyESXg0MkFkUmP9iLy6Rsyoq2VwKVbcQ2d2
YVAvzq68GyJqiUjIk1WO7jqiRbSd4FpHjvFtVXsBvn9VdkC8uqyoIdQRt2mHZFthrCGJ8isFHwDB
CuJGWHGHcyxqEjY75lZ5GIthG5zsLSbvTT/FJz/H0NE1OIoparmfm7EJVw9rehbhL+3wWDVlZrFb
BezD7fS373u3MFwJKowDwlbrcV1PwXtiy1dThD3JVsajKJmspjUZAoFNHPILQTzcRwFw7yK27OXE
3qR5tGt28ygrZxZ+suGjGrKYqD9NrPFrN1nyIJf2WTqXm9RWNo6H7DlA1xwkQXuolP0MFK1Z1S1T
tRjpt3hG5oYbY4R/qdpqF5vxWagEwU5B2HfgNz+miSEvxsZ6i2Hny+icl5psxE0n3wKnAIqaYjJb
yijLRGiCFhRca7Ix62raNZm7GQg1zzImCSCrrVXskGeITBj2/HvfGSHzVjHspP4ggh6rL0tBUvo+
3Wn55DMyzoUNyavYD0Im28SFqt+KewG2jiY8Bi54+SPazG2AoxRexHcZxa+p3zg39HkugAH8FffL
0fwdGO1HpMKT35PL084wC+m80BHUW1kA4ApNdQPyYiLMgGs41jb3kMxcKckkdkaiQAuCwX13X2Yf
GnjUjdQdyWA6RX+vf6ryt9QYryo9ExqxNPidDE6D1g4qJ3hbLt7AOYRnMBN3ULqjuS2iJZkR/YaL
0hj5yQrvXHvKJNa+xsT5ovyLSEZEyamxLQzJFer7j3nYhgeatms0JjX9AawcelLMChQYhLy/6W0Q
9rGiR9XF5c7zxbPUjXf0rfm18HaVkYXg/FlcqtBk8I42t6ficVMT2bjG7d9GuB9bv74Nl7okCtk3
WXl5MR3D3vf+ZLKeih/4vl9aiyvN7X+4Dc5by5Xfuor4BDTSidRndIBEPHZ9fHHpajkyuhRYlQbB
EpUEdC2Y/6yjIn0C268Bz9OWWad59JTDoWYvNl36htZQX0+a00nIx3JO3jIJBtSMIYulpf6cnb3u
0vpI8M2ba43rSx/0T8kcP8+EifKOsoAldv0HI44KtP2LKH6VIqUIpZVfHWHwAMwzaPS3QJ6uBxO3
v8s1t79+dIUQN3CT9+Q73ksBOaHwxDGMywC41WzsQkW8Nlx5LhJ1xJ5gHq8qMGfyE0BeiyBM5/6+
p/cGHyxhJcsUSkaEV35rE0seAZWLQd4/xAj7JiiKpQX2MzbddhuRf9l58ofqYC3V/lAeyJtndwzH
rWdF/tbGvRs76kvn9bHJA3c1dE557ni0FgqrGsykkRk2wQyFIrjBaHJez6j9RryCB4IpLd4fVjTT
2fJKk+leMCQ2ZXa3XK5gC7JpazwJD/yFAKhkhd7F0C415JSpTRLVUOgVTSAzYUsnDlbXT48hBCiK
k+0AAPKRcMVvlqJyFVnuBSoyKT75h6v1LcnbeoMDHTxAdCu9c5vYL9rysWImqDMBMiBu5tSufVAP
CMHXQnwkJkt7oUiNSXNIR5NPsGjgyw3i43duD2dTwOZKYVkV6TyDY3duwrqkojMye9/WsDi83L/N
evc9qJG8BMVjU8ObpUD8VmPQMPU/JxWcYNs11R7iFrajIUcnnrOszDX6PXeTcdKKexWgX5qIrPEq
ooN8LiFZmvWqbrpbbxLWwcnLJ1I/KckeBsfIGNz0qD284a2w4jU2wmiliyI7aWieebLg6jBYlvGa
VFI0Gj6ZG/soxw47Wre2RTzPZDQ7Z0GZ68BCq6xitUHV+BfZXC6PrEX+h/j1r88x4+vWBmE+cCbB
voNcHjCEG9+M1/DNzdFdx6m0v34UNsULKsYvYIBq3WAM28x5qZD/XqGckPZt4UsWmW7t58o9VUlm
nXroVW0NABTpP2JYVPDNm7UA3vQcQO+mhqxPQz5PUHoYDV6fuTGCkExm9n7X4IHrUwV/iZoTIoG/
TyJrHw3ZB/6dhzal5PcXaNz1UGQROvy/PwZ0gMDWjf8oIK/PcyoJ7fnzlFN5sGmnHyt2Rr2VBkym
N+2CiE+DJVF3wMy5a8P2EnXgg/8IH9ltElzsv14vRsujoyWH9oCbBBPr8iqYUfSvn778bgtp6XGK
/EKdG35JbpTF/voXO9g/lhVyAd1dX544aHeenPDzqK9gkGcV0z7RHe+uo9p9GDfoxW3F9H2cbcop
9mMCcKcFW34B9tlBf0ToiXtpUWNeJZrXVeT6YdVaM5Ng9k3t8hSvT7218jfmpR63GKCDAQkNCh39
gXlLf4DDsPU9lt9YYdMIpXrou9DejU5q0B+9QtKvvHQD7wVj9uCRSQXY/sk+xHU17KnBWBOKIKgP
cTrTlnKK01SMBjCOrtWEjoizSEL7bGIT5jWONYjFhW0fEUjetx7mIajGGTd6svSuvwdZHHsZmFEs
HFl/8hZOHhaIdWV0Eoie7Yo1zcWpxkFL7PayJGcx9pug7G57/P+8hYg1UCZSjS5Szisv/m895/WM
E4nxexao9qcy5jSTEQ1mX+SHP5fK9XpZDtIlGoI63VtPXV+dVO0nCOwWrWzAf0ZN3yEpWgiMFUqL
ddlhjUuVRaGXEPBeHeupQftWO7+KCEtqkTu3Pp2CnZigMV4PltdWW4TgrBULptGqG59z3hq9dRow
3K3CLqLfzWoDWz/pKNXZXEGmysN9NqbJeeTGtiGrQmJK5YS8HurlfL4+ihnDH3p0SFhuM+BVi+j1
73yEeTk1vpWruMuaCxUvgjpDKteLKNP+eH0frrrjP+8I3RxfGt8GBob94CZfDQCjG7Z6QHrtngFr
RIQig96XUTrexkmKu8nwrYtYDk0CX8eQyKG7+Idw2NKNC9/i+jWzNfZO6iLMHCvnJl9gqjNKfB9a
JJay0L5xfTpdORLO6zeUemTGj63j+jWz0DedG/7Wdg/Ls2F63eppL7KhX6EEJDcFRwxgaC60VVuX
xe1gW4cBd8ihoxtqDi2BSkboxJfmmos6giXSKHVvRoAXdK+e6C3QwUWeRkubJy1aZly1MYORoNC4
xIs6yhj40LDnr2BChpRa6qb37DNQh0M2w2InUWnD0l9ewgl9qBnfuLKjh0TDjWzUKTsmbYp0wRV4
j9k9az3hWuQUNy8smfIytMrbSJ+Bgp3lBJM380E1RraWQ77r2WIRu2W8NxGZuCqly1kVZ1xqfrVS
bUhew+g8oHXHYjQWH/Dlc1QI+ZtqZg06hJPB1P530hb3xUJxmLoh3auGGlvcJD6EldhNbkwHpL4K
Yl7MqSYR0+wwzwF+Yq45gQgU0irOfx+8UbpYpiCdleGNHAA0xX7wQONWEHg7Nfm5MMnvVnNPDYIm
QSXc6nwoHw40rJNPcunp+shO5dYwpXsQIi/O1uznfw6eT5MzcCjOlPdrnLxkAyhymwRVtyJaRZ5M
2yIhdnnULIfro7+/EHe1PBGmJwHz0ne+foGYdKq/2ik2f3/f9adcv9k2kx8d/fVdI3BiDLZ0iV1O
QdZfHwaeaRwmO97khqOhSa6vn/370OrK+/Ofyha2YuUU2docLEq0Efdj3wtCQpY7CX1y4KPCP40C
4pEuxKENUb1REU4dJ6dusEIPbf9FcwXK/YBBtdD7QIcIeyaumKC2ttwKeF9YHiPLOAlunMgi8ZtO
LJuFYec05Qk2wrKvz+aUr+wUHURXUEyaoT7aknWtN7Jq57AKIDc3v51YcHl3rwstmO7KunL7N6si
Zcfy+52quuckY4+b+cGrBn6CSwgvKVcV7VZ1W4bxT3ByIWGweby2dM3oDQ0xBohrD/NkZfmHqS/p
pOlj0EkbkOFtkI5+j6JpCPb2SM7qvgOPmbdPjtVoPafBm43sFw4KaYawvF64ZZM7EWBfnjSdrqp9
8nwGX76b0jnp2WcjdV1V9r6Jk2c0Sti8et9Zsz3ajlXxmnfpLrQknUdLcZNlxXNirHtdzavg0G4r
03u/i09hDiykyeLnofhIisFnXbuzJoCAviiIhjTEpi7Cl7BfLvaKeIl8yzpYH81ypDvUUCzMMeYU
ghxw6da3Pm1ts3W56sNhQbb356Utu1T9pEH99oya4Zd3cJv0HrSns5Hegk3J+y/uDBqbwF1ujCfm
+PdjNe51Gr81EzO2IH/uGZxyYjHOcletLp9bbwlAI26doALOAFbKPZnAAKgXb5AVIm3lhw10F9Ea
8RohROzqio4xkp12K4BxQ46m2b9yJCSDuZ5uC2Tyh/y56xMkfZa8n1kAuYKR9rHBXcumX7JjxIW0
ofceXWyaNNuqKY4jBqW6SD5rJgFeEe/IuLnNK6Y5CHBlfQqZk7hBDsRw06ucqNGwvHVNkEvkc8Rj
8HPwytsmTBkpDMknwo0t+k5VWwN3tAew89k666xtUGH1rE3rbGB2BsuBzR8KtdrQjcDqNuxNWn5V
aqzsAGqRLW9oBML79cVFh8NeacpPS2yZQtzQPrfleJv/NuRwAJD3EjpkfNTzxS/zTaYjHLbRD/TZ
T6Z7E3rOz9a6zQr0UvT/nkZNc40B8rEZg/Q8YdzfOC45dvNgmWeudvN8fXQ9KCuS58lnLS3i9KPG
/gqClc1dBm9xhwjhVTpgZlM3L+n0xzGT9XhVLEsAM4eGa1yJvd+lD8hEgcV0FElE1IiSy97FB5bj
0OLjriPfM6mourVEo5yNCnUpHUal7YY9HCuvjjLrPab2AL09sVJSq1nLPpNeBW9mT7f01C4HqHW0
peCSc3WSWZhE3q0iTipZYM7g0FsirdjHJm65ZKOwD78ePM976ApAM3VP63iVLMXc5Ftwlrrxy50F
lsKCTYy37DiGoT74oTftydRe5ARYLW2YcKvrF/FzdUVO6DEbF3M5jNcKrRBDv4Zyr9bForOTCUCf
lGuljAHGNTYSbK/kGkZxNgJRELzxDOhwthHSWZK4wxIMPj52YPoHM+4vPYqSiS5U62g5AMTkFf2w
lnq7nwlQK/lLSnLmCygpfL0tGBjELmghmfJSI487sVnrMHMuD8e0hmbcbs0sh8nuR69SL/lZRUJs
Dc1S/uLxT/XIMMhGFcu+yLPUeYQrtZIKW6WxJBpZHbTMwa7Yz/z9cWkSOqKjfh/0egnh+L+/Pl0e
Mdhj0s3asmQWFRlKQrdBcxoYggij5XPXR9cDEv6bikuf+miRrVrKO4xevA3z+d2yYQgySv/hDGQF
cS8wacHRZKpKjyFdhYS4VOpNgGIHwL4MCyl/XSXUiVYgIUEe1KEpcRgCkSF6uh6imQs2MkbyRwJx
uh4cEsT80EgP/fUv7OaqxCqpJzoB4FR7QDAr8MPJLqmtF+zywLbGHHkwevZ2U7eCdVoNJLEttTal
LtuNhEiz7pri9jd3XffB0/+I9a7quv9CrCdNx5T/P7XeJUHIq9rk39V6f/2nv+V6pInALpYuevB/
0+o5//Q8TALuVcD3l0qPUGvXNE1XcIOzJI1ffjk/v4//4x+W+08hFtAx3yB8bEH2f0ulJ6X4zyo9
gYgcmjLbUB+CuoU48D+r9FrTTRvVRPEJqNbat6OHemncZVcH5LKPhALHPCwL91ea+/XgxvQzhUgP
Ysrq42D+ZFbDEGk5AFjtwO0uDwXt0DVWr9sMH3BoxzMy9dw9pH710YuQ0JKobG8ISsBNUPxyO5Ax
SdleGIGiCQs04jEGpQSR0b4v0psQ8Wo0ys3A9XgXFk1CYziCq0yUTdlqiKIBCrfJZOOM9+VpmEwQ
6vN8VmRlr9zMxZZncNU09K0hjpPbSQefa9PZtAHaMJoe2V2WbV3tnZo2mF/FeCqJ7V6zZ7lBYncM
y/Crq11mBfgOZmTGVqKYEmQBA9CGmplGz1r6U7nxqdbB07Nucg9bqhzim0bDQi8fBdYhPg6tSUZR
s0jTG72TRkKhKbI1N9t+lxM0vRqicW/KEPNI/GkmWNlVC8FlrMUvSz4HmAgJ5VkwmcaUbTs3btmN
4Uyel7YxEbjRNk+Lw1wPL4BkSJ3jBs5GFTNPda6tGtFFlP52U+8RCI5cqK4b1AXIyizvPo+je586
ujfTcSNctsYZ/iS76c4mgv49RteOYJY7kqu2cI+8CtnRVJ0ZrNYbd9IhtQQe8pjp2zZtvHt6FOaK
0r5YBVl31xqE3SaLMXyAdch9jdcjC7PnuUwVhDM9kF2enorqkYHc/NlhLWr0rzFgYkWXlHrRXVr1
bb7pcuFs8yp/guZPb5fRYlV29qbpaaQEUSxWWVCN29kLCVJuCb4p+hbMhqHHY2xwCx0fJr+MD3md
A/bx7OegaLkv9MbRHvxL0dYG7Xzv7DWVeUbm8WuYyZ9RYU+0g8nbi4z6nr7fqXCWcsXcj4K/rs1B
AHlt5+4C5WHFZMp3CG3iUqNaMIqPyulIxmGyzVrzYZ6BxIKai599dC7lhIRGNhY5oLmgEKLpeYer
Dj5zFh0dMbyPypk2lnCxkXFLK02XudC0YXKCc9C26BAbebUfmjEGIFP+TPIHdrU4kTIx3c3ahuNv
OC9DFfDspXMisAGhliUiGDf90SCHqbes9tEFGcCbxrC05zrzW80rTlbKY02sp/LtnzlNtI+4OyIz
P+PQOhFTrBal2Y1tzuw8/OdoBkcA124TJgntrySc4eY8MlBLdpXdHQKrBB1gqOkoXSxNFvCmOMFh
F2fWnvt84GvevRgAVC+GGAJHRS0wyZ0Zq/OQhPjY8vq2Ijyub1ocqFMHVaFaD+1ezdG9Nbo76ZCH
vVA6ClAGWFKwKjSSPVtfpIfaQ/sEYmUXYw5Ag5CRydFGcKAKTDSknUgrQJccZxdpJncSrufWXidE
Kt8W0wuDtXnv1G2xNvyDLIzoyeLb0aelt0L47xjsj51WMCQMD8OmfT8SiMi4LxjOtXS+RACrcgY3
43a8xzdJPaTrhMf0ZZFmRMlLotmlqayNd8ihHxiebUARrumcasDWFZmrJZrBXBn5Piwyzg2HOJ95
JrqiezMGBnQ2EYAdNtzt3DUV0BKE/vyMGgRsy/bHFG6+m3Mfv+oMd6N0FXZQ8RkBWmGchhcBb0ao
qRb6gkiq4aQCGN3/h73zWHJcybLtv/QcZdAODHpCAaqQGXkjM2ICSwmtNb7+LXdmXWblq27rnvcE
BoAMiiCE+zl7r50t4YNJ/XuDfxAHVQZ3jWQmCKULyE6T4hR8b5twIKaVdN6QEZQgFmyGwX0NQjoX
032vJUeHgOWA3KLLurqPNFHqQ+XW9T4buq82Ge4BsLIfSWNTeIEvY5aQRRKzfjQWKwEZsjY78CP1
wZpaAB428ksubbslcU9xOmiEQC5fqAiBo6nXYziK7qgXUNT1JL63IuuCCsTiTjTfgTQ3t0059QG5
5GezHY9dTuJRixsNcmiKG/BQ9xGooQWOew1Et9mk/foqZrtHxCIzJVfv+7RAnaRx2BnhcEeTCf1l
xLShyr83Y/ItLb30Eo4xKSdaOQbx8kn0mYcSwSPjxJtZ6YG+YeRsk5bzpWVc3iHXP9SaPm5qMyNp
LMmnY6ZPP/GYEkad2fdT5y9B0uu7HGKSHKTjqcEGc+LW8qzbhIhVzncxvbpJ/hkqVfZCOxByiMNd
k4zyiD7v9KP3weGX6fghdBBHeD4T8BJqZLdKT79BQwjEs4f1vQzPejXvZmSvLclROwjpZ8ONILLm
xBCFsIyEgTbTJ+CHPsH4rXA+RUUUvehxeay6jqtK8bD4SPH0dTEIeNZfre4Z72a+d0EcbBJ/qPdz
tIBQ+Wp45FxhW9xGHuJaxE4vBJ9mD2YcS/5RduxrUuYkksGe8dkmSWPso6p51xYQhVZuuluf+k6g
jzX+zLCyqMTNf7nx+pkWJSoIyIPGRAGG4+MdOI21r/T+DcW0B2eXnmpvCALX8jTocLdSRS45+eFo
OQZRiEaMI3hJwLUhzf1sCTNlpK99d6DA7zMH92ObWuvO9mhCOFQxHhL0zpspCpP7yUc4OEFggaj3
VBlTcYpKflbRmNuhJBd6SUW2c2twslk3nh2gWXsx0oLMasc9FAw2crRjsGn08MC99hFH89mjaL+R
tImzbuYnbSDXfca2fFcLhAGJ0x2bFkZmhrwtEJX+OujjZyvRuYV0JfolunxzFrubKrO+xQStuq3z
oHW1DfMoO5SAHremy/UcBsJJDNoH1xufJg4jrPgXve04jZNO++ancNEnacSH7GqN0f3a9Q+0yPN+
pZNA3N4+Tmhwd8v6Oas5eW1zhDEYpcsGV9Jn7jpOUC5tuJs9bmbC0aEH6SttvJVutmW0dEO96BFk
IgC7AXN9B0KjhaIH5ZMKYD6BhgFrRfbhqZ2793BFNNJS1jy3GFWTnnFGuJbHVGvSg0NwaGMBB106
j5yFqFiJ16pcRnZ0AoRtGE+GTjSF5uR/zUZRB6vICH019fCBshAsLpiMWyHW7C6jmyOL6pBaP2uG
9ZlPuWzhbXGtNrTotXPaZS9ILmBCd8DRuIFuAelG6PE+Kxymmf7MtF6fmEtX60lHDrd1uFtTTiy4
gnnWHR4LwjyyhLtgHUEkTTJGpJOZPVdUXx1c575OZi/aT9DwBn033DyHsicdyXCOHfWSI1OSh9RP
CAyYw1xS4763nl8dXcLKVocRy+B85Pg099WkoxFHPLmzCVbQRigrxTQYJ27eHBlWv2swX+893yPt
qzlaMOYvvkUNoBgQ2LSaCV2OPIfCcN/tnlyNGfn1XGbTqYkwiZUj7r8JF3lNXZR7Dv0bLXL2FkXW
PalV+4WSM9QWLp258OE4do/YBd5nk2MlsdsLLc50ByHyvfSIN1xEN37sdTi95sDtUW02IxC1kRoH
N3mdO4jvP6UDg9PFcU49Jwc2OqidaV696K2NSZCY0LtJl9dvmtlbYCTjQbj0xwAQfmgsZ0MaUB5k
49i8FhGlIRfag9MgVGM4kl50vYS7z4DdcWI0o82uaZ41cLW7vBRx4GQr4l6mKZ3bpOR6iieDOQaJ
n22C75yRX8qVmzY7LUlRvRJn4d6vYfJoFeunWrM7bsKkIRgT6nzsel119CZz2gtX2u/S7NCFGA39
iiANIli/zikwvJzId1x5E5Qk37zYRu/eMRB59OMRtqJPodj1CZ4Y8oA2WXPvJub62DV3kUwcoO53
QG7B/EOMAXOO7tOaz4yqi/yy+AmDAr16wbAY7o2YLng/lZceqOMd0AJg/Fl7sAUv7uBvRxUwm8Nb
lxAFHYu3papi4oFjwg0lvRY5Hbl/XEbRQIM2g9Y41rg0SA3kk94TApM96ChTc8ixpF8SCOZ13X6N
3imXAWYhMzBkBsPE4XPr2emhM7mtmj0ui6yT7Rb7GaTVpS18FI1gTawefiGtKUwJTn2MznEnwkMc
jd8c4XkgUOD1oy5FbWuHL1o6fqd31dCVTSALALsl7vg1dtwCC+N3QBl6MDTtfAepmq6zeTGX80p5
aJMNb2iuxkemMhCIknvRQMQZpYRI0t/bFiVfs36mYeN8WVB1NdSyf0Z76Jj3/OaI/3XEDn6zPta9
4JyOUSOao2kG+YyedvWDYdpzKDkndE1U8VozOrVucqy9IQJcTikK1PY308WLM2mU/EOXK2Mzdn9F
NQJhWDWRwUkal62/M2kLRCu+mXi4KyOs3ik5accGmHtlG8vB9roPmp5WWx8p9Bc01vuKkNUk1crv
ZooDaDQ4tWuq74grkDUUnMnMgSmdZg/zMt8Bjn5se5OyOXK3zeDw/WtDa8/WPJIkYYanXLOcfVvq
jJX5v2xNzm5cTcSArrlRHTKxdfSle6zd6WUgr1RO96ODro93YTZbx05SUJcKKvdENa0unujnDHew
0MwgMTE/ERuDpq6UA6uuBLdbcjoa6z5Cs7WJu+XZRLuP1Tt/LURrBy6T+5mOU9A6S78vxXia0SoG
ie3Mh6GIpj0uyE+9lWT7OJwmCD7mtPGNb2T14kIXxU9SfwIorMm9MY6PJpNtRpmZthlSszuNIYSS
zHAvJBauuzjjHj+TvBExLrgrzYnBWNGATbJINxqr6B79y4/a1aDzwgRwcvGSDPyzU0vL95lHQMMC
+33nl3Vz36Txdp7a11ZACfa5DgSz7VqBoY8oN+m/9jpdMkVtwD8x58Le+/BjCMn41KJ73q4axiNN
N19iGUbWkUq2aNh1V3xncQpANRFk3ZOyQggjaWYdqWbdTLyZkAFsEZx7Ys96erMHchI2HYFoRDNh
GvYH5zCY2Qd7sS+mTE+bEnLUqEH0mFqQMoIIqy4Yts9C5q5h0GNyLrPYtIxUtlp21YlpwxKGN4yX
A17N9FhGuc35V0a+X0yTjLeesLcIM+SmlPlveuGTJNySCedjLZAZca5MiysZvDVi4HSQSXKlzJSr
wQvTQR5l1lwoU+ecpn3UvI+JTKNLZS7dYgxPpUt7lB6keeY6RW9Lba+yW6/W1AL2OJlABD2iD9ss
2jPORujPMs5PLRqH5LxKLtQmF29yG0wyWUsp91EqH3J6bSnFiB9cF7YPGHaHUZv/JJ0/J/VunfwI
alFbTXcGYnb7EHpPm9LJTRhtAgDoKBdq7d9tdkiysdB0JyE/oF44QPXEl0ovjZPaULtnEz8AOJgf
emtgU4dZjEN9ZeAkP7Fas8bkMWeYHwxzaEG6kY9q9NSkOeWEa8Y8K8WF+v8gh6N7atI9pfbunXGb
EKiIITg9D/FT34OUEz1m1kXT++PQlvAb1u5Mz7M7qzWf+tx1rZWSE/mMngGAuTdbfCWgQE2UsUhQ
qJn01PAjbAh6Ne20YYyQ8qcEElry7+a5YwLKz2SHPn3eEZa8zJpcp/jXAv8oAZS3nSN3FI4SA68V
B8KNLncj0932lYzWjwRMbV2ZidnLOrxa5NrYBphqPs6uLLcJ44PSfyjJ0yi7PPUwJlLV/0uUpNZQ
0aEWk4uGpsPO0zHQy0yKk9Q3QeMm5XmR4Z4AN5uzYIzOAV37W7vVGn6hskQBXA7XTfTXxs4fSCNS
SiYU5hOqVRs7gvumZEy6TBqlW3sHamCiLcdC7fdUNGkmU0ormVdaqejSRepmfCmUQcg4cDyTcYrQ
4s1I7ye7Hc6ZikFVehxNZqNOMiW1i+r+fFvkBF2dM5mrCl7xWe3n/dMzXpBUXyd4pjLgdZUiqVpm
tFKtwze9kNsa0aG2ZJJrKjNdiw6y+21B5vdwRgoj4VbykSdLvoIhc2IT+YKN/BSDipFV263Mli1l
ymzYVh8RjjNWtVHiaDPiTwHcRiA3tmi5EkmquwiNZnTW/as/1QzX/YxrumG/jzMOqTSbqIus7jec
OT5qe+s0EQcR4s7xWhGjcMEosmaYAJEarthIG8KLnPDNE9VzFLfopEcnGFLjpbH8T0tRTvsQGGaS
xoeKnnSyjDNT6aa/h0+jbwvX/Z5ijfRN7HFF7G9dx3sFUXpngWwIBkbrUEQnPyiW77gU84PHeVwg
uQGgmT/kmu0EyBn1IxiZbFcyaTimtoQxe2fNJEejsvLXyENVbvdUUbEv9gMIo65AT223+UtV48+I
iv4nQ7rhNDiMSrXsNckwJLgp10uUC/ni7GyHQ9CV5XI6A8RNh2PgI257TCte1tO8iiplhcIGo3bR
TFmQtoi2cnRvOsEL82B97y0AvRiPuY74+DhN7c3WOS4qlGWcVSXN9DlEAo0rHyDBF40QdlKXd07r
avTlmXCZHrQNN9OCahKnzk8duNAtPPS8de/hx5yyFEB1OaLvqRZMK0zPbL7ZJu+a4akbyD3UrL+a
QqplGCwXk/apssqP2lAhWe3lLLOkwY1uaWMj1VsdQMpvo1/A/hIiyM9F2RKvnWNbd11qG5oJ8s54
I8wFg5drgucrZ/MUTa8p7cSPVLJwtE+HzJe6/RyBaxPmz3OEhKsrU3K4ub81PuHJwsB15pBTNTQU
oHr3Cw2b/Ks7Dm+lgHxiiPhrvwqAsasGJhRJ91aLpKdvKr/yD/9EAvTeI9gb4UaNuq1CzGl+J8rw
BT4iGir8M1H4tNIQhhNH3dM3nEPvUwChLIGhZk4OiBsY6dPetGlvMJLBAEL5HfvNMdShZjsjtCEE
JNnBtycSqKM2PmDj+2FlGLFk/gu9BVldG59XRNxH1MuwyAD3zjr9caPKYfOnBCh0/l/MEGYwaEwx
e8YIgNCpFbxPMw3nyCH6daLCSCuEWwmA26eFRhtVjg5ds0c3ZIn/GtsSA5JoKVRRX90S7oPu6an9
sJp8cQxA9wzB39Cd94FbLxh7h5FCKJjrGU81oSQp+vcRpPM9pxZHl2M/pBCUN5HjvNlFUhzL4UMF
RpIh2/yqG4UdRGP/DrMGRDfqLub2HGZdGlO5SBn4VFoQx+VbxA/DPNzZVVEMzrbXKdswY+y89NSW
Et28rPmWQB6aUEX4cV34pKEDQcGAfLIxkMdxcm1kKyMXQ7/Hb08cTCFOlpXXQZ7APxMYiz/YT4g+
SGdDaiRLWwRUmuT9Nt4XMub0uxCRKtNz57E28b05KcwrIEYY/jVCWdL3xfa0c0iUEW5M4srgyEKj
M56NUP/sptk7hW3gPVGFrqk+1Z4RXbi27suqPzCI22NPJ0lqZmoXww8ApzhvBu695KgkSOXN9iOy
koSpyXd8j5jMYmtBg6oBYMubXadbbkA41TfHLkhOGPWf7USe1DpDFUxgshMGlu0YG31EkR7TVRup
FITZsBc2nnqQEjrpGtSffS7DjKcBkVPoxg5S1I+zhmFwIU3b/WvKevNJP3bNvqs48sK6cciB6aJt
prkAUYgRmBGbiL6H2WgVAbCpY+PYWL8yZ9wlC363lQu7mUckDUUe2YrcTpOJK/gQj4HXL3dYcB+4
YJlocJjcmNbAe1OaZHL5EOc09cnMARf1aq5peNasMWj8COCbkayv00gCYB+aVNZW59SaLkhOixKt
GdRWC+wX2b6d+K8Yg9tt79kgiJCwUA8hZmtJ7scM/1nL8NMmVVXEy9cIGOYhDedsA0/+IwPPT3oM
Q4sAvYPw6RBWcbsf+x79CSzHJMEDoPskbUKOdHq0QDzlNcbkSCHsrE8Wk5HaNw5iES+TbezXBX6G
iSEopR/DhM+pmSpXX6p8/NTQOdgYcbaZxPglqSb43K3xoZvXkuoIALcmxOZQRdPdqA+PiEt+UAy0
MZLFUr0CmQ6Vc0gdt6tQo6Ryn3pALRKtIadVMnkhw79S10yDeGWUohYNOksGQOfCK2LKYgDoj4lr
P0yL5Ay3H6CwTYCltm0znfOxHQ4ucrqzWoQ6wxW1toQ9tCo8HyFJlQa6zb3XAIevTVorgzZeltCO
DqS14cBYT0OiR/uEmiRtOjvc0f5soMFTXAVpfhZ2Nx/zMLvH0SFOqLEf45nbuJ8aHqqvCV1MnQNh
J22SEX4yn2cfLwn1InOX40A4c5PsGKEwiHXRrplpV53U/mbNzUMxkf3mec8N5fv9OtCeTLIPkPnc
QLfImVFKRnfczr2TnAHgUCks8Db5tLJOQiqW3K4Bfd87077UgBOaOgKd5W+J52oMBVE+ExURplfR
ktT5ZnIRMTVR5RBZSG8G5WwKN4JhpysXak0tplRGW6tVaMrVuQrGWM8uJbQGGGiWQX/Y+FEPeB8W
j3M7txnALZi38VTBrdMR0ZA31pwdqCdntclUr964Wn9soXdu1W8kwuTXryVGjAp22t41s2h2nulr
27VN8e4JsVCwT0BCMPnDOcBb2XNJ7RzUw8q/I42mZ71I0MTbLnE6oQMnlWHhbWGVDBU7M6GUq1bV
I4vEvZjMF4C5AUnrIyLey+ShjOu3TB6Ti07YxDZL2nutnETw277e7e5HY005UZn5uWsfBTJbY5JH
tyH/VK3Rj8YjXL5OqWuduXKSXzRGnAmQnaWewZaKcbUw5BRhXREib+KwJyGjoDYjheZ+7VZntaYW
TjqT3jyhoO6mDtTZqB1SqVhPUmJCLep5Z1yTpVS1Yy2klieV7qYSvXPQjWdbKuFNqYlf5VBfLYRU
zJto0Ao5rSPS7EclVfXc1k+C1rxU2xdSd19KBX4lh+GY2AXTlpmygdR00LBDhvVLgYXi1ZCaflOp
+/9ewNQlkwMTwFVsxv+ViGgsArY0zSg1llqgy2uum5Z0F1iCYxTQsxfMyfCQWWF/vqpFhgaDqlsf
dyC4hb6dkL0AtiG1QM4RAZhztjmE2i/S56B+iEjK5fDEoObopCMCADMQfQZpNPEZktfVzB0VNuil
QVfY0wKiQCkdFqv0WkQI+XLlvlBGjEh6MmDtSe8f1646/BBK34Z6H4xFiPMmZezopMcjtKbn3ltp
50j/R4ERxHJwhPTSG+JhEpnUREj6Rsas+txJz4ClpC6Jw7jVF+uWHMLyLG/w50Y+qjZteCgHC4tK
L70qaMYA8ij/irKyWFItgqNUGVyYgUjPSx/TePKwwdjYYVxz+ZCuKUw/OQsV0uwDAwNdnNqeo5Ga
Z5vwvxir4SLyJjnhFyCngEN2VmYftVrJ47PtrPZI92CnPnrcfIaQ3J7UJ61yisNby+zvRcdPOGYm
mj1NHc/5juasH0S8SaUv1il2j+ollwFuyfWN1LYu3T7yvWlVNWe1MLuZD3rbhtYLaBTjkjZk7zFG
Jlc6mjplbjLl0cURYoCNxfwUSheUOuJa6YwSdCF26hvbyjuk/g+pBpvBNrxdOoMXkP+e+K6Urish
/Vc9RizAPNb13FQfEfH9sHGXhj6dnJa3mLnCpforl4aUDrH8wZWlFLkVLsn3UXrBlAwzlP4wWzrF
lAhTfVR10qhNtVASzUn6zUbpPFOffJZuNAtbmt/B8LVz1CX8uqmyrjlLvK0xlUtP24i5bZQuN1f6
3QochlTQP3MHI+7YJUC0ztpnLSc4rH4hpd06+tBQDOmiE9jpSuY0u5laywbU5z22yidGEBQjuXIh
sM53rfTlJdKhZ0mvXmPEnIMkf1YSRYmdr5a+vgqDn1ebn1MMfy7Gv0Y6AJlR2gdyuCSoEj+K9Ani
XOZ2rvdnBwthh5UQ5Tj9DkfHu2jjJRSocpYYjUFXvMPGxaEwmsU+x5xYYlKkUgLyXfoWGwyMw3Kx
mvC+yplOmg44QnN4SDE8AuvhOmvfD1NBblxWfaMc330YqVWOOV7JOV5w8+pHnOig5oFqMSoEsq71
O1y7ONFz954y/ZNHVsVGPBsinPc1Kd/c3JPHOWdknIBuIk7e3lsmE2MGqQxU+ulUt9U3zsh1E2oM
ykzpATV1sBUoMtstmHqcAw2NlKVxXGDn5Wkpm+FrpT85OHO+xWBXaE3IFk/FGHVEpw/h4DWytUef
wsU+NbLsBLztp+Ezrm/i8XluyF7oKs0P1MlI0Xk4pmlK863VDxN+WnUV8VvpvVOrBF6Yp2Y5IUNA
UbCQM2BIL60vXbWz9Nf+n9bzf6L1FK7l/ndSzy2g3/bL9+p3qef1b34pPQ3d/Af8H8/nruUS5+PB
RZx+dP1//odm6P4/dFfXheXhHLBo8f4NZrQN6IuwPvhL3ccmqlu/Sz593zB9j8ARxxK8yP9G8snH
+EPx6dEvE+BcBLNOhxPpD8UnysBaD7VVIyA6LrDDMIKcOq7Yzt9r1321vHan1/GnWlfP+v8em0Oa
Jy0jq81vj8vXU5tqQQxPc4YGAIZhIrkqQ4C176b8GaBGH5RyAJYRWc7dvuvmbRF5XC3kzkSOz9SC
6i8PX5/UkjqGHVU+pp6V/+tTf3u523Nur6TWiE9B/DJMb+NAR/H24B/vOqnJ0O1htfbHc66frNPI
f0GwmjBF/efnKo3uE51Df6/l/Qktx0gPuGzRf2Mq0G2XsKgpk1YDtVctBM3937czKqFn9QjcPKiX
TnRSf6125TT5zsZHtX57otpUi9szr0+Xb/vbG/y7h//YF5WVF3SZC+Auooan16fbK6k1yxf3Qm9w
t6nBBjg1SXxn3KEW6d9rapO8ZB625axEbQ/IJcD3duL6U95+xT9+VLVZqt8fBNq6o/CILsmtkcy1
NmOhRR5q8OXiDTg2kEhMg/FOyEO5KmoCU40a17x8otqn1q5/pw5pEydtYPTGgzpOF7VPPQyJmyFV
nB3UFr4xDw0HNdHf/latmpP95A5iCtTW9eSQn0htXl9Ublrg9kDVq8K8nZAFtFGrapFMxngi6klV
zRkFm7+q5pksnZeyQq+K6Lbw6KtqFvMHWUMXVR63R7XakxFTRU10AvNQ7nqPqEnlclaLoZsHvElY
SBGzEYLpLXQrGaQql7Ra0xF3w+zTD6oTEsox39UBftu2WtRXuVu+qZ6IWlDs/tUnUd0R1SdRDzBw
/7QutQc2nWfAlt7WfmmT5aoqC5pOfYFQsfHgtwK0OCN25Z+O1Gj9t1UreZ6dhdNhIWIyU/e8mFwg
dMLy9ucpSEQzjyeneHIj3yHTUb9XXweDBW+hVj2Vq0PEK11+nyjqEiI2QZECDVCaIkW3F2j3t48v
MKrtzEZH7SOP3VoOmW/mfrVPWd3VGtanewxyXqCcxL0gWRFwo5wTKsN/Udh9sC7ds/ovpHJErNbU
u+mDtoB7xNcsDTooNvCgrGW0ITeEVgLhV7/M7lEipwUOiJZdnYEozTNTkFzUCKjrtbZZ0g6v7/Vz
kcXLbJThG6INnwa9nKyq38TWiMAkthFtDbvUL3T7rcIAsXh5zsOVIgNNhtcaj1Vw3VQdrSUFjNeG
EtRD37FIwuikWkL4v179uYmCyV5PacMcSzWJbu0i26AnaJPhi/C+PWvSfqPWKAWjptIaCgxIfxG6
WMN3Kvm4eZj0cJ5kGgWMVq6q7XJNXwyPkOsrGWG0wAaoVWVjV2se8HMOpuhOYUdUmlPWRzP/GOk1
UlAHxCHVxqU4gu07+qxrcUdHnYVau216KxY5TGg/1a5hiN48IAj7mHxlLinSd+9BWw2saL2/WfFj
KG0H2I/HOfM+1XbO9f7vL+uV9sCX/Xt7lhoHc9ZquGv//IbXr6nsU670PNW9YdL9vbuZ9dW3VJtq
DdETJZ9xDGavDQ8J1OKtbo/J9hZrJbRROtzVUn3/qkEuKSbzqMz6A5FWwHlSuK+341UdHVXW+Rhx
F/KB1cTtegbL09gftEMRWwagEHlSy4VtFw9NzJlnyl4n3NffFxE29S2piJhOZdWhknaHRh+fUjm1
n6T/SwV6qc1UBW2pbccgmqxaR2jFakAwyIKjWuheUXPYNCNldig+7mjhATD7eifkMa86vQVzhW1a
jJNUEc1ntS8sl3dR9WlgDk56UQs3z2C6VPRip7gg53N1+s0gnX4qPkutXTO0StKkTq14MSZASKL0
SNaWffC6KChhcd8DHCEX4wwjUQIQkLAY3L+ZOXPAywP8um03PTAEP+b0jgykoS2nmvr5W/lDqsW6
eOzEccKUQ4Ea1Cz4RivpNR1WSIXVta8S7nj8+9TBrdZumz3mTESw07D3oHQJKQNQiygyPlH4HjHD
crLTK/m1EDKS7LZPbVZrSZ9Praonqodvm2qflUbxwVzci9oiwJULsnredVXt/e11rqsehnq357pH
TpcWoDy9M6VnU7k1KRNg7CNy2nTH3TAIgHZ4LuBeIm2uHB/UB6zknVlznOVyKIlPloGRUXLVsOXO
66p6nIsK/iACI3U6jJDKKPpM8ibTRhqfUq2qnWpRy4fVmqZ7uDi5+PzaVk9Um+OzNVDHvf2l2qs2
F1eiPjKTglHduTVDE7mtiuS3V4rDlHl24pRYCOWJpx6u1HhGrd4K67die1ZMstkqh5L/9cOqDn99
pnpSrs6Y22uqP79tXh/+4+XS2984AIUP/UAJRY265X/it095feL1NUTThsQXeyY0Ikou1SxvekhZ
6rPaDk0bRHEIB0PtU4tBPnrbXD1uRerJau32t2pzWBFFEyOrNhDgcmNVq7rjrigY5EtptrzdqtXr
3tvr3N6KOyIChhz7vXpUvZ/6k3/35N9e8fbwHx9R/fFvry+/hdo3J1wpvOT470pCf1SI1KaFuW1L
3Y90TcUmkpWvW9lYrRE02xJ4tXxXWwDluL3/UV7+Y1M98b/ch7ATE9aQYciRwxpLjRfU6u3vru/y
bx8fUElsG7cB7aY+sawV3z67WuvURUqt3p6jKmUtemFaUn9/1dtzHAN8+IiRu54saLvN9laJvtbT
tJ6fXCCzD7TMfalRm2/GnEZxpQZ5xTjexxF8NlVCURU+oYZ8avu2uO5sS8x3qPlNbkwDhd/b46qI
e31J9SJqWz183Xkt8i75vDfKFe4QMamxRxJPPekaE9nWP/c5EUW6RkRV0+IM9to02tsO5KF9I3k5
tkWPdVS3vdlepxdj7naCMuRxtGGwD0aL4E6WL1V7YVBjyVXpkOKY7++1EoZq6NU+HHz77K+6fVZr
cVM41zU7GQX9fu8Y/+2JvnqkU1iQW9+ihLXkUaJvNQx9XP8LNeKjUN+c41L2jJSfPZI3cbXT1Tpt
O5qdvYHa9cGUeKZcj2jxJrF31ud+OYyD5xCazWKwq/qU4HlppawnlbMWtVaguklTxgyoNPRzLxeT
lMN1LY0oellflWN6lFql20Ltcxkh7CyD5vTkdQnM6mbaVx1MD7MDJ5FrrkOPPv28tp63L9Tt2JN3
YrWAwzzSUf6kcwnmN5bjLEeOq9Q/Rq2phXogr4E39CMSV+Vrvy7MPIaJ4wWhujb28kJICiLlB9Uz
uK6qvaRCPKCV8INFytZ8wA3EuiR834hu8Z9PVm0m9WfqEbVGJ6+2+DEq2QO5LVRL5Lap1tQ+/DEV
Zq6ZBHqplgv9BWN5SnPct8D1qn23B9TaLP9ViIQhIMgZiPp9b9V4tQYP+NdvftuktCrnA/JP1MPX
tXV4jmlCBdl1tvB3kV8dMOp5Eo5AZ8cIVCdGdVwYG5bn26ambpGxmux18u7bGPLGe3tqnFBuDvXF
3/72pNxKDknS7+ORqaqPiqk7zrIl5sk2mY+JmsGRgdQhQ6QCYWqMCRAWFaCOGuGxXJCosSXfgCw2
fe6kqo3piFoMdKUZRNhEpOtDfb2AN6odcbuGFYZOCZlUgM1AcMM5B9k8SW2e6twYsn1z2xxUT+e2
rdbUc9Sz1WYd0l77v2Lt/6RYi2f9v03R2f3Iv0xf2h+/F2uvf/OrWCscarW+ZRmu6+iyIIvT/lex
locEUgLHc3388cqz/88QHf8fHmhOR/iW7Yh/ted7/7BxGTk6r2cq7/7/plZLms+/1mptn+GLYXi2
buDQ4eNJ9/5vGTqo4+LUWH3SZslx3HkjfWdjbAIPleCkAswKp9tH9oI8EsAL4xFtdPfcSMujMUI3
KhpBBGZHYBuwb7wc6MaXFJssItqK+ETRXBxKE5sAZGW/r7s+uowlaQ5exYiWqNPdVJn9pSuweGbx
3UC3ItAiEqjrDnp4DyDZdQeizxilWxreRfoaX3RIB4dOuA+TsxQnlBt4X23nAsi2jHWCO1cPzcZS
/ciqYj3YnZMGHl9xm1EnHbGS2bPzUNXnpDBA1Q75O9ULD3jAcJhRd+6WhTKcH4vXBS/zniDdB88i
fYxZTbZvYSbswzaGLBvqkFAc3LOO81Kl+UWPWsyvg9NvxzBeLy59vnKFVSqS5r41nJB8PH/jFQzh
Bn3lEtE3gd1lT2YUvROza7x4ySBp/HdhWrRn8HxIxpePRBCi6QPuROECnx60L7x0Kff6uSG+c430
txXBHrY0f7uazss0mdgibaybYSTekjpo83urxfE29V28b23jx1pitElF/UAcg7H1uQJyjet2ZrEQ
U9kl7wMOj0gz92nWYvYvjHm7JH0PtGBf+H0dcB8k46sPOIZ+ZhNBw1bt0C1L+xeMnOjnDH77QDf7
18Ikj32dOwDaa3SJXXc7etF3en2gFMICH0BsPrej+ezg28WAmcVg0aVfE2Vi8Agu/gFc4bTTo+wn
N78doYPrqFvo+ysYb0RGFrb7MQzhMojObbZdu1ycOlkDP22+GxWpwA7Mpl2GHnPrpMVTzBuhe8D8
IPr7vkJGivvruSSIcbHEXTgO90ZIQmc8ly9j0tOtC3Vg28gRAQ4hwstKRP5Rd8q86Nn0ijsylO8c
/SsyrCdI5mcAwjjlQxJu0lRmqi7Ru++Gp6V2H2q0KlV2yi3rOVuy98Yh+k5U1cuQFXsB8Og1k6nN
m5W8Vtq0MeHomS4pfNpx0LExJRB36vCRMvOjtFmFAud1FvLNxwEBrgOTqxuGTU0VOShGk7t2s6KD
1SOMDGAVI63eF2SgtvjgtmMfwVDiHN/U43ysJrIL3UYch7r1t76kF4yYVqICY5YxW+WBClhNJ7It
N7W+nOgef3QNSQjo+2YT6xhevA9+H186GPt7/P+EkWvnPgqxvCCluF+8l6Htpke3Le4KHZDgWr+4
2gJ6NswDn0yn0mjjV6sG4zUlP0mXCYsCseLkHEOM0VjY++axc/1juryAte72+Wwgg8y8j0N8L3IA
vERUbCHrJIc+r+E5+1L4Cb8D84TYRxbTj7QgBlY0jb9zGV12GZearB2TU/21JTzryXmw8hhFiKU9
EFoeB7W8tmFmQPoeElMYGp+WCfV3pI8fCnwwIAEhlQrIRMNiehtEQyU4N9G2u9BFd0PYaref3Aap
Vj7fEY0DtRri8QZLYLSPrbLdQ7CwD8jhgAQvEuWef0BxZh+xyeODIzcizBBAi6FfAzvWH/0Rl1dI
5m0zVFtSgl+quFn3INJeYDZLJ3nxk5wpUmZgP4AHN75hYtXwmJynlxCP14hgT2d8A6U68o0n0Rj5
zl+mhxHXk5VeeuiIG8uK8d0X4c4L9W9pgiOhMJ3X1SxfkoghyEjm29YZQvcCGFtc0nk0iHBd9qNX
RAHQymGTz+hASP0ugokPYDV9e8ET317MiYpfr63fx2wmqH0JrGV+TQ2H6FYDbTWK5oMV9f0RWcez
mDuIaUbFRCtEkp2K1r1g8IlO9RDtRAEFjAu/acwDJSAS16uceRkgyP6IdfdiU5PcZmHqI2Rssjsn
R1EbyVB3YGRVNjmHwZtmLjpcRyl9rzsAZi2Bsea4Kazupykwg9Yh7UlG7dolyTvyKEfzSSsd51KO
SY1SVKbO5A0asHzQt7Bqja3m/j/2zmM5biVb16/ScebYAY/EjTiT8hS9EyVNEBQpwnuPp79fZu1u
UhRb6p6fgSgAVQWTmUiz1m+85FCMy0WXGMVBaySmfdYxE8hRkVvyzRiCGYpqPz1D3f/B78GCWbbn
n85DXR0s3z3HKQSqK77dQGhtdxN3tnu8i0beirqfenmJvMT7pHbybpwONLTjXRZROp2mvdSRA7+x
QPEFaQJt6LiJ3suJ6D47PrjE0LXuSh3MhNZHh9lwTRJH5vUklwHZCAEK8IrrtdYntVWYhvXJ1kBQ
domDitsyvOQOQXcwX8SUki8DoHAaerbPsK9eN6aNCNtsX4UFqi6zv5wrZbMQFdcTIwvXBNZQzdOW
83rSrdX/TUD/kwmojxTC79ACuFp3TfzU/aN8+QfIgT7/Hj++nYwef//Pyaj7F+4s6FzawpW4AfNV
Jsrz/sKtWvjMNoGPyvnov5ADlvjLh+orbRsNIWzP5aN/ikWJv4TO4p4PXcczTT76bywd3wEHmIzq
DvgEwzFtoA2WfPK3k9HZKFIjmif9oAGvxkIiD18cNJbCcKfzziJAu9KZESSCGZvxw2mxPx1ucSEj
+/hsagUZpGAbEytHwP4wjldIYurxZVd/MeCsdPHVm2K+OtpM/qPo86syLrr2f/8H6ddfps46dwkC
w6J4THwOf77b0mGOIUTI3U76JyNCA73NqyvdM0H42F9mBBZaPPVCqPCOd9By/UaKTVbLxSyGA2ii
7yZoflRMD0sOj3JMt3YWnMdkxEfLPZltG4VaIJVlxKIQksalZ/1oMZJIwVlGwSWnqekS0wAAb1Fd
ydPNbr4O5DG+kaJmadflk/zOkDJsVQnzPFBYjn8Y/QDvZY1Ti10Hf66yzgQ0CHlIfkWesq6MvbwD
hIF38lSjQxxS9Fu9erI5+z9vqoZaK+9J3qC6YXIwJRJKrpev5XckXSGs51Uwurjp8N1SWwXIA5sx
sxe2a7bbEeMhRF/MPN21Ic6YQr+U34lyd9s4kNX4KR/bBabnZCRr+dWQY6jYzTV6WFikpNMJsn54
3fOv6XEubFbA6JFvCb4BhM628hwx+nd1hCAmE7+a39asUcJ5X3NXY+7jYmWukejoh/ZgS8g+u2k8
Xtd8u+zwipOXHTv9xYTCE2KEZ9mXyFvYSBbwi7TgBFxD3RcXrw3ihX8/qrwebHFUVBmzCY0WyMXw
kW0RAuL/6cBkskXs3axRNJYPwHlsKWGhxXtZPPLZ5cXVcfxFMSzZyW1ZhIHc5rMWqgYGWkl6p3Nr
s1V8tnWygE3Ugs+zPcpL3+dMoHtSXyF6rC7bQ3mVmHeBm2/QCkdEDYAwVmJEF+Wu/HKLM3zZisOM
cJMO3r9G18hOBrhrOf08KDWOBwuGP0OAY+O3mGvI87bpsItxNUo5nTyFybaP10wB5FDeFX7v63/+
VJh4Jyb2Kh2TLfJOq4Bt+VktTwukTk7ehl1q4yUXG90tPqE4ASFSzh3In43ZzvW/Gpa2Td3gMNTz
bgAGsEqGEsI69AYX9UcXNyTw/V11xlprrVvR5hHMJdPi9GbSgjs/1BBGsapvKUTlzEDKcbaugjz7
PFYuCpwIFBSCyUHrMQh753UDw5QJdpekay8yz3viUptC9AYWEXsYTKTnhbhLiy9mi0GbFgc1Uwcx
80zjU2GHGyy4MbxHvArpxegqM6wtEWDaWb+1xu6a6Oy6ctstzDNK0LqkEwvX/zeG/idjqEksBW/g
f++FfEGIM/rH5jEtu58Gz79/+Pfo6WNt7Fo+4xzK1BgOu/6/QjmGbhPmcQmgmA7ot59wdyDydKRW
+Fg3Gd48hom/R0/b+YshVccMWT+Gcoz/ZvQ0POvnYI7N6G1bQAUBmTCrtoEG/jwi4U9ImnDyzDO0
tmW0X/3Juhh/gs5a9hiimHtTBXEkBucIwX7dV2Bs2OW5NNFCaUbiy+fGwnwRlNggTVSOyYqsYYiA
BmutHHjGrE4UYMaTWd8mjafdRIZUxVvVn3EUen6IrcE/SVEbkVi6kORscVCatWrfMYNTNNijfY8O
1EmNpi6E35sC61fM2fLPWSm+RbN1o4eZfiiGi6kylk8IqW/dGbnWYLhkvj5tioRuw62r+zZc7nJy
1GeMnyfaaG79FLgwmAMc2SJhbLxQFOvQFtdjnJzaASpbCAYSfgFvXPtztwmove0U2OB/8a8LZ2QK
yxyf2qioMagilmy63lVluV9qkd5AtLme9e4hc3B3Mx1gEBbsy0EgAeXlRrvX4ljqGgRnjMS43sT+
C8LFeUO2CrgSvONYoGNYdeeoS27Qjjy3O0fbaovzACX1EhWfa8OKvzmVm6Heml8XlQevMsgOi37j
6gieif7b4GM9admm1HQaVznCL4gyEeqI2ofJiT7ZcNRmaBZI8srBfUS0C7/ceZfHlb/3nGnBZ3qg
M8WfVkP1KCiRDOlx2Eqss6grvlUhpUpWmR7dzaQP8IK9dvOVec9dMNe3Rt0g4u3d+5HxGdOnGnu2
5OAjXOMbAeWeoCRQX5tag84+qH0bgMBUnY5jgylVWD/XHfKE0G2fhb2aSgIO2RJIENhJN45P49g+
CSsAqtZ3uzDdR0mBHl32KWhJCGHODMhlZwF32fgBbFXPRZLGBksteWlDQcgNtcoXJqwQZHVg5VGP
AEV47XtIfHfMHdEbMbPqDiwHuKACcmgUOS+QNYgZuadJF9ar3sM0EXGQfLXw0PhlbvzMoCy9nobX
RN/ikZkNSYB515idhXAWEHjse8fR/16xIt00Y3NZFF9GGFvkVWH0GbSHFR6et8YDKCu4/UbuM/+D
0zUEZ9aEOwrtqcJBs9TFdWiwJst0XLPMJbuKs5Ni1C7TBavO3P2kee6lOcztGmgJZG1oTmM5M96m
8/NioK/topkddsllj9vkvkvR/u8dfmnk1w0RvxXe2J+RCX2wCv+i6110ZnR0/GISiCOeRHAyzGe7
0680qD2dIbXZIUxUAgEZCz4lOEgIvp6xE1V174zuMzL1uO3lJsziAJmbJrsVur0gdpSc+Mt0aQmB
/jk8+I1pEaoAO1PXrkc+xr4qvACXuCy4cLIa8fr0ofYLJFHTQ2Oh4AIRBKFSvHZFdzemI/xkP9/a
BS3ZNbsFaQ4sk7tQrFpo8loDqS5BjA1f7eYWmiWVjJaJHeKfPGPYvTBT7FMY46MTXneTdYqN7imq
Ag6FqhemvhYpPNysml+4wNc8tq+0qEbEs4nRFZxOdKgBQdvcBm7ynW1Exkb3ICC4rqaE+z3B7i3d
Ifp+BgniJoKt3u/HoVzgPPA8rYPyHIuxkZc0nfAUzus1KGzkTSNIykVy2RoCOEP9knTaIfQvCr+5
6xr9xg8RpesM3ukhsa6IfmWNRxY1awlnxp9He9hpLYGiuutPRjygkDobr0x8j71+nzFK0LySbzAh
iJe27ksrOhA0XVqtkIk+dTP9Fp4iPZkj3UG78YfuXJDsOyCRfYma4Y8AT7ZVlY03nQVBPC26O6O0
cLyezXTjLwTwo9ZFx5AhJeqD2yEanlqrvNGr4dtUcZPWUlzAHSXzqfl7nhy+nn0V+cXJmIzF1uvz
R21q7lF62BBsui9JArb2Ita4s9ZGgfhjpsOhIig2zAQIi7txrPd2nLxMYUE4atkhbI+OWchogpwI
weUSNJF0k+o7aQuHklG1NcsLTCrhnWFP2vbFvc7pTeElWz0wyDta+iGT64sAtsqy9p9QKH4x++gq
Ec7TMtvTdooEJ4njc19k89Yp6P+WpWAdtdgXSNqehhmeI4n9EMT6Dw9vXSwjtW204BsZ2USVTUQQ
pvHUQy8Y9vZyFQf96QRJw7YJgJoOqsU58Skze4xQptPDGz1IM3zjzizrZErzK6TdSsoM1aQeebGm
9z/FpY2wlbHPsuI6G7If6KqeL27bEFGdHgXh7Y2YyqsBv4FYvl3QqXaWVAU2oujH4izbgWQJawk8
CzC62Ywz1HGNxVEigLz7hxqZqS7EAS9N4SwxX7kQRfCERmSxbo1KYB37vUOZf5rim1CglDAQDe36
2oJ+K0Eynv6lCDpwqhZ0ZU3MJxMCeojgDSdm3ZxNWnqFuSgMRRTsPDr5Qgs2kTvudWe5MfIeOflk
OJRMlhuXtWWHVqWODSf2nykODO6hGg2gt97DNDXYl9LafZPVaYsX8AZ5wB2azV/DEbuSsLW+51Zz
PSByEMbJ3s+/kBA6ePP0w5+6rZZ759lo3VeGc1tMOBJ7U/81QZ5vvwhk1BcEyXq3QHCzvYHJFMmu
4aTzD0YrUFqaymurNG9Abp4KYt9EIlYAGdKd37hXBsI0a4wdJ1Hc+bDY2ip9tEco9G6cfK4WGqKO
0Ffl5qfgV/qN51T0d0gTaqVX78uiRHRiQc6wcGQ2QuoSBh10/WWBgZjVX5wxr1e4+MTrSqflFsEc
nDGlQFiExahJC7FsnICK7OBW9ie4H58GlxsmH3LvT0ifjQTsEv9rbBD/Thb3mezK3kUUaZOM2ne0
xFG4cy6dJPJRMbHO8c10V6yYv0F51PdllWCDYO2HdBRrHbmm3RjWGapwhXkaOyYwOtIOVVzcEQUZ
N25eP1p2clcg1QQfvP5hzW2KDeI9IXl/m1QQ+ossO6s65kMBNqZECO/Lgdc1qsRnUulOJe5jXLBh
eQYPaepGWydqvhJ8v5xlnD0skxs3D34URaNvNXAQkwcNs5kfSPd/CmI7WMc6olTaiDJHPn23qgpZ
ylC/qKzvC57u9pjdQYyCr/VVGRMxFzCGAXllesTcbu/w8JaOCfqDpoHEtQZaQqCHu6HlJ3opHpCX
QHbb8FbYIkCKgyhq2xOozh4hk5K4S24NoIirJ8e/Igf8bXTEcxuh59i241mKav7Kt5PzOco3Zlne
B36EaEKkX0FvI12BhKWwIqIinUt8C8ViLZ3M1YSepRkdejs76XUWx1Mafs2s9HtSh491ulxEVnLT
mckFqg3n3uz66Evpp1aLxUeLWeRS0hBNnFLdaPo8FyQk8qW+XYT1rdDcU7JkWIBk2S1qQmfgGqS7
aADqX9vlCWGzMnxwymneFml06tQW/S7yonR/G62w7zQTpojm2tvGT9pNEU9fHCk1mHfVVcDEmkdB
LHt2GzjrCYNQhCqng2LalO99EOJZ+lwYBhlj4tQ5Sl26mJ8SRF70EMQTBi5IEcK2n1vnlBm5hjHr
CqeDnXzP6zG4i1uvw8ZIRzIjis91n+DVEjko9g7XpRXix9rSwSFTjechPqF+F3IBBzwVmbbH0I7u
cLdimlLgIo54AMNZWz6kRhmSDXtC5/sG/U8TKYfocRLjFy8anue++2Eu7oaZ9vfYBz5f6ZQVeMub
XkMPmmDsp8Yf9oONXSXchxuAT/vZGc+MJsDoFjwbXItvfYivFRRibIb3wIerNkkOSex9MZP8NKjr
lwghMLBX2bfRJGFqiEM3MaFHw/Ha6NF5Eo14itA+Jq0znht6eukbg7fyIvc7WveEgLx+u6RywJvW
jOMAyQW24w3qIm5+IlzN3M96zfDf39ql+G4lAWrLOF/S4aLMuzJRHVmlOpGWsW89LBynJzqcGytC
USW4HsmtpyG4ny7ZBqD7ttC9042X1tdjUvhryy+bQ4Q4i5PcT3ZxN5PNnioEoJ1s7edLyGLDN9aR
rtFeEvuUCcGu6cnP1s50EovFXpe9iU6idzkG+qUJR3QDXu2kqycWQa0LqT/fDej61eV4azZjtEa5
Bm0OE6q5/2SH801rZc6h6eureTQ+65X4GlTJmZa49C86L5gYxMYtCO+0sICWMYeSap4MMe9Ul7rP
c2tcp5rYNxPohHSJz6KCHqr2P5tGQPoDuZYtErik6Dz7skE+Ou2MzykGHi7xoDoYJhi16Ap4+ekU
3KFf6qzcTM5q7R4lhYQBMB6Bx8fnuIRGu9iaiBiW08Ga6aN8v0Ps+mswGmgB5KS1wwhNxjtNdzHz
8pAvbGcRfHLzM2vMPUylvXvLjj4LNFwQOLqoKNewIgZVZj96U98b9YCS4INtDj/iKHgOl/GL7znf
+8iFGsp8G8sr1t9XduW91GklPX0m7Kmr/YQXzLplhhT5aD4YzlNiksNB3rqBw2owXiKatxelj3hI
sDesHoozk4UpzwocbmaAAi6xrLCs7tq6+tQlgMBS5OJAqdfNevGyx7xmEblEE0nwKfoaNURpW/wB
K4Z5dPHOOvQszIX0rj9HPxJh77C8dxj3THf71I/wziY79jBKtGGcACFXf95QdDBwC1dE5uPtkbGT
13jb0NanJZ/R7anGdRjM+LdJaJhi/PjhZRTX40lXDPXWr6pn9TtEi6SaHK6USCURm1cHS3n5IvBR
B0L39c2xqTIxItVgByPwDopZ3phiCQ2Doc1gKUBv6mbzqIwh1R/pMds3mFlvCjchBV9jDibJNRkM
ZtFuiRCiJuDHhBQgwH0bxkr/m5WAszByXGl7O0iotJuKy7Efpt1yDMYgBnLijOlKMYcyD25WFyFS
2v7raQv5XI7ThhtdItM7CYNTW5XCwqlNP5/yT06E6ZRFo/Ulbt+Hy4kUhdqUf0otLDapBqFbI22v
6PvqsbIWD77tm031a0956yrS13FzwcTQLZAnVdebJPMyaOW07mGZMKGT4aJjKcVaRWIimzGqpkBU
qaSd1LToDKIu8piqE/ULtaWOHZuD2ld/rMzPmOtHhxqL5W7sb1TFg/qgYlXRvLYG9UkDwIMXPiM9
LItC3aQ5NFQGcAmyAR3hjtmpv3coCYoWR3F1ElLiw7LVbGuX+4FDqyMEUnQnoRXtiqVcNp053ygf
R8U2yRPX2y/hsgvDGnynzhroEC5tj8t9WpS/XPjNPahNL8OHwTAj8/jNY+3Fkc4ceiDBOyn4vuS7
9I0mhZutzXSTZWl8LNyJcB/kgVdimzC9YF6rwntfglYdXZR4t2tLu7OiArXURETftJ7M1GsJ84p8
AgpZMMbRqlSplTBu8maEKiTvZQjqywzzqV2lO5iftzkv+ohq5PGr8r1Sv1Rn/LfHUHfHJ5vhZqNa
wpBkxBJKhHplQzAn1zsgYnek56nmI7/gStWDyGZajOD+QbXgqXfw3saPakEdBOATvhlCvmn/9rpu
mWEgjTW1X5DHUNdWl1R3uyTngqkbU8PSbU6OLUk9sXy11O7rsRK11ZweyTEX8GIeObHIy648RQ9R
LU/9eX1b3zTR46b6HEGM8eDLOIgs7ONPusjZa5+7ttgda7Wow3Zvhs3J6xuuHk/9RB1Tu6FshTp8
LnynKCYv3qnPbNXY1Tdef/++Cap9VWtq6/gbtX/cfPe52n137Nhsq9pFFE99BG2W0DHiSMgSgyYx
D2jCQTEbXGmWTXmavoMKm0n2Cq+OpA0BBZHqVa//KEX1XO+yWLprRK8JV4ozM2MaiI1LN6bXBdoV
Y9OfKh4bscbrIj8tWzArhm8iNl8CsTpYGpaCmIYctBnmq/pT+iWQcqPB6Vbt40wNR7bSw3HjlQAc
FzMw1qIA9pu6NZ+o73+8WYig2o3CvE2zakHT8A4MW3QK0Ts6DeKRUUDtByZKR2u1CXIGlq2UZLCm
Mdxhcx+eqg9CiClrV+ADlNND5/L1UX/wrfl7690xdOooYvXxcVN9LlSz//Cr7z9/PXM8eeXBRhpi
OnOmZtm9/vzN6Y6birr15ujx0m8OqN++nvr1VO+OvdudXFTdg0aEe6t1tu8+fD3n8XKmHE1ez6y2
lgamaRV392rvTeG8+96bW309TUcIbDWarKXUt9Xl0do5wGz9euQzKMj6m00FUgdL6R961CIV2UKl
X5SWk/qjjqkt9YHabad01we6tv+QgHMUwAlTi5DjFAIoU8NIJNnVSvjnzX6aV+6aQBWTUNXvF2oa
I//4qgGEsvtELavZlZZxrTIzjiKBKaKAzgC3dVoWNQpOP6Bdx1zMAywpX0gx4ns3HXM6Rzh9lw7h
AVTelvUyXOiijSJ9qxI6SloJ+vEKWIV7UNo2R7dBZfil9nXJ7VG7GCl+y8kdbI9YeMlSUlv4de7H
aGmIVMYQ2vQl3oWKI4tkOBneCjnfQjIlFR+j+tfWu2NNo3usQkFRtDUZrE5SMNWfUboqHo8l+rRP
8xL0g320ZBzQs9hHNXNJSVtQpBW1hXXy3ywGdSweTcgfDizIeU6Kk7ZB544pF6zV6Wi7LtNvat9t
zM9BWQZblV5T2TYUZWEKKxrUa/ZtrpoUbXR4FirxpjST1Jaq6XfHLDl/ZO3zdNRqOWbgjtuqooeC
mFon/LWqTlXFrxk5rAKZEx331fwSc/io6PBuUEIXiiyrNudcylcpVlEa1z+AxiE8KDnPtmL+vtao
OpgUZK415qq94mktUdPuXXp5JeWl1IoCxa5W++GMtF+dZ/eKK5MNXTmeViXyaLP79Z2VovJT/OgY
EZiDFrfGPpJyBbOUzlJ/OqxxiUpaQNT+dWyW0sAJghMsUQJ7o+hDS/zdwgblhBiksx3b4Qsq8ZDg
VD2FqorUJqoM94EZRjujbWnrrzWhKua1dqLGYJHqzfNaVcHrH092Tq+76s30O7fcggv+oapBVdBH
VdXL+gEjj12BtA+V9VPh6mFXuYvUITO/YxWpN08kg7MuJMVXUY8GGVGfvfmQBgU0xUTStuTs/MRB
hR6GOW6acVo9BWQStkp2TNFVMuHCnlf7x00/RClMj1g/qyLUZTkey1tuqV3DRm7UgJR2fDMSU2AB
IR5UB6neHX+e/GWtNo/vkpS3dkviZyjxQqPPxQSYvEyO5LxIM8y1nqFBG+HTfJCCbEeZOEXdU6y9
oJi0rbtUn1Vbqm1ozqX887qrttQxR9NIPDCBUC1NkbQ0SRT8P2jFfwKtwCNSogz+PbRih5hR/PwT
quLv3/yNqhD6XxBchKtjeP2TcaXw/gLK4OLIglo8IEMP/N0/+TFoGekIIAnXhG1wRGL8jakw7b8c
YBu+ELrrueR3nf8GUyFhItUR+3fy/L//w4LXRcHIsg0ycmzq0ifzLSIxHCdSR1XZH5w0w+kmJzyi
JWVy2lb1ZQc0euNmUbSPcy09gzkAOMmUcIE63SQVQRfyBWbfX2gs5cHSoSLoOU1xJsH72LID6usL
Al7GcN46tThAYqz3fkTY6k15fwBUBJXy9hEc3bQFWE9sPoVHAZvvYIp1jc/HsEzdXqeqWCHHu1ST
6dqAyFdhmuTkCXv2vvfslVr2h2sbErH5pvyOF/cxniNQZlMl7y4OMXcAReF0+6aOIOKU+zrDv7ZB
SBgOCvmtILysXHB9aY1TB6aXR8TT0/T/wh/lB8/+4fWpNt9yPdqYLZW33tYf6fC0AprY7XPRXln2
mG6MEZ0AqWCZsySDYH5CrA4QHH5DwiniI2r531//XftRz2/x9DbNGzEs8e75p6FD/dmh8B2EK9dJ
M9yEDSlsa3YMsKyRAI3fAXgX8RPWMBnqlLNNQmIvcN8Cq76yqkb7Q5F8fEdgz+XLZbCc+LlEuikK
Aqvqur1WgkDHjTPaFgBkz37f6Ix34Fge3DF5XVACs13Tgub282XaUFjtUJNgnRb8UGdRJttmcsmI
BSOLqC78pIdFcLHgLyfMwTj05LCvvKaZ8PqrzbOKmCea4i5YjNgW+9/fmyzzn9ukYwJk1k3LMGmS
tiyhN5Q3px5MKzK6ft/Wz14QQl3SoifbAikyk2Owifq6QVL9oSX8WuyOaZq+6djCsLFIfAdtDqI0
wbWrJILIGhgyAsGqSvfL7e8f7aNSN8Eiox6s+2Co5edvHk0XrSmFAHm0kBTqIniMpsSTLrPwWfn9
pT4qxbeXelfBrq0jCIX0/V7MmMz2GRiGPnmuEjJqlodS4wzYMo7m899f9R3EzVHtCoSd61jQJmnA
7zrkOUpdAYOp25se/jGR1hXgjfTTLvbyHbQIezX4l1Ey95jpjHedZ2PaWw8HugZ/VWk458FosLZj
ou3BTJiHlGkG921iDUe/K/phBCyVnpGiQEay94ctONyXJgTooAXmOd4Ow7powhfcFpfDnF41As+m
MHVItM8mYpGrLOxI22jf7NqJD394clmg75qtpduebsAY9cxfmq1oQ9csO17czOzSnTHF11ZXkI4K
eSoNvUdpsVqPg7b1Bv+uzWyk9ez5CvMHbzNNjozF3mYtHC5dwzSnxz+3EhinWGg8YUgE0nWgsZjD
gLJmA9Mwc8oL4S2HClpLXUO9XEzrDNx+cj7hrZVDkAnRnzwEKLy2CVSR/kwzk4ffP7Jh/Dp2YWrH
2CU7K7CXanh+054TP3PTxck63DG8fNv3yylL0R9TiRZCO94vSYm1QC+0NWop0wHLW2ulOS+z32It
GO+qJdHOwvK5wIrvTNe/mogobZrK+BoFi7GNLZLqvmPs3N6By4i2dmhl3p3fBwdf/55oIrrPJ3Q6
RyTHV1qN6adJb9YNWEXYgY6cQpef5n7LJFbjMwL219Mgrv2yuu/6MyMFQofWFulQ79zsdChUDgrV
p8kSkjiLPPRSR/QL++E6rMZ7MZymk98AM+zjTWnf6rpzL5zstkkc5+C7GtpKRb/tBgHzDRZPWqA6
Z2se3oOVtSnNkXHUjj8DHRAotoqORIEI760kvuq94RIKKKIBkA/FPD7NlVmttaqYt0ZYg2kh/OYR
1BVXHtoyuXYYqv7O1uGxjlp3CaziNG3tfDdV93XskZe1MyzbBsRTddBRCXgiIuQNOdNBuzFK/PlK
/ylqnKfSa64c+84tW/zsauebabh39mJ/8XI0ipAXOMEM0MWl0cJDUwKTmqG/d0NQUIkDr0+FB+mv
8Epousssmv/Qqn7tuATdiAWbzGZ653nvepCpDR1iw7xHPQJqVT7txZBqayOe7oIJLjA+z5gNFsUf
+v8Pr+ow6jq6JMr4767qN7QOH2OYvaZ/bq3xui+zl75xL6ZFu2/s9CH13S9/eHt+nXsJGOTCM3zD
913bfDfkAPMcCg1U1L6xB4xtUgxJp+S20TpCB4+OzGP4+qneAe6vnOXq9xf/9cVFosuU03Pfl4yi
d2Ns2EN3BQPH43rll6ohjjubGGEv+LTg9PUJIp+nPWujl/+hmA3rl16SC4PEZp5rWRZF/fMImCM8
CnOOcrZ778LnDdtaeT4gEjZPJ2kRPyJrTpxsIM+aRctFS+eJAHz26A6fE6c3/nQ3v4763I2AXw+X
3/CYEv18N2msLYZb+S3scmZBuuw2gPVt/RDRkVzMvJlja1yAoFKmApdwbzboVCbbPBrvStcs9k6m
b35fM+ZHVcN8GIS4geo5TK+f76muS3tBzIXMAajEdZZp28pFUQP5rs9kT14GwI0EzLDKhjsYMu5l
DzngvtkL9LM2M76mEjx1wHvpEwo18JF6A/VmF6409boBPX5nJOZ5RwzygqnIsJ9GiTvLz2tU7yIb
qWSZzPlDMatpzc9Do3B8D9FbX1jY1byf0yKCrGlYjbR7z178PQqVIfLVXpBvC0RkVsB2cfVOEP8Z
LDtfJdmUHpYWThhazbz4Oau1VncfTXAUKxeNgHXabsaq6nCwbP3tklsbb8yyHVASfZOGePX1trjT
zRK+MV7Bm8me6cL8M3/yugPAmRF/CBKCDKsT6oQhZVTGyOD+vhZtVCjezQZ4ZN+AfOahEcEK+uda
DIzGz6XFAvCsdt1F0YEkE7AQ5M+W2jgbunodOpF9Eo1ahm8wgp1l9JLE2saJmPBjUK5hAguAWQsm
d8MCEJSpZS+rZZhJoiXll3xCxzyRi9kucndd9l0T430TZeJThuzsth/l/McFxVo1cA2cIV05ZmWh
mpd+QoU33FZBSxYvnh+XNpeykjYKDwEJSgSvb8fSff59aahZ3y8N4E1pvHvPxg5LvbCc232IbiIM
+LkBNw2SHRO/EWVLkQP8ZBgdScK6Bnbpvtki0uQ590PSXf7+XpyPenom4AzS9EKG977rE/NgAzru
WxCI3rAfsfAB+5JivOJv3dqYz2IHP78q7qWcUShlmYzLfCrTS49QpG+D7efGsfBBYsKp/I6l6nzq
+TlqFYu2rHI5x0kwR5/s9LtjcpK4Lh87ox9O/BCwX1BjzU1h3HHau0bAKli8IFtHAzYgyFwW21zE
L1nRzesAKHwHIX7n5O6XvHKaFdBGJNyXgIh4lDF/108iky5KWAJDWx07qsnvIf/pD5YdPBpeee/2
CWN75W+9rn7oO2DO0lsuriFeNeGzMJLsGGX7t8vpX5c3xIl0AwEU18EK9T2/BUEUT9K+272w00cU
4MqNtkD/LBfm9L+vxQ86Seg6xH9YKHNWXVbym4lni59E0ZQQOKqweEmqep171YGu80qg6QhmETRj
bkdrG0Tc7y/8wZSXZzSFb/o29DT9/cK5DsK+8gKH7rlwtj3OxateTBjJdO2TaXkIRohg45lgnd0i
BUeAqyneJqzkSSL56zQr8cgRz7bTx/ulmsgxRg1Wb/EOL9joD93uBw0dRKlMA0EvIQr3roy6MK7N
INFxGIlCqVhApjV5HPTsCr+ndR7HL61X/imYpSYt7950In5olRsmoTk0cH6uGH/Q2imOebuMob/Q
cS2i7994Hu64rncWCuy2MSuudppvHYgy3JiBODHbYtigdwh9pbSvJgtsYhR1w64JyEMv8XwXG+Mp
ugV/mAL9ul6jIh2GTo96sfX306+47wYngqWxH0XZbfQKuGMGhGyFk3a8dqLk5fcN58MWyxJJQESG
ZfZ+DHT9JA2hb7Tod5yPnXlu21zVLNwLOmfs7mi/a/gYeJf9qcH+TDqTK3IBB5rJtC0rxBb2zzWS
tEZYGnbV7vOlexhn+9rwWB0GkYdt29RcslxBnYH1ZwovbO2GyLglTruJBo11eACwXkBQWFv6sNPB
l+CsWP1hqPwgFMUNeiwedV5mAUvl5xsc595ZojbljdLsR3oVFF1AbO6wkjtn3fgjipkdD7bYuSbr
NW++reBqBvZCrquByk0v9mLNFOHvq8v+qL6YIVNTrG6F/b4hd+EQmFahN/u5D5OdDh3kBAWKk6xd
sGiYmby2nY9JJsRafOd0oFwhbmwmQcQ+EfnVnO8L04lvrWn60SfReNsb4TX2Ie0FJAlfs5bTWkQX
Cz3NWe3X/cYNnGIPfla/KBgXIH+cdwItkNiP/POlYpgoBqZwsT6jRuz6w0NbnxcVKwRsJfv9Sdt1
j2DWvyx9Vp7AK/A+m3X4vNQxtrFGtB+LaDrPwKWurWapziR0q2YO8PsC+6C8BB71Lp2xx1zaeBdv
ijQRz07h1vsBjy9riZMtIv+krgo8HMveuYuj/hoi0AsGH5vfX9n4YK7lM+pA08QbQSB99XMDihOD
cH8DXN+dMu+Q6L19iLUATfPASteidI2TsYEhOeQYjwXENy2rdlA5tf7QoXxQAqylHKQZZDbil5Gh
KqoFcyW73qfxfNnY/5+w89pxW+m67RMRYA63ClSWOrftG8LtQBZTFYuZT3+GtIGzgY0f+G4Etdzu
JKm4wpxjVsOqIV5sK0YSn4LMQrZcW9dZ1ufcRTzzP/4G967gP+cu35xpLk1MwCz/P+9yewGOI3u+
eRfMpPnd+byh/MpVmp6rtLG3wohwVS6wugdUF1mT/Y938f9xypBa4Ueub/mW60X/efqplOouyrxm
V/ZLBfD9QPxUHrYInfPK3mjzf/7GtEL/Ry9JTWkSZEGUBer+/xwcYeHKPl0svudQRV/SDsi4VZ3/
NDG0iUWnX8t6KDfW1ERvhhcSMtMnv50gy04BUQS7dEqip9z4Wedmtu2rOV2NgqzFYnTSp97uzq0F
7BRZg0H6bCbgXDnGe0gAkJoJtKROLs4YAYKPlhETYAv1amflZzsP8zpodf6zwzCIxaJ8bkuwGI4j
Pa6AJm1vPYn3ulPjVqgq3Vf25HwWrvuFtYIltz3VvNP78IL9gS/kWsnPIiA0bFhbhMS9MM0x3lxc
eUkweh93mcKB8VdySUQJCAGP05NnDvoZOVSJDNh5ZrHRvHd/HRkS5T0N/mfofPSLlf8ZmOvrkWDA
XrwFdBDPcvSMy6hRMauqpucOsyR6yYNoXqXpjBVPPC1gzz7a2hKo4Z3oW9LmoKgCbBed7bq3Oio/
qGT6A9zT5TrZJtCv3jp2XfSDJqi4KGvKzyG2vhVXyPpjmvM3U6c96h14SpHVzd8z6rZq7qafLlpT
zg6sbN2Crr4wy3FN1LF8RZX/y87U8sssLJRk5feOBLm4tl1xmXF94vfvfqu5HddZP5YLPDd8whVW
G/o9KJEQJujAunLRG1Hcs3qsCrS7INAXGWcLBVtR1fflZ2fk/c66f/R4KMjY0y+JW20cMxBXruzi
2knkaDNjksdD+Eq8Yxfau7IW4zm/30h47P/cezyWwFtqhzurfQrjvHC8M6NH//y49+/NSLLvVo3M
5EJPVfGM2BDYkxSXZCRdMnUnZp24nVF+F/KUTZgeVpHRYYoO9I/JJwMWIjiciJSI7ce9parKbVmS
+osYaLkZUi+3Hk8hVq7b4xE2f/NNlDnRZkuxl9o/o8zwnv69aXCbCWqVa1C12cZri2lXM37ftzN+
7sBW7juRguj1g2o3dj1M9ZEYRmwFbniMhuZj5hlAWxmkoBu85NW9p6jOtfVpZJLoqIxexqBMNpUy
XjplGS+TbJ6HMuguMq+NJwu5zRIJUk0nw9l4qZe8pVkBxrUlK/TxYUWJfyGudUPCxUEPRgWvIyhw
WTYrjYXOgJkk+qcWS4QJ+R2Y6zM52d4d91EeBtUka6vxZZybfv7s4pl7ZsA0bKcZINUy+4zf/SE7
4WAeTuBOSbYHE/BRzjlhXFIF2w6f94efA8mt3a6itgJ66E/Lx+xiPsvTYbngo1s+4GvAqrai58rU
+qP6Ud4fdNusPEx9zZtBBbuG9uU9xd756hNLrQOreW9mTRprAUJMLU6+9eUd1khLfPNb4dwe9yhd
R3qNVQAfN7bGjhopnx19JmAsiIOm+IEYxTsGYecfq6z0eX0DaekSeYWvkRKw2emdZ2Wbit/l/T6j
hAQSBqvMS4c4rx3r1axqtObDE4A6XAALv3Y0JNH7kEEeMKcw2DkF3xjoK+Fw1qguxmwvp0m12JpO
lh4LiPh98twNQ/8jndxvQz+erKWub/5oO1fZ8jqRNl4HQ1fdpR3lyvVV9jvzq3lluym0RGk2sUy9
aju0oIXyuqtel6p/xgLjf6/ysIbNoaaDMREA500fngeTzBEkeimDwTHqKuCPTfi9z46NPfs/2P/C
PdBLt2+NtPiGc2Dd3h/3cWFuS0WIxjBxrDqhbN99eFtrW9vzvs/IcNZL/lHP4gcHSfmjBvVXquI1
tyXGeqvwP7I8dlJRfUz92D87obhk84dyG+st1JG8wZR8T3udvBOEUFxxEP96fFS6WFfrFrMGTlIg
m7XBs8Hs9ZmLDNE1fvIa3W/mzgX0iG31VLIC3ShyyPZOTdzownBpr2xrfo8S390IoRz2bXJ+L12v
2JaB+TWNYFQambev/ZRZl8gVLxoWzmt3v7Em5geThN+epkWHX9Rj7FxH43GsbXZU9w/zvstfRa02
/mj+iCqyi5pwCvajH32bnLqgX/N5L9oFrxE3ICqyEF/tH57ocT8YY8/FJ3SfEj+gH/cIZCP8jrVc
taqJyNiFTceaYtQNmaODf/YMrLxeJ8ifFul8I+93vj3uDRmFjMR46y1GHs+Twz5vgso5kepzw10e
NXCnqgGr3OCk9skcyIJUeApXQUMAuW/49tG/I6kwfS77aK6Ck8N8rVDZlQxdeUqtQp0Qapnbts2j
3Ujsbl94dcyKtn22BchFZ3KDU0N++anyXV6lwZLdHhc76fKvWT7S6Cfmcn3ceOwNrCIyd2ZLEokb
NdswJcfDTZKfi+hOftZV27z5I43hl49YOSiZs/ELnCIY2T1BPjEddbSRwbQVLhRWy0zTjVfjEKwl
snrMMpo2YuW5YmsM0c5x1G9RFC9FkaABLbHZLuKPMeudBoLsGaO7xTDHT0HdN+CPkEG4X8j6WA2Y
4FvIEx1A2MTWv/Ph7HIdp4EhrNb9Pgj/xTRwHzP+eqac39RgH9ZBYXPNH7x0AwBgbVTuOey7T3vu
nhY8yYxDbmWADS3r2SwlLkqSAKBW8RniXXEX75dtZzu3FTtMJckQcawZf6H4XaE1/l66CXAlZmQj
RZPbByHJHbD8JrNTa1ahsBpTSQBjv2h03w0hmVF+tOTy0c/+U+MPy8Yq1aHQy8GZy+ehXrk9LRPY
yQMR5fUqn6wYOsquFcZ2HuxdAZfKK1k5BvMfOs5nBcN5MwfaXVfKZQJJxix/NkpWj19L1dTKJOcO
3TCeffVeFM2w9nPvJXdNQg1blzyuIaEq8JjXJpW5aUX4K7RKwqgFDNWl7J7rKHnx56XZGNOMIzqn
MkF5eR8ygqFgGkfY/a3M+3CL/a0jIKTCJ4BK2vFhRtTGTUzTT7H4sScXa2PqmV/IsX7UyrwyKiEd
NNzVpr0JFnrPqF1+Z6NA1DvYB3Dm1ppr0rAm3Z2kEa3DeDaai11AmkcRIsGHOU+mNrCVemW+Hiys
tfY3uw+vc4vwZ/B4qRYVIdZ2kbfQuZrrGBh1bE6WjllVDcCvBoCk0r56Bn1ErZWAs2XDUiQ5GDrl
H+IT1UaGzl+jdmA3eNLBwhddi2F5NtuIDhnA3Crx/a1rGxJjWpcigiQ8nsE/aO6MbORBGP12xvxI
ytcFq2d/nLJMrBcn3TWjPNuWeCcXoFt5tXdkEvi3ZpScgiBr++pPmOd/nRbf9rjUYEKoLCAV6Lio
eI7dof0gOeZHYykEBpqU1Bf3JgyW0Wk0cNZBTJ4I61kJ2+APjPs3MzxjrfLuFIUx4ThqY459eRnw
IC62/xMVB6GbjVfE2scU2vQDl13L31g5Ks9m7s5O7uLlNjHhWoaxC8bxptXgbASbz5XVjKdecl1S
Q3CobKF3CEFRfprLoW36XzUXwFzN4rmb9Q0TDZw5kYGXaRSgyXGeTo97rTARy0b9AWfGhXGOuxuX
VJ3U5MiTCGhzmTN6llKnMnQNpCDZKaqhjzRmoNHsR/VGmsyMw7wGXJLqU9inGpVBCxVfeozgHw/2
udOcYHkAQRnDHbub5mQZxBWPymw2ZlQ0J5v+BqP2qOxdb/aX4P4NG3dWp8APOD0twl0KHRJ/ohmM
SzdcP372rJrq2Aly3KJSnPJ0Eief3p3o4pYMVQjEHFcpsedm0eJzzl3kfXfZhwZpNIjwKotij7mG
/IWk+hpSBbkiBVFRDb089fc/QpGzXAA5hpc/MfpT5iG2lTOmMJbtwHfHQ0U2GUug+yfQBB5Dja3c
8VtjE0b9flbIRka8rzje7fb0uGEvGAetHe214W0nYqcOuvNcJGr4Ltdlxv6/0WGN+9741EYyxu39
o8dDtOBnUQO4WHR1ErKpTwu4sVM4LT9Cj2LJIaEYXY6vtr1PLKtMFgKr8vtfuWlbubHUUp/48erD
kvCe7yrngCsT/Y5ZnrpUl6fifs8aMyKQsw7iXf8tHBIJhj9LgO9zIxeSFt3a+qjLFKicxoD9eDwv
I47Kx11ykLeM6YJ9U894XAjZPj3uRdmCjtunC4JM3LrWuBdq2AW6cWGB6OYzU+0U//OhkUUlGcF9
v3YdjzThjC4PTXRpgHJ63MyGJ06T/CxlWv3zcNi5ECz8HOwFGWR13LlOS6+RIADse+Oom+ILY0Cy
ZZkRQtwfSs7x4eoU0XTMgvbS4IqrNdl8tUkMfch1zQp4+ZSdY+wtnnEQzKLYW3RwW3uEnLuUxgaG
YXgpmVhdykkBJIlMFTdgdXiTEzok20DHKVyO0EpODPnuSGOt17o+5H5jxl7i0Vw7IVp2RNNjEYYr
l92D0dCrloX5a+zJBSEGKoejF/2e7Y6YrmzaFong1dTVax1ZGd67uxkUoBSGzsfdRbiyPT3sVf7j
UdB3mAAe/tLHow//mtdY+J4TRhXGbG0X0wRAcP9C/1gCH59n+uQDIzi5P/y4eXz5xz1zdPDgR+Am
Hx/+833+uX38V2lAE6p64uL+efDxWerx4z7u/vMxEOkNJGF8B//fYDc9fvjHP//zkxDb9/mw1z2+
7r+fmIFh3E6T+yntgWSwx78Whrdv4VwhiSM85JF2+LhX3nMP//3wce/x2H8+DylHGUM8hCvG/3/c
jKnGBPbv/yUBnXjAKbs9HsJDsGx1Jb/arqZVDhOcv4DbsLPy4b83S04jLZeGZ/txlzO9J56F7I2w
dI4SrMg+a/BMR2ND5rBszoNpuBc0lP5GLV4bF11e7abKSjZqCsKVed8FTvnsrhHH/Z1yC4J5ann3
3JFfXIjg9nI47wqdHSABL0DQeuepm602LhHTX7CZrUnkKIG8M5zRLbRKVwE0HBFY2cX4pzQncweL
jfVpuDC/By7MtleYXyGtyy1j1EGf/VoF36nYso3mIF811RJgAQVCY7qcPX5R/mmn7qo9+xnBCrLP
SZSbJEs+JRN7iBIkDZtL8CMKnjzLjOXUfCVTCu5rhowJ747uP+ney5yWrge2nw++gKotDple/J0Z
ea91h7ioXpo9rdXTMjuxiIY76ww6GHa8nWN151KX8COgXa0j1H6On0AGhxnmjCyBhYwIsoYTPQSk
EVRl8yVex6F5Bi2CR9xxqJ/SJ0z8T3Yu/3auh8UTtCfXzz/Yv3FVdjQeodNthtYlzaW5g8TYIkwo
LGjsGBYxY2EiBvjM6mhKjWFrSbyLlaO+T/2tN+uXpGjGnU5h2zKMjJ6CQX7h4snI0mx+q7R/M7pm
3vbmqNaink5pnkG5jI1KwyQJ77LE3t2A/NRbnPe7QNbRKdVoEwS1kQU7bN/bf/w6sfbZ8J4h33pJ
LcoZJZKzgT7lZM2HeZCokRzzDKBAbYsoh4XfS7ExGyI/SYeyuDxfc/Vbuum0hamUx5aXAnnwZLle
BOzMwbwnBKUaUDcU9nJO5dpqwR21umCsZRVXw9Dpvk2WP2gci2vgkoDp6vBUDUDTZ28Ynx2EZ6JS
n0ap2lMAW5BdR0+1A8n2Ugq1x9VpHuZCQMytPgx+hJPH6AOK9sAaMAmn7eKWbiyDPNm3tvpJdzts
2OHIXRrYww3YgdlT8tXYP3aq79J1PQV6M7DeRJDesFGsAhpCDL7QA4D0a6YD/IN4o6GZd4I10Spn
L3tKhmd0TBGVCbUBUoOTr/33wQb/Swb4bEABgJmd95VxWBDUr8VUu4fKrxXB8XeWUqWogwtGtgn6
7oVJIqqo7Htwp6CUiyM2Tq71uWM+1IYos0CgaBg9Ker0Mfw2Wao8hl+F7PWtIec90fl68exrnzJh
IMxd7AtTXk0L9cfgwffCljet83moYt9rox3a12iTFe6PsTThYrnQdjJBvQ+/F5cd5a8lPp0Jcamo
e2+TSxqnTFKkagBDazKcYsMoW6YfglBEYgQYY9UzmKD+ybNLvc34IpAA8kPftyvXbEdeNWW4nfFc
9fhpr6XNWhjYCKU92SZYdzmYS/PnXQOmIATmBn8d+jom+uXyt2aVbEjx3ZDqbz9O7rG3FoMMgtTf
VT5yLbjncepBhEN3CF9v6uwtUNVfmUjiqfaaLSW33GQiCi7ZmIFqcQRwsRo5p6fZSTP3O6NzCjcK
wTaXTjeJXdB4ey3lssuBU2wSe/wthJyfOQERwgx9v9LN1B9FkTfEMQ3FWi+VfzDo5iwU36eK3j2F
u3eyBgowx7Q/XIMkzwpfy0FavUcJZET7eUhOgDHGTRrl2Ssgut+Jd5Hq2ubscYwBlA11RP4EsSi6
ZNJZV+ACN5YmRPLxLhodEBbNZN2CVNPERUPFjjLY+c6MLJNC+dLcb8j4yFxGc3UXHLsAN6MBhauN
VHH558bmbOyc6G/SZBRYLCG2JrA1Qb/JLHUXNNlZ1shUPJGvAQttA1aADAfJuYA50Z9ahPMnGspp
Y4fsL6o00RIFHSmyFSfVvZq0d55OD5FmsmKLCj2CcQenpSMu/IBsxppsRtEcuqQHLFn/dK3cWitH
CdbkgA4+2qH2Y2j/rIWnZN1nYYb1U6fIXDmtjTlnMIQx3jX7n3O9ZIcgGfha1dpIIqJeIzJheXQb
kl67VT380LCNBBCXrjwJp5CrOhOxL9L211gNv2xzWgsiO1a1ie1PTzUoTn/+I20HF6Kzm4vZZxYK
9UQb6ozKeTdQwT5ZdkrERAolE+nmyu4d1DV6+Sbs1I1zUX8uXX7JEpYa6VjlO3Y5Bi83jB5VL/cp
U68Y5ZWeidXmlCWIwgN0nH5n2OitKW7R7kAOMyYwN4sf6VNdEDxr7+rOvqfV8M6M+JoOx+Ot4c83
ZzfK1DFWPfnZuKHydVXc2dP5OyNvzEdR3NfOLVrCCGVtUDJSF+U6UOMVA2xLxRCF27G691hA7o5R
aawDo5+esvbUzdGaYJ7wVlABpqWhn7WjfokCHEzkDsVlKtpvRZOL3czwJZb9EHtMzbbUySmkbYRx
elZhDDjykrl0ITIV61GOxSlgmb4tObQ3aQojctQDMQSTvZ2Z1K891M+3NuLi4gwv1pKin8sbAszu
lphBCWs7f8fSUb0MLJCAXdfuOqjrei0ZecXSRcAWdvF5QiN+GNLi92ilsFgt3yUipGDBUzpfZRnZ
O3fUnLHMuvaWhjbaBeDiWKgdmMvMB6/XxanVAZEpKjmQqwH8NJy+DC9yTk2XR2eCzkgvRlOJGstm
2TZFwAfR/V0ZBZjnomzWVp/kT41LD5vM9s2K5BSSDCTzp2dYpaCoWK/uU4/UJU5bc1l5/mTvcW7p
Jyd5GbRTvaoy3ZTE6D6hUahf0cZDUSN7ZWP133WfqDcvz/vLlInvvN2aty7sKeu9rAbY9NcGzPdN
9ENzMpUxrc37hyjjqk3n28XRGeR0yEpmDE2QxuM0Wn8NUZ5CYIo6mjYDkL1v1QxuAREgU5KAXnWW
042AIY29oaMnYJTkJeCrbLsBjGCNy83hz7zycrc6lICw1zNfaBcZZTw32Q+P7OwyD4dn5WfplZ3p
tZtU9SbKfs8IykKOVv4l5GlYO71OY7ciVai7EZBRn5vxi4FEeynIFmSjhrQyq6NjXvUuwSQOAUUC
JqfV9ry7TOwbRj+ccpZZxI+kuwpRD7stys65AeUWDSNLEngmdZqIvaN8jnbKFI8X7tG0fwmg9t48
AHkrU2vrioQGN+l+2I68+nYlr57FuDAhoufgtQv4yjqeBGalYsbprDL/aci9nTvD62dpux+68cVz
ve4655rUDNsaYiVnmzgCrq6JFxzQ7mU7xzSjc9lQw471N21DqrIZXqKqjPaVsr+CznQOEXjHyWGM
4EzO1h97vTNn0uhK9k0EJ2c08aF7rqb0D9Y6BqJBMG4L8H7bsh53pSn9A0CgOk7Lrkfi7/frIHW5
4CZzyTxhcveOjAOCqlbsUfLbwKlrCct7FsKDWwBwalWp3I3tmomIwQoMocm89YXrrM2x7feLLpMD
Up7DkpX2pgzvVGBOilH7scOoauNJUx10AW/ST+aPrLFgueFYWFVADzbZVEVxHepyPbVCvVpltSXX
FnEq6pYdjESYUkkkyK6pOLcYj6/spp03sOEmy2wPnEgYhRcfkokespcQXIGJrLr1oj+WmwyHAeyp
1zreqpuBrYEiVkSzhFxeCFWP05DLqFnB6bRdQp8KAwZy35hwUknsWmhnkbtCR5s88QPwZ3Vww+hH
OibDRXtbK8uzp3TCLFL2IXWSb1YUFwETFUV3R0er9yZibWdq6vM4HxFO0/jlLTHHmad3jhA7RJgo
zv3pkBQa92cbzPFIDvJmLJ7yvAmuuvFJITWnd7NdJ7k2Pq2JrUygn/O5SWLDmX7N1IrnWtJ4Mlw7
h3mybHFYyx1PTLLXoEgl0GOwNXA9x99JUPufVv5LzRUcZm+az244hAcNDM9GwsxFvcguWY0DxnLr
96qe2kvSFdbLML6pAh5ugizhkuVhca06ThJG+bsCwclzlfWMh0rhX4by6oX0cinZ6azC05bKtu2e
EyqYvzOo2qshZibYHuJVHwKyCA1ev4rxAjmvehVUC26i+03rpl2sgwVuRd9G18h8Zu11JpJsn2oJ
CnhZ3lTW5WdWFPOLdpe1sRj0Go8QAM/91rRL+Py4YWy3zwv7jwIovW3xjyNCDcSa2h0zUDq/LUk+
XbgeDC/uYBLWmf0YGRMztR7Y0GSo0gIjai9Ln1T0BQCFUQPxZ3Vq0IIF8T9BPzIa7tmxL6VDEAva
51CN4T0aSTGVS/STvWx6D36LHYEpduZt4Jt13GdkUzlZu+2KcDkBj9JbYZvOCvwlp7QxsM7xWDc3
Xraz5mR8LtCNjCwpm3wKz3hHp2OUIt4WavwDv6xhZ7S4W1IrpqNHwyoFcZRD1mCrrYj+7jM7jS34
m6N1KspUvdaeWDeopTAtnecS/4dTZ7H2VHLPi6Z+T7Jo3RlJehZh/VRkjthnLBiYgM5r31HfWL5z
irg1sO08rza+6OabI+duzX6EwPMy6bd1n+t1NrMMsrwvtKjGwQPouZssAq3vA9/HjaHHaK0m/jBK
iuq5gh9HBI31NvCOP+YDEKCiN4fjLMLvdZL+MTBvPpGbhlSyVgfEVEBzEgd4W1IrYIdVtZlHp99I
bbM5bvz0UHXptNZVk5I21jd7T42C8T+Tu3m+g1az+45fsHv24i5P2l03Uh02Ivy2tCQYkbewWpxR
nya4eCxF6m8YYzteEhF0OcP6ml2T+ncux2NHT7zLrbDZ5H71bC+9vlaDmG5JIk/zTJTZXDleDJor
2NVjYW4GHwQekYWfc2tYHJJluyXFMFsnYU4plI8BiGVd3rz0Z2T/bYKB2Cg5ouvzy+8SxCkS7yn/
zlwdpiIvsdH1DzTWPqc3hr8xcxokA46Os2p8q6xcX8hvW7xK7Hq/81ch5+gBCwzTgV3RDWKPx/6t
zjK1SSLbIb10pPboQp+oCZC6eQHMpAPedyVvqwr+hD2k76xJiLby5jcXANGh7/pVaLaIFWxEyFUN
AFJ1HX1HiE6gR/CG1KbzCB/3U9a1y2/fRYUrWY7TPSrJNY6MDGl0a/YTCN8xg0BZU3GSlxrDQoBk
na6o6ApEOYjwmGtB6mReQeyh7oHQCetnk2xbAJtrnB57twNeXyqyTJJI7pU7S4QG8LwVOtNdmSz7
oVaKnFZE74XajCFYpVDtfFe6f0fzgH+EkBxz5SXCeTIsazgmjbGXZrktSgZX9sT8x0/6i66M71M1
/UptZiFVT/JHvcwTCT4uSQjGfFuGILooo9BnS3bhBjVVxUKTJWpDKF/t2GLL9f7+1q3XZPLo2Jm+
5dKmTAmOTVdx3rvNRvtNw6We2HY3ygkKo5wSM1nEYz3tOweHvJ/YSC4ZyVBLoK8DbdhJtrmVBMdY
5Nm3pjeY1DLjp0lFz6NmWrkpvJZ6mY/KLHZFMgen1Istq0U7brT1JqgZftleBDwlAsbbydrZJToh
9YFr1FF63W/m4eYudBoIXOT+bkeWbGUhf7Im83dz6jDWMrDWUAVtUztzVsI3TxVAu9Xk9MlLw3Bp
ntjX9rgXTsYALnmqu5emyKAMFClyCOCpr139M7Dd8ogMdlh11Wzd03m8fX/v6w0Ga0MnnP2MvXdt
CFwLHqNwPLcgY4yGyrEKPjPQlowXVb1roH1uGgVGt0qmIOY0PPFkTfgaYG8i83BuQ20dsd+BqnYh
LXPO8jIk7mmFEcpdZ1nrnMkAXA7VWD1FQSfPdQ3gWrdaX4OAmtPvpjOH8LKakiK6lYI5iGC2JvLG
W01t90YFRfJE7SCWydqDE9r5xsXLz/Iz3aadjnaLWSGnAEnayGBjVI2+9sECj5j1IROp4GjZZbVx
eznTU/OHG9VM++8bCSNP6w3Yb3fkhDu6s19guhl/9qNtrfNcGuvWYbyXbV2Iwlu7oXxLpfWVlV3J
lqP+3dK07yZVJ2tD/qmLNjsjsQvjwMt/j9591EVO5z7Hcu+Fo9zYuAhjN0y+bLu+Jfljbssge7bZ
k7UZ5t+eVzUsHv9g1Zm3niL2L5Us23XaKaL0vJxCFmshCTm1yzlb/WHPS5NVUb4kS851e2BYFBo5
gwU1XZzuBzMMcv9E8RmMh7nTwbGwOgsUac6zEzZsRbOq2WLgJ47c+amD3IyFmRG5qXwYz9ICzz70
h6bOexp0jhLqyOc6+WsFWj6brjejhghJX1R5vvNT3plBRAqTy7kR0W2oCNtISvoEIklyScrxe1dq
cUq7+VnVwTrVjTqXOAvWuS/ZEC70w2GLDGskEiiV1AOiZBg0F+6vxGJE4xYdzzIZljIACO17E0zZ
IXKOXmh8lRiJTTytMSNHrgfDHJ4mh1/PnUIf/wihs1Xi6k3KyvEGDXXvBEi6mNCmG7dJnF3AsqXI
fHDJoSQg3JKH0PDLXc7YLx7c7+ZshKdm6iIMrKM4BO5VMmRxDE4cwyBFAhbvaBP4Zdgtb+RSf4LX
Ho8Y++ROLaa/lqyfJtdnoe80ChUJmQOZ20Wnxw2pnL8VszVmf6KJGV6IAzuZpyRU7jnTzhc1pfmr
1O6zB3H3ms1NGFuZuAQDgU6NGKwtI6EhJvOV93Pv8gS3SUmv6RPLVorPPJLXZewnCLPeJVf39ViX
vnXIWSmYyvxo19WhKUj8SInXPdST9+zU5AvaDYfWUjSs99ZcMrIURC06j18d5Vqvw8+k1BTno1Ps
psIt1lVkTNQBznse1Puqb3/asi3eFCOhHesyFB6D01yrXr9RVEGuN8lOWwhnramR5qxzDkOkgWcD
xE2CgjZNZS0n0uiuh4KB6RxisG+SeZV1dnbUJlfRfkroDRsPgzl5HEdrwYVhpfmxAWhwRjIX34Xs
Wwit4TOE8GFtTMqM5zn6ESBcW5t+inF8wnuAdatfl7IDvCud0zSnIJnpxbqc8VsBFoFBA2B87dDT
LNK8RIvFdTBQuyplFzMXMJ4YjQUXPyp2LTDwqsdfznOcvFzLpPTjPOrtrdvwLm+VzYQmq5NLZU57
c3KjY0ktfRhKXOa+atE72eU1G0pjP6UxPwd9uZG/zDKA3zrM2TXCMpjl+Cfs1Cp3FXtKVlBTe1iU
S6tsXHLZAty+B/eRHqNA8HZjDG/dAuScEFNC39ZM/reS98pTZc2aUiE71CiobpUyrtWsh0PvF+01
SlPQByorLyPvy8yZrKNXkULcTAkgBLRwWXHNOrdft6UnzkWieHqGzt7puuS0qs18/Tj4w4FuMjBI
n5edbR+4dlzFTKloNupJpvnNsRn6Lu6wKY18gO7MEov0Yw5ypcy9KvoLU3miChrtEwfCciLT9qus
qVGSEfHRULAZGoT1VeeqfhJBux1k4/4/ys6rN3I1W89/xfA9j5kDYJ8LpspJUklq3RCSupo5Z/56
P9TMeM8MYOMY6F27VVKrqhi+b613veGXCdDiIAXiLaHv8Io6V15FDNqGR1d16kutiN3VTLqXooU/
RT+M77YSZq9aFj1KXR8eZQm+p82WjQNwtNUEWuF4mY+DoCu7Vp5SzEnVzWJN1S+2wQIOopx4qV5G
+15pQMf72ThHKZySICxzZxp6N5TqbCcwSg9i+aWNracoX7iIRLrzuVRITh5QCMLkVM5dw/4RJJ12
GaplcCKMCEqgvEu9PsxinqGWbaarOo2Ydo2iel9gjdvR+IpOzlp7XGw1xuw6V8q0bafqT16ltWMm
Rq3T9EMoUufpik94eG5EMWfc8FQEdL5AN8ZBA+d0TcQMwPckeMsiwSNC2BsurbW2q9smRgSAtm2p
qPsbuLQJRS08uBIPhY6mTh4FdLxh+iFp0gV1srBBthn5cgPJjeX+w5AWjYq87HZxOYZuFzeph++6
joIqIgcQrdNzmi9/Kq7v2ByKF9XqFbIyBgov7uVFHMTLOLH8JAbh4+Iyon+M0/KUNyuxRcW4k0o0
OORNxZQFh3EEjelZlo5hw3C77JQcAol167KwvIx62ezTgasOxVB7MPVAPA1q0Z5JktuJdfmsYNq2
GVDm7MymoaDpNEc2qLgkK1Tu02w9AfZ3+8GMXBWJgD2XYfAMR/hVHU0yBdI6PdQEjd/klhu+VKzY
NRSStGfQvJOVlIB/MgLdKZLzIzPa1VB+2OaWNPt90sk3sgBWUbDm1mtewKSH7bkXxZPEmuG2fSl7
2bqLCBnQrR7GMO/gNo0MsLRsKcEF++4pFErxZkX7Vt8gtsq+U+ApR5/E9toO17IjFyJDXEDjmUrv
EBMRcEtNhxZsGd/oF4fxFFSq+UtJupLpD5uiBPxDdWgwXSLWD8yy/yymBOrimoJBzNIHHYF4kBv2
BCtWPFKxzwau5YcOPjlnhcUpzYboOk5E5ZrUeiqpo8efB5MBFZYb/S1h/74ig7gRwGUTRqzt1aSF
RZRI8WGYLcPpavRGrUZyRxCOXLU8hB39trCM4zbr+80wpNKutrTkKYAYp4u1Z7AurlERy0EHwNjO
ejgCyeT7UUAWWFlK+NrEwK5h3gZHznqBgrEGgFbT4iMjbZqhqhHf8qKXNy3T0Vdm29D0biB7uppe
5BzCXd7tK9OoXvN+7Z5xF2iGrYBs6EQU0j1goPmnVGq2QEO76j1I39CK/NbAVM5MhW7pSDFkdsHs
zbhEuWWfn0kEjqmfaNHLtBJPIlj/GoD53EFQ5rgW8VtUA+/UJnqxcW58VZoVOlrJ0ShCh3yoTlWa
EWsOK5M5lMUinJDB3eT6pxnq5SbSh2dZCC9NBOG2T4tpE+gtTVvAyzRqdtNm0zwwpy+ZBI8JOEkW
bHEz7NHrzcNtRF0yojt41xuAzzSNbxJqQwYlsm5zT6LyCHao/3y9lcmpQqegB15agk39PCSaZJzV
UBVPuDG5oSswD3rP1Hp1HeWCl9JCfO8aklGHPDIPygi9r8dZcZMJQ36q4gTutqb194iLG7A3fYVM
lWyAD2mpltDYVW1ICOVoVV8zI6I5lsRjlGB9UJmWtpeVZfXwJ35TaRnVK7nybUIVuuNfLlMNaLVj
GCbBm9U4Pc0EoByELnhMwEFPcZAsfkUMCj76K15VwDEtqogQjPVLHR/Sozn/MQxhmlxFgdmJqYzk
4HBH1FG3qg7iRLlrC3kKsTwo+xZPznstiX//Uq/Y73CLI6ohG/qtWEILz4op383jjFggDz/mXonv
WfVkVVb5OshB+DQqI5yLJLlZI8F/GB9sqih4AdWZj61iRdDzLOOW4sn5Kv3MIvqpwim8ICOi1V+i
bDl2RC4Cp6TzS1qCtCEyOzQZJAzaHOUwGkiiQqup35eAERbigmqPNnPYNA2YgwWbDWOB3vLTnhZa
g4RdrPTyRWumTZsTXBOPWXHWZnSQhcIkd4Zq7g0YC/pMd2FUam15lsv8D1CDuallEQaDPCo7KnJu
CYoNIg8Y8AezwDJDpeuIHQFUvUUvS209n3QKfqcqx4H6TpC2lqR2l2Gh5a0wR32dmT10vdk/8cb+
zE1juQv0EK9Po3FbQEOzGwy5j9C+O4+pJgPWoNEvKYxik+SvoQ8OQ0jBm7f9H04nAGHYtlxIveIX
ebpuxZJypdNVr7SVPZIf7ZAL2uR1U0mW8Nus5elLHQrNC/VbaJPhGm20ivpoLOixx6VbztoEUNbN
xluviP0dii0trpHPN0Y70hmfV7dPjeSEhENjAjl/NHonnX4ehEFi2IMGEvyC5xiTbZuaJBR8ew+c
q2wPW096CrR93PfprWoD5RDkE2uaRFujG8rLIj13liC/Sd9Z25/NyQpfI0EOLziKvE26VbmZZpTo
26Lx0jfteMnN5YgCNrD2WN4kKlFm6EiKmRJ1QfjKmLgQ/bZu2h9Hg4OYLuzKSts5WhXLVzJ0PhML
7uWUVMobPKkIkt1zN9CRJLpE2ocyNKeoLS6GOggXGgZIQBGp9+WSNAcpFPZtxZnHNOVNX6R+qw44
qKfG8IvOQtohHFMOQHbhdpqknNgvNDNNthSeBQ8U4CRV9YlWNTI8OQxqEtZlYmHm5jUCFcfpt/jM
VDm6L/1V76LcQ/g/ekvbP4aqe5pxTncntRxPOFXsh1LRMI8L76FVi4c+71Rbm4XFZZ8wN6OsDn8T
XP6PfzFbaH/Sur9LxlNxGHX/9uV/vpQ5f/7n+m/+z8/867/4zxPOhGUL5en/+VObR3n+zB/tv//Q
v/xmXv3v78797D7/5Qvvx4v01j+a+enR9ln3j5Tx9Sf/q9/8b4//kqMpNpUIfP/vjqa7LIuZjLT/
nLIOx2P9R/+wNDX+YzUOVX6CYP8pY92S/kNDvKuTD4uSlSkxIta/O5qq8votnsfawuCXqehf27Lv
ov/13xVC27GpQnds6aj7RV3+/3E0xeXn32St0FFkgxhb5ozqKj63VqntP3lbxMzykkxqo73KTV9a
1m4O0DbMCM+d91ltWjY8VQbtnw27NhrVa0Riic1aNH01jX/rFPFLTVYh+Vw1som4QTEoOmNsXed2
IBIlg2nU4680CNZ+RvhwNMEe7DxG6JqFB0ZA2itqEFP6DpXReJ5q7bgIk+lMmrE8jYxz7JKoWaKJ
xOCq9VD1JvQdeZ11vl4na7TYTHm1YN+g4EZkZ+9jWdW7Nda0GuTjBEMWGkK2kcbkzZot2U3NcMZT
qUKlp6mIG8XsU1jZmwAVmBuxgx/bJHs153A5MHiFUSD7U7gdidbyGO2E76O+F3qUIjNb7lXOC2dG
m300DODCoCOjcGQNShRyzMIJfVPWy8dObKFWkgNwZlu2l7V4YcSMCIZMIGh1zZsIjR6uOsRP8GFx
o4Bf272mwGWMNW+Bw222QX3+eWBwv2PMP3sEF/AeOBqZPPpzL5XbNLfIPhQSxcsTBep90QDixMKT
SsWJ50OxaZtqgZuPr3ZD6t6KKtfQlD1L10rPqBjYkeRW2RAmUIWKNAMFEEKqzg+0jTvRUkaPnBff
MBkx6tAA1ImOMJMXRzXS6Up1YNjJKNBMloR4D4LitAktaEoNOiWKtV/cNohDr0Gu4VVV+5Iz7UiF
qTioxQjqRgvkR3phwb0sIZBbF1Pay02h3BexRVRbZrFH/7VNylXk3i3QYpBb5lqSv8UkiplZNLgl
DPxJMN5JdESv0Ko3YYRlBW4FkF0GylVfCUOFYX4EGimLBZCY3GfVAUpY7NVlLnJFJv1escbJ0fUq
c+VZANkoE7tTdNktesXtJmo5o+/yYzHp2d8e+GgaCWPPQ5wdMZCws7aB4RRWl1AufgXk25QTA0RN
rpc1CbGxx6DaIhSMt2aMElBh7GgXco+1LS0cvBORyC+CKVqasQkF0CkUpScDAqIcLd3FRP0mMUY4
pXQtbagAefZAlp0wvtTGHJ7zmnzjNMVeCQH2FzIX8q6SY17p7dPcVni6W3noxYar1PJugNn9IBqQ
Wlf6UqNS84IA8ZdQDMOFXPMrsDr2fcU0u4tIgFsnEj3W63HgitM5pDjZFznVdRsm3tSjHxg66Zuh
b+4KLRlZqRacyiljnkC4JByi2aXFxF1QPS7hYWqdUqWuG4Ns2FU5ocfxsNBodz02QQm6mVnXjsx8
QdlQODCuLAGZ4I5hmTVaw34cYvRL8rfWpC+sl4TJiAX/GqzNhmP0lgxmy+kMVtjS3JlJtNhqvbyV
CeYWahE27lyVV3FMfKsg6nQqY4hNqWBLJaKMcIbvFuZY9stePY+wIHKfQaGjq9gjG6lwifSldZmo
3HFPEsBeyBQUWj6iTpqvSeCyLiswIaXxC77Iq8x0285rLMBqghoDtextXcCAJ5pqTDmE5qzgEFln
+4iUJ1VTC6j9OizpkjIgMr8aKKBUCv5Dz2Wabfl3IUC2TmZbvXZdcUFHgG1uW7/P5pJ4mTnEkEXT
0o9VHB/JZiOPrAV2j3pSq4pouYpF9qcOx2dQlpoKxM3rElHOErhmMBFq0CPxqRuYmkr0lU1qx8FL
v5qsJpEFFbjcjX8wKYb6m5bfXVZ1TtUEMJ6aaY9iNaStYIA21ICrS1xscI5OCR9MrmEZTHYSSZga
BM8EB/wZqH/o4pD5QQ9GsoakFdEbuqj6mlkvkQmlKNKWN0tlOlplgTs38rbmepspCQEe73FWf+Bm
cG0zBjahLoRbXUDPUC2tZQckX+fBHO+rZNWzyySLD8hdBx3IDWGgExvhyryFBBAtIpYH+26ZHYwq
7L6pfhePaAyvWZRNKB/Fs95p3MikAie5eWK6uYty8jyh9WySiJxLE/cHRyYMZmOIEUHiJjVkkH1k
WRBDrJl/V7G4q8b5FxAXMo9BeQ/Tih6wjt8mUTpHyBY30nsljqlXN6Hstirponksdjaemgwh9fYt
xlA86DEOGcMlgd5RxbbSLs9LMfxBcFhjheAoQXCDF6/aAsqxSP5TLhHWbKNlbqsuKS8WRoaeni17
JDoGM9l3OdOTY2lA0OZex7kLNilhjONFtM5m15mOzvTkIsyFN1TN78UElyiSpPE6XsvuejgKNBhM
JD5jhMSDBC9HCiba+Eq/C037LI/srICCD1VD09UkwlkxBJ8q/hJqDFMRUFUFK3cSa8EhEpbtiDrX
lWUz8LNBhGwDDxczEZqkfNhBwGTm+SdutU8VpytM49R7LWORnpatl1sIDtt8oNt9T0T1aQ5r9dRH
q3PBTPiBED+z9JgoYt1Wx8ZvZN/oMqRr1nIHQZYpHmavhcZpjeanJgyvulh6gaI+THYgCAypRyC0
o+YjzfD8qx4VAbO4uQEKkIjuQdzYooikjCh3ffJmxAnnjDoa/JYJ/GzIv/JggLwLymGLygxvn43D
0NKjoYhEHOLbgL0pa/jYz3fyfyR3ZGQf5r+5VZedEI3sxSrgBKd4zmVKmZrmsxmL7YQgi2rpoFlA
UwCPj1HJdlZNcncfDxrMBvG9DbSn1UaK2br6XU+3oFaw8dPR9/UwwuyYKgpNSnTA5rexV2esCsUa
3GdHii7zAn2xCwHfM4WlK5Eefc5WWgEO9JjTSpFX4dtsQx6AApB/yVZ26TTlJDbFl9xpH2H7OkFj
lmNpUxiyp6lcsj1p8OmWeKr7kEEZ7sF5CjKnii5FI9L5KfUHvI0T6b/7ZGw+l5mRYj1drUx9oiM8
4STzW651ZInznpTjvblqpbXqTZpN6G9cYmKNiyIzeq5GssWWaDOIyrBZqNMPcWF+Ff0f4u77TdlC
ns1HIO8wK7+ngAHdt9ITUp2a0KhD471lytGG2m8dh1Z3CoxHnJ0rLJNP3TJgcJJMOZ6Q1i8yPQLs
ODhiUcrax1wa9xIAAEgyM8HikI2ND7Trh0LRCfTtu1NYabJnpkykOUqY8VjyJSLYoqX044J15OFr
sTJ/0Zeb0YRf4dDd9UTYm2tdKdbKvvit4gkDHNXZcZv7mOhdJpPOPCLgOTTYSBNZRUsh0JGCypHT
LgikSubvQpVim9If8wLml7kth9mVCDsLMBedxuWgtdmzkWhwvAH/OgnqgoVdCYiG+NLPza429V06
JuSGTm9L3kDCsRBOmBNzRsOQt6DBKm9ZY9bJcFOygJ1kCypDnVqcVToBm0xc6lt8b6SCnPMgkt6y
hsDvgMFfbanfUzpsOlX+sNLulITClxGZTySsECUoEVw6MmEPF83NFBWzjKyx2xINefosp2uosa69
SE2BYWPSwddsT3KbSJsu4/QPegN2UsAwZKFT42L246y1dYV9ENriuDK/YpvQsA2XDCwgFAPEiBB9
0guIh6N6bLhF1r9qZm+5KoGWdrJ+2wyFdXi3fufn67iuI9fsMRL4ee6vb8gce9H568m/vvPXcwak
6ECaY6yi/vHKP9/8p5f/29frt//tZ9I0OShyX2zSvugk7+fn2GHbv/+VdZ/glr9eikHjFj0ecQpt
ACWsf4YcVPk/n/jnQbLEZv/Xlz9/w5f5n5/rmSnta9HRIIh6Vm9+omXgNX5+CtHgP//o355T8e7H
0Tpb02hadY0fXB9wz5DIvIZCyTSYnJyfJ39+5udBa7pyP+kNoIf+gudEiPPsv/z7v74EN5+dHlMk
p87WAKK/viOVerqpOULlGks1rcl4UT1RJRex6f48ZwxT6oyoMxmAowVp5/aGsQMh7whdyn2Ur84U
P3/thfCK6Yebg4uO0VE4teqZ3WrRTvQTSXI3vUQn9dUOPHbqvZk40y8ESs8oUi/MHEdnOFC5hHZ7
h7AVONXb8kZFKjNd+YZICtvYoZLexy8SglE1fzaPOi5L+h4+FjePHT+Si3UOoAO8weWujFv2Yl6h
9tnfCnOu0m/mIyHJuYO5FILkysVuqn9w/9Kr/DjsOPlHg1TqgDuSYGzjzzWgezUY2KCOwRSptPlr
943lOIok/Moh8pbDB3IKDEQx5e9d5Qu+Z+m0Dm6BbywldjHCbLVbB0LVa/WCK8FAg+yuzHE8EvAM
fK5tvJdi6ZRtYNlLL6q6j2BpSZOrEok7nLF8uWYX87qsAfR2uul6X5RqO6SZjS7kdzIa8csnHIWa
7MgjBkVRSSpvtJPl9wVgToyxJ7cn4cSjZNimYLcP5myL3hMhbofDtKPv0fdI/uA3o2jdWngl2DNS
F4ytm3TPOkqqbipsFYQSJWXdivazqzvqCzMS9WV6SsS78HltS78L3GWrMas7ZM/5Bwt0do1taVs6
2XPxXN+IcLI1H38rWrNwCwGZIteGEv1p+e+GdSHntQod8GA033vkkr1r6ftOdEDX4Pb78PAH1aHF
dKvcTT7Rmm8bb35XL5X3TWMaHq1ThyfEe2E6wgckkWNIUOvtbXLkC3FMxw5JzJ7ZP72L4tIeMppx
rvVoN1vTvaYOvg2Kjckrj2XiQiG5Br/N3WCbbrdVfwUv5g6TgI1+jU/6Tv9dfPF/2GCP5k3fZV/x
HSOz4LfQ+90bs3gu1eAaenAfbcovDoBC2iTXVYTN/R6LId19iNfiLXewO8vtEiLaTvAgatOMuvFH
8OvbuptX8yoOGDo7ORySXRDurdJNZVvWroBI5DdBxgLJtTfEF0JwC73yXj/Sj05w/NX9xP0oz5fw
6R0SlYSHi4M6xEbaVNpZWbvaVp+cMkaobjP/NaGoO0SD2MtGeprxKbwHR+38UJ6e4mEnOEzRvear
6mxy5JMLY0BenSie+0sCI9eVDouNX+tai9xA0bNfDbbF3EtokQloHx0LE0OaI+ER3orL7HXH6lLW
9rJN7xjrD4eYFWezHGLYc3x6JhAHIfZ35b0DTPqQ8HL6+7MAGn64z00PGt5cPPUld4APwcJF0GaH
DDPd+s7vTS71pn7k2HhscqfbxmSBjO7kVK8t7CxHtl7VDTgLWI+zfHOxfZ+S4+SjUvRlyJVnSImX
7rljJIkFoHnCD8fB+H877Won8h/qrtnWeH1aLnHAhve3K+WROhvLyehRbWN2m7fvdNNsmdC+gPmw
f5OQjbKJBHvH7NxZddOTcA5chrGTzcWTr7czJ5Or7CAkTrhfD2b72El8e7ynSOcsu7hUxSkIdwYY
BzSlg7jXvoXcnpx0t9yq3A62PQnc+naqd/EZGr0NIumUp8kOPwBJEDC+xV5oZ376gZ3kvgYd2tPn
lDcKJo4cPCXTHvKbP9a28QXZK/XE07LDZM8vdb+R3fz8UVZX+db/Wd3E5ksj+Kge6i3iRh0Rp8VR
Ky2n/mzP8RPZ8j13rzs2H/JvNJii9EqlC5RVD168AZ+ED1RJDjdypRNccxQkx1I/h9/4lRbdqcbg
YHIt+2Nh2u+Yf2Lxkij2l2SHuiOjlThrtZ/eA3d6w3DTjHlmgAyKpQJz1vU4RxdkYEgqKzd/lBuC
faitlK/xgevnImOp7bGExV5s1wxUXIj9HqyTvcbVdI/e+9u4GYwLR2c51A6mJqrdfME5XRiaO3Lh
KKaPtpnfz5W+zrKHX+VJ4hS1TvKOCrbQNotNN07etFeGTgnpajlyj8QeymNli6jzLrlsqSqkc5SU
T2jyYBchnJw6jE+cfLOU3sSpHx+JS3m17hjPyhebJVsglhuHzA1ZHMZwV37gw5FqfMkxgMt+i9no
/elrplIVYeS6wD8s0M567oFqys98z9BpC1lA/K24NEuLfor8YYueC5dHuFb9a74ZgvW0x5R4ifwE
cJm9fEBNLT/DW/aMGv3yxFsUH80zH3j90CeWninYxdGW+w0fCzvYtT4Ej+XcbSGb/vzH5H35Inz9
EHp+e59EN8avwgVnPSNvcIJbcS3v5R1yQaRug9HmSJAIMZbOnHqTvsm+saCwzceiXiB61ZsEKzEn
XTZWh57Sw/tQnNmSEImSMyO3nIb8wc7AMvLW17YEtXHk/TjVheuc7S3YwwP1RC/cclklv80/eutj
YEOSunLwuYRa7hXI0xxHdlI+IPTrGwwjv1U5KtKX/Mj3Bst5Zn0bsHtkJwCfy5DIM2LDoOMS73cq
G5HvpyRUtnse97ioujmGbk6woBs8J6HXoSAMbssufmg9tMy2wtPpXGFoOIiv0YuFrwTXwDl9ofH+
6t7EOzfqI3Ih6oZ7pHEfiVs7LJ6sGbUdyY72ZRzg4uA74oeH/lPfVztug/fwM/gQDsquPoS+AL3A
Np3BZ4vdl+21bunH7ewqf4YHnCxQ5SOEMbyfhcllcXKh9jaRk71eOxsxJYcHd0lrOHNy2rspbTiE
DpoLTqLClkFIqPuyXqbYxYIa2dXBhKcMKxFPIn9aBUK77LOgRGOtQ//p4yieuNz55rU6CKyFNA0C
Yh+siF6X8oOoewoeHsV8O+dXdcgOKvuXkOK3jbMubvuOrPhSvjX6Z8PcVONzBPQbRwzwxV3IqdWT
naYSZeVLT6ljOI8N1E9he3DFjWZTez5blg13osy9zrIlf+GUK/6qMP1oLhFUvWu1NbxN4INmuYGP
87fDVf6EzQ+uRN54Q4EwXsL6C8lL/l0LL00WOhNGpJ0tK9ZJOFQFeheMtdCKGOFVIrt+qXNPeE0W
VG4O13K+NT/DpLWnbNoI2C1+ZiYXR7+r4OG0drC8qFXmiTt0GGxXwFSTgXKLafWx0GzVW5kdxbf8
0swOwoOcNhEnK5L7wL5PZOkMH6oLkgDdds+yI20zv7jgSo8K7Yu1jf2EQlpCw83Sxu3fc+ZyzDc5
tz7lSo0v1qaeAMZ2FKrceBdWnsgeYbY9aqe+I2JA3lWxcLiUoBTU1cDi8dSqrvaEAyZ4PAZOqKNx
vvxeDigPlgA+jY1no6RtBpIeVsbXnZR1KusUH0Qq7q64oRtuneZ5qbaVrz7Uh1BtW0d/jBso3l36
q7pwnxtvqdftxNYediAm2DzMvJ/FBl2x8ydJ4xJ2GOsDEkNkAipJMWCjzgWCZgA+s1Y4ZevHrGLc
8aONL/YznjbUO/II7c2VQYJKj1xZmbtVnvaTegFSWbJTE/vCU5Ccw8lhWPFhvJNlaqrnacB+xB5+
C5L7t+PB2pexpcAD4D3Dx6BX33G0M8ILL9ahTXZo7zABIX0AQblqM/6r0GGu5xJ/IHqM13RPPiv3
84wwms9S2y9Y72nhUTOpiPXTvBcJkfCq5VhimHcokZyvZ6yr93l2iMSHoB6hY2Ec8RETqS15ImWR
7GGTgd+qzT69vCe505+b63wvR2+UfbF8GmqvTjd96gKqiPc23gpkK/EOdIq0naKflPZ5Fl6D6RcK
PKgbLC4ZPksfnWhTEb51IMyU4JFdto78tFwQ/Fi+YflZ7VFgzARDXChQl0O+IXg70y4Ajca+ZxcQ
KTES5CNOfQrWo8elVN6zZwGS8CXcz1iCjzvtC0/QaLwibCXdEV8FbE6xkKpcaTtU2ya/6RG89K0S
vGSJX7AalE7hTgzdINuxmmEYivNmW3411qo0PRh0W8q1ly6UM+yPXbVnsRsf5gNVfQsk27jJ7Fs4
d6rQWoCkypcoZLRFdI7mYCsqVp7KobkwpA2HTWKwtiGvRinjF+k+bbZGfoBmkWM91f+hT8Au0XwG
C8ESE6gRu1ZmdIpGZBbgt1skONNvstQnnWIWjkVLJe+12ICFm8t6+W0tTG3cAjJD7qTEQHxX0VOy
K7Bk9HVpXyXHGYEPRRj7iOYy6ZlvYe1nER54XmHRtx5TpPVBu/qBPOVp6PY0JELt6PhPUCPyJ8lu
HcPMOydg+aIajLGC2acp+3KdXvMUd3QXa7KBiK/0ELEOqp+mcW1Evxb3bNnwoCv1a/zAxcX6qgSH
cgSfwpAWxHlgD6iU3gyL6ap5OsOvoxqyl1PEQkAC+Z4fLDZi74IEj4rPNs3oWMw2aryF7Z8Jd9Ri
uR9ZW72yi7cGMnv0OxBsancnx1Sj3BEYxZtmzclIcaz2IVgIWxEFE2vdkt0mwR1e2B7Yn+zuwn2D
uxQjbP9CDgP1aw0e7lN3dM/5FvzKwTrhHH6mn93xo9qV9kf1W9lOb98LnRhEEwfnYZUV3EY5T78f
szDNJ07Cm0FNwyUKd46Xaa70stv4lN+IchPA2EFmae8+hWe8aKZnnYP0qbjDBV/i5Hvl+jgK25hx
fEGcILhZyoKKRvRreGMtLVy8b7j2JC7iqdm0A60R0ySmyFSpPBaX/JTu+UB294yPB+DBphn9deMF
df9KBJ/lhk4v3ReXotqOT9PvvkEnubLO7FDcYsaiAUZwVWPT2X6gxhIqD0MxSwb3ML1pYbzgsrpy
QEEl+Gq0O3UXm8eUee41cuvxtG4k0zP3Fq9E576p7yxj5a3fcMOlvL8a9wfWrGPxzM3LHZn5zMrB
C1jTJ9YgW6Z8GreQ3BmC7yTIeetVNj9ir/qNYCFyqT4IB8z3NTJeHyzqj3iXbtzuvAoCzeHaQY/6
jadE/oCUeTMO5cbwKO/008/7CYdL8i16y9HCy4gWkSK/qrbZJegvRfJrMfat7POh8JLg1+XQnM8l
EAJl8Tow7e8KBZX1lrzTkxu+hG3JVn4AMAlfKWaQ30bl9jcZp651gcRSlDUTWHW6cmnhZMQu+0Z5
qTvdrzUfA7jAv4g7zrixaS5gJbhvgzzFflF7IhUtBwd5G0rgb4CjGEMT0QOsZqKfBTQuEaa12Csw
EbbjD/0Xoj7umpD1j8zWE0WTZr08jMEPPfmOEwVN+6B4ZeGav8oNDH+ciHa0GWLqKSlJdJc4/wMp
8o0XRwRgcUWzHZM1GB6SzhMHNwo98UXwS3FFDxbt2F1DdMFP4zmDtr0LmsimmlWVaxlsxV862IdO
Hgv9KBfQLtjwGWQHjj1LVk/8z25w08/mSD4dpgnRRvhGRZngqQJxYfBQBF4xmcQuKwB5qd3wqBf+
W/2tbcbj+BIdgrfmPrJh0nQi1IeBaNrRDamT89wYb0iCMLD6nPZJYwMn2rnvot0aKCFcTHxSl80e
3m76GfwZnkvriO2CVG2BuVIspVK71l3uxFJ/iS2XxKhyOFbD+/jJfsbLfOQbXIfq7tcbVPmO4Qd4
Ez2bKvypWoaqTvqRPb8QVxge2xvVSP8B/7EvHVk+dACvOOCWWxgXwIxI7xzQgfYxt3bkcM+OGMQP
tvhQDhvridr8kHt0mMxF3R4MU/4l/0pwBQCZOYfnedyRiTnLxBIS83eEKiL7NBNsz8UztUD+Ic+b
F4NpGFdq7YCAAGCA9LBOI6gCB1nBjkfSbDI/c9vTnG54VpQPAtcQnsoMNNqTSPpc7+EWi+GPts2N
exV4o3pFjFu9gflWBmwYe6IONdtD/mp2l6l54qyfiEWqUMAMfNSL1VAJZF8lG0ENBpeElY1xVG4c
xfkdhK7Q9yjlg8LXli/+gMhYUHDW/50VePn4BIzVHW7q1B70tQ7V4+tgK9uq3L6sGoXoN6q8QTjw
Gj2I/yb4U1y46r/BRjDVQc0w7EycTgKXBe1Ij7/iI+SHbQM/Js/ExZet3LZPRnAwUWDTXSl28Auc
jhK+APOg4qVbArCs9kLg7DjQsEbre9ABnzvd/ybvPHZbV9N0fSuNmrPAHAY9kRhEJVuWLYcJ4bSY
c+bVn4fa+1Sha3CAM27sgkrSkiWGP3zhDa/dK/+3Vtx22qv1VBdPOJgdAm2rv/fCjsTrzLiHLZd6
g7Qle3sdWH5gDRGGsWo8kGmYxac4DjCXtiYaKT0ylCdWVH6G8jVZG5M5YlUn/I3dZpegBGrHwGnH
G1/2RXIJABUIT/+AiNda0JUP2iou45B8vgpntiFUF1hhQJzQ+CGIQssVrwGqNp6cnpFPagZ32q0X
5IMjgnlmBDTCNuyVZNHsiKDDYmoYpnNfAfMTy+2VXB0FObIaPTlPX1yt4XV10l7DfZYrtGzo7/YX
4tLgHdD1N6kLcTG1XBbI2GVZMnZyciCxOPxmkJzfY/VKiJlQ9KMnBKR8+WJ1m95yyRv4jN5TRxlp
Op0qlPqvFDWYWmei9sxvw9OM0NqIpqMfvcLHnb4kmthbpaI0E0hu6vmk9psJS6XJE1V7eBVHZtoF
SAUOmNgO0KZMEWJ4aE1HOHOR43qbUCtUUZpw+tP4ojrzvq43xNUuk0z56q5gyY4UPGqqNQSg5jvR
fUZdGDKkuCEVIqRA5W8kRtC5B7eQXBFUB9a0oIN2UvLQg5raoE37J7MQhAPlvqXkru7HEbUWajCE
JSAjkmGDnnH5O2qvuFyDtAr3if8mXKmJsmTg+LWnpMRhcYNUhI7Q2t6Mf1Q2xXr26EiUEDgxsEg8
rijAlJQUKd2TJAXv83hSXosHZMEfuDPjTkxeA+Is8m+TCg061pUtoBe+Md/jjzT0WRpWWfKX6Ytv
YlnRSNjFDTv82D9koKeedZLaLVL+ZnmEYSgfZBa4j+g6nmO4E1Qcb0FCkuAEpwTLNA3hFDBYV1Yt
EPhsS5SldsM1v9FJ1uZjvR1vEYOQz1fhEW5j95WGW+s6HZjIFKtBgp3NEwOcSpPJ5gONtJEdLghr
F4xNij0k6ms6AnZjdCwTKU9aSp6Y3rTmNZ89Wm00Q8lf02c+S2GnJrhIHRmWH4uf5Q4azSVnoiRE
Wl2DxXqMiPhqh78be5sAfQdUm0xi5DI1Hl9lFX5IcVRDzYOaa2EhBPCnAx0zI2cPoGVPrX3SPwrL
hWVfqT6Rc6vAvX4VWPo5ZgDZBYZC4S5rvEmc18ETr5kHSzapNeAXIBKMyoLer8N9WOHssNhJ25xI
wErNZmvPrgQmagiVyQVkyNFzrHwzTxSJ8Uw9nbtbUyBFgJwRWSEl9sIPspJxPSqWlOmZfwW936Lu
LTtUE3lOylW+oLalSs8JjFR12NFYL5ne0U81/XBR+/GdP+d31nTF5kJ3pOcIEKESC5xzPa+KcGfg
jtiCsuOQJPr1tMD45wV4zdrPMYZH9kKuONcLd0OuUSLa5rKGQRVC1HisA2mg2ENeXHEXKVF+MDr5
Tn26sO8FqwLAG2cNm4DZdaPszwsOn8p6t4YjGv8kU7dmpWTnI6WWKjbc9TRJUcp1lHDPOFeywSBd
I0duKvs8VxWnEYGCBhIQzHg63kBbKpe73mGGIjuMLRRhrMDm6DlGbhGrAkMp0FjhLkJ7xX/Cq9HI
33JG30DXrfeh3InCH5Wy/ckMd8gMcfzUSShVotC0DlrT0aU3xgovKbnK2vrdf/0yv2B1PoegklaD
dIMlSn/cJj2pUBhjoI4OB8q5ziCCOpJhCOQ+l5+fZ+MvrvNCw3o9BTrj6w0NoUI6nHsS29xGTodB
ryBNv2MS8S98hNsxehNspHg9bc5WhnCebrPW5tJxCTjGGG4rK3ll83WcOX/E8TII1ptUAdu0C5Bt
OFFsVHJQ9DzW9o04t8dgT7IRZuw9REkUWtD2tOfT+MEPD1e6BAIZE3JvW06H/y3tlS/UKfNoSOrb
1IXT1RdCvRraA7NCU32mfK4cOs3v6Qpo4kalCSza4N+4iXzZOjEQlGEyaHZf06x7Ng4q+Y/pcmOZ
IPwGH+S2c4acJiyFyh50r76E8g7Kar3gJXqpgUmu/QNgoES/9rBO5e1d+wnlHBeuNVGh9KxnB4on
Qkox4cqY58cDUM8CUE5nNh5hyKOlVBqPnM/IUCIe3BnLkdvAZy28CRiLAFMoP2NySXIK9JWKO+EO
YxVY58v4iyoRuFGuMkfB57gNkrnnNqA7R8TdoJoIYlJ54Q8i8ThaR/p1jA9uJUqjQe7VEup4yBzb
ETIH8T4RmOo0Aa3DuM4+g7SPo+KwlyONDaZFWm2hLTPIusf+iQZpCBeZuYjpyTPOOVQ90CCLasIW
UDoeLTY8Wy0XGqASfYqFx9Exj7XIIXKceuTtECzERgiTg8J/Wiyb5cTqL0P3jhSN1ZabMvNz9QSk
TZRdEy9b7Gj5+sWdC68UfVrjloK4p51KDroYovbKPeYwh+CZuWe0V15yuiuCq4LjsiMuRzbVgI8m
QBZn3NLmWi8s1gpAdGS4HUDCGbz+/fJvELQq0P3AWWBr1i/q5P91hVlLhW4HppLrk6Kn2mxTCE6F
Y94mH6wbZzYLDreEucj10Vbz0G2xdp22zaN6o4bH1YA5jCISOjOMQjAFhmzLgsMFK9pdlKMXv84m
utZK5IDVyQB8cmFZgXiNhNWaSBVOxXEnwMQRxd9zTSWVQGMdHEzIdlNVG5ea3A/nx31lWAb07VB0
JgHKDtZXfQk4JxInBmO858KS5nFInP8KCDIAF21RX0YJvEUiYc1NwUfG6r7JXxZYQQAfGAQDpczt
wP2ctlTPtcBTqXKSlSEIRRfLmSxkvympbXqke0er3nqsnlt0SHJsy8enWH9jMiJO8A1KNX9axys2
9CSpJoKN2Mp8kD0wyEhwyYFVsrZyfE4tlBaO4hQ4tfAqgvG8TztTdfVhvdIoVrOSUeXLL+yZhBZK
CxQOKxQaY36seW0NogJhONZLW6UjZW21G5Q2Kmgx8C46jKCn7JlJMR8G5QKkv8Y/i3BmY5kHScD5
sKBCdDGywGMarPNH3dYm+EIbfYHssUEBuj/yBre6hvVWk1TYFo1zMCzn4MYVFeUTyC68hLnbzICS
NUTeWO1O1+A/7Brzax3XyoV7SaFVpCFK27OOtx2FekAvKPExs/rWBXBJJZcVqKBMCpwrt9brNs/Y
+bYUotDQVUjx67MBvl+2LWsb0CMfdojL5R2exw7Lc6nuGYacxRB6JNB4JulM0MZJSEo+SHfrxLei
cxcCAHdDkcnjdNAhwx0zDUSmmfjl+Cl8g1hhGVN/6z1yqJP5lJdOyzUlvLHejAaqmA0GcR1JvQ+y
HBKrRpBysgS75fIsBwUhwcAP6wPWSXNha8Pb0D2vXS9KCZETxcQI26zZs1bJlJzgfwFNxhxC3Kqf
lBEs2jReVe8YmNwKhiyIf0pSBUJRZ2agRq2PIMvYMEWK8IXNyCxhWa5NvBEWakgJct1k5shvL8IX
r83I56vC6FnnFCqfu8ZOjkm0YO6F9AnJ/nxez4JPltV2fYl0NzqyACOjQwTY2thMFhYD23XeQ05v
3qmI8PNGazPz+GY6TuzbGdspapyMRpr+87qArHs2wsIyhubQB+wltovCZdj02oVpCTg9aG81C32L
9cMeLixScV3stN03A54eSKBcmLodJHDoCosTJU8TJwTYgVkhtLhBQ1b2pG4PtwS9Em4YGJj+oGi7
cNyhmidSOg9Rdb1wd8bMqYaDin4/g559srgERFwsLPfFiMlaPWbvjBmmFEfGSrQM683mQwxmFiNW
Dm5RiKtN5nPTWHlyQCv6dlXG5CRju/0EEMICxX4naD4f772RvJl4OdvmYNbybSk9sIxhz9aY4IyJ
ze0Qkw+0P6M19mHvo1jGS64hwRmzRURCJH2kg6NZlO3XJgO3lb/KQ4g5YMZPlsRmByUnmeB2qzcB
LJn2tcZ7fBUhSOqxhGRLC78DgHCC+l0xMPrR7RF7nzlDPS1TPp/ABNCSIRLj7I1vFvlHaqMk6+Sr
6/YN8oTyJ8gihMJXmEHXgvrzQVpQTGZzRj+SlE9YGuTZkOyBIJkDJ1VxUrBEFg/NiqkK4S62V2oI
qYxcXgtNQbdo0JCBRYxz2tb10u77ppZBCSdESPp4XswsgSnUGXtNpdikJIOdQ5umnivGXqWrF6R5
lL0EpXFv1RIwsgQQVYG6J4S1j6SDRpF3s7xPUeALxDr1xTGi0S1AaomhYDtCk477QDSGfdjj7LoZ
ZZmZtMpHDSKLOGKpIoRRadzPTfpQxbrgSgt3pB3Vl1EfM2S3WwNixcTKhUuDM0TPtWqSSIVyyW4V
lHtj0X6aPPwcAzaZSmF3jpbc6w0nIa4JQ7PwU0DTm7Gz0PIypOtkInWJWd3ff44lzOwGqflwf6tJ
Ffiaini9f3Wep/NuonJTrLSgu5A//ORuP9Yxl6wfjrEMWDP914McLoAk76+7yKj3vVyZW6lm4jZq
Ve/DNPq/D0rraVrJVjLONeGG+PTvDyR68m3Oeu8oRUETaH1ohjnDpeVfr+/Phpbhhx2dP7egKGND
A8V4f4rYJ08RyU68olgOAqIYLD3NDG10amA/GcyRGLy/3QXq30drCiBCmzpF3f/+9H4Kf/3h+tcg
O/mXf79ZpYE/NORgXUutpzFAQt5/+f6ATG25T++Hc396f1Or6ldLpJM4KbCVwlVguFfZ6WCe//0w
ri//4737v97fk3tEkBLk/RVjPOZGhpbaENZAXerKWVUoDBj3rAD1rRHldoNEsGF39DfkEMVxcdBQ
xtBBmVtH/Dx0R8uM0muF6mWkMrMAFtPMtbydUBkopj9tJjZkfsFXqKUZEUG9LwMLMjZiPbaygGlL
KKElxgCAYCjCh0IAKKOoeAJXK5EuQko3q8yEkLyF2YRyw11yNp17JH/n8bHq2JAHUcM7JMP7TZ9J
ibJzM61sQkQdsGw0MQ6bzK+8vTYaBUGtkYpnBBmEmHRdjPMR0dI68TS5ohFCkURt9MssS4+1OJee
ogJ8rUdEwibCExQpMOJpdDwbIWiRElCfK2d3FVLC8IstrRz6JxTlEcufoJdnwanKe18bfDGWMJTP
8AMMpp6uoUmuZWnDrkUTK5wq1bEg9zn5xJUOZ7ddlYhR5AOwZxzTEMOmOa1/ph4P7jYkDNKptoUV
zfREQEclYxOCe2hs6SpEmBaRFQp0ZRZ0XdzaRPZ9QIluHKiPYj3rViOIkFwiw8DX4VaKnQ+ePtZH
GrQJ+XOJybcvYaUwllSZTQqE+pgGtIn6j6HkojU17jGxflMscgeM4KqtaK0yEIib5DDapg/4gT3Q
zAHEP6JpCtJ5cyCQWEbh1uhL1cvK5MuiAoRwvrabUGrcVhnBY1TQgOkpViHKgmA/tR0xXkYwbQlK
yWVfnPJavspr1gUVwjcpIQL1gkFrgDyyHiZrZNYMguGJ0fhe9hyxIKSAAgXz2HeTdhbZuwxsBFGE
WgjsAXtWUfpuoE/jidqXlVjaMezZ4HLEgLCSCF8lncwQHHPvC/J86KMB8TuxwPQZFvtBFBvgbCiS
ZdIa3ktl4IRjkZ2ggyHAPRzRzVVOhVxdEN4CIUWjFwrKcpAM7a2WUTSFAI81QlwygUwbRYRMDsPL
WDy0im69YoAwoJhjjYp5wFrJT2Kkc/pKQ66jKg+a0Kw89XGX1t2HHqKVO4716lI/hNtaMC69FLPv
xTNOt6EZr4OIPCc2Bqo5xg/WxuNmGeG2Jar6UwuEc2GOTL1OPIJwXLE1YwMwQ94Wfh+Lh8iQNH8E
SZsscw5SCS8CKenfUxQJVhfy1E0k9t9Z/TFCY9yNDcQ+aB9nZUjlvZIu+7DMiP7n4FNTdOgc6Xhq
hzD05ue8NlBVk6xjU9VH+DTdAd7KIQukP3jtQqCpKJyxBdBrAJDUaQdNkxIPoSiZ6ep0uVTvxeWp
0yHPtm0j7wvAEdD8fESnQLHJM0lSlWR40OntHoZUvxUD7UfMS/w9S90LpIydoGlfxqb4GPUMSlsv
eYuSndeRDlPXEh1NyOSjEc1fZlrFNroCjolLkYP03FhLrTcRf6vWTlCk3RhXUJp1qDaFBdajWUbU
a9hHLNRAUX6F7D2SFa+gRWAgRg0DFgFwX+iJtzS5FFHzMvZ5NbCxGMFsp31UI6/Z+pIoIIStFPNF
jaJdUmkHhkj+lQXyySwAr3fl9CLl5HE9NDcdxdpwbCkbRs272k471eyEw4L4MLaOzPZqWkJXMduX
WcwmXxGVY82toeQI+jtEmxaxkV9tJL+BcTVSEyAqwlMW+1+IW2FCIhRry4OmKq+YHrVUPhYMs2KF
mBBRIquZO3JCSFg6Yhyu0AwTTgw6uMGILjK+voGEFxMSKVux1q8z/Nf9HKqjFyOmuJ3lotgvBDJ6
Vh77uFIufZ08B5JVuyzGqS8nL3pYiucuqI5WuCgHmX6WniKm1c0DTR2gWG0jSKiXfKDO9IOfe7zL
x/jPHOUYFCvRS2mHUE790vwQ4mU4WlV5CuoZXT9Ix7AHxM9shUhg+4waFFbBYlWhaSZFt0LHSlGk
kzFn0kkSFpZNBFhdITUiR8qrG6N0W+E1ddLzjvR8GImbLfyO41agCxhqV1XAb2rR0Aqfqt9kCo5J
i99BFCHktVSEneUYY5RDtpultF1qlTaQmUr6oQ+G5y6RWz+EoUPjYS2RwB1GzCo+xWntqkb+pzUQ
gIPYH0BShwQ6jn6LIpaj6fJrl4ejgy3F5I2o/rq5geqbNrPVqjIOhCPpkdGo2GVkNwT5wGi080Uw
QppiqCU5uZnbVlkWEB+t7oijNbEtS0uvDrI7inJ/lKv8cRyX96nsHhpkqMkrJmWHQtcR5e/Qw/wT
vzl9vKpUDR8SAykXqfQEOY8RTAoN29A1JFrTGYiLoMCMlgNfnoaM1EJo9h12l5tWp6hQd3L2DP3n
AXe8IxaFZyHRLcdYclgQBPR1VdfsqGDnJfRio0QofoqkdLJEc4jf1U9UoCjUme1TgUiSVxmmHxOh
7/IQWIce9UcBGS8JGnJYIBQjiFjQqpUtlG2yq4b2xdIllnaBqqK0KoMuofkdL0SbWG8DldGpUzVy
6OsiJc20MDS/G50ZVZyJ5FAagJp0eJehOkZtzqyZM6LUe6pRgjJPhhOsxykt/kDc3/Rci89qeaub
wdyGcVCQ3XD+OoyXBdeU0xw9mFoOtqF/n9UJMOtMNiAf5iU5oFU1HRthEsEN/4SaTmAeNh26Lk+j
Bh49tdoavd/hJ55V/GfpLIlljI8bwhenMBy+w9YIPMFXtGqHFKMOEXCiDICCWJ0T0qdSfoiaXL1o
afstdcj/yIQbtUkRvDGXtxjPau4Ped88M40/jLZ11HDpHE0aaDdLGOcJGORK02lW4ujYV7RQzURx
R8miQWiQ5JCGdzhRwVOMFDwEEVPGDuW9iS1/lPt3Npwn3ZRxy10VJSpvZJ46VRBoxwpDuklaOtjm
a41JLK+TFZd+Ag5uziZOUobgq1GgVyyV9mCrwH/Wa6ep0UGVlwcj7nHO7DPK+jMBCxUCMxpwMpmq
B0Xq9GNq0XqdIOKkUQKTNFlQj5HTL7NEKLAJetBBSephp0PJddJQeBjFcjcaNpr+5EjaQcK/2DVm
6VXR04elH/WTlDU3aOvskybozQRCuiyz5Ewzxb25sB5TVHYPCEWAapIVFGYwTAkwnbJ16ULFrMvy
loSizpEJKE6F2iZUwDtqdXqlOVnYouY91LcW2KJb0V9H3eFJ1xvKF+qq2JQR0A0iXfpaKigNN2oB
ea+8dklPOqxBuIPR5cc9soyqZT22tRjv+qRd40SsWSajHZ5JTSuvhYYNHJiXuZl1uOdpHzO+KHak
NocRkjFFS+mjUeuHHKk7EFBLt10nj45eMckjFxdlvxWTS0gq5G6hT7Ordo0GH5swQmBlynrMArFm
I7hUP0piX0fJxd+8wTFrEsccSAhqg3G9MywmaSWHLGM4f6UB7dps7CU/GHJzq+CrO+ksk8UI00Ix
4coG7bMiZuapHqjslnK5K+OVhgDgs5A0aRWbPIviIO1kxCF25NPKiLdZIAFdT0PRndQFOCOAMBLq
vZQ26aWPURyLeprr6UqLxHglBj8/K0cxSHGzGnSqZnGwRf/f10foR6bRk/ShhrDPkL9jv0qpSQUp
8neLQniC5HM2Q/2ew5upDeBN0wLuWCm9hW+ZAQU/IahHvWlJcROinFIjJOXoshicZyNd+QK0T/Au
fBFF6iK6KkmPFd4hVKqp+alhvmBoacKUR7qXSR+6wABRCguWYhetJvOa9FvPRozYb4lm/dR+9Hrl
L0LRUnLIRncppX3QgNy2DDxsG8poRcjJimb40Cnc3Bb551pcSAw1JJ5HUwRGNoPNEBJRc8uifRNW
PwJFHixilqTxmxk4OlkEJacY1H+HxvIC/6XtzoI8hCdTTB5kdRSeSXcV9s7vpWnrrdoeBh0lT82k
19gLT2Vh+EFBomD0dDXFgO076+iiF8aZZMguUuV7RLsXXDPuSomaF7QdFvBb3dsQTDfKDhrpk8kq
p7UoBzc1BAqrOga9gjS/nPl4eUV7o2pYW2q0E+n0C/ideKg5InmLmr8JpdkTlrzYdKu15myIaOi3
CsDJkJ5hT+hcYFUwSgrsE2nMfSPvlEd1HNC0zZwBPxS8xNGJxUu6PjM+WU4TZcEpSGTtNDvCbV34
kWEWHEwpfptitlUxYjYyWpjQhLDQhzBYbaTSbYG9thLLKJKG+qYKVZMPNO+lMipONzcf4qhhhRvH
TNEKcdFoeZNi8SVKaBUuA2150xoD4P+0+oN5XmhQ1x9RXEuOMoU0KcGat3gculFN9yOKBtKuPD1P
sXIVjBEHBWs26Hvgsfc1hsCv56gCqiHoOcFDg95wdEG/+bagfY1oNQXgvszP2DC/LFGxE7IwvGba
azsM3xOCxJQoSSUryhw2h4tTLbVbuRX3LYL09gyCREIsUxHN/WCmp6g5KpL40SxIMuSKdUBhet5Y
mm6CvR2eWisfLqk4/iojNBIToTkEFSxt0xppetXi7E0fb1VZaj+Lei3i9JJPTe33xUIbKJnWpjOd
oNai3Jqqp4kNCaOU7s+Aytqus+jloVuDe2GxWB4KShh5SiAa0W/5FBY6C5I+OsMM90wAw+dI6SsL
1uD2SQBSsmB9r4b4Oy6zn8oIa6q69WMjBf2xAEs5sKsai/ljtaLk6Ks0SNwtt8/elKaz2AuOlXOR
0K3AcQLbkVp2mgyFNQmZSQPZ6qoYO7dgBd/20nQchlDx5VAh4I9OS47TtjUYtC6qZTehrrGd5hna
QY9wRIy1gbzWXFZi4oihmDV3FQXxvkbJeSGYkqsHOL60LmrmblSrb4Vl/Sq5ULpJ334VOndcjoPK
mxf9AYdkKtIJPlirH55BbleZUGlUATZgX9RQ9AGMTypKIBa8Le4600eN7HYywHqkGqUCBN1ZsKEK
COkcnAcLL3TalF2X/9GCMQQhDwe1AcDMShNY4qeQAyfC8wDZTPzutJhmnKDqdGmar0KCBRXgj93W
pd+oJcurSioXDNFr37Zv07AsD5n2aOUwjdNeyDw0Pwqwi4gqoYJPFkkt3eI78N27dJh3utGIFOdd
vexvKbXHcnVaLP5D2e0/Xv4vFXozJKTR/h9Cbz+fUfk/Vd7uf/G3yhup5j9FVeE/SVVEnR3tH/81
/rbdf/8Dzwjjn7KiSJoqW7ppaP+WebP+KaK7JqIMh/OeJUvWv2TeVOmflqVZuigrmobipaj8/8i8
GZIsI+P21832f/77H5q4foXIcVmmIqmSYor/U+YtlYK614xAP0tzQpWFrXhEvQdgJ3sLMqCZAt0q
krv9/aGKUVTTw+hJF4x2n0lxKzv3p/cHwlYDmmiLDXKtoaWwPixC1O6n9eH+spySEUEzgLrZKOO0
1Qj1/v7QY9+H5JD898u/3sNXysM5EH878n1GflYjFcnD/ZncTrypNibGJ0aApdrUVFANDOri96dB
LYNGGQzoUOXrUgMYi4Qmd+rVp9rQzB3C148BTrqORUeTAlzsWWhR04tRycoNXG7Z8uiX6FY4up2Z
n9jUsPxZZQSIIjGx6kW7L3S2Acvw2zn9sgq9BbRWD/tIV/v9PEbDHgVM2L1y+yhovNWs1r6qYND/
DesKlRpgRYLBMYWJ+dLPlm/QhYtJDnxFXgAAtFpsa5qJ8tRioUBxf9o2LU8xyaIRAK+eWlazux+n
UNHnuT9DspSAo3PrLFz29wfkNCJPHNELGdpyFzfzLkyCHBIIEKYp3Ner6dkkD05WYZolUYjqPpMY
IgURhNi1hi8jK1UFY+WH4dr+Q/sIQdxrnsc1Ziz5vru7PK9aC9Lq7Szgz75RVtmGfz9QOacL9a/3
2L6LPSFvckHhr3dRQaVBsD5Qoqz+emas/Zj7ezJq17uMfrlFc2N/P/L7g7G+vL8nLBRsppzVNBng
GNyPp0sS8OapJwu7O/1TWomWRliubdv6ohypBEkmYEpZu9KRnX4oagD4p0FUsjeJayt8oPFkD6C7
XRhJWzZv2oPzZweTAqEDJGT6/olnVg9QZJvfwKGBrWh1dxYfumFFg7uBfmiNQyqd0Awp3tI/Eizw
5rU80YAm28csmBIRPsglZMwWk7zpquKbq4HT3zV4ljUpQB30Csk/uj3hzLitDxNQbRHxHthVEjah
kFOJj8BB0I8HzYDWzwYEigVhAqSngY29j/gP3QVkmLCqIiI3VCxK7IFRWDj6b/IIoxAaKBs67K7V
gWWlSICNTFz9Bk5FBtYtAQfY0HwF4dFPNkCNbPQSYkmSZkgv9C7hg6ywcbinBh3EcwXB5id3UIYY
Hobn+KLfBGtjARc+dlcQHVwJw4abu1BXqOGxO6l8ms1tgBjRobwQ47VPvF+9Y8LhfKY+TL0D6v4g
yNRN9d6DF4H3r24LxAxwFqX5StvfgSUHFFxFNpw92ZvjR2CawIEh7uibsfkG3wvilt/UU78Ehv4t
mih2YKQMsAFkDkUbjLe34ifJAu3eOnPaM/z/RoUjuwnlPdIW/ZOCWNQjDMBXmsOSxhqyoTBBNwl0
vbghbquuyBPSAAMO4oC3p5CoMzefKnS3yk2FEgFCEbk9ik521fGN2XSvxZfxUtws4LAAZ4jDjP6w
dvZp9e4gjwncRehvgQdUBSV7kxVp+DbWRviL6cWnjCLA41xDzoVzZZvPylF4A9HByTBs1U/1d3oG
BhAeVkZt51PiRx2PfvCAEd8PhMIQNjS2wN/IC4gr39XOT7LCSrFTb+kB/B4QXiDU5XU41jecrD/M
fNe8rfw+C1b6Zjia1Zmb2v/RMzSWt1SCMVVlQGmZC0+R3LE2DoApwX2GH83BiX1Rd8pnHTEC7gSS
nhj+0qZ0JKejOGwvf3CS2A5wHF00+gzwwvof6zt6Vg7tr/qDOcpn/GNdWHfm1tGvITKRFJ7hj74E
2Y7YFuqkWB6qRyomIAuk18DGd8EC1euMiFJYG/Wh2NGafIDJVbEdQE1CmeBT/gRRUmY7WCVL7lZY
eP3ALAbpXdk/w6mH/XSqkKl/xcCENDN3h5Nl646c2+T4oL/gqlFLQsAFl4lqq8MrONDveq4RiEI5
kjVjBYmYfwpANzcqvkXnKN1bq7yzduACYiIXrf+ouZ0ZT+AbeELlNvHlzxm65x5MEltPxtdNGJot
TvNOvUDZJT9d6MHohRm5K59QXeGat58L7GXpq/ylhIfxpolWPI6d/P4OvEryNr/QFULvmmngQQ7x
R3fi/IFWvMTvC61Nt/RYLcePIXEXvwIvCEh004C2KpwIcElAmcGvntH5CNDo2mWPwncNlQO7dwER
uT1zr3iekH9hJgJvAQF/7G/B4iMAJ85gBWxLcE3OA3wAiTft5+lAZw2uYMFGx7oj7bPnhEGJqY3g
hJ9mCnofr0kHyRel88RklwaOfmF6X/JT8oWzg/UdPnXIFyHAzAKi/FJoW+UuInAu01s5vCT1KZU8
6ypAn6VjV25WJg8C1MLRED7aGRuEyS3bY/ONqvRbAIADpYtHpG+G0A5vo0hz5abp8EYokUDLwSEc
dRzphm+fKF7a6cEQ/+Ad1qNhgDcbq23uBCoa8E6e/ebJDlqSghztZXpDO8uELoY81nW5BsOHDPGI
RZbZW+PcZLgKU6gCjU6ZD2FVPX/kO9TQAieLU6PLYrGq/ONwCeIE2pe1aS3ujJ0FH9HwivVDnuwD
eEF/Mp//IBjAL6AOCJ58I3rEZvvoO5whfj8LjnoJszfSQvlccLjddjmN/jZ4a/Y5QAy2PvTSXPRS
MRCYwu9BP9JySnMffdC4hyLqyjmlcVrE2Fo+lg1yJo7UnYbR4/AaCnGzjfulhNALZPoHDlbq/c4G
Ox5uXurCn0i5WMbwmbjQW6UTfkjfrb2yT570w7xTz8rD8hC8mHtGNIXwg/BmdOgeMrgpKYrbCnta
lxoCSt0C1YDVJu1ctRmGt44U7Ib4XKy9VBv76hU495Q543PparbiknVmGE+5wMoKFE+6czodR/WE
UNx8KJzUvZGbcwe1H0zAVdS30C8TNgo6OaWNs4XZEH7RKg9FeG8H/cmChYqRu7itvzoMd8DpCRVB
5G5CMQnwfwLAFdAV2yeF3uelBLV9kobdANc6O+nIKJGiVU6YXVAiDZGmELYNo+uJhehl/SqkKx7g
/ptEtxvLr36Rs2lehEe19iSox2y9+pa7hOFa8kveD0SGpxE8vtmj6IINkgwZuHa03qaFLqDIAi+6
dhLlYKU3upkyIHQ8IsCvfauv1cl6z80NlHUZ810PtUU0cc8AhqipvNaVzSE9yYeBosiRtv+X+lra
4jFDHtZGFBk1wj+CYTfn0PJBDnodlGYP9J+nOMVHdxG84bI4IQ55e8B4D+NBea93Fx25hN/mYzp3
i2M+VHwHCLKDuitQCbYjgODjiWL1GwzP4LlBCAM+y4FrhL3qTJtR2MRXRPHawKb6GVPOHP0Canh6
Ux5p6FAoxpWogKSAiYMnflnvImny6wAm/QWy3nDJXdh10MAPxEocBQ5PVKg9XOnEaJPtaXMjXXHB
N/Uyv46vzQvXnx+L+0N1AbHUnNk4hsnZln77PD7rMJEOcwVy1+0mMAnnYm/cpJflN5ocjDDz4rS8
NHvSAIrfHXNQdsLv/rH6VN0GRR+QeTJjyBZlut+gDHbRU++HV+HZ+GHgNJ70InavWI9rN0nxJODq
1KBbcHWv5oIsB2pd2+GTupZ0Q7yOOlPd7ZrhaUShv/Rgi9UHAz0Ji56Ui4jxsQG0uxGBcKJHUXwk
l7XGiLZZ72S7XsR+Gw4B2FinHzx92CAgOOZ0zl3lE9l/ZD+lT6etH8of9mkL2FDuKjdMliKv/KHS
5nXnvqMgiOrTC1lV/dC9iF9U9603E7s1Ny1cidATtQGYUgChFzf/P3Sdx27r2LZFv4gAc+hKJJWt
ZAWrQzgd5pz59W/Q1bitBxQOXA6yTG7uvcKcY/VEt6fuUl0q+SCFy+6i5DhXNvHH7K3Dq7UrT0zP
aC23vMbf/PGl4vRHfgFcSD9ZWuG2PMkdqllqG7iklp3xJtOjDLeIZuojsjq+NdedQlpnFxWngrHM
EECKNgs+eo0wQd7io/fgHbUjigE0kv6xy/GK2BFcssG2/mmE58KWv6VQGWiyqsKrUXwN6br9KTM3
758J0mvFbplk5hJNSEfc/Tlmn4W67ydlVlwrxJwBOO1FpUyqTVpmbjW0RFsF/da2YFhmjlb+7x8j
YCy1QAnVNKuXp1Aj6gKr3U4gtf/76O9zf//4Kl+1wL5TgK8woTR5vStALSgNTqmKUUUMT5wxdSrp
8vYPUPf3US8N5H7z51LqQcgNZ4pdQttlxQCb3WCJITDh+cuDpjTZ+v/9acqura3pPXGktjYiE4qj
QI8PLIacESlSnJxbjeSZ1O3yrWySHocKl9oKa/TP4zbrEqyL0wjVO6u2DC7k2P/7UCnI8xkt2y/l
EzQphp01+cP/zX9DeRfz+B9I0bCJIRCnv1ahUFphYs27GbfTogjkt/Ikg8ZRQQtheNpVawUepLGl
bZ99QSQ192Q8mLYFhDKLEL/+h8ZJwfCjfS7jBGC21IJk8tAhEkJSjmkBbhM+Eh1SVrcwlvJVvyqH
UXIh7Aqmq6G4FRcyWJnf7DGeBKchFrWwkhLrO8XDDBbeHr/YoZ3dsBIWQf76N6qocKpgdVHSO4+B
3brqR3soX2SdVOhM1Q6YBcnwSZOC+aIAAPcoGffz4W/Fk/TSr82XMNr+L5ZHLrSKLRr6A94I7j2q
80RzaCrKv91PdCJJLZKLBtVJOw8kWhDIgouG9RkHYuZCvKT6nCyLfcO0SqKkZf1PkJfNk5mQv4Er
vWZJ24dxVu2ZV4BF/40pj3PyTG9u6X3Uv/kL6RVkNNSngbGSgIDg0SW4DPgxjHNYG4jd5Ht17SBY
cSCBamJ3xYOH+689A8iBZks8fEidfiSKDVxudwGc6jTi6lxr52brH3rQnW+jRKnIyQwIPpxpC/Gn
B0MQLSz6TMcmWg87fhvwPgYfwjhhqgw/xEtNl9Kun55b4H7N7UbGwVzQRFiCwEYGt2dVFmhJv7CT
zrXtR8DlhM72EJzvYTmwj4V77x2hGdAxfWZ6xAcPiqIDY2WrrGGbgnhpV80MQVN/eNVSWUJby9bN
DoO9RZl2IVybwMFBHq/5xEW44PqPDyqyvZlbj5QcLxp1FGknsbFcoyN2TsS8mBfBl+AkUj9qPAwX
nKCsFZR86g9e/wf9J4lTDfMlmaM8o0hAwNHAt9Wtv1MdeHPI6un6rMoLzIgidFlGJiZaIAL9Ulkp
4OOVpXUQkZvAyGpv0RFll/EoobCZAyycHF9kzIjc3B5/YDmcvc4x8NzeGty29GK45k73BU4A93Hw
AJYonvTQkX9Ukm8yKnBnrGA4YukiJaS+Ij+GOMHdKFc4uWAKYdlEbhDfCtgXB7KX2UAIfeKl4nok
EYjZg3M4ARvpQnAO6c2pfZvbXqA+q+ex094aabGmLbJ4zbQ/PmhgLzEWXr20lJ84OJHckz1IZ9A3
3jXHtvI5G4+WqfkPPb8iHLQKPdLC+ib4Iz3VV8VmLpZhT0NEHzgaGQrUKSoG1AhQQN7FfyYqqz15
pIhW/zXtve4zQEWOqJ5zouZNrHTYaYSlHKW1235qXyCbkAdQ9KA6if2dFq1/zZJ37eGK92HDOGjK
TPiIJGi4szUHqgJ2AsAuHXWwR/aBAt6fZmRNgYWodHAKF7a0G9W/egt0zde8il7mL1UECFxXFgaI
Ix5DCkDc8PZMVUB4knxrXyyS4ImKYMAn9qILB3FmPKfMXYxcKDfRk4kw4iL4KNDmw6dJiNV23amm
WUlMhQW5kLGssknyvihObPRzr2Ndd6NT/7KAzEEt95fUsUbtgTNLMBYz+uE3qZz6NQJ04KL1BzgU
E8c3ru4Qtl1N/Stx6SenL3PLdCg1XQmUfXzGeh9wi9iGXX/R1xBZ6gcF2eYd8+gqOuKMhGkzPdKX
dRm1N/y62DklCdbrOYnfPXamB45yzJ9dxZzzQz3MZRa20NnzjXcVrJLj71Flyldks6BTL7iY5sSB
ogN1AqCJqPIejIzbYrO/4oXgduaL6UxZa8ncOu5u9ROfeUh8BVcfB+dhUtbwK/CWpsHWCl12aMWu
b7JD9kIlbY0qfbxBUwvY2Ir+TtWLk2gGjEDt6B2OnOoLmsIbFbRwpzx4dsFgjIfiqJ/GU24h21nA
ZcqQVS7YnXUAL4rNappf7hwWF+5jyWzb27xTRMvgyp3nkRMe7SExzyF0FnZYRFbFF6cGtuIIaosi
IXpj593lt/jQnwzgWRhiEt8WfwfsnTP/dSd84eVkJIQYMAMPjZ5rUgkN3QHwO2GEdZqpV7CRC+JF
5lT//l1vbgyah3PHJmB+2KJIf3EF1hP1HkDxVXHEQI/fHIs1m4+FBYUgJF+Dt8EOjb+UYd42jmpx
XFHCMn85as0e1uJKoIsZ7Tih2EVZWGF/APaBRbN57y/yL8RN+BdIVLCtYx9mYFOwwCqIGGkeLI5f
EiGAaoN7tThfZ0/5PO8geMs3E7k/vr2Wx3qRfSKZo2nsPWsW43N89QeeNDZsLCIRckm0wFBpo5uo
7Wh2J5tqozCyAcgkyymfsQpcK0G5ES30hjOteWqxr0UrVbiA/7IuCvntjAHb5eq1ZioXZtZ8n+Dv
3SkvZmkZmZ2kYK42ZQuuYFUOrpkeW1bjT+iQHrta7Eq+E6f4bd/10cG8NqJ6qZ0KaSdYTzBb89/M
zgLlhnt3mGbM2Yy8WWtfYAoofnLDve4A2cg3TnG4HWe7NlklxzZm9gzK7BJSAiAPbMuYE+aFos4w
hAZsEhsMYIO2R383W3dD8mRvCcbEemP7XfSOfofeEhBDybvZTkn/51eqr5bp1kBb2zfxj3s2m8Ih
h+XnGngjIMNQw6hiKw/15p/xQP3QWzbeul3XUNocIJQQtflAoZgWYvm29M3Yh10N9CVnNv2KZ/Q/
QG0OuQ1O/UK84fweUJKwJB79L7EXhIGG5tCyoepzmd3DR+lrxE3mA2gYuBSEc+fmHWa5eadXig7C
t71zzUYyl6NjskWkVYXt9pf6pm/Tz/giOrjPclsHvkpT9q+gD9VLemhu/8+q1j4qaJcJPa6SbYTh
e0ZyrHxwd2y/OKDTG4fkpLrilQuLZZZnt/4lFkf8AjecwZ1pcRBoqS9m1oG6NQ/FUwL3+Q/RMLy+
ybw1DZxFZWmKKyo2Mfdw6QGvWmd8Sp0LqyIlS/ry/1JAe+HLMOi4Ee3haK4Ku8T3f0Muf095Agjw
eg4+N83WkrZMd5m80P8F7MDWAhisiGzAoQ5MHROKnLwd9vI/dl0RZjAmv6O/Y5U11+xHBf6+yCob
jQKDBvfjuTEc7xebETu4XqBnX8bRdqL5gSrBHrfRqbz4a1brN2/SK9262VMsLYojN7ncehuV0G2l
xQdgCeHLvJdvqjPsGILsojXAvqTILE+KOu0/jmUrWSbv8kyi0HaAtGgn7KWjNp2YWcRXsfLZBOcX
9qhKWcszWtFlbOKgzWEGwG3f3AcFeY8L00TM96R23Zf1xcMJz6J7sFjkH8bkcP0gdvR3D6gUT299
Gx4jEAVYTVy+n1fyPu2rK2LiYAtwAxSy/I4+mgh7o35MX1CH6tV4g/+QvjiXNPWYtMys/uagIfz3
9sqL8WyBvjO/iU4Qy2bZigkpwSUlfHjXzgUFnWvM1ADG7bDc9vK7wZp8dOv2FwMpSdkxPgxn8YnQ
haGnQAD3zDoyHKDbpHuA/TDVNGhgCPY3hWMd/BM0xWA9OOoRXWtPVhPdgYE4xSLf42JcY2E4Wbth
PVz6p7Qy94iACpKlt7GZIwdoOETxUFFc7ka18CBuJg7RBfxX6YspSN2VPRLBCVCR5EuqGIS8JnzH
NiPONWezXKASJiGB4mJATi4RESFfXIZ7bWWtKBP07yKq0cEWG4eivsIE38k1qfBCKBx2jIZEooKF
1NzkiWvCLVxkM11Tz5b8glgBxGBDIJaPIHLXrQF98VawsaKDm6sNIPeYRb5OJIcAET/Pt7RFYvvq
mReJDNiWn3j/bW46ETMYBDz42ZGsj8D0kitL6QXIDfQyGd+OhsCGxMK4lexEB8Y4BJtEZGA1Y3rm
VKP+QHTns+n7AJYc1o7w6a375/AP0jgSWeFQPoXGbb+bu4eMHG/9GfUoeDyU6drd3IlfFK60jjGK
wraSVsFluPeVozUupYv8B3kveN+5mo9In7HQjbLVJzeaFjLIIgpNNTfcKXTKIZhh0C7N3L0Cxjej
wUjwKae8tGAp7qn7jAAV9opjrMxr+fSpKNGCIhg3RielGEOZ5KLGr46/KNz0z7C/aqqLTnRk6VCb
31NJ/17XGFTPzYXbVnqLZZdQeFu06NokuBRoRRf6mgEdwg8itX/KnaaH5zupv9JosUnr8KRMKELt
mmWx9Fv0tLe6XeHOmVj5pMHJUkJ9TGdv5IC2hZW67uOlCHElgzSwpKL4XSzgDz0T6mPqEumSymh2
yKeVjRx3QM1sBx6RBjRe0k5SvPGYvDVolnlgTuZ3X635ZvKCZMQH6cQHdu2EbId87wdJJg81vcUT
WLwd9HAEPm6xTXl4CJU5SPyD5hRu/tneta9mH+EHT23/U6SUzHwI6P//8nGR/ms+zGE+qOj16at6
W++CAz1W/5/yHq2s93oLx5+Ef3yp/waocSGs97k3GjBQcq2ZM/+Y+TQXTzhNpP3wPQGQe9tKZOjG
G68YtNvh6WW7QV7QkMQuyWYdtcBKtma8BZijqXtMdzTpwHUnEBYgo46LcD6zbtIXqN/MXEvWiqal
4q88w0bkK5irqX6q8QanNopC2kQA4dsVMEZ5jiPoiTInr13CKSovKkG5Nv9W66l0W7qmKZMs4UcK
QAwX9WCbnwTH3psOnxF83IbhdA5iIjpYtL55AL6zj5TammCzW2bWWdNWIQPH10CUGQFuEsAsgI1k
TAIh14/X6WdD9RzamWjHdIMTmH40DSlKz0hcEpfSge0ESNitSL4O/ktmHyO6d+SaDhd3jwg4PocQ
IaT5HUwAfMHXcXEkeYFaiuMMMlJwjDR8OBuYWhyIxrKjErNiy56xTETG0ZNoOS32GVa0KV8To1mf
xi1Vltk9/vF1h6We7iHoOCYkfN42ADCI4pD7z8Pef6N92rxHgAdwPFmr7p0cnoai9VH1rAxe/FHC
raIIxeyFwhF++2/zY0YEQijhQIIvQbDxQhDG8c0Jh0p7VvPBJFJ/IXoQ4myM2dkO2CeAmrbxvD0g
X32lPaErWgugmuDtpdil14/WOMycprKz0WXRzns1N5+w990uK9TQ0BrpCRvSovnmAFXAQUNIBdkD
zh7x+SHFdXGHKHQU2I5kOlMTsQ2eMYgWEWPtMbSQh/Gksa6FRXAL3foamwukfDE+EpS2r6RYlqfi
ludrQ1jTXKDjIEXU7FwLjm10Gvu7FWFZJnZmoyDY4K247VdMnWelU96xaQuy1kGEHsZDtmESzZrS
EWuByA7YyY26LAavgoDpapyQ0mlHecvxCMHCrdz6gRu3gLPDhMmbLC0rRppn+5CicUxZqoMXsJiu
/n264khslVdoug1vkDYEray1SZ2c+aiokLVlOA+S4K3pGx/WXOX0CFKCl/6mO+CtuVLRsnpC3Sqi
G8RK1Qk/B5DeS4//lPUI3Wo80TCnYdQzfQnzqE0Q1wGudJhXR9v4TuXCoY31bGlT3hiNt0mP5Xty
4VC3UJHvBBtKxA8No4h8tFooGxoOEEHW8VVUj9G2P+pMDfGWya/3EB+IThMC7035ka2iLV59DF4L
BT3lonlR/y+2uYBWcinvqlfmeI6waW7hlT8HSpzELBtePdiECAzYrrVlcPCPwyFbyRACKSrNHbow
WLJoiO2S9+qdR3N4Z5Gx4cmlq12Vp8nGfRxQJ26sZqnI+y7/EClh3HWKMQ1OegcBL9BnMVoasNyo
3fxmyq6CIERNiF4ZRzTXnnAHRum4xhiRNPRc3NFzNLaXHsSMm0NkMzdGcZB8OzCwA64CMJiMghzo
ZbioyFLP1WNWP0CDuf8wIDNvMag7VvxIcNU3xq4T3qQDB0vF9CfkvhQB/vpxWH2BkscM6SVL+qh+
w2v6NWTL7JeG8JmXnyEU3IQtnjaUxzmJ0qPeVb8V5rxZHrsw9tGtALB+YUIRf53S/XWWKG2VC1qA
HbhPqn7v3B3+Rrx9E2HYQ97BzTnoR2RCS3FnXugdDpVj/CCvtmGlixU0AQpKCy3a6bvuc/yOJZ7B
RfSPPsemwdu7aEoGYK56QHrtm6Q4CkEaCKuz/+yw31DZNQ5YQemNIFDn8VPh8re2AmFMAm7GCAay
2cX4FT5IKuDsVFgi6OjQPHHarcZziqTny9wxgSQ4Fzck4BCHNuwOosvU7SrfW7mLNbXELO7wGJR2
CQfjXT35v0zNoN/8bSbLZoks4pb8AgEuGEyK3vbB7+tc/nY0Qof6Ia6VGy1F+OxX4UO/DB9+tJY2
MlytpfxdE6L8QOS9U7jTboK/wWq1ord4M8YVWwY+5m0AeuXhX9kUdHEWommqU7RzkgJprV/TZyhg
O0ULnv/SDU/Sqv+OTw3NN+HUMtkF1d1N+VBp8oTXRLWLm/k1gmqg+LNr32meTPDlY6di0vRifOc1
mnN1Fr/UXXwErSxDHaPB+adHGe7Tq1op8DzoK1FooC56pcmswZVg3sdCfgItvgYvlp1/FSk2L80j
LZ9itNP95ydpdUyFYT2sYmKwXwNi4a2kKLQM+EW8xxAn2aK8RrfpijYgI6plB8+Bym6EbjnydH5Z
/Iy1/5dwQa19svKhhNgonQN6o9cUNlj0TuMW3ZST/I5X3Q3O9W6OkAcOXoQACyQkNwqWu+YtPepv
gs0tjV4FD9YudKtLcbY22im2y9OwUr9gOSv9AlnITl5rJ9Nymmf44NENtnBBzslbb9NdHIcdDlV0
L5TlCTvPtrTJVmG3lF0mq43GGh0eZRYK8xeFzQPwUbpoH82re9P5a2nf/swlWxyye7qUkx3sBG0x
cp1J14NFdlPXyUX3nb32rwx2PF/6WkUlXm64zz/UYiDrzc55YPG0fBAckoK5HVUHmojGdjor8kY/
EmLG5bu1FXcp2ydHT7lnXRbb5JYDKvnUv/hcC0Ltly2ChSJ9RMhpiOwf1YHhMERsIRGRXconXK0R
nRrgdyisgKZRFmWYnb9SyGwRf4OlD+YlIr5XZ3SfAi03MmrwS9En0XuhvHcESZMjySuF3F1biN/l
nldCLGsqED6W1b2/4rLndUK8DzX9TnU3z7z6bN/T92jH+qR5jbVVoLKNEPPaHIRt/N5uUFHpf11+
ssaLvA9Gu98QqRdsfbxFTkwSxGBtPmhhl0BrDtIHdd1fDGTG3r9n+1ki5tvm8PLGjXUsP4MNj9ZE
PfWJJoS+TbHs2gWzlTjukc9BuDt6KGLRw92rZ00K3mNRtNm3h+fs3aI6tfXvKDqEvX6mKtBQgH9x
0r3H8dY8Iyw7I3M9Nx/lA2AHcTRurk92bIEBV/B9WT7KkROEk0bfohpSS2RoFMLxuTP+4uCXy/FM
lG2cGOM1BKBrkNqfx/f6qp36HTiPeBOqS4PI9l6t2GCOLdiZnfWeYF98ExGQcDJT/pi+hXDl24hi
dvOMOsRrLppHyixEvViLYRGNK8tmJ3hWhj3c6XVX9+hu3UhKG7gBHDY3nzSI8MsBO759gjzIAtsg
rqVizGetBfEJLdXxXwhx6Bm9kzDMDF0AZCRNDp6It4iYg7SmhKfjYPwbaRD9NJ9kqiHY9Tfr5V2Z
JseWKFabJoWUtobsQDzp9buseIvEtf6tf8fygk0n4CIyNNrW4jVt9PBJTtU+1ZF2iMOUgnfxyLAz
H/vpqf8RQQJfo3X2pvBgtkvjUzhx0qXKMfWZUOnR7aEuSj4FaXPcN/3ayi5hcu6VNWPtS1qtBKa/
Jf2/BzHE7Jh4gSpOqTZRW7n5DOVzZI8yx5LHh50av0KKYbBwSswxwPerR4zjk1RPBSqwqCTUsmtW
WZVTXabvSvGKXhNjUxBEHfJds1omL15rJKzi82wtnaMz5OwDZBYeya8w29SANdf6Tpvn4M4JtZLR
Spg35EmYIxo/dVIO62A+gP3ruG5+ofMw03GRQyIGiPFeP2Ikqv46yPemt9SofjDLTFnnyQFLFTIq
dj6Btj4iPoOkDYb1uA32BbWMaQ5hyW6oW/rLGsAlZxUAw3NE0by/D83R2Ji0Tbu1oiBD3XNO05Z2
fTYcpn+PF2AMyrAtEUHgRG1dIhLecJo8JQ/JKHB1TF9Rt2kZK8mhQjOC2FqeLz+OGNA2/SYVdt0A
2f4Sxkc5PaQMB8gRsi8RGU7CXeg3fXfKxnmuXEoPMqcxsR26g5J8jTpDeBCL3UdgHWIGNnqWIRIL
ESTA7Kkohsyk0XXMwMkQb9yC2zFBzRz2lrDyENUxRGpce52t6zayu+SpXqwT8qQWmGPDxFjHhEQn
LAiMMiiaEFrVTT3s8WWjLmJjxonT3fSv7vTX2G/nbv//+vx//ysp7Op6KkH8mL/6932B6c/VkQo9
HJ8adB/iVlp5PegSYFnz50ZPV12jMU6dl1obEwhL2lIYY9AMQbBAUQ4kD4My/L6llMJHRoGivh/B
PJTV3hRUcsW/T/19UZ4yBJsNpe2/z0lTxpet+Sf+/t/CSc7QdIvpk0jsU0zrcCjDH6mftfZ/n6vm
L5QxUvu/f8Ya68HfR//7wt/3/fcjpgrABShL10CMo731901pYoIO+Pvw71sbPycxieR422lJdfS7
zVCQjatMMhxbJhHwZiU9NFdVzww6z29WIxogOWqa5dDro61nTniL2/FQ+eN58OrG9k3uWg6l+qhn
4TFJgk9LAY+sCp+y2DWumqgMmqO9EcbjJhQip+J5bb3jkA3KKsiliGrv0xOsemFEyeAm6Oli5uit
pqb2XaZwk+RRQbAyWo0JsljMYiLkNomUZnYCmi060USJ3oQwfqZd3m86mDRLHCccfTrnpt6GNK7q
dlinOp3tsP/MxVzeqR6yqNpfw7dxuCubKOMaaWKHO9DUWIOURvtT2sjSztJoyeOY+DFFevEmHIOZ
nxPXtlmNL1whTHmaCDjaDh+fhyRN8AmMkpCWZYi+U0NtUXelz3gHZI11z0EY1xSbe7CNSR48u4ih
QqhTZyOJR3ugtYDvixrDrIAQuVyQbKnlPng+rUR4aZUt7kREXpMaIabruoOvy7+1iJxZB6+U1czk
meiXF0EvYs4yfqJU+8ws6hkJE47B9ca2ZqBMYHTqw68o30SoKTC2k2IokoSn2GHDE8TCBPjdZ2Ss
xzRAbIcgcMx+zCGLHFiF4RBeCvKHGrVY1ZEGRCNDG9Spt7Vy/vEAo3kY3MOqyy5eDvktCuSzJHJw
aAqoYyPIs1WWYoMV6yTd1trXMK61TMCnwx445lFoc8mdekDiLoXJ5IRp+/TEoIBc9E+MUD54FYJ1
Y2By1BRrW0AL2JR1N5SoOVRNGL1FTeq0zbzXJNlnWOK2kN6iokSkkJuIFiZmRBmx8QoMo1nJnv5l
BdNhlBOKUoxnUjN8uCM2/UXMX+Sr1DblQB/eUg2GQALPXwuAPCQ8ahtDaZ28G4Z1M06ouQNgCCk9
RUXP7yUr0ZF6iTpkucERhTgyZjOLzORf1QfVrjDH48RYScqzIxt0xvPh9Yxr1SaVJk9C7Gq82AKL
f2rq/0R6RWkt4WyLJUpUMksWSoUrl0K3n8wR2BjjQ7yIaECN6g/B5CwoqKBBgSDaxhsLuBnfXyUn
n1qZUuqqoqeBpX/ReGidjQImNSlBJ4DwbDu6qiJ1Qz/iaIsU69qqPmW/gkFpFVtZVKTaUSL7l/uT
x0Ji5C3FCNkHwVP4qHOZqexm/3ohbvdSzM6tguqx2pKIPEzDlW7R6m4JaSLPH1belDPHA9FtLqvo
DMGnDk0iriZ4whyoeZfk7qjpO50L0M2It7RlmXUTVXC/ByBsykj8pyqaoSf+At6OY2VFfO79z7Ae
tpKK7ktEZMAW669VjalHMyI8jPufNOlokYb+M8hpKedgu2AlML5FqZnKVzEbTW6x+9fmyGOCUtXv
Mor/1aSGJMDxo5qmuwosp6A1BfptMcQj4ueWFRxU5iIRKGLlND5DQJBw2sSzoabNMZdJYeLhWzTE
j2HgXjPpfHQEAMjIsr/qnNx+6wUyt3ZUjqZKyVFQAahInNV/EqCRhkskIrZNAdd4WnUZUkH9iCk3
ygq9SoZ4yj622UQVtj1BhDzoHDi12WzjLnwlLeAvTHQ7pQ4MVJETXeuOBungY0vwUImEY3m2JOYX
tFGyyxXaxFFJ5NBICsbeMmdYjzAe5WZ0ZN3A4G/izfUq5Zq0SYb4nZqhMeQGIUM4ue1UYb8xgmMm
+fIbwJNnJbe3vOI5aRnM1wwiabxBfSLw6+AtLUhANZr2kwbCWIwptpPNGX1R8Lrsb7LgXQTPp09R
CvEWLWIJyCjQiC8iiya5tQep5TJCXowpU3ppRAMfh4IUjc26HnpH0JObNcx2Bb19NWbgbUSDcLjX
vxI9/R0b3VoBrAAFJlKDT51Ah1wae0hLZDkNbOxv0rHNkZpbUh7bpkq+1IJtlGVfX01+ew6LOgCt
xhzMXJxJSdQpeMxQytXQFFVzsn1WOUq/Ze3j76Hj3GcR401Nt/PRG2ZizQSOsL+L7WXs63udX+a3
uPWMgEUV6MJKGbFHR1BehDG5h5aCpTbTpK0c0qOpsrGnjYPGQ7KojJgNj2KSgxGyoL7ZGY2PThda
JNDispZGYTkFvud2nXaMPaJRQ1NzqEPTppWCwtHr5Jym6bjOaPP0Zr0yVBnuczAhbJj6hHbF6CG0
T6gxGqPmpnGNQYQXGchw2siW0uqY+Sx5IwIJO85l6ppAXA25p5bYpNgS0K4IBSOXK4rLxQSuRRip
fcmeSBOi0R6JSNEgNfdTI0yOWqKeyPsaMhnMuQKsE8PYiq2nQc/OM0JIK8XaF/lU+QvNaxedB+jX
IwuLhTCkg0YKg/CkR7Lgm1QNFQCOLrhWRSoEJ9Bm6PBAYh+pVD1qndyv44RdGDSeAsMCqygn9DAF
tNgoR8qx65iBUhcgjZHwwZt5GwdqxvnWGjt6sS39/dBgaDpbPxh9jDIxEByw1Fq0Dmm0S0Pihh4C
+SqQH5JJdVlgfTPAkMM9GkOSROFmJbVpe5AV6M9rlD+gJctZdAc+t5YGNmS/rXvq8CQjItOtWh/T
S8aEcafhMEkr41HHmnxP1bdRqTQO8mIttBQwRzHGsdXkP1xxUnbTeuim1j/B/UE8Sq+D3ExvadvV
u3la3UA/QNbDfqfJPkpzi6QeKByVacvcW1n6ybTtABgKXfw8Og2BaWyVqb2NrEAWK2EN0V3R1yuc
rZRe6TRGcDUhnurUzonZqpz+U6qrzzSlkSUgYosMj8Q3pIYFYiRBjSb9KLF2z6tSYuym6Az9uA89
RJ8d+Qvg3CaxC0ldZTHShaC+TIaxCfXSlkJEDTKTgs2SYTepj+dH8fWXUvcl2RewlXCgiCVkb4UG
hrWaMIzRPChSGSy0JBxb3r/daH71lo/VmycEH+NgBmsdkir8hAh+j9qIa3+kmpTCzFuVRud0Ffof
saazrTJ+axiYTueF01at+1OZ5OEqUwLmxlG9kgJU/HlUYkMKW8yKcwokQHgApSvVHcd0aL35vTRu
DJz0iypiGLEAX10saNInQWRn6kEX0ggeL+1VTcfIKEr/tL75hhbCt/knZNDjjviOC1bcvHQyN+Xe
Ghr1Osk6vlvmMKRY0iaCk9V0D6JQdXGAg3BkEFpIM0f1WLUSY4v6QKOZUgqMskYrZMgV7F6q9EMt
M/lsOhV+iuF2xEpaayBlmxFtbRrAVzLQXfWHweKU6On91KUuLa0RNWTf3hVFiRi5np4QIgwy9IES
QX0pcavDZlAcEaxXhtt30RmlsRmNcqcOqn8pInC4cgCMDKmiqai6q0LnM6wCsqZl7UaLdMXSilU3
vDLtIAMZq7EKO4Jh0gIaQ/Jo4xFI2rVJgDG1vFcuU4SaEGoMAWT8PvrmV6h12loZFWumQ15gM/n7
VGUry8b4Q4uF37jhgmrUScFKbgKt+KhKJMZCWj9TGSZLJOZvoVdCoyfh7nly7VSH0NA0XIVQE0hK
QOKWylVMQfGHEMcKanvM+/RNkRkh3dJqiJxKeEK9FvwYfQq1wf/yQKAsvHgE5gWjMmuK8U0xpLc0
ENSFAGpBcVUYnpeyoKjGROB587fKs2jRUWnCvF4Vs7I3KtuNZZQgxhX0XzNbfGLGk+YTe9Y4ROCX
3dUhxaxohg3m41pyLK3clUxiz2vmXwElg48srGKJ2lGexSiFaopv4yicKqwF7yJNsz6sP9IhqpeB
0qOb7GNjpSHMj3d6J5NCy91OVzg/mkDGZJKlfDSinRN9pbKNEH2aBoA7DJFqVHAllt23OMH1E5qM
v/TclHigeyxlgTT6jq5hDu27EJni6Eeu55HqTUp89QIdImNLr5a7kS9bLXa6BAIMDD9q4mVJPZ/x
YiFpx0YR9JNklNS7ajdmwq2AbmJIaQ+ZNCkUslQkzGB+OLTgDPQbnmTrUhf7isnYYztX3NAK8vCg
cWI4uhUw1DGXV4FX0VYeg+ZMTeEmJIzzVFMIeh43UJAqaiBD+4pbBhLpjGMgmmcOQyPuvZFurajB
iBQpN46IpTX9rJMNbSXt3Is0xKLxHvnt2oojSgeBxPBcX+CC8bDLjHXoH5oEZTKYmU2BNftl6zvm
bgbDFOitjmqWWTstn9ZlorYoYpkfpjCNo+skMu+KYMZTIkqhpfmm6NRefcE/TN4cLEssTuJSBDn1
gXXOYDffor9rfZkVUKmxiaDCdydguQf+cJA1M7dI6Gs87B30dTF6xQozN2qNK9SCQV3lGSpBI77I
A+rxTmmQloxcX3G+7x56UkXydrJnJQ9R9ygzCg2T1GafYtrRgRznSTulsEoaxpoNIn2XwaI2za1U
GxobWlwlh2Gu89WF8FYFX+2gbaEmxjvLrFkdpkpbp/Jx+SBpNUkr/FGhaT3htu0V5nNFlzxBxuAH
zXcgoqmoKA6UDUmPRV8ddIwtGnj7s56rW1Cccf0WwU4T0vAGWMyorBLX1jgOzCyn4mDFlfJ/7J3J
cuNKlm1/JS3HhTS0DmCQE4k9KarvYuKmJgKOvocD+Ppa4M13I19WlpXVvAZBE4MSRVKA4/g5e6+N
TlczPKiFvlGlv6lCTy+tDDzeNqK42JY9SBqwYnK24YA26Ot6d4ZDCh5VO6jJwSUG2x6NS4Pw0Std
gamq+TWx9Hohodh5n5G2OjUw1VvURzokHsmVUp/bVO2GYb6ZTTs9FgG6v3GujmHftauqkWgHZbz2
EnmfNoivjdk+Ost4x3NZmECSvojMZwRnroR+naPIPAAEeRlcBzHX0PpXvCiyDlngd64xo4oZGbkX
Xn50ih6jVId2mrgpqXNj43j4GqYXJxNYUc0ZiG6FsqrlchBx1OsZKOdYKCKdhvIVaUZlNvbXXD8q
O7bWy6rv8wfFYEoix9mOY7zBTnxfIuyobBSG1VTvWuKKa8uQj2aDQ2RmLswby6zsNRPOZpj3Tou3
wnDiI2XhPR2TGbGF3ham/YuF8lvNdU3kBru7otcWZ0C+ki1haA2AdDexwWIVQbkWcciGNgifisnj
JBQcqD7DQs0e/tZmscGc5X/NcYwmBOF735rsdoR+x0HV8UdsmtPk8WYViuq6KsYNkDDmHEan7ifx
GUQPWBwqelJXUdiDXtT2D7NjmKKX6dH05mt2LoCpftgm27pq00r3TZZ4S7FgHcwOnUfWq4/OpCmU
wAxISnK/bE1ZlTCkbOv6jVOOBpO08IuY7nvj9BrSJcJTUxQ2Mnfz0wEiOTfMNDpxTpsSKUAbIOez
EJDp9Fv5cXE3I9W3S0Zl5bKP9djCQZHcVTo6GRgnAk0LZMysk5zj4NFrGIhohlcTza/Iia2zX1qr
0sNG1Q5INdNqLB5nx/wMKkt9srf59iAy5pZ4KkKPrqbTfnN9e88FvRevi6iybsu6b3a0M70xGjdR
Hb+7posua99rLqixi5m37WmrsTScchQuU4Fvv7NXUFPrrRdRxPiwGhqHgPLMYDThAl3XWXBdWMOn
tBPSeFCKl6BTryfZSFzXRDm5ILrHgOWtmKyPTIbPIKbwr2SXxYrhkxzJ7sreA6vV21nk7ake3YB5
F2nFIjZLBDn1x6Dd7bLNuC4bb15Pwp2PYUg4UELdUs5NsRksecNCB4zMDgmgrAqaG4H1VAEvu8ry
0UDqiSnO69+4eMX36dhNYNrCx8CPwrWcibNoa3LCi2IlptpdjWWNLbV0Ht2O9a+w3GaVRdXWN0xj
i0bVrrA/ySDLuc7R4xlZ+4oRVHgEZ49sK0JNykLsfJQHkF5JBjQoQgOcnI4sWIVyEz8CVZIZk2JG
6Z4PihUlIL/UcPsYsnFF/EoS7hxqC1DE7lecG+FtnFR3s4mpU9vOuIH3X7EC43jJCwp5V6xF4m1k
bW6GqWNmGRbd2fnUCE9yFn5yvPIabS8pBn7L1EG+go1fB7ODSH9gnqGSj6YiLyigHc2uYboSg/8S
Ir7LsfrheXGntVcZvwq332oRQM2ejVu/b74jGm/rskEroStn3oYoMWZguoQQU3YvXfsSePEm8h3Q
lCryd1pO52AcSTr0mZF6cqKQqykOfANFsQRwejXZrBgW/atoJjZYqZFQhb5/jyLiyEufcCzBLllV
xZs9zfnO9tKjJD34etLYD51+EVl23Sqf8PEbmoW0tGg2O+1dYwSgGKKcPkekvA30QKM/Nu3ENGnW
mDpEA6+g7ck8UGDxBgsvj1nMLZC3gtn+TDti5Ap3nVhhtkts01/XNp8qLNMv0XsPTpt7hPCisQqS
6kcixg+zM852I05ca+80f9mXSnqH0XSya1W0KFZazsE8c+EPv43sineygSMDhT4oTqnGyJ8gfc81
i3+HLYsLyXjFfoTrs6i/sqigILUC5MXlQt7591+qqbnX3WKo8jw4k6FXJreXb49qP5gYVC+biEFP
Kzb+Be7Q5ZuWm99381rARLjc/+PLy4//28d///g8NLyu3/f9gAmj3lqG/sWvVHgkHF7xcnP56nJj
lAPExgGT6u+7l68u/3d59Pc3/8v//cvdy/dJaDPV8GU1cj2lWIXDfMwPMq14N9PyFv/48vK/l/uz
M/KQkUP7sENoo8srudxwdC1JE3/eN2b5/+6DDaZ32K7iNz+fvV06Ey1tmC2xabQyDxm8SN6l0e1d
SURyNQU7OTrQcgKmp/lQewdlKu8wKxmQZUdJc7nb1fM/HkiXb/GFy+SBNLvfP3D5tstdg6bQVmhi
YpYnij3XPYx2gJOtN1NC0By4PZfvuzxyuSnzhl/OpvMhiR2M26LA0JX8+dOdDVq1tL8m1/YQDIcD
7laBViCGInakcICytdCK/Jphvsy4FtcV01836aCzMqAZmqm5FqXoDpcbe+wQRKiyIUM+nFGIQJ3x
y+57NNBaFAEY3Tix4mPKBdxtmJiptmVcSAZaCmxsB/mzOCQLKKq4HODL3cv/5blGut37TbNrom5V
WgP2hssjQ1RYkDOr4mem6cr//rmsVVxQp14cYNBn2/TyDJfnriJjIY8Yw5G3E29//74/fsvlaf/4
nstDY8ckxdIQT38/efrnK7t89+WBf3ru//bh389AOgRRXn27//29//Q7yzggK7Q5ZhYFMMwslr8g
B6RAhglRyOGjdhEu2hY+O3/qTimtZ3BS0DOGoGAYRradKj5S1wJEW0umAqUigmgq9kIlzcnoNVOl
lDl+F+0GNayTLtsbEbqVugTlBWJlJUPjY2jMX8JV+WGoGcQDc6QLSuXCjtNjlw2pwBCCnhgzSxva
8SosiPSYNAyiIWy3ktmHIWgFtB1hpmn4RAFWnlPNkhbWBF1aprmOOiIPqmioMSsxrB+KBuFnwF7E
HYEaEP1yU+Q/hyg21g2s85RagFjt6a6nRbfCLo+6SJRPnWCAUEP/RukD1oUu2Yqim3l3h18xztxo
X4/Wo+0T+m1hcR4zEyFCnOwyLsG7YYH/dgUMHot9mSlj5FQBfq6yvwMDzsUslv15tBgs9UwwLYcx
Xb+owbMoPAzlOK1kimkrMdASe3M1c2oBxfHRKsP9mBBKBpXR3JXMFmVyq+RMLtEcIqGxum8vIuJ2
Tmp/ZYfWsVS6R34qEaO38hAFGEBMP3xdeNMdc5BVFMU4iHoUPUBvxWx89D0Y5aZoP01/k2ZZx6DR
Y6KfpqCR2WwnHnGLrsKvK1GD2gzXjq73w/ecDxuU5I3X0kxzJ2vnCbTjqkQYUN4OKXJDP6tfcRnk
ZJTBOWm6KLqqA/qkVkpqWGKR6TakrA8Q+sd97bN3iJjBpl3cHH1tnJkTNIRu1SZ1scXOtCtgmEzE
bjMMPuvUOhEP4aEf65N1F5Q3xCfVG+3JW9Dln0W99G15OQaHMM0R2yA1uQcZWGCMSWXxy89i0hY0
xvGoNm5UQQ+NyxlMoRiOtcjscwRlxDEHYjZb2gEEoZymKiJ0K7XezM75KVKSPyPMFfzoDe0AThg1
3+WGeASQPN7Re7QjirXUQwEmPD/cwd/e1DRDDoZrTrim0nRvBeyCitA4+vIxdQfvvsvsX56Niz/O
niMKFBz1Bbpd931oTXAp3fxKjFRksU2Y7WTnpouuV3RfDAOXjZ821kHNXq8rMfE5pHlVCauak5PJ
IHNqVqdgpI0Eti18qNYQagn587+ioVEvJe0tKcMKCGq8qfUS60hfdyNzeTDTeE8z89muXbmv+YSM
0DFodZbes1UC8M9DNHABi6iba2x1rrcbHBXsukretCpuDkRJsY6AqKYlcGNiwhrb4b3OQPVWvIK8
QgSby/uqtO5aNbL14/MejPUAFvrK6advKxXGTRPjE7BbWniGslDToMNKY2TgiSffVIyoei5MmDoq
p+jEA9wpeVPOgl4v5wf0COOL7RqKCpOcWwy+UX90UdhpjD1tA1KJ5XzjaGh8lZFHaGrz+jMXtA3I
7CHWSwDfc9G3WbT2EL+kUM5nVz/mXYPKMEEow2eLgLkj4IKaHoCfheh2Ko6dH0d3fs81OWIs5Lpx
tBkd60eQhCZqmAL9pZ0+T27ck43NNhwGvHcelPzqaKH1lgcSw0beNfa8rrpP7uKuAh84O7hnZc/Z
PQ4DspjpKhzoTHkRoqkBsrE3j4TO+p1+6kvN2FI/1W1roi1VP22nJ82AZsGm89D8jpZtUcPzpEyJ
0bj0ixNRh8To4JnO2ryDd5LYa2O45SWS/9jKDsUorQ93JKmwgFHJGB8l7DiVxyLSHeg81KQIObaz
YXhrnWCqgAaUpyiNRevle9sBLOSRaQBZVKPRWkgITO8A9QfdvovM23pGF8aw6rmfM0xNw71u2/na
Duh9TJWFvdCMiJoO+q8EUiqNtuJ7TEAS6kYVVGnmi2HWLZ96gwfJg5QJLP5oegHGtp6klaSnhb9A
2iPHXzCgBWaLenwcOxs9uBvTLTYgYZNj0iGuybwov1lEZhy5fjmQh1HN+brJ8xN90lvDvAjQY3dd
JqJm2+E3275D/6/HOSVwjD90OLdnN4qB01SDpI0wvvspGpBsHG9T+vYHXTFYyQFJ2yQhYBouw705
pu8ES6z8cXzPBMN0sPE3/WwsAU9YLYSNhclsHMJVkcJPw3TqmyQ71JtJkydZWaypRfhRFS3N/A6L
r2he0gCqPQfyo2CoVcwxFFHBlTk3/G+xnKrCZoST5qeGeBt8ToJqbx4/SVs7a3OqgObw7hMc75aJ
JTvIsSDX6skKW89CqhtCkI45UxAiQAHl6fKDFsDtGDNjg1r+7/LAHMDGq333qWw7YkyV9xZnkA2T
xuwP/UKw0cuNpVPMFFHxrAylDipvCEhxxzdlAKpoC2c6WFR7yEu4aQwvWns5coIEHdQxrQtrXxOJ
ZC/dQ9na23HZA5g++4KafWTQltbWXCCflxv7z68ud/94icsPtHHMYG59+Y+hsynnxuWVB9p6MtIM
yI9PvEmAtxxd5Gs+dseqIOOV8hEAvZ7S7hDYS0Yfg3RCYUXhrKzQAEDShNsCJmLevDsR2n8rROd5
KekvN27AoWAvN5e7ygjooLNhW5ER0B9S+SNy+3H+40U5bavJVpzae7Uc4anL9aBL0vlKcLawuWQT
UdugS8rl5vLVv/zfEIRcNwUGo8ZOaE4uOyfDqChpI6dHfZl656jv2dAVy9/y9027FM597EXXJhPn
axfGdL6zFgrrBZEapRF7lsLcjkte3LDcJJeUtsv9eOGxzjXdmDBzSO4eiA0k66ZC8QKZNW8ehi6w
9sKHWBQsN3OGkNfo6uxam0Q6UZtH+tBXuM6a0rtRfskCIWz7MC25gZevGkIKD5UWJc0MWrHRwoit
HWepxTy2HNy7vIbLV4Kt7kq4SLhUfKq82jp0bWAd0LEPSsi9V0MzsVNEv1GlMMFnljvtlfPAWKQ8
FFZQb1USAGVr32dNncdeL79mbFDzJyRtUEYGlh2/dQ6VbTmH1kmaVc819KoTqA98m6VyQSfDugwJ
E04XnlhGEnhWISitmNZNrWsTw8RehjnmHYEf8dbKfQ6nkC0voZrGL73sYy43/fKVpSVi+pl82D+R
uH5BUDKRT3iWmqA4FoOFfcngggbVizzZZEwIZlpu6K/uy262tiPz0cO83Fw+/8tdh5ZiltPM4eOO
AOgtfwMqt3/chCMMlQCtwPUcGihwMzZEtnIQlept2aN4qSl4wwUk/PsAvNydEjzl5TTLVd8Gj46j
36sKT90wL1rJZE7ajTLHTwd7POu+v9djdfyP3CWP0O2M8WwDI5zDPc0d4JtA6V161sAn0y2x9mSg
4w4zf8zfig1EQptwjbwanuM6fKo/jafyyGjKRKSKUnupBWEuJxTE1zia/JN6nt/Bi32PBKhdyWf1
lKP12PoThNPr/BcQxeWkHLe0PZkgVviSGAUQ7+CuGYJAt04ARzINfysW4BgIkg2L+vwIT7rRgF43
PXmjw0oNO/Nhvu2+Su5OyAavXMQQII6YAb7bnL7WCmFO98avEszikH81V+YDZjSGhDlucIQ34hR/
WuxisKdCkecIpP20K40j3qkuWVM5N+MWR4jtbpT3hRgGWE0FaPTJer8HYLWO73rGcVfYjBFaPBl0
Somlwie2gKaC0/QV3dkn1GmAC9b4YyESwJ0X3xWXM+KZH8W3d7YfjR/OQT7Sj6fWa7FjObB3r6Q6
UTOwrNjvyet0K79HvOGvGgZ2t41OVrx3MfD317DsPcFGcuPWK4MpFnLyE/DZuWLTfVW+cRzggAdr
L5kanbIj8XgffnVdyLXlbqIGRwGOWPQWGHsBPPQGASqMsK6RxwGK0ndUYqwbSOLD+xNqi+34GdVX
3sPPsNt0E1L504TPO6i5GO7cehf6j+Dv/wnXfvcH6/wvRZ/flXHRtX//qx3Ac6cuXID3fzDQA/I0
KSc8P0Caanme4PGvj4cY6czf/2r9R1WPOskcC6OmeagMJCvr9JdxLHfpZ3+IHqCcZugWNqa8i/3V
lG9pK/qn4Gb+4gihrkWjly1sl0msrE0jKZv2RrZwUpNoqwKiP+5gduoKhurKMbZGSA4q2c7O1kby
9wbRBGXgy/wLut8m3+TvUDhu8IDuqpfhPnnIn6qXjo7Dtb1qfhLIsgvesg8Xg8t2OGcHrv3oME0O
WIz1O2c7MZHY+vcsZmgNdshmsFMjn8a372Bsmra2vnZXnB3XYN5Qls4u7qjuxb8BwzzSzT4Jshf6
zc9m+BZP+Qkcr/qFMQFDg/8LB5RHZu+RXdoKYNp78okY0vymb438VT8yWHiq+aNjtYFVzCOc1fAa
iJHaISXbY5iVJ++eQ7Zj/PiA2Kx+RWIRnMvNGaMEXl16wxmf3wFJ1LsfU2Tvsk+0+hvj3nmBgrkJ
19HP+VNg7Ha28VO2cBrtt8BZx6d+b+7U1j3jC3V/tNU19qk11vvuHgwgguf8tYQsgusFZdMauTPm
SM5THzfAZ7K+jvfEG9Gd5AybbhcEwBMxtD8Bk8X+mupgRbDFirhn4CxbJtgKA+GxX4wXR3wK4NTX
1gPDSktR6ZxokUMXX+gNHLbI+M7TiipjZdQ7iAx73iIZdnfWd57v6934wRacl8oFfOsd6vfpGL6z
r9xSuW2ozXcGjqHVAlo4v3s/UBKiEF0fCJhd/w9H/gL3/y8HvrBNyxW+CEPb/f8PfED2LYouW5/t
YDjjWVKrZY3h8Hr2wzd7UZhexdC6fmCbQdmE0egZR1K7EL8XrfL/8GIIQvgvL8ZyXRTPpkv2wb+e
hR5hWaIJB32ObXqF/OvMvSrWEx8RiDYcNlw/VvjsSLhiXxXdVt1txAAXm+Uz/pH49vJy/i/v4mmq
fv79rx/feVysSONp4q/un9MrlhQIDpP/Pu/isew79Zfrj6akzffxb370H8EXfvA3j6fyhRCmRXgf
8Rb/yL0InL85rLXCdYi+ori2yKQoyqZTf/+r4/3NNj3LIzXMETSZ/eCvf2mXX8hD9t9Ml5XaZ322
PNtx3f9N8oXt2IRo/PPx5iJ4Zt13fZ5UOOhp/yX5oo/ttCCXkLjdclGuysE/xTX+PNcOrv3xtdFD
+zAw771ulv26ci3vlExQctEO9cT3bG99Um42biDzs1/fS9+QZEuiVitB4VKHEfenpFwz65qaqtkN
ZviVJBnr4kywqxiBmpJjAzEsRkShxQiN7BzkWfIYpuaaybvzPMmMjCAiZsm/7qEtCnLqptTZdmaE
RTgKuOw06C9dZnZYpXAjmj4tEK8okp1dgnKqxhBHUuRhosCqhoSW7SuOX14ow3i1iFCrYl/KGCrE
iDSIov3aadChFPDQ08kNN7LDGhdpcW5drBl4cB5JbmQaODhiV6czHfqhxDEG3NlcpD21DvZ5PHlb
W43PoWJVLbKlxexte7RPx2okuGkKNSJ5ZKBXbeNsowQtsZHF7ll2CIglx8tB6OK7oT99VZTdBIPC
tuix9CAEQI7ijfFoZsbtG4q/0zQY6qXLCkjMONicuHa2YR3ubY6qI9ph+OLa+WzaGMM0ndC9Fe39
2PKewrpl94/ttLBxABW5yk/RKHe9tCOU68TQSsxu4/QxD+0pd54JYQmPjlFa60TqB8dMMFtlxDOI
JaLNH66iAQV4KPIHiQ6NZMjWJfiRLPQ2RJqUKsR+MmJ44vXGMRVTdlC0SM/JQO6IGVbPg1DdhlYZ
5VSsvFNWYS9Uap31gzzR4JquNE23wFGaDq/b3M+l9UoIbn0yG/8F4TdufQ9K4ITq80GnUMIHAyJD
3U97BjAaqBQOAcQyYJ26EmqJ9F4k3IfOliQuNdGDO8UOMSFciOtKreu8uDOlkEdH1DHpBxhXJiXm
45QyZCbG9r5hgvvAB7oyQnAxutVPlQHQqUVpvDYyRRjgkAjqQjTCaUofk9GvQwX4bfF2r2xf+Hdu
mlAkOu9VblUf07WTnDI5FPfGoCAEmu0ASG4Qryr2djqZvF1RmcUKk8CtL4icS8cq4rhHkRnU002u
fOOuHZ6QWVdcjfOHoIB91neP5OnMdHKWyNsIm7ElTmErHUZH2kNC5Pj3pKXuELtEgMKjXe/iHIuR
JV85OAr2arb2SVb3NKXhAbAPptTzelpTxnxfl0O6m8O0Ps7fiVHOdEmQuBV5/ijG7mwTWnxfRvI7
77Go2L6J275HP9PSqyeTLCQuIIe+Y8XkaNfotAPXHimnC70zLNNCnYXk64c/seuJmxqpOP7u2tvy
h2IeECCKDU64tPQyyjYwC7Qhpvn02QQ7ZXhheEKocXvJTgmc/nZEBnZbbKOz74tjKcbkODqBAVuX
QQsSHOi9bJtDox1IvKn0xisZYo5VT6cxUVh/7OZWIysiFofc+0I9NfZLgRoqD6DHFKYVn6MIfl8S
2vQhDf9OluLpIhvQuv+lWgcpayG5HpdELIh8EiezwCIyVA61JboGZbpiizqXsOYUppUlCN+JYvY5
XSi3WWBAJI1hWfYdwwk36B/yqtaHJBYKiC8yFB31ztpIarxoVRjz+dg/LB8VdFYDmzJV/92KdBNl
kb0FhJzuEgeTfuc2P320LKibATF0pqFocQb53Woa0uCoG+M5S6S9iR2sj3mFkRz3B9UirTtaOgvV
J5nW88hwTDnBLzeUL8hk4btai33DEChSXiejj89TwIgkYUzA6x5v+WivVTzlD3XxM8+6/rnpraty
dFeJG3o7E4fgemmuW3RlRzCJAOaHfWPZ+dqQsH61Z5LjgD6eLW+wUgE6bH/6yWQz3ra1j/XLUvOm
a+vXxGOiEA+NAMOVMXgr3pq0qclwBORXu+Mz4wI8t4wtURFDLbYYTmuz+JqD+tCXFsCrQn/lFqZi
OyWlu8FD7E/AVcssWzuW32JmtbaWCRC3d9jUxIy4pMUWsyPlnVkSJ6UyX6ppbK9LB15CTC4qPSmw
Irz03RiqfR2k/sl1jfEuQJh9hQFmbCA+kB/N5WFm4UA736zHSOcs8/BcZzen2DNeabk/Ty2Ro14V
OvsJcmQ16U9vhI8oHLC2oWjzvTPX73Y0fwYqk/dNsyeJbnho2QVNqXdPlRnfRTHOOrKs2ysXZcxq
KnkTrRvfNwrYKx0TzPk5KAN6tWA/3BtHjswsCz+EZ47+pnFw1DkpASVW516R1NWu54zQFdO8CQYy
pTs/AWdWFeYuKJLPefailbY85gguspck3JYmzhMfJGbUeohtXabmXZ7TAykSHM1LM8wv2Cd6BXFA
k5oYmy+IJN+d0KMi1J2d5tXphNrZHUY/ku0KFKnFBypYMKYhe24ceLSoZjCZHgQ2xQGW1ezrS78N
92V1Jwiffx6RyeZjvcaFMu/a2f2efJ+cvQSnS+Z4LD7drylHIgX51izzN+IZqwcaSK9lPX8V6GvX
WEHt6xxej1d67S0iTcw2hLpvQ2kYB6tv3gOR1ihgIxI/Kj2spIfm1W99sQ0JPX607G6fSjY0eLCq
Te1J+07yBpwmsO5DIdZJYcRvEzK7sZX4ysjstn2mMC45uQdPRN1rOriPQTzet4WFY9O2rgsPcXGV
9N5TIA0gJAGqRdW9+lb0reg5kc6Xtmcmds06pIK5jrrSJG2eiWDa9dmjG2ukyAz7sa6z5pm1gytC
tfJtFNMPG0H5GSGruwqTk4hs92Mw8ddpX8tjJ6xzUC+x8vg78a90/gduxDdZyQ9lznpvurn7VPTM
nsooozfVzO7T4DevjK44X6xo2AS4JR48AXSmUYp0DfKll+YgFg5/TA+9Nz64Oa5SZ2iKlT0bFRtP
yJRS/awN4E2eaJLHVGZweAOL9Ngez2+i+TwwFBHx1Nhq59RqX6Xa/VVGCUtjdtI21O/AxPbpVwy/
FZ0VE5cqfsGtVox605hsl2ayaCcjnPCnvjuJ4iHNG8bFkBbDKWyewo6D2Asdoi/BdFaifogDtFa1
NNt9BSsiK8tHPirUV21c7fvOAZck5/zkZE10DOrkI458QAJ10PNH8VZlY9Urb4zVk0juljprYDph
Z1IQLFJ414isn7n2bogDTvd+Hfer3vQe+qq9s/Velk3wI5BMkFprDh9nOrbExczFDWHRIWs1krds
dq/dWP60ufhfux3ay6oAsGssB07aYMZLy4hx8jKv9grnV9Iy0VadK0hyMO8CRZXUvrrkkH47ffgu
sTq8mehzroep8u807f109vTGURP2kPJlRLexKqIKvYDhxesWwzQehlm9y7vCiW+kr8efUVUelavm
96l1SCKF2BwW5UPhDPvJ7W9Yj1hBSNTdZm59EjqIby0OS3BuukPZ8+ZpQspyj6q0pDG7Lmer+Sk7
/o5+G4vbYHCPs8phuRm/HNmrY71IPpIlQdwQmPDGViDR98mymQyXXpGtmQzOMr5bREWIKV6Cnqlc
y7ZfB5V5W+LE2TPP+a6ClAANPDK7Uo6vddmu64q+YzjN4Xs6NGTQ8/IT3zd3HiyjMXZfZBCADkQC
rPMOt3kRgOHsmRMR7F5s2CZ8O8WIFdDuj0WLB8fEAoDTL34ZlgkFWw/GvSUyeG/5mcsPapcximIs
jbmd76VCf2RG3q7wrYZX7LGSDOy+SdK9if3RHcbvwIv7dWKXqHdr4IE6kC/CNMwrCo/h0F9mEcsN
6/NemSR9dORJlNmcgBPdBz5HnJ2IM1qiYUsBdjPa5KXLCmsaYxwNIpobHcbjIR70u1XimXNjC129
idTCC90F9LoeRKkPaSQAMQ+gYuaIRi+mOex8PlMRznkfWqpOilVaVTTAquTVmuZ0w/jxbLQ+IwMP
v7lKI0ii2AvopPfHyEeM6CmAOL1XCyQNPfCrIJsOmtpy7eR6KZvFZ1ePBqSExL8Osxlzj0R4McI8
bQP4Zs4cbSKbvnU+wdzsJnVfe75g7NwHe8qTufYfyqFf++pTpEN66r7VEEbsH5Lb3Ou96y5GgC2t
9liOoFck49nTOBymImYyjYtzH1WuukEtrsgMSnazFyS3dFkRlalkHeWJT+qFH94Mc/ZSKvzNIwPb
h1RnWwsg3tCHFMgqTR4Yl+CmqX+GpjIfjURCXSNGep0VsLNTmSCqmId3A3k4XUjS+dIoeCvsuL4q
CWXdwt/pNadkm7QwXRfIrXa6xzmhuW1EwXsylrsJrf/OLLK3PvPf3URsu8o6+Vp9Kg96XZpD8Gxu
lIsGtAvZiNY48+2Ei9Yg59u+m967NNwgu70yNa2woDZQpgoAjsvKpoDch+awZ2OClC05uNkZvz/B
PcRVZzbsLnPaanbFjRqGXUHQ5K43bPrGweI3tSiNZ49ylz0gyI5E7HraqBkW1E00mreuGH3sl6ch
1+7B6RFAJ1B5mOg9GC2NRwQR5tqTebpY/lMdfOB7uOPcvSv69FU6lTiExDNao3mm/0eeX3N7eaJy
Hq1dXaU7BLoHt624cFSOxYye3qU/v9pRbh9lyXmMq5pt4cBoTZfovb3l8ENGoNkF0T5YUAOSpuJe
ApUoGf5vp9xBVJ6JQ4NDa4vp/havzHXngXgIp7yGPYuaKbJ5T+3gzzj6YRPGuEhW5tQ/svDcxz06
lySniMylHa8I1MNxRL65vNI5hFdEcBFcnum2GhNrX7WOQapoFB0bL5J7o/s2eja9Tej313nfG2wC
G3TGEyOZ1B9p3I/4WpcPMjfInPTK4ImdFfh3B5llQvF2CFXvoG6PjlVFNLUbLWndZL8ThsNnEfb6
0Z1z5vvdrd3H9O41utnSoI6ilnmy6jLfFRg+sL5ViLxU9EU1BMEavdaVq7ytaXvPekRhHg7GQwGZ
x+ofrMBiAtbB8B78fD0H2dmcCUqKZuwZXF5fTIEP3hAA/fzsmxR7IN1DAQbJ3BomtbKdLvFteBav
fDclNrOH8zVgIzFN+ezrGJSYNf3UxXtbjzhb7Z9iDl/yEYmDjVFew8VAS0Hf3ZkCG3fnLbaaCTOq
r1ejUe57LHZSjdYx8btPqyZoR1Eyzba/ZcSONcn60Vurtug9pkTme0cP8FAiF/Gm2b/q+j7ZlSh7
JFkPKkEL5lgfIR2JK+a0267FcBel7G0aZN/Xkf2TdJjw5kwCavgDqcQQAMjp836j6YxFQXQULdkN
YUuuUW13m9IjIkpNkbuKugVL7ujbblQADs0EFLAMtmOcJyebUv+6a9oIzmnPqt3CUHQRH/DHmCSi
FM/61mOmaKEtewA6IxyX4iiNCFhiEgz/yd55LUeObdf2i3AC3rwmkEB6SybNC4JFA+89vl4D7COd
lkKKe/Wul24Wq5iZBDa2WWvOMddY8avzwL+KteJZLOnTzRhDUD/OTjMiMxkSTH6pZOHpUYPwbDSZ
TJ1mIH6qg9vtJ5ClkoI2G3nyDZ1LtHMM602djmDi00uSwwEci+9qcR2NIXEZxuLMTsdz+RwCxhiI
9s7C+mEJKra3ML00OB4RgL3LIV1hUYOkC8PD0zLjOWyZ0ApKIbN84rl246ncIXX+LluGg0xGlOpX
mBxqzFIC5AEsmc4oT87cTyC5yvxDJE6rqvR7JZL/FqYtLnyF8BtVRGyudh9TPqIJY5WzlOYks5as
cEcuduy10M5Hw9BYFwr2LOAN6SCvIvXLjMMv6oZWGN/HIOvWiaJwg+rXREckoy8l4q1ac+ekqnRV
bBGar13DgF+47tOPIpSO/Qh0OqcXicTPSUJha7T+JhBhoNQVwXJjvsaptvPzxhZj+gMqO2UwlHpv
9zQM1NYH/tqlezEWLmVBiHbZnIM6for68m6GmN6Y4d2Y/Q2boxvPSBuU1zzqv3UZCVQj6S/gb06F
zsWhRFHHJcQ6cRfJwp/IV8CEotYvsdyIZgc1gWk+QDcLT6mR0I0zqZEmpyqXusWATbPdkXs1ZNf6
Mlv15zyo3/HcPBNTu56DEZfA8Gh8HTLX+AnxBFN1PR2FSPkjjNV9Hoj+iqMvvMc3AxSKCHh1TvK3
PiUvLy6oH2mwXbou/RiFEq//MH5JANF8ueXx4T5wUDmpMmVTjglbK1psFoH0rOjadiqTbYC/00Ih
XJftW1FpTwOngKEgQ4TJPC3ItulVaMOk7YQCoi4DYmdB1VXbYLLB3pAoNOOTEnaQICpf5kJeKUjf
QDNHWlML9FFHNBr7zc3gFAKAgL8yyWRM5caZTEK2ZP0SbtXsq4A7KdT1UalRcooiTa55mHio1OlY
tNWfVgaZp03bYoDRHo/5Y9SW/hoiJuAwOARF6p4FXER1mws+IzxdTjfoW0C34tL4giv1hiyTLqzE
/rEgP04vEf7i2BOUS4rKQKgeOb97kbQXizFFFzerIsevyICdB25sAuxE8101WGAtymLa7uH/NJEC
ioHM01GF8lvVTQNPib01GjRCHDgF+TEpqspzkpg7S6P+UfDjMzXoNhckiqHjT6kmHKMS67kWsNgg
JHuDaQPj11ew1sVgSROqLdYQ/qCeOrWaQXOcqnZndvDJQT4oYS4eq+J7og6m5+U6UkLFyzvCPfTu
Vs2ZuhXp4lPjsDUYKGt1WO5Id2ssROKp2fvb1gqPftKABgQFkM4+wPUoOuMEZWNKMSevIiI6BKZe
SZPIQckJRwNAsJVC5LSzT3s+Cd/zCtpbFO6NkExXTuFwi8n2Mqd6J1A83eMESzEyllXv9aKfc1aE
0Jc1kSfUlKVUIo1boZNtWUT0j8qTiMCGM2Yd0oWNpo5SlV9MB4HHSk4r+qBZRU0W0xep3OoWIY68
GjNi9MoMtEUef+jhYiMWQSdkROkJDP2VNoIWw2CJPjvS9APaRGXEyijjLVC0jAK/sctQ1Vclzeuu
156DRYIwnHRN+sjTz8rvlWcTXkCOGWgFKiPeNxPS1NnQBuyAATDcAOqIkNau1PWA9SOZPQYYVwFp
SZiz08r7WIFqG93mGPibYBFRF1QUPysQqlYdQMPwQ2I0tXKxnnYn7Tx3n2KJ4B77JjZ25mdVI/YS
NXHhDH3/NMki2l3hNpfgJhuDkoRoWOE6jFGTgSiksTOskrSAGVgmo8e6qG7ksSN+swWVZWm0mvGc
PSaqcCiCcMOldOHj6AV0C9WnQT33TFqWVMlepFsXsVKfENDTZTXD6KgD0KAJTGpK22u3sonr7RSq
HFuS/k8dBoju4f2p+Kt6M6CuWsiEIDfN3UxJhe5ayyADKEV4zmFy2054lkwqQKu4ZIVAQjy79czT
aVpoexogNCtFCa2LirJdk9itTUHFSPHFA+yHHo+AvElQ6PO5yNaNLeLYmav0WcrXfaVvwqogCyR+
qSehvKiAa6SaYdjmKHLTCBdkRmL1kvNoiQ82uAui10h2MjURdiDpZ1cQklTIz0FiVNvE4hCmWdAU
xWB+RwCrM66VAolv7WZp9Zz5RoMP18fMOiHAyMl+FDL/o1zkfIOEvqNXLDQ8U+rJKS+LHRCDRf+g
2k+YR/cdN9NuVLKvoUUGLBcAxQT9TdXzM75ggmVKr+rxSGOhfs0bdDO6ld9Hgw8lXs1FVDZS1a+1
gf3wO9LGu5lTwsBbKq5LjYJCAP5SyGfAzoSnpRUs9FF31G7gUgfkqdUTImoxcmM1T6GcNBvgEzz4
EE3UdgIq7AOBuPuUdKKRiduIOcCJcotI1L8KvnFvFP/MtoDS/4wiI6cVLyKCNXjGLdIJOWsuADG8
aw59iNsE5MyxDGrpjZh+hPzjRA1+sulLm+qjIfoQWUvafmj0bjLcDosUkUD1sik+lVn9jrSVEZu+
aWx39XE8RGFgU/+1S6GcKIYZhGUo/SVZzgYKXoQpPbbZiz7SOQwTnT2XWH3PoF+tMOOUQrlL8RKx
u8rj8EJ3cZ01ilPLBnSC7mfmkvSa+m2OKdCQklchDyJj7EXKhwLUU06yrww+SmBdi0kfbQkvv2EN
B5lodbVGW531+rUGAj8jjbACJG16cKyi5r0xgBAXzYNdnupGnXnqRuMo6LED/s2zAK6nT33XvsLS
2S2vVWvJMS/UPTtWr1VeKwus9LC0nMadxNoaqYPnR/k+ADRu5K+WPF0GkZRaLDCt7+lz/yrLxoE7
aSGTk5G4YkZ3Go2Mp4jZRyFET/JkpkjM5ZgzCm2dMknh62BLLGLyLGaOOuV0VEqmyiiT7uY0P0UN
1kQKHa1CgorRH5Ak75WheE7VJ64a4rdxG4n1uqMfUo/WWRu683K/OoGCbhaTui2dRBwPhX712+Z9
KKlqzTFkH73jrD0ORMqppDr5G38YgIMAC5RTsgHqjJVRpbZeKnVFmb666mn3Upk1l7thBZBvso62
Gi1RDChFj+s1UAGXdvZbrCmwD+Lq2ljXXNJP1RRua3NyAfSBvWNPOVTaA028q2vizu/yY1V3IK4T
4WnMa7IChmscU6kSDOiBRQh6Pk3jxyiMX3QV7TRrWrtsg4vSJTfRzMlxTPvN2NZ7rJlk74BDDRMs
VmWvnisZpXQXkiJIwzWscAuN0YPac8hMCADXkFsZ9pUMttlX3yls7dMJ2nwORtzq441oBV4+yJuC
U3I2OwPTo9pdAn1ct4wRQZqOkSp5URxuuzh8kmM23oLizjBikqYELCYQOVXbvk7XpczxvBF96EtY
laEjp1p39ykCI8yEwAD3TS3o21jiQSaNBM3IfRn4rRB/FClVD9a0oj8N5Hn1CvnEikGIR7ivBeuU
JhqGLvOZRvvrkBTYOcY9J2ymq0p8kQYTJvL0kyvE3I5Zc5145FeSHnBz+gFKgZTv2XrADlS3slh7
WYO8SPWfZKoPJfuXIpNPY0TOc1x+0L5+a0ZCMOKW3ricecbwmau5k9P2hJXg1GxcBGZUsxX+zFLz
1WXq8yQTUQJtghlQ/8pb/WlKwNUI8lZvqwd9zHcAzFrnv4uaf1Xn5iepwueczOtES670nLdDNtsJ
0RAm+gorj89iD4yietJD0pZHHmUr/SOL9IF15Z6D3ou07pMyzGZuSVNJPmpBvNUpyBaeeiEvD10Y
v8rl8Da0gkGUIunyibFJsuwy04JVCnrfgVy7FVI7eqa2mVm70Igd1pitqQfPsiJdCu6JYppffNZV
BQkA8IFXZM8inTSd9bOSsks8PtFf+vYn81SBf2vShBQHmnEG/rYwOETzeDKxpCkCicWKuq+V8jsi
m7ROeowd3avCQ6Uvxs1JypyInmkiXtMmesszohlq9FYxB9yOyYQH7EUTtIMWRY5IsbE0MK5G5SnE
JqX0NFPEdjgrc3keZCJ7ZuUkZBLlZ9ZLMwASmxw6ibTudrzXrCmrmY5IgRMqAODVFgxtZk8N2Mpk
8nhm8qUjsMe/5dogwF4PsG2CFG33erGcvup6Da9hNs7aJFdM4IhfrBzm8zJYfDm7+MFF8ms3LJHm
RtSvmGcI4TUaQGh+TtEKWqufKRPqCVgFdb1IylSCcaw2f5JwjfXKZBuFpqzaooIbVp5TKHydcVdi
soBhGSOTOfqB/KpNueJlIyUgY7obuCpXxtBRSavPc68e40m+WEL1RxnDTVATe5AROEkXtSEcBprb
ewaRvMierJAISsUwXibz3bem7aiNn4VQ0kmR5FPbkC5jm/P4PEjVBzrlvm4OCK1fQ3V6MzppnSXW
IzR55HLihtSm/Zzk6KhSBact4pViQRdTZjul1MUW04wTCej+DWhgQUtnA11MhFBisKjFESc0JsUx
DmfPT9gjMWOsdULC5qHETTPqBqTKkBQWItYrtll2rt4lYSFDGtIz3a2jBQsOdcCOM84mUtOH2vPY
D3PAq897kfJDqTSbXKoZfhSeNPXCnvd74u99yVxbFqRr6axX2VORwn5UruNMWMNQ33VNcy22EXQH
KJfD1UDjzx7SFYSQArVmrXVJ/VneN5n0q6hY+7AKjyF0vlUtI9VZ3jBTJYI1tQjYtXUYg+5mhfmO
Ywc87OhZBkzW9sWDzBppPmpSSIb1qHIOCXsv1cw9VNUG0pzsjln10hkBx73oW25CMigy/QmE0xV3
IsZgZQAEmN9NJCVqNztJZv3Be1Wxq9VuMJdYyS1n5gC38ouYyjCa0EafHxDdvJg86hL6fROZtg5f
QRNqitxsdlp8RhSYm0Q44u0o4JewHIzDpjb6s+WT2SuqW5yQ50kwjhMEqoDExnhWtupr31HEnp76
OXLGaNqYZocb7C1YSplD8R0PILmoDeg5PVA8cHpg/KmsZ1o0m8AnlEQ1j37ox+RxV1tTbD5mX79B
eVwPXbg1cyo4GNJ4A7LdGojxM1NkSbQfJbyFUvKe001zNDrkKXBNKRm4lEkH65dVC+ktWaQGbVXC
njKkC8gG6EAB/FaWNKhMflumzKAZX/Wsym26Pzp5xGfdhB9jxWKFGHZjyUyPqCaO2hRuWvYTu1xY
/Woa/0/++f+QfzKzmcgx/2f55zb/ij7+s+7znz/zT92nqf7DsFQEnrJlobHQTSSc/y78NP8houxV
VVEyNe2vv/qn8FOV/mFoFqooSoaokVUTKfK/Cz+Nf9BKFC1LVyzTQr1n/m+En4qFUPQ/Cz9NSUHh
ZOmQjNknyjIf8O9y/44nN5phimzpXs88bHCNkGXGUXb2p5BwC0ukfNEZpyZGf6LHY03N2KSyLeHW
Qz8FxVL11DQfYPkDKIKjppNXl3pZp0NVqj/aJkMCksh/dAPXqZpL11qX1V2fRB+VEYbuMMCeKlSz
3RdFF5Ac2uEbz7CYD3ooHhohWs+FQNEkbxqKxK8tsLWDiLO97JR+Pw0BTAmZ6LSMILcM/chKyYh0
SXMwmFN/6IH1uWKBXSc1xaNm6bIjyGDRqir+A0eqsgWmHZZIiFt+Q/hR290EPAu1RY/RiHodt7FG
KAxW4VZRTNuX6UuxNjmTZrwXwkhwFSehoKzTfQUkj39SeUUwILYi2avrpeIoNeu6XmK4VTBEuvYW
p5ltZGK5RkX4079YbD01+MAoNGNKO2piOXKora2YBuAkoBzRBVjRsGa4xCNZlr2EFrCW1qk1KNh2
eix6ZbYViWzurG+ssRRLjEOWJl6fS5zWU9mroC9j8q0eWpU7JV2uLm2peFFPOCG6OtQdBOIoCi8A
etK1XKh/AjVsz6FKVIWR6NWmCMS7cM9CKXCjhrxDBZ5e3UKNN0OJ+LDcOln+KF6r7iduz5YsBy8D
RG8nwwfpKIb82amGgZ+ysxUoZwTtRvNJzTovm43bFCEVmCgAn6v0mpA/ZPTEaulJOqyb2QguTdoa
26wVboKCx7Uqki+9ooLZz11NyIhV2bEwBF5kZHRsKfaEkjRvwiheFIVQSCRDudLxLewUrJDTl+mn
X1gplr7S03M8QdIwyE5jCA2AVOE5wqBj5bVyDUO6SF2fETk2BfkeRSrR1STLNQ8q+/pWTqcbB20C
jIqh2dKxbBxZLw/SclJp6KQIClj0sVk0SNOwn8QhOOXw7dadP6GiFPU7h4PyZSnsNYB8U/jsZVqo
ri9ifugDlXy7lqbDjFpuNroU1C/guqIbNq0QPZKyuMOzzZnsKfHJTYNY2GAlFjV9o1uTTF5UTjxQ
SEeEuIhcEZAMZGrqsn+hlvduQMZ46nq2hT65y3MgT9sY5KfZCaIzyYLXBHAGsqI6G6ba22O+IB2y
qrZlwziAHXZhI8BMytLBGcQsPKD2/Ihm/aVrJtEWBkROVvcux/05ntgimUtSc9KWN8EMEPJWVygX
5imJQ6JEYvo1Wg9+uTe+kyCKOV+gk5p72ZNUAw9xG/xBP+smzRR61px9CklyChVh8jgPbmTu91ru
2JPgoV0pGoYp8v2inGpKUqKFBRwG3y/W1+Ok4jXmrIbYmOTpnODnQi3Qs4Ehc4fIHlqDGmjVvsZT
tY87M9ykTbHqTHReENWdqNOPWA0JRB5hQA9Be+207jsRA7rocovCMpocQxNG2zc6gnrZHqW6od6q
I9vWA0obH+Ec+95ZAdjRHmS5OQWSiDpmOrVVj4kk0cjqmNl4grtBtEOVpGQCUhGyryVow30bHwUF
CKmio0UGE76DC8JZWqKPJ2Q4/rrhIDE6tkQXbOKARo4Q6IMT59WVkutk93C4QCKjnNGUo5oytYNt
5tQAnLmXlJtYGm+Y79GzZ9l+EF5SerhuRptcUGUcJFHIXmnRl86JehUsWqOtMgWvKBxW1ljSnmhz
5ggYI6FovYbDqK1BnZW4znv6jXX1EVTyqY/CASZG8TARC9FDwZUeJvkGKPO3VBTDldM2kqTZfMp6
gb6C0Jr3gmikIMoGToHBxZ+7G71L5IG6WKyluh12FvO41OUVp85YXXUzFQrzJ5AiH69w91y2kHK1
6NtsR8RCSGXKQatI+Bs1L1a71xnOVTPrr1YZH6Fk3+BU3Vqx+kJVy+PYZ61rDObBT1nyqLq3u2mk
j9e4JgKkXVCOoMyFsl9zWiYavPOCWUzcGCRXKZ4GlF7nTjKe85D9silhgptLekVK9ZajutzHknBA
NkkUTzF/jFVcerMUfitzMR5i40eaA1DcFm0bZO+mjrqzlNY5/fCroZCzVs1nxY/nGyERhMkm/rqD
o8BViKdNPVPshj1VeNGA+M2ayOky8KyDMqbZXGNYa7SVgvPaHkfjHgzTVoa4SNIeZ6tRI1Qr7ajU
dvQLUexVh8acP3wVyUZSJg/dEIeTVWpLX4EGQjkigxyjDX2c1FNVZgPdp6UQBRrAzvw6yATaZA0W
OxBaBBHV4EIasfwurZxqdUIGrgKIkm5696HXer2bSHY3Mzk+Vj5FWN+U2eLTvSMiNWAb7EMt0Thu
Sr5V7BVx+DMr2kmMK+Gh6BTXVOtPb9AxbCtT84xYBiMBIxqDRH4RNH0nBay3kTV/JX33J4YJ7TVE
EdDnzKc9k9IuDkiJg6oOs1K7T7GF7NyndgdkDpDrLA3wRqsnMWGLI2Q4ADWqqaVEa3NEsOTI+Yyx
LxHIdEgvZcZaKEzkPciF6DuB9BRSxEcXxnTWosk41gRoxrqgI/IlDyKMEeWUyWLdYqvvjNKPPHIE
Nkv9aMBYCTpDdyZJWYUz0MGE4tEJg+eM6ixRgsHOS53dlyIaHqByChlhElLOJ3+N6rYtTa9NHWQO
yJ9VHAUJHJsQInAo7ieDAIWJLFWZ4zeBnimg517+8CtcibrRGcegByiqNoLkQWMAD6i2X1KgjYcq
G9C4phmWMn4Tgp4qqwR3VX+NRle4hVQ846F5b5GTbZKGZYRCjr5urd1UtOk9amvK4OrNpPLlgCLB
w1CRZNNTa5/S0g2RbYBpwDielEi1ZGH+EzWIDaU4P1GJBemmkSAqIaSTW0l2kR2yf3N7q36UWDIE
rzBxNkctaSsSOG7XbOHixH267oIlbrCYP8MhllcyOz1ip7t9LCeBUxrARFPKf0OZVF4JlpxSInlh
8ErZxNVMbAkHWciDODzlAAc0msbWh+slMa+hzqLXW0I/6sVzOlZuWihUhWHsb3stGmxIl8y0VOoC
hKObYo4fplKJ5zhDZWDdo6QVtkpEe0OXaEFWA+SAZp/F5rxrp6h35pk4lZFgLWt6zEz0o8bJzyoG
OIgQ+iXqzbmAmKMuYgF4M7tAY0QvUVfytvVhvmblCYbCO1WnYjexy19pS2EoVvVoImRNq7xRIFPQ
yO+yQVl4zE1EFkoN3cCYIBdY8qKaAjXbrMcs/EIMVOx08j2IzPWfIjV8inzcTFNfE1ANIYHulFpj
4i5o2Jl+1O305T/aAjlDiINI8ffPv/9hjy0RuHZTfiOE/hYSVCxaOMgKMOgj4oA0gF1rAPmUJxPm
2jxqRRfl47nq1HLHKkLK0PLVf/fH/+57Y4/n1kroEPz+bAp23i4p1COi+R9e5fffIXKTcfSOxDez
I4IU/h//WksyamP/+nPLHh4PAsmmf/ubv335rw8V6OhAqNMDkP2PV6PsKlAUKhDJmmym/nrd/9/f
UgpCTl4wImwegfep0kkEX175b7/B75dJSfBtpgjWX2/8+72ipkLvG4mJ4h+WhKVxpmpJBdN+h0Kt
4M/6/Qv8esXu96smhbwd+Cxn//oLCoNwH5ZRloLxgyREFpMuzQyp8BcaXS/Qjt//+HGO2yZB2gh7
iM5i/ff//H7PogroBDmFXrJEZg85+kZeABDdQpBDEIU1CyISe3QZBLGYVyCvsvRZXm4oYJXCbhe1
7C+yUNRAGP5+9V++p6rmRoz7zpsM9i17udJyT7XynToBAR20cqKNC9lQX54d+ZdsCJjGWIUAe3kP
yvwROY6AaUEt0y756y1+v/qFJBbUoP72vUK33NSYsSktbJZfRmMw94LrD8nhF+/4r+/3PW7EqYDC
G8OX6Wi+strwnr8/ZIX6LZTywrU0FbRfEFSgTX7/RqGZrsh9vfn9wOVyrX+/+i9/lKepc2d1z4g+
aBZ5kMsnSBuAfkLV1LtEjlEmLF+ZPLJ//TEsKV6ZdMEdvZmq3a86t0aysPv941/fY9w5xFx4yfYy
ufMOwMDqEpO3lbWAwNwXevJeigS3CW+kC7vJgTCL48u4o5K8ndzKARxKivC6gXjakTbrXubdy+B6
xCOsdNhLa0S+U3ywACXMW//u9ckuOyCd8AgMXGtXnPXuAeyDDf3KpvXhzbvGwfe+flve7MDkjJjy
ktTOS2zah9FOti+54byYgqufp0++0Tm8ITXuO1mmc/ElYS1K7jzYXnZ48WH1Uz4gm7OzQ9OGU7ll
F3zls0keW4Crx2sjWf5B3r5CmbSbbbzwq56Q0BAFv1Nad/Rndsi1mBSb347Y+eqo5mcuy4yTZ4Z0
98nlmfCyzvPW0l4R8I3v43TOrYEyYEsO3q5q1q2/LiZXFFwwE322tiYEOhfd2GI7GeetKOtsck68
t39M22CdslMfLoPLLQHmP0DEwj+YbFBg9D85IUMW+fCwuBBt4hV74XPQbDA9PgYci3pawSoYXJ1F
YRsP/Fq0PAEuddAugjVf8EcLbRcBPb9xlOj3CLJSzyEwp2FvwSZDe4TQt7R162hyYP6EMC4D4hg4
Dm+kd1BRfBeWdTmAk3Hq5D6gcatgXje7KMWHe2Lzv7zZeJJSh7tQvM6AXxeclc27I7EXdAdYW0AH
CSqMI55n1rUjKnQr2jIsAJ/ZOTGQFfMTMQLN2rybZ0qz5jkFS+GPa/6nvhRr2WO+k6+werTK8Un4
aL3kMU129FDOxLCXJFzDRVFv+RFDRH8Md4h/VmQJroYnTphSZVMXFj/FboOvfjA9cNIXMtS5YP03
NtL8nauTTQ//xqy4suQTeXPdenbDJ5oHiT392TRPorsemVkPxRYdfSsAXv0uC0cmH9tWbuDJ/uTZ
kRwgsmwehC7UAb6A6ijeupXl0FFaWT9g1HACcL9m+1QeQ3lP7u9zWh6E7Y/Kg1MNb/12TK+oQQy3
yLYaM0bp24RaM6L7cHSqpSOv0N6Hq5fulJ/xR+GTwyaJPxZchQbJw6CJPDvxurv3p+yrBAX/kOIt
2BNgJiVdHlKyHnp5tcixSsonKfMCOsr5Gz/e1jTrluuhnhuAZLXDXSf2hsE7ju8CaSnTmfHILevs
l3knfqLqX3Wv1ErepXiDRJHDe2onzZqBlM6b/MdKnRHPyU0q7Sw/897xxIB00h9uP24/HkL+JSVE
tTwyuIIQLd7ylhp31rzn8zF88MvxkjwQITfWaG50qSo45Qr8V3sSXAb+PB9zdem5r3jRvHabYa8K
LpPBJP8IPWf57oOR3NRbqHKWcAiDI4MyNRyltDXV5ZsdXZxfyPwu/b1KeQKk97kqn6zys1O+kNB4
Fjmy9baot2KHY3Zl1IiX3Cg+CPUfMJYqL6CZdwX5DOnibO57MNjIEaRh2kgdIovLonjhkc+qazKR
qDu+V/mbKLbEol/k8mjeZwkoHNQ57siAl4HnW0IJFMfbnrN4KHm8RFh8vRDQUTyaZh3UbMRIwmTi
4neueSYTl4R7Y0vbgtC9TxOpi5vU226+WO/mmTss1xuua29/RGQ8t6tTFN40b/rkCdalFdMTjwkp
tUO9aam6bjLrPKjrD+UKs2MFZ4epPDnAmZM8vuJ2GF6/I7OGOZg59o2hxHt40q77ZF4dORRNa35o
3uU/Gn9Y81EO+YM6E6ZKdmNIcQD1QIQLbcg93xCMGT3ctmg1fYpuuS5XgKORYKXFaXLVO6nIR3in
jBN4hAoFg2yt7BiEfJJxN70iPzhxDai7UcXwZvW1A6iOueU8uQPduidmzujAjSO2iqtldM98BCK1
OVnb/bpl8JqjO7kpMbOfzD5MpSPPGn1wk2XR30g7yVtWDpUm4DqywUnDL3owWXYOh3sCjjmfhaxa
/trwzOiAZylhJWXUC89q6+U/wnvB4i64PUYE9uc2igjJUYN1RqYK+1KQUO9v6l04fo/+Wvzk0nUO
n2KSHJ4kHsfl5eMXKilMu1q0nZH2Meox+U4sW/y4knn03IsDCrgP433N1ReejWu7Gl7NlfVuYDiw
uY+GxwUKP4ZPvvDIHayXVQTlFWBVlMiswyzsIjd6WQlVh9kBEOgzjESSGmGl5JdSZkSeY8NhMZuv
M3eUocVnzVeRjRGOPrLH/UACslO4XGwlE6icgF7Ezw9GHsuFYfurdlcdWL/MM3fJIlfBnlmJGxch
wsG4Zrwe64H3YrxzDDvA6LdDQDzgp5D2eeJZOArPAA+YNKfVC4oV+5OLoN9HXAwOl0k7csX5kt+f
X4vBv4R37ZbnVNuXa5qpRHdcWV7gPGnFI33Id25jcWB59u/GsUVDbyvMUaDdmbK4VsaR1U+78pRl
B142/gjzvcz9s+WAxLQN7zh7LGWLM5MPPViMGQYLZ1J+kqmSOiuWpFXz+sYPs0fJGNJWtmeqDLY5
XInDcueYIB9Mg9KOJ49+yYHfjDnglcVdO77xWyjv/DaIl1hDubIYYbENu7yV8f5GexzFn/DOf6h4
TjYTavDEsM+28DmNKwnrE48R9yVHru2GH7m2b1gnt+1adZglGaz0fPgAhscVzsi2ujL/81PjMkj1
0WWYpT98LBZ/3oKj+LwhTqH0L80nj7VveNyVfN6yZIMe54Px1lig0Nlu2UUJB35y0skDui+jVIVV
R+ohwc+K6PkoXc3TyGZBdYdL+kMt3mS3F9zAqc/eNI936gchhdfumXUTt4VZvUOxW2nacOESFIfo
EuODGryut7Ntv0qCdb73O1jPK2KGV60F34c7ucR/ZAbEqu4o3NAyRxsUEjb5dqXVHCh+9NRKgHHz
7+rOVXt9n4bRZlY4wm9bAlfAxYt22ZBPZCOtKWkfpEtYDk7U44d555BOOtyKqWFcJjmZRCd7GE+B
8XyZqtc885DWR+8DN16kGkAojkJ8HLpM4BltuyWf8LBcfAmBD1s0NxruL2lGZdFl21RicrPNfi/f
ZemgZ2emKIOyxPCJQA57YrQUARbXffzGcjrwMkMUEzrSr2pWNTzQJFFYx7J4aEfd2pXcRBoikuf7
4NROADnUfhkG0IhLONW803NA4s5snlB9TtOFnbk4eHJxDBmu7IjVveqIypqMyJKdK/fnFhy1AlPe
Psy+Tc76D5ZW4znmRMkADtYKz2ng0PphT7MMsEPFPMJe/5Mxy3LOPpuxm2Gad4CiqW7z1kN6Y+cP
H43wNc2tXidQV1vf5UZ33SZWXZRIrIF5vg/NU8sfr6N5kkQ7gZ8NmFBZe57HJNfWN+G5Rl8E9eSV
+YoRMJJ1Sk17dDvrCNeNjxWVR9jScMA8uB0zswDTymSDeJPkLU1BThjsVkZb/DIjTxHXgvg09Hs+
MCcOxhbxO07DeYfllb3bSi5X5hNhmdQd2aSzYjTdRjpBjmFvQJIhXp1uYIGyleM4QVp2skPzOTY/
GRnWwpXuHkiu+YbFQ36S3tGirVXDQ2OcYE+p96RymWyNmZAxxKEd9Kmyp+J4QbV+bn11Y/yxaokD
f/hWyZjLP5asEo4ykXVP453WPhISFncBR1Q3wvtY77kUUGveS5Qxxk7VHLSEISR6QBAQw/dzco6u
wpq95VpjcG3Y2NZrBuCim86ig8iGRDn+G3tnstw4smXbXymrOdIcPVBmNSEJ9qSohuomMIVCQt84
euDr3wIz62Zz77tpNa8cKBWKUEcA7sfP2Xvt+q3hcc82bKRUrc2DBduPGdyyVZZiUZ5xOH7eRIke
DzFyWqbLuBhxSPA8MmagkHNXeT5nU6LMeKHfhPI6wlpKd+iz+Wabsg9u7jXsdScWEy5uaGya5EQq
TQCCUl1mp/5E85FhZ30vouWUvTPclXsmLUxPwrWggUjpkpFDCZat83CfhLNb1WIkhgB5Ye3QuZFg
oywHNNHZ2dEv4g2gNrfQwKMM/rn96bjh4kJCVGisM4V2LKaPSyOWefuMLgvjXKy8Jtw2yFX1k4Is
ztyPnLyfcYCZ5zFfY3ozWPlBAAyvg4nuH972SrRe7X5ZFqvQW2su1XITF2j4MHEys1liyhJAN9v7
JrxzxQcDdX4VK9qU+TagerZWOFIsfKBL5+kBNuo6PN8KE41T2yJ4d888OPaDa26yLzASFzY8wgNh
EBniENPZRS4G+rSjEcCumykIi/JjrFOGbGC1/0S76z+0WL0POdvgIn9RWoJWFv4TXDYSWpAghXqx
wiK0FzHiN6XpGfbcmw81jWHwHnIDIcJl9Lmo5bvN+iPfO+K7IGZg6VpR3mMrRdlrPvhkmS30nyjr
s2f/3VBYMrDkkK/5GJzo75ooeyFGEurDYG1Xyk3PMPIRo43erVjG1Hf/6D40UiVlyEm4LTs4SFBs
3rnMRreLNo529BvWl2E/K3zR6YGgX3CtgblK+2g254pBe3UYu/vIvAT900QIPL63cNyE4ZvOD0BH
d4HFNjMQMFmIDo4qwfJ36eekr9r7/K1/lylH+RU7MKvkAfwlxLpZTbdw9/WRXVnLcWQtqh/8P7xL
77Rrc2EQU7vYbRc0oy0ETN0Z2YMPNLdfDqwXsaecMvRpjSfptCE8+GDFqMEYok/qSSQAyLOE8oMl
+ljurM2457UDNbvw36c16fTgTRYYe46BykrYrXLKgw9ncwq20xM2S6ANaL68gFek29U2Bt531Asr
KWH97bdxSa3MeY+01o9acS7C5pkqd8ayeAcGsmbNZDP35DPWCziyV5osnkZrWJwMkxPGXuOufWkA
YqvrnEk7jTvmqKRFkn7O+WobrrHxD/7KAr2VniJYh+vkEFDQu3fK4TBmO8YY1n1wkBv0nu1Wxqtk
AyUMuWV4x2pqvCWn4WCKhb7NEk/f6qvswcWtGx5DlrMVbFHlYN6pKzrerAq4KLbDsciZdX5AqMEC
j5HtNd/lDH9W/puEeUEHYFNAid6XGwOAIgJMeXn0z6AQjvadQkthYd8VXnFAeTY8RhiWvZAqVDtm
3wPHuzs5rIYnMsHW2G2D6dV6C97ba0NYDvbrlbwS+szqc+JixdNRoEcgJ4TY5VP5oj7g5SpOY3Im
Q6FwvKp+5ELXSwA4CJ2J4l7kEXEi5IABZUOJQbG1KU49oG7WRAgIrPln3LXazvbq1/iFVVS8MSGD
3sarrO+imPX7UBjoMBay81r5XkZPBBfyFKsP0riMJVmb0FmIXfies2YrKM8LUUEzIRKYwz9AVrqh
YvHG0YntjwpB6eZTRFYg+qjIE2YkPP+/MBte8ZSn+eh4+R7Hbrasd6QNzN5KYFRYNvcKP0uwyyyd
4zwhKksMw8f+1UaCQE3rvGTHaJORjN1G4wZGyAwN8SCldmIRwBw/MMziVMVIh1GbgzBogYu0vTcA
QZ00F+QMujiINguRe0Ozy1vcPovK3sB3ZTB4pdzkhD6+JtpqxrK2i9Kz3cuk3tPqB6M/n9lRkniY
Hzmnsf/TzVBO4/qDuwA9H2VvtmFsM8bvmHLSJbaZc7glupuA4leWhcRmbrIIrmnH2dP2mhfXIh7a
XUTPsNqJtTZO+BDf5tU7uDaMhhb6enhNvqOX9gfRMwXt95X6adI9WbnbZFz40AXGnaiPyfhef6dl
SXIAIz1qVXTu5BIueS6+8XOwxqEuoOI4wg9hLM4ASqvJIWXOhzXZI95rx5gJfRDtAxRAVAis8ig6
StLXXstHwPj1BsyEuXV2FPmPk9zXy+wB8bRKzGX5UYAEWtglYpwD+ieaQ+45vMPXBxQ5fcF7V2Nv
g05iL/yfca56yS5z2mOtm2RnhStsPZAh3lpcQMhW59NL+Nypm1ZbwUyNHxRkTByfXflWPtNS/Wzi
eyotrJXGpW1IuT+7iCSJqR5KxkzTlqUj2eMfQq287Hb9WX1x3lplsZEbjvdHHklS+B6bF+stZBVl
JL4uAhNSKvyYbRBfkhb1mrlBKtB+8QpwCvzOzlrxZWKGa4yj/jBQT1xt0su6U/Khce4F8cMtAlxv
TVgwwQAeQ4KC8fJL+aP8UXy6J+IeOdnT17hDLoBaQJePKQ90Oyy7xeBRqnzF7twf6aOLe9YP3B3R
Fu+8szHvhvIeoWe0b2C4f/vH5kd0LV9Kb67K7vynXN8GQDwl5L+FOiQry/8CzsfTMi8GbElptM61
q0Nu6hfqZTCu2+BAa8AGEeSRVsfitqACYAHeRpvuR7OYFvD4PL5qWO6bw7BttgNahDkGvNuykgT3
lLcn90wW3BOS73Niv0600dbCWE0wlxFvPD6QDfzOvCrEeCHexCM9tucPBkDWvNo+hy+UUDFXmW9r
gz68Ohc4i1AtlGDBst+92GcTzBDbnc5KniygrFHnrTXO8ZvsZL4MPzUav+/6Q3H1dy2p3S/Rfnji
TvyS8aXLJQ3tZyPY2w9PhsLv9imX0ZUw+TMMwAmY7TnZK+eWHZlbwb+k+I1WckMOeLEM3jMki4u7
OaFS8zTxOh2sJaY1hNuGl2j3Te9vkx7r55NdKMdGCQBjMQAKsoGz/+1dkjFJtapg1CPRdNdBj3dd
NBgE+nnSNLYK6TRmx+ijZwJ0+5grYTqi49kk8wgrnLHmSCRoyGjg0Vj5e/BC//ibbH7v9z8aAUSb
WDw1giS8Zp7O3T7/9ub2TxsD/MeM8QpRW0rWgT9/Ptp0dQfNBc8/JgPFkr++CeY/3j7mw15gQueY
Hy6aIQ9zeGa34R/+6V8+8/Y1zIIJ0e9fraj8Yp0m9aNpOoj/IAoyqN3ipgfjMr8J5Pw9bu+aDOwB
aMwfJZGNiF8IKPmmHsLD7/+8+8eP+fvH3ECRv32J2wdv/yZLq2jLVkOO3/98q9vHf//jr++FZJcs
//I3iQGPQtZsTb//haPP+Jnbnws41wu1hFt/+xJ/+Pa3XxtFaMBZeeSxqgMKSJ7prHQ7EJLsnHLu
4Ub5uO5KUmMqme3iTm5N0w7XTPbFzBo4BdkclhfTu5r0JzVRqEf7x1p1t23J8S/RjZ3SNebqFrxt
Id1v2Nqt0HmIAuWHkzSn2tDeXfgHY46OshG00RQXXa3+EmISX+qMLFwSbDgB0f8BaZQs0fKSzu7G
E71mZ9NlqkrHuDPWXaduRYWsIPFnX4qJTDZMXtI+Bh9XmzhRKzR44qm8aX1AOfAlh6vuqqyCRfxI
lsch8ynPhATGPq5idavFrjcY1JYyucTZK1SPtUGXo+fwRoDkTqnhcRTA+sMeV7BL5mwZRndhnZEg
bbN26cFl+hCOsbfb2Z4cK3sjq65lpHwIa7on12jtBz/6jgAQ0uYDNAKWq90RaFks0ahAhijgnuJ8
OeH2oAE60dTx7fcBuSjwwPyC1AxAVFWaHI5QR3ICYPrKLmK6RCYi1ivx5y6KviMrKT0TPfA1NoMG
hkj7iZLkJAL7NUiQsGrttBmST1XdB336mfcVdrl8oggIa/SrwB1z5wdj5PzQCr0DbjfNiesRvoXt
JJEmmibH6UZDptvkL/YYMytX9xX0O8QkuyxjzoLja4i0h7rqLuOIq7ivUEfl+zFhIoT/JhTNOmvw
JPUWtRjLvV+hajS0a+tuOueJtM8Yth32E3PaqBbJnPQ8G/Odl+lHjeiPVMY7VYt/GFRb6eAOi0kN
PA1PdUnXI+M102P1C27cjzoQPsMGg2qPPb5C5MIrNlr2sbHJhlAqk0C9Ceh4owJIRzpL6Ldurcrh
XgI7+pww2Fa++ZA142tWVvRB4Vri+E3RGeVfagDUMQT22tewwIwiBz1nb7A1qBjOOFMZ85yawjKO
FQIqZPyzIJVHI9MJc9O1dNhdx8YsF3lXDzuyXY8DeiBMnAO5eBgjM5GW56gWb1NJMpvUHGXV6Zwn
M+15aNViV2fTe2JNLCmailamJkvaHpQV2kDMZ/P0KViqKcrLqIphexoQYXJPVZtnH3ZQM1p3PlPp
yUaqMYnhOgzdoSPNp7Ikyt0uC1aqIFkneATUts9UHVACwYQn0pcehucqo6GTup2GQb72ytneGETG
VW8dmEqm9iE/he5+yyTrdknByzXIjk12PGim6q97yRd3x5HNqwO0Z0bdQpGkpxBqCDTyPAl/jcLX
PyN+Pbhx86X2rrbyOTyQQn9FTV4hxER9O8rgNHXmh5UjXxgK6mgmYlPmSk+pBFOLsfgZj5k3+jBS
E1E4ZOacET/fqTKh/qhGF9iD/+3rfXzs21dTZZmTYtibqWV5qs50OxxVBzU6xKg0+65sf9m4Pbu4
49xXfk2RkVOQd99GPT2ido7QMXAsJAyEuIsiPlhW/YLjRnCx+maBApA2jMuwI3Vk4pXPgD3MTWNO
51JRnkOeTV5d8xU/frlWFfEGeHDnBCOzSkx8bRu/j736QuQU9iAsvBuhcGKGIIw5gZTzJsEG59dE
p9fWyXTUgxVpIPZHcc7ClEq1Dy7FV1eVP/2GOY/JADLb6+EkVtKI7GVoB0tb85ctiSie1pEObpva
XBIycSFQfe867XsxMf00FdqeCmsPXBufjtkQXcJUvptlfZV5f+Y1P0+VBhoSeHUbMzVVxEvg0PRK
3Ce/l5dsmjZKWV4ig/heJWdjqGxiIv0s+jaGRx1YKixRC3NEEV407EFIg1M68hiKYxc0hYbCdKmY
HYouS2Amg94quvRTKRzA9VPzbVi0t7DA7wIj+YFts8HFHJKwPsU7pMEDwW0c+Vm/U4mpvkwMxIhI
4ezmsW6j7ybCXq023P1TgFrdANqItJoncEqKdeZ0Ee1BsuviWr7CtewJbsrv9ItOJ0TBaRhkX2am
acufFgSvNQbWtPlhhROPutAg2o0C8G02eQj191qGsb46A8Cpz6irZ1UpDXW1AM+j+RXGaKhPfpM9
K2H7w9T0kjiaedQ19+qII+6ylLydAvuTHPtrZBFWqzCbRPapLXyEc2QE0a9HwE4aWFrulcG2N6Iw
GAMnwFgLOuZlQxPEQds7lMVFz5l9IcXFbuz3L2Igpj4ynF1V+HO0sVajqTZfRCWo2EXOXds2NEKq
5IlIu8+iC72ibqFoLQfoTsvSpHpKEZfYaoKCYLTMox7TSW84fYZ0xLwCXOKy89NulxtYFPt6qet7
pT3aOmAFXTBmCHwXrckAqCAx/VNAy9HNEH3a+vhJJpFciJqWUZbRou1o6CfOOWsLfxV2rctPy5wk
zwdyGaVKo73MH9pakq5gCHKXaloAjrYX/sSCCP15FfnKwqpA2kSIw7y6LT/Jrtv+n6Usb6Jm/BtL
mW4K7d9ayp6/qqzI/5xC8Ovn/GYps9Vf8EHoGMCEqiG104mO+M1SZuu/GLphC3JwVUvMOQP/yBIw
zF+Eyocdw5xjXTQCCH5zlBnaLzZZmpT+lO4qW4f9v3GUzekwfwjR0FyTrcC1+QEJNMDbNtvN/pAe
46hdO0WFQ/FluZ9OS/RcdI+smnUrkPqvtsTP4b+Cr+Ly61f9Y1aN/k/eNYudht/KdXSX2ALxF++a
33ZSwyzgQzRUE3pDSOPtbtCXqtQjbz7BiZ+EBu7aZE69xI/rvEpl2KUUDrPk/z2zs32RYgqBucSq
0ADYGvDvGkmANCmPrpFDUZzS07Qs/RClprsi36pftRWtXwNlEbp6GtQmgoGAnZBgSzpkY+F1SnX5
g6nwX/yitv3nV9Vw+EVNC0moy5Wyubx/flVDK00HPXHc7RgY26Fx2L9iJ1nBPoTlzFBcZeEzI+3T
EOl3GunbcqguIpqPk/5MRSqbdYAjPxTZd2agn0rRrjkQj5ZWZXpJrmU4WyOJ/4tltqDFXGXqS9KG
iCI3SZsaO83RGXyREMnyT9Zmo59sVOZpXCKi0j0yYFmqNIFi0Y6fIxy7+3RCIYuOEg5SGepiCR5q
lWInnlkS/KQGP3aDR2XZY3VEeq2wqwbNK4rWmg6M3IaOes0jyHZBDkvDYdAeOxTtLtZhPiX6VrE/
5GV/6SwuQFjryQpPxDh9sb9d8Oh8Wwk7PKXpY9mOK60f4FcWNe1CI4HwhVfMd7uPTuJCyCx0Jn9z
reab7g9PwO1a2QbXyXQJ78BT+edrJdBN6lkzuduQHDxEZP5TrCfvLkCyLh8Eew296ConeywwYnPV
SQEbD03OZJnbWmH+7LcNolkM8gmWQxsKFfZmy/N7jezKqN+XYW55pnReQbYxUDaQBQoaahBGaVdZ
waYqK9qfKATXznhPVSRS3GhB9G3GMzY8Mpik2VQYccF9L8knrfrexfjp/kg59e1BjLymYX40CtBL
SmTGKwcJbEimfKaVz21PfFPBjQeiGfN1d4zU5B2a9wWVMJSiPTiL3ahZK01Nz7Gv3LVac2QsnaKd
1QWBBk0HhIF/QLuMq2jkgoab494LeD0Lf1S5+HF8h/Md80D6NNTJt1MlpCxzvHC5Y/7mOv2Ly+Qg
VVYdxzFsS/tL4Elt6C3m7N7dRjpymUpwTsCrNq5VJqQNkg8jef3331D9Vw8xQQm6aTjEaxH28ucb
w+zUOiup1rf6oB9Ky7pMDsAwY34YMJ6/lFF+1hVon5HTviYjd3DEWI3WGhRwGMK7Kgq+aaYEkmFd
+/bvf7Z/dc/iRSZmgcWUBD/2jT+u2ppa53mmpGT7agREFAxSQn40djJOU2TQLNuCplE+ZX9zDf7F
t8X9PNujHZ2QG+Mv1wBMN/zeXnG2mZl+D6bzhBlBkBIXf9ey9b0AVBkJ3k///nfFGffPl97U+DAh
G2xT/7RHgevU3J4HdysaqABRcBfM8giaFUe/FMxKS0ZARkcFbVz92n5KYoNhwKB1y8IW36rqHrJu
QhLOtsRjl52sGLhtzCLj4xvCjJUeQWFuRpdMsDymcuUHmTVxVrJKrexi1MD20zF6wSZ1nxvWPu94
qTlJpquE8EfJ9/XSAZVYaljrGEYQ9+bFwm+6si2Ud0mKGMxiAwj0A7hnjCnvwUgjlWwbJKXoOpYk
UjIdJGvecqrPRlzxc6H4a3sICZikTZ+xPZjj9wZkbmLyk/WJnawSyajZd7EAYUZnrmUeVJIXVnHE
QbnMBs+Z6arlorWQ+mN5gp43TIid2AzE7BYduWylXCsW451ooJmlp+OT3hVMX+Z/y9aKu2V8gF1J
/p3CXKeN3CcjmOXBLi+uKfVXizjERM67w8hwvJeM8DVmhjQBthVGiaKFcjIYAfKFKvubsC1VM/4S
t4XPXwiVPdbWiGJygcD9+QHwNVDy4VQxNHA1mt/6Os67u3acz2R+TWFOuKAYmMGq5UnXfZoajX2a
+okBsgx242C4CP7SzqEbJ8ii9R2xVZ0egUcWtzQE2YioVZZm3yMPzzgmijY4EuZzbeOaNLsskct0
3bKgr4Aa5qQrdYx2JGMOxfyMiB7HJj0tR6iqS9NBK0SCBoxh2/R8lXw5ne4MHHcc79n4PdvvbS0S
IPPcH4XYVWH/gJcIX3CnlguyazfkglZkShs/Secxicoen4aSep81yyu4nfAlR+X0qIvwmJr5gwNE
fWENFViognyFUtVe3Tbt15ph47vLsb22buI1sULjb/KXU0uJFagooyaVM7M6gvzJWxxfyotlYaKr
GKg75AjVU/HmFygdqtqEUVejvk+jR9pAqMQhsFo+cyqfWME0QWJeK2c5tbsh84EgN/Y935esajqZ
QVuhyXDQjYU9JJpyq3WRh60GF0OCDGQkKtvhFbJTXirjuelTYu5l9wDo8nuU+CazqlznqLo4ELk4
z21+bj8O70MK66VtNuirE3WduHRw00njc0PE8D44QnsaVrxWq3QswHlx5kfDNbWer9P6DCi+gIoO
Q8adzOcuNWv8oDRDejePPxpEYFSnKp1QMAI+aizMoEzRQ7lvYWbfESwVraGUgOEmdlXG+izFQXBC
SjVDxZKckLQyonVPlAt91KxcJklMDniiHarcFLty3px15nhOGjaeM8MlEzV7HZmWx4MMn6cgfYxN
iROy3MVWSGR4MsITjcJt1kpo1TrwNOzOtom6hZthJPtB2HSo4Fkl3HZbCYuLu7vAizoiywzwVWVK
9xjUkrOzWpE/Qc+uU/HR97ay6+rkQMbK9AEvwJobXWwl1qb0DWgEJtHLtHrqOQclMYF2CnYXOUhW
QY28GhHOI8YRAWZ0zZN5cEWWRV8IfVGk5XXQpI1SCAqwOxT6ImvVjQ3FEBkwe2mYZFgIFXtYhwh5
IABSyzMw7kekVh2ApCIqyQnQ70Y477SXPsi3uqdohaqfgJXT5+ExZBtMFd1bp+UPjFH4JSshDuD9
97Utdhqd/tCkWinMMlvnrfIIF69dTjlLrMHMtyaONY2j+3iGosHyfKiVDk55i6bFULTjVNUEZqk8
1Q0q+DEh2R4SPLnKjO0H1CClT+cFR/0piWcTPfMtWbyBdIOPE9FCszJkKwVBG8S16h9us/fD9qdk
tdlVPc+xO8DNIXM9lfIRi+vuHhVoeCpHHX8PtCsxVGsrbvBDhs+0H78kqRILsKRbVrZzPRxaS741
sn0CYPieGHvGYHsJPwkmWkFaxGij7KgQs012/5KazC4ahpRps8E7BW+ZxIkpR0kZd2j1STam7Z9d
q7RjvJq6HwmBH3jmhsfUpcOc2WjJdYycxJJ365SlPlcc7Q4t2UQSEVglkLP0xgZ1o2iou4VVI/BN
j13uP83g+34oJsIycdeXWvoW57w6ofFcip5k8wqgr2KVgtZ5/+Jq7CZKLECZKW5OEnAtCSKWSLQR
HRecDoASbJUBk0WLwpBzI6q00QKtZpGdYBCjyde8OvClOH10DxL8Z2zwMJeFhvnaaK62S2JXU94l
ehOvcoQ2cY8kunEcT9Y6eNLJvtqcb3ZTjoahHCLWyKmmcwZ6elM7LTaLMPVU10CrH8YffvRU1W6z
7HFwhaF+nwdCcOhqFxZ9zMEIN2oYP9mSlTSurH3i4siPSr/ZloU7elDKvKaTxOHZhu11rc5IGPfh
oqeXPrvDa62FTInFtFV35L6w3Y7KJhq4Vok7/lCid57y2vPjHq2N6z63tXs/qLMGw02udVmBIEFb
0whAcveiIjGM0KFNIskGJQGEONASWETZtXANxFE4nPyoIxeK0dYLc9JfS9d4cwzUkFlLgce+GXXt
wbTyfakHn7q26tLgMzN0mNwSgC7V1LVhHLVs0jJelWa/1/z6RSjuJ/3QrVVCDhx95ZnuPpFCKsPn
adlJrxjgmwhgT9X4lLG84EWYhegDADcblBkivqTnGJmk+9a1v+kK0ih1GKXVXfHSz3wEG0dln4fn
Qg9f/eC1Jn4W0Dv6LKNYxrq7UcsBoXGoIS7jc/uRONCI7a0G/zkOYGR1l9KgV7ExgOKaZEKbPehf
QgtrQaU48aIjRWFZ2bgSq3a6Km2KorcLIeWnGF/4+1yw5jbJt9kRjmanSb9VR/WlIK0IkbHpadJQ
PTH7OFjj6EUwho8c50A4+/cwf7PJIYpZC9LnsMSZQ67NPAS4hhrHNfQCaty/NUoBlNl+1QLVfFWq
+zgSD1k/VZ5iNwoOrgl1ssESn1dZ9pYUCkGQ0aofCXy1OgfZZ0kYmeKqX2GMc7AdP6AJXvoedY9N
F2GnlAB67ODYhP6+y4H75og9ClO5jqNqACVumJ2WqCQoeIhDnowV2wAZ1rZxScqD1swgLULIFU6u
NV1moJR08sN6PgBWv74xJ7RGRjEb7C3znnJ1IrxZHwhPGzPc+wp9nQFwudBcuePXbYnyDrv97b3f
3wRzgyKLSQoUbdcvBkTWe3C9jFlTZ2OZTrnXZ8uqJam/mwlXyZBM+1A20z7OUFATKoIkZv7iTqPZ
mzYdNtIMtobjHgInc/BhNGdoaxgrZf5cORmqjapp9pGvsXNASmDQA5s7iVHE6NqpNMVJ5PoKviUc
hkY7xRrOsyS7couz7RrMYpoAUXEbUI2YKAilAktAaM1hcrq1nEmRgZJ8tVV06acM9o2Tf5lqerLD
+zLi7DGNoDT8ARqsQ4idHV76or4C0n2USXSgQfxV9cMh0pDNOdqH01rvxh422mvSuUhmsuJLS4OL
RqtZ1fqM44+N7hf0HFXGqWst9vX2imX6ixrq0Mm5TDGQgYmJrY9mmANJthqdEKVYwmIKwpxcx8z0
Sjd759w37m8RGv0c3tLZTIgKS80yJjA8rhohGZ2Sdvuy3AyzmOJmCrY0fC9mWzzfDK83627ChU5q
Ewwsj6gSEVd3yxK5vcn7VNmLKDlTd/trfza7wg7aGGlvbm7m1kok7rSMZvu/rIqnOGk+mVy0v94w
t/du90o0meoqGn3qbD1ow1/9vTfn7s3RyxSTgZm0MrTcqG8r98nSKmdlZtMPrcgIWrJCzH/iLYjp
/vRdTjyQv8nnhoaIk++48584MG0NOEBLNzePWhNcXb2NNpj5+XmFuY0GdrdcZA3cj2APV3wAtN9z
cO2adslDAFyWIi4q0GlLSreloTfA6HPTM7XppzH2u1sPs4kdB0UYSN6aIOoCrGQZmeupInV7Pk72
xAN51nSySJuJ+QudddPrLY4nzJ0XVRN/dwYNOdNUvoaO3Mqq4hdoEAcBB8GfNUGKMCgx9/asCrd9
HkSG2p60vpN5W59bf7dDoo/ZorTQVxlZs3UKwrtvR+6p42urkQUCvmt25FE6jIv5EDEDVxX5neug
vphbeLc2F0OdJynSdzkxIIsTtHgijT/BaTIpI7irSXfWwO8XV+dQKIhiA9I1NCFukpWHWHPosQGC
39njndKhkSOLQ99YWK6XLeshrCZkf5G6LIdgWrd5iW4XBZxqueHKIq6tYdrVj5RwcVR+OA2G4orQ
1dEAl6gnWzttPzJrjOkvkx5Ai/yoRce0nbNrIX13Tq4tQ0vrtzb91OajLjhBzXfMMIXWSs59TGvS
vCyE+0D3oGqy0mMiuTKqMVoGAnHX7VI6Plc/zkWKDYpnvJ3bin0RkmHfY2yxq5++RUcg78dDqZLC
6Hc0Kqy4fvGdcmOPdDhMUTyrLSoqQwKtipP+UBmav0obdu2+whqhUzTRc8/x+9jaMlH4oSyluaAV
LupDSwQiSgQuT8hKE4XEv1h+/N5wIbxuyp81wVYW0xnszQIuDTrWhEg4OCv9w2SAOfankscjAYaq
O/fCpHESSappx3UelEjFnOPSlWh4VeyYLkZqRW9Ry1TLp9d7u+uSIfQyVaAJHKhO+gELgSq+p4n6
IQQmPDdCEsjeM3wJuCQdR+YP/Ky+85TGgN3i+e84tUluqJ2DrHS+AHo4H6nnToydmfdVZXymJb0h
10ckK8RXpAhcSI8g0xmsh4QBzy9pRHSpp5OcSKNyDHhGzZxkwvmrFckHtS0xE1OHhjib+7gEHTNp
E9l8g3t9kzxmw3COC7rzXcFZLmOyCNGTiKR0Qq0YZOophdaW02xAKqFr3sQNvxgaruutuZ3TjKOz
jYoNlpVI6PAoVpZ7RdJq22xCQCD72NMGGsNFaURbFawYTaeEtlFmEkvXy32BpDUw6MKAJ+pUmhIV
loM0Mx58RvBr2vdsx6F9kL0aerlSVMu4c1D+R/UKDlyzdf1HTFHRhqE7Dy3p2hy/8rbAqxyDB0p7
TgqgundqNO4qxXwNGD1wKig9mfv7Jkh+9EGC+KFFfJ0603cmrjBFGKKHNNYYpL9HvU8EFInrU843
SeibqZW470t7k+l050RMW2lCXEVfiJYFNx79C3OZJ4fbTCZV4m/aK1zm3nmKUpzZk3lf+9y2FFA1
oZXgtgA7KGAybvfYZGBeGwCAqyjBeHQrzROtvK9rVMVhkXyLiZW2JZyDpRJePKp8f0SX0qraQdMM
ZUXDXmRyQ4abuxw6XHICqXCvlLuREDF0NVw6t6g/fdJQ5y4u3N9Gjg9hF7yIjId6sDR8O5gc3a6e
+2hUwUHn7Cwfwd/I88xviCiyBGI9EjNhMr7lVKKruJ5okLoxobmsKcswnFT6D4zasqAjiMNFWNMT
L2YNH5XEgGsTYQQxjAP/EebprM7AXiNsqsSBY05NEtBGa5S7wN1mRbQr5LYSmlwNxToBtR6UmIKY
FLxERnMv6n5b0JFCX4Sae1ak2hw7NmoO7pfNmVTPJRlzYtVbb5WaMuhIx6s12VtyzT46R/lkqoxq
SCXrUaOCk3BXVcrCKI5oRaEhrjjflFr8UgLjWkbj8E7ShLKou2SHruiYILZZRADHFm7aES5g1Wff
1bZmoz3dcnSn6Cxkeoafft8WAl0+1qTJjYGfpNXWrQS+gsL6obbpaxNwWIycFMi4QLzA6D1Bqbjy
xdSxF5mvKgPxdV8TSOcackPLNj5kU0zAy4xMalpkOW5SHIaRMsVq7iODfiYEie04EdqqmfqXP2kS
m5wPPpA+c4iul5jk25tASIRov/+5cmlrSgLzlLpwDpVUq42uBA8VP8FezVIsswZrSDco46GeSP+e
CMjRWZfQbQmxL0J9xChlVWJ/+7Mb+nfkgiD3ax2ibDM9P/oMZKfeQd/U2h48UnxTEe7UvCdNoE91
5IO6um+SROeOmN8tzQBBwPze7Q3hZUxM2bsJGxpBYM9v/DZFaF6jYm/CRP/1Y7e/mMLoSM8fLXRM
n7AqnDXMrUeSinHqrpCJSjxxSoKsyqAtss195pO0TDka17uW7cg8EAUeewW79sLPY8jX/3hjuoDu
dOIHybmU+YE4qP1tNPB/nNu/ESWolqrREf//c24PH3n9Uf/nf3zdJA67n//9n799ym+aBNf4BWGn
bZvUIAYTJNX9hyaBYuAXRAVENjiGozLN0n/XJIhfxPwf0zcXMu1NyfA/mFvrF9cVjso5QbecWbjw
vxEl/D/2zmy7UWXr0k/EGbQB3FoS6tyn7WxuGM4OgjboA56+Pshd2+fscapG/fd1sdmyLDtlSQQr
1przm3z0/yEVMPkHoKMFjiU8Rk1C/GPUBAYjKLJEC+YaMclChXk7uQNZsP2kL0uwUF1Jcaxmhdlj
aMarHIoGf7NmIu6vW8LBX4GnKBtuOkYg5+0+RuPUu+t3RzmAYv77y5qB+ti33mn7ZhV/k7GrztO6
j7FW6fZ2y1lvtQPUadqJH3d/fG+7r1hm6D8f3+7rLj8qJ79Sl4EESYNmipjpMhAuDnj3vo5lbZFc
RVRjY5wXD7V6bjLIcgRDk6BL+V3Dik2q6JRjxqjTwyIacndCs6CKMl+qROuTxRVtSo30WthSH4QQ
v9loNEefNcy9bcsONETLVq4kNGI7dLFfwagvPlsljMrZ0fi3TF7vMwn12+tIIkoE4JFuwoaBWnfX
/HsK1NlKhfr7S63w6yFHBf+qH/yC3p6XwrorluGu6CCMWbAzUK92x0ZV+rIdCo/GWbVuu13kyEW8
mvhhw+6ylXG0HYyF2udmu8l2U50K/ua6TLgWjggrP57G9lyW9Qltt7YDz6OPOnOCPyDqS7Pylj4O
233Q8Pd6KvpTBXT2RI8AUThWggzrq6gR28EvJ4rr4JKFdENkATNmYfi45teDCSAdffWamQFuh1J/
TZcujIia8ROgXH2ptScvixlJi8azkASmAk2b144GMsoWR48CRrI4JLkv7I5cDAnHAMu6ufYmZOnQ
xnfqk35IjDG8hA1yYcci0bwa8IM5dVzvmcjTiDDBHQGzsUqQadUSmheXa+9N3WCzrWLprhmxw041
1vewDm6zwCFBox7/OthDaZ7MgMnnepdEMxAFQ3qX1UVAX2JlW22HWP7vW/XsjRjsnuPFRRQ9I8bl
rAI/jVikQcR8dlYW5hAFaSxPlc8nM8wGgquprSn4sFMaQwfBj6tlXpMcQeJad0kDXMq9Hf4OG2gX
4A+LHVJKLmF/Hq3KhC3S9ki3+6W7rzHu/s50TmPmxry6+MiG2I0Q3ZgHCO4/jM4hVbZomfAQBgRP
A/BoI6zpMpTLvF9BebgAMsV2ruUiur4cYg7WFv4KEtteBi+3VGQq9fyPv72aMIsksZ8e+7g18Bvj
guxX1hlNrwqnBYft3Fz5fX+dpvi5b8yh8k6DvyudMTy70vjZjqDQjPJWdAx67T6gZdeFtPtSePqE
W3LVRFF5WGJr2hUGOsJ0xBQqhtRjCKxehM7Acow+Y8J2fC0MAW5lCBkeVg0ZpRKnoY60jVio6yfz
Mq3NMXSmnYlq3a4qdVnAOPL5HWEq2QkX8WCm1OVDbtOSR1QaVHAo4hnfVDyg/ySUhSnW6LHhNct9
a03txXVtDOGQUW/69UuGy4Cky+S9tHV/aRPVX+w2LCJDJ9+TmQ9oPYZoQ3shTyMhZfkoBQpwMjmM
sUMiTPfNWpuGznpgePPXre2+YLLGQy6yH9vZHzT4WZomZzVY6qQ8jMJKbuCeIY/1aLvKDsEygzkC
uyycv0HLzuTPUwJFd2rGfr+tQdtdfojc2zUsFKfFu7WmITvrATgqLmpinTJq40p19YlOPaa3irdz
+yz8uek2MFgGMZ7ClRNn5XhqK3L0cifu6ejjBUjs82Av7PSIx3X3qKDVqu7VoEvH+5TA+cg2iZ7N
E5pSTkBSmbKpL9dXltHb7NrXSa4Kfi95FfbTQh62rHEW9iXRhGYBAGlbcLf1rYIQql2R/VmXg9To
dwDPueK1sjqZljKOQDGfDMaJ5KOjglXqTtYYVJUc3B3TWPKdfH/ekaRBS3KhGd5qnzjzrL01bDEd
NwzkBxUSwwGFrNEzagxx8a72Igvf7iVdfUrbl/DVfzZmPdBIU2o3r/9UL5mMer7za84J5a1lWVwn
nH5XHGsDJxy5zc1FZwWWnu3mdvDXO//csrvsQCM5vSFqb91n9SFhqVIh73BitiVufXZsGBWLWZTX
2RrK6zAJgsUNtkdl700HUSHQrmaWGd0M2TkuoRIk64LSx2l2AfyxOATUmCYrbMKnKHLz8rnqoP30
DlIOpPD4RgD1AmIva5rATtbVZ99nN2iv14Ltvlkoex8WTCvKaR0wBv7MbtI7+9WqtmfsayGbaug6
huqhYl99lqK4G8GnnqZJLzRGkSvMGZEvsRvvsw4VRex4CYIN6xyAwlxiNzkiJRivmbLHawimotGH
HMuAxdw/IrjdMGnfQPFkxvnv/M6UQujo+FBewh1ytglA+PCsGaRmApKsHBPCmd0Up3HvFJewQzjO
KbAdqkBlkaOqt2H1ssm17CnWYmc70GQnakSV2dmrUP1tHrk/3wgxqlS7vix+tXp6KH013dqWZP3q
k11uA3PtWuuZtE9Yq/74bjNoblfrFKlTn2VSv88dxZsztZj0DBqy5myS5mQdgtn/hG1rpWs5Js1h
n068OsR6eisIFUQWPmQwQj7POcNkQpBuWzDPzC0BW4TrKW2wvgAfP7Ve85lgs5c8RvmWGt1yDNL5
u1eoQ4enfeJkpNUu7/rYI+aOkdGA1OpYYIRDlhm+lZa87adlPgnHiZjF/u5s4tXnhVZMTCttxG7U
W3J5a8OE3o87RkTHxSzQzZsYQcHI4s3vdXlfUuM5TH8ruSLUM8xtcPTvu5x5m6zHiOCabz5hoTds
Ug8O9RPdOPLhkYGeMh/IrNAo7akY1zl/Caqy7/fEmO/rjgQzQ7yrukt2hmowhCE52/XNwTrpvLcf
m1S8ltV84V/201I9xHKi19WvV5+QS8syAiYkBGAXuKGIKFeJT89HxrVEO6DYKV+kHeZ7JQnd02Ty
vnVck4LR/C1c6N5hYaBRckQ0FiRqtes2faELvMRUf1r8tEb+L8P+xWJeDpptTOhEMIKrQPBnC0VG
qBdxKBeJdqU/0vbgpLOSq1YIOTBsFYmAOmUCAemcLzMmkacRn+AOO8mg4T/QJU2u9Bcar07x3rTk
ckPzDX1A8J7vP9jYz87uNPPyhvF7UJOODUD9xvfJ7qtLWeydR0HO/HMuy+7GdiAbD6V/dgIkHtpj
2KWBWzNPYmub3WnBXIoNNDE9Hp2jmSa/3TRICOal2HXEjDIyBt8GYws4nb2rK+FEhSZCbfHlUaZk
3dYQ5GTGJS+jH+e3Fl12hme4HmFZGeO3YAB6ExJZOnnQPTLxPCFOOLl18JXZGJgCz4W5iFuwuxNE
tzIjyLODr+vpjok/lu1x7ysSD00n6CNrCb8WwXRnhDzT8WXAKSzkNRV9vWOlQy2dtjb+mfTVDZxd
oTrztLBtvJGyfuwdK9/VjJNv3ImHa0Dt2DO6bz7/TZnqV9aKp1LcaJlPSyhWe7Vkt71XUJISvQ4s
OiM3yAGibI9Pc5IyWJwhSrU4s7UX/uySloXQJW3Arf2cmWS8hX+LfT2ddCwexqwOOYsBuNDIxCiY
AxJD4HBUg4YYEObgnD0aOcylzdif92kSw/pg3jElN1M5fqpL76dhqKOy+MPNLoicAlRxWH9OdPU9
SQee9hQMMNmNEPy8D1XbT7/XPt13H0WmZbrFd6sXKIvHw8R2OQosYIch5CfhozXuqyyaE8/fY81L
Z8g+Vk2hveFkVSPYM21Q2VFnWUQ7khb03lPQmLYHfBy2B318WW0/+UGi/ce3twf+z+8rZXsXMgTR
OKd6h+poc0U76xXX0vSzcLOthun1IP++tX35xzm93WQAD68h9O/IpGMaulChbLdIR1fnBBVBm4s7
AzlxtN29Hcr1UR8P/bhvu4VpjOrt//jtj1+T1UyMty/nTznN7T+3t19O4x/BXmrSXOZZfTzw3/6B
j98z5vFaLroiZ3f89x9QUzkf46I/E96IdFo1n7P1Gie3Ch6j7D5vcVMW2257u3M7fDzm4756Xnf3
H1//4zH+CKyoMvqvWKPgkq2//+Pw8dh82zB8fL09ZnOPf9xXDSrDJ7A98r8+syFkkpEHFWy6j19H
ak4f5VP2pNwWEH49+Y9WkExRZVFojwCi/+0g1qpru6+Z5+ZmijHky63WGtXaRvn4/p+v//v33L9/
y/b4vEX/TzY8e1kXj2PDtRphBx16E4/UthUuiF2dHrabi+uzqdAN8KYOvrm3wDffbn0cZGL/+31m
A9acxfT08YjtVoVsbCc6Pe3y//yB7ef/232cMZIW6d+P/ngMUU5PNM8XwL60U9Ny5NBWvxjXgFZV
RnD8/y3M/xdfFS3CgJ7e/6WFSe9y+JHP/9nE3H7oryZmYP0rJMrUJnlLYJ3CIfWXrSoI/7UKg4Xl
YcJZO5j0Sv9K6nLCf1muHdJwpEgRjJRofH60MFGA03ckwuuPG+t/0sLcJPj/YSux8W/ZgYfJBSOs
/U+/giOctEVim1wmfciqdceTbw0gQXRXreK7OEzYKC3tpfDdl1LBKV6CKj2ZiBsNco+MSZ+rvmVq
0mYYiH24yUVYa4g5lAtigvfiOiW7TVVCTNGE0uTZp9zovcOEknVvCva/sUnTIpTxeWqmX61NX2pY
3v/tLfkvRifbNVerwX/+nchr6SObNjlgNI//4ZLQnTd7uR0IMikR2gAXirTMS0gT7BdjE10Nbn52
HWHig+dl+5isWpukDtyd33T7MV8KMhVJbo+dy+KZXMxbwEhLnhHE0rL7E/GhRV5xGULrVfR+t8O9
9KkyzO/sZdzH7UDqhSD3TJuHOCSaBnSntqezNNaaWaHarDISkwWd1mheGJ0bRX2eF2M4yaVsDljM
oSjF9nQNuzzhubvvuaOobfM5hBTYvgRGatFA4RDS87mUMOjNCvjjeth6LlAy/fNiPH3cHfrtat1O
qkPWO/uOpPCTI+3lsh0Yv0MNs0IQx2sDejts/Wgnjp80+/Uo9nr6JRYVaFTHztf6pHz711gzXJtd
uCz1Kk9KoFEyLQsPWUrAdTrwmlWhT6qJMM2LMhISeEV4TyeBTZseAo+OR+PtEq9YflguK1lfPxW5
zi/LlJL+XhbPohjp1tYluGPhoGLIuQRU65dLb6Jr+fuw3Wcon6ny7J9UWaVH6XSPen1Ax8ePWKoV
6JQiCKdwQ/2LQjO3KSN9iwff0NpIgBuDjB3gYTXF6DGY4hbKfevSfc6NZox6WjS0qGJMcBXFdtGc
VLLQcfzTSg3nEVVv3O8ng6QLdCaC4nhBS9E373ZOnqjZJLwiFj2A2bGezJ67FtMm+jwZbkPBdNZO
R3XYDkow4HeSWl5Hw5OkunU6IozhbbtrOySJ5pvlYkD3d54WM8X6ViANvmwHFfy2VnVbUYVM6t1v
KmcoWU+3wuNDhfve38sFvlqqFnDOk2cB7oO73i5X6YTDYWyca1u3K+q/3mFy/xaIr+bQ5QeNKYER
H73TrQ+KuIWAawckoUH1oSaRnXvlrgp8Zoaqgha1ZJd2vG6jiMRf4M2OATzTLnwLRVZG20Cuo3/R
l4s4d1lPmM6ciMgJ5UuStewJPIa++nFg2wssCaPgUMpjEyZ77CnBCQvpxEQ7OfkZTm2j0BNDx5B/
WgoSK3JNbrPR46ExjRZqJMhpo0XDxBRlcAcL2ix6f7n2uqlG2z99P20yybYa0HqEtD0Za7NekQHI
Pp2MaFFjMKBtwttlXxbanzett04QG9p6/cx+KvXcSxZyipYjDQGzhtFhN/SxYYq6IQFforvmDcIy
W/VvrezfIUoYFz2c9BJY5xhZXTX4I40jQrXJufmUqJkQYXB5o8tmb6pem3IJ9krhtO56tyV2B8Jf
GRy8BNSpKNRXhzT2yKYVSLewg3+ckm9hOGCMeIn4FIewZCxWPAs5IXLLMtJ5sZzH5Afp6z7ibA4F
6MPJZLRPqxB9Yo07Yl0oufY1J7ccQfEQA7Po8qkj8gdxQk6GowtMv6xeSGZuQJpg0uvreaQAVGBs
tfbg344GTZziYWuI17i3ziFaUqWdi86rq0ClSrj7tJvpWuexAVdp/JXVZkS+bRYFdnbbWRNt6iL8
kvrurrIsKyKQ8A0fU31OJ0W3JMZpH/jMnj3kooE0gDdkgrxIsnAH5YxILg17lzX5y8RcPWic18ou
LsvMGIlp1H09NCDLgvgX/R1E99+gAjQHBk7bx3wu6DbJtjsKclIq0xSHpkiWSxICfm8rHytV0rHa
tgLt28KzhEmV+W7P54GxPDVsvB9SCkW0wrYtuijp7LdYGu2JdeLZd946qwXwXRDjHNb0EvlAPI95
wGMBSC82yDWezEEROcdcglgrtHjnsAVSm+bmPoxNrAvN4N1bKb5YGD2ktpn1fkYBzJszeTmCP8UW
a/CGQ2E4YleFiw2LygZU2fZnd+DjVTnPNAf0vhLmXZk6X11UINkIE139EjP0z8AglrLLBA3Z5hxa
lXcnYNjSB0CQ3pP6lQc01hU/4SAvubccI0XHRPBgnC/Lzm6JwKzN7gBhSEUBkIQb4o8BJc7hd53V
kWRb/bQk2GZM0DH70BsflJ9cHTM/N/SpIyY1h632ztMGM4RN6Btw9V7Np6xEE2WFMUjFIt/Xsvls
Wykjs5Amj0NgRSspX9Kx/e63aBmdxAEPqg04x0bWH2QxLufcEGvc3Sl1phl9KRv5Kh2sUx0vd7qd
gGk2gO7Jeuic0d85qtMH9uqsR0txjHuGtwkKAsAsDV2eAS7Sgpa2noGgy5qeU2UYT6Jbv5/RnSPq
21bLLiDGwBBId/DnsbJ4uw4Zqyd4vNUjnfFH0oQZVB2GXFeHwsMm5MMzZVyMAAhqvzSpzKZnGBAE
btUYAtIgfpyE3XwSqrhzfVIhiyLctYHbHloHqDZLWeT09YO2RflaEYdh558xrFHtiQmNjO2Jw9i2
j0tNXFydX9BLrZZiUC/o5CcfgPqihyfTbIujMaj6OozfvN57kwVRRJA/SCyXfCwtNzf2mB+xJYYL
kaUojOQwYezm7VdEaML2EkPUVBSFJuighrTK24aK7XNRP3jpcwyq6mFKgq+ksrb7bimHAzisnMgq
K/S/IGTCOVkZZLV1jnu0Z6brfuB/yewQ0P4wWTdpKaxH5kb2Y5lOR7eOv+A2DY5KTS/I1rK9M7q/
C5/KZJaQEAMzysjEQVrTDPt5DcAqUNjDV67EOWO8t+9+G3nvXocKJ1MfH/vAA4c2OAcsrfRCpVu/
1x1JADB/6CWKLDxpJgs4UWKwdEWX42CiBB5ixfQp6W/9sOES8uLapY3RoCTbs7kLbF4Y5H4h4RRn
xkrQvENsA2YyfZuBnk7B/BYQvhFoYp37wSBso+Nz6i37USj/6tMmoefzswswEnVL9YVRLb1ArD7C
re/6ArBSZXSM7GQA9Dd3kLv6qXj3b9oGUPCS0AxzmdhjQWnzRuPFnW+Vj32E8g8jdcYcweNgqLa8
g7Db9MOXui2/I6eEyU/tnnU/edM/1c74BEEupeWKCRUvUlGUVdTZGdi00CVc23rttjovyUDWW3s9
V0gGMYYsK7DXytNj5TlR08Q7kbhP/gKRq/KtE9nWSJxz+HS5Dh+SuAJy6WA+0RkbhoAkkmoMdoxJ
f8FztJpEPC06EPuhsu8MWoyByNuo7ttg16OqtOMBjFdALZV/ISgOWED2Lnpgk6mLSsLoo56njEuW
FHPYao9WHcO1nBIPahAtP1OZwzE2AIASMl5LW1I4pKuNYkBW29af+/nnXJGJmVTifm7C9jhWqPGz
oXm1bf2GbvBLpeJPtU0EXNgDUGRIH/lLiWhMv6kK+r3Gt+GgkpOpsasyiEUEOu58LIgDZ7B0KsZ0
Vrl3OnqNKz/wZnJp/lLoS06nPvJmm8BwS5t7Wgz3o0pOCe9yVCG0jHJINUkTIj2G2O553dVZirem
Ufe+4x7ihO6naSXLwR3lrVslIGUqu7rioNilYfCrHt6nzn7lenN0wlLshTf8ZtRzbhbN51WCS+2W
pT1Tc/4mU3aKkhL410RApkF4T1gnVyN/QnaBTY1yrHZasa/k8mzZ8pkWenwjzKTfp96PpfoK4aYE
DkMZNNoQvSlME089pwh8jcJ8xdFE14s4dJO2Ou9G9hnPCqJ+PBYiCZZzlaGFZDKMzaFsowFKzk2D
RSclp320livXffUU5/eWd24SWF9COd8nK39u4X4cy8JhJ+fJu3gO5sjLBaYEdzpME3JN7JQ2S0p1
QWQssY+eNTGop0WgI8CEyMYJa8yxoQWMzxC1aGyRq8xsAtmaPNs4jnEJNajcATzvHRMvkUxGEIlh
w3w746U2KSSTIHttivrJwUlwbq3HKaceb/mbPeLCjm7lA8QF1Ctq72rAkVsaFBHJuqvySG4FJcSY
SeKp7+i/k1yptbPsmfBYB5V2X/w6edBgMWMyY5uSIqZN+aN16RJczVrYAyY4hEX4zXWUfceEZlmY
gMHgXYiyeKh082aXaLyB3uldm3is5LQGuGL+GozT7KyDlyoOSUAYbypFqmJoupqdnfGcxmYb6WYO
jkbYltHiF2pHz/klb9aXlLVQBHLXxYooFd3v/QrCVZ4TA2BU4qE2VtVzQU08dO19MJDIpnGg3NjS
fk+qUR8cy36oFlYvppBEY3uvhIrfmW3wI2ae7GfK34mCVcIt7OKQ5z8yyweEIb2vngs71EzLnMKK
MAQLwU1FvWu2BCIs1WkoAJ47+IMVKGns8XXE3gyLpzveszguCZVjYmGmlf19gadmNma1M/TvYZZf
JwkrPrGtt7ClBzJ3lyGdfijcZWcSOoC/yWM4efFNTgIpbmZZX+NpLUrQswGZL34MXXobluGPOk4h
8rJFBBuT7OvhPEwMI0KDSU7I8mdbztVnTmzVvzEbzy8GjhTcSAzqu7OTENpVlqI9tkX9w4uZLudi
fjSE6dAB8A5WB7ou9dZsh0UchUbnGbC+z4Mt9yrG59YO0qVrDc8LpSxza7xIqTlqXPuYgGhabTYo
6AUlCgzHyyUZ4/mx79P+OGoNWTJsnwyRvFaODECGwXXK82dVqV+OgI3LXsQtV9lz5Przt1GjQ+4y
n5N++lYMwSfJvGk08ns7G3kOBXhCpw7jnSG+QQK6MSfkTZX2IVLFxpeiW06dy8ah8Kud2zaf+MWU
TRkLWBfkXxAPH4hBDXdIEPTeDCjy+jpPo75HnFf3X2UxVWdEO4RYGMjeBSYEl7XKTG5F7vtokmY8
73ZyP7CX22UTOu6qqPcqRfOQZWI3m/BWa8LGAQliPxzZXKIcwrWWTLAxqbARkY6QpIOM4ecgiYNS
L2bCaEaUNtFJGayLdKAGjJf79b8SPZJk2qNzxr6VyqPe+0oHkY+rxpw4A2geKEjmYTmnZvqlJrj6
JjTqKxi7gDy9m0KRw4yKMKdi4HSgLBgIOZDED5U+p//6QgK3+xzcjgpPOUJJ6PIMwT3cjqj68cp4
nWYJcARaY/ubu6C6ifMCuHCtiEMGyKmK8Dcy6U+4xlVa/DLoBTTaw37h4OdIXe/RM1FLVWOPA8Rb
wMSV5pna/i2r/WPgxTiNxHzQIQkVFJE7p8XvkNbxEwC9vaPhnGElRdQzFETRBT9jQ6J4eMZIiVPG
usRzTbkxVWJnZnAfqhwbv1zzaN3CxQJ7Mm3sRh2NRy6OPyQ5zfvaRnvm+mSkd7nNXp7rBIJDfYoF
r1s8oQnKARHGXRxjsXFn+m4NO3KFZ0Q3ArMSGuLIzRx/N3lpcoy78ABqB4CQUN/Jno/3Riqf4/WM
ZBJMDInKrikypOMcp7RPUJRDFFaJ+1aMVn7UYXOrJuPHNHVcY/tvMmVeQVR13Y93refu8vmONWTE
3Q3wCieBLF/m5EEJ96BL9PI4QHjYdLKH+L7VMQ07ovjywPm2Bt+P0ZLP029Ki9Ronr2M6ILA0wv+
4oX0YeaFDSynfWc47EOuLYPx2eEFpMp/1VZ16dxlTVdt6chwXmWC965NSMHrWUSXmJUO0yhyccib
QU2w0RT/pq4aCZqfn5s+Tk5FHhOeiBqsMTBptt2pC+tb26WahwarkR0tr06jPzGpeugD19ynIv2l
XPco0JaiJfGevaJ5c1P3KQNC5w1vtec+dAwBB9x5mpoCi9fV9fNPvcPZMlL1p6X9TDAQdNn6UJUx
PN3Ev4aaXetCjhv4cruIv8bsboxB0qrSV68y4DOCrmzxGk9mxUpbnod6OIVG/2Cu55pT/0LN/7n2
2UsszMGxPv5YyCbFV0RgBrvyx37o8M4gDWihYsfWJ0OANnJr43fXz3dBEjCQNpAp8enR+6LEGpm0
+ke+qJO/gHQcMZEgEnsnHBf3QmdgECud7xRsu0ki6Bi65Esj5HkepM8mejDBVclHhD0iE7/tMb/3
a+JHcFe9p074GLPjlLV6EJX72zDKT/X6NxtT/yrIJSkHFvLAlMD2LbxGvFM7fwXK2AVq0iqAYA/t
O51g8RG97EIn41W8V+adTqSNUFmdcdaS2NcGcdRWoRX5JmHk7IMj1CVTpFsaZ/T32YEUa4bwjM6j
W1OFizVfeKaSXPOGPSx0NigXuvpkESdrKDF7hTWjmFbfmxGTWoziEVL5gqygIS6E4RTAjRbHo+pU
lJi5+ZCsTjgfw37s4jBfs5EDQpI1Ycn48oELIBXDfNvy/TVTGZPsV8iOKNIUecs5wcv1msAs1yxm
bXbXGNjqDSU2Lcxl+lH2QM5HMG2ILPC2TOzNRRm0tAgQhHQme7r7yW3e8shas6Ah6dqRKd23wKOi
gSYjdloV900OitQhTLpYU6VnPkbMCUmattbM6WDEm7GmUIdL/rnL8Gca3XMTF85eQAH9pM0LC5E4
FGuW9dp9OoHB/Fb35WvY1nWEv/2nS627M54Kkd5ZChnIXLVyn/ajvg3S9mefJqBzpGsd6xnWIlY+
/y6myKfWIvS9xAkVZ4V77y58EJpghvbpLtcQlgu5r9kdxBC4CsAc7ZlrCCtoSbR3umZ852vat7/m
fteKBPDCSaZdvJAK3p6KNSNcrmnhC46YdM0PD0Bym5N7Zw85QvaCqEcMWWFfuXi/aFT2lJb83Yhs
O2Cgw6pLiWfazeHiIt+sX2xziPeLW4jIMiSMgjF7nA0SWeNEv0wp0r56TUKnO36I12x01rjgpqn4
OTWRE1fFFWFJo8JIRao6vqZP4ZqzLgk+Aut1UWsCO1Uyy9e8prL77XdZ6p+KtszFr7yLr4rHooIw
AFtJRSo2SXcXYoJH4H9HfXXo/CB+qwLnHnnfd03vBx/PgvhQOF2kJ8AXXbuSfkfCfmMnuwnaLrtr
qJEE2cMXOvHvWU4ay2gTXcLGcSHvvvyVzV4BtoWulB2wI3Bxn6CAKp7IQ3fv1qG/S/s6wquNqItP
b68L9Ty1nNxakK8xNtM9BvW3uDIkkjb93mdNc9sif4MkpsiU1x54TlJeHMM0H9JpBhS0NivdYWda
N04PQdS0YZQULVWck6GsmWfnQTZ+dawgbHPW+vo0+MRQoN08uJNNbm7mzs9zjW+VvPTMVMOTrMyD
2QIaFj3SS/OcVq53rtrfbWJMt7x5P6cmW9OEFoYZIRIi3H6+OcqrH3xxmIkcu5wS3zea5W7ovNfJ
duqHUN1XEBlcNs6oT46myTihxK53mGpGTUHaqYsewYiUD01QwB8pYtZvT9zSmu0iJ4D7gVz4pz/M
z8mcPas5vesX8cXk6pG7WMsN7R2biXfUZw8a9ro/Cvmr6Uv3SdnDK9vl+BIHv0dckAXyIfzFsqEA
BpFi5hNhVUN9mCXKMWMZnt06eaR1NB1ZCgHwknxYjUYceUvwEodEzNp1PT11k/wl8+rUs0eCq8wl
fsrrt0mmNLw4Ja2we69A7ZF6aKq9nLR3kGb4RYr6xeqrHgq06jCvc/lz5uRLErPjgAfxtEwzCV0y
HRmCkcQbS/lZMSWIkvlzsuTXPqGJuij/62A5z11GUunKl3CKGU/eAJ6bCmIIqA2TCgGtrJqnzDGJ
lZUEZFr+eLIDnHrjhD2FPmYBIX2ngsnFw9pd/DxPD62NMse30jtNZqjnJcEhUB0BCSQQHAo/DvYA
dU8AmyLVN8hyi+l+shfOyebeuxhuCOQkbsiV69lz2r5/q+5yxhLPnesTsEULXKy7yTTX+yVRLhwe
PyCtqfvlGjzPFA1bPWbE95juXQtqaz8GWG/RzGE3S09OXF+rsPniTmsWXUx/pRRRbcCOapwuPbmD
ePSmuWa45C5wAjPBIM8ydllOVZ5WOa5jeCegCX2UyqUJgLomwRME1ska3Jl+XX4fL+UPNlfpEa1/
BODvXSvbYTpT27QSB3JmZHb221/FNBJOISVeFBuYgWO45FHEj23puLdmUz3nORu8fMZfy6n3EITD
t4TUpbGbTYJig89NOb7X6ZTe5ky792HGtNPG2Orwao0lpJO5UjR3eszU9JYecrbNmOFiVKHC3DuI
hkann89Qf6E+kmfDm6dffO9bni73snSLiPEbnAHPBQmVou6umsgPZ9IITU+ckpKxtNN1qwYeg++i
qn2h6k+DId/UMJ1Cd3axPapiPyoWgZL2TDasfftVD4m2x43ymHG90FW+/1rTqv6cji4/3Q2HFqHy
QQ5lcl+aarr2PQldoChv0glfq5rIBMzr29KaOkANmKPTprFW5uQz+lZxzl/6Il8OWQO9aEI0jTlB
R70JpsKzDPtpRnQq5vA1L9zupGVr7xsTmZUx1/hiTSY3pvxB2bDs+4DwItt3nvIm7vZoGrFzWlQg
aoTMmfnlM0kJFPdeSPwyvAbG+kjSkZj/TNzK2lW98YyZ2ed18ZNHPy8mIugsmo0ZwsQCvbsrHhap
bGiF/rNXcjUI5XLvsiFk0SZX2/VJtvNtgP4U6lqjvI1tO/mc9w/t8BtShvm02FV43xkL0Sko8hdE
D3OOcHawBz5u/4u982qOG+my7S/CBHwiX8ugPIte5gVBihK8TfhffxdKMxNqft9033mfiI6KlkQW
QRSAzHPO3ms/IPd7svqp3rcBbbkhtNS10433fJqybZxqV9WhrmTHf9YMluc+a6MLzt29C85Ot4f6
tSGOxwgRhA+FgZ473TWmOC9G1riTP9PobRCk6ejcTZVdW9uw0reitPch4BBwaoO9m0zMkjxp2fwn
uUCcTOCvncpNWybexrZVdvJ0w+++JHP1q2g6tsgtAL7G+iadsviw3Pzo5FsijMtLEgmypaxuJ2aj
3jUaj5eqIeUvNzaVNkb+7AiKooCt90Dw1eiRpM3jIkdBs9Zm3d30JdiIJgblMwyPZcDjpyVrL3RI
upoUOonYCt/FlKAk7qH2Iz+7QJyjDT/J1I9hhzouzLpkzM9dl8IEonBgvDEC6Q+1Q1Z1/clI513X
OeSWj1+bQqmDzt5o3WoxytpIxwhMXFqe09er8AJsKttrT6Q6RAsEg09q0r7TMsa/lM8P7pBOm36Y
39ltEDrWvGWdiyBzWKZCAPPw/oVL3U16+Wjv8G+w+E1G/mAt+xsXlI6umnhbDYm4c2mXY2+hwMaL
fB2DWdBjaHfESZqpu2e29iNZmNnoc5M1BFRaYpQfi5F4LT3zKEBtDwtzmx+v/KrIHmM138992l87
jSaFLfg4k3p+Z1x5Qd6b/JzhjVHjsZiF2ynit2CDox6nKTrrlQKM5Ij3RCEC6DxSdPUyvHPsjrVv
BmIWYphIUsvXaRVdWDUIYpvbKxmDfHwGtzRB4w0GetvkWaF0b0OTwMHy0pExHdE6EbFmbbPaw3cT
VHum7gyNTbraxRjk9HlAqxvFN+AOV6fMCbw0wX61JNCPRvokMAbGY3a+vWhakgOBDagsehNKFNeC
QsPBJhYpspOiXpZ0CIo46Y5NSTGPuz5mcuSVp5lMATMTvS8q93tcCma30WzdSx0HccJcEdUAkwhV
66d2hDDQFieEtQC4ovBaOEn+Jc/4rFuG74WL1S9sHXQky6TTYF5l9q75kuLImK4NI0Iw/my4Jkke
MzSGkXcuCfZw3ZWM62cLTiwyf6lt6NRhXsGlTdMLcgTgHxe8SF+263jQ1qhPkDGLdLxPzXltjeS5
OuV4db2sBGOKsU9aw7ZmG8gm7udYzMwt6WMOXddvQW3QHapCKBgusamVQahuNLFBaegQ2cZwQpcy
7yS5mqHZJ3eh5j2mOmyZYO41tsmSxl1r0/xCo72vxh5P6DI5LOOVqlJkhq55kCqo724vuki2cexs
e8eKD3Zlg4iwIn1XjTxm6cnZ6MKS5kvEjsqd+mKnB3RxarwGMGiDu05X1v2YdSYRstgjLFquVg9Y
rwjaYeWJGc+pJc8W6aVzUTT3YY+yfXSPpcveaWyZgEzh3isK0zfQE0zhfGqT7DWsHbg3UYy4X2F7
QtL+hs243uYgMJjthGDrJwwr5pB8KRlsThmgs7o3z+PIg6ms6oP2mthoNyot7336zsM+XshwJlg+
v8JOucuMkckbkcThyM47HHq4zLKfH62s9Yg3s85hl4onmc8/SBjtTEByFtvaishSKNM467v8nLTe
sQNP7Vmp3MVunh9Jh7gPqREa06u30iKcjfgibe+M1S8rjT9ErXt+DbduWwmQKk48CTooNrfAXFa7
maupNJ33LJcIbaCEruDD3euaOKsGKUoRioOXut+KOKa7RPob7sPwKWHwmAD1ZlvMkzF7gZoy3CH+
MpMS4EBIdIdFRQcqmNqfVYYHP2PYJbOBFJ1qaRaSyE1kzLhWebKvTD50RbWwynoGanHDt3Sh55vj
gr0K7yElLe27SWk7VSMPLDAwsIrdNQP+jKhTp3A2/YBmIdgSTHRNRA8F7JjNpm6TYcHeaZPIfLMb
OVKb7ls+HRgDMqxme6Ax2fWb8jGMg9mXcWzv9YKcPm0qvrnes2UwGtL79FxmDvOagu4GfXWJY8gq
gLZnJtU2PSDZTo+U/MGhTZjGGBKBQxOYhDw0zaPwdGoldaDbQlBLArtqNJ3jUEpa8YwjqJE79rf6
dJ0jzNJJ9lCqgkppjI4Rcr6dtC063IPqmYJS9Lro/TzE/65B8m+iTxsja7+5qaftdRLOgi7WrrVD
jEng8Nydc9pmuuduS+ibz707kNxezQ/2qOItNBdUmGVPxqxDHmQ+y1PexcF+aXmPVYLTo7U/5ERt
n8li3w+lsSuAHCBWm45JYbymRoIzcnGoyuXl9n/2YgZs3Qi7y6zD/RiJOqG3rjY3CfLt5abGQJrQ
z2vSgRlCR2iMGisBq2uiUjpScTDwiUs2rBH1FOqwgpCsNd1o5kL80+3fby9qrEO/1bwXDp2R780O
LMeC1qeh7m9u2NtfhbSjca4N+2SRtuFPf4kyUfp2NjOk4plBIz5twXO627kkWXeBvM3LC5pCBCCJ
o1OHWVR8UwcBDEPw75fXrOWX9hYcRKGBQWy61k96d/79V1JieP0/LfX/l5Ya+yGUhv9ZS30uu1jF
bwXq3j+IEL+/67/E1N5/gG0wJbfKgldHT/3fcmpgEbrtmfyHbtr4rbT+Lzm19R8ofk0dgrVrCok7
5L/l1CZvKJGsSWGaErW1/F8SIT7pjBGcWbZJeoQj0GeT2fMpUiGemqErudYJ2MasFkdKEoE6Pdcz
DR8c3fSNXG1bRDztAa6tnTEffDNDwYFlQI9ol0Sp6U+CVUe66dlDkbIr6svYdtCjgvyFG5VN22Bs
SsRYzG9btWmBgu4C6D5soaJDbjDLsdk50vY+Aoz7ltl17qsGynhcaTUhEwxbmy/eVUU1Md2N6lcK
AlxVfgWINftFYgFkB+SZ9AicRgf9A4AsQDdDh8uOmr0ifC6tO6ahnb7zilIi/OYg6vytzuxu79rN
c1MrEonplK9LvZWURjSubMPERkdgfU2L1Ci07mcrehI00FwRex9uBdZKFsbJp/hoKdiztyrnDZpq
wiE75T7CinI9jfV4Mjy0josQ0xuuEJ7xE4OeHOmCbOOeB4M7oof5FhlNtZGCwDY7cRcsnWn5acm0
EtKiux4MK9yE1EbSdhs/N+iFFHSQIR56875Dye2FAj+qZ3+fQAjv/7ii/40U3fjXC8S2kaCDLrG4
5mhgIVT/I8kkmbymL/uqOlSWfNZbaGC3l8wjZM9xFdTliWidmcgsveOg7AziWCz+82T+/bFgIvhT
E8+1ClTF0i1Y9a4njM85J6Zm0PRPUxgiGiTuuCq+WQa9yX2pdfehmb9Atv0Z29k/nYFPzJTlxwpE
fgIMi4Mvwvp0BubONWZF9shBacS7g4pecWEvtUy0IBdas9lNWhJDvGX2Wi2GeU0NxQ623pFfwz3Q
n339+/OwQGk+nwhhS6FDceH5oet4NP7ymeimGqB/Z6DJOBHoh+01uFyCqoZ2N5agoLUOqbxLC3vr
JulpKLIZDSoyuWRGkWxByUJ1+7MfK0mmy2zsZJntbm/lBsikLUKqVJA8/f1BW8tB/eFouJ1GBwuI
Z5O+4xKA9teDDrkD8OAmHLRsiGZU0x4WI5L5XkPilRB6pgsn3lhD/c2FareuQ+7DOGDgZku9pNX3
UbtTgbYHQmunlQ8uhTJC45cssLakErB9B2FAc3ed1cl7W5LylpkqPUKAUSyt07vs1B0tFE6EGX+M
GkiTwFnC6CPzkZ1ru0W99A8JC7cL49NvLAVdQeS7urQN+9NvPKZhhohDj3GcELumsf9r6pjaZXiJ
vNk8W9LbygLBjG7ayREdk77WNCOA9AL2tlqq9woEWtP3Of092k1641DQWJsYH8bKHOVzz2yO8vqu
C+hKuxUPAVkhay2y4E1WBg2prk6PcDh0v3C6t7oc532jMR4oAWPUgSDywUZMFfzT/fIp4IMP2tF1
TwibUFhexaf7JTOUQGNrIadfGICyGzjl87UJsnetC7pd/auAk1yYhrYd2VdvaHMi+twKBWeS6QWD
MffUMiAEZ4hb9x8uwn93bByfiYPI82BsfOIfNSQrWG2D1L+eyAJNxXHOyq8lU5JNrdznSqOinTVn
e1sOzB7hlosloAipeKyM6IKh32pUBauqM78rXK/2PIH9R87HZak2XQ/orGwxuRpz88uxdW9VmM+z
BPFanDzPua9Do9lr5qBvS0RlGzrf9wopyUYLyVLGyHFE0vI9tgP38ve/tvGvjzAH1QSZHIbrSkFL
+q/3Hj3eIQ7dKjnMgE03dFTuCSSUa/xMS1BG/FCAvAdnuBtaKgzw32SEI2Qy6ugxye18X8QIBv/h
kD6tK7Z0OAx2ozpbGQdT8KdDAuEClySS8SEKJPeqPl/1yLV3TU4oPd6tQ9R66T7s9ZMpPWcD/u8u
FnQXVG7805Est+Eft+ntSEgo4nLwhG47xqfrNWHsqjUat2kLltyxP1SEl2zxtZAfS1SFyXOI7MTw
ONN8pIAk8yCq9oCKSAocMndtteIl80w6FWhxfMckQMI1/+EYrc9ZLcvZckCASZeVj6fJcjb/WIU7
N0OmX448SpRzJ1tDgstJ6RmVr5rpqe+I9mbYkicRw1+qonfRz4Q4DqZ+58T5HRvKjzQBLexVH6kj
k6fRQKwCuKdPvPze1LJwE8DBW5fw17fenAPJMLWXrovqdUkAzyUjLmLjNcwRRPWPZ//TsrCcfULX
WNMNV5iu/vmO7CcjjWusWQfdhqxQQ2OI6n46QfQON60iaNVqkeqZzBJao2ZbsSQsBpD+jo4qaSyK
4TjAs08T7R/uGefTbmM5MJNVllCzJZWHHN6/nvKeormcAxEfhkTuREtfUiVlwlo/PTs64poRx+06
TudHL7CM5QTCtObVtxEUQoRiExqysDHT3agRPa4j401ZWeJgm5OxnzPlz/TxXTFkV51Rii96HHaw
fQwCCtx9jDrq2VraNN2caG9lXlH2k/2QTe3HmNqAPmcD6rHdwW8z0UE5+UNXl5E/lTSsEJLRhjPJ
6SDzpDlHXvsRYLY6pV13V5gpDfeez7FN97VTtW/eDJfBPHKqUb5HAOIzZv8ylDstnRFelmgSbuSq
gAN5+PuHgPg3DwGUV5RHggqJ7LpPj2O2q8EwC03b22w/9gNM4awGoTzP/OJZ57j3Vt4DOHeDtRf0
BbJrL/OxF1a+ayDSNUJzx7jbIjpthBQDCsuJcob1nk52QlkRUVn8LC279tHEfAkyqfbcz946lA1Z
YGwzsXEOMdEDNs2jNJC0qapr1Tf2typ4xvSHbN88l06W+c0svyYhbGIQDKAXC9h5U2+Vx1nZbDtg
4GfaBD0GoQJYjtNAN4wJ1a9BiXbjDLDaQyzZDArRTw1oL0zu5bdI0XXJhgnPA/WCReBZqGS4b1MK
/lijsRMGDWPEuiVBh4yCCtbUZkD/6oQMmYpyunLEYNCb0p+1Mjna88js3ZG/S///MVrwX8K6pENS
l2eBIHTYq/4LL1CXBai9jLOkxbBf20Jd06DQaa6S7jAZ0y5xWvzw9EBqj1muPhbPbkaPXXjlQ+QY
dM6FybyjJLszhTnM9KLd/v0ldHs6//Xp7ems4+w3TI/Xz0VBrMEYDTRFD3fZC9dD/5QHYUggE2s7
giPSuAsAXDHemwD3edaw/wnr8vsUs00WII0gA4OtnwXj/5kC7B+Ojn7Bp7XF04XwTEoHos7k4s3+
87k9ecpR9ohQ1WtMexczUl+HHWLSRJDubVbhGlXfBMKznU5FHluMzOAWJyZImWXRi5ha//0BWb8r
+k8nzEIpo+Os1C0O7dOuNGsqjF61GexHC86yY6n0MR/ZdhneoegL7Sv/5CMKL85hjFo7r37KzKze
rPIbDUTg0JbV/OjoK2palO+H2YtOdvmT7Ux3CsRQoIt3Mz+KrfsgnyGnR7XnY2zjvu65KxC4W+ue
TncHk6AnmqdPx/C+ETElFXf1gY/ykozqo6zKZMkTq/aqne8Dk5m2CjHSCs6kH4Wht55lD6y8id+b
JIrOo4M6JC2bfisTdsGOdGFMifuOHcYxkhxnzzxN2d4PHe4XgDO7qY62Ncp9XYSnLuOtUAKT3Icm
c5Xo4aN0Z+/A2HtA8LFo1EjbOFZJQNp8OY+7qFe/+LjVumb65WPs+bCaCtdT1vBLEVHeLjK3AkvS
XifzEYi7cyrD2NiIyE6eTe8bJzu6WMXwGOh24IsBxWUIdHbtUkCzyHkGon8sv0EWDq8BzeMOAPNB
Fs0m3rmhufHMqjmxoH7XxDA/WCNSJEFLwpkB7uRD5ByzpXOB5iTeGWX2TRga0QbEeq0GUgdWlE3F
ce7tbzk9b/Z6YDqk2FQo6S5YUsZTjsp1VbP67mXnsmIR7EAkSxDtyiZwv84kYUJ0aqJ+InLK/IXz
23zssuRNzNNAH4gkFQ8HM7OOZQ1xvR0jcnvzlYfgXW5o8oKw+KCGllyeZUoPvwj65jjwSZLiYMrE
RDeRVzTRg5ZxgRyw5ZPkZtMUva/MHGOCXewDE3UZ1Y25a03u6pngocNsgyK0tAARZyleQ4Ox7FQV
d2oYkfq4hH7UOuNYRAXfvBbQUBIW5XGKJTrGwfsR2QjjcEOmZ3pAi8E0Q3JKL/2Zsjn3XUYifCf4
HYMQaYjnXMtRUbYHtxk+BoA3u1BzDcQhFV5k/L8bhQKS5sXFdhTcT4H0cMS3L0litmeMHmyqwo07
d5u+NtqVopja9hgmkTa4J1sq2kID+WeNEjvTbi56kkWIUiDnmUnqd26hbQyjTRHbMJSzgQbu3dh+
MK2+9UUxsk/tmAXNJd6rZESjlgV5eCTF6X7ulh9Bmr3ISv1Br41T1FM2tgzMbpvupghwl3XzpjZy
RIwuZse0MHaUOOaBpKkc6AiRixpipKpx2COKztw2whp3GLAwutvZl8AomA4SPrBOexnfE//hrGbF
8mV5ryXjr4fG0JiRpBlG/FLvL5JIl1cr4IaMzBdTC8dXcxl62aTVr0w2TIiYCRka+9D0S1ftSEEK
zkg/qMc8NJ8WZDsilPpici/sgaokDxDNOjOGAfsq0fdf9PxHr2P6me3A2YypZJC8HHSs5NXIEPJE
JdJXhehm7VIl+6k1E4tF6OpGRpiPKqwyVhTemdMPFyHAhALkkvbk3NlJma8bm3GelpBSoePbpxg0
wl089882XrkIt8qZ8F17C+iEjCUdvZxiXoJHFb78eAncod2aIAcftLHbGMsvjk1t2Bm912ztpBtf
vapNkfvNL6lhntk/antcPc3VMzm4lFHRl6idX5EeSPRq0rjMXs0QR++BJcbOjhQb67USOHa0MupP
vUWVy2oYR4Rvc1v5FTGlZ9dqkKvGqf2lMEN3Y1lJcZpMBIqlpkiVD2yiufEWKQSRO0p3zpNHf8Jg
YhWnDPIMUlAYrXg/ysHqmdHZ2NcTwlFo+jw2cCieXA2/SDMl5slwku8wOJhocruylbybRLxlo0Hp
X89f7YZHTw10C6MdrYngZ97TNaBq/DBLYrlrx+oOltL6K4ZYTmEuH/pUuVx9SEsps6lwCvB7cjQ2
xWTjKS32joie82FsrjogtI2NG416HM9UOlxEcOWjzA7GgLFWYu0udaM64OpAnKv11h1tkq8GG5nc
aYGrRnF0yYvsBAxgN2f1gxNxD5aNxfBbOiPPemJcm0SpYzagpIxBBDbDW1Hary06biLLgBn2jah9
5CvHOCU+i8743e1dR4U7UY+9YJuOQ7PF+RH5tvHdHhueVYMDmi7TcYs2ipxcvbrMCvnzDUmCvQue
ZH6sTHnEWcAljj9l5RlDgefhNCdJ84CPqVx5CuSHERj4w/unJncTPwutep3LBiydkaBmK13kiI1x
jWiHi87r1kwpsuMww+2NrUY/GLLU9yHmAfwmw1YbMrbfLj6XzM1OoIzwZNN0DUqIiF1RT5ehbF5A
grCHtvqvBH+0Oc0bKhZr1Xjp3RihrEpIPtnHMFWGnFBBelCNz/MCMw8BcQtJ5Fo2zrlw3eQ8RDlx
TvHAUNVilI8lhlWNRbDOS+spYqRsGyeNlC/kD80h0UqCqnLvrHpoJ5bY2/Ui5ZuzQxaZX2cpjHMk
9HKdRkddLCS/nC0g7kDCV2TZUkZ2JDiQllB5zzKiepBTe8w1ZRBkyHKr666DmcbrlhKUJLEKIp2V
d81JdxfNY6Ntg8g04GJW1h7bEvC0VBgoq70XPKAIP6PiIu0IODRNri6piE5A2UWe23SaB9XstD7Z
6im6sT4hDlA13bp0w/Ga2YXEhYWrv0fDryf36aw9ZnYTbVXODGXCTr7J0mldiT49khuJLHacsfIl
88EGZbMTzHBWTFMi38tL1C76UB1QMrx68fB90L6MuTuSkoOTppvWtRc4T+ky8OA5fuAuIM1DsjN0
muClGtYNs+hCiL1C+rE2Q9s4m/nW8+KnuKPNyC2nWHRj/MlIthnrzHAnq52btm9wGI8jK/E45VeN
/veKyo+2Ex5XLav9iUBAutAMSJT7Gg4ziFAVOPTMggdRy2OaI+B3W03DIgKYYxpDv2urO0t0jGnY
O/mNYa8T23liS40szx3OHY7NEOu0P/Uz1NQue5+2QdG9VyFEFBQuGN2sb6HARzQG2d6z0+eG1shK
17qv3YBHp2cZOAwoLFZ9i0CN+Tp8lMlVay1g22ZCGdereANkckdKYbXW56Tm8VZIcgqJ52Uq4Owt
U49Rom51ImxWvd5vqi8Dmn/W0xTfWsbSDBTreZi/mphHt2nYxRvbKglYSG1rPQqiOIZ6+qgGC5pB
BvDRrl6ToYkYuCmE51riayR/M2Nvfbg4W4Bk32JwGXWKiyxrFBpQh+c7Wg0QteU6MkdYjaO2ngft
q03iNolCb9T2aD5qbxcpyu1sPBDCg9Y0RXqEDZmwVku9RBRwbCsE6cqe3/dauQmj6t0g9l24wB0n
FjkaMNGlL2jZJe4usbBFqTrKt00ij4V0Aa8wuJtD0Iujdk2LrUT8u0bIuBKCGLsUNciKoTcM2hz/
f4A9qm9RiLXEj6ckgGJr0YmuSaKrFe5GgAtTk5KTZu+6CHXg0gySlfkWd9WlnojHa5FpNlr2w0RS
L8Pz5C4U9AnHvKGT5sfO7Q79ccty3ejrKHgHTPzoivypcps9Av2Xln4DiE2aHLWkSLcRdaRwLApg
3jLkwSdpyxCXwe2CePwHCNBNPhT0JlBnk9yxopdobKwlvxAnycFdQMTfVZkXDzkB9RGPAuJXMdom
SzdQ781+11TRU9VMeCYCp7kwAuSWqEdtM83NdzZHLNm9k4ICly9urLN0GsXulvelFuJdv/DqPWx/
6xg4EAJd/nj7h9uX3P74++XG4BM0T1f97X+HoN/CAni7fZ17g9rdvlAyPvzPr7n9ear1eHkKnW5/
+v2FOL6kL0f9/PuPf/yo5a2H1AshfkdBsDfA72KETnZVnfNR/PWdzbYy5+2fbzuphfWLuOT2l7fj
vP3f7+/8/cP+eBfCiJ9w6CAXvvH6b4ehY+ZnI5/gYVqO5fbtn47vj7f89DWfTtznU/P7fZa3Dbvi
RSqaUVN4wfjCfLbV84OjVH9lKrzvE9QBgxjfZAYIpw+73YgNF5F6NB+1RqC67enso51FAscTzU8w
hOLn7Yd7y2ODn+TD1zwi4jKN3/q0uGQNbVBVOVAWW78h9G7TtNHr0I4ul3rnbfU2bVcxHKatMfZf
wqiQFwHZoNaHACtLVLC0kdQT5wgDi7RSK8Pq7/U5Bb0caPmhCaKj8qriXDJ7d0V1dr08vyesd3S9
FJUvJRgFSLSFOm+sXFP/pSIZPib6ezMgiTNTsONFQyo8UdWj7x3mgv25Ns5vEP8eliwq9GRrQwdL
6yJsrun2bSyPp2mSjRek+8MhM6CFNIMOgMx6aKZlDgHRfu2N5xYcQxVn+r7sZ7Gup4xSymu7HVQp
AnhdhJwZvumJGElSlbbKRsrmafcokWtaJMWmsHrSPYlyJZt0Hzqa9hhuGyq2dVjawbrWsMvW+NC3
KtCYbnYo2208NvpTTKt708zih9d35rq1JGpzmMXucHC5dFbC/MjYs5kWZ6PFmQYNtYaPk4WM3NoL
wglrLUwt3o1F11xoTLDv6fF25tpdPtbyqnmHOh8u9DXedKPflXq3CVPkU7miDooGohFE+5JYgXeO
ZO7HDWfPktO3ypD3aAfbXZMYdHJzze+HtiNdoVlY8gmE35YMV+wFKxFKAe51urczHqg2DF9gPX7v
NndD4WSQogbmWNYXs8fL5fZsRGqRlhwt7XQA3OeGivrqYVsM6zuhByAVJsvBJYYhbSy9ehfk9ngM
ycEe5wnGt5BQAui+xtUYrK2JPHWkbGtv1uL9DAIObj6TnCVSMs2mlUHvAfC+tyuaCjPU1ByWPAQr
YpI5YWQWBX62vGMNnDTygzwdPMFtv+hqLnFCkwFGG5E1zPgw3ldG/AFUpvBz3foIpiQiCXFBj7Su
dxehoTLIWuMHkpdrijjAKF7d86upy5IPXDBXviP1loaG+KkyBC6kr3Etx52xThyn23cRWT7DtqjQ
VQYaGmqrrgnrGvFucGF5dZg8ifHD1hWhlTEtlHYElZMv3pvS/d7jfCKA5D2Zn1ANkgqNxraPLXWZ
vHXVx812RoyLWnh+c2x2kkU8XDNye9PQ/mCKZDcCcIVYcFUa4cXkrtV5Fux74WmAPqBoViHCchk4
Fhp+WRFrW34dO7hw3uJcR68Nla6tr1aCH4rOEeiHND0HRrmNGiYCuiNYiKHukn3anEy7RAQ9v3s6
rbPC2Fo5IoYGv4WvZ+ILSBWEgfgmWTftZ6XSh2U8MHVEaAnhxr4Vq+dUhWfHecdVHtA11e6bGV1L
lAPhEAvxI5twGOr6CJ8o7K/QtKZ1BsuLj7Yy9nXtfAcOxkPDBtFgOFDKBDL/NVma3daq2q9QVU6t
MJBIWvOHniziwekJN90u/tUFoQE/2T32nVQAhI1fXICk8xEzywDGfjUEojv2+SjYbQT9mph8aZm4
y6GMB5bJBYgUJcqyNS4G6VMmY0qciO4EopVvs3f2GGMbxiccUEDRMuy4LUK8Zfgcms2jLODN8sCA
kQ4pPI1fJcHblUn8A2bMZBcnxgUfxK6fYSTZki6q3R+cKX7WgGStmSmGG1Ejfvc0O9810GcA6Zce
m1CHRkuRmCR15pbYdnn/nNC2sOrkV655Dx5mEsD6NkG2s72NH1Ve135WK+6RKXvI0/wyOaa+ZVhg
CeOjtUjFU217zsP6i5zw8CWLR60b8udqxjKa5Bgi4K8h0Apal4yUJddcy3xRzuxnCBZsbJoJRrt1
DX5MOqnyHsVaeCHpL9bxiVeK6YQ1vAXIJjDrwrWeuonR9Ry+Jqn906ynwFdL62meXcSZbCkAGolH
q418Ya31ETeNUwvrrLgDokZ7V/ALV4MgdbegYMG2e+lbWO2O8yqM7qjXkIT0eo1tv+fhNx1Cpd3r
dVzvPAM1fbq4wWcBWUwwO4uCpttphfcaLTTBWs+/uWz06hYqodmRnahwJG6G0X2GFbI3AugBijs0
neEXuQC2y5io0UgO1LM5c9IyGfd6Ah4+QzAcd8FbZOPbSa22B7hRXuLO+d7RwPVlC0x+Ejuaol97
o41PhAj8dGEL4oyL1nNJkRgHBKBWSc3+m76wF3NlRtKB1GUWBKobVrXPTd8tqDe8eIIV16nC78UR
MzF6cbTE5In7tQdUIY3T6Tws1AtjKKFG1e2j6dLTqO3sWXW+5mrWyuLpSamK0j3rm0OWmMapiZYS
Tynz2JbtcyWp6z3AXOuuctDYu72+i212/CxVR10Btkpior61hvScpBAbTe8zcuTI50PHjlBF7NiK
8FgemGzPCgJG2C7WTbqJq6VDNdhBDqdkyYeOptOY5Psy7A9V0a9srNQ8OF1cJpsiRYgHjeMFlXa6
LswRG0083pv2BHKhpyls4eIudbp5PL4HzOEQK1Nioy3UvRE2srHcN65st06OUjtFaE3oOTNsGWRb
fiJOFIhfMozpt+Ur2wv3xJnnnNgEw5KB2cEjvH0LPMjZAokagbwDiUErWDCmO9fhT5IESHJqhLdN
zArbhZc+Juj8d51RTaRGP82lVXzQF89qYHXILMh/YUD7BZrZl87GE4nGms2RUZ+0xQhegN2fHfZA
iPQdTChX3E8YaDRx4ib6cEpsigSJWMeJaAvsgOadNuQR7mKwzmNvfg2N2PeOIRauPdUOjTpVfc/V
OG7NsrqLpZPc1cI9NMSgEJUhB18JwHpubflesm+rPjluKNwwQec69AFc1VOUy/2kT49jsEM9p21V
0+zcpOkpZ/Btxt+xtmFo2sbVxOkxumqFT/Exb2W/aayuAm1vv9ZywG+rXuuIcTZBCF9wTZu+Nl87
OwB8YrYXPWJLYuftBQnfSQ+te0xOnIFBAByLrhA/nDUD97vE6Zds4zoAeki/U6kvQeeOPNkEPmEb
X9vI0lhTj3GN4FZoCbJ1FKI1YRQkWIfncmyfmRMka0+TOSbt5HE27tuG7FvbQPFUA8RdEeG4wZlZ
rjpMrrPWnNEH2tt+7NlySbzSjlvfBXoVXYgYeuyMnt5nST+SybuhXXEZPOXKbY83Kw6tW5rSReyG
26Sim/L7L7ue8XqDOMgUJYMl0J2rXNMqltjKeglNZlRdqBHVqBKTiQy2MfKzi01nl8BfQcMkezcS
23IJmbq9iJB4DTti65S0mEmWFzeYiZIX0OqcTu+OYnnByHIUs27tAVRBfO3gm5XYNmFymUcintks
tiRhtYOKT4P7QmIMcwIt+3+knddu5FqWbX/lot5Zl94AXfUQDB8KKeSVeiFSJunNJjfd/voejHNu
dVV243YDDZwjpKRQGJpt1ppzTPUDdS6pOr23N5b0nGZqUaBZ9c01CPr6RVsomdd/MV0RYkFBiOBk
fgYryJlEdszNrD1KnO/HdPkXHheaqMYYy10NpsruZnGMKUsdx+sn/I/vrb708LHBmMXLafUnp8+w
njfSovIDmZzgA8BGV2K4NWKAWUk/fjXzIkIOv5mzBkvD8pqVlXT87h8vn1J968BrwFF0xyMl66xc
BZWCpaW0R3tJIOp+0GhGQb/8/vqgiciPzWRCe1NWxAAtOw34T75AcSondBv2H7GnN5vCIHoGXHTF
rEg1oh1m0IuJg7knrcJKkOIAE6wPK30gwqFiWcEVgDFAX77kXYm78xY2dX0sbTAHKwVyJm2i9BCQ
srCjHLT/45fL/p0TSaNw+lC+BV0xgwt8JCyHrEdZ8klodt9f876vXzKmivVE2WplLvFOcwphvoSJ
hdr3NnNLNKiNzNas4oATxcBgp+ULJkMkM7TL5b7N8DwvWZUQB0jJIYj6B4hUefDTfI+WG+ZAHv8U
rtA2VsX1K2W57WdMYdcv1LPXpGWyVB4JbJqB2VHRgOl1/eX1X8Xybes3dFJkgAWqp+mZaOA/raW2
5g3TS1c0tHIEVKqlgmMmBH/0z7VrzZTSIB3l8w9GQKyoKwRQiGiGAt+zZyIXANQI1+JXXPNjNYz3
hX/KI/0FsA7dzGigyqu/KPa1KySrF3OyXg3TeHEG0nIk9A4ocA9ROmxnNYFAMvsDa+LvOmbd/B47
/RuUMQdVH09NBM+dp433KDBfOjhtyHWeJ5cVCAE7WIV5bUPItSY+PNv+ifjyfmpdNpuNPoVolg6l
TwgnRf7QHymZmyamYKgGAztK7l8bWspQsmRkVKqhf8w3mJ/Z1C0/+o8vHfUomg59cqhmubr+vPCE
2GkZe/bld789NC2Wi+/6lNdf6730Nu1kv/72uCFYEsquP7w+TnWODy3MPtd5SVeoKiGJzVYR0mr4
hXfnbBeoXUSQvsH1Sdct1aayWcCgrABWXhnI49Dqa187lVlEQCtxShu3gNECByOkL3ivdf5dBPsE
kQWMF0E82BhzQkqAdOkQPdjW0glztG2cEwZgYQB1LH7V+bQ2hhTg2iQb75FbjhzrHjvhXQMzqZrG
jVO3Z4PB48bFtTwSOePnRAIHQ/YAtCJjRc/ipqrz7AjX+DR15XTrAIcO26V2Fxdk1WmN/BDIPHc1
kk9MWHsKCSb+K/HEtt9jTSd2jgNfy5H61kSjvCbKWW3c3ng0MjFh149ZdEfMxT5rjJnpeme5t1YL
QzMR3WWCqyo6HTx2ZB5aJ4Gu5QNWzPxpn7BlYamI4jpBZL6jEsleXxq/PPjoxxy2U5fTScqs7I10
CEo0NsHtzPnz+Kob/nCEr/PTSAu5Jcrzsyv8s+d295iSLq6Mv2yn0k+gs9dxDMIpGZ7H3Nzpeedg
fMOPqbP4nbuddPzhwHb2uWx9k94wjTqjnL9IkX8RphVvxdII6GrvlrvjOQ0S9AZGLFekdW99mWCr
Hd8Y7fmI9cG2TPYSSfIEEPrikcLe0+9XBUSnMuc+k2OzHWox0nNR/Q7J17f2xT5rJC7RfTLcGFBh
Cq4e78QTjhN5dOxZhTCuE1Ca3q+mHsFwKIx7HbK11jrSxywDDV1wC8oiV482m5XSMYmwKl8t1/70
KkinC6Q7pK82bxYttKQbO3m8HytKFy0VlNueJlKPdXeXtuWFUi+rXDbnVrIZNXPfd/1NNal662hg
oTR7CG09vRBQ8e5ZyWWMh0uGGIBUvx6KJcFx4G9xbgeC0nW+djR9g1ucneZG5O5pbnDcWzSvcpQk
JhlaFJCmp9igCVy1yZdmKdKChHaqBC4vvz9P5fTDxr26SqzxAuv+vnWpVUjnQR+H16QY3qokwfw8
7TNq9k7W4M+by3ffQ38GGWZladwW9ljf1FX1k7NPBpQd3wMQ+2StpYCXJwdzzm8Y6HX6Sl9uV9/0
7vg9GfZ3T0ueAfrnVCBo6xyAgGl/UVXZ4pXslpBUk7D2+aPs/F/YPlkQO5hmWlKWpXGxui80MB+D
4b6bT7CnMso7DJRK1J+z7nL0k+/JzymeAfYLIUncJqX1I1dLKcCkZ9ENL3NgTuyJMsQCfswtKqlQ
gEND4P6D6zLdZDoxqiy4b+dYf5G+m6wzdMLU4fWtWJ4HvQhgYQNj6zzlJ8tvHw0f10NHN5HSSRk6
EdA+tDqLDNBjrQeNT69Merf4BQpT3VieRZOeN553gE6AETxlQja7SlW0+sUp6eUPWegVrf/X1M9z
PNjGqjTI1CSGBkoZOK+8bVZSc+6SyRKkfZuUQQU1CjTkRjUG69GYbq0BdygCg2zu893Qiht3orHB
5vouic3jNIOKxjZki+eWIq8bOzdypnblLWOW6cC8j5KDntgg+/yY0pr9OerIcMxMrGffSNZm3LP2
1fsnv8sexm5cAdo0pmahuJLYV2mUfnHyMFpxAQIKo/xXir3WEhsJEQud8CEbu/ve0n5Ggf/AESZ7
YWJuHy5zzNBDirw2w6YFR6718g6s+bGOnT1haGwYzE1dji8UmCxP/4X4ueoDOgRe/lDX8+Mg1Wsz
wg0LjIIw4PIGxGO/0jg9g4P+0aCAZaSfCEPywrq3ciwqngw+cBN0YToAkk1Ga9ulOooaZwibKu12
lVWjcu2QkvyM0dKtgiF6V6M+bAhBLAvuykS7OEBxiG9FUEO/src+KE2clINPyY6aT3CKrzZ1nazp
XHYZ302PDK11I3pXngNgv3tJUveZrgVFtJ4KMtjFb9JsmTMN/x4ewq4XPyI9wivs6bd6qZ0zA3c0
WXYT2Zk+nUIEcWDzHMWioXrRWmbbOmg+l8iugbXfgiMW28GPjG1HYT+cA7andvdGM8kOx8xv9lgV
sHkNA7o2U2f1MM0H0xy+Isn+Je/VpXUhs0VJqa+RzVAsr37plEWZXId72DrclKgJ5kxgh02eVPep
pdiO+rzlapHyZJCGuKJzT/2ofCxbA+OYQNRWJwQT4P4OM+guc+yl5zRoX+MKHDQIBPDFVFNX9JI/
DJoCe9xPoHtLwM4JY4mt0YhAmFCuNZxua6VxPDPIaahBKYEq07qpFXVW3QPMPST6bbDI6PUmOsa+
c+tPrv0oZsghOUq9GnmFgRqPSIqMPoW74VOi+1nKS1C8PiMWNSehOg7xiFekj8ad6mOxt9iIEa2X
wvGzyBuMGuTrtcv+knAag/Zz9ys3xn0RIHsiMYXx1TSbtYeWcaVapFVVX8pjCvFvO/mNAPAfPEV+
0TzKLKeEYnfDjuVmugl6IGCOzNNT5cz3gn7eTWBL78ZNhbnFW5IgFHPqG6MMSHM3zHNgFh/x4Kmb
CB/FYaInNgaeuOmXL36dys1kcHrx7rkEu7IImafiVE+UyPVGVdAA2SDm+VJZWmIA2qIPtosNcy5K
Y0/97M7NUM9dv/g90CezXJfCCXa5483HtLPQBFHWj90ReFbPJGrY4IvGvKM+xlRye/1izCj3tACl
ua0uPo17sA7j4kpE9AlMLrhZCFbbwp2WmFYwXwOqX1PU9s3EZIifvId8UU+w7vpOf2StOjx6GKV1
9eg7pKIWumOe3L42SQyh+zWQ4vkkjanc4opglZhl5s7PuORi6Wj3Vv0c9zXcgOUbNzbmrbH08Akc
XQ22A+HJ5PZa2yaK7rzr1G2iEuZVl9VMo4NaCCSHxzUr+yYZqu/OlunOMlv3plA4q4w23bt06EJX
dCrUE8Q/XmTdBt6EbK4nosHNsUUUVIJD2xvtDRxhuTMh8K9kBhl0HPDuz4FGc72UPNtAY1jVdPln
nZqLDG4nfzdaDYFqpr42MwldWNDpzkAE2YNRI8MbSFkZXZ5zBw3LuIlnpjjw9YgZTY3MgXzScOb1
bBkSMBFzr++jwTpoARajhOVEkRnZqZ8GJizY6YF4kMpKKAQa0PeomWOio4mhNDj/Tr/2E9bubo/y
DnmMXHOb2Qyp0V6bMsVFKmYEoxspmJnSjj+29Hjrcsh2jUshXmuoK3ad9NfjgPoC8QAmSvtIBqpG
Oa5jregdyYa9QLk6GBT+WEFpMAvMF19n73E19PaNnYZ63EEoYucHRAd/HhPoxvazjWHHM6Et7Tme
hHdOsqnYKdneNcq+UR3I9clrf+SD9hXYo42WFNhkvMhbarCuXcmBQK/D1jXKT0WF+ZhFYLnyJ0YY
1X/Y83yrhgrA5ACKKgC3Q2YnWU2s4ayaabPC1JJ62sZp43Tjl3O8sB1+5REhtJJqHhKn6dbLotPy
v3KYfTMPnKAIxGuCSIy2ZtKOAIQi86mZ0/nOHzV2n4z/FqyraU5+wEZ4qDttNRlxhJAlR+FFFi6T
K0EB9M6AOTFU2zWQCwRQITgHWLCyXwhh8UeRwVUJrJnSwFyrc5Z+FpUTkJxUUUB1O/jNLQGudoUM
M42wFGuuc84rsZDAsGTHAUWwNj9SeAUgaGUQV+AeM4Lq9MjcV1wy2UXG45uIWH4kfb+vYjZsasxu
ggwU7FDaBH32i2UaNmHAksk1QKXEuRWzmpHJ3prYWWclqZ3QsbamGKOj5RbclXohH8BZ7zP7K8qD
hDU4iuuJ1uopypJL7wzaIaInLWODbI20wqeUGKcum/x17ccIsIqh3JTUCJdrXN/0FqVhFeTiNEtj
KyomjHnyD0nftAcd81Xm2DR7BnVfGMUlEaW7JwkINpFHgGzlNBqQfe+O+fBZn5of3ELw/jS0nr5q
g4O35FnXVPJMs34x6ULt3F5+VFlGdrmTPqAqXtwm082cwTbsU59dMOuLrhpfWgJhlDuiOqHnMbkU
Z10iVxJIuKGb0SFR6l0MbU9Z0bnpdOwDdsOOimgTdElAerBSZkeur5RaXnNxgL5O5JsQ0NDgPq/s
Q6+Q0sT3VTPY+Medkw9YxUG0TFfCeS1QRFjO4OMwGTB0V/aHoQxtW+U+NXQ6Ept0atZRID+u1vjr
ESsrSa53epdgTIo6bKHquXH2OnjAVeN7p45Du67aulvXNkvEwoDCmbOyQmGO+zP16Ie3FCl8m4ya
wLkfCFQJrxaKq9lPH6VzcrnAw8iZltxUR+0dFP23jf1wfVQrWxSaAZ5WMAWIvSvWIEPSoYBKRMBJ
J7LRkQgRTH/njW6ww4bBqiDziVnp6nUgYKHYVXb2dPomguztJidbKUAcd66DzuJvwQtIsb1aM/VY
+4jn8om9Pj0zlezpvZxyI2exiZumzj+SMdb3hksxuFPGJnfSj8pGxIqkBXL94rU3Bns7jjRwqxIJ
U8QdAEGVfaeS1S7ZLOSXsFxQAhjAMWki09NsB8/Cu9WM2LyRjW7qGYJeRIPTrzDPxd6PgmJcyA7z
CQrNEALmB4EookNhccTRRR1LjFarDgds76KZTYsnW0y8dI7VmJrJ3m6GS2+x4oITPtDKQi0ZtcQo
B1G/uj7SI232jyE1d0QZxnb0Ixuip1jOjHT0kJCvsdvtCcwZA+2XNUCjLgVUnEHRockxULdYQ9BZ
wQ3WqF1BixE4dLosvxgNtThzrKyV4fMaucjWSYIUYjSh/mfDTepYPz2D8Qji/G2dsKLWgWzFJuN8
Qv8YOSP3gnOnjTYnyXQeBBfJzLvyO+0JNGgQNtn8Q/bsxQgOYbZKOdk2BLdkzlgYaajMum69HBma
kbAHfRZ33QTJbULhQYFz5yEutMrCX/dG8nGdT5RYgquqw5xdBtP5BNCGojbgT67lOzI52RAmHxNr
yaka3hLFuTNqDbRQXWGHRoQC1GWhtt/ZhlXt3GYqT1kARqjFQND1ctqWCZtc32Q57xej9uwmcjqO
hr0Xun6rOrc7t6KX55qeOwjl4uDl1XRY1sBuMYoLeGo2DrP9o49H+zKwjNQns8XwV2w0yxwuuVw6
PGpNr61ak1ae7ave/UGIb3G6ftGG/j1JtJhk6cbZkCdwo8W9TjD7jLzaYBNyAuL3mowklCMbMc/z
pKf7SOEEZxx9oNk+7JSpPzSOdLeMJc7J6qMTYhTWQ/BvGrb4e+GL96AwzFB0xn0CBnYtZ20zukyS
y0WlL1iHpLffNJIi1plcjh/ltaMz40yzCauzKYLyKW+mgFgLGZBpz252kt4KgZN+kP7eE0Wwo8hP
YiD6PmCF+roY9fYAMxDE/SK7NfrBCg0TOkLP2WNhQAYjy4Rx2amZrRlvOhowsqb1x40YQ2dP37IB
JWju4WZg/Xjv5ASBTDGWMrVucfd0ZKMvFiCupVG7rVnJIHFg0VS4+aMtnQoZzjcOO3/tEvLMbDjh
90I7xHtr5rBuAVWO7ots/JZtEMulGHVP1YmXlpVxKCbGoOtARHkF/FNgBSCgmY6jQnO42T9UtexG
e4+9fwo/XHD3e/Ql6N2zuBUrMYGUQxlxKD26/lTWBjCvd6UOsmSMZrHXoUQskTDrwbRRdMAB5NUY
jftueDU0DNcRyzICN6l/sz0kYimURXvE9YLadmBSvR4n133TRrRptrFEM+IYur5hCPpkHLHa0sf4
WbEQXLN0Za6HgWJAOkppom8TLgGEKcY3BL1pzT251mobN1aPWMIfIxatE4VMXHVUFLhXU/hOIFoz
agYMWKbBUJMj95Fy6Fn10HRICH7yvQMphETzNcmx9ZKPxfwvu+KjrLiaENIi9jY0yM6L7dwfHmND
vsxcVniUIKn8eQnqLU3vDM83cOAngxRLRqwclndYAf0WtwRqMz/6h9RI3nDRd+tqxIgGFYJlCQ+q
pbebS4etb9RCoc71bx0DO9Uyf623DPnRbakI9+7c8Uzpeg49cDAkasiVEyMyQR/QLTh7jgBWF6N8
YB9/q8UYBD2AYteRfOi2A6IINPuM5N3Mhi/n4XbLkg+DCKVKM/sIuvl8LaljIyGYnl08MomaElw2
rzXbvfGWOiVDu9pGzUK5yMtL4/XnlEFmpZUfhDQKbMR8mkYvNwpktbDVvoy6ZO1QPicLiPP4x5jY
j0fNyMdtMGYf5M0AfLQwyxBZlJqDdSoyBBTOGJBiyt3uz3fsSZJbQRdqVVK3fR2GROAWqeNt4QHr
LfEc6qO/lDP675SCzl4Q3n7xa/17mh7joDbfKVSgeK6UukltN9s7lmrDGLP6WqNAVeuwTWtRH1LH
7M/WNBzKgc1fQGrsGRYxDH+FzromNiggygI3L4SUCvkm2n4u5wbkwUp4BKjEY7EmsQ6qulZ9OJUB
wKPgflyukNboP2UwP5tmdYYpcDvW4ECidkmzYt7VW/tA7ZtNTm/Q1qPOPC5Xj6MLBilWifoyEkxB
zjTLoGIRKcctxR1nx/67Ah3mFficXTt/XcZD7hNUBx7BNOlH4kVPdS7uK2W/yTn5Kgp3n4wVo1oG
lo2qBhEJlPAhBz8KltfWSIXQSpfKfsFy115uIjHxQl1NYU85ixWybO7iBqg5ih9yL1h24Lslp3am
+KYzIgcFSPXC218n7Ii9rW6eMM0R2UTQ6BoPOmlXp+Fktv5Ho/uH3A5wB5oHkNHYs2TzGXU+1ywX
l947T5NPn5xcK/zMVVDOK5LSARpiZlEVky8BeCxjaaQw+WUfLmbqVayC/XLvmlmntiVvZ9L8p0ky
3LV6lq80TUI/ZK3YL8uJySIZVuBW9uu7qOFm0Cvc0h2lbie2b2t0eKvrO28HXNqZO4PK1h77wdZo
x2N/YxXRqODWXLzBs2IigCvcrWTAIJfgtZo8aPZc/lcQ1fV2icFTYpA4a2inqS1yfmNMCH1PlpHT
MCwB7t1g2Hhxlx9zP0yrobUAXzKr1Phr1yXgj9oIwnm2b8EUchRsr2UAg7Cc2qraLT/XZ6RWLF39
dTEgFUIy1EaCM2nTMZ1JOYt6Eul5reWxHQMceKRVHYPavW53Gk83Q9PiTurTM46opUrPpJNUhEr4
lkRDRTmk0uiWuAy2Tc9F4eNpKtyWk1cyh/Vl8WGW1rHNfexjCycrS6t94VFRBECPwM7lY6sgmzdz
eXJ8+FTJsrcvNcCytfPpNOxUopL5OaEE7SVNsCs0kh9Z+bwMQOy1ls0dVz+5Z1gGrtZcHzY7F9BS
KSS8LyKiT3RsxcuCJYJHQIcH/IjmDoYMbbQehemkK+RtLrN4u5QrCOkAeC6WaZOLo8aTrnZYNLSN
ErjPIPdzzb3XnDkwrMFzh7HGSLV7iK8xUvaArqkNpBPdXRi1tr4zgNWvSfd4tMf+RS67rKL1TnIg
HyeNmaZ9nXZ5Ml4yvN3rQqUfo8lN39rurl9wr27Oslbg4sCA1O5jJP5oLBWSEhVQMl6ux/HKR6oH
m3f76zp246Wj0GCgYJ/q/QCfn3Ujp2yyrEdfNNmtN9vfRfkBxmx6ow2qz9ApnQohfoGmFyfzAc7l
fBRGm+N+toO1Q7RTiKwhv8uoPYBKbCjCuN4SSxbQA6/9R9o5YTUm5pqn2GIURh6E+87gDjrYWbEZ
g+k57+dkHbQ5Ipy5o8WvyzSkeAiDG3qoPhrRWVOMWKY3P/kWmihuftwahE75IlD7oesuBu/xlHkI
2WanPdjpKLbtfNdR8VLolvwsegkqowXO3W7R4bi7IcY1qBp4GjAjDIjhWE2Ddiutnjk2ZgGEuaGG
e1+p7STkBewRppY5Lx4MC+VNzfCNkYZwStvss3PHDp7oynJNpnR1mdgtPigEnD16kj+QPv/3XxgF
3d//je8/a2xpaZzI3779+1Nd8t+/LX/zj8f861/8/Zx+stetf8n/76N23/Xtz/K7+/1B//LMvPqf
7279U/78l282V67gff/dzg/fHTv/67uIv+vlkf/TX/4JE3yam++//eXnF61mynOypTPyr5xBQmn+
yfy/vMKff7l8hL/95fwzrb7/i7/4k0zoun8l1cixXcsE7WA5AXyT8buTf/uL5hl/JXjcx2nuuaYL
JwD+2J9kQtv7q+34oBa8QIeOCCXjH2RCG2ih43mAhnSD/LQFWvj/Pv3lD/7AH6eNo/Hn9/+HWvul
TivZ/e0v/4nrgMYF1htPBBwmcA33N/yK9DJdk5MG4W5eOatlXWjQ01ijdDY/jWP73j8R4bJWTAEH
7EX/dKD+qxf/DbAGCAhqo+P4BmQS2IzGby9eV04t4HUQMD5BQcbCIU+EB6Bzp66LuR9Tuu9+o8//
X77swsr5Z8oPXuWhTXnZ9o2M2qQEh70DTBbOVNW7kwP2pPxvXvJ39tHvH/Q39hHWcqLUBl4RUVav
7g0P3egmRkafrmX232DrEDT8p5fzDeBviHdM3UOQ9zttsiu0Bt2iuI7M0RFxxA5qy6K5Y0lW+YJl
MKkO1kJUdwOA/jM7t3NQjoSOeU65ogWJ4QVhRqZFEHrJgw2rmc7sKEgAUG3pwLCwcGt2eg+xVX+N
vMFY1XjKtnOJJ5LaJRP6auLEQ7X1Koqji8XGKuWOcCESxQQMp2y8i6iWsFJADeOSw5KqLltjw6vW
7tUUN5AsRL1R1vrBrs0H4rdtHD4TaPgZ24li+wFd/paY3eQYoQ4EXPuaB0z+Wjo9Wz77RIDAj5NX
RI/nPjXZrDTpfhyVvok8HcwjtSeDMtrebX9288SVZzF+Y8Guq/nZ0YFBVj2xsoWzyIK8kGLa2RvJ
EXCcIxHAB3oZn0TS3ZoRYaVBZX2D/j+njXinDvE8zs2667qz5oyvswmQ15McWQIYSZKjspEb9NVH
Ku9uR7SSQipcuB8AUBt2WHDo1GALZMTj89QxezVN+67HghODjL1Kte08g5wvawAaLhiJtVXvRf5J
c/ybxAkBX58zYWKFdE2eyozzJvT9MjQqdV8b9a4Zi3nT9mO04bDtNTG/VdrRRaMEXlHRim4oIRQ4
bVNjodynG9uu3z3KyllKJ7Cfv3M1PScuBt4YwVA7Pc/EmpBd15Btirg099Q3FurnuPmqyu5n34mC
Pvqyuso6Ley1cM6zcuONzXuE/VHz3K1Z0R603OHZacpvfayX5NJivTxPaU3P+uzczfXFFays885m
R0kqbuNQAGP1Qzv9AadYAygBp3Wl8ZC63thmBwaeZCD8WuO61xp6vkujrbAo8ZQdR83HMT66mK6Q
va4OBDLgRK/tbw2Ayw6VeWiTV77KNWAoJAd7WfqrW9aHZUfHJ9HkTW4ZuMYsAA1m0b5Rf0TVXXdf
QY34Uku8iWBmwtByHq0p61svyDUqYq45U7khafao0muYrj5vRNjQllSlylAfUL3qmXkuMBqhD8zD
RPCeva66D4z2AeQQixvDuKmzABeeRrnL0lG4FlpyQEGxQcBL0VVw/YgcKnpCgChRWCyRQDomuWi5
ZPiDQRC4xokOfAYdEf2EoXPhuYCRScb4iIMxAths6Brw6nJtJOOZtfY9HIE/Lt9qSTWJkJ+QoQKn
2i/uIZ+QnhR3aiVt+PC4YpeQTuzpmoG0WeWg/ByFBcXND8t1Q8DvU16Ot7PpkPxXyHdDuHEIdWBT
13TsbS8AbxAQwzKY2HonpOPAFL8LDVf7nOj7oUdnPqqTZ3rZgTRXiu8W2dR5e0G5BkGj784AHZ61
qsVLTn4ioRWcN53UDcbdaukwsLHmNixSUe6yLNqkbRRvnOWOqxF2h96OIsY2GPCE4HvCHWeb2X6g
HtObDT5iROAgTbg785jgD03/Lg35CCH+lmDBcMGihMbyxcLAEnY9Y7zdttvAHZ8Hj2PcOe27t1jd
vaDHkucSPBLMYHJjAmk1ZCHDSzSQhtk7yLhLiHdUuCc7ZPxcsjsUduTysFxOfg2cajYZzGKZIq5P
nwvrpRUm2a0+kV5O6d47Ne5HlxsyIQJnrmcKb2iLIp0zT7UDigtD/nU4Qk4wd4vLBCl57/T5qi+w
yJcRH4osWt3lRbLY/kbBS/rLzBkBRlyH0whQMnqAMM6vOam2Mr+J+2EsDoK9styHxKIXyhuTEz+s
gvo+tUGSDOOub6tnzSR+mVow9gFy1Za/nxRJxV79Gpjjsxjm5zZYCtnRHR06/N8papk4m56XHhnq
icdeiQ2DKvLwEUdMzftELMsY05bvbeo8i2ozxA2ZQq0FKIkChsPVyFhGq8u6H+3i3tDL+zIQvwLl
rQcM/bG53Mckra3UxOHqtHxrDyhpdHqZIc0A6u0Iim2tPEaqO/c6h6KcODs9rZyEw4pE1QtJjF81
cLg4rAk6OZAUEP8J1kyZf8J2ns5toTFrBijaKL9+0y9l7MzSp0LeAbURivJcjqeV8VML+GixT2TZ
pM2HLmhpg83PM4ho3iSlA6wKqxLbH+QXdf2AhoaCV/TJ8XrBw5h7x72EPZx6bUD6Ka8ZzgbzaFoT
btbJH8zIRJiY5DllnPCAYJGN3pX3nt2dmdrfEyt+a3Pc66ln4wlV+Q145VXvQSIJUgpKU0IopGlt
+rb4UIbbhNkyqtETrVejkaNtaJUAqkqASTqmG4Ixw3oc83t/bOd93aAUkE2EiNDr7rO5olAQwLrx
W3cJlcElSd6fkbRzaIzlfVtxU5jTeLHrBHxOdxaVo60WNXyxzHyJLM70ZO9tre7RrCaPzNEnTmG0
zoaaDT3CTn98brD7b23HVKs8qwlymYJfMq52Ja7FNQqYZm0QD9D5fAQoXLgAHPRYijKTxh179NHs
orOen8lGDzN84htGWW3XNCVgqDSBOIQfa+5O7fikUCjpXn4nTYxohSvU2p/8t1aAOO1NIpgT/AvC
G7B8YJ/12HiFMu6Kje7wVEyqX52jNg1pDEg3DCbA6Sbn/1oi4Z4jSW7CYL4iv1r7TrkrBpY1Udaf
xkz2p8xFViOc7UAT+0ZpoKDsHrAK+QZEGTk/XI9LWdQjLzWZ76OBXr/GEpQ0HVV51R8GV4CUi4M7
1U73KD+wWffIriOy+nKaQOEwdqBIiopejcWHSiqfw1m4JQCj/GlQVN9NnAW0nOHN1jmROq5irkAZ
T1yDpjNoL5lMNjCImjTMScX24qyAwjHKQyYqKwxoJdPgu4es/WETshESFvmuSdjWiCY5GvOwT72w
psJEd230Vwx8D9rgH9qAmn1m0kdC6YUKb9p6QJi41uJmXba4QPRe+XvNbm9MJe6s0a1OncpfYo3B
Z0AbsiELe0PO2OQM+t4PDNhTRkNudYq4ECQoy7IIu5CxRKPR4NoP/vipPBIlM6uljufAkSK2c5bD
E9Zpm3reogsmukImur/i/+NsMae39khhpvtitBtPLqmNsUXHVE6Ym/yxRy3Y15TEo594xKfVH28i
FeAGZmdvz3empm6CKX1H9ZQutnP88FYBC4iMRoBKmLkt8CEY6+JtpumvWhyhT5DN3gVkuVfETCPF
bJYeXYKWUSLGZhO6yhP7abbSByvxlpjAIT62hLTifIeMZQVRtTZqlj9Idtsd6Uu3NoXEKqU8xtyb
CYovaUb3wfEO8EY+It8Gc0WW5A4al6Gmr8HjpooSozmngKcZgFkUyEiibMbslsSNvpdm/UD+FKsk
0X123JpUib5Qu2GoHZJPG48slUnggFmhL5QUtQ5Y8a6zWUYbOvK5M30pfTA2U1VgkUMrQH0v525h
yBUaAXPQhtM/rigGitTzU+6X6JzSDlgH0zbyWgxYjB7xfGOMDbnEfUVx3DYhmlLyWnYSxiohuRPS
AQ7tSYsuhfMVF5zsjlDVDcaFM9LoYoPthZhyzFJT7aSb2Y/ExkrTj1wOBTm9KTuQDOFhAHcpcBS9
JmKEQ9vPI2JFJMRjAVfeI3Rm0xsICTRTf04tKNuxSYweu68wKATsk9H5WRKTyWLrgPt3uJTpzDDg
ILmNo13EFL7Nli6GNcpfZKaycJvyD3ZFaFNNinKNsFkLl3BvLMqVTRMzo6P/5jIGMmoR7gYHelvp
5suiiAylQf/3SmE26ltQVVpoJdSHCUqhM5KQ2K1jrV5K9SA2kl1giH7VIg4EHSbwwGeMR9IMA8IJ
8MERgFc71o2dIhSo6DsIdaBxV4b9Uv+fbPuWwPqvng0rrUG6mPTNly4/k77tfZWx+asicPrYOixt
wRKSW2pyXl2boITJFQekZnnY6RSgKXW+Fu7w4DXUsI3aW6TIySH2ASkXZiTv24TwLc/4d57Oaylu
dI2iT6Qq5XDbSp0DNDRwowIDyjnr6c8SU3UuZsr2jO0O0q8v7L326EZGwmKp/9WaKXC1qqWxnZMX
RcwiQNnjuKNGPWvM0eUMBE1sKqUnyUN9aCktUMsIYt3RbKaJS01JzGzV4mVve5oN4qQivce7IKae
PqOeDY3AU5oJdUJrvnWppDmNKjzHlfEkV4NON5G3fqasojdY44hWqJrZ7yEXo4idq9YPkq01aPFJ
0YLn4IROSXtqoSyiVsB+gR+PGE4E86XG2H3g9yZQX0o4c3iLih0/+zKWLnIkMnpHC81LiMvCQQPA
aTP4ivpAytahQbeeMQJ1OyorFoGTHiBmWkGrFqlXXHFHCuHcHybua2u0LiD26cgZGUT9CHG1bQq2
KKbp4fm9I3cAujB9qU2GaZNdd5+F5wSH5K5gMhtk+gjMcvpaQZ0citxnEiIedwwKeneT/RqfLpd7
R9oUAeqOoYbWrhvxU5tqw05Cn+ji2u44ARB01aQZtzq2VljJ5uZvp0m3yeVp4QKawgaLtSb4w7he
aRnR0kicfaWWEQxr3hjRMTaSxSSa05KBK8JVMsb2aP5Iz6bWB5k5e3xVURk6TCC2hSniUTMA8rTM
G4rUFchjgLhmAAEQly1hXYdyrE5dhrHa0mdfZudoxLCHInUBYhV5RD+Ljl4o74VUuY0ENmpgx2AI
0ceYICD614jLXqWq2VRa/VmqQFDbSUJipu5rEegezKfFnMBV1QB50vwmLvVPOs/QpvgMrQb3f0QY
EOc/1y/zwq3eFu/iDBmgLKTdXFa3MhY+KxyA7LJpvnLs3cOs2sUg8UyjzGEhaz11QDWdi0RAFlds
8y2OKQwTuEkbuQCDA9aaKHGD5N2e4O2yfOo1OtmgK9ds0/QrUcJ2IxbqaM8qEnr+mudCZXKYrhCA
wB0gwTs6u+tjYOBaKkTk6K/CZBT+omsRmT35WTYZgcVIliFPZm5ekAuGpp/4l8VTq/6H0KynIY+e
jYLs3XVrqWc1LXtU6NiLOFQN4aCImuDkkdqwAS0f8DtlB+Zf6QWmKzOP2hD1imXMSG32OsuhgoOa
hbwCPt3j1Ci3NlZPit4AcRJhTCcV2YWZMu1UlVeT6eZW1dSjtSDCYpFyEgImKQlfG1Wtcq0weXqI
LdeFWQ6XSlB9lQ7FMdLcy7P6hUypyp5QiQWrKhS7keqEVX7VVy2ExDTJnSvauw6mk9NT2MM/4RAM
KoSy9XDtlKlhOrTu+0T9VadIAtwm2HmzJlKqvY4BQ9xhmWGlv51RzUDO7H/1SK+dxP/brxcVH5fc
htRI6+oa7ueaMQhGu8lZUNZSsM9QVW0QW2c56bR6WRo20+cXlJeWt/Z3qJ8ad64fhDmDSGVFQTyq
hx6EEBlxZs2/6k3r6twb3I7RnEXHLKH8mVVhX4ryUza2b0bRgduYMQoN+XxOjcbiQIH4osS6Pxvp
4kW4E3pJKuyxbWdnjjnCVmRtSkYXu/aUpdI0kGkzYTKLI8wGjAS3c74CT6Vy2gpKYyPoxL6eVcqj
T4xjj8jew3hc+Cra4UOZTgig2X8rYiXsBi15wvGb70pZuym1ohwKiqBgPepTmMViUHrId1vuOeAT
LJ8llAZMfpUwzO1awIihiKh65kX5iloYpW11kQ0cZ8qqebDmGUn92HiyYajcztYJ3VGz68dsN8jy
JatL7TDBfVDDevT/EmtyaDjNEDFwwvqCzeO/Z7XeW5k90qYlEV2TZfHA1tqIUjcwLMZpYuSMS/0o
l9zPe1CPJko9MDG08NKqs5B1k0rOCK6WUmIZaRX7T/hSyRmGECaZAGUu0zg+AuKYN7os4gmco/2f
nqs0lGZXj3/nYvICs7zZkWcV7HUyyNqmDH1cn509yHnmNiqj1lp7QHVWXBkoTaM331UuvGegkrDV
TbhxU54KmWYhMuIDlNmCSXjoKChNr2LxGKazingutvzCSBp74OyVokADZ2G9mhr6XjCHTJhRoLsa
iYhrEjucjn02Nwcd3npEoiN6PZ6Y41RSsaROwqSNT6bw/oRVXDUbaU7ZRK6CRlUUdAJjZm8e+tZR
1+ur65XYJyIKqW5es/XjyskEVqlz+08PVMZ1mvyKfeIUZ4XbhnHkpE1Ia/SuN9J4DB067smfmmZX
5rAxupHhI2Y47hUSz/823mmU9J6mUZbDjUPuKXHNc3FPBya+32SDMBTMeGWNoJ4yRbgMCWHW03Qs
CmkVDcrpVa2EL9Jz4zA1HFmsPq0GE9OIbo39Yintww9d+JUXNsxAkTAtoThFLRtZuNVAvCgDSwUD
uxYEzQyd0UlqQEOsGireClVWP97Acx4FlQbCWiTNrq30u5g432erTvziBdSyi8QrsAdNbDa1UUNU
WIUUKRbkiUWiraxCpNYgVtOKGM9pXH+g8/ExrjtzuRDufwqrWBk1G6RK5C4B9CqDgIlNozMJskDV
iXU4MqVFjLr+yWJn3ltzxqsBozeV03/jOIFHnvNbPH8urZX4TFFOuoBVIUJEsD5FYzAENglXGwHl
KUwjzWIluw4BF2bj5VhfRpk1Kc1eBwmgfBk7YKlhwzoAUs8DPddaW8s6SEP9MgoMoDtxh/HGzof8
LnxrAfr0pTNs1DOGPUcagM/Y6yoFLZWgetoQeTXBTL1af9babm5StKo1LXmrBV96EHsBcluKK89S
YRFZqFWMWGIDrZsPZVIOREqwsJ2JMu2kIwzjTQtzNSea1hp5F2bZfKYNmQZggdH4amG/ad2yGb6J
P0NFJmVnHdy9loYU7kk7u+XTpB8VfUarJ0+C22k5JaLBM6/Dvlnp7TGsArbHvXQXKqDYJjRDWEl8
kALBP1p0CzEsak0pMRmAYCimyiNAtafW9acpzyxteuFGhfpZISAEQPNIQvPInuDWShx2o7CvYtbP
i9x8Tulc2WNVbvWYt9ZM5SeDwUc8KfdFUO9jCsGqG08CO8dNqljIXSrQ0Vzxn7gmn1WheFcbfiEV
moPV9uQIaJDtBPBLulA9ZRUw0paHZbpoWBVQsDDHevuT6VSxdcy5FtBPlf8IukfK2CCI+BMTzq+5
JH3AZuVjUWUCZHje/UlejJKTnEhLuyZmUANV9J8egxU4DiACz+mvROxEvlonSLhycAXhFJ1WFYdE
WwtkaXJy1Fu2pj6Vumo9E9SMl5MmELkdUaSwFqfWJFq5oubWWLPoSaPbQyfj7N7N3JLk1wYDwfaN
uRnN3EC3m4w3YM1b3MkfMtnmNNqXlvmSm6gmWDudSFcA68zPESjmzJpk/ZS2uBjm1ngsGuH2+hA7
ck7pFEXl6EJUjFYFxp9gfEjo3MWwp+gEsvin04hWKctfk5eFTBHUgZJOTLxIAOueztO51Tj2Y6z1
mzxMeA30fsuMsKczjAoMXfksDYqJLpSJ3ozXFJ3PDENergh8CDrrNua+mP+Mg/VVmPBI8AtBhq/f
p4HTosPDOZh3oZn4+xKkLJlFwIcWIv2hMCLxQsxMG7sy28RkZqa8NradstUC8iUlbqtMkZCT5jdz
jbTrEw7IKSr3ZJXS7feUJYZk3AcpfEI3zAB1GLGrV/u/gqVGQAM8Y8gOeJ/aImkQZxvXKSnKI9KU
6qaLu0ERX/MRDEzbiPpem+JH0tchaj9CQ4hq94RSjA4luzoiofQXrR7VLT4dxgKxD6Q9OOTULior
prqu5G2Tp0/oMuqzbva7Ehmpv5AK6wNRJx5VQDOk3KN5+m4FVNow/ecDxV5z0LB8CVNuod9gBRPQ
zffTwtOkLXnohnwRcqBzUvGZmUaJxGggR097yYU43KFGCbfCo4aMgrlktzTmHnU7eLO1Tv17FgIS
R+UrP6EA4Gkw6edQ45ENouhMHDxfNkNVN9NOtWJiB9SAXwiVcf+TPzZTBK4By2kctOxGJ9aIIl/e
30GPYqHYtGNw6zSUbTXSvb9LF9ITLb6YacCc1iBAIrkUIBi/GdJERyWlV8zNq4jc3cnT4Qy7FOMX
MiwDnRew8eFjVaGZA2q6v/ucfuVXafjekcs1scRcua5++zByzYA/FnwiNNOqVEjqRda7Xg0DsWLW
+hrLNSCwThenMxld1CWtBYeWXSdl6ZRFyU5sZhCKDEqvWPci3CA9HvXTnwIswr6KqWDBmm/qdky+
1V5OrE9rZE2K5MitMnPeJikVQGIQnyJKuP9KqN5OoDLvyIbg1qvPCoNFgAILA7rMRXGHlCzDS8h0
OEKR61oLT+Wl7Vl9A2Dy+ISSYZz3ErgRpygWByY896CSL9QnvEiZfkOGL7vtgNFYq+aI3guupCi4
5iT+xhI4HCuyjP1g7KVO/yZBz9orbShuUAUoTmR00/nvR0ieJYcLVWKhP8UeiQQAaUlqRLiKOlfk
EdGFJCWqhLFsRqpju0JcR0Zu9YI7M91J6daYbrLAPZt0ObkHUVuRLDkD+Dc5rUPpIcfBgX1ltpcG
gTuZDLzVsiJdsBIiMx8HMskRR0YJiTcBz8dtI0xXUlGA4Fp5fOnE7CdTecpMegPBmfJRD+TsrU4U
vxEtX8nUdxjV023RZlrJ+BoxmfHCJfkuRIM1qWyytZEI1+qDD0xSBut+BTpg/jGPYc8oO6NqNE5F
5OBrszaC3iVna/XT1MuA5yOuHwUxL65JMwWrC6QX1o/kbeaVc0+iAtUaersqtBycriBvTXAAGpMF
uVYQEtZV7Bul/m9kAa/JGfdsBZlTw1JejAnBEGV9HdcHGipMpWpEHngJ1iklIUUjJm9biuffviML
qsOAiC7iOtBHbLQYuk5R+4z+v4MqPgldsQYdi4zeIoSBucVeIw6RBhth8AihOH+syeUK4erJci9r
FOOT0f5Y7OUdAfinyry36tBgsqBHkp4MFMisVh01idEcGhpwKnnZi2m58KJo94m1vkhxfaxIgmdH
OLS7ukrPeVWD+pMB4WtpS3Q5CywpGD7B3hX3qWcUa6UQOpr2BVZ3uRtjFJpUrKt1D0SdtSZrKOI+
aKH6Mxg7G+m8ypvD2ae6Wafg03BUKzUCqgcpUg1eZNozXFwaWaPRXVKbwOHBZ1IGzuou4J+yKc5s
x/eBLsIONkAjh4V5wiDdHapc+sw6NJETzHt/5GoEdUkth+pyccl2b/xcYPmpFulRSedfmYWI00Ov
3cvMlnw1Ld4KEscRAU4Mh9jye9HkDWQKHBBn79qwDHxd66iOZNmfEoGLb1lIWNYJ4JHCgfWugN90
HGMA6OGqnZBQpxoMSudifK5EYvl0jUcohQ2SSnZ9prHUT4YKUrtGX1la11Fm0KkTX8zWBVOeoKRe
lwyXVB2lfbXkxCqkslvAVN7G9EMEmpseaQvQDkKJtsOK2v3fv0qe4ntFgiCLxH35/w9lkQtMws8r
Mh9Wda8u2vN/v5X9If/p7/+tu2ZR3v7+hFi8J4G8yRAr0FkARO5UiM4N3yPzeP5Ykt1iT0mCFzGs
NIC1p3sRm80lG8lTlYpQ8elschsglIUCZbFuFneArVTSDMaisraS5aVCEcKZDC8W7MLPJ30pGyyz
VkCOARdLIX8VnfGT3uZQkHZxR1xINQeXqh0PaWQtV95DvBcrDF2JhpI27jdI/q2LKFcVRt7QnUOZ
6L2Y7THxLCkCmB9N4xzLRdVA2Jay3+fve5Z4oC/IpgP4SGlmHfFd7QqtK72kqt7TKO2YJIzvSS7Z
+RQMJxGHrz+aMAcJi8AjbymnsFHhhmd8hwomwakae4+9foFUPk4PeT75VswnkoNb2ci5NpzqEm4e
nM1tRc78VqZkypPCiy3l0MRBSmUNHi4vG09Iy5dJRpiRBDlME5UKUpn4BvP+0ZXAetLqeYZD5Upy
d9Ub2MWjTvRh0DYHZlKQ+RZsMV02aHthRXNFUqruCNNDyo0HlJ+WHAgdzPDyl9EiRbqWPawS43ts
eKMWVHy9eyh+TEprosCSg5ivdzoAF+y1U/wEOuI8jIaxiZgcuhLpWnu2+LtaZLuM081D407rM4ZO
kuO1DUUdSR8YxAglNEk5o+kZhtKe+4UKKmy7syLKIAYXC1D6RB5cy1qN6YPWv6DSSWi8Z0KP5GrH
ABBHpmhtR/DkdKTwyeafGSzmA0HFBu/gnpARws9btB9xxLa5LnC9zRqzvGLAz6lbcu+lBRc7aq1N
nUEk6duI1VeVhi7YCnnTC9z/aVV9L5FieFVkPlXVyGSiYotbz6ymk1WGNERaclAnDfBDo+9nciPQ
mI6/cjKSQoC9wWJ3Zyzlb6Jor9o4/yOWBllRrB41Qzuwe3MYDDGMhF6zTpYeyPIAPPfFnYtYO6sz
KaVdk2Gnjhb1Wb+aQtzf+hjuihwysBSlxIHuVJCFE+hwP0ZjV0CIEowc5irbLWhhisatMhgnYNKj
rxkZQzMa8m3T5eYB/zEs4Vaw9gPIlV0NlXk/arwNLv98F1rg6EuxbOlBLPmo98HiT6msnJKgMslx
GbRzGbBhT6JTW6vBGT0UWTVyIl4NKShcki6L7cK2B4UL2vkO5/iTxBzS0SRteGIC2zujoAlPCnaR
QaCAM8N8eu5UVuuN0MX3WiVsV2hq8d5b9Ywt08hfkOzAOjRKCmBignGxdtNOCmioVO4wWy+C5nWk
jcFimjavoHS4wrW4eg1BAdqT2BevXc0SqSI06VUycYwT4pK+ik2V2Ywvk1fk95lNIkj0+ucElaQ0
fA1m9ksdRerLVCAiyBLLfOFgYiDfVsYL8qrSxvPaXDFruxjNZSbcyKPMBkXi30+TaJHP8LdFd4rf
+ow0oWpktx5YAqvFWriSPq/tYr0dz0GoDueui0ew0pVy7CP2mOuvd/VISJOVD+ypDO3USt0BV95W
6nXztUvNl25EF1ksX9ARYwf6KDMR7EpubobvydJhoosa1sdhazj6BPhRL5LJK0eoyW0Pdt8c+CKE
qSQ1C4s8+8rZi5sG8/Kgq25dshttRGk+ydQlDEZSxU27/FOYlyMMkPKa6AmwkOo8jkrpZ3VqXBde
sZDoxyJM9lZSZ0+5xnHMBjhn9mpxng0Fuihef5BiN0hHOeBBxEZQrVBKqHjOV5FjBzmlYQAuuE0c
6egCjOGkqQPbkzEw94h2sJo0/VMXJoeuKRe/bke2NVp6BTq17Zsx2U+r5itYOOSHgX0yCWzHoDRH
u1v2QW3omC9iKjvKKR4C3UchlsuWJVvr5nPzbQYJAzdsrOupHZI+DtanbwhvAMVSNRq70bWvZUti
Q2rVONw5RHDWH+uGR4Me1Wz9dH8JEWIhBKsQCMhMeSIFWwapPoAT8G5b2SByVZlQkjRdPyUUmzRN
oEiUuT9IgBo2BSPgi1EmRzZfB0CiAO4Cs/QqM8YwmDXTlstvDRm7CMNUI2LF7zjEDM8NIAzFDMdR
hQ1ma1mkbXtdp6efCgdDheTigqBzSFgsqslLq0v1NZwnMEMMxTi2iRYpazwWCtrR+HVZhuUpZIyA
mw5tS6GIwamNxshW8HT3ZBbskcQBhCN6LIgyjpKwsdO+hkU5MRPgTS6QAwmWMxZJZlJ3MkUpPbfk
Ss1jrx4zgtldYk/MvToQxNzHUQ7dZMYfIax9mXxhK4hQVVEeQlL9zFnzEiFk5srCY1exLJ80SVnN
GTnGnIG4ek6tbRZqDC1LZrWYX49i0DIUSGbg09Z4QWgxGRzHFvysPc/+wJ31qLDxWD3Kif3ILFp4
TfoC/MqkjgfQkoovGxcgvKXTRixs+krO90I0iJz6/XFCXoZRCYxhYpb1kcrsHC7B4PVcb6zWUygg
UXmnrZNQGxHYMVnTvpvUhtn9AF9FBck9d71HZ5LtNUNo3HFGiVeG74JoIXtnZOzPfX2dpzWPDZ/P
lmfomyzTBkWKuQ5/to3RnC0Zt7LaZolX1GbmEw1Uu1awejT1cN+bOQ/Pqrm1Ch3wQEEAU31khloQ
wrNME7vYQDxS2QCmMoajYXQewO8Gsp9++Wsc+SQ3Ta4LflQvWyMDZZhpKAgGzUeTqt8EvcHp3GuZ
2/N+PHjUJ81AjpsVg+6mIn10Lcoow4XwvORydWwX2gtBmUFU6CpjHfIGqHYYuY45uvEhSV6VMMj2
6QJnV5T1g6V34CO0bqsmyVUrZ6YkWUgQcK32O/y+9EJdmEmHsOylwzKwH4ShyCB0/bW/fw3rj4LF
QpamNTPD6rzVnFwHTNboLQkGBukf5JwJNh4rTw3qfKdMs3iI1//w9yO5YM1fWCtjeOpA6Z5MPDy3
ofM12V6gIXGd7uNlg0rUvA1vI3L3e+jUu9iRrsWb+TH8s47kp6oRXmNPYPALTMtRX2kX1FvNhaC6
4w2rW/CpYIQbb23tW2gJhc06VoEVqHqRtZHew8Gr/GQrbjO/cPV//MKlfNb5rcjoJfqNcpO/yvi8
zsu7kQAjshHZaVdScwgebl6MY+wtJ0H0hO1rg4EOJygF/oVoJuvOilD8MnbyOVFs5Tn90g1PLZ0F
5IE/OXXqFN/VPWXQVp+M6gILWr+Fr6RUt/XXUJ04EFZUCM8RVpnFQWpd2CyK7PQ4XXFOnlBG51Ah
CwZ2jmX6cUXHkHkJ9CMfKYz8VH+VICm2eXYyjbsg/OOtI87zlJe0s5H2MGMav+sdwpKOVeQnjNXp
rCLTauxqX/l1es+fqbpVWAWgMJArcnbc8JD0u+I1eRU+kBIwSsL24JZ+r7nKq/qVyQdZ3Cjg3qOf
7qS8WHsI1dm2z9Eeb0OWiZvhAEAuhwG/ST6Gz3zYKLfIMa+8udlW/03++CCLGu7BvX+VPGIpkNqe
iFSogHI981RDQuTTcUoucpHhrBob6NcZKoxN8UIqE2oS4Z4As8HNObhD5wTdebm0owMzpmCfw8KH
ceUG3v6Y2KALn8ct9pfSY9kjJC7brQPYNL6beV8c81fpot2L0Vb1Wy9vMxS+J3UPgG7ogd551rN4
M+7y7MhcOMKOJBXKy7d+jzdgYTac2MIxP5gnBsc0kvdkl03rFRDScczb8MHCbvCKn+ZUvwu3iQg0
T/Hz3eKqhxeEky55bbyZB+xXBDVMk/+1lLyfJImcxbP0PTHu34CuxuZwARLffWCHeHAA58qurFwp
9kfVR4nR8VA9W7sI8XVrG7s534jKLnkxRbunk532BkNmblWnv9decaYPR0swA0veR69Emlm6wzfS
smJpnPYob5J9+Dy9CH5y1vx4Z7w0xVWLd8Q8B6HzkG7yNdhRm6YAIh8dtI2f5pDbHIMtwxJmq14I
DQol6DsEl7fmEKDYfPQeYfFPK6cdHdum20ZrdtwmOk+f2b45GdfK/5wiuz0qfuWiyq0dPM+P9AND
yLNxQ+NSvq2BxTCZXTX1CA2NSJL4TX4h2CCeaOsNIsSzqFy7rXRg6DN+cJQpX+z5VkE9CnCf6XeG
LO+s8MGg1NwWz9aXltr4O18Em5UJ5KJ7dzBH5A5b6av9EFfOm225wqneib2NCtSyJ9t8q3fmswQx
6h9QPqfx+0v+vDp6kOKSFbZNn7NxK9yZFSUdXynjIPEO6OVf+5Z8gsupXcPXbouxaR4VKNhn+sTl
F9hil23zo/is3KxblOwYgwW7hQHymU+IZh2MtblpvwTV6XzKjcJlTaTvo3150d9Gz/gIjs0h9Itt
9dt6UWAnX5iz535jEarO9oQ/fFOpm17cBOWWPd2hN56yG5i82BuETfbC3P5NVGwsn6qjra5up93i
tkaMjLRu/A3FE4iZpOeRuDG+0XHOZKeY5xFpDT50TqA7noWaZw0XDazKGboJ0jySyECqk8y145Pf
VK/Rp2DgNbLbf3Ssk9vNhHRuWMZmG8LhttKViBW0I0RIHfpj3PBlczGRk7A+mlbtw8a8VDeM5mYJ
SYjdzkEYfSiuCKCR1+luuw9eiL5UoTI3Twgip+UqPMvsHZ+SF/TcAqPgTZb7GEil07zFeKdu2Zl2
Nqfuv/BsniqQh47odkfhebpax+UisESlYjhZx1A7BT8jvMEjGYdMgNmI3nkiwq0o3rS7cTXew2ce
Ce/GTvkWju2W+y+hqWdgkONHs6Nt89rsEQPFKEVt8WK5mBns6F3/DQ/IxEOWrxuZeGIbgi8bCViK
XMCQBzexzyLX2rchOgXSgLiZHctyzeeG3J9fMXSFffIBgCh4knbSpe4/k2P+gDPG1I7guTVI3aZr
QyYDF2fk5VwyjrI52Nach+Loq7u2dsJdPnvJr9WRorExHW3kkakSB2Sz6BUsJ9Qc7iwyhKHZvOe7
ttqyUkJTYXCd74QTK1hU1rOjIJZhAbJdblHhi/KmcENI7nbkGkizb8q8kb3u1TpJol8dMEFqxqb2
p6PuW9wm0kV4S91uS+kuX+Of8JSUjvktDjudM/UK8ALtQu8YuY9OmCJI/VdsuwM7zpy3WL/At5tH
Wy7s6bAGoLrluXi33qjRpWMtgOEG7ugIn8z5keMG39o5hQh7TYn3DBb0LJvuyxLR6SEwPjUBx4ID
z+85HG76tF8OmdP6rR1iAPLrE+F6X8VDvs9vOUujL0Y/0d48QGlR3fY9eq1mt/3HLQe9qzsoX8IT
n64nEYzj8IEZ44UPYqltYC/xPY22lnVLxk0v7WTWaKSVCnxL3NMb5SHGe910p52WHsGhbyV/QaTx
1m07lLvmBkaq/h3AapscAIHigcRg4zT8dkD4mH3JzIL84rVFMGgPL8L7wic9uIReE5QEopF9k1vM
T1AriwNxs/T+m/oYbdUv1br1QDNRtsw2QKF/wU4RbIsUgKdE2wokNLwQDol/sYPpg2eLD++AQXF2
SVQJq+140fqjHvm4MQDv/pIvS/iUBvDtxE5eu4FsV4TnmXojtrXX5jYik/+CWo+VH6fHFZg2khqU
tQbKZACNLjcmgD/f3Obg88iegMBwzaudVDiRaLOwQv7QH7IOhPZmLvbyE/+/QVISboPBJSNiOJBM
vmorU9DlG/ZIeuQphQclnp491m9UCkn5oqunrnNa804jKfQnCrbqp3nqLCia24Ay9CPJd9KNAwr5
kxy/MBQsntpLfCnwVO7H2g2f+0da+5AZuWNY12yIytmROuBV/4D2Rjz0X7XLpOBT8eiKUQbo27AE
BrFnOEc5hwopPoef5od84pDIfpLb8GEwu9sSb/JRHutdtO8P3bv6VGX+zEYYTekzZEAi6ghpsaOF
RF2ncmtja310uW+iKMoPJakExYX8EyyAEYCSS7g8l9/Vx4qzwb2J5sGkNP8hQgS7R/GLtytXf/CW
zW94F7FhZTowJLTzWBhtakYCmS8NTJU9Y9J74cf9oX1m2xk8BGCCp+W3POrP5Vti2sHWvIeUX/vi
FQ+qrXT2hDfvVGlOxZeFdUS3a25WviUutlst2Q0KFDt7oY7ris+QJFxGo6eJud6D14k5FPMAj689
pBMMOuYTG7egemjDTbjmzzhlJtCK3GZ0HUhFvxB7Lj882GqMEQdoqswog4P4QLfy3NJ17AFFaOza
z+aWjCg+PgK7tZt2QkefvM5eQI36xYUvQGnZU7di+CEP2C4+4tppfvojRGRuGR5PqOoQ5L8C7Cbr
akvd4uQ34M2No3nlPvNA+pzMY4UXzKQKtsFFXqgcwg/umewwlPsKC4zqE5FVPesLSeze6rdNUbC7
gEqIDkVNJ2l77WwAoD4wV2dOoYLVRMrvAQRh41k9s/4NPyQOLCqqxMFYUhxS089eA4k83O934aOa
PsTyNhCn98bUOYRn6FFBxT4SBYTUlGckgk8qQURPfUVYC2V9h2+f2kfcWN98GTxVU8p4GpodUKhT
fp9ezHgzfBBx3OwBhDFl/561jXbH0MJ2UiJw5tqw8vPqB2G7AK6fSA2ia4/bQ0ThJ5Nh5JnkSb9w
g5Yoxz2QcrfQR2Rrcn7uibg9lp+DuQkP2T08V7RQFrVSj2Dnh0HAk/rFfoZGlILVdLHJWEcUyxAA
EYvv42vxxMuWruIHuKo7wwz+WtxR9AjveH2ggVKLi4fS4csVDtkHszsaheynDQ4ISNYt+z385jQm
PwhFVXc2Hxh2v5LfZpuw0ttVrvovOJqYNQN6PmrkTXmynvAyMterjuM+b22wiG70nSfssOiHtqQa
ch81+8TlGcX10pM/sD6v+zdGH11tk/5M0+CEF/VJeM898Z84e+AMQQML15TzEOEnH3n3SeiG+q8B
ro8l3OkWG/LRuIsGB0Tzv+DQPsLmkCDm3clHwTH2OTa3yKnhfpg74OLvFtknE3coH/YvEnoB7Pke
H4iBVsIJJk/zrVtz614Qcz5MGCH4HxF+cq+iCPXmYwRJ2U1+Of2kzNEB+HzNDPjCzc9Q2ZQIlE3o
s3nKd4/+FinH7Ft74+p8ij8Dn3j4wJlixzoYZwl/4Te7BUQX1vIKEbt0DQUp/Eb9EI7itsYo71qw
UBxOf/3A6sSJiCZA6OMmu3YfYYG/Ss/rYbOKxOjhjJ10rdYm1mTD4DPPC8/zi/T2Vkus5R3GPixt
8ZzzYKw/MrTs9uSpZy4cvqToJh+iH+yv5hMI0Pg3uQ//eAgIz5JXvBf3OffJtdRvgT/tjGfOKG4K
45ut21E5zntQQcY7KXNAZhYCdezpvQudHjoImaMKVZod7aiIgx+U47TraG+TH5UWg8pIhdC7iU7Y
q8QnTvlwM2G3OCV4YO7lufxEjm4RRWcjDCDULngKnyPup03wyH64hoc3SugZEpUt3uILx5HMkYPl
bMO6q320D+29fXA8Rv8j7bx641bWrP1XDvY9zzCzCpgzF52DJKulVrBuCNmSmXPmr5+H2mcGdquh
/gKwYdhbgU2yWKx637WedUcM5Sy4LVbdE3tX8zq90lbOfhsd1KXzXPK0FQhKsxWTJ5Ol9Z219UP7
0m3oxjzlDwjUSG1FR7prWUqvhmc27PAuq6scnWSxqFYqLT+afY9yx2j6UR4Koni9OTxIpozuKJ6H
fi8X7Y37s+ufwmqlJGtLXWeky/DWn9cb54a0drZ+k8OHTVyHjXGmfp8eoB6C1z7/RSCCvhnNVcIK
oCHPY+Ot+cZsbe2Hm/wbsyCaQ7kb+LDluryzdv2aK6BeGcuKhuADHmN/RjQxJQky/zLqQrwoaW7d
TMtnvIQ/UpZl/rJfqm9ED0TVkgn8SWEin4QLs3zjXOev1TN2Cp2Np3ZQHgJr7ll1y6PUmGsHEXQn
Y+DxtGZ2H38DTdviQM3loiL2ZuGUPNKI9zE0vUxx2Bl9TVKg6bpp0LaXUMOjffDx/yNEWElUFwwV
Ge0rrSWgq+Q9jufJBVWJYcoY42clNqqVU1uct10p+k61Uv7qCbi8JrWzIsRdErD2QqWMQrRrbiM1
LNYxoY8LP2+xOg88DN30R4jsZt7Q2cDjPRrI4KorU+tZLvXZv//oRXndmLm9jmw/3vXkAZu1yYIy
LuNiJ9/le1bJ9koCSQdOn2UUYdEnLJNcYafy8Yc9kpWueGuaCxQxERiT7FgGLB988YTIstz4OQtz
dI9YECk8m3hPUXJQoh2IRrTCoxLdelQsutwTiAY0rM/lTWfqb3oEXjwNJ+61OLic7y6A4IaWqVlk
BXsu8p2aucTdXXjDu5G71xDmdZawXoN57Dm09YpHRcV/zI1oTH2DXjkh823k9dgfnIoYgxGrBZUZ
Gmdu/mhWT4OJenX6eyB6GIVB9aaE4VGCUi/76q5Wxog50pxnffza2Tkl1OFpyBVjXZvQT1t7pQ3O
bTR4m1zRbww2nrD971LNvHfInZs5OikBBIcSJWMQUuQeXJo7y64Wj3kzWqvIQw3k9uNDN+rfuB0s
YMh6pU6UvwkFnJLTNgsozz+FTrimdH0cfT55kOVVlfbVtsFlxTwTx1si35i0+k2nDv5NqWA6wYwx
rN2iWbeqF8wnKBjMDOdaxLLftymLTFKhVwZ0MNpAo7mWUv9J7rRBtp/jzgLEGdDgXfyjT2Nj/TK7
0kAkwlMXNfHKilkuTEleGNhvwsJnN6yJ+V//+I8TjM4/fsfmgADK/6brbN/+9ZdlCoF4ybFsaeLO
5KAnQBe7j/W0VUS56Uw4A5kEU9DyvtCJoaoSYl2SYl2a4S434EoSRv3w9eE/812mo0vNUIVNh8g8
4eY4vdXXVuaUcL+6X25vLtTKo3QQUsVQJoES4UBUu1S80l8fVwM79Om0Nd1wpLBobpn69MF+I+eo
FVBXvddKOi3kfJQ4xUp7HTjd7WDjhR9V1PRJeY0N79qW6DlpJ7OzzYytKbvdhY8ynePpHdB0AjZI
upN8opM7oEWWOiAPLTeuChYhLBSwEMq7Dwd7o3zzIf/Rn5yAMAzfnu5Z+0CAxUg43iprveHCcHDO
fBYd/pZhCNPS5elnsQJX05UsoFcOGpjpgRf8hBWIh/zVx4vmKsK8cCeMcwNQx+LhYDFRbdM+uRMR
HbsxzxUi1lPKfU6XPDiGhU6SlVYzwtqcLr+j1S95TuJ5kq4rnKhFz9IeOQAuk3hnEEOAxDgkVpAN
DJh9rpLFD7nRCtstjquyfBRoQPIBZWqdcHtzYk+QVlLWTUlLKpaBqA9f39Rz91Q3DAeLrJioVyfj
evBMkg4ir9qIhBcheWxQcoruwsPzMUhPR46h8+xYKvwtx9H/HMQ9Tuehlnq5aUvrCJvm0CbOvnMo
ftc8MTklWKdLD2PegmOQ/KUT2z60rvF/wDns4oPtM6LiKr/tSKEQhAHjgxbmu6wnZkn+Ehfl9TgA
0MjtYq1W7q3a+L+yMilXX18s/RM9iznI0G1LV6XQQHxOQ+S3h1FaJuBw3WA7IFmaek4GrQDEYUOr
ZUi4p2MZJBtgwdse2pM6lZXFKi3jR0+D6epHEEbs/p3Q93cRlQADYS4YHrSCsfNu3QRe79cf9+zc
YZg07nh5Obr98fXfPq5RSTtzAj4uI2veaFBtMFzNxwk7pSXtQ0RLffL0v/TWPjSoXXoI4KjJzGKh
1pc+y7mnx2DiVk0U9QhDT4aAh7BEU8RQbiKL7olTRMNioo0MPjWhQi/WnsXzVLe02D3aGJ2fvH19
Mc4+voa0dFOF82YzEE/uHX6Tv8dgj6BoUWo6ReY2QCQ6PAgwmzPdyGbV9OThy4oAgkw3p9XvQ0Fd
acLJ9NjksLH37wRAcacR+8/rUHuvnYiCq3edxznsnphdNmGu5J0fW9/9ASdij42SgmnY7ibKUj1h
qL4+Me38lRW2w9tYN8WneQkNKgNILTdVtrcaSuy2gSsQ1dqqBzVD+ku0HTW5jSmch5Bfvj76ufci
I2winqkA94yTd4LZu2ZjJrwThonTo1Ca6Cb2eduFa81zHkIrpUDS1RfO+dysZaoQk0z4PpDsTnBy
EXHh7RB35WbsuZcIbl5skb18fWaXjnFyZuCTdXyiDFhEftejXa5NkVyYfM+OSR4GzZA8FzS5T8ek
DGG16DUPRaGtjI4WwMAsInsGmJWlB/K0KXyZwdIqmmv8MgdMTTTj0Q/H8VXsFvugbK9bFX+o0DUy
8WK6VA4VA3/wX4LcW9UTk5RIuAEW2PAAh4TK6ASM8py7PHB/TMAx4aLS+PrCadOj/Odsb6iqJQzw
nKpEsn/yTjGtvDEUYEEbD3H6rOY1PjMJJdcRQUEk5zFzqvgBdzctB3A3nlLQNclZ+uZQ5L/+KPLc
J4HkymLV0jXndNIpbEcVQ24UmyL9pXg0232d+rVTa/RxB8Iua3dvAKzwjf3Xx/28OkE1KRDWOTZs
ffFxhX6beKWn1WMZxQWhLv7C0XkmKy72PMtb/GhMulP+5NdHnEb8yTXn/ITlYJy3DPN0dSyrIBiJ
KsAdZkLoDVFms5R9zsvw8f/hOKauatxgZnNzOvPfzozcA8xlpZNtBLWb0SV3CRI3mOoLa01hnDuf
345zsthSjNgme5PjgKSoFWku0Hyzy7dnSo8sQMtM+op3cZBtCbzrmbfz72a4dYrwyOlTa2ibdqXI
SXNlJEsDPZZm+OoqZCU0G0mNJnyTWAeTEhShm8GmMAHcNB41I/Ifsd/nKlkKOvIWSOEoeqH7NFIg
qnC9ew/Wsq67bPNDY2sVlbca21WW+Alx4XToiMHK5tIzEcBn9dLPxp/4zJVtx4YSz2SHPJJeft78
bIWKvCDyyXQuUlw7ffTaOQu2p7TaJhayjMV3zUEpAfYxx9zU1YtsiwxJO+Jj3AnP/94ltopwFbqO
1ZsHqNu/VJh4i8ilg+1YghrmqDmr0rKeCf4Mx1s2zcXapcKaSRrgrY3dJowQD4jefwzG8egF374e
KdqZFxMLSsdiMlBRhlmnq6U4HhWDbVpGnjFAAN3v7ts4PRidfi9K+YNqRDtTh+iAnedJJuFtJX0T
SFOH1f8qC6zdkJr3mNefLa1Yan7+MCrxi2aTlakbNRnvsb4eB5/CTmHD8fcey9YmXtF3mzmmxHVP
cFBZ4a92ogO2NrpUpv+YtbROFYCghvwRd929RerVWDf3OmToqgX4HaY0RBJ5Uxb+0sRGWJv8QBgT
x9E3C7/DyxkeEt28wkty0Ov2HsucV76FQ7o1DO1t8LS1q4D2Nil0GKX+2qTaOu9pPQZcdpc0XzMI
YkpNS0jSiCvwLMynz6mbXbSonObet7W3j59r7asqqw6obxdVC6FCR85Xx3IHlXxj0RZsSvW1CtuN
2zOnaeazoadbfBa7OEivR1+/9SzzmxfBhvDLB2XMrnG7wNzx/Qe/i76XJMhe1T5MHtdT7uq0ujYb
540Mc6r5onzKsCPeRi1RNyl847HJ7tiDMqYmsP2FEXLmRaFLaKkUnyxUmc7JZOImUEv1ckAdDYYs
88phV0MunduSOmRSWiso2m8BAnYkGSVyFpXbHlU9TVDX6DYXPsv0Oj+ZQA3dMcFNSFge8nSLQpWl
bbs8yTbgQJCnEzOtBJNRjTBE9HKNrbXkdZN+peTda+/UP7VMva9KlDW+L8xl1uZ0E4Xibbu6v/AS
0z7vOgx2aKpt65qAink6t5fe0Cp+Y5NojGWAelcukMrSeEFc7u3dvvzuJiN0QkePN5UDZ8tXum1D
zsqFl9oERz69RPBteZ8JQQ4gK5Y/5/56iIjQGBrwsuIBIkCyxv+XKMsPbgimjlkf9sM+jREnGiT+
TjSNevKcm61EVhzDQ1ftn1ayj7ETUJbvb+H9jdeZqyB/wliim9Fclyhn3bJejLZya7Qx5xLUOsQ5
2FomUStuY8+wbMQXXp7nZir2R+S/qha1DV0/WYdVUZ3HEZ4qCK3NTa1LWu/lKwyqWRuXx6JLj3Ez
IP0xRmAx2evXI+/zCtqc3qaaAxLakZZ1ss6M2hx3kxZiRxG0m/ArLfphOFKtWwV2cdXpyd2oIB76
+qBnxhSrdnDXjsPCyFDtkzPOqyxrvLaJN1mE5BMtYR5Vr6PdAP0Iv1kuOukUj1z/moTOARX129eH
/1gC/vm0marBaeuaqdm2dbow84I4T824IPXOqk16iy2jw9aR3pHpO5rfwtg+tJgDaG9b9KQV0BYd
1YmiNWe9Kp7Kxjg205cJev82VHj5815QMcleh+HOaK7B+O3CDIu+U166W5+nCT44mw4W7ZbFx5+m
tN/WP4VF3dpuEj44pnvfwA08ircQEz4Iygu7g3MDw6DoZ3OZWAlZJ4fykQq7opbRJorgGjg4PDxn
nVjNtYPOG8sYO8paPn19Yz4vmDk9iOkGkPNpsjlddpk5YE1FEJLCfBfJ/DUbtCNIhoWaaw8flzxy
k6WpOxfG4+flq6myJTfUabHOgU8eAquiiFG7TrRRmmY3xC1BdtG3wFavvj497dw1tVTKXQb5LVzW
kymMZVcfBPzujZdaB7tlD08g91Rw41WZfS8U4yoy9VWoWisBW8CsmGVLA6dVM2wDRIFAqoi1MAit
UtxLI+vMJMQ10FTW70JXbXaEfw6tXtF7wvyw/Zb4gMbAvzesnjnAvaqDet+03zUCCWd2CCNKuzTU
rOlNe/o8TlOfYwEJ401zcmxeIATQ+HW0kRZwCROjHxUQWAuqkzGvZ922huk2w6AJrgESSUoGM2eA
qjghX3GKeOtadyQkKrj+AN4KDSOg4KE2NLzHfRJBrOFNQMQ8jz0FM00vFzjjEIXkTbpyq/QuNjGR
9xNB5gM6Vk/5mx5uEnxi8eRoO36wDJRCLK0OeNHHtwPEk7CTgD5hIqfUCg6u617qytp9pLKMmTqZ
4smZFkYxh30MkiP4QV0P5VsP3E/J2g0gLjnXteIVwPMqn7YBFwbc9JB+urBCTqUZTUjzdMCNIQxX
32SiGzrlxQ3Ry/nW0h52SYkarQCI4lrNLkshkWCaesOdszTy6vbrD3H24SJygPaF1OH/n0wkiVmw
ePCyeIOnE0kVp61G2lE49YVN25l6IyNY2ux7mdRtan1/jmDcbkaaF2m86QyaTmgTRQOyg3m6Ktod
S6gjzAP04OAyasMirU2/Kt32qhPjpQ/yeaUyVeg12kSC4idX/88PMoYqNmLQrButgnvR8MeiL9eV
9xolw7M1WTk/8m0K62Yywifix//9BecqmLzQTaGqpxU5HgO7jXxmsyFy36brXaIvS0r3wmStf94k
UwRjZqTPQPleP31q+ypKtTFjxrAjWgwSzv8szmPUWc4hGogusZmzQqPeBK0tZ13NKAdITuTpsNKJ
MmItjdIcIucoWfJO7bvAlE8JzBzdJWygRx5YaQicLk/D52YbYihMjbbDmbKMsEsBwq+NUHY2O4Vc
byXPX7mUcyLnrwb14qx/9jrpBqw7sBfiU+cm5iI5NtWvzdB/U7QGJHKUvzaUTUFCCpQ1cfCjiX+Y
gF86BVxVx4rULnZBigDm64HhTE/A6XTAjaLJa2oG4SQn7znZ6ACevCLaYDLGpQPoXwB+gEBJeFUU
oP3CJJXV1a3PaoIlwUGKaq2K744wjwnamuy997CuBEm7qVguhbwgQU2T0TjyRytJLOp669qS7vVQ
60fRU8zIGQyqkb+adfQojfo+ybNX2atXOaB6ssDwMpXfS2EtC4/kKWyUr5SqKUHK46gVdwa0JsKv
JvDwe5DRbPdFYiwz3b7CY3zXGiBgcqfc+40B3oLAH4IjXccBeGo/pQHbXIa9iuK0V8Fa6lc+w2FG
himsnZePvzt2QkgtVzkvqKj42Y9QvfRWNc/ee4cKK/Mf3r7TpX3pVlNJIeHNVpS7FNiSiNpdR5Nz
MT0QZdehD/KHjaWRAt6TFMaVDqV2DMv0NfTKn41fbUfVPCoBq8y6Y8IuyuIeFsftaJYdy1I5j0r/
Z/hDkyBHGh9Rgj3c4vDaZLDIookz5cQ2ymjFfmsZXCK3qnlroHuc5mLD4UsqBHzwUjlunRYnQebd
1RX9LEe58Bo4t8DQVJNtJAZvOW3j/pwVY6fpwwCAyEaptZnWp3de7+5I/dO84iErh1c1R6vjxgeZ
DRf2OPqZV5DGZDgtmmnWGqfrfV3jqTaxb29GV3sD1/YM7P/R0fxlIdP7MH9pNGNjbIZ3ezKWWQh3
/Gc1c64y13gVbX2fFgD1RE7XL58qVeuqR0Chu+mKeg+WKlnf+2W8/fpZPTe7UtPSbNb7rMc+bbtb
aKt96WXZpgtRtDnptmio7yTdfRml2zGPdmrnrAwfhxYqzSHlw6EjmXVqcx/XqCMcH+uM/41Qz59h
bz4nQn0bYcGF4kFLhteoUi/sqc7eXk2jLUkvhj3d6dvXVGQYlKLKNtjpbgq7KxENPXp1vlfV4OCx
2ErjfjmE3noQ1sVcoTMLa449VZ51zZLM1X+OLaa8rq7MgrFFeMqcPHgGmHnFU7O2soWlhPc463f+
qL7lsfpGnXoFsW2ddu6NpTf3WPNnUS2QMQOfNtT0+us7eW6zy4djO2OwBmPndjLrJuSvAZznTo51
9gxubDWM1nNoMV16vjNjf3qlptSWPMu6sT25M3vv8cInOLOv4s6o0hA2GyxxugzMHTOok5TqUjG0
99P96Wy58Sog5vWzKdt7wq0fs8S+6iNxQ3SvROeRhcYzSYVvteMdCKJ8ToHsK0TW4im+8HSeeR1r
BqoaaZi8kz5151v4lmRAFilK6IZ9dfZuWcUxrhhAgVccRJNeagafGywGMVu6pek6272TwcLIcDO9
GtMN1YFVSUBcCc9kBnl1kdv+fegP/M/+wuM83eOTNy/9etUyDDrQpi6nGeq3jXs+dn2puhSvcCw/
jegYe7zhTn3tZemlwrdz7m7/fqyT8SaVMApNcyqUSfhYVeBiMNUgdbHD0YLXos8AsAlkjaax9tXi
ZswzBxOO2ItB8tDaCyzrx4nom5jOyqOfV+bDVs3MJ0D1CZ180knALcXjOp9icztH3VZKfsQS64PQ
N2qKtVAk9s4+b8rjB/kYiWZC+xE2X/5uptqG+OVNaLVgV8JxW/natkidZZq134bgzdOdpaxSlHTO
TuDBpuSikx5YZ8NaLeQ+L9sbmQB9UYZ1OVbkPxfHCIBPo2A1xQAat9dJO2yNBpda0fwKw/rYVnxK
L73pUwgmiTveWzGdEl0SaZRh0p4HDgibmGzf/IfY+lPwbGZKmC+u+kyUzfeosgkxbGbKYAxzQNqy
X7QqITkGRJpVgR/tg3ApOZWViUoSN565s9EEOaFXrJIepbSavOZIs6gsVuRg1fvRG2JYqCnvEbsg
ySdjBIIXWJsG8Z5CesGOJxgnKK2Wdeh1CDfrDjYdoKhuCAmIaKK7JmGRaEgTMEisxvyKibqPLBFW
gnXj946/hiyEZJwK9owQhmdyNntiHIx1SiyQUPIDGD08Ooz6UaQHUOcLI2c95qj9tkp5FVpQ4yL8
wi3ZQTJ6l9iDnKA6CldMyZjvbZAdvDI9KFWNlsJF82Riac9+VkJ70mN8i2mUPYb9FpbhzLHB3dI4
eHKAI7k5Jm8gxdLf+Ba/K3KvVUKtGsABhm+tamU7DYneLg5ycPbCHjCR8iGneQBI+hp969qI4B66
/lUXNM+Z4/WLtBnWX0+XZ58fzXE0JgcD2crJhtUuqqIebCYkvXIXpc2MTC7mkJN4gUrIHOxlM8o9
p3hhHjy3SKH+we4VMQVapZPDWv4AQ8UjdLmm/aOp8iaNEur56YWZ6OzryGKFadCxpY0oT45jIg4C
Xi/TTTfITdM1eKIgwSe4dammZMjpZnngH2SpXwfE4hTa5ZXCuRmfl6pjc42pwp5uHGWeFEneWXQU
8HDEBYrTBv17p9hX/O8bhAJs+sTM9cY7Jv+lT7T2AiTilVoCSBYUH8mlvarr8jbSidQS9t5NdDpY
FrBklyCaDnLmLNFSHsHK3Xhx+pZ59V3jezu44ns5tMAUSJtqrRKHQko13yMoxMNAnHTNYsjso9GA
gYuYLpth6hHGylwvoZX6w+R0UodXIx03xDUj+nbmGoHJia8i5H/TqwhhTosBn1wvQsqDuyI/lCJD
w25iGlDr8XW6mxlkMPxffbQQof3IVipKyGjOB/BZ4aGEtwS5l5XIi0so7N8dO595w4Cjt9C8gEJN
G14LFqlkFYTgFKhCVYlTL/SwJa28BOOogRCOiTcm8oMUAgTqdZy/Y6QCTKrC5u5bsPwIIzrPJNKg
No95T4LpgObfyWsPvIPEoa3BoaD36LT2rlIxUcalN2t6PLZt+DhGOfSNZBKJ4/kMXA4wYQW/fgbP
vS9tgy26RO/GUJ2e0d/el4FaWUkatSn0Q3pM+kNix/uhU9eRRlzN/9ehTrdobQ5vOAP5uPEdSIop
fOGUGjuYxHlXKxdO6+wq2WZfhS4FORrbuT/PSy30PCvMkvOKNpVPmp6XLv0+W03r9lAbvmskpo84
2cENXzjNc6seqjSUpFhqsQ87WfXYJbKCNGZ66Wn7QkBPEiwvdX3j+HKv5dxf/v31hT1/RItK/hRs
+qnaAJwadQscw00ZlhjAyiNUmVfNHZ6yuHyveYdAdVp+fciPqeN0nTXpY6l1olZ2TsU/Y5VD9SdB
YRP2sT83CTls0ThitpQEjarlbKzt+wo2E1lwXXwvxJEgbAQxA2uEsptafRke8/qg8KKqMLviM01q
VqTBuJYD0gZLyaBOkDziJNY+QvRGocvFFDdu7dyx5yMRzZ6b13NH8Lx1uNLIGqC2vW/h6C54VvZB
AF+K5m1FKvF9GWOMq2HCJdLYZIn+0MviNlXSYeZSiUXQvPBrH5qwVKKFTn4CtdkO1/HkPi8qoEkI
AAkJy+bsPtM5HP/voYA6YQHH+/qqnh21jFmDVhCtaTSof47arnfJSvNlsumK/D0eCDimkuKOW/B1
N7q5rJtFiN9xvFTIPDeA4AFRyKSga37aGVStMvi5bicbCNXv4cjtk2P1OsT1azJpMPoyP8D9OX59
sufe/nSeULyr0x8fq+vfZh5VlhGCZMiHEa+QDFzNXKLTml79ZWbtQqF9i7PiOK1Pvj7uuRnvt+Oe
7p/D0YzbzFITjM39WhBVD2eouul07anM2r+znf+Idv7dzSDPVKhJIbYRibEtZVY4KZXXnSDQg1Cm
jZGGd33fdosA2bpHNVYv45oYl/yXRZgb3adxPag+XnYBM4O6ocaNdt3KmVnVxvDe4gz6kW3330LP
OMCq7BMXwKkRI/JTtDfPxotVmcDyXOt7iEZyqevI8npi9yoYg34IOMcaH+oGpMkY3TM3wu6FPLXy
0y1rWmzRuE0q3Noktz19mEtsEarEPmG7kzdRhhupUNhvaOCvZ+y8KBhnrPWV9EjMRoUlhLqzq629
1iLjrq5I0yMYEinVMrW67+1odoTAse3RamuN3OvGtT1Izh3wSzJNeAXXMCaiuafDEI6M/mDG/m5a
Nxel8SRYEfcVY4NIhaXn90+mNxKDVR/DrLkh7iFfOpGy7yNr2YGfDRT/lzKWw9Ly6x0Zs/WNVfqk
RWF+JaH3wivm3EMjpwBqGg88raeizjjOK3SXOXX1nN1VZjy14Chq1XyycmtPw/epJqLswkyvnxu8
Ek0GbgiHVvHpeGJ/6ZFbyARhx86NDvAe2a2rL7RqXkDCDaZ0KG1qwVWB3NhuSKRh4t70QRhuvDC5
LxvamrlO2zchtUMPf6Vu/ozennCrdpzQEtEeFi+8hAagOtisZdxiAdYsaBBfP4NnnAImHgt0HjrT
DbXKk+fCU4YYTWUM88hNVuincLirVLz7UrsxE86K/C3C2TH1KQP89UjxCduTEmH2kFEh9zAiKrJe
tw2zcJ3ek6qHfgur05rUApy48NuJ9IgfW2Pl2gbw+BziZa0QQBGrUzS0Su5r0Pqbr0/qc+I36EdE
A9q0mBKUf6YR89uMJu1BJLVuxJueiPuCojooNXGsM7udl3q/0qSbL7IEdHiia0cfvgJ7+BR7r0c2
SJ1G6yBiGwC1Uvjiwjx0ToiBaJvW0bRKcD4VZr3eGnO3ZbLNhX/VBPGrEhcHP8MYbZkYkWsyTko4
3pXVH4E/fvP7+tqi9TVrXXaedeU8dqvET9/riBsFpR6ZW/I+kFbgdPyKJhV7QmtQ+5jKrwvXVD0z
g6KNQCqAwI3GzmlXUw1dz6ZslKDPLglSivD7NQPThqvuSH5GI8LV7ccs2Hb+TnagB7IwGq+lCruh
89/UodC/0UCjux1DDDLcKZ+zKVC9acOrN/K4DPEP8iHTZZfW36Cjwj0hWVHm1DhSm6fFClplEcJV
JbeTh22AOm6J4I7JCkBlmjmbOJImabspeylh7DKdhBzDpy48db7gpvg7AGpA+mIKFG07cU3dd3yK
d09VYfhoDaWyVIsc5ali3AkreEqRIc2MxtRmXc5aSSjiKpI/nY4p2A6bN89SF67FaiZtNwjZFoX9
ArH03XO9Xe/BfvJCa+EZ2WF6n7TOAzGYL9OisI6Np6osj1rTvOn0+lr+3Qa6RvefX2yo9dFnzd91
7VbmNQ1yfw+1vl14Qffr2lWNG8nbwDPDaE21EEt6WRCZIp0DcchsHyECMsW2ML/yejPGE3d0UF/S
bPh5YSycGwoI0gwV0Qqb2tOu2kAzIa5qI9n0YRaDhTRm4H3vEq/q1+znuD6BPLSmQojnNH/hs4kS
7YKy5MyiBYOgQGduTW/00wIvcddFkUwLNJlx+7o4f7QdEMOtLLg2yEk3ciiWIz7SWQBr+dJTfGb2
p1RCT4cyLivE0+p7So+96ZIg3UQNIZJ5Gm7MDIaZA+h+YRTYqzLMSFfCurd4BlaJ6wMPrTZunpH7
7NdirafhjdsU+tYYpgjAVgIhJJdLtbZt07vX0DIXBCYdA0FwKGuLNasa1oRl+fdb7D/+WBZVH6bP
n1lO8Krn1yf//K9jlvDff04/87/f8+dP/Nc1yW1Zlf2qv/yu9Xt285q8V6ff9Mdv5uj//nSL1/r1
j38sU3Q1w6F5L4e796qJ6/8xq07f+X/6xX+8f/yW45C//+uv1zduATRibM8/67/+/aXJ3IrtTlCi
+V877HSEf395OoV//XX9Wg7xa0pH6O/f99sPvb9W9b/+Uhzrn8CzJ5GoSuWZ4jpDpHv/+0vynyzg
8ckgWJvUH5S90qys/X/9Zch/UobitcSW1LDxs/FgVVnz8SXnnyzBqVDZWAoc1VGNv/7n/G//3u79
feO89+zf//59uaudFpzkpIKYvH/0QCgonD4eqdqEZeJH4yYfG2Li25GXg1nRy4CxNCgJXmoKSBGr
1HlRSIuOMdFYceSImSjgJg32m0Rhb06RngZhDb9dynMf7nT64MM5hkPYoM5pfpYHIKz2MXWD4lOq
ZjdphIl4gttg1d032ujoA5LycTCpDyftWksc1Ia2UV1awJ0WH/kQgq0d3lqLN9qnBVyNBK4tLL/f
DHVBeBYzJTWpDotMzkVxXAr58SzxjBuMxu8/iFcmGrZlYaQ8qREfMYahTtH8PnMAhoW1Se5FkMxz
NX4h991UyJqSFZ9Z8cUl7ew0wbF8+X3LP+0OmXWw+widkXZaz2yaQQTt4NRECzgA2Jqn1onzJZPV
JnbJdgt7MllFEuwdP1QXGNWsBfS91h6/BypnWSvxLYuFdv5xrccI2qsaligOSNXlePgFsTUYuG1b
TT32ul/uAmkTr+p+5yIZeAvqvZNyGDKlD7UkUCMn2XPWM+96agPuo9FJti5EsAkoks3GjeaUU6p4
oy9ZWA5EtoescmOmRZHf6ci45q6pkcM3TojdsFsODnRk6cUT97sgeH4u0ui6h+bsqkmHJUQBCEq2
QyX0EKiTy7vRSrdmk997nnKr9B64wozviRObO5OCnIgIM3YCfROVnHzsCsEKJH9x4NzUvVUsnDZZ
wwnHNzVa0cLCxW2DMF8Y1nQlp+8u2W/Z4S2Aaup+YxMAnPTYx+SAkisTXxEQ7X3uGEsNrC2gXphh
RvzspU4AU7EAqO2awER075f0snDbkcc1a4TlE67ZvHid+ZwJmiDFNMDdKQ8LR4EK7s1o55I2fRdk
XLtoj5rmZ6ya0cIIRbQYFE8ia/vGj+M9My3Y73rRAWYbWIAF6dw22FYG4aNJju2COHaQZKCuzMy4
ckI9mlVjfltQHwJ2F0NpCu11KgmKcSXrrepFm5IKxTfTVGZFUQ3rusvhEoHcs3LIiFHtJbMq199t
B8hrrQCswG8HvAHx0sdTqrTqL9pxs0pwEB4HT1gT6ZxmmdM9VXb4YqX+TT4l8cjopWRxZxSGM3cT
eWQLSgvLt+Y0b6tZCQ9o8NTNwC+ZDaW37wA9BJP3qDfCp96KXj6+kmjcppaQxN4y73GmVCwqwUuN
7MeraASJCT2j9Vt6zbYCEKirHkwVIukQmo+KFy0L241JF6ckbaaocYjYqwuunZPzWBej/8vJvSuK
zg/YQGe2YsFpbTKQuIK4r6wMVpGQMKF0qsQQ/TqFxqHD5FGy+yWMurhxNQZi2rEE0oixrE3aXnGq
0vEBU9ZlGtNyLhYfZ+AFsAezdLg3O1SVnmSkhiWgKbVFvDPd97E1f3U2Mt2yuzLC7tiNSTxXtIKi
Nrcui6jEVew4c6alUqmiuw55j9svcNVCzO8o87vQI1MD6qQw8tuKFt6SOtRCEiHdBvyGQZCUbUbF
siF2j5gpxyPGB8Ct4xGuGZVZvLC68XvYToQ/dWL8+e23MYCDV/V8v/ffhJ3XcttYuravCFXI4ZQE
MyVRVrDNE5QlW8hYyAvA1e9noXuq956pf/6DdksUCYDACl94A5nA0qAljTti1NDfCrT5aVyKd3r+
tOik9QGwG9rxPOf7uBRvLeJPrBx/UCmpsRzSUEaV8r2agerUmmOgq4bQsI44SRYpAKXF6E0DgPpg
nN7g6ZNfF3ywrGYsdnoYwF3AI/WbgvvFnRM66UJHh2SvI6iy7aW4gubrNunIUOIxe0kMi0ltNA29
EezmzadYewf59zk4dCKAul7bZqTGaGy9HrGNYHgfDFY2P4MLtT6bemB8iKC4z4tOku4fsEhCo13R
LAYmCa4oAU7cnCBxyemM2njQDfujLdki8FrEvZe5M8wo/WYT0zl7GgFzbDPk0jd2ztRenwgUIp3c
H7PBSfvjTMm3dmKNmNHr822ueiqycpseAf5SuI/5dhV44MpEhHEqODq8o0OJ5ltS8YwEBQZRr8OU
LhO4bzhRAvFArw0n8baQndmzYljnd8NqMPZVJyJKYUZPZ2ewTGTy2/RQ6Ol75zdPFto2CLjx2Nkb
zF0s42+LiYdWtTA1xg5LsuBXRg4omvjHOkQWyWpW6PFXJxDhKRId+Fy8940RJbr0G5mXv8F9/h4U
LXqBRv5l6mxAdcfmMWRQwA0Ta5XRKJ4ch6bLiC5eFyOANKkHaLl08dowF8ETztGkebTOEbwP4cnI
UCvnsDfMzxjC3AZ8tyL31TcrQhoKLoTgO/A9Aajzx35AGsn+3hVKCGKKTuvAjGY2b4xdvjDn0UMN
odfZopInlu6jTyMKcoCqESp6WUeRFbCsUBP7ZSXoArf+zovYJXSTx9moAd5Bw6c6X15nE/fxoVFm
sNBU/WFhwLaM7Rary63mirtZYJk6xfm+Hd2fqjYUmCwqpVqiRbuEZUl5UEdwsWpQgl//Vpf1OY+b
z4p+DoAnxKnR0EExqdn5JUvxQmNv5SpqvTrQCP23St9ddWZMlSE850+lVd1rtlXKDBjUY4Y+IsiA
0CSwIlFbuOkFLMkwVH0WeR48+FUo0cuyiWP2nazJQiRsngy7qrdUuH7TrWYQ181bx72NfFxtvQEP
msbh196MQZkNdxcfltZWrklTp29TtO3WHduAKxAOQfInS7o9HTEZFpD5tk5pIV/uvI18+3D0y/sa
B2i4bcNPYZvkmWwQYGe9rx5n1NK3kUf2a03f+4ZNJcvpRs5d/pXXw8/a9m6lo20dAQ8H4056UAiC
ZvlXNb1SS2i2UxPdtYnBNXu1Cp2vo8Cxm62WbdA9lGD4NkPNQmYu5alCdCwhagnVPbP0+NeYIhyj
Qg8Nz51Gm7eFxi606ATSQF8/EVlKg2H797TgnqbYK3msNpu64+b+FYIY2BSOTalk2SkSdgyLHsPY
uXYDEsyn2sKZybT2ScI0j2XzMvbLe+BSiLY3iBk9Wnm1S0HPbWyooltvQuCMpPhou0nYdeDtcVqg
2xppO3pSgOHzh9Z6nBvtN0kJ9bCCqTJEfX4ofPNS24GScJq+xwUGJ7VaViHjdMQ+3J1W1Hd41yyi
sIm25qPbAcazsMhZ70U36HlYlxisCmgUGLbITVwSX1kOl5BNZyAbozJ755My2lAsUba3zGUt5mC2
N/+OfSBDrs1CSsEYayUoctjgaH8CG0R1PkxYcjfUNyIV6m71JYalagC3i23tXcjiy/PZWp2A8YNn
OFqywRf5xt6pgyRs2YLnyvyBCgD0fjR6wXt1CbYpRMrzYVFx/GTjX9oXr6shtoUNLttGfFSklM5k
VdaoiSDRiPPPbB+xlCAsSlhAxzml+JkDKXBRNjTxvdlUXfnZDcM3s6EG1VAVDi2P+5o53xX4d7QW
iIU/O7XeQkS5pD6W1fYEvGOQ71QW6JKPX1HB1AEthhI9+mFMwWKbmP1TT6CHv0fy5avzl2NOfwpo
nS7lrnDL29AW9yyrbrWGbUoKQDBSALd1HxW3Pk70owdt3Xbze6Gc6CrBPqS1/bnMEg05I93clYN9
mTFV0O1J38cGY7WzMFuAJns3cnFfh18woqbf4VYu8Btaml/lghLy5D8Aq2EYqXhOTOVtDYNS82ch
kXFcF+PMwB5XxSDrIp51bK5Gpj9HFpqaQ24Q9+Qt5TSg2TzKYejeghb7hIq268aq/Ne6TG9T1d2z
mqzGpLw2PU7Jm1UbYbwQZgQxu3OpK5GoLv9cY1/PhdUYaezhlnYpR2LwWmEnWQ+QM0yLL5C4zG4C
7qLLfwakNxtjJIR09eicDikehPk9iVrWS7fElMBGwB6tSPtszO3NX6K9GGb2P59MO8s6Kpw5HDsV
oi5q+V9y2E+NW6EtqqINnzaeZ/yMRhbYth2PSefc85KNFJzNSxHkzxU2LYQAxd3rbJQZ2y0cenJ3
Y6tL/3VIg9epslgje/fSz8593R0XjcTVdIfHUqbnhhCchCLtw8y5Yft+TzuiGuEtvwlQQk9F8UUZ
vVL7JBjku08yuQbxeBtV3BCUiFTHKCn5IvviCZGGsO85dp5sZr4QVCrek4srlQ+CgObadi7sYIL/
OHV+mdWfIWWRWIQLLRVx50Ot5X/Wse+5Mj2kURrggsI7ihTBSA9D5oEophq6lxJFIa9S+wu+lkmV
/lDxAtTh18In6R5T4mHLzRGv5d74cnlIIW9tnGn8EP09b9gw18e8JM/5QIk4yOIFKn5yiw3/CLrk
KhPWnmao7mbHteLhdEjB2x1ozsBC6j7pRSgbExbr7EulSDRg1IL2IhdWu3Ucq324se2jPnNZ5UDY
npe3UfpXaTzPcNwIDgmRZnP4Q6h5p88y7DuaHqVTfPUWoLJxnHdzq/JcmVCgjlGWI+U7p9r0TaJT
BOrpWutl+lDX+UWreRA21uKNu2hHTWt+Wqnz1uv+ryQIHr1C3AqX+SUMeuOFW/yuHG88UJDN90+5
zhLTjK/p4tYsSnJEWlxTyR/YUDYbgcVaJLeLDE0Hb+qF2qPpYWYbRLDLgjxcg0pVAzA60nXhAJyw
kVZfk04R710KroR5BIRGnWIhFf3wxHwdrBo/KI3QAnDSm8sGuQk8bSL/YpNc6I6KUiCfbltb0Zjz
oU6N61AHKPFHkP0aQwuOSWw9VUXwNUYeGkGyCLPcyffBhyma/hCNzJohjvbTqIPnHKorm/U19onE
uqU4mQovGLQLk91x0RbFsJM7A7a+5SGpce5546kZM1QrXaTw6Qu9MBnF2QnS+tx7NTbyUyGiUFC/
3ehViWbstHgizHxEVgOYn8gfZ+1Z3qoiEfpuLH1jH8DIc9NanP/5pybwPOsV5LONNPHvrmORhiwN
vIghj116zlGg6be3m/HNUqdeLyIyCVaOtKTEeX1xiKAvCM9Idyat/nMxpk8Uk929Pg/jeSQQO3sO
bg2x5Q1hvsxIyw9aU53Xf3TDxIbVT47/vPTXW8BfBznwVf/vN2pdwgd1MyUDjlCcbab/fZj10/+8
+Z+DYR1ZYb3BP+tr66/rT/+8FqxH/ufFf97z/3zt346algjGjlRq/v565folRydDAO6f86yX13lI
fvc91t7rH9Z/8Fo+J9ksqBpqbQcGhaul4WyX//umBL9FkE6n1QbK0MEFWXhhIRFb2jAzWqBu23aM
eSCjjDqUna0KdiO/x577PNR+s4+MskIJsjMPspgOTV8NZz25Dz3eQtxLeY4GdOqnLpowJivc84A8
J014v3fPXLdzXl9c/8GrOwmtGB10J7YQQKaQRBaXA7PrJu8cF5l/Xn9iOfXOqfI6n3oD4kx36+vI
3gtMH89aW5tnjGrNczSPz/ibI8PikmHSAvnM2X/riITjFCt7+2kg+/LKnWuU6HsUmKRKPTswb/mC
OqlIqUkcIlA9EAFCFwl9K7fKc4Qra4CFgf1WaG7we5h32Wyd0Y/AsAC4xjZGX9kwkdhw3NLdYbb6
MApS+VPgYC/h61F+aEyQQRF8IxMlhb0yQeuTR6dDsy/B9pM9Ghe/wbeY9CkBREfWOaJZl4/P9QhM
2+iqR80vum3VBo+RjoZx+hbr8VkWQNXoIgKxlX4ZdsYSHdGD2OOP9JC78pp2KRhKz/3sovxWW7a7
AR4yIE2/kNIUlDtxZN0OzuJvlih+mmBsWEN8WzSgmJrAPmEwXwY/zy+ySGM2Or/ao4z4x5ztT7/C
zU1rMNAYZfkbb3ewgU3/2QApncZpNzUF9tdOfRBpf3Oy4bGrDaLgcrqCLCddcVl4G0ciSmP7J9oE
D1Uvw7FDwrWy5BTK4XdhzOO3ruusnWUj1lCX3g5MAUB1BoRfeEcRGcVpciQgatxb2sIST1OJWRsD
yKNm5h1L/KQ3fQ1PsVTtdhd1a3poObUdVKPNNvk2la5L0JLbF91pfTSqwLHH9oCNXQc2S/ovjuov
B3A3zYTmeQV/ij4BLhiI120XoN9bsJTUfMv5cSw14+hlM81IJLUahN22dg9YBnO+pkGIwu7GSxD0
YovT3nwCExd2NdBQqre4kYx3A89bKjBjKIMXM6UMDVPsYsrRoG4rr3Vv+WAGfBTGq+ZYW2D4S5ck
s47631wB+YoRBYfcqgFW4wAywnxtUuwkKGn44NcPtp5AqoeVHOO2x2VkuzJFnC1Oga0EpnjMF++K
TxHgCyJ84M3U4/Rthhj8qPfOKcDnzRqR+x26+pPU8BjX5t1mazzkRGL0h/XdEOU1aQw1xKzlVNjF
Uk5N9uAiLonu+48jtWsGEBDVVocS3aR7E5Fyx11CTwp773Q9RFDHuPtOEeNfbz/pMtpXnYZ+emdg
82DJd7dPbpQR3tzIPwwWiwUGfDfhBg+l4b1GESWR1oeTZaRPnSbnV63TP0hcKam42WXQxHcjGQDU
ecOt7lAeR2tvW9g1RiTp6J+qoEGXJzvCqsN5aYaESgn10etx2skl3Li+lXSxpxOZygeloY9kyR5G
w7poBeTutHp0H+0kGyCP0CcxZMpmTKuyi65agYyLC72ymnCmL/NfxgA/vetihm1E0cZ4rCbwub1L
uSp2JXriOjA/4vJj23jf58krnkwMf1V1rnIXnJlF86cMSgSdiYwWc77mFVWEEheNSJEls2VqwyVy
b61Vt8cGcuRsJq99XT4EGWZU86Bqj4HxJMfxYc7kcIb9gIFt3m4pfDNRi2jjZP7J7+LdEtUYo8ol
3Q019kcjzpPUFk6J0+E8B1G2KnADNeV8yiYtPfVlfpN9XrN2GsNOoP5zebZG23nRUrKzzB33UYI4
Jn6kRDDotPSz++7YDk6b2EKQvYhu3GkDuoamfJ/n4EYkFwYjFppg0+ZN5R+WtPsVLQ9Omb0imHNg
qXtNpdyCH9mmAoYBzb0tgiPf+5F6b+Mce9c6B9gclOaEmKIWbBwCklzEcPat5qVG5bumFRTNR8Co
e5qndDjIEZWaVqKsrOsROS83XEzvpkekODmbmO9Mz0WXfFr4oqSReJxBzfrDvNGJ4pupBC5fhLmB
IT3mfBKpPN0ePrNkojbRCHPblwG+Y86HrWoZGhVGSut0SrSwx8+yjh6XznyoRf3au8Yd8cYnelsu
tlWnaCw/gPEccZR91Yw4219HX0uuvbB2GhwFGSOqPpbXvhbslig1FLsJ/mZat09IGD4kTf46aywb
gRAP2Rjao/mRmITBZtMeK914l7H57LnNPu559FAQKGs5zcY2CMvBKD9OXXPJs5g+wIDANALY3POy
hei3mD+Mqb4ZRXw1U/lkutQPHI9C+yLMs7D7MC2wEdKLaxsTq+Gei9NZnEETX4wKL6eEMpWdLWFX
eN8scq7NyLwsFuyIkgk98vZd061LST2isu139WjUodAePjZKe4XKmNk+ZP4PG4FaMnZwWe34M/Ld
z6nxXlFkCMCpTJP3VvA4hqn+OTOHJLB930AZOPlwIPZgFh1GhUPHKwFPVnineHHPtVaeA2MIjbww
qbnIB2rwGxuqmE8JfJj6kzbdpxmFeovSaeE3O3TUQkh7v6infJu/zTGO8LGOXxUVTztCfL8AiJ8s
wTetpEPBstQfiqIhVb0sWrWEkhuPmOS7m3rPnV/+qpb43IubT1Gn6FogyM1dyyD3Won2q2Ml6zMq
S4hB4nNhgC6hc/9gaXBjHvrJvEoN56o2A5RpNPm3yZn/UBP7TqgSNnX92aYXP2MYVmxXW+oHJ1D/
SI+Xl6kEvALgXQ+6y7I00d418pHM1n+eKXB40knIsCVWqwhyV3nWbAvDu9lzhX0bqSRF0fIaoX5H
dcS5uJTXjKA9a0xmaV/6zIfcVTwSV8fh7HZLiHjyHTW4P/WEpnrf4YhuxG6oG7um1JwLhozHrK5Y
DapedZnqsPenjy5vPtyOXb+yGYR6TovVoahcX5Ho3RlUuX3QQwmU3Qkz5mQEoAd2b9s52M1GVU0a
5cQ/pcZYU8LrUUJ4gEPoTmpwJkrfWUJ96JGo9ZIOK+3mpHnZmzWTHzWleSgnm/QiqWpsc0mpSvR0
bWl5F6xUawySvlHhfnY1y9pmBRu9i4l0YWLJbc/ybGTGt5kgSVVe8hD8AwVl0kFoI2Ie5DHTMEuY
cvvA6vdpGNG7E2vpoa/HnwMKJ3vqS9OmnYa7oIGagCAz0psQy099qsC+VezpSDvjQ4rJgcaObds4
HYnvo8kYkVn5fQgonOYARfdVKkHVUG5jc30wZyzJIzn8nPG4G3TMvzzRJNsF4IOy4n2LC5t7UjRv
2jg/uGnyVuo9GpIe1moLiJteDpfMdA7SNXHfMJ/yiLqJhw88Lbx0Rxsk3QAw+0Jlp9iEDr2ujfCT
18YJbrL0lbeOa+Uf9kJ8TaznelSl5pJcOC/T5wyFQBnZR9usf47Dk9FvHd/4aBY6r/w3g4sgXt8O
0qQDJ/euA22V7ju8bLkHwbuhx0tVDGv7DdghyrD2RsclWH3MZ+82//5bOplbm/C+RRCMXY7mM7ZQ
DBCdU7gcXh0thefT1MZhTH61oOz+9VEzqVmNAIuotwT0ribgx5xOOMFRHWKo6HNG0Xb2ht3M4Yjk
1a+mVYVW+raggchx4wbNeMUj4s0R5xgShP8jI2cl5Komq4JeM2zT/BXbm1ZQmKN2FlT53mBDqhM3
rPnZAlu1/qz+xn81tM2AkYOaDcJmvIcg1WiGXat88fQPeWyFtrEs3N74f017l6wCOM6h1RiMOGgF
fH79E4qN6mc1HQOOk1XBA961R0uA10Yg7Yl1aGtQsRt7/UtdWIUmGy1KyrypfK4zk9rcuO/5BCym
gF/HMqCEUzFxDrXtwEI1wW4rT5T6nIgqVNfqdE2Bo2J0t0AGq5PX7bBbvwCNayvHAaV/mpoqVIdT
16VOq6mvA8Vy/e4co3EOMdmW+nTi608tnWyjpGLCW1sZbdXtUV9P3cJ/fdWAqzInojnqZs1CMgHj
K6WxJiZ7x/q9bzJGG691dMBwBA/Vz+o9gn6/7n7opC22oJrBW7v8r7ejFHjQU5x5OFweRPhA91uD
OhYViibx9uqlmD+Lzj+qt8BrDJeBDAVWg20Un+pQOm5YiBkzV8vt3LYfUlQ3dUj1nkA8FsuTeoe6
pkr8SR7/dVHKP1ldcCyckzoVp3iQIx6iJM9ZZ6ynU4dz5QA+8NHCzooU5VuwHNG5JnrJdm4lrmWL
5gFNLF/pLpoUFlsUHXuLrh6yUJtqaJtwNOl0xFb6BQz+1WJWZRKX20Vz60MS6xrb/XxbG/h1n32x
3b5qE8O1dBqEEsrXOEPZTi/140DH3JQm7eAMR6WeWrReMRSBRuM1H00H4AhfddAdp4luNjJK6b7K
o40rnebotECym+zaxL+wtJZsNuYz2cJHOU4lDXfvaYVB2A0DdSwf2SQplqmmiN282gJzaJh/HZSC
WZDId9UJIl9ilsnJiqsXMUIbWHzQOshTNMQ4lBuKcyfGZ/VfGTTmrlYwMQUF6wANmbDj9+Pe8Do6
WGwiiIYjghqNYp96n6DAcVdy5u991OLl6FCi1lMq3wsRG5wgc2e13pu1ZD+tyvO3btOiHaWgwuwQ
9X12+pc8Jh5aHIrsrkm3yZrZM+yRNE4/eVPlnGa1YbWZ0hBoKBrj0sDaFeuva7kbRg3vFKkXamFb
llcEbOlVqQ4MBbti29r0Y1L0LjQ7PQatSLbUWBneFIXncr71A9LIWSEeYmQHN65qmek9CIquyj/t
NsXUOCZ7NCXXX/0RvqBZaxU/wU/sdK0nYqK5f5KtcdRLGkhmqudbPdo1ff29qo0Kndo8CyNlDmzZ
+8Wg0dL7g9jag/4CdYsumVncIzEoV8IKEC9NChFHaORa5Dprc5LY+Vh51A6qhEK3Ca5v00fWYYl6
OrEF2zBCA3Cv5oPlimpvYryn14V9qlv90gYUI2aJ46BUzUzHFNe1hF+cSsFlrsgrAVRso9cS/N+4
TyeYLnpELdtQbWhpgHsrxEscEaSuA933MCYZKnfXGoGzQ4582JdkMrM3poeqo+lXlXVHhEXfeVBD
vtZwOlmkk+2d5urOjnWaNZ7qMPqIAhE3ar5/rJxZPgAoD2mrOE+6dw6E9r5E02fqL8YuDbL9euoG
k/uNm2vpbjIrLCbtuDphLwb+S3HHbUAkkyUef5MKqrzSA8fIZAXmpuBgVfWQLakMuxiWf8q4kLr7
XkAL3daSwulQOPsxIG5Z0qdIQL1PZz7pZc4WTUJm4pC8WgqZIVmjM+gCkwZfHiTDoUK5oawoNSfS
0yBFRGfLNosQ/HYx8GzT704kfIyXghcXJsW+MnDllNMnEadAGmRGraMSlx5tKCifP3SD5kQiiyt5
oLOdpwW7TVndrER80u9ONiBvgl1i1+cham5Dl1wNN/vyi4cgIDRqitaGcEHVWc2FaGBsa+X0BtZl
2NYua4CB/oI5kkQYen8N8CmNqRNOCeitEgVnBMtAWaztVNVQXFFSpeB6CPLQ7E/vrrQeDOJ9rwAi
0kvCoz4jGuwYSpRtkiDRYRATGtmupNU1EugV6XnwgfDTLlqbBm1BX47w454rRD6EPzpI/Kbb4uYs
zrcSBCHNHho3TGCc6B/7wXp3MhK4SjvotBzzUVxHt9mxHez1zKXnI4d8H3l0BMSAjbHY59Ft0gcK
uEDmlwVcXGURlamTSDrRVWR8L2px7wrnJU/AASmUF1sH0SPNsqWvqA4xgUsleVz4BZ6E+h/VP1uB
OcvIOsxJL44FboJa8UM8R/RpydHsBGYzFlQOCebas59i6m/W6F+aLL+bRnmzasZCFSQ/NYm1aEdT
2xwyb19Ij/k8IZEw6KETseH3S4DXYU8Gqk/fkxg7U1UGckaQPGnitBtYckRDU/5qLNSIKr5hO9UT
OYmVb7MEhzM3BliJosJvAGIWTVUYfTElMi2GnEEE7oduK49yKPCDaorgWmr+vnbMq52P32AzppQO
GSDuSLKOYZHSHagII8p2JxrR7XxhvdRd0JxpsoWpQIzKNUB6iMwpTmjCPVkCu07X/KyH7kNHEm5n
LcQAFd4W6cgjCGzyi3iLDsFfbUbw++ckMltAdcDmwfRglphDy0U0khup2kxDS/ZgY5gN7fVY0pxr
4+4dEe1DhvTdtvXoaXv9F2Y0r3+Bp2T3q6q/NPmMTnllD5ccbthubfkVqfuwmAaOXgzzTiE90YvD
CNWgblKPAGq6FtBIXN1Vxw7nFhA4NG9285x+qaag69fvnSlfciOgWEO+Mc6MXgrBUPZq95lx861q
tY2uQW1Ze2eg+De1CH60cvkhJxYgkdH7bIKERdioY3gf2f9Hw2ElXfw7KthA6QxoNcI74M7/L+mp
NZloYGB7aAZgKOZhbYrS+fX9DIv6ynlZAIcey44yoq1FFM2C7YpdyAZuUqXRdVfwKL1n4ZvY2BVW
qUkZDaIVN00hGb2YsCgKvNP6mxNNargXd+5Jc05iF8Hx3n2YLTIcvT5nxUD+NtKODFQDrxmaMwno
tyXmvv13OLnzn3Dyv7625aF67v2HTRIwLlHWWdMfSdOOBQvHtBgPgQd4VGNrxiPmIa+/xDz5IVJK
zqbxDaxIDYW5EBkTgkwOVADhigB/NyuYTwISYEdn6Ysg5FfTqQBsCT78ZgRw4u8Hh7u37qIU2La4
FF3Ggm3NTMqXsY2YCECQIy39UmFTosYpcgfU/S2ex19YewVwqCpKQVEz34iyfsqWFVutcKWLSQrQ
ypOvN+kxTy71nyZdnloNYeb/ftOsf+fPKAw5X9S0XB8tw//wc4JSk3ujZnVHLbUAwNXR60KPEkU3
1jLVy53al95UjpgK9bPCI+i6nIRNOU5tLSQsV08E+Fw62ttYaY9xY+5XcMyCXOhmWVg8PHcWpHHF
Je877pzLEEr05Jky6c+/0Gy29Taa9HEXUiQFbohlelzy9hkKE5tqclK2iQlFaTUD//vX9/5zzFgo
gtiwMHyQjP+hDRAPTW4GKTZMut6Z+7QItciPt17CNlFqMf0tnGpWML1uIgLb+ellBelpFo8yLRUI
XKHJozl6chB3txpvx+J3XFyWunI8dTUQyzVgmBpsL0AaCLWpxHZ5n33uTIXcX1WUnBBjpRIMBOuP
hqiHpEcULH9Bh5wsATJHWlHUOlIFsttJT8At80FSZRMIj2I6ejq0/2VecUiZtJuz09Un10fQAXI+
CXaCGqyT2iehgFh+jH+oUdAGsigf4eeVH4IW9Gd+1yOwR/H8lgNNWLwO+Xe1u9KuqgnIMV5fA2Uz
C0Jw3BTA7FMDEiv8708Eo4J/J1Wh3mmZkFawrYLOiyDM/13AHJh3dTFjMpMJlCFHgtVD72OIacIk
Kyv56C4uQqb4/4RVM5xdtzHDdky+2JNr1Nc3Zh+/zWrw1QpnhU3ZBXrYA9JrLhp/fEhLq+8tJp5B
Rf/qr0WpM042goDd2GQ7zTB/6XL57aXxHezZXnbpqxkUX37OwlFqLxQ+2FBbkx4KqLK8dfVtJ7yH
zB7uS4mt8NxEPA/3Z6NwnOhtpTvsA9NdMhe70tPeoj5Bo6Ue5FPgTbt+6S9a0+v7fDQRgaycS2VI
5+IAd81zeHUtbZKEQ1/HcjpHwdjySmWcImmGadk8ddTqjqiq5gReHXIMotNBk4OdDWtJubHQyx1L
G+QNcVcYfK9xKXay4Clk2Apns3oQ6I71W634bUGMpII0ty2+igAXG5+1ybGJAlck1fp3k0DOarVn
fYy/qrLAXwnem9n9XgPKuKxvrkYHs60GdGTUzFDArdZzXpeovaq8OK7TH17WngIRvbFS3lVqShaN
U7aqDSVF/0MGzo9Ir8PcwRW5HSOoI0F7oAx5bRYirkAjRljEqOQffipgEBH/1oaOvAfD+GWP03NT
lhdTT1ySRDD0qUUUvmCUXMXvcVscV6Rqn/wS8fChmepYCTkEjFGvghLhlCXiWLa2G3NGypLQsdMH
sdNyMtG0qa6t673mGghehepSEWdXdKYCgxRbQOVXv0hOfuxAhf0L3zaovKMamXR6OZBHts0xBUPq
U0TwEkodCkBnJ7SdchS67IrLNbsStf3aBHtv16+DAZ6/6catr1JhItldBzBy3w3WM/KlPyK1CnkL
J9f75j1tzB/rBE/aOgmdCkfqbAQBUMcQYBrzVmeoTsJPM+irKLi2Az+2/e7H8uZYGosNec/GwT7K
ISf3NWQdkRsjeQ5Ii9DQ/zY14ludituseBMYHG160uOgY/PXowIVBTt61Sieh5GBobiFv9Cadvca
hZPRoBSwEN4bCv4oND6IRlaSyusQ/6LSr2nrsE2Si2G07B70jArLv9QuCP+st9JLy022lxqQRFX9
kOWya3yIbLmkcU1n/G3IhXEZgKchUrKVMk9vmSlPuPLIozADCj0eQkNywWgEQholC3TERDWyn+iB
c7CX5OaQW5603C3COtJpAPryKuflw8ln8yVHrxfprSuq2a/1Aoml9958JMfowZQ6xAAqTil4Tx0D
+BYdIcpbFQXZPrX3VdKZW2la444MHYcYiBXDUBzcHh/oCS37UASTqpL2ZKo2jbteAXsAaVZHr3N2
KzCoh9Yzo4fBk8ATJ4nOoMrOVl43+1yrzsuSumE76Ras4eXBpGp+SEYNIEtVncp+Ns9LsDwklZ3v
oMDctMGoOVy94FCD96q96AC6ftRzg3+m08R76XRfk8mrjkaNQaB0eQaSZp09r/v7J9qGBjL0Z83U
nxcDHVzga8dat8wwca1XNxDLOejfJeqz1JeAouCA6+ARqX7saQYNfXoQST6BV2y0i4l+LZCH6dhE
i3ZJvcw7t8vX+kunXll/glFHE7S1gdlWM7rwvuUAAPQfFsDrR9v2gks0LNnBr6zvaRPk1yme0PZZ
yjAwSofW1KxfEHt8GMh/jkIuj7HnZcciKwyYIwNw86LBFkPDMEOMKcodwnEuyWjeANE5h/Uq16uw
PBQ0Kqv7EhEYlkhULeCHlJaKPxvbiDR0K6TloLo9Hsx4Tk5uUdDfaXKswrJg66ScThcYEes6InYF
hXOD5uHOUj7AHQjBi1++NwPwOtOJT7nXupdaBSGRAUvYn+BSQzZ7tuO+P0rHP3gGJZWcuJNGy/QO
D3y/pHM4meZvS2b5LhvM9mI3fXuZEuOzAZy+L5XXcFJP+Af7ZbxHJ3eXT6Nx8uyKZg5Vwos0bcxL
Y9qGrMUvUey/5+mIe3ikA2eJIB2V7hZNCHjwVnaR87PTz49Vx3RJAuNmYueNe+UCflDrsuP0EleL
cfb/h7zzWI4cydb0E6EN0gFsQzMokyKYyQ2MmSShhUMDTz+fe9aMVWe3ddvc7V1UlVUKBgKAu5/z
n1+k55ULGNa4AhjCiwSS03jsrOIcD0t/NEtBlyzl2p09w+9AMpzNuDJE2WaL9VDBcDpDsM+usjqC
e4xyAYzQyvszbWGOyOQcsFNz8GT+Tv+MGCovrm7OvLV9bPOKNLlLYYjjDQYESjOW4hvEMK6zzpoB
nHcoUeq6h5llVNu2Q6jv+MlJS7jqvgcBzsevGKN1xau70btWpbQZ0Ks/ikS8uOX6oqsLLBfrHXOy
42Qzzov77juJq/khYNwHk7t4CzAcyde535lKz+DhAg6tBPvraK+p0cU8p8cEQdXiYYTV5j+XOL7W
9OzKLsTWp5BmXEfmko1obRLGHfyog75KTZhWENEalQ9zsoPUeLYS685yyXNnqLJdh5DxV/es66R2
4fiY4vKYZNCtiihstwb+x4rsjKdtt/Wq9Zs6PjWHHPELrP6WvZ9vgYtm9kjcGJTbLn+bFDXYhHZO
md4+r7J8U3xYxT4XDgx0hE2MEuddhyQgRQQZ1UQ/K9R8ipcdpz6ltOAnNRPUHPwCuojqskeE6OTM
4Rq5zYn/ycAVN8PA5/RQn3MJ6cwYJK0Vv6JFMmvcmJs3ze0fEzp3Pz1gfw9PPZ+O1jA9r306XlUl
jnSpk9y2xVQfzO6gNVuaIIxTXLltTXrREZ793pcoyyBSfjnkX28Qz6Enc+hv5bwGWAaUZ6tH+ZrV
SoMa2qfZkHetGT7H3sqs0n6gu0UbIqZnD+ZuWaRfqyxYq4ygBuM5V1buQhRAWcsbxi1y05tyby/y
QfruqVoEQhPvpBtoX7GNh86/hy1xP5Wdcxg7WFy9314VGk1TesDQuCKZ6sFUjg5lvCCJINd+qM9d
2OzWwnkqFKDZKHWNkYHHmNiGTslA0eLceDa8KTr9sUP5wn/TCaxy8asIl795m5kyJ58eFM2ez07k
5AxkkGTE0eeYYJOo34g1ccAiKSM3md3cUURPGw22zBH9iT8Wrz7+Lxghf0eadhUzX0FXnE87M5tQ
EnHR3VU5QFdxZ6qnKqYuwjN05wzrikS3fOsM49AVxqv+gNiLIPSwPzjV3G8yr3tWoh2X/YHdVr6q
2lPjBxE+Rr304p2qzzvZPuWMrhHJUPuWgDZZRlufGPVN2hqkYkz+Y7E4d9Lob1MfFnTUwnTuSLgg
lhtSrfJfwJ99E5oNwpkMf2SB8xOXZg7e8+ThqRbPryYW2nvbZ4H0E48H70QbHgJ/0AJ9JkSSOC+F
uraTEoGVtXpC4jMYw3o/ijS86ZUUNVVSJDw8uDSXOZ1uEQ1+ROgnt8EYfxjxbY3mHLT6xXSir8ZY
SY+EP0mImtzNfk1NPq0PU8W1RrhKMz3y+6071veEQOzYfZC6zMU+NeKfVsU9VFUqBzbZF/7bOsm3
U72EP8yy/LJsxAJq3fZW8k3gKzH2zWce5VeWAkBKkF90veZVvrQfI8ipo65xpv5t/AFXinDtucQQ
5lBF91GudXRe2+aqdGzoYngx02icJoOlE0autzMMHKdGB3HjIN2jl8DWdebsSyMiuLLuYiLNtz5A
4M5l6K5/mRzYTTRaT0EevAdzeAcGtVf1UjIOe3MMIsW14g4o6VAdv1XEzO3XAYvUbr3Olfr9914W
86CnOnsLCfojve8Tg0MJGt2gpB4qPPOxMp+tw5LQyUMSZzvs0E2QiTY7E0W1c2zqgQZHae46PES2
o/QPSrSi+nHVkngL7TU1GR+SJ1sJf2apCTjU+vrMecc/CMGgUnjo/qhJOLXjpEE80xc4SobPWjil
FRiWeqnkYrxUpDVXyKk1AKdxa1tVzT5xwUU/ob7BUAFeaYzkl8KvVHwqd6ryrcNCzQEiT8NsIbMn
glEPALQ+hyhFXgTYX5Y/QqVVXQeB59u0w33xqhUedS+V/WiRNxTA6QjvhrU/lrWNoxnck6u0syBj
iYApTlqc0yWpOFpeBlfwMLzrzI2vLNf2tk7n40WMn92WvBsDka5xN67isW+qaIt5FjOefgT1dn4t
apfN6UGnvo02RgvxnH4NPZloWETVyZ0PTQKl1UyFv3ednd3zFLUi1kwXTqIq3COnnQtMtqyKRr+c
6Pb0JbgZO+4UyR9uYqJPZ3Ebs3vfzRWnKztSVtIsShfVvg9Aa3YUB/nk7mW0PFiLBQED1QUWt6QK
Nqa/IYKJ9dRaZy0QneKT6w20Rv0OqadR3esBp25y7RHdnuPfEHzCnB30vS3rH05vHOJ6vesmFqpW
3UY+80pPzsPB+TmE83NodPOudxGopXPlXmUmNowkftXIIA596d80xMYwUAPIbxaTGD48YOoE7MG0
UfpGJ23TsQzGcmu7F8y1zW05jQhLFOLjxS6avy6obsCmz36I9gDPpa92mb7q3ID/6ePfjA/Btige
shSWENEpoAcsG61Z1sqTZJVX7GjPoSt/6JHbsnDWBf3yYw2tm8xcCRNfsw1UeICxMFcshWonw+yH
VryhFOVcTYaffrTez/C2p9p/7uV8waISizjxPEXjbVt7x0D1rwNQBawxNFvK14F4xHpfKpWXGjcL
iViWi9f9pGHi1zAZcbZJ6hzIJ60hnMsNioPw98mXNe1DR0wjNNL0oNSYenXlznJwZXcdVDbUpfzF
jfkqdSavwgEOXdRvClXeyZ7tWS+5Uk1k9FBDDYqG8ScekTUIuCmPmEAWLr17z8vlZA+pZ35UA+vS
MJLDKNg5wxK3A4UcBz5cVxMzWX0kB3n808jIV1ROBb9H0lY7baBECaWJGlbjJjI8ZYXKrqyeIVQL
ZvUZoHPLML9t2qvBZzbR+c8MmjhZVI1Um+xMQ4BcDv711TyXGR5bWO6Zxufojt/7aCIuk3mlzGPS
dk+pYHk0ABj6bTDatNnrdaExBIMBCyMffiD4JN6H/qOqmSFt5js9udADrN57JxvtSWuJQqTNGwNS
o7dmGMQF8QKQuF6S2YDSECWHinoY7JFrxScKIXzhbRk18uNzIChZ4GhhJhHqAdYHQCI2BgrOmNeb
WL2QzUDvrGrpwcFPgR70ymirhxCbV1iH1Y1VsPl21ExpbMB4gO1NITSfHHXiBVA+kXIXD6oec3Ah
LrGuUXpBvCEU9qUqLYvSU9/lLHFfJ+rOYAbw0RIv68VfRcZVmswlO4NTLMdFndY3Gq4XN/5Ss740
gZ+yyrtmzI76Z3lqqrs2TFKzVj7T+H9VBpJo3LzOAU9+q4XFymlO7frAdthApUeNAc2wTjTePMcW
hFNmEmrqAv9MbE2qPSa4zSFDeyinfj2oESZUM2ZeAY+lbB+QN3/vaG5XGb4gfWBwAZYBo96+zYvk
u15D0rKmgz+3CFb8eh/Xyz7oUZgojxoliRMzboxFED9oIW2gBPhKzesbHwUgBSqm8Ii2hDJDrcxg
LN4AjsyVPljvFAMDbWuZ9zmF0pzZ6mZc9IhjLTElaMTTkrwMnx7m0pvZ5eyJ/Dt0OW8VLfUmBLrA
n4HxUlV8kbP3lpbTQxouyC1jS8+/seGXDtxjrZ8kxB5wt+HkLLvqZlFmAqWfV4dmPrroAWqXvkG9
rEtKbd8rdEqVLczI0h0mcQetKlT1XKqsEJwS+atSIGraiOeUh8LNgIwlQ23oU6g1jZNDpLBAFbSv
0gjYOOOtVQuLsc/ZI/oXm7cG4scyHVzEzlPjYgtaf2nCABR7ZqZVv5ucuN+9ta1hwSgvH9J1oECJ
xRtaGNyvyzd2uu9muBxUO5Mqba3blQ+JT3Wsht9q18uaYQ/bv6I5ip3NNBcfCoOcBmpIreDm/LjE
eOng5MB7HeRIg020PqpOb4B+B3Sia+RdTYKYN/0VkhHzyLAigqkmitYj9kHhtJV6N+cgeta+Fjky
a85I2L99fKrxBMgbc9jmnv2G+ytDcdZVWoOnBxiVzwaDM4l7Eb+PXwNtSGOjV407Q0AGRtPiojan
hZCb2JKPSyEkHS/N38BjCRv0sYO3GQ2ExLwWulhBCfVQVWRSBcmXuqPq0xKnpSNTio7ONn9j0qVr
75ieNRvPy28qEOTVq4qDhvlNGlNrV7Xlx1Ckt6pyWnNKNGrbQ5GlqIor3h3GKhfTAobBbR1eCZav
9voqBwS4PkCHUIWEZ7sW/h3rtd4zOqVLzzIITTn6yQ06luuonQ/A4nsul0aPYfpvWTyVzTz4tM4B
WK6Fw1IrgEnreV22VBs5kgq63bjcKecLYCLGO0rhULb9p8nAw8DGZGuPbCTlF9RRwN3IvxqsEDyF
DsxVgluvH3dwyXDYw9oLNsb4S2TZUb3uek/Ms5SPG7KDnocIE9V/4TNSogTTZaaZBFD5vV9BjQRi
KG8yF6/lIKiiMzPN7SQNsVMYuLYsCFLvQB91p60KLCWKTxZQ3tpDLFVSQ+r1kzg+Ag5g3k1ZkFPV
rvGNqr1cn3loE69385RH2y5tYfH5L4vsGmjcLxpM0DiG0S2YrI/2kzbHaIsFtm3ewfZEDzTmbKNB
mNBDO/45wTfaSXhziJI4YvIbH7rn1eXoJqoTnInYu6H5WlwMkIgRnrfS854SJuCbylhPc887UFUc
7GY4Woc6Pw3K5qX061tjcPEgEct7MH1qlXokc+glIfd8AKsJaFK9JiV9umM3HzkKVnRd4WTLrSIG
9HREwPDNlnhQmpEIGDJhH3IiyXGdYohanhNrYI5W7dT03fRBH0d11E3NpWdLVshKWYPHWM1J0hn5
IaQ/yMNfuoHu1+7JcYbLOM3u1ub55Bj0H7XHUsS4xGBqOw3Obp7mhPYc8u1Eg0F+x2fe1FdLYVIC
CpIlfUX1VUA97LIfS1q+2wlbBNO5cTutJnsdlC3bh5xhINJJ5d5tIHJNhbhOI3OBUud+KxXjo5jG
O9naK/Oa9M4N4GC1Kzy4UpGnmpji3WNVAs7uR46WeBHuBn/jdCNBSXcmRraactFjNLsRXnwjKFK2
MmQ/jtZPn8IWbg6ql8onAfj31HUtv5cSNYbX4gLU+vy8GUNNVijErlzsNXkoEXDplpj2tMOaFIvP
4vvsOZrF0Fnje9ZjiJxyyX775tgMZD0ouVt1kquZmHbeSQUDEOnxQw0MUw3X3GsAhUctqUpetblK
mstbkiuf1Lkp4aAD3A/XOFQhI1ctfMZ0yLdY5l1c/KqHV72F6v2syt5SQVPgNHAp3dciTI9RCj4g
xpkog7a99Zm9Hmjz3wwiKq2y+ZbIzzEY3hvJXD3IeGaFTcmWwqrbzj4CTCe/6bCD1GM8bRVCMd6Q
n74Ff31T3V0Vh6cgnTYjRB2nEoA88VGuN/aYKHuADrwG/vLBbcJrw4iOpZX/1KYcpcEOVypoGg3B
plWkjzgKnsOeCixyqMACtnOFfvmYAmhOx7Qm5ylIv8M4BNybNxrmbBj1bNETHsPRT0/aGEozvSa5
cWLOAU0cUMO/XECiDeL8E8oTlVE0RBtX5p/aWAizW8ZLtUM+rPM6ZO5n1hUvysBIHZtmnSHSqNuP
oO5uIVF+6HEdbL/j0jWvK2ktdLt9g7eL8m0A5VScobGHbdkx2U3U4mv7+hmJ5pUeAFs+EzsAmo0b
hg94Ad5H0P32iDLYamM47330pNqneaa8x8YRfqqSm42+crCiOiwVxW9wy1uRh/Z2rYxPDQ7bQsmJ
Z1I3sHphQgKR1eO5Wx1M+KolbYTmAAYR4awm8zlERcNhhPy21S8pg9Fx641iW2LtrQbx5HjAnlV3
n5cbXg8DyLJvboAJbxRXCfXCSdd+unerjbu0jPZrwEyzECl2/JDt85rgvA5itoNBExTd9Di7+bHP
xKtlsyXDNv2ZKEptYrX7sLMZkVKHOG3wSDRPfE7H5rW3ArljvLMNRX8H1wwivLISU13arCyR0Pu5
JHf8UJgv2RJYBxiAnwpeJ1iJTN/yN5G1V05jeow6DPaH51bVbvA+Cm9GUajsJFRno9DRlBOw6vBj
cGYfWSItW8Fv+0o+q6ggLtSQbAzul8G8TeoVqoBDf+Z68oxbJ9to5b+rBZGVUNNsdDWqitYEOPI3
1dw0/SHvs5aGolRfNFEVQD/cGyfRltU+mgNcQqzum/bvyleO6zQ4wJsP6ABtvPsYt+4F1HCMxhPW
cmQcqgXhtM3Iattgg23Z4lmh40RgflRG+64crVTPyODjBU3LSRbyQXmK1Kl3swJ6ACJTM84u09Pw
CdvS76gI0WGyk7Pdsa88lKv5rL0PC3X5oXEzm4a5lzka4k650eEkUh4jB5pudw2I+a5RFmtm50i6
lUa0fanB+RGeptAAU2enbuGy5g2XPD4GisxTE/vHAAUSDK2WU1SXwtRTdU2hVI2nXrmrctdTPZjG
nsAozg7VS+GWvxyFn6q7HDTrbdkEZ79hXLeKX+UkkclA0TXLr0W5xfnuh53O39TjITsyPySMN2mL
GQYI3kOeBvkHFTMb6VMf8kxd+YiEjwOdMZ76bfyhOQjIYpCqslK3WVfECk7X/fWMOzxDZKYe6k8v
uMPBFqdk1h1gj70CyuP8elEbhTrB0RzlxL1tyGmEJNGQXLsYSrcJsu0Ye6+kH6ZreEOX/MPr2HiN
VlBw41PDnVhVqR0o+B6vy3tBnJZmea4DjOtWBo/6JBlh+WB3ZFLKM9/PGioRXtEfAsPCci3PbhTj
2cYWNdzm1fBD7TX67CcP/s6BeLSHJ+ouB2XFNqhcMjtOvyJ8MPBoT4kwwdswrZrvff20ON6zdpBS
Ra9w1reiCq9R4Cn7QYfMqzh+7e/MLvnRGM5H88095G7t7dqGB6qqCn3YGAFq0GU5QIkMIlWqqoGC
fddhlrBxx/Eqq6YrZFL3UPQv3YQFPOr652p6TEomyUginqVtOwwSM7au/E3Xt8ToGeSKbdLOI/BS
Tr/ROMsCDPA8lI127PxmQf7lGfyXuewfFsZ//O//Ukdjz3X+xrja/aujcde9/0qG7pM55j/bGuu/
+ZetsQj/gV1wAMbm4kQslHfx/3U1dv7hsX9CsvQdlXepTPX/sjV27X/gBk5HLQJByo/r8Ft/2Rq7
1j9sR8XvQElVhsfYJP9/2Br/6WocwJAxQ0iIloer6L8Y34bOglVHYzQns53uahcHdqxl/aQhLC6o
ec0CZOR/u0n/xqv4332iTVSqA13NgfrwB6m2qFyibmYK9Gnf4VewWYPmxRZoOugGpigZ/gst808K
nPqCfBDZueR6um6gnH//FlwQY6jKNCVvTlZxwKIQIr2/XJo1fxdyvfznb/ZvPgqWsE2AOB9o8mn/
/FFYBltUUmtzUmhDXuRfirOaOnuFV/7nT/rTrpgvxSd5gavi18J/eWq9QPaceBx9BHyF+zBgu+gS
cLh8Tv/b/bN45//JGll9lrAwZPdDD+9tnQzx9xvYYONSJ3wrJ2+R4znmJZCkXAbiGmEAtEhpkkIS
XFltj4h3kQfmIndOjFO8/d9CUP8k2OorsW084kPHEm7wx/31IYcZfTg1aPyMg0nunxiUVHq+WMZy
gbT/2Ln+Z4S5yH++2fob/p0Grj/XEQLI2YbX66nn/rc7YFhe7fhWzStk5MwW+ivbH2E6T4+ynx+Z
TkOJiG+yar0QnUS7aaTvrdsyacCGL3VbUMhAPGcif/6fXJbr4IquY0bCPxaSaOvBLtAUn3q3AxIq
vBN+/SqXfmIIFPQf1HII7viFjKZKQeB9XXxb8pKs6mF8CjyMo6mTJxG//+cL+7ePCSow2xO1AdvL
P9+udcjwboM/foJt0GJlbaNCHcbdslAWTi4rgiGrb/c/yBr+b+Hk1p8kZP2o/vbZ6vf/9qgCUjZG
A/b9icr+HjMe6g8w8k08oyRq58tscn6b2XyahPiZpi9VG/23YNh/twlgOP//vv0fT2XKywQVIFew
JnQMaJ4vYs7etYF2xpbwn2+1beoQu39+OYmDDwLeSxyDbFtTgP/2jQkr8YIS8fypNpsDFIxrwTRn
MtWk2wSbcTHRQfo6FkwZ8SrdLAle4EUwPXqtc+pDctJJI7wO+DtLsVyHEe+OY4TneQoPTWdemjhF
bTTe4UP+6DrDY51hC12/qrIqTLN3YcHg7cb5shaHEP1nEx8HUZY4fPBz1J8fhHJxpBSe6mO9OE/L
gpa2BkHoghvITddS8ILm2JptPBQ7G2e4q9ZWbsBLeVc8EKAR/hwLah6nR9cVV6PNpNRKTvgxlLDz
AFrNsLrV6L/hMleSy/vUzQ+pxE8ods5RPV/V2MajmIH+mVcPvU+mi4lL0rYsB0eBfleljE9L5By6
bL300jy53Uc+ZO+Fb17nDv7SY3igfYeNOI17O8y+VIuoumf1PtkhrzBGOg5V4zfH634FaitWd8bM
0ZgndndoJjCk2f5l+HjWmYpcnaRKZXqLHVG0mfhe1ixOcFKei36Ad4msjPupN49ezNe47NDmt42x
nZfy3eIz3ZYbZLPjTSEj32lZHq2U2tsc3ieDLxesA1ytHhCwT5gR8B5MfUjOm8VouPR5LPWM625Z
wxNjA1O3P/Ko+fN8b9fGs4cZOdzu8gt3SCKcYTT48a0NowuKXImNZWJeR2Pzi7SBjTvzVY2JrQdf
qsuYjndZ+DkHDUqQYLqQuXIJ7BWTgZB9sQnPMrHuoQBMm4jwUCxs12+zgwqJQzgMxscQIXFZQhnM
R/5+2IX7b7lyP8Xs+T30uAVVJBmDf8hxvnbN4l19RLVSKcNRpU0eDurz0kW+ddA4QqN4R1J27ak7
RfFzNzdY8OTmBU/HnYKl8hr/nKx8H33YIc58kRJyGdBYUMffnNrG2ba1HjMcYqFQ8E7FXs8gdfiW
lzU/3Ong42D6w4AhKmkRb8YKyzMSwa5dUZAeSnmxckXbKukPskmNbSczJTSGGbnIexGPn4EKz7Id
HlYrwuUo87v6s7T21oPnY43UV+LMurrRV+/DzN3M1viozt1MdqgM3pVYCquF9wkS6bS4N2EPEDsz
xsOr2dkgobyoV5kwSJayKe4gqxJZGJWnzOLZpJz2R6xPsQ4bL06bNYeurburPFterLRqbyB6YvFQ
JAP/Qn3IYDhqm4M0o5n3w7Hhd2X3+nWELPSVqYW7qmYFPc13x46/+X1F+oCvkojUVqLMMCcBt7Jg
rdQntlumGdNFhwhhU4h8J8Jy1kBvEdcRGHyYvPcjdYSb1yxOMpmX5albqQn1tjWqoz5R08yZV6iJ
3e08FwLu1HJBgFnvYK+Yv5hsjLigmCvdLFPex+2QYzpfNxKOMltf38ZYfuQvfpu/G9I9ybR/8yAt
LayBkdfFimG3GJCPTSjAYuDICidK4DlANAic7xz1HwiHIzbNLDJ/vNDZ5dB7uCyMyLjlpCAjaogR
LA3FrjWcOxy+jW2w4EoCYARdz18xtXcRLrfztdmmxg5Z/62JMI9kQmM4TubJC8f93Prgv0StHiYy
RcgviNOD186oL4Z6t8z2BTIcq0vUDT9IbkQ/LMCxrPTfrDwLG56mt8I9iNuullGxi25XL/Zu4Cww
zwJ73wO+BbU7nbExhyuSTGfHkVd+zy7aNeqYrBHcGTC6DsI0nllbKHSEcoOjq7X77haGDcahSVVu
48Z9AgmE8jo34b5oshesqNBYVm65DwtuXGGZ+8xgXRWYqCPCXy6aeKdfSF28iCH7UseBWRZfqEtO
hsmtYYvre8wLl978kJH5lCUV0gDr2xSF1wsjGQD0GhP+gGwL/YiWHr+S8jiXWNmpl5+AaxyBz47C
wIyUF6rKqneLCDms+gB5OnDbhUSqrcdrncxjvcdQ5XMA+yHBUyBOCZerCd6sFTrVIQUy2hQYRgOi
RMxT4vZFDtyRuEsPAayKPjSIIZbWTzF03i5ac/hPYd6DETLZEBm6GmieJL/ExhGrTKYuM+NLzzZg
NiAqTZsVZ45ZJAja47M/cfEwx9lhon43QuDHtX2td03d7OxlRZ6EeQMiq2UnraCHLRxepVVFKhec
EAb0yZaFbDMoq2+rRjCNGinbg+VTBj3WyOxbC2cmENenMAHnSslNGnNMPwon2Q7B3Bwcjw8b2cxl
5gDcpeMexRKDbfXs6oI1NK4oRN0L+s77eeZ16csWW7fQfsezGXK+mRoQkCWsfiZuScFj933rnb94
Z7uM6ivMl1wXIFPXRNjL/wozjyYpRA21GDjN5pDbmgI+TO0lMWNV+otkciABYk84qFo2GpJsO3zO
JgoTUjRqhD4k5NWPVS8u1cwSSKLhaa0gbKi93BN3q+mlWw8D1m08Od/9CjsNvQV5Azr9zCr3SQPp
wbcZJjW/ms67gE5/FjPL1gnMFwLKzN1aZQQorFhGEucJRkeEBxezFjuchW4k7QEzAOIoG56548bY
ywB298OAq6rt7fq4wo6rSXGwJ+ZUZKh/Xc7F3bqI+qQmfL5tscIpDAbWMkKr2bsZqjTZVE92H4xP
lWQWYwPQ22vwaymnb5YfTD+zONgmuTjHDIfeyIsw/UPXGxPxke7NODrNieY73WVT+j3oRvO6DLPp
xgiInE2L6OjU2bUtx6PERuE2ljMG/1ivbns7dnckuy1bJZGHQQAOheT6WBHlllqXELaQAHbc2nPx
knKU4kgBIQJ60yJbDkGzOJpylXte6BTXfxVPXwY1tBvD3IlULrvFXvZEa1y1iXOLTPCpmgTWP2+6
J3d57aHf7fvBV5Z3FrkWM54Wzk1F3hgou/0ANaTaWXV9nwsEEJ4RnBo875n4kn9cJOU+XYKLlS71
FQZyO5n36zYuhwfTYv7m+eTo2F18TQTjtXQHeRgE3AzRL+MeFgP2M7L/MCZxR5o32cZ2f0hxkznO
TXntQdtiUeSPIa7/XnkJoH9Db2B9ohSnejU7HCWhdMCjEvsyQtKK6dmX5//qZ44Pc5isAxRXMiXq
+9axMLlyq21qtGTsZTszoN4aZ/e7azA3W2J2ckJUKLRiGhPp9Cx9wfpfQvc0ljms0To5+g4fGGKH
hMbUUz4/HAGjPSA/Ix5om/m8l8veCwmzW5cQlcOSNvD/hl3c5iYWXDWYoUBMgsOXd0ogs0z+Im8S
6JrYnw6cSPNhWLrxGITtPfP1nNFPs+yq3t1Zfe7vO3/xqGPHH13KSlvXacSbrKWMCopdFaQoIAmA
9YPG3Pl+0p6Uh4yatsluasggwgVjGjDuNTA1wiIV0l4SLTvRmCgemGAhHw33lhH9ZBbD66R4Mq76
dNH3x97DC9ITMBlavFvDsTjqk65yappMVOOYciIhmWP3igRlkpPACdjOwmNUVY+2dO3jijg+DWLn
NIQwhjkVjhAu8GK0k9sQeg7shZcikuVhGbufhTSiwxLDoiX0BPOsPlQRRFiOo0i3xwM+sBRFfRof
XYS2QS+eAz9PD3Rv4hCl461YupcQm7TtQjbEhohurBGwtDNtaoN1CE7BHFMgVpTp1uDgosZLABOQ
4t2yR5I/Q8w3MfoIQuuClA4boIUy3aBM9lIVu9AU7+rA/I0uIYGI622eUv9kAMIb1jpsMPcVsScM
WthGQhUFub+OzNqN69qQnO82dZYw6cxwrMfhik0wTUKETJSteeKQGr0ou8zXokeTEdHNZGPfHFo4
RXMoGMT52B9YM1fq8IAmA/mYmLf6nqxO8FxX9QN70msdxHe61O0z2kysjOZNR4SSjc80sQr9o4Wj
kv3ZL3xv2IDvYXNUlTLCoEtVYHphMwQXlTkeU7OtNqnxw2PvYBOMNjOuAvvVQRzMP0SG4LjcMh1q
GXqOkF0xX4rujQIDj7Dil5oJLk0ph4NNaddWFBoqNcFixHCCNR+07U0S7F0a00OTEh/jMvwf3YGf
T3XBQJRtg2SHCOV55CPVIyAINgePMVPN1qCwlkHdhSRgQjKk/kvUZT/xG8JmozWQLubvtsv9n9aO
jpM+DRu97Cx5Yr0KFSnoSEgu5ObWxYM/zncoxp/KQNxhxfXVqPTSrN+PgbyrI7XEvPXicU5vm1RC
uWw6LAnkE76/5X7CwIJsdnkyZFEcrACLPNIjrp0RxrrvloeYCKF9lMJXcKHj01/6hMogQNNoaBzQ
mjrqzuLajNmdLqn66hskW6y+aL7gQOHn2JHAtnKgqrZU9OGb3WMEn/JMofboNzQeunzThut1Vha7
oIlwnoM9rS97CHBPr62Y1Bm6BQSeJ9sx7zFAqXfko0IgVHoLW/hPaRGqDAEosOX46JThtCkT6xQ7
06MzLddpS3E8+Nx4KnsaNAw3GUQSnotYa3zMJXVPWcTnuKxvRU0EgodVLiKfi34Gg5rjYkZN6oS6
BrWvVrXqLVR/bCbLqwttZSiHGv+wFGpfFFob34FBo7tkp4D34ht3pkepJUzA6pV1SKYBL5e6CLur
d6FqbStR3qpiivsET1o1q022Xg/ei5+hPzLq5VzZ9o2QrInOW77Bf77x/eW6yPt7GxhisdYzIzus
4Sr+hPrRCv/w4hEnrxeX7IJmWLBz5x2pnOQhBNJzbHGqh+CtUaFxjTXfWDhEMe5M3x3Vok8xJVn0
quE3ffGWOnMal/fVLgEqMg4pbM2+elHtppq/aeQlOG84XIE8q34X2XDHC5+n4i5CTrOxZmR21rfZ
SgUQzHyLxmfYGt69MUI8JopKbRgDQ7SCYEST3caf4bynTstLyu0xJI1OUHQ3FBoUwfR6Q0BlJZ80
mixjdrrWezMCAXhm017m7nKtzmXIt4S5VJ/tyJpWTf1YU7IPFtMKXBNuXIgoPca+2z7CA0/GwZ4S
I9z3dMK8wYq24aRMp4+WibeLWrWrQscYOH5gruZt9TsfOBK9oF5oh2A+E6Lwls80IGqjxXkqHT9a
OWKqMxzUU03W4SRq730ukvfM+oV4g5QHkcMDr9hmjPsF5igZQctuTfnaCoIYO1ZPPM+Pnv+cD8kv
3J3XClSlFXbMqX5F2qyB2ox7Mkbf5nX+rr6mMBSmzKbY9OLOCwAzfbzyNXA5dDbdJFacVfZiszqk
AKiYkMft8eJMdno24PQMfqMefkwUOVBwrPUiDdSpTfEoSWpYJ5LFEpY/Nvs092SmI042tpouaUEl
Qy58zkxAr7H6vohshRJE36EAHy+GVeWCaoiJq04644pRz9GiSPTVq63/hfcP4NQmVZQsaaYQsZeE
dG9xN6sRdScZMDGw2ItpfvBFsew1sJA8Fx42CUT3Efw98eLFKQ14H5YkmfGCW1A8bSIGVCUwDJZF
ZQbOnoN6lDj5aMTDCXFAbYe7sbAPI9iJ8FRvzVtpY/AGmfIIZ4huXcNnxFaETo7nX3Q7QXNZOnb1
kJuT2XxNvuLcTj8BD/eyJQVmiGArWBR+pVV+70frVq+HnvSSVrR09njt72FM7/Bt//BWYnlyufDJ
eX+IZ0IVg1dirE9Bv/KK6+UHD8CJsCvQrXYEDwY7rrMFxjjW9GzLjPgVA6NItfec96OMv0TMxu0V
636YaItga1210/BYTBjeNTZGvoD/m8VyY+QkM4EsqpEEhdWdVqygsmJmZ6gaRFd9+X/YO4/tyJFs
y/5Kr5qjGjDoQU1cK+qgnGCRIWDQgAEG9fW94Zn1XmVmraof6IkvigjSCYebXbv3nH2CTbDsjwxc
VtceaWGw6yY03UoXBiyn1VSyGngx1VuJq7+vIQR3khfEzbklm1mwkNK5K5iiy6Q+cDw1cNoOFZ1B
uW8QISK/gKfWTMlT6zUQho6Djd9FZbkBFxftqF09SPhlICCxWkftrUj52Q3La58+dzHurL5licld
8jhUb91ez57l7GEpC+Qmb7lEnV88q266DCmKqCnSxjrvCjLmXP/TtwoqhtvYdm6dsfh17dIYBn+0
IimlqaH/euDEYXmYa1eyteE8+G2zo1QkxbDhtnU5GocugLA0pTzFkeZL1Abh0pIrIoebJg1+BhlH
XoXcCyIlCNKlIVbXSDuVzbXLQjRahHoN+J7uq7Twd8tScqWn1SEzJGmVr87o/dIjEM6AZKiKLgJe
S6TK98XEFpLOdJTm6q2du7va4OgdVRmHqNxlQWV7A7MMSwpX//XMDOyelvOyt2UeZXTnez8bSMEo
diiOltaUcHljknSD2666o8uwYlhNEGerNyoOd3DHUv4JqiVHF58LrSWYdtDB9c31vdwagjNqPd9d
q7nrH0rpNW1q12Ft5pBHZ7YIlxfd7vihjrHvY5E8xCiV26D+Chkw7vPmxprMd2JF6DcwBIhiSBoJ
rh1b2hEtB8hCyJzWnkN1PTTHqoyBQXDXj9ljkwElNkgQ2XCH7NtyesfnRnHnJ7dz+DD4yNxrGXVn
O+cc2nmCTI2blr2UpVQhCCuLU8qfdnLGoxnUHArU9COy/VeDgLUdx/O9GwM5c8JJI6Is3uoG03SN
kh1O6aJemhZBdFEibWq+E67o7YgKhdJ4xEPzPseBD6+Vs27UtagJ4/pYZj6wWS/tNwDMsIQn4mY0
e/00mcVzkfXoC13Sthb5pBHuZnd8JETL2Pq079aJSUAcQYZotypDvYCHnEf3VEXgfqrZxkFt5yk8
PecMUm6jR6F3Zt/c9lk+rIy8r3eZgKfkYW5GQ6qXKOK83eUWZUOqx7sWMNFFoAiVPSpgEgNoKkVR
f4jT4ZvStncsEtxFlNscjz6RuZAfGzy7+LvcApVXWxsfXRUuPdI4Pcw1SZ21mb2is8O0jejpYgFT
QTRW3hPQGVtgzs1Hr9Hd7upBL1qvO2XLA2S6BrUZvhCxhHIsD5HFg34HJWGduBe83x/cyj916UT5
b4YGjQ68Drt+qh/yhhSQ6wOh4R7BMxiZ4rg6tnHNj8/LO9hk8XbqDcJKcXJKCx6+kvSLvQXqYDVx
R4eQ1S5CZLjxKkzNbZ5/b01DnHRhvpc1AwXk7da2gGiyqgarOF0fkix6D9UUboXduKcxkP/6cP1a
ivV5K5vsKyGhZMqr6cjVdE4kbDqn60d/+tSW2t7HLoHAFXQdx9Hj1gsBWxplap7+96Ee4pyGYp1u
+yaihdOMSYt6CDt7RIiy0esDuC2g3LIZmmLlswrYySWL7Sf8fADLQ70b7XHcmjK5XGkW1we9IClU
u7yvaPhv//cbacQvyjM6GpZhW6frA+1+8dtHesHpoE7iO/6w9CZN4fBuTZr70DAZ7tXmY5tZ5mMF
tmeXlbQGZeQdJXLxSyaSZ9tTzcXpII8ORlIcDFKpTrxKj1UXrwuSB59MT1349njrWcQs2FmeHsMc
xEiQlMmanFhA/6WyH1zLEA+JNOutlwIFCkOkj53ltjuHimCxR4Q47vFzcUMtn9JobzBJxuvrZ+Pg
Wls6/AYhGWQCaM3TiYepfpzton6E9+zTGqdPcf0aibWUH9q7d4y7kYy6B9xKNMUQkaF7dMwqv0s2
I0fDhUcle7r7s5M5bERQQ1pteLS/lw/dUv6wxhil4wIBKRcmyPWjfnkV/uVrptfu+th5w3otsVRG
ejMI/90wycIZw6w5Q5qIzwXYE0Rkp355uH409vKJxtm8amt2cL81x1Ps5b9SBu3bjLHh6fql64OZ
hb9/WiuAkwRd59gmCoKfmDMIepInV0IjsB6ynrtcVB3GkNy5nR7CLuqZNvEQTNN3tiNn5flz9ARz
sxrUk4s0MFLVdCAvYCuWd7G/vDu7KTT3uAIuTdHG3H6YAIyy29Fxx/Nr8RURC+p/19x2462vVbbw
IMFAK9AKCUvNRjZLfaq2U2eBEVve4vgfYM12NalxiQlwKgEXmOpTn3mEjRDU0J3yZaGpomqfZDrc
28B8LUiIkQQNi1XH5Ey5z0dxK4N0yyhRHKJuV/tZsEObDWLSgnjk9SF8DH6UZ7r4NorgTqedhH9o
zetkHolNnQ3kil75vYEUfJr2jjZ5Co7SJ+I1NesaEBxKQj40A4dAmyBOt7QixnUZJRhJZ9M5XT+6
PpBo/funiVuLXREG7Jz6SOwI/ray6U/Sc/glg/z9o+vX3PiZ1Ib5SPeYcNBopD0ukxlfMBbklcBc
uEXs7sB6bj8wmpzdxGeLnvr7WiZvuWxaxMBqI2s1Hay4exaZzys/ruQ0mZhn7ZzGwxBfoiQ4Cfhm
a0Ju60sdujTpvPjocOQhuQPXYG1+RYGzT/1zm5oHWY0fYVO/zG73mo1UjBYB5wN1KSdfkZ4mQQkf
T/azm2KZ14lKWUnknVnSwwBcQN/D+TCFok/Qtz8aivJO5XqPcLje/rIBDCcWmLRhCNyjnIS3tXxk
ZHhoAs+vN1WGxy/027fULb5aL/jiYAKVEHucq+MvMkg/J0ch+28fy9hlWZ9d5iHjLjbkcfkDTDHs
SfENeEuMEhbw4nNKJ4pbPO4URgLPLahJmizruo93CQsyVCzWNpj3lu3f5pLVTnkfSW6/q5kfogi7
Dka2uUGDtJS0Gi23eI2JMWOmEXwTYfyF1+cLgwB9r4ck85B/xlRwrsvxe4akjVvyMtunuREM4wTz
Xq9QO3deQBNTJy5EwL2xCt1kpoT7ZDGeQm+7F1rfi6bGtD/q6TDn3apQhrMlMA9jfcIGN2MvYBbX
r9QDBMthSzWrLrNHB5xR1C/cA+NvXR7H0GRYwjvmz5DLQSBPv/W+gnLKTNkZkckzr4vCTpBteSgi
9WCZPbZajk/Xjl4axr+WVhDQHQ5UJh2WoCAKXERkOizoFnd4USGZnq65qMlpQ3QRB0h77XLQEQbn
FieFudf66h7X0tb2ss8kNJ9sikV6h5yZSZ1bJ0SyBj19AST5VI1ICTRtoTzJP0UTGKuD04Sn/6y3
cRaJ2R/UNqHJqQBZU8hU0LacP+mL2nmOHd3SvlrYhOXEWaW2TLm1gLGPzEj8uvii0iMBpcnZzgr6
E0urKWSgplG6hzKFO0bVTYMCnm2xnAyulzKmzegsjr/hGC/prZQ8S1u4vR1Tjymzy+FSR5y3EYEP
/fTLs7kJdEpNaPqHpHJRhNPtqVLP2rXNO3SBz5F8t7UxLK2DfAeQfKLkTzeFNi5o47f/+aJYi6Dr
LxcFDanlO+6if/yzLi8G1RTQEjmownrRyIlUxpF1eUoJyaWWf56HQxySjD1ii/7Pv1v8m99tmZ7g
l1oIoAie+qPgq3V6t6DVnx/qZeJdRJy/+EWWfHFpMxjCva3E9OihFplG6yXwxTEEyr6cwhiLPkYh
OTUKKTh1BCPlDsZNeBwdWj7/+Vl6fxGFwQY1fTcMAjO0bYaGf3yWpYJhTzIst03As5QdB8SgbYcV
yzCHSZw2CFwsYhA8DHYY3j8XyVgzZL8WMUeS8CoW0GRRZAS7ihMxWoNPeznLBTnqT78qPzE4fgJ2
+sU9sXMERVmcSoCACcXt/VWCGJvLuX1pB3aNc9u8pRPI4DHmUHjVaXBMwBVdeRs/h4ndc5AXWV7v
UzbceB7PUPL5ZbYkDaVnFDeq/GZMHShRWM0Lt38kwOgnFJu799DLH5cDG32eT08Nj7lqFyfGq1ia
jInXHN2S+hZk4MzoUdnTUz7Kw3++1pb9F3EsF9u1BG4HHzrkXwSr9ZhURkDrA49+hvHJdLZoVDn9
LnoTtaxkTruooor6SI+mX4FDw1CAL/XW6p0dMaAV2wEd5cAncMrI6xa2WjIc2t7Y58vOPQ30c+Yi
9/EixvRPVNg/OhED4NqqLnMbFrvenH8Vs9GzuEHQ9poJmsHymkg6FnYs14X8jFsDIZxFvxpnzucy
UCwTmmTpwNpPXggJyqSI2wVVl6AhaqfiUPt032gzVPik1h5b6Dbt7gfJYCojJwzTdv7mz5yImWl/
FgK0AyaodT2x8qjIh3fiUxUu35c5D9d5qzZ+5ulQ7+g5GFaHIbfsvmPwWaYMRSGoFDDAgFOQZvmp
BePIwjb35Csw8gKGWcY9uW62v4xGEoh3pflMoUe/io6PQ2suE+pi0ORCw8Bf7Ybd47XXXhvVreNn
R1kbPyux8IsAGG2qyH23esq9yJkZjGQcsEx0ZW3crhXjXjKfh71RCMKb06beMS5JwTLVx/pT2Ol0
GpBNrbPcfXH5JhOCU1wNX84gycAod5Gjb8ilPdaLSIB4JG6B0DvA3fyIl2DM5ak2x7iSP41hfIR+
2N9NXg6EaEHa9Xp8sSMXsQaem2zo1AlD0PN/uV3/zY5iAUCyTJwAbkjY7x+XhlijMXGMNjvYy5+8
7AY+X6OGC38Y3bn0Uw6tuL1Q5CTw8pbh3TIwqxYlnSNp0jVd/l/0u39VfIc2oB3h8j4CZizEn54S
kWqDVydWcshJPKqL9J7y+bi0vvMB/6qajtGiOKuG/mWRXuGr/ozM5tUO3P9ybf7N4m6H6K0FFgkH
SeSfpec60eDzyyo5dEt00ah5V+HtTUlMRNnSrVGKf1cc1frZ/e4p5i8xkvN26W94i34MPcW6Ja8U
glXwzdTJN+HIaUsnLIIwPv4XJW74F5l86JisOSjkQ8uynT/rcCmwHcbggzyMWRptIPHAHk02Zt+m
eH/EMszmWD/nYHhcXjYIhmcpouHkm47aCv4jDerLlCXDVidBsUU/4a/F0o1KQMMGtpNs6LPaQI0R
5lU6fMGgi+DBHAoOjyXBNHUftschG5+LKa2gSqCKFQWIvyhzNqHhhi8hZyFhPgr1ZGS52l574rGR
sPuo+SAye0OnL9z2A421/LV2u+yQNyUxOjqRO94W6w5l5bNXCCKLw1tPTvNN2M+rZGJuYdiw5p3a
O6WKt40NaA5XmQW6MzReVd3mQHl6mquh+TbliHUN+7D0HK9S0ZKeWhAa3yQDXILWV1LI+95jQZ7L
8gncN6umXUxE5xjH0HTvgeH+citT7z37EKW5OpA1QEO7GlOSnZVce3NzacK6fswnGIpexmpVTN14
UEnysxuS6rfq4/9bo75N9c9//O3zB3mFm6TtVPK9+1eDE54Dj3Xs//7Td/QXa9RLomLaMSw8P9kc
u+n44x9/+/0//e6K8t2/C8fj5wh8R4FA2PA/tqjA/js7t+ODtnLdwA0X79Pvtig7/Lvjug6LpYkf
Q+BX+h9blO39nZ9GaeUvNg0hqMH++fTufytWfzO1xT+r3z//P6Uu7omI7tp//E1cf8sfq1p+P+x7
fiZPg6p/Wbj/RVgf9F5FbElsHbq5AeRlsThnZbr1L27HJKuLiXUNdbn3G0BGs3/uhjUrgLX3SA4D
hWBH3WlagjEHDsAYRm4rYuIsMQ4HaySHuqpVdugzscXm1Z+K2nhuVbJ0LJ9nSys2cU1gulzlNkhB
KupN7vXggMdHn5N9rINTY7ZPnnieUXus2rKICWC7oc2rt768zX7Ns3pl/P4W+bW5s5cYNVwyH0N7
n7wAo0R3MZznhCrDF/VH2nI2ZphwWpLI49p7TDBjUZxaHKrtbW8cp19JixLa96JdTHwPPBu/n1D4
0KvOhE8jFTEDCy9LTendVaVP16ty7EOwBGq7cCnZpnBfWETzzij46Riha4vreUK3NW+MsvzlF+CB
Cv5zo0JmEuhgNugaPtMRmnOfpY+YI/Pwh+0CiUJakybh82jZIWquf/Z5ePkek6hXu9gWzSlZHmiQ
YVRnvXTHYquKOt5WOtYrp0O8ipkJN4hZTsQ/Z2Q2GsSmb8bw5Dm+3CjatW+pMcS7OSVHb2a2lyWL
e8SGXqO47Z8j2bzh9NTQt84w636NIRGCdeKd84Y/u8ByfVp0727lJPdCt2rtkih77l0woZakc1CG
8cGe4uSOULwfmAr0Xo6ECsokCl8mZ7Jeptk61gDTRGNSjA+FdcBJlAIexjjtZJ51CNIHhjhihTpi
1wTSuesnUhLQWtPRUfTbs/D+2inShBGsZnt2SHx7ric6YmG85CWC0OD1iM89QXYW845FyBZYRzUa
/D90VRVYejkRMR1bHzpCDxGpbDgVrXhxl8B1KCjtKRkVRyXvkPi8/AFN3E0RxKRu5T/dIfxGCNV+
iKsfc2CQcBtBZBXZsDWjCaCjs00hgZ3YxMFb2vsSspqyBnXCiEzslSSQGSRMMiOjLfizVuT9Plbs
uLss7jn6FJDibTNYm4NTHceJhpzCws3Oa60rr3iq4WftCKv/GkcxbFNBznyo+wtZLdneX95q7gjp
EoMwCtAlvv36gEpFb2aDfg+1Q30yQGtt4gZWQL9wcrvlwdEGbLwUudESVT7m74kK6f0iClKuQXd4
hTr1e8Y8kSMV2iAFsKjFUQdXaoSUosx5S7H769qlvLYmE1qhLC8JF7r6wVHiVRVmtCNzlRgFDNyN
SxBQ5ZsIkMkRWqi+1wf0cMdkmoe9207NqSWC8oSgYka4O0Lp3CAMAAcuDQRZfTAewhpV7nJhjKK5
QXP6nKUEeqiRblIGBDvlKHeKljlDVMTVdigRPlQI8M7MQx4UHIb9nHq3gZd6uy5zb5vGNfZeiIGi
Tu/9hlF7y9x0PUCa6+J4OCHlGU7CSbZ5l89H5kSM1czuOHn6TqZhs65xwBJMBlQab7/JyUJtVWtU
B18bau21ToPqit4pFAJ7p3rzrmmGlCMjcyRfy8NvzzNxn0h+HnZ9xbCuJOUI1VK/j5rR2MpBfgay
1buWfwSbsT6pIpsOQwJs9se14y2Wtnc0QzMZHinmUUpoEzFLty4XdLLtB7d17HNpPQBRzGqP4P3X
pMbTHF1ulMYglLeIWtqBuj6Fg0KxYQi0GCU+DJhXGtYyYRvM7lgK1qpsvyZfJLu68ieYAnR8ED4x
s2ClIb2LuVyS+Sffzqq1EMTo5UFw8fQMa74w5n13hAil7uFK2rcB8MU89+ezRcIeN+8uwBhwmuv4
m5Jjuc9D+P3RMPisCAFa38k6NYR4erLlxXCzH2Ia4q3ngRN0h2mJxVqG3565kxNw0mUjGpVz08Zp
DfWlHC4IdJ7IyYv2hI0+ALlQt6NlVo8qDPexpdTLpCrWraZ9v34Wk22+823w3Xb3OjAxuBFW69zO
Ljq6JjfifWVl1kHrGEt+FHPVI09u4pCQP5FZDjBo1H+9PBEDrB6yAAcwKs4eeQRAnepWKngKBWdO
DBhIWWmz2q9cWsjFU3eezHq8lLQAR2JSb+h627tyFpqzeF3X7Jr4673IYq7gDATNxmG4CSZBkHaK
NjLLOu46NIQbrPTDzsyN6NDaYLnnygOcrpm/hK0Jcmqu4vtYfjnR7J6rxsl3k6qtrRz1vSLYiSUf
ParEf7XClpHfVGP8VUdpQLsjGw4ZwbjuMr4Uy+ASy9dFQbPd+wpJQTlmr23nmBeCzNyd4ZX2pWKo
vtJzSyc7oNQnnNLZRnkEKjTuWuKW0hcY34gBbTCXgxvpE3t6w4kgD05hI1+R85aXWDN/qZOIeU89
kE4xBbDiK4BhYx92T+60caK8vSPJ9k4CgKBVa3r7rIMWQ4YywlkrqU8FSgubXaRbkOxNFpyHxNFH
qwi/JYNlYpoUFuuErs5zYJELZPQV5rc4vzH5WZvrN7iEMClrvWdRGiRxmPekYN+niJqeSvA5e8CY
j9qAEplwdLz1GNrdMIRaJYmZPoKRT3aRCRE65kxh2C9Rl0UfrSsGjuJZfaMspgJp9tTb84lWZA9o
EK+bNVrdiV5N90nQWG4OxglvdLG1W0TuqRNkCYpAvR/JEtmZKj13vYNft6+98XGAw+P7xn06VOGD
M3CQ6PpGndtzCDdtrfsWMCpaayi/vKqzVpRxVngYgu5bFWiS04tMc1vln4YOH0H6FqjSyf91+wbR
vz8BUrvo0MLc4UaMlf3xxu96byNV6OwqYulnvwWHk93p0Y6PDIjirer5R7NHXVZHw7ueAQlaXbkv
RRNu3Q6KGyFXZdTDIcpbCGbeheq0ezSmet55lvHWJwUctLBEYhA7NzkUszhL1QV3kiTSDJavqZ7k
vGi1oBXfOpE0SWq0qrNonScwBWSXMim4k7TubgyPpTX4IOgjvqeIQMdHbPlBO3IPCBolaMYMozZ8
/dwv+E6t0upktYl+1gENNxr+zC/mBlIW77YpqJrnwnqbtaUYp/LywLUppPJvLCICUHSQr7cSvjPS
/E69Q+rOT12SWPCdkZJ3ZiVeE7EPbO2dQ9R/a8vHGlF3ydkIBZuv7kCupfNNVPbGqW5Fve5J+9lp
Io94Y/AUbEPWe9Th9mXopXuIxvBijqazsd3Ofm64v6DMutNWYoJWHEbuknQot6Gq3UMaA3Ns7YFw
wSqpjkBZgoexV3dhOj305Kh8w987bhvfBjTik28kdwh+yc1Jp3Qn6tR/Vrb4YOmDYZJ0z8nYYRqa
gCtK7jiqsGI7jzHaYpnkF78pvqcpsjvbWKx9qXbfkFxk8YdAA3onKRG3U2vSN1TEoVu/cXrsx3Ai
LZIF398aVZtuald6Ozepuz11s9obLYYH2G4O8H9UgYbTKaZ8cIvnzCaWnibSU1Xz47KyRWtYda9d
KytUkn79bArUgkXvyB8u8UZYYoJnNRM5WWRrY/TVc5lailH9yKrezPV7mwKWLy1jmUrniBF9T2zQ
xnz5hepP9CmRqVUlAdJt84xEMqgt+ZUO6s6twABNLPROJbxNhKh9YyV6STP0fHYPjHJjx0En9fSL
LDLzGNllvnHdujpks7n3WO1YppQA/93ON4n+2RbEB02DT/Ek2c67jIK497g7uK4AZUH4FxTJkXqd
IgubIxKWLaVHv+sNzz66xeQcjG7COSs9Ij6hUNIezDng+cGbLKJzknvuwzQRioxi/JLRdliljMz3
md+MtxUde35KdManE6yRo7qffRiLO1v27TaBGLzn3Ae1crTeOs6GzRw/xiMIyrkvgfAUcmGYm+2R
KAtKx9jZ1p0/3ecloFSjbGPGcQSimDWxyDk8y72bd79I5ZRPWQbGzvaHV9RxcONQoR/NaPFJLRaI
2b4JLByoReNwGy9ekSGJ7vs8eiBt3eWdY/yC9JgePeOoodvFKc0fUP/q0HYVgECnI++HxJk1wxXn
EJCNVEetcYPt+JKyfbYs9nc+OpEVUjzMIai2zpIYpU3LFU1Mz7ih+rqLM8nJSMC2UkF7ZJNoToau
kmPpul9ENTCsSj0faQ9yRB23/j7pB8iaGvE2ts6HRHffhrDODpS/wXbs65BTcHypG/RinSB2dVGQ
0eIiOHvmJ/uN/cvFebpvhKlQYpfpHcsN9UZttY9MaglUlRI0ZErHnFWyI/A1jU4oiuqNHxdgkqgw
Nl4U345FoG+jd1oQBE6ErToUNDFW7Wgyo1kiUbvJf0haQgHHsURJ1zMl8D0mJg4irIvIcVmiHWRn
Ii9IV4yWpf+GlG+PRy5/LiPzznB67sUlyW5GSYx6itwcGMwhr1oKZ3TTuXDOqqFssN1FNO2VKU5l
U52NuOetPrDlD0V2CWdHnnU2c5Ejn254ph8MBDZVSrprueRE1t3PWTvNuRcZz770Pom0hklNOs4G
AxziIrI0VkMwhEerByeVRiViX08/ZGP9bkkxrfMae0uMqHdlVU6+N9J42PYTMTVFDooqS21c866N
zr8fD64ZQCacwLLKPtjWVSV2Fi6CU41fjbFAdXYn2MK6FOfIta6kzuHiR8MdYFcy2BDwhXmqb/oq
+2YUjyhW5RMD6eSmcax70yBCuu6rRxxTIZaYmDA1Jto3Y9FfipRCTzr+Bf5qeCfdhlFBvwsLjJlT
5zgg0H6YVTedBXYT4qqhUUBbOpnV06DR4GQ934oEzjkvj4+FkSfHQAwcu0V8BrTm7abWjr45IKGk
T+zAONcfHSLkIiVVRfnyvQfirrJmN0qQTsgvuE6qvBUVAbq2qYpd6GZqEyw7rh+hKCnGYjx0k1mB
HNcPyBC4ewcUE3GAS87BViPBd6xrpf1V6YhzXwXdOQUuZlUWBWJAcgNGt20MzwY+atjSWpYEKOBs
JKO7QMRo54fWDzGMuOkHWzUsNkILTp4mOII51VG2ziblFHi0HO8ZobfeZwhRkYCWpC0tyjfvOQcy
MFZULouHZFyE/1nrQ6jL5Iuncsoa2tsbwfXesQWs6q8hi0d06i7mpb5H3NR/k5VGCZK5B3to3O2U
OD8bM/zpIrUBjVh8h0+mjnLudijZvBukMSXeCtr1DQr4F9s5SjihzyIsP9E9BQcilyheifbcBZqW
itfcdCXwWgdm8VmToow8WNefGNeeuBJvTlsMR6KBKAXlAyaPqmX7oZWQv8nuthHl9Aqd1j3ynrM3
U+MUj4UdkJ0WT0fDT/FL6hfwsvnWckK2A1ndubzFz4QtQG9UFnajLggeKhKD21AcY7ftvvOwmesM
mnDtP8nUZnba75Y02q3vK+74fmB6JeRmpFy6S5JWbJx+SnYxbSfPaPeZwxWdBtqGkafePb+AZ5E5
8VbahLAz63ssjeQJ+UiwMNeIxX2b2rTn+A6xRVn1hq9hrKtInDFQsJrGDjbhsIsBB6/ANbK6QQYk
bK06SNEzuqO5sokKqLlAE0jyqAhdxm5MiIn12cxFtb0HVPLaD4t0bKzYCjXRCXome42Rz60eAuee
pd+9zwsPGxl6to2ngba1VXD2TF+vhRFQkbnjplF18i6I2+RAlX8UU7x1/GVynTTypgjthEq9zSgR
ARDMjUQHr+jEtKNu7yyT/kvAn7XxZPTDzap8PSsPMbKa6KQaRXrs0+6hDGb7vjUQiqDwKDajTdvD
DFt9mFP+aC/BZzq6U0tZAyREccs1ZOiZvrMa7PpnQfATaP1mYzltvwGWKu/Jlxlgs6qO3R/pvBkm
LmZAWMb+pP1th5Iin8OVauKbvMwR2bOha5dVOViIwaKobrHnXZLcrM5pgCzZ1sU3F3It3IVkp7Xz
lAyL/bUTZ4XPoQ/db1UzR5viNMIf9Rr52C8P0is/Gr8rHtyCG5RTH3mnuNtHNDN9yN7YWnehsfH1
qU1J5UDIhJpDZut+As3BMLcgqATJMwqgFsD02iCvQnghEnRVw8k0uMOqOvki7I8xbPNqaeb/evoc
E/GhYr1XkQvMT5V3arD1pp5ZscJuI/PefuYqM5Qd9J0r6vcxcg7ZSK+7SB5m9kHqHGJpy8C+cWeo
8nb25aIoKKgV3fC+DuQ3Twz2inBbus+x1/5yEgABVSW3gQnlOqfiAUwp7kYPr7Rw93rQZ9rW5DFz
Jy4Bxxvex8/oL2/KvHmWuRNvqoRIj7wPKTsRhoqsHlezlLzl9Ls92Uu85Q0je2ajCfPw3PaW/HHm
W2NavA6Cwjquq1eX3ohBveEOYHGmHpc1NkFr5H/V1fwuknu5TBrr/I178sMhBo7+I0jD2mvfO+kA
brGilzBKv2cjoufMMM/1pIcDe/x6YAMQOOEY5VJkC4LPRWo9EsN+wkHKremNoJVzn44RlxWU/0Nm
PPoWg2V3sP0zzTfY416Fy76s6RA4aPILxNSk8KziIH12YHTgesFBgwd6kYbPG4cLubGMcatbg7R2
epaV4uUzy/Rd0x/EOOVFlJj2uhv4Y7ti/kXwE6LgeSNG9kkLhUN98YKtlSHJq5xaH/wWvTv9yy98
s18+WTKY/5Bb1Sy1aAJR9xgusYLb1ooRinSgtRu6yWpsfnpJ9DF7eA7JH+F1ym91GvjbeHTO1Awi
VCc/bA6W454FKfZrGO+kFQJHcqcSuabl31cZXZpeIRvtu+EQDK4kl7L9iLLgwbfQy5MPEO2ssD1P
jEMsPzs48GSwJm8r2iwcpmEUpaifW+IN6/p77FPIzUmyY2RdLvKjcJi/zLwwNnRTQnLO9dkdkq/Y
GeCeBMOa/t19ak7WEU+ov2qSdIN4BECRb188vmV7VryJ0I2ss7r9GTXucDcjWwSO+X0QTv9GpZKy
xJQ36Cv3QzS8+NTc5GjGkob3QjGwubSqHpFu1br5yCITMZfhZ3fdRMuhMeZgx0wZX8licFucShNx
pssLB+2WpIpxrsTKTZ3FyBfYa9PB00Ki5qVk3mEAsw4a6+T1R7/RwHxtA5EX2OVU6JOeuePw+8RH
1wZ3b6RMo7tiYqEaI3xniOon30Kj0utnGY7jvqnbe0hjNG1EfulsA9lnThpL1VOZ5R03AuON5ptL
STuCbln3yGZWFf+HvCRrnbU9TnTJ6bN0iJVqZ/WeevD2p7E3DpE720Qhtu16jBquHC0v5tWjPhjZ
jPGl6G4C272EZf1AdWet9b0xR+FGIF/bo95c4L6FXDVhMMFrao6t5OA59uVtWaPsGjsmAws9nLPn
pmyd/8feeS1HjqRZ+onQ5hDuAPYyAqEVgyqZvIGRKaC1xtPPB1bvTnXOzLbt/d6kVXVnVgZJwP0X
53znroaAYyZ7FjNaRXS0EXeYRVrj4GjIYZmwV4X2YBZXveHgXXQyXVfc5iF9nMWigQGEtI6vWQ0l
TcJl9EIF2KeJQ9LEAnVo+vndN8RnZ5QDTz5NEn3MJ8cN4rNihx54WJnNZzDAGuzDCwKS5VLvUYoH
EmByM5SbtKkCUnLMeuuq0N41PH9xGqTnXKT5Iac+cLrG3VrDt3Dy+fE1waYnlvGA+RWHO6hjTDE9
KDP/tx/Nv6fEsu6SJK2VG493LIUNEzcuhWVqhZm1WNkRZ4AgT9CTtfZsV+8AWgjOmYO3UOKubhBV
VONdn5xq0xgGkq1AnrJIe8iT5tCORXxMhd561pJY71fm1TXKT56ITGfj4pflxdJmIkGFnlxyl4qC
xVJARmX7MvRQ86dubs9mWh7gT3lD6wBJiCrixIr6NUYOpKqC1IOKpVzWon6SJhW6Sj/yNAlRzIpX
ci4YAcwVKbzRhI+PbLCzXbbe3NovTSX0VeIX7UaJomG7b5xMEe+46/Id9LJPt8gG7Kfke/T91mQe
sJ/QMmwh1uh7YrRDjqbG31eHTg20OcMW6fM3s8qebWbOxKU147cBxO64hLv5EdwA431AorQu5/BF
78noiQEB7muSVLYRwNV3vXY2Csvlzc6CPWvJFT8IIuHqcJ9Hbz1l5SV24/WkMYOdiVZmBp+tfcYI
cyYOpU6F50KUz3yz21QmW8KBRK5YNx41zkj6Q/059n3uozI/Br46TiG2UfDAAAYB+VQWfxOOYAU+
pvhFdFdHKOXPocyYnZdWiCZaKxiRUvpX2a2r+I61E7Yxg/3dRFnILmnfFUawlmO3Fv088jFKje1N
99gaAtV4jCQeruXKsoefmSKDTMvEdFetfe8bzq1qrLZWjf4UR9eyDBnqa6rbC+yIaMPuThIxSOn6
6Mf8vjo5KFaveyt3DozUMajjFgrYvRFOk00HieerjHtSAofum1vHKMeM16bpJzgi9nM/Fy8gpZ9U
bAMXafZBovZBNmQHZGjJQ9lryUNMWXiUwn0Kyl6cEABeklD1V4hmHMFKu7H7UuWFaAiIXS2XrLCj
gx1qTMnQBYGft/O3HFRxqXN4J43zMGYYRmq98obQPDgakTJaIpJdVHJXZdFrgkD4nDE1IVhaEHMa
UABX3FtcNOvGKqkuYAyZiqTrVmIClXXLcZ7h5kAI5sny6qCXHGa6bi7WqRxJOq3uQL6oC63qrfsR
ZaLfY3Z8RzMGM0eQwyC6FKuF5PsWYdSkT9+QLAh0gDGkUzCi0BVr7BlBN1qBanLpfuYsX2UxqUxy
Mu61TopTHgUe0D+2FBmED40fT7NXvvucWGN3cVkxZEh4toPvM3dIy6OTELfSYUSMYjc8NjZr/7jy
iE8n1TG0XgJCRrnUODMS8xTblF5iOs8aG9Eqxr5JJeexhEx3rc5RF6JMxHSb1Jdpm3Gs39t2Oduj
cN6JsboQCVl7+oRWcGYLwPqAGp4HM2w/41LXPRvnaDGSJDLrnNCF3gzXwf3Ek8oic56eVcGDAiUA
jBtNpZUYv9KJMjYhwnIVagoaA9pY89cw1+eS6IPNmBLY5AR5wBfDUM9BhUmw0LiqBt2+24F9mND3
ZzMTWrd6Zb6WHVuzfbVLnVhhKW8RXSm7lsy8uUQom4P/M8FoQ+601A6VZi8ZEgkogaTYVPJR1zlH
m8F/cWbnccR5yGJdGOfSGQ+GGiw6457ZZ138gJxJ6zAnwb5HZgbGut2Vg8lPg3K3cZGZR9340esK
vkyZeaX9MdpY/Jr0w9WnPTZFl8SqOVvbhRi9vsPt3UWEGdidbq5NM5JeocXXPiOi22hmtg03R/h3
voNb5fsPMjSqXZ+0e+z1Xj3MWHkCPV/z/CZeOrUPWrBsriSW0N4t1x0hZazDhoM+m9dpKuyd7XS/
tORbBbQjh/6yrZV5ncHRbjoUqGg+2LmYd2a/b7CwG9+muWxgPo3Qz9xU8bei7XLa8G2c8VmrvuxW
bVqzqKarJ5JYoKWX47aNyms8zj+1Ykm0m4affEGwaMxO24X1YyHyR/eOQH94YeG1lcopL6qVV8kK
cUokOjOLhlb6/mOS2Q7DzmKzrPZw8RKLYiTVjsfnoqr6xrYWjF8bYl0PLg5ueSy2Y4lxDDNiiBIm
i+ONEbnpoYuab8T7bNhzDDvCEYhNpCZh0+ru2p4Bdpiznw9njOH+vMuUzSAjJWxhsgMa/xFwXcbp
WqTNRleVs2EGtIptojdavOZ7DcvihPj31hfhGys/XM/Re5G4GKVz+wYR7l7pxlkT5mO3BJ0wobvI
ABmDbjAL6rLg2R1/ZBn0ToK00GVAzdJTOkDAFQCqXFAPpc77lnMdkdHYtWb5BrxLnhZtE7VrSlnU
YBQoeqh82lRvO56IXS1E55lVV3qhPei70cFdokLle7YNBajFWOWHfbFlaEIOn4qSsx9Ob43TXop8
SE9V1h1RnJO10WLljHR4hLRd1jgiQUmLk67aZoshCBiFbl07rMTId9kcj7FbrMO8ee9CmqeQDPI6
ZbmCpXD00SUlEIdrp+PWHIlpLUEv8P9Gw3ixavtWae6JxmvDaI/IpNeYT65MfPGKicSgthZ2IBkO
97FtXgWrzTnUnou2H85paTyLPSlF3OT1RTdZVTQJWYbI69dxox7dKBuf/VTb6MRvLqpT5IdVuA2c
rF/hQ628MsD3o/qAyWyrk98Y8wHtqbzMHYuApQQ27K9dXuTRmk+3XoUsxYKPiuZ6bU5dyCTDSzvp
bNuxfxp1iqQA+ekGjwXuW6FSMs9kTeZ9jAXXQtLUJEG9mjLwkJhTrA2CcG3DUGV+SILuYg8MRf2I
rB/DeJLIPuD7cK0Vfn7xwyZkX2Toh4iyi4yzlYFUI8faRgpncRN24nKlTLQeKZknPk4AfiZrHHNb
EkCzs5kPH8PE2llaDGMaZywOvVMcmH17ielsTNMtt5ZWoXonV61JyVNlrKQ5CSZ3dy43wXc/Gb91
fpoA87eABzitu1aorMNOccudgty5hBNYfEGq2255a9cWhEws2SLHk+/f2lx+iIYfgwQ5Ny9Nw1Qx
zK7ltkB3uwBwIY2REgULQunnsBbZIXLqj3GhD9Cvp5vESuqTIQK8fUx2HT/9ZU1zDN5j/ElggYWQ
H+197+7IhIxY5PXdXWn7EpHUHluJv4n1dB+zhOmLmqhW2OLoy33yksxhYyuB6mhas5m0H4UldxEV
F7bqiOTTouwBf+kROVvtDTFjhPMyovh2Jq+tb2BdkLQa1RNx9oxuwnxvtu2pM51dk7JU6MeQ98Qo
La/Af7eJCz6ZbWgJKp75KSbUd6eql27OJ4/EyRU3b8ygtwG2Nr24mXyJie/YTnG7Q1Dg9fZiG+uB
vDX2h1sY4b7/RP39NrF9AF2NfGeI9Mc0i9VGTsxF3Eh9hk6qe3hSYK8U1W/ERKO2LG/zkRgMScle
0Y3YRfbSjFyy8cVwNpWjs6sLGrHv3PmANXuTs16m0spn+ZHEI9wPLoljzMZrE7Yjut0gv2Q5oveC
98knPeMtScp1mcc/cwKg6iGwT6Zi6+RSBIJj9BrmoBt64kNBufg6VZemnvp3GUqCZxOBzPJALeby
z/28hl58wQ1ytpjJM2F+yl1isDqjORttcfRrvgArKMgeDUyaT3dsaJJtZ190PE6UXfXKnMrio9Zg
dYDo2EhOr4MGJ64zf8dObJ3Ej5z+1BOdJg+yRLipMiNco+HGTBej5UqMeRuEEuYU7rZZ139Hox8t
i89nnWyy3aDst87qdlGm9AcdcusD0zmdYBsGwyZrYVZ7CzWBooH5er0ZhxQJTC/fRNRvWX4IQVw2
cR9cUoP8nunRcEuNO4m/UZsb37gn+LpjfIaRGYA0AP6tkwK5CWzUVElUDEAJF0rqtEsKfq6EW/ok
7HR0Sy4HGbqzGQ+g+dr27wQpogERdbqDY3nnKcp2fRt5duOfU62mOLWXYS2LpqZ8iAiu3Tg1RpuK
/m6V1NE3wjx1rYXcMWa3ljnxNh/8bc41swlZ560D1ULyiy/8CKonlFEPkz9VaxeDJZloj5NyLn2V
f29t6JIKjzBZeihWAPVg86EkNhTrqAlFbFumEwt80/NLBFeZTyilXf9oYkioPelxQhxlIyUHA7yv
adbu/ZhQQpYuy+4w8cbC3Eps+2ugvtHaKJbOwGrSXZ64FFjZSHZBZXOnemnFlodSyIUBOF/mDLmm
AKDIm1fxYJNG00xyP9nZfMhCn2LVkAyXO87UHsEhAJPis+fCP84OEdkaydkQLidan5zYqzRhtu3f
UKPANwBQhW1l29TZHu9uvlfIKo9YjDeVch0Ke0ClBdoXt73hEfA9c86JvKkkqzU/26K8+szCvtol
sJyhcgGKsPh2mzXjJlwG83q2tcYrQxUiII7tq0sB5cz4URL0VN7klAxYQl5BOISXHOdNQVaAF/SK
k0Bql6bKyJ2K+y2d9Ci+1+HMdm4e0dI+ym7qT7Vdtwct1fd10VPfZ7Nac7ZtIpBaaLMca58ijJkY
4MYg1wrZ6x7pOutexfIatj0iRuZoXKk0cDmyPB47MDY8llmLRbnp6MZaKpeZvdk0xo9ljmHCbPwX
o/nQa+2feuAUdutqjhrbayI2oKFFsYKbcgGIVGgnFs1fHkWHyEq7jYj1X/OUJRuQUUiVY58oauZU
FbaYA2Rgecjq8Iq+TW0RcMfYgEX9nLpGuk01HfeW4Hn5Wqj1CAiD0U+Oohq9pPfhtaBc2aZpFR4w
RJGeXFak4vXFWqsYzo3hqxU92Rgn2Mj7j2aXVtsviWdekYfnN8ZeOmNFe2gwk1/EltwEN2tGQuY6
yVGZBjy+BQfAG3Zh9MxwpS2fmz4ogBu3+j4UDfKJ4Ub8brPzfQbgq6YdxLEmB2AO/eDw9XF8ZTOT
5F+9JH4aaoEmbALUldkAAf9Sf8+LajDq20eG3dVWK1Vx1IwawmTvC6/v52FeY71hm8omI/E02d07
HxO7pAiYYFNWlVOsofDzamb8VNWESUeB2IW9ggAtyA25dbTqZiEI2BYi+lE6xR6/t7NSGgzXNIxa
Cuimgvfws2/6ClgjknEdgDoEw8OI2WZOeBCbLMPMpQFkaP+PIV+z849CZMbGh9uRrnrL9WYHOmXg
E8OMEoM1jf08i47A9gw15xqGs7WzZbHvQoy8zay960wgWK/k91bHFTZ0uU0smHNBhx6zFjXe89kV
R/ZF/IKZ8kCsFUyaovGsgBrGNWYd9nlC4SUhRBmPiSidTWzVrMRSevXllyoJj7xw444gZ3xtSfSm
iDmMdHEF33MaJubaXTAeIZNA4c/Z1aE5CfifNggeb7UTvsz2h+kEPaoOJMOpa+1MGSsOLnlIdON3
oPUu1ywRUxCndVBeMT9mxyG6uqyI7kbiRJlJBP3kJ+0G+SAkJ4lsu9WH1yXIZVdxyIEtyg8xc/ej
Ty7fEROHZ+TQbhxTJ25rWy5a2nBSnymWXSSMeUXIJY9EG0CINNrygxb3mzPqI2RM+8IFGOEn76Zj
QTbo0SliC6omwCDLGTZRZj+6tAOSjiQbMPIEjr9Oc6aaE1AdJs8VcifePoBB+lMzFq9zSFjeUGhv
qhkNel+iqXqsaYvC2ab6+EvrPDFE3Vmxe6dxoHiaPmSymANaiKGF1d1gCQbHWWwxGl1Ra+eIMttq
HVMLBwFI29LPxzWLZlgN+doHS3JEdroVAEa2HVc06y3d01xGmaWUNTGb6dPXW6X7TEMGg2iuUoQn
zfIfTP7bmy84xJfq+euXGXKRAl0ZjNggWu1uV/hMmIgL3CJgSQ2HuGzd7bcUHd8G2wpWXD3BdpIh
nnoDBZ7fid3QZISs++juJnHm2EaYvHzaukC9Ui1PivBFfLKmIPREzGx8VMNyO0zfQ51ETq0K+E9I
LC8lbgL8olwxRMDf5Ey7Aq3tLTe1i6/iaI/Ja6367BG6c7bVg7nhTA41vr4++OXmA/dcDYh/QuCM
ahRH7JJkHxvavq2Wpzu2jknARxaL3L4FzLM3Jpp9xfJnsEAqy8AnZNFCeWlmB5d6isHcSHhrN2Oj
az13H7EfRqo7/mRAzr0vc1aMXOhfL2BgciQAG2eTqTGsjsD+BP1yyBnJU6cTAayt0ia5djrs3GYa
EYZFwWOfsFCFKRsg/9jaiH2AwDW8biTfZJ6d0KP+zQ713/iLFnvTv7iLXGFKB+vNEmSj43v5w2MZ
uENHYz4CyI3iX7O0fC8G7gc8kmXSFELtIHDdWBmOtI4IT6AUkeRwntSHyxjvr4CvH+P/+h+8Ts6f
jmk80KbuSMMysRtKQ/6RWZKG/aSkaIq9EMinbUl6TUpExImB5wVk7RMdCaALIASAT0tGQVhr9Raw
UqM7M7rlIngtiqeEV+tsR0l+XpTQjJofyzBJropJWd43XmxNIdOn0d+AJMo92wi1m0U5GdsQzdjW
mcc2zVoPY0Fz9i0bEWXLplOP2nrdOrh8nZzCaUiIj9Ot5LFtDQth3BV8Famx5vApeuHsdaMM0eUi
NeLK6Xjh2ccCOQdbRyztyyS3WAKCNZpgcdfKiNN96OUB8Cb4r4La3oIpCDyWazNYnMtDrG95HLXv
eKmlCY5smaIMlXY1RpaFWThGiJ9E9G12KS1Vmm+QjuBQCYNDrBxYGFZ78EWpblZUvhn1kBEbrBUn
8G4ZJ2z+qJW1c2QMga2g7vUrGc2BB3iUY1KOzaY3lxtzdswbiOh4lY/+2Y214JUhShqwM6frNolo
jq+DbTOFadhKILk1d2nqI2grYucgZDGz1U7dncFRumHw0xJewPKg0MRbKufsUZPOo1Wl86VgGO2B
0zE2VVT2eObiZoc8a5lF15+JnwenEbUvHok8I4wx1c5MDn9yVejHZOJjJjFDxEHPnJPlm7vIHsaz
nXMIFlgvLygFCVux5E0MVfE5huSlO3duifwDoUEECiWEXRXLD1IsJs8xytfIH5OzxpYSVZvFc08I
cGjNXPSMFovMMJ4NDZ8TfPjv2E72dpk6G1RtLQpBa/6WEcCFu5cQ9NIwdiLjYcKPMqGfTupX127f
9VQfmH0yChumVFwAqmYHizxxoKriEiv8r2Rq8I+Ah8XFNFpysMsCUphDyCTPiz0zEWTbL0YSjfzA
Nkbv609+/RmshkyMpjz86zcKG2e96qdp7yumEsjPkqPV4gLu8LKt5tqgJJURpCBkdIdQuuRXkWG7
B3SxckZ8voHzasXoB3IW0aFjW8Rb2DOa2fSpmIrqUrhKeCKJBW8ls9SZSgoVCDQv3sn8qRlOaIey
B5HZwb5UJlBwZzq77uCSYop4LGzVQelVvTW0+lelgXZw7YYboGCKgdsrXxlFbT1Sb6Kq9m8AH1PC
RH10vyG0L8I6sEPxjb21g59i0EicC2AzYgpb7NiSYeEj+vNilQH1P/jgFqCX4NrrwR3oZVzeEvm7
CvrhxUFJI/U22DTQb+AZuPIUxWKb+hhfEtBdXIcofG1Aeis12Z9OAOrbMXrrTBrLU0Na+mXsFXtM
fdxGpQlwv6yxLXYzo7yiBkFsc5CBFGCVyyBHQ1OBlWgmj5SQgZS6OMzNa6wEwRdFAe+s6E4xGa3L
jKmlR8wamCmhtV4o7ifbRVTKcrreIhiNdraaPxnx1mvEfiDvp2LvpE7kyYCxzL+5KP6My8MAKpVl
kQYoLYEt9o+LIql1w1eNKPYoCtaUvvXa0vP4KGD3nuVgEKgSJ79qnmMcMymSAScq0L+PCeRKEZ2N
XrvpIALIVcdEwq7lN9PEf/MRv3Lt/s5/+fqIrrJw8VoOtOE/PqJTK4Z8aKD2ox6bmybAqDE4LPDQ
ehknkTY88VkW//I5yi3ix9ZtalCdSlN76OPB08U9BV15CRkfAtVy2l1fj/ZFIVaLCkeu0SXpDLrZ
VzEzLFcNBT2jzsL4N7fgfwnSgh0jllxFBaoGAIJcGC5/8/uWGlJ6MY0FsrG8uliBfMCAtyJX1PGk
LgELZMey6EmtwpAFymQXjbnFRhNBHqfPgL69fLHwmXvu+ME6CdVcUWnodTM8Yf/3R2JJofyjdnCQ
eQjHNYj/c//L9xsbouYDBEcJH5PvYYAz9JpSqL3hDF4eVDhkmuHHGNT3qnXqt1b9GCdW8bZq6l2b
Y+xw/OwEQij3Rh+oSZG533Jyw7J8Gs8OIu5NnXDVy7pyKbANA9w61FSVlxK6GR4yyQJ0VWa2ueuH
2vDcLNsZ9BTffDX+6uebNjnjvSQ3bDWSoxxErsIti9RftIx3EhthBJP9iGnSvhZs8r6+Nf/fkP9v
DPngFFye1//ZkH+JfoBh+cj/bsj/5x/6pyHfMf5h6YZr65arJLpYE7TVP3NKXfEPi3m0Ky3eCiEt
hev+f+eUOv/QHVcYrqK2oaRdEB3/mVOqOGMwTlq6zVtly/8XQ76+/CV/f+oxO8L/okJVCNssS5h/
vJ+YPMcWmql+0nz9qa2r4uLPPWhUk2k/q2B6yvooUNyjw23FpjCi+VZXGITdGXTw8m+dXjhY3Nz7
lNbWHQX+W1XMA5oy/k2OKdI9PaSZKYMfCP9+5UaD3lezzoxTzfWs409JQPUdjUFtOvjsJyQIcgXD
msSOjCi5STL5M6u8ehzH/nuZJupkq/6xqZvgZoDzevHjGQjeKJqjYbP6LYbsxvf6gciW8RHTDDFL
amkTuWiIAerwnLTkFLKWbW6W0YJeFztIicGdtmXJUmS6F6FChi6M8VW11T6DsbHFcYKra9TzJ4a9
OG19xrtf51QbstKHd2DdmXBECNLVA/2F9pRReZFbJ7A2WfWJYR4fuvqhimB4sjO2mnPM5DrOIBNX
xvQe0B/giUFUaceyX1mZqreWMZ5ainlcqo3aTLHon7Kg3BM44J6dDrtvGibZgYNmpvmD292awPKc
iTWk7jeSyywOz9jfbgwpsM2CktBbrb8WgPlKK8h/TXpnn7uhcZ8cxoYdvo9dT0T9qqHwuRVcjd5Q
A8vHIMi8Lmr6s2rVkxLsi4xFa8iqL7/laIkTO1PnsZ3QhUdYTRvw7qEJZFeCyy347dfY9notqB8g
4eezri2SQksiQjObNV8d1OBAPaiZHwvKqbsziOSS2f3j7Av7UTKdmJTRXslVY9mIp9zTBikxNei7
XsbxJWy195TF0qZt3eqECx4Qd/UaZC1rz36e16EoHwd8+GtpYzqb0GecxoR8dmMEWNY7QUPVo2+W
ZOy1NQn9oXFH6lfqu52dU0JNJs92Ofwb1t2fGCCDe5C6gyMBELBE7PbHC+c0Hclj9Vyf2Epom94H
D0a6zdlEGAYfKbo0omOQaUZPdPD6IY+a75YfN8xWY3a4AVkLfzuwHv6qJ/4FyaEby9/4t0KDT2QJ
faHMwQxRLifBv17RGmzFEgdRcHJxgdO4ZfEWRxjQ73Jg3JdZB9Gzs20qJOZOp94zXWh3v5Qn+iv0
g2b9rYgrtfYrfUOv6TxUqQvLM/OD98EazgqmHvHkw3ebnxuLg5gd+g94lxhnNXc69awI1zqRvCtL
T9Qujx32f41cdW2vrXtq1YbpzwW4PYMSd9q2HX8wUGz6cB/XoI6b4WCWEgTFoodvZTffbHYcKATZ
J072oVqkPHhz9dRSp7AnrADlXbqO62C8WuLQmn6GhHuWnvA1Gw1zeKmxDT0HXXueUNecbJ/tqEOT
x7pTNw+Wri5od4ILsvBkbZRL+V6GLfInIqUm7X2AfPfo1OZmiR5nim2dC+Y/ytCsh7n2d6HPVgRE
p7N13d5r42Ufvg6LhIhBotcPOmbusTTifdgCKQni1DoA+Tjomp3t++E3UrZ2BxT1Ra8VL3ekA/I3
td5r3PCK5JfX2EYwjwPvrGI22Gb2PctoAqIhlxsrRbYDw/3DhUGyKlBA7ZKu+2YrUKUEuZO/O7Be
z1BfaG0P9qQE6Ru2oadlaFqmOTtZDeGeX51CnZj9Pbc7pI059kFsa+FU1BuI7SyPKUplRaP6ZdTy
Fyl72VXdPrb1laH3P213KNbR4h1sw3mt67jyDIbga4HJKpQxPI86BXHSNCRWOl7TS+z0kgeka+vv
aHfETlPAYenU1c4Ku8pr21lbS40NeIl4m5QZ3hHIEXuWaPxxf/rWhxHaJbyj7ZdB+cs0VVkuFgf6
L2IJyIpxCddrGwWHJsTbBKj3ma8JH7H/ZClC62ILOkqjq2s6k6mYdqN+Tb/suejQbNcR+xbu4Dp2
rWhr+OQw6cZrX02kZvB2rMXk21u7xppStzHrLrc9hULsC0ZY2NRtOP1xso0HkhKcNEMk7bvOmZ34
rdZRpLTOSwUh+JC6U8wg2P+Q7kQ0nhusMcyHO9QICrXmk4bxmwm+TXENwA2FR/Ioc1xPJBexhXV3
Lh4/D4cPCuDO6Xfo4DZMeZ+bFu6NYwMq1rgBcCFOlwnzZm6N+UGzIMmPpXwyRx1LdbctESQdGpO4
1QozMGqiaJdE/jO8rtdCUrlrZr6rSa1BhFEU54kca0bRelOND6nFOm5K8muJj9dD5Otu/Dx6xTiD
C0KVvA7k+eKgmkZWZPADm4mk0pJszKIlZTFsMoaOeAF3SwYnCzNYp3S3MONxXzfcUtVYy6egBlmF
oIgo0PROTdJsch0zshuhCZ4YRW6cpngJ+ukTNT6DADN4iIGkrtpKRDtaiscR5tIOEsE7mNyeZ42T
p5rr91A4xaYPcWsydX7tc/el6dDg6eVMGmKuWR6yt2hX1PIkSC3ykiLfx+ls7KT/bHdv8AvjtdQf
WqG5lEAjnsYOu9xokl/hsoqNyazoBnrJYlmbhKkmd0Np/SgjmNDmj2w2CmqGzOuqYWtJ/fcQZTyL
BCrIJvwZEeCwcZe2PUdjFio8yHmMkqKHKwhYbP11xpWJxctgUWQ0TDrKsYfv0AKfG8nfy3RZHa2h
fi9Q5O41NMYlEYK1aN/LDJ1N7aAkmKscN25voHMAeupOTFO+XL+GNcEbVvOmHJhF+0MOxv5RQv3f
dqKxV/Mor+2Q29uvNzIzIzYV2JExb+Ekp6CqG7ve90hHirko733tr1m+Ix+cEOtWLdsDLg5FOFD7
KyOq5Ar4Z6vjKN77Rnn1a915ID3HfXCcCVNfMDSgKBaijNmdp86r+Gwrf17gbRXI4AmQguObyaOa
tJNVTs0pDShhC1ZaLdrgNeYwBPAay1PKZoRHptrnpBMwBLPPEAEJqzA8O0b7n7NAu/gTcRWkpgJK
DjUAOU58yJxZnPJkkFtsTb+HgfcvbJPFQxKJEw6XX2pB+idoCDcWamH26oG9lQO/g6rEX6NcyBk7
0oybXfAzcVmBVQkAW78ovgNPio+12d0LO4FXyGFyrVNpnKIOERHrUv1M94B9fpSHVhA61eC/zbGo
4dtR1yK/EhcZHxpIwGaWHpvUYD68dJnYN4FxmtAV5m7aWsqsWMXYwYMduJeJkISDYIx1XujKE+mr
XEa3PFwENo2B8lpgAK06S65m4p7WeTaR7amXV3bo1YVBi7VuguGjay3DI8ONWSvT5I0MLPKlnPas
ONO2Tj/EBJgmKEj6adg2RDsAOAq5ICx2A+Q98rVpvIwMPuTBrpEqajGgztyHaq7Fw10rIhtYA/82
JIwrrWVoxFUDop4r9ilFaSPnWewrSTRhnrONzAKsRjUbU9FzluvBeIiBbt4hYEohdiY9+7es7Mz1
1LPTaUdx+/InzzHpJLN0SKsG4o4hrNugkwc205B9mAfMvOv30nfbTbEcsNFy1HbAXjZqlgLVeRMd
9G56M7M5PBuO32+tkpE3TgDudFgkhDdwxdeEQYYhE3fnV7IY3RJD09krs2ZyqZpwhrjULfVPPS7X
jmPr19LUn/k48T5Pol9jINqHXsmDmYT8BEeV7YKgemlKnRSexWRujX6LmAXv0NdwIRoMAj2G8TUZ
EOtxFAmIiAS2ude20pjAsxk2k9+RIN0yDCeEw4vTRtT3MWS50CRcBrP+A/A9AXpOtYNYu9F4yXgJ
PT7oCGCNb+4Ukx1r59ojV5elJkbvtXgQHLt7iz2Wl40kMdZharOkz77bKUiQKlL3GdHFI35fbsCx
szZFhvAgZR4VLYPbSBioODFnXs20gxuvIcd2Aoar6IheSPcEKTGgeSvaByItyRRhhbYNl8SHr1+6
XPws4niZxYY0YHUwncLWC5I+O2HLl9z+NsiGmZUCShEYDIBcViFfyX4kKHTXNjAUWyWL818NZB3Z
mEdTrAnLaL7jXi4jbBrVDCyFVTJPWO4ja6pN9rMhlmT4XOT/OQaqY7+9pTVC63JgAgqBtlwZ5chU
d0KhC/H2l+8rd43ofOC3YstSQWgdIpsEwhHxsxt15V+u+Yz0v4d+CM+JkDd3WRmF1ZL3NMpyy3Lj
M6RDWsdtXWwLzO3EU1B5l1jdtogxvhl0d2D9Y+DrjUSBHuEu6nNlffDJ+HhtCWuSmt7rFLuguEcw
PqZTuJ3N4WgvR3/rNCQAduCOiU4k/H2AZrcoVsfB594yi1ORmzMWeKxKmLqWJ33eu1r2CXimuTLZ
6hBIXGvnMImk2pgJpTnM40dTi2JyC9JToLk/xs4QR2Z9v0hL+qTFtaCcV/Z/UHZmu3EjW5T9IgIM
Bqd4zXmUUoMnvRC2ZXMegjP59b2YBXTfkoEyGhcQVK66zkwmGXHinL3XZvrEuaFHD5xUiLvGGqXR
gBh/pyKZvg0zY/bJ8UHlmR6bHI8yf+7u65aIRTfoxIrZKn4OB0dBaB1l34tL31k/xESVE9oK9YRl
bbtqho1WoA0uiK3aeDGp6H1kEytoUls5PhrP0nXR4fcWwqDIf2KSFrLzKHKvsKhfnDeCn1HOF+JZ
0ogwhI/gi/nOziz9Y+aU5WenZAIVFEzD5tqT5PsS85dt5VPZuv5hyrt5X5KbgOwKTL1xEIaNXEDk
ehfXlB/sFfL00xOj+ZD1jJhtpV00xqztVjcfY5PiOnDDbzr36xfQQy+tP5G9obNLCLjjIrlYWw74
FhSOMOWLId/ECxPw+Lb9m28lPukqFRiI8AaE9dGexbArOxDsFgJAPNv5U6eTz0GMr8jqyXRL3OUp
UC65PoIFACzAjyBt5AVNUr1qbO+MfnZ6QHteoDPNhgy9YaTkwayN5iIc61p2QXrmjX0Pxtl7guKT
71EDcEi0HPNqUnPvUk1tHdq3FmH2Km7qaOtoHm+Zx/ZnqtwXVC69Z+HhK1rgYkN68TF78h8+TkJG
u8hJp5tJI0d4OjsRPinROZNTwb3J+R89d15X58FR6SZX49nRtnPFq9n8U80VVkDMS4IvOfBMxO6c
HAAk4Pumdt/mpmRGMTXAblJjPSS+ON9/zPG2tu30MYgI5K4TixixFnofhoGDW3CoTazhPbV4kohC
x+tKbTU6kfF8JzsNNZmwzdJ2i9HTUV+ojFqB5o2qIdVS8ByJNkTrVdo+Ql7AZgYG83M8JrB6lt+0
yBmqxNlJ2a27ZFkbqwg20IUKzT8gHsEiDwOK/mTxiFGEExoLAViKcsJGgnndG7vvMkjSG89KehvJ
PNjIbpE/45HyQqt61DADLoHVClQfYqQWNaLsTKmfnguCiNa1j3ZbmHNwgoin1oPVNj4levJzdhPs
gUaRP9MAFQcxdWJrtcxaSrBTmsguuwi+3UFDCNx5sgpX4Q9N/FPncIzo4b9gUbeM1yEtvlDpot1M
J2LicubF3JJrAG3BVi8ib5HP9RJNCuNs1vk5pfcQyjF9ZuQGbEOmeDtVjfVZibMfWfnjsDS9jFE+
9CPyoQ5lAB6DMH4NiW04EXUNHSY2o1dW6fkyleE7/LTYezG1B41AM742ROEe0fTX69prrT3bePJU
Tuk6tmR/NsuMk0rN2jglwJCEfiux3LCZ4ZOo3B4vY5xbt84PXnpO7CTqqATZIZNcBiTGMU394/1D
JzIFZkUkz1RbV8g4Yhn3UrwJceQ0TFK7Vd0qsrxX9yZkZbnpeaaVAYrMemcoGq+ok7ODDvrHOdhO
ZjHcOH2twjltTiIZ6xX2+Yl62UOiR6adlzfmNdKonOr5AhYgvdaG+4ywc1hrR6xsBts7oZV9gRTR
/krmqLzEA8uSh5KZ5p7Fxlvnyb6m9No4ceydS4eJ5qSOnaPCK+arFV3C9OJZCWm2PmyosRurTeiT
cVGFfCQRj+i4Sr6pBhwHKeKAhUcsM009P5DgQ+54FgxXGNXB2rZ0/GA0c4NiidkW7kQMZ41Ptvc8
5DbzjwZmRvCcA3u+YOKsDxkLOrutOe6jWfwqclWdmyHLwIJyTMp6YewDwBUF0KFzNrYBbdcJn2TW
euf7DyBK7X4ehhent7xzP0A2RGvRHe4FiG+gL8Vph1B6JA5JtLw4jFH46+G6wXi6WSLp91QpErbJ
Zp6HX5UqnkdPn4fCkGtW1O+hBK+9uJ62FjvUTrU+ScHhoaHpsbJ7SBqGQ+/HTEaPu7uPd7Z0NITm
h65Jm8+k4H2qK/NK+Lz6VORXy43wHYsEiVUhxNUxSE5GYHBgy7AWtwmHqsWAN7cZrsnef+o8stLV
IoABhbRy/Fie4Uw81pFTnkfdfJUV0jNf4d5Bf/9PBLRjzyfbKV+DPN3dD5Jlk3Nu7Iht9GnoNA2H
WyNnbGu3BcFAfPwG1duqdMvvcTP/KiOyZVXzxRhJc3Jd74h/6hqEJnpD+ISMvsd5nSTuvJ9Lw11P
GYRKFOxxSOweXzIgr7E/VphzLqXRP7VFFGPOKb5GMbzBzFPfneWIl2frbCmlx6InfzTOmSgk2xo3
Derq+VScGySaJAJwVrc1OJgataSTh8g6bdrZHaOaHQsN4W4s42j1W5LNY3j6noOPi3OchW6BnMUB
k0pHpfwJPRamUhdnSSnN19BBldNUBfZ91A1IiLkAHCgmMkMxvbp29cXAI7n3rZmjUNYnO+GSv4Ra
h6SH9nHKs4eeLuhF4aNSYWhd5ozxwgTvZVtljbxOhb8THSp1QxU2hwoamXXq0DMhNptUAHhy7JWP
0YSeBwwA11EeqQTHW1PwoBt1RTyf225yd/o9WC5yflampvPLnVh8hH1IlE5kDs4pR/Nt+3lyoJeU
bKKBhXCh51AS+KuuRgVvOAXhjH7vrvuARmUVy1d34DgzVl6xSYwoWoedBx/SZ4xuRXuOCQMsGtJl
HMh5B2zH9Nax1Jh4KRt0hAjd6GJS6cSnrRRmeBx6+dVPzfmB+fvznZ41m+FnjAcOXy0iPmnQ3YPB
GB7sBosgeYCch9mzzLw+jMR6rJWjRwxdtLkwJIHfSROPfdelveTTGf7tFUJfjCw0XjqGO25J8ty9
mdIF+itjj+dqTPvt3Gf9gSgZ7GQkLUwu4oD8M9HD9jHkKq1kTWllu+W7rOMTjrJ+h5+zRVFneCdH
tyADo+qgZlxDdEHJbwoDEAKluE1aRbgXUIdSzewzAIIIMWjbuDb9Hfrv3TbHWL3pKoB5hvuWDhCV
mpJ1h7iy4qkf9C5kYkzlZaPnSHr0R4jp7+8+EXaxJTCObJrv6LuHN9XCRWHlmAsGUUlwlVNfPJlz
uOl8FLwy1Ypjpqi+QWci7Rd54bbIRIzYOKSYsl7bSqhjaAMFxPKkafTMuKRzvIS0s2K6oPfOveS+
9mytH2QbPzcuB201QwdvOeYuxpf1Hb/cK/+hTmfODkHFAloPxrkr4TTdOxKdZA33EqotP5mHlQXB
9jAw/wrDL0ncuAcPKcjKt0c63jPmP0LS40Nvy+CE3/bis3zR43KjF/Iu/JXU8ErCABCKu8CummlR
rg5AphxRVWdv+QFN4pqZIZqtpWiBNfjklY2xUxnxbxa3TnvX3vlBS7i3aBLet6/PSRVvl54Ayl3l
pjhQ4u0dlKgWWmLhGp9hmmMKqkEoCDWYDyUzfnhw+tC2xL0JyDGN/O0jLTsUXv8mw9qnm2FzetLe
vB1aa0I6ifuGNuktGGxAyGmlLw3BHOZUoZtN3DfTCPW+LKuE7sEYPDVD/IX9/0epW/WSsnIxL9Ee
RIFu4fhBL6Jrk72C7V8bLebXOSmW9pGy9hVz01UleaO118svQKN+ppBVVlRF4mQlbrixsY7vx7Qb
tmrE5uwvwu1WNOzjbr6FGqQ3yQgHYjbzk7b8/Ngupp127Jj/BoxY06p0PlEC4bVtEBb2fbCdMzO4
Jl1Nf8aKT/zNqKaUP782GPLzRDE2QP18GBzPv7VJ/lZDDoh803rV9nvj4+rGN2ze5kRf1BBnO43s
juQEWa7tgS6YnNtPCFWDnVwoLVAB5FlY5ScT6d1WyZmJZhfAqBnnr5l2m610vsoSfxPx3BXj2tzB
1IeqOceXcFF9vs8ZBp5MINoAK3fSMjcuzsXnmSntZVb2LXS51FlmohTWsCLSmeMgXbeL3487JO7l
16KynkMUVwy10UzOAxsLX5GBvT1ubr29SDScC0+HALhudJsAFusuKqhq5xggGka0dQg653kMFYCw
3gSXnuL6xcw1rZIk+gpLEUAyUUAbkWUEGzXSOPWZV9OMgzGoWipMt4j9HUCQ6ltFsNFZBTPqleXf
smcyFwXmmNjFxTXKdIMNtYS+wCnCXvAIcnrscg5pSVfutTPd8Ef3R2LcrGuP8SZxp+HGcxjvedTX
jMXMte07Hdz279oAegDCxybhh6YJZyLy7+iwXm1nok+tqOUBAhF1GjTJF6d8n6IwYdYGNSEJ7IE1
QkfnsIsQhCf5eB6xUJSGhlGDf5VOIum19USadT5jknFbCE5BAi46MXgaYY9vxjq/TOSEMLIhySNe
+PK1rpvHAcrxxRS/LVhP97F2mlDhq7R7Ddq4fvGHLwRg3dwuZrTJMrKZYv9nn2GvquPZXxEm0r7A
klJnmjk3Y5rfMSa0z6Hc0sBXG8fWA7npFi1GkfwmNtTd1Fp+Lyzz1Q1dhTJOpbvNaIeIUpWBzSdE
IduO8tFu4l1L/tQ+TsLHxOlebKs/Jhw+AJIsOXvc5q5rvAchXLnIECkjYY4S0HHQlzbXlrMt17LZ
CQNRMVzlseHxiUxx5nwDbghGuVsSLOsXOVLT4VAH/ZMHnxwJQMI76fN3YYqQ2QPAUFzoYh52ovDH
jcjNt9agNGf47uMNBiifg41cXAA5PfGOnJ5dGWfVG/pei0eG0sUG6FIhuHQHfUEQGlwjYIHX+29h
aFzSBgRi646duZGZ7A/oO75C2iFZkS6BIwNGYjoKGe3z4/7b/YcxI8vvEbQXYx0+oAkj96WN3rWU
WEsbHD4ok4djA5UAgcryZ7h5ooeh6dt9a7NPMG0l2Md14SmXXmWuJBXYw/2HacGb6tDj/PNnwTyJ
Xd0yIYGRmzyYwKAeKP3nYxjmN0xvycP/+/P7b/C6XWqCGlK2tzNjg3ZKV/nJyXHLCwhqTmglwKYh
ZonV3rTUkCny6MLYJNhqd/z9HnL5jqQyGsIbQDU9PZbUPJHf/GZNiqdHpHptmtkB5kZC+VWUG2vW
NUxNil8TXdfW8EvCVQm3eUlpTV76uELjp55ddw7Xkx0nB4sVIWjp99GLv+VcWRh2A4Vz9hBDGFjL
wH0bOHkhXo4/lWb1uxjiz3IAAt+lJ/rJiMTVxOFZ08ppJ7mvZUz7vbbPYmS0kiM89sv2hEmP8fTw
XhTfXLf/Lhj+dSgTD0CFLPi1SeZ9yQS23Bo7bR26FzXRLOZsR9XmksARFeFzwxw1dbzFfK0xFtE5
WwlOcZ5C8k4s32SgZIucaF2m5vdiBOEUvXXih8e8iJOUfSqH0dsW2mRq04f5ViXpg7QK9KW9C/us
ywiVSGAnqsQSMLoPtl2Oj3aNI9d2v80iO02eT86uyJFU+N5ThtWPrbh+gC+349hKNBLOM3prqJcZ
RyvjGARVRLFKJzpyuqeAljgWsABEUdY9GIeRqLUv0qk8dCvUBwlFIwGu9PFaAMSI+xcNw7eCGEhz
KhqWXU3gBCbQGEKC3/B3mtlyKmwOqTFlq6L8kfXOsEocWW76mbQDI3DXsFl4H85GinTE7n4b1Y90
xLCPjHYppEtkt8JFG6pS2jY7plbUw7mXbawOVgjzPA458n0GlEGdNxND57woIgziOX4fkQJ7y3NR
g0HG6YVrqPJ+zrG2yTdMs30E0z+r0ocyh2/r9xqrkUXAPLy6nVsHZ0yPPAUhhzPbn9bIb6at1s6r
z5gITTgtHhKi117k/FLpe9p5TE2bcGnoScTUHSlOTuke8lBOGxkUexcq2noamnJrdu2J//pl6DUY
xk6fQfkrWKtgCYbMfomseIGyNOYWrg0tUNOmnVZ/scp0PwIgA82nfzmeeaBsh0AE538AWswKvzB1
dyRR8A0UkCfzWZPa5OhdPuONI0UKxJH3pLyBiQK4Zvq/WPP6sNpyznwXo7x1Nd1HOyg2sojarem0
CK/iX54t+CLjDoUw5B5vTDadasJNG5ikynv13nKKx4YGj3RHlyk9aIo2Nd8YSn7jusbVoxwBYWAQ
5XZvfcr5lgF9ZwD4WvaYkjZK1dhLgClVvcH3EyCJ2HbgbSD0N8eobQ6cOQumbA5DmIqmfQo+dS4G
dnsSKocpuTWLU6RJHbGuQDNu6KCx4VglyYOyqV9ci7K5gZyb2O22j0vmhnYD8KsrN3OOMAkcPsbw
mgG9m6yqka0i9CCW1nG61UDYiEWPVyZphRrPKpq6bYy8aZv4ixM5fSr9xAaSgx11NghUjBnrTJ2x
+IYKZmUF/S2MPA+MQ8nWFcjJB+LRVoMyf7RZuooFnHEksxkDYcJhjep9SoDFgV9S65k0G6zHn0pl
HQDQSeLs6gXAk7x0QgPc3eWl/TMPM6YrExz58nvKioYBR4erCEFN1tQu+BfzTU+0fOhgrPQoP3eD
iFbea94JcghJuLPI+sAEcgV6FQATpRFnTznpoSV+T+pNrODtMYbbac0U8aY/pPu+equRvBDeEWHP
n5uXaYgBlUPphpwWnpyYL9U1AWQ06ZGD3ZckSX+IaCC4lsW4qKetiodoj0D5dRrPWgbfLFaiTcs4
ingKG9zBby/yaS7bPiffOP1K3CPGmsr6WWEV6njqEkUiRpKSzWOX81uu8l9e3wBqL89B7x/Dqv6W
Y1bbzLJn1DBfylrSOo0smhE1hou8Be1o9DfR5BHH+CC+mnwXeZC0mwxKBoePErCj+4464C0s++Ho
tv7vfla/AocNV2fGbqh98y+q7EXp+kGc5nmS/91zSCVRn/8Wp+kSoCzJNsGJgHRcGv6Xyq3IJSyQ
XkVDKPeWjLAT1pbN2h9s04xc3NS4phz0N+R2x1uifRrEkm60D6mO/ls7Jz64CCzf9jwHgL2F2wya
vvrg8AJ0E3kRs4RT0vjyWC/tL1fF7c6LYCElMf38TF2V7KCdwfJe937k7WaiExaooyGoy0BVcUTJ
AfN3KFGt6fkvb3AJzv23tM/zXI+3R9wfS6H5QdrXR6UL+C4MTrC3sAiVNdUEWUPpHBv4Th21jpph
RIrOxBHKHvomdy0tMH7//Tb+0BhzmTzTJK8ZsbGvPpotBNm+Roj08ISahiHFDGkqdjdl7ryVLkVn
tnyZFRwCqD3ZX+SNy+3x7wtANqzPN+NLUyCW/qC21CExUqiD3RNoC/HQMC5M4tjfOgOhmvPyiUOs
CChkyr9G6C7f/YdXFg7rJ3eu6dqO/yGcVmC7BSWSO4ygYk0AhHlqB7BMQSMObQhJewAlK5rxtZj9
36U3w7S2b9O92svJ812ydPMRVAHEMfpvcEAW+Pk5S+r+SgLK99yliEfr8Dd56seYV25prpRv+p4l
bW6Zj/JUEA82AQCtfZJdTX/FmE/DIhwpGTpAn7H7mxRgDTBUIdCzZ2hYgTUDtlSM0AMNkxFVYjKA
kQ9TZu5G2yK6bqYDuaVPFQDlc2dW265Gv+dJY8/cGBH5/J4PfofHNmHgwGhihTe+A0MfoZXzXMC8
xOHwL609o+krhbd4/f+9O30HHyZaPc+zGDJ++KLKwtYmV9o9dfSNVw0P8MqUeqv77msjqQTjmgaw
8JIvtZuau/9+7T9XN17bE47iTOJYSIL/vbplgTWgfm/ckzDht8xjs0OkSTykB/1paZv+96v9uVz5
jqewpDou+Rt/hKK6rbQ0akn3FFvGr6GsPqHx/ie9NRX577EKfv336320MC03k6NsiQEIaTGWhQ+X
NtUw4yuStE+EH0EYNJI1JfFeNHaxKrul2bGMCOKStn9oPFdVXSDzkuy2pU8TcBl56dqzjzKsnu+i
0bwC+EjgDQ14skBLx96lLFhzGzqPYQMUzKCT+5dP8OcC6rsOyxcXzIZt/HHpKuI+mIbMtU9RYnhr
ehbFPmnqm+j88DR6ajwIMmIkgzBX8XYRVAENzUd6bIsccQAVCI9n3wQd6GR7Uowz3KtvVJ+tmKip
ufgUOHr+i+Pqz8UWB5NitMtlZ7//eM2VBVBnrhzrRKuBBr/DtMPxIZugADzimBebYjE60AoPc/P8
31fro/16+b65kz1X0oD2bPfjfujRvOW1c4v8K4a0uoDHInyUO32dnoVkmh/U/XQVrV8RRA/1IV00
tfUIDxqNX/+Xu10sd9eHFXixnWGfMx1SgOWyQv+P9aw3Y6BPYMdPGfw5Tlioh+ZF83Pj/ov2c/WJ
UzkPHPWh4RnlX57sezLtv18dM7rnIKjzGNj8uaww6/LNIjJPlWl+oydYoRyR01fH3+cSLG7MCFo6
OS3QYBnhmAl25CxkSBK5b15sHeCgiR+18A5zVzqPvTzRuV/HooZRP6NmCHFv7mIGl4+jLW4zBKx9
FZBKozpxTnvdnxwHe6jVm/vWKVwocozcKjS1D2EM14I+ywrDCM5toHhobl21jbE04ybPn3vZHjqt
ijNDiWXwB+SyWgWsYAebrNmVmIjadkmygKJLmX43zk+ieEvM8Nma/WaXLJEbgwgOIaB1bpQNWYbj
JUwsdz8sic9hZVyE7Ke3cZAHA3bJYOTpc21QuFHUXpp+mJmLKYadDSeqpMNjavu9fym87KUN01vX
QIPoo0L85Xaxltvh4xeGEYp4Y8yWStwXs/+5XYqY0+NkBM4JEJR/nlNnj9LgRxI1/lPfgj4NkWGk
E5qBRHCQaZx2VSTFazcGzhEqMsNlmqyhRldsddmeuE36BGgZGZaAm+6088mZAf7iULD+8sadP594
rKKsstgrlS/9+534P288zHAAB9SAp7tM1EFjMhvTb0KSnB95Xr/5xnTKMse7prDcsD5lzKSL7tYq
O+HLYDtFQpNTf7FmxeYlgLND91miHqzHNcNOeSSXir5i8hm877ztmfLtSR/HclQxayAiKRfqq0wG
AqeEkdtnmTHJd5Gpn8RY3e6VFURSdclvODtZGNVobTMrpofMbPls5/IJ1Fm1yeqfNYHO5w0MUSaF
LJkHTQevBs+yM958WWFKycntQIfF56O6l1zhxzwYIRfiBjuULTovQs2+/WVJ++AKZUnDwYpV2GdB
5SG+h2n/z8U1dRPN0PecU+YfFM2eh8Zr9RY5G/4itcTPA/+mEcdIMC3tEkSNJ9ZjhCgiVVW4r9O/
rO5iqdj/dZe6cCR5bLAQsbbhV/33oga8hMFlPc0nvt7h6DVIKjzSmQAtPMQ2nYT2CfBCufYqdI+j
We1IZbU3hcfgLQaac+liEW3+con+eHB4S7iaSF+AiUUl9eEt+bOFJpvm4ckiMRCZqbuiR8/AkHlD
GgnaMxbyOsh905V+/wSSF0Sy2QOXxof7NwDIH/X+8l7QGgtTLsXrR+ZGjjunagJzOjkhIXHUCMWx
aXEVMwaEf82XFlgkmIbMPTetawDA7XhvxlAR+JOBbtcgC6Io4P/T2RvNaZfDZJyc53F++8tF+3N3
cikolkMJ5iYOCB+PZpmM4tGtvOFk1Bb0gBo7Uh6SXqhyxTkt9Q80YAeWmCZ4DAJ1MNSe0A06a3Ee
XYz4Wc7grgfP+RSFdX2s+5iYxtrPL9mE53tHWGL3XOkxX9LcH1rVVi+sEPmZiSWGI4DpVscyXKYN
GDJgjRj71begaH+ZM/JP+DDBzjDbHJ1VVahNVCAIdxKb5uIirI406LPed1AWus1eotS3Gw8un4YB
WsMf2raWblYVZqGzQxaKhTJtZ3e+t++abFGRecWBZoFEHuSq3VwW8aaDNfzIM01q9jyc6I0GyBuX
SGHbKc6jZCx8/1G1U7vrp9Le3w8gJQM91K+yvcy4JXGHkHU8T0gQ+m3eedYnAZecbkj4Kbeqb1nD
ETeMsy2RbeKIg/M3FK75ROghCYBFfYUe2K7drlOP90U0oWl4Nv3+ZdLdN7Oc8UYY2wGl1SUWxnNj
tRhxRrQU8IKuYfWFgX+C50Cpk1tPh/tJOg7q3yP5E1iDeq4GOwEhMdCuRRazx+WEY9qwd//7pvrz
5ncEJ338xsqRC+Dg32tDXOCQQc1FjDBpdJsUoNlSQ1fD1scDvDM0A4Rh+v9/+h14hi7B4gwpPPmx
3iSO1mphpgHcIgJ0Z5SEJHa9OidGkR2hosbgwOS+bcnzWlRZOWaef/QKTuf6l//+/NaHAw5p2ZRa
FjshZjDH/OOZKrB+CF0D99FIB7W3ZCBLGMmGQ8MW2e8e+wZwgSi4Qq2YNotfYyY45EiiqPqcpMYu
qskfKPzhGsfFDwoRGscWgH2EjqORUzspRvlz9CQZ/21KlNmEm9Y7J2225UgW039/GOF/bC/ZfBZX
uq7ks1iSM+qyN/3P3mNnTCptRNunaNRQcYxInObcMU95k9DXvv8zlkVxuv+WEqzXVFN8HLxgPhEn
xxz1/qt/p9Jlfk7UqjQ+E0Y7n+4/Yqp4JO4jhWftbO5/5BglzUNaF6tQt/PJGlMGCm17kAjhGIJo
uUlTDBSP3XSs9cwwJXHlKXYSg0SGavy/v5ooU+CIMPXoSnlKIh9UDGE1uZqMU1zOI/t7063rvAH/
n49ltJLAI7dDJvMDbLRDYlTMtRM7OGXItQO/4mOPfkG2HL9OmIUYSJyK5cf9N9XEHChNkosZ2+QJ
xao0nwqnxSxTJy9tYOOWDnR44CyaHUbX3lu+icxmjF40jDSLVQzFnH4lMAGhMURKRlbz3os+RXno
EESPnY1ZAnpxwyVTs45e787Mf+xX6AWx3IUdpH/8QN3EWKbKbH0z4u+ihdAvc/0w2xEFOAiiHbxe
Mk2akjiDIAXxipbEWnKKE9GL1yLqNg1ali1sQ0YFGQNWMdn1WeEJ2mes0rDdyDP2crIIIVfvKlvs
7uXZNFQ3OwGsXoWpv8vsNjq0GMXu75IZ+LVg9g5Uu47XxKk4L21qQdNIuRs4vjCZRyIEZsloL4Ys
u0uC+InDRYXk3gKKWrf0mtqivwWBNl+T0CSxGO1wbavgBc//mpQuPpGhJftSUxkQrO9qP/sKAz57
1AmC2TJFgeUOrnu823XYtoxVODC6MuoeMUVbYG+fsMvj1jpwD5IOW0SIV6VR7COgiPAROU4rJyx3
TfMT7+wBLpV4HexUrlIdGnhAaclPwDAuqFwWtZNzcdIF4IKPYt8ict3j3BKruOX8pDS5DlA7XxGM
WdsEdQ2cDvyQKWnsrR8bzH/Cz/SIHrFa0YYSZDRmkThaOcgNDvto1Gdr2wb1aYqHNaOPtNDia5E7
n+0i/+o3IcLSLsJXiiv+aHUkyfQeoW2hwMoXlkfXxOIPDZRkuN76gnCW2rnI7O1Q2/GhibYDL5p0
9Xjjba5aF3v8Px1KEyq874Ni16jUMZI9342p0yLLHbV6tdB3MYRZgCqUfpdi7B5LMXfrwgCG5w/I
q/os/oISFhK9z210dxdDg2pvZMxgfIEp/rOOvpvh7O5VI7I9YWuL22tJHU2iElsrx3VcBtyvs/U0
o4x5HdCIr9I4ixAn8Y+Z7q4YeQSrremiG6G74HUDopZIjre4puqXPQHyeewnB0JGLsoxwC/3+J6T
DPPiiOFvaxsT8LwgkM/oBXj5uSaVIfM2pmNuEyPF7OX62Sph54U0xsizPNqTW71AZghJ99MdwxM7
A+3FhLXIFv0R1ttNy5NvYjlFQJAdIBArREPhsvVOIWJbEwlkHV1olkRHO2EVakweiALw/a6WabNp
gSFsegZYVxcW7uB71E+Dz4bvMaFWhIJtDZwF52E/pb+qFKko2r7qYsbxokzBcJIhrCR/54mTSnuh
1ZttaUAS7+QlMMZK21tnRklIcU/0YuqG+pW6dg0zzH6iYsKyoppr0XbiQUkjwRPxjHEnX2GGYo1p
mhnMdKtoqNjjcObzRycXDFRs+uMtcYrphoIq4g6YV/3gQXS0Ix/AHIlnFQ+T5ji7DhFjnmJ88EsD
F+qpNi6whdKAQB4W+q9lNdKTK4bX1FIBO+UERLsKHxEQ+ySk/mRjYMLaSP/U5px6OEnq0MK2iZjX
3reYLPqgRwh1U6NoXmnLi52pJ6KeoiI7jYR65ONpSmMPa0n7PZtgRxL6EK7DiuxnaLbBuSz958Yc
HS7p96gLjwqfzClViOAmxO9gqbC1uhm5OE7dk8ycfiJ5cj3itjoDBB8PfQ/0tOe7MRy2uFo5AR6Q
Cl2jt2DdSbcYnw0gj5WB/kOU6rFsTW83QpzdB2nyZBe0+tqKB7+syPgxTDxpHQrzY5wX5jGc8k9s
+QtwLUVcm5g0+ojKw5CEvm1NTQzNMyJrNGMYvA87dzWG5XCfpiYVKiLbb84VHlzoTWpv6Iqn2XQe
VCJ/p+R/TTJiHmsxpQmc0dnGqKaKkHk3wtnyPOWUy5okv8J+C/RkraAhWLvWd6ibs/QR1T1fQ1KZ
GwDMUB5RRVeesQ8zjAK4xeYHRpI02sxZQcbO1S7CtrzFFZPvg1njlVAiPdeQCTtTPnBsQasGn+Zx
qCVsV2StaJMsSbiZLPdjW29Kz/IvCOi6bUl41Q7plrnnuh56uHC7UqfjEbgfnvPlr2YoHK/FQmtB
ukMCjTe+DKxCW48l1GcNeiEblHTPsBsRT9xsRzovmqWSOJPiNk9lsR9AQS25hRhOQEruoqDz1zow
xZYrmWwdz8FLOTWLZSS+tPGAKm8ek++m+uymD3bced9ceBuNozP8WgRlJ+PQv6BSW9+1vyWZ2Jsp
cr7nnouqMMmiozJa0qQMG166PcG1q28cKd+tWB/8Hti6MDc2pRQHo/EdOQfuw7x58jzym8ySBHe7
8x6yNCSztOserWb6NtlVsFniqKzGVAerzs31LJHahtgT1x25VntKtC2xIu6hwTyx8mhd0ovj1EE4
3hqkPBnqTU9Steke85TsplLbL/exTNdK8n+M2uV9F2/SRMHREs/cFvpsL2LrMZTAbNILCNj6aKUE
ALRBiNG6b22EecN4kLyKyKvh7BblPg4jcXF6lyD67F23iXoIkAVJGjz7dq5vepSklgD2XZO80Z1i
EWyi+VxMqnpAX4ak2CbkiMkzkBezVtuUyxEDaaAVBEFgSp5L5UdXB/uEmIR/0bVLKKJ0NnUwfL87
y1soxL7Oo209Nxftk43mKAgyinjJ+zCkrYCMdn260ZromhFp63aM6RGVNKK3zPPRtJrDEWxitPFz
8VTRHUm6n6az04gR7DpQxxhNySoKKvh4JoZ7u8B671ZY34fFwohDFJ9wDTJziP4Pe+fV5Kiybttf
xA68eZX3pmx3vxDVDm8TSODXnwG19q7u3vesFfc+36gIQkgqlUqCJPP75hzzK9Liflc2xg1Fa74a
4rpEBND6BxZ56OSxRi+1irApH3vmNtKtt8g3DDIbxWRUive6mn7ye2lu6IdqizDDvODg9YnUvIHb
bT96ablMzFghXqCq0OyxAk1K+ZgbQj2CvF3RRB2WzWDmFIvFTsP2qzM1f6C295QNunpMR/Qq0k/g
/hMbDGm0Ww+OEV6Qk2zkiL0ZQIlz0toG4wmxYQfqj9oaU0Z6oCyYsWC2brYSvTCM1wdJ8eg6cjE2
kLfuDZcEe9FAch0t70rpxI4QUEZ0BBFY0varBKB6Qozu9n0GnJCa19/meSii6U3qGeGJ+b7BMI6k
W6nAkymc+SulHgkldAI0hS0H52iuTLNpyQYcxSow3O6ueHKv9oF6blqAt15gQRmy7GSbh841Vs16
q2SAv31i+1YwCxCqiOir0yXjvpctjlUve6i1hAtapjyqgVluY0N4DPcx4hNLYgaP/L3XV+VDDm/Y
0BRCVcw+2Pklf6vvktfOEI9V1r/YmvQfqBahhyoT/dphsqY8BGBmIAhrFSduRoAJqxa8TVjzuvEY
CXW86i3ggTqTypfBSK84kVpQ0T/9MOa/rdU31sPKqtabU1TTHSWofFE2ibavk5z5jcmxkU6mKhxg
osR51NlCngz8oTu7cr9CB9Bxjh2rhi7Z6A/ZISkA8puWZ2DcgO70LgIWwAkQj9JOxVy0sCsAl3B8
nitLX4demd9RY4POBgZIK6C9u0bmvElOMG/EFtSmghA0xJEPJUENNaPJPgpc7Md9G2NQ96drBkut
PgsPsfnJrhTmg7lAklyKUls1SNYOoqyifZgNt6Aai41pjv4nO0RtAxNSFnF3CzqTcy4WxsUZuSrX
SL+HKNRvvmFePavHAyKN9DTgpfai1HtyDTyOyPvObWVSvxjqOzlm4t51KCKJADKX0/phPm4lmvCl
rGG4iBblb+sY/UMva+0St4b3wtXHWxNcS/ZK7W+GEiBBhz52VTstYeZy2I8K6zxW2C+mJ80jKWwY
LFU93/LNvJLeatGjY7T1Y3VZeqhD8zoL7hNSpqwRxw9JbwJoMvrHrAFaIJNuZ6cYuykbuiQsfCYG
CQCK5j1K8CvvXBFO63opIOYv5nZBq2N74mjDvAgG2gDcjCDDJC8xhxdO4QzNVd7vM5W4Lbcmq9Ls
uh4cAAlCLfOBtCJL2k2TceulErpBWpgnLjUDfIgpH6TMf1LK8NZ0VQjxrDMg6yB296qGK8LvLWMT
I9I7GyQyIOZJjhnNpn3jNCe9D6tDT5PFteobL4f4NyYpYiAtZNt4SDV6tVG29TA028JXH3N6AMeB
gvRc3hpF+C3v6OF6OF8XWevHJyzWDM26/UQL/knmw6VWcHWZzOAG6Jk4Hgm6U0SIQr3G66ltlVSd
EhxgIojYeokiPDiVIM7Jn1xNWPXFtaw6sc0DD5+VBh2XS94Wf7W70Sl+raJWvEGUN0CSdSPdBJQ7
JH1MY1g+KM9kuGuBxcrAHtRV6uoXmmX959TCgkJ+WpraTG37te1L5O1BmbPeysVFNk1yIIvyQDZC
cXSr5GvQVArxNT2ODpMuWGHQD5sRSQ362TWyLZIqiLSIKEFdYOJsckvUdyNmIunH9dch9AiS9dFl
uVG3EH6G91On72JHfboCkNIcu6AxDllkUTArrPbAdDg6WdmRLIzg3Feh3GACIECZVgkScDAnNk1W
mL8AYRzPW1K3wG7Wy33r1PYO8u8lQHC563X9p1MP1jlT3dPg4osQJp6UaojlLkSWuVIV44uJ4nht
s6Jg0USwS8fnt3PqF+kyNOgGl/VWyocZBMXcSOXE90iudt8xE0jNtYs/EEpWhfWZkIInUkEB9TR1
ti5dMjOTasprDrT0TAnZl0V/klZ/cFlDHEoQYC3KujWK3wSqll0fnVi/atIVD6zPOTwng2wWXTo3
O7iJZwKAxmrapj2iWzO4Ub8n6cKr1k4QqKuG4A2UxGF1qquyXaZ1ddXKdnhtN2jKF6Ua1FeBEN3E
teZ0o7g4pO0FXcg3Dx5i41vFF1nzxNl6aMkRpmebXxOsQistQH1Z4apYgNJ9Ifb8qcOGjM1oAHZi
Lp3YBxMGg2jJyP81U0I8aKlenSV/c+9J60UpvC/MVRaV6aZbbLVMcylqbNM6x0BDsk8lMsi/rDLr
fHgvlKalbexzR9uQEBxyNePapU5VS7jqJLCHTHhJMPSNHxowLuzhFbzn0dqpVaG/uv4bFMWvQY9n
hqxJfx3qKf5IjWV/rxMlhc1SW/miIawuzHYB7phkNAQJTbBjQi884xz8brZM5BwKAwRCVNbCb3AE
IZjGraY/JQYlMU1r7e/jkrRtZTSCM9FKrHZc7YkEuoUI7M9GZ3VXPUr3teqkx7jKHoKahZdpmHBf
/P4uB1NBgaUk6yaxCd2KSncfNfpRtMGwFtKw3jotstYEpe/hMBtX1qInDvnCFv2e1pm+UiI8xvMM
rmB01SK6FxGqY/4lD0EbEEanI1YAv+B2VJ2foUY9ClcmRu8WWYAcOFcFitXQYf1aSIYdTxifBMf6
IgyGZm+MXY+zSsnXnjqsGSaiTdTIoz7QAu206vIOgpwEZMCf+lXsqwYGB6oSfQx03yEleONPoVBd
i844L7CzAJNWs/jRsyd7pUA4iNp361amskL/RiKe4jfMnH0bw0x8xjUmF4E/5qB3sAiNY//DsYHz
jWrsURHsw8krOA3o4nsZRzVQbF6VM/ersoXLg+PHu0i9lQdb6nLZG2FH8hhtJKgCsJN6ZPsB+REH
qVOsnUWTNIqJPaF4uUgsgC6k321Np6YKy7LOzUuxNSXTbi9lOcUlyO7Q8+YYyxcNudF6UOSHriGj
sbEjiN6k/da2wbWLedM+LJq7bDxjbwiHS8qgzkVTKnnTfWo9nDSyn1eGRapaILvP0qybjWxSImQS
m9qn49Rrz5Us9PrJotJIhDbhFH41XfHbBpJEUXSbmtVWZeAL45jEhgrUrk8JrbWFvo9MXM+OChGe
ZIm+3Oc9LbMB4BDQlSVw0/6GxJMsvJpOqUoIVKsbe59BtnVtcRxV9T66iXaRNYCQtlZwbEvJucNC
1J0WO2njf60l1AS3bjmaKyAbrkVwnOrJ+GCC/lqOrr1Np2aiijePZZRETl9UW/onxr7EHkQ2dY7+
acRYRSrwFx7D/KK36yaKtJOQ1UUn3HCvDBjAqaXfvENxhcdv2VSLSqpTOF32cUIajdBKd6Xb4rGE
B/2Q1rG5z2Dmj6mS3eqLLS3zbiXBqXaLb6oL5b3szGrrIk6gUOG2Gyq+2lPFpWpPinhf1MUttWC5
SYI9pc8FAYP5Hknz8BCl4C2SwZ30G9E5fkgr1zraLTFmDB83xx7ABcgqWOoxQ/RIeMmJmWg3XKkh
r4wahkcM7fSOZpUmXWUPZN1KwdmYDFcDlxvGYfLk8UEad8VlsDV14e58IDPLcorzZK1s0YqYjtwK
KgxW33YL/BRAl5UHNMIFWHcuufiwJYlGve5sEq3luqbolKvJW/ssh+8kA0CuI+rgEut9elHr7M33
8i+tRdFkSJ8EUPxnvRtxm6J/BOtRHnWr+86aP1xhmsroWYzhlavVyrT1/CQAlWwMXNsLytowFQLz
obas9cjA+VgwGA2he7CYNG3C3vxaVkP0gt7gk6uVazC/9Q+LemeQPLu5a5xaMi/PJgOyhqbspLe0
D1zKLTvim37IqAixNqR0rozOfPH9z6yInjIqRg9FkBirKCQBvU1VOhnRsBlDwOxML5MdE/qTzCmn
KwRhPdalyulDvhMe76pd+L60QN5RkwrtQNzxeL3oTIHORnlS9EjdajlgXCKSE8Keq4qM3lasyOeq
PruTFcGXZX+tqkK9Sy3/hJ+uvA2F+Jm30Mh0Ccg9kYrzOg76RKgblUsx4P1I5GhudJZeO9F6U5q7
Ii5Bf2uhIBVb4v5WhhMjCqbEtoRAwlg1J3VYTZWcatTTB3K6KQAO+mHEIoOfB5ksGd4mhS4vVReh
nj/KuH/1C6XfhCB0T74mj8ZUGrGHrmO2zWKOyOzhgo5uuOgMZSul76nqtsNz0gbmbcou8xcmb62q
JLPdtKEJ3VbdY4hlc2d3KifHtDuUfvuoenvyzNRrWoTbwim05yAkqlBXs8813ZVtCqZiUxda8+xU
2Z6J/6qzcbsv1j5eZY5HCDWgIpU3rRw+S6AnL6GHDdz1XEI3VlbaJKdsREZGzuDeaaBPsYp37eZY
hC3wYf42DpBkMbWkY/wO4Otae7194OfHj1u36Bb43/nher1Ga7mFW3W0LvrNfUpf7e9Ug3Xg73Ih
DQz+kFxoG60aZhDRKlqaWHTWRJZJ6ADDDrxxfZLuNZKP6NjJM4nrFarZrblary/ry+cLzrLFm7vQ
lv6iX/drfWMdqn10i27di/vJ+An2hllvaQMWpJyzxCPKbvxQNevWovWxTrKN+7WnXbVT9+lxuMmb
/iQ+14jW8ZngiXJgPy0pXPtihRNMaTat3FLLx72KEgQHiXoJB+KcrTJ8CttyIwCi4ZaiUdmWbrkD
hNht/bg1seLX3jI2BmXvyvyC7a64uG34WZI+x4lqr+lbG18TJgILprMKaNDE2QV5cUqTTr4VJTCA
tleK84Dk7tZK9WUM8o2QXfrKjRhlUhEwx4zSVyrJS6tGgpBYYYW33DRfDQLZwjFmuhnnRwPDR86b
eHyt1/YCj82wuTVyhSPzcEsAV/mPN+eOr7IqJcnWYqgI1mMzJx9V4D7fd8mVo45Y4vqJ9bg+OFDb
Dn4l6sO8O99KBIdGm2UnjXbagc7XSQlPGZXbTaX3xcGbssbmW3/s1nRHdqPVrWLXyA9FRmQIM6KK
rUa/bNOn7sP8yOgTBBhZNRViLctJJTdODg3CzfygX3T5oZri0qZ3IKWu/HJ/mTsU4fDg5FLLDvNm
zoXzI8LhPu6bb4G1mYZ9rtkprmVt+psi53rtj341Lue3bkUl60p6ustAK7HhtOXBF0GxHZq0Fke1
1NttAd5ttIi7nF9TiCh/v/XHfXEFwEmrU2IQs/R5zEmhrR0dI5MgKW3FBQ0ilFLlB1Y++UFg60zz
eNyiY9QZevQQhxCNaj0l5+1jM98XkP9NSY8MoDnhbdrQj6V2GnkJ297uwd0oSCQMlVG/syIoW0Sr
H5LpD0na++/awf9P9v8Hsr+B6Aqp9/9O9n9946vEul/8xvb/69f+Yvtrmv0vHGqTttj1DHoqyFH+
YvujHv2Xg7yL7A7d+sD6e/9CQWiCa0TYgTFkMjP9G+tv/cuC42og3MZIhLxP+7/D+v+mEpxU97ar
eQifqfPiQflTtj5iDaOM2lKjVa1olaNbRdIW7JlsSuAsGfZHKO1IDMnzpO2ztWVxzFUVcuB0IorS
rTZe7YGzbdWzkiY/f/kkb+9ixd+Q479rKud353kYumi9mjYf0CQo/EXXEli9mTphY95t2K0UDJEM
YZKnA69Y+yjV7oXpP1gaxta8iFt6+1inHFvTdqQXssLO3GidAOfg1GeJRljTiW4EKdWDg45kEoW2
frTJMiwGo03we+F//Ye3/7vM6q+3b7BEdN1J6/6nzKoOmkRyOTfvo9eXn+uxiGmtxRUw/JIwT8Ro
q0ALvVuIPd2Qn0mlb27IDY5ElYcng47OSQ/SQ9VQGnJgDrnTwtdttGcPnXBUKPDKM6ojkV7V+64T
D7qjiyOp8cSdZ6zsSur6xEDe/+F/+l3DOf1Pjo6AC3MhWS0Ijv6QjulGFORenBp3DnRYznTCl11N
tLoqg32LXJiMcM06cVlEdEK4IVPxSjlYWjic4GYS0+5Wz24/VEfkKZu5Dm26T4h8W6b/iflgp4Tw
BUi2ey9o/sGiMTsAPxSxf711zh2TM4qz6k+Zf17mfhuUnn5n4UPanRI/DNpWomxfkPvtLx3qOscc
qyRZu8kZD37/hfVSQ9i2ZSndjtRHb13UXCL7YESi0xbIphI0xjLsuKxE0VGJ9bPSkfk+OLQUCJ0I
r65irBFYqcfQZP7vOGLAVpZ4B78giYVjg/BMMyTkGq0ahySZzU2mo0IATsFsNgw3MxkK1Wmxc4wr
0hZ1mZqogkZWFHcWJAACmnLRKrQYqoHlzERWmDfEojsdsFfLDpFPJep5QBi2tyJmQxja8axjhpYI
dL54k5PehRLTKUV7jhUzXTNU9Fuh+gbLcW0K426663yLuvUNRkSyVpmEPxigIi9q5e8Lun4AryiT
I+iVdgJOBl973ScaHR0ECrTEKqJBCXCSkznX7r19FolPek6PZ+xd8x5q5c7KRL37fzhUbcwJmOss
ZL7mn3JjSCVt74T6XdHbU+dQjkrdms49YYkzl9V19Is0TBeurXgOI8tgakk3owgKFuG6r53Doty2
nrLUCOQ5pa12x5cXJEACDQAIq7HGsmnl3us/vO3f3SjvhynJLZ6NDYp3PgXL/Dro2YrqxL1Va3cq
eEsG7vCBqJOr4SQZq3V84VWuA/rwcci7VI1Z/yHjVJJH4dHHVvUj4qGfc9lVuqaxF4iEFZaIa6JR
QJdM9o+/f7t/WHnmt2tos5tA9RgW/hyjO48CPl187Z4R0nZT6aG4Q/KF3vopbIuWJkQOCSh3CRA0
T9qYJyctiJ8jaqL7v38jxu+C97/eyGRwmHKknP8yrfmD03Bp4ltq8478Fc081a9pGNunIjIWoaq0
L1n3Gfi6+RiNyTnQe2/ZSF2/zh/lIJpNhIGLBnVjrsahXQY0eGJ9X1Z5iXFAs1ZRrMBloBwYUn7p
+szZ61FHcqVZXPKKuFgfbnXgY2usHaRL4KmHgxKnn+IkVP5BvD5r9/8YyQxDNZlSaNQF/2sk002K
wxVRonfRR9/MVqItclVMS7XhrNLYehhE8tMu3LtCsvG69Pv0C/LLszZ0AF4jY9yUeKq2gzvW+9DR
j3qDyn4xKiSDeljmUDYG77PH/zXi0v7vCzmqBjxf849j6dN398uFnL40KBSj0++1wPqsw4zZMkgj
z26/lUPjXLEFknuc4kNrncRat1NTJ5sqUgJ9cptYNw0sI2b1/ps1WXw0ki1Xllt8MVWte6/RGi4C
h1CPr3Kk+U8n1Ni75qvdBO5ODY2aZihL0Zy/sEMBRE63TapyKZiuY+GkPOtkpxa400ktObkRpDt6
/5CoKFeaBGS1G0MuUXonWyQgECCRXCq323NVcK9xPzYgnfVbLgLrpxIjp4tK7a60zoHaWHAoYu1R
mzDUcK2J7dQLk/VYgdk/64lyBcuUhWjapn9Kr4G9/P05YU5jxR8HCuUDh48BMQxi5z+GwBgRRusO
nnb3PDBgS2fsHoDXEB4/dehtxUbe5JHFGDG/gI00touQXucsdukUIHmZavqbVpiH0dUQQSiXtqV1
YJnkEmLjgkdUgQJ2i+FYBs9tJ5Y+pu5NWcF7xt8IhKJhbpgP5mMAtXXTxfE1UXIb+RqN7Fw/jkar
n90CYUY1UETSE3MzymRH5HT62FUjhObG3GRhm296roMLGTvlOrMSDyoFGXR//0lpTLb/65MyTHMK
3eHz+i9vikIFtbN9U7v3Zf5KkBDF6Db8NBPXRaWZK9dWBipYNY25iRVpEcgdku27SMy+PNKQwSdX
DufcIEXz79/ZHN/363dI5BdjGgsHFXm3i0Po93OHaBY9VpNB3OfORSwTarr0vxZe8uzTYj/VjnLC
GZVToozqlUYS6paVLtiYqfo/H76lQcfZGmoLy5linOsptSFqO/U0+N6ZAAllGfj2BKQtlY3ZJNEm
EWOyaloIkbmxmxv+0nilcsyYKEcaE6Vt7hKneaMEIvGKLtAPRtsstVDImjkNjbTcDtXoLcKK2qwp
VGTc08GPSXqpdiVwDphEsASIWY68cKM5tJlyM7GWYeCVGyNT+5W0DIxblNyS5C1OhvZEP7BMGZqZ
exTM1fWXJNM03CV0X7qSMAYvkDVGKzC1grCfpVWYI7HcRQBqnMb/338lNNB/t9KZLssllRMK3ISp
4yZw/xjQKPF75EMPwZ1MmeKSKUCBTCV1lhYyFMgyJ8uqvtNPhfAwDu6+iaODBw7miRiaei8tNN0h
eZp9nVysoTVNGMswcU1qkqTfqHtaGG4IHQQXC7EIKEHI80YzTM8QSt4wgwOhg7XE8dxU7XPTVNpD
4vfPVC2BvBa32EuuKmFaKz4wdRvG9beotbfZYrLPYvkOH2Sn20gRlEOClA4Kkt4R50KAK8pzl1N6
YRRRe84H/qXO1JirxsGy9WiWzuHVbUxseZ8+OBF43DFkltTZ3s52gyVCOcpGIelatjvkW5XiMTR/
E01B7iBUsZP+9H5Lb+89nVzH7w1Cw3z/pJECAS0IaWIl11mRVBO606G8m6/KoK0o1qs5jeFe2wWJ
/uDBKLoPkHJamIoYvJsqftUkaSGxXmAoBuM4JkRw1yNC0ixFaQU4j8AvJ7oGoetNysdu68TC2fKy
+PIEoVnkqLIYa1FOJIhMVipJBwuE+tqlSj8NNexhmG5Qe4UarO1en0SwhLmWWrauxVp4zAfQpvV3
9M+AHeM2vgyTM6L3PXtt9Nm3sU2GXY6CmPakeenN9gSuN7qCwwGJdTUiiHZqIjCrGlRXeweUAEqO
Yt0jSc2s7kesy/SoSswHXapubdfvVzW1K3tU2rspOXr4etMtKCdCIBQfLeCgnEe6Rpavdpe484xb
18RfhDG+5S5Mjxgv/H3IcVyzViLezL4heftUx+F4iwq5MYssWpHBaYK7UjZk2xa7KrHTjVWI7ybK
1X2PMofehas+UXDaF8iajnxt0RLu2IGJMSl8FhLdKeM7gt8LjR9vu5qk5TEd7FvJqbLrS685lyvW
P/7WywF2Fu0PVytIu6pFfE61AQWBbQjkm0JMMgFxSWuPXnFb713NzY46LEjKGQRAUKhFq099eBQy
OyPSOrcRqaGqSQimI+x2VWLL6XL+LTtqhqtLhx1UZYgwOCJnAUEq5WmZ1Qs5oHgkkY/DYdw7qpZc
ZPoTtFVy6wEG7zS1uni8Z58pV4F49YzxDTwqUY2rSCeqcVExA2dABjerGPaxsTswFTU+AO6qryE6
u6uZjg2tGJ2PNVTTI8I48uqtie1povx11f4FsT4HhgrDqBwV9xWBXkgfbVcKr1nA6lRvRGiot2EE
rxjvrRz/StTwIYm4xDGVGfgQ0G+hnI6CS9n5hwZT3CkL7Tcw+hHS13EXNb1NwFlXbdNC0I6xFAv2
7kiSvGNg9Ku9b0NoArs2vvS+q2xR4vty1dMkIokeihaei/FgjAFjbdj8cJq4v3jTxilJj6lcikKs
7ZyjH/oQjvr0O4SQ4DY2stkrun8rXH+pECr/VOTiXNd+cI5sQ0PbXHc7LaxfsirRH+1AP4YwFC/0
khxqD4vOQMqjcNh+Rd3zfZiy14oxo7DceB16fFIbRkZKTav7Y4nDsWQtlIxEyWfQtkxvdG7zXCaI
o6volegCaOsShH64C8rM36JIzNGEGMzvugralIhtgqS64iAdZ1nZvnPD8/KlshvMuniAzARGLx3V
NV7AT1Y4QASrYNFpbYXQtHOKJ2leS7oPDF8aLlGquy1yTAHlm5qI8DdO0q1go2Y4qQA/al1f78JO
+RE25MW1tX8jBRmBgUdSuqbpz0o40hxxfcRPlMzhtpLihJvkPzdZvbO/7XUq6axmqwPGzurAsqh8
39VFD4J0fsTF/M+oPG5MLyoPMJlHdT1OJf73/amADFrEJZDmtwJ/2Ctn3RHo3RU+1ray6l82tXdQ
o5I+U25yfPSMsmtMat9J8agPpsG8iODwZpVYzoDri40TjMPBL50FcIVuV2nRcu5PhIBft7qeQbZU
hnU2dG/vd4fRKbT1ZFs29BPraZMZPrQ3qPhUTKx4lVaZOGTmRD9hJouUHyreoLTiMG9CjTQ9+N+C
UPvwm53BCbZTwi99DwymXqjDRubpc2AGzzWwwa2Lw2Th5RmEv6mDkQ4pF6AwpP2MoOTo5JwsY92p
i3IcHvWQgTrToYcrRIO3vbXvBHX3yEr+2vyxO8oYmQsxRZM0JiZcqSRoSOQvugI41hn94jBvRgcn
wsduPSjmroNR6cVo7JRpw7W4PMy7861AGuQWzftwdje1NqWyO/m17rXHSedEPh+XZCelRy0Z7Fd6
iPAUhNcU3EKIiF08aSZ10C6gRdtNQRgRbTrFRXWMFGvtaD/U0j4joI0XhmrZrGlJqUtcUg+air6c
SXtn1Zu2um4qiT5OyiUGouKCJLPBwbYJ6AGtFT19k56Aiw/girESIkKX2CvawBvHJsE8LP0l9OMB
rgRae5Hi/JRVxgdFveIga/Wn4ilvHqlvkUL6OjRt7A0N6qCYBHmY3r1IzFXQ0UBlinMCKpjjzwz3
bsW1HzFatYvytxy2vXTzdtWMyKWEhQFPIUSaNv68VgfXkyqPtoWun3Yt5UyY2WAKnG45GOJIaWiX
T/0UlCHIr6Jh5FSbNly+9l5QI+Ge9uKpwTM/b7413/fx3Pff/V8f/ngFK6Q42HTI4P78m5lgSF18
/JmyUrF3g3775bWT+Tl61aEVy50D0id+5ePFkWEVxA1VP2pREjsyP1AwPI3LhCRYkN2s9eZXmB/5
+L35rcy7SVDqzPkBCgeDsrLqmP5a3mPn4AwhJpzQPYUFkls03+PY35KboaIZluMKVxAQcRv5+2He
jLqOxDVWDfItGwZ88Ko6ggx4eW617KFtLF0LwmkMmfGo2rCjEo/0UGrlFMNK/RtdTETHakgER1eB
C5JWnC9yy0NC3oSP0nU5k+eH503LOujgOh4RnFVpIjU1EPfMj3AVtDClxug1aMjNz5vvmjfzbmbl
5k6xrJWYXmS+30rdv26VqUrVAGXV6uMXmMlDBmC1DHtwcHeWjwnLVRqMGBhkLbjmB19RhY6Gm4BM
YJK7+BO4xkcrs9w15afi4AcWsWHzzRy+Mk3E0o0Y1qbH5o201RKTW8A0tyiZhLWV4a38uZc6bbyp
hfqxG8Y0R+HOcOh+3On+59kf982/Nz97vu/jZfpApGtPuIw+UkWJj1meIoI+nRKJaUAYZM7+FDSS
REt6AEyA8LccPjZ5Zdu/3jlM/dSPh//YnR9opkbrx1MCxDCIG//zsv+nX2E60GHOSiosldQ63p+d
ZYTAvt8cDeyzxEP/+2+LKGm2FpccC5g1CWX+znejf7/5j6d9/FFlajJ/7M63/nje3A37uO+Xf3x+
5I9fkR7J9KMB76+81ZRPGxT507/YI1HTyuX8Ogh4RfOoTu+aDI0sw6nLJ1MmXZ7tECeCAsQwOn9n
H9/ovOs1OguwrEjZvt+e7/546nxr/qKjogtGiizTL5B3pQzL3MnGrREDzgdjW+zk6JXI5YFrsxBv
p2GuHqQ1rucjoB/1WHwi2p4vbB467JrVkVYR3NcLQXhfnu0TweQp1/u/NrVwAWF/7PtWoCxRdFsL
8ujKtTNarDA4uOYXJZ6pOFi6FlCX8I+I0kiMVeoNzkW5nD/V+Xupmfhu9Kp4KlnV7f1pBqNPX/DY
PKfRRF/999f+8e3M9/3yFZXzYfr+qX/c9JOSwyZq2y9uG3xzFATUlhXhrcOVvhhbnA1eRdACVJ9j
7ysSTafVoz9OsPuVrLhUd+MqYImiGAqO7fstplh6mGYiE8ydbbgum0ZsOw8tTcFUElHGWJ9pQSDa
1qtX66bYvnFy87uvWcE+8YZ9oAZ4losA02WofR1Bo11QUj1ZmHb2enOBEY0DPDPveI30HYWWr6hP
hTVcTCchKIohmGseXSKBMaLQK/scteHTWONfdFLzKZYVoHVMJAWDFTaPmJQz2YVrJeJa30fel6om
GKBoJd5eIhX2KjmZ6SRLF7b6xQtde9Pp5Lg1rvYZySBBwBLXog6jqiBp8gq8a4OZRy591e+RcLCg
V8zhLRr7L/nEmp+RbeqUxEuHSWdu4NmbWgAwNxJHh+hR9HtP67+Nk2NEZvBNgJ4HNxXOsrMSuVnf
42B4ga/t7Ifc+Z77aJtUxGLIHyE2OqCvQe9HD44Yq23Zxc8dKsc1zeF0peHrXhlDQWRcJq03vaNg
ZmhjsBVBtCeaNLsGBdWqKEy7TRUVZy9WX63BtLjE+mj2wbet+Ngv0DTaZVTn35Rczc9dOXES8nhH
HfTGgITBDnL+5L+6AMft9qmNx8xTs6d2ys8AC/a11wf1hTxj1SBQp1AcZ+MparFy9WHb2sRSNyMy
a98NYHIkXArjyjsIg5oB38e30SGgyiNjO0JgR+BlsqE79BPFGl1mNbOXqsi1JTzbdHHI6AOdQEbm
L1O2kmI89aImuTKIsNnrrb7TigDiU7UsCWk4IbDGh6OJ6oYvETCc0Lap0DziTt2F2yi4chV/XFdF
d+2Gtto5Wo/QE1uB1ULJcaz2roOj5bsb6FFmbnIMGpTuDlTKl4wLneI60A78YJ/HNDFjMjmgZG/b
5t60cbJqO9M9pV35EnSOhk8w2leoijftQA1RtRCtktOZLd1usMgAUL60uzQx70OfEFMSArFTs7DD
FPRVURRJWiLthEFgZTTHxsOZR16oYVtb79Z5i1F3FYaL8uJRxF4DExTfMy+IcBJqL/RvmMFO6EBN
k2vO7uKCYn6jTjhOgxjvo1YT9FUa+il7G2k5vzTeV70cHoYo9+9aZH4xKrO/BUC/DsUwnGnhZRfL
IXyXuUq3R+5HwEIhXuopl1ivkjNW9PiEk/lbXlOjCtByngclk6sWI8zBgxs40lx/IgJxLdW4X8+u
oFwUL9Jwyz3rU4IXFcICjP40y1CdiAQk+iaTY/DYaaO3ngESAx/wovZNZZcO43NcpvUTrPDY1/tb
YmyCSdTpZtGyLuyDQpwRpWK6olrq/A97Z7Jbt7Jm6VdJ5JwHJINkkEBlDXbfq3c3IWRbZk8G22Dw
6fPbugeoeweJrARqWBPjyEeyLe3NiL9Z61uUSLj8oe/M+y7z7D1Lm3lNsYlzy4JFFKZBs29K9gdt
bYiHz4J17UP5cblXu2IASY705Dws0deZZMSL1y8YRsgk3AABtCEIYFIXsSfOFF746iuSzZ1WrLWS
69ipkX9X+TcDSuDe7UNG64ZvVqMlhPIyvlqy/jAD4U5K7viUexhHzLvbHtW5ncfxGenBi9u5zBP4
cBMvSrBtsYjXlD+jciF8VIW3MS36o5HWd5uu+DYoXFQmJXQM0wKCqqW6sHb95drNazT3r0NiQrJ1
5KHxl2teqW+NhVra7+a9HbNrjebvNp69DWSme2BJF2/u60dHfNj5UTtR9+58c+N6uRI1uoXHpOTo
vGbmRyYFIUyT9wMNfnBAufw8+PmfzxykuWRv4jdMc8EtT/Syr2jVICVI0x0r8xxmrb2d5gBnb1Av
L3piwihqXgABdAmD8KoMcuvNcW0g1ReXuKrXFGzCzDrg4rfuuGLzINeVZSWAkSb7bBL72KTdbvLN
18Vr+y0m+OHmT3W+bRpMcpF8sZHcX5Ka5Pc5nTdzPoV7K6YDNJZMgF7mpOogF60zfSHczLr64wYH
p3pBmM1IS6iHdNQVwlFnRK76s7mb9kLGdaOrXyjlAuguaj+X2nwTfXGFx3DpRZ6+RAlkZifNETb2
ncIWp9M3CxrMk7QZhC0R8p8lGJ8m8ytzve6n1Qfk1Ld4OAdQfJxdRU0brd2VlLPBHJ5oZkCFejID
d1pYEuQy3hd9PBDdYVyeUIiPgKT5nZgUnrOY648ijzBaeiMZME1A8m19Cb17gnxPDeUuGdE9dwCE
anIyXPh7vHxS1ySfx532sSC0YwWmJS/yNzMEqw4kPxz8Kn8Y4rHjbV2x8Yhga+u5fpgrvzx1Wdlt
eU+s+8A9jz0XA2aOfgPZ6nfgDzfTOM4qMdk7Mk55TOr7sV0xizY1VsCOopLSq4t2mBUY3ZPoxtl6
+BT2y2DYn4Td+Mc5tCSwo3Zgf+pZLyh0V2Dk/tRm1F+Un58KG8sOUbfENZUJ2eBZsrebfHlMo+Jd
pKa59lNN1gZ76tPwZEmWgEHr7XIO+j1rF1p5T+5bg8h+9iruMKaibnCcmkC/MVrh7WvhaOx8sW5E
4iFTDu61kn5nOG/vS/BvGLx1dPXyCPEQJMRoLuZbp58S9Z2/cjlqfgo74yzfCDX3VsZOsUlbE4pf
I8w69hiZxvxk1ghH30gHxcdj+Xc6TyzRpBZfE1wYbPRc0HzaJX8CrfdG2Ox2VQwk3O5xT1GpfvO8
8m3SHhUsI9YobocNOJeAemB+LfzaRVxGhIrWyQNEiGaXB/wjckvIdUaoohYm3DMWZriCptUO3jGO
OzdbElCZ7EVV6e+i7p1t4CcfScdmrmHP9DTPFmXlkF5k9DgniIDdunxpEt7KUxZOODY4/ilheFeY
5cFZRE5MTcuiSPYPi+NjW0jmLxldMxPkJXvFhn5NEjzIrW+IyiM9JIy9g8ij31k7l3t74nEdEBBt
c9nfrAJWw2wE2fGe/ApCnqquPESuJkfbr3m7jOqDZc6zP7r2b+J4GSRHAdZXX20J6d2AG3OfVCnf
0qVa3tMEDx+wNtTWoqVmnArclwW2KeVih4wkAH3LJ/elT05cofYXu61/SqVAs/Qaxb6zrIy3ILx3
4/GyJGl0UUH14ASSuh71yDYrRzg4BZ1GRy19oRUfo0I+Wf298orLw0hSyb5wwiei6bvDcB+X2AvQ
Q9dRza4sW7XDIbNJE29kLIyrK600AoiceCu02MH3KCl/hGlVrfwyaC/amTCSz8nZHoh8LAptH4ai
JcI0EY/E54SPfq33sWSCUerszErwwCibuYq3fG8jQjVaDoOedczGGRnDNQTXrdC2wQcYxXOOZmZd
+sQ7txZ0ECDn5ZFlFV89s7ArKfbTUsxrO3Ivnxip9J5+nr9B64hXg00wMO5XhEhR+KhmsIqFa3+f
qxJGpsOFck97qklAp1QY+BcocVBy/o2//2E2REyTZ5oj1T63RfSICvTBdRi2kIpwLBZJJM3dIFv5
8hFT6ncF8AN8AUYxx+1X1iLjVc72bQ8S3l5RVuVoIobpmDrVc26s6RiFYwF2IfxDwSMwcfdEpUQe
DnyHLADutgc3iI5dq6kqppBs2XB+D3oWMJ41Zm++XWCM7yGPxZRNWDjINm6LbTFIpkvC56H3hvVQ
Brc6FbDNih+kOcqPuo/fveY7Br/5OchxWIzie4O09EFG6msdFc5pcL1q66reUG9CnWxz3z9Yznhu
CiiHaYbUD1RsdQ3gLAsuFuSWU3VDi3VK739mRU7L2l2D7nNep1Id8N5VbNoWuDapz+rLDp8Lzt/S
4A8tm4GAG4N2DnFhtbcR3e8dbw6BJy5/mI0/p2nND6sBgAh4Aq5EYA4Q/76DTr9SHvWn8B5MnSfL
zQZ+msF5IsFOJtX31tPOo4tNf+W0rSIWpVkeZl6JlRJdTDw2c3yw0vhHBCir4dGQEnos/PjUeC9B
W3rwlIllnhOnubrp9FTm4IQa/HdYtQ1uKfx0pQMOJ3JSfBdhuv+UZyZZ6cJcSssd5+uaeQmu6tzH
9kaaOIHNE5jhezFeWPPt5yTY34w5DjXJNVqlZBvbtrxp0/+Ccr/2WFBfplAf7LBfjiNZeGt+CoYV
8IKOnezsz/c4MtlNkVTqqDP9BxniPnVavraAYjaxrFlhTp622UxNaXvndiw/2mRYNshwQDCxOgZv
hAE1rpzndJV8SUPrwpamwTJEJBVCTczF2SOC6HyTtNzun78UiF2vbWW+6kKOByo/uBeVf6jClv6s
hk/t5SiRyhDFPckeB9qb1z6EA1Z8A8OGVDICLxQHiqgPdCO4qOhB/sGLcadTTiQ3NNP2y9+jgTvP
8k68b/jNubjwedMOyPZ18VV0qelHAHu5FeixdjgUUfibjf+Bw2A8t33x1BaFQ0pp4O1INjsbIXnB
bd+6wiSAV9q6wcaZrWdPmw/66/6AEfanO9flBsRietApllJ6onPp+99Y8IXHsEgjBLn272ZR5O8s
tbWzPb8/jyORNjw3BzU1BRuxT4f0GG/gN6LS9catqEEP9J+5moQFgsrCWVeS7w35zrjHFu8Vs/3Z
Q0dg7JNFECO3W9Fs+7qZ1jmLjz0dcbeqeLjWjG3Kc93Y+dZUy2NASMvmLrQZO3Y3gMialRPN0RZ9
AuqrbT+NBxYR4p4NB0l5K02jLwPd2JE6/Cvvmf7ci+eBqcZTUUQ3Cz8Px6RdkbEIgMm4eO2HlDBS
gbonSTz8jZEFNpTixsvrazmIXZ1U4hDYcc4ZTQrQokiJBiIEHZXJ68nNrRGje089j6xrR+zYsOm9
7Cv2kOLqdzUR8AlBBgy4sm2ZymifkmK/Roep95akzlSofs/8YcaLecRMaw5BH6B266DQWfcBSTlg
zoUkf51V8ugm08NnLOY8OEiUa8LbuHeHVa7CHs5KfrERBp5qz6EkLb3qECEU3ApZopMDtsTWt71V
5d04Woh8bRlVbS2RzxuofIE1uM+eyT8azY416et5D6pkvERVER18FmXrenD+WL0trrKvtsuIK16T
/LgJsuy08C5dz104HuqA9XlxX26ncencrOpQ9E16Uay8EEICnmQ/NJ9AZupHzEyngPmMleoH3Qdv
SlnXQOCQ9qQzkIRkHxF3mCskIW81gEm8SqiAVtuR/nZvSJLWz28EO39dxhSiQeH+1pNcVVXkQmcZ
3TfNkRhhJX6dOmIAvUne2t5tf0QVRl+v/OUSw0w/7r60ZB0fihgVBWD8bFWJkdD6gIpkmJJdjMVz
20RkRkNHJa20rB+RX+Lt7XgaSlIaKcb6VT4E+VYye1ij1sk3aCnvLYMGm8jKs8fWo+V0decWUVTj
bmUcxIcO4DqzLBbnuqsX3pGGbv1elOSOk58SRY/A+pJNu4KaQ/DZaskQOyqhXwVMdXazg2BhELsk
xeDFgDBBtli/g7a38dwx3uejM7LBwMLQD17G/s5+j6ig/LbjZ1yob1NRWCcAYPmzI1iGqG3odWb9
aUkIQ5oX28N/n6oEHm6S/ASrObFmfE44Lm6pVf8BI7QGmZ8fwoIAzD6NKhKkUMH2Y825T2YnIFQg
h+xRrB38wFOSg2WQtc7JNn+A1VfTN5p4FaTOsg/7N1iDEJ9AKB5ZwQvUTAuBqLE7nADdEapRefJU
DIYyDXzobmgyh4WTt+OJhsfQ8aB27PJi68GtyQifOm+b5PZ4tgsQUCnqpvIxGeb0+IkZAhfggQdJ
FWau9qUoZYgI/CpY4R/QeQNPIBv5H/M1u38mXnR56FRkHsxCu0CeYU64U/zVqE5tEzdMVl6p+geh
H7mNsovVy2+fI5hSam/tp65zKL6LpnTY4SIIaqDC8dx4M0vECUpSUox7q/v4DAiZM+091tP026+C
c0Ri+fYOad37JdZaOfsvfl9b67bxkU0A3OAmiZ6myDHHQnX0rGIGsleoP3zbT6LN3qo6cTc9I9O1
8CH01Ao68TAxRdF3CUdKdtXg5PkmTAob2S1xw5UgO8RNQSDDbztlxtt92vxxhrabYKmXnZXG7cGV
DeM/SWUthCqfXad8C6fsOZpB9idJNkN+oAAJbBgYdtR4OyJ6bnMvx7NiiWDfvCYGrK3Ex4jEAr8+
0FhCjDZRhHoCzzxvtyjQ67yy5lVScMNlVCqbJZMzfbIDeDK8FxgTGsde+dcU0sY5L+IHXZP9Kxv/
Xauru6ThRRC7vK5y3Cd+vvwurC6BfDbyfuqWFpBpFlNzNx+fYvh4Dn/WKui/rphV5avUD+O9zTeJ
1XzpHwJox7775s+z/rOQGGvomBDHedNhcn5ScGUPRHgy9+vm8irC5nGCdXUpmxI0ToM8teBpJr9M
rys9dtdGhxeg4vUzc1uyB7NAbqim3oac4C3WzagH7rgWBEffPZJMzm2CR2KUXrbtSHlZ5X05bE3b
o3gIISq4HU5ksv0MgZk3NuwEdI02m+2I3T4p0K+GlQRSXfQhECNARgX+BlXxeOhth1Rw5V1JkDuC
vgcC92LKVB39tEt2EN98HBqMHnM4TCtYem4xM6W3TLHzhvxbSzN8yQPryxSzfwnRfJ6TQj302V28
CKLKFWxPcUYmJx09K5nL8+cvpeXxnuur51LGAuWm95HSoyIcRj230lb9bvIbVXJzAfkzfwXriO40
3dZOir2hLqJX5UUvJQ/COYFrGPTR/akuGMbNJSOuguRzlHD9g6vCfRTbME0QDYaMXS1MNjIq/7TR
ZG+lWrjIenUVBbElLFmGI4hQCpImHU4+mn+nsC5tOZZv2ZwXT91Pt2/3ddYUb9zOzqU2hOd17d4D
APBio6zfVo5hZeN45hqRW2mBsCCesAwRcXTL/nO24HTPtCgErWpF4kCGwjBl/2GHXXawf8+plZ5b
OH37Qlgv9cBH7uhvzOBEV1MVR6vJJJL7rj1hgPuRtWO4daqOJypsc7J2iYrIZnelKWqlVxM0N9TM
sFIXRKbbkkUPENbkVcMRRJAGChHkQmRvfxKA11NQ1xuakYB0yPbF7sW81066G1Ihn2tp9mJAq9eE
DlDj4sew3BU0k+qf60IyXQMVktOrnYlpDo95zaDQyZrh3Fo412fXfkjr5gs/AgBjCyW4Ec6jSPn2
azaUa8Tt1a4NCZ4aa+ltBBXxHo1udwqZsKRzg2QvcC+mtH5aegr2daiWnQTqtFPZlyGp5kMaa7Ma
6mBisJpd47oA0VFOw6UMEyJG5rEibvtnBG4vC93qPec0XQnkK+EdhwNglYByVxAD4eScRkFGEN+M
icPSjvjmTwyHi+Fr0ZRAo3vrVZA2desTzi3pOfG+7cgnnKPlqZsnQrbnPzVL+e2U0l0w8jGPQRrn
D3OBGV/W3yDD96cGyxjSPIAaU7ZMaGTr4ToS77ydfPoHF5+7nvwrpiP/GkQFaYNteWxCYz2w7Afv
x+qDcV13m/UqtOPVwjDohTsnukcMyHMPUrNPy5WFS/MwRc/MvYsXy/pTmqHZszOc1sSPOs9aFZeZ
yQiJ5SVKnCTj3UZM5yUoxEPuNc1D5MjqVvZv//jAnXhfIMkG6YtgL/BqeYbpnCO009428+BZce00
r5mreZM4yXQRAyEm0wjhS3eLPOB4JIBdU0G5PR0lq6JmH9rIG3NI7e3EyspNrOZCquTXkcj40Hbs
x4aFVZ9CHCjnO+NQOR2TKPfw2SnyLaD6za2D7Ade35zzPvQHBLaB3LvZMq6lbUASZQzv5nx+9BM6
ziR+6lJnBptJWxaHhrhnt9wWcTNv0fzuyXOgp8VJeA+rlVcSzt+XiiSceUTC0SZOsPO64ntyP0+k
jGvCt62npJ9y9OlmPqBjtKCTSHmYTMsIeHwqa6EJZIJn1uo5Zc3B2lH1XPvERfSAVVYssahYa8pi
JDHg2EYuB4Zd4crCf7Gqh4KytG/OtkWi5Mw93Do9mixZE23dn1sfCnCvkM1NEADXfE9oEoGVhSMD
uWR2vsChYDmiST6RxcF4JgWKVYVrR3Vy5WXI+YU7iIvSzlnZS/5An6xoBTJ/HaY+u4haNZhFEwau
d2gLA/2JSTcz1oMvtXn1ci9/SjiyEmMQtUjzonufz7AJCEf7vJ7UvTzLnG28uBeGCxiNcqgUpjHE
z3UjuhwsNMZJ3Vcp+E6R8Faei72G9HhOMPURiMI7WtTFt5owdQZxG7Iygh8Cj6IM5rUcxcDBNIZn
5354VtIeDzavm9W6606ZgOLPgcR3Zxa5jWR+V0E+pEcpZOqjkb7bJzNGhCyxTk3S5o/THT0XzIx6
+yEfTgq5BTvN4KbCgYwBGi7AIO5XQo7BSQ9feLHeyJIjQCPr9MoXI+qCYKbvtFNvl3ru2ySan57b
6lsc7t0q6umfaYBUHFF/BNXzkmJInrt97Y/quysJf6iyl4q0tq01BsPj0lRHj/Tihjid9edm7jN5
UoErOwyO4dVzs4QLx3VurpefpXkdyZnGylxGHJCleWhS4iPiQH/3Q8E3CWPZbcQBpCkFiPfTQo4L
OzjZsJRouTZHuWGDSc5zCe5iaGxODqeIv1QE0YYpNIHaGVgTt4vegnlnGpKgYC4XOKK9EWpfV4xg
B30ezaQfXxPESmeA0HDHvlA6tbDg4Qb7RWdvyUc5hLFgVWKBHHPr6g2p9HyO7oxpw6Zo7n1xGnXR
XjsEK/soXH4SH1yfbVdU58//amCRnHXhfEnaTu1i0ZBTAxEWED6/zIvAGWoZZkllf4XQtg3uYT4g
5qnMHbCyrotsLMwSlNNj86yxD7FJ5mWupxRZYk76VCNr/ArF4ryaLulAaWNj7xLQcUDj5yuI1/Wn
vaxmvfqy5L8QYj2Q2Rt87+lX0sj5rmY5AhjP1FnCJloNGmhJYMmzKO6mgoxhYN8sVxfcMLS+H8gS
4eV7xZ7otgmB2QjC9Nyoftw4DaznYvjTZNW3lMp/z/qBqS7qdS7lBdrQVJEJmlN/VdkpS+Zvnl1x
zMHf3EShoIms8vdPfcScGMbTOmuvi6eTFUpp1OVkAqK8DtU+TKfXFO4yxA5OSsZQ7yP/kByt3go1
xR9n8NuV7/MYQxy861UAB3relwpEPPK8aJPkza88W6q9E1sb4/rOyV/8qxeHDYRX3LuRN27yzNAY
htO5Y110juLqosakgPiNjddrqLrFQC6LipoTO+O3BN/7iTIJjjBbbqan3A6DhGF5V/VMnUuksRE7
gHTtqQYTyjqQsJ9yrHowpWQUo+8Od33F9CTTwlqbOmWXrF7HMmy3ScgpUdsxxvN7BlVeG2JeyVZY
wf/nUYocxop6iLGlE5DeVyM0kKLxn7IsKNGn+sf8igYyfhN9yzKe034dBShSSDBjNlqbd6Th7cEm
3IsYhyujLMp+19pCb3XfwlJ+VC26KO7NPXxl/Bt9i+odCE6ZM9NdfFJ1a9McEFbpg0aCUBO6MbTT
QWjbPljVT4wuzX5qsoeUgewKZ0l/6Ptg2wd6X4y5/KXhOndbvRDK07jdQ5jqbtP5VrnRI/NPwBLB
KismsUkL+Jcp988DhOZr7mFbrppvFSO1FXYiiZ6KDGVXSZg8MV2eRDRhIhKtD1E54HsJ5Lybk4gs
X1mV17kef825w1wSTrAw8q11WJG0srBWs5fjFh8qvR2A36/YW2ARhKwbhJFzpUF56mKnOym/+54I
G451Xz0CHtqJTCfXPnQezZguDGrBNHEQmlMKcHggf4N9GPsn+r+75lHfLE/ax27pnz/9BIPnvCLw
bI4D+aI3z8tfYJpPh6UOvgweOXODkgaXivXb19wUVVq0IP+iCLuNxqbH1mkN8F1c6mF4T7qWcI/J
3AWk/j+Mz/+fiPLfEFFQatw94P81EeWa1fUH09/3f/+3jxoUtzn+/o9///ur/gaihNFfxHzerfke
DAkyrfCt/g1EieRfACVJwg0D9E54PPi7cNAM6X/8uxf9JfCs+9gz3XtipfwnKor4ywNHAUtZYEFn
0un/T6go/DX/4gb1cbLjlXVlKO8BmTaeu3/1XAqer2rwahvYiUXlOq6VnDpxbpDeM7PqwyE+B2oQ
H0zilnyjQlmGAl3NmMrXNner5I90hPZ/Y61orDfulTb8olU39H8S45XNO6qtyfo95WHcrfIFCNMi
lh6Ospqy4n6gB067Aghm5ZtGBWX/0vnSuBvb7/sv+I0AKOa9SsfDfB+13zlVTrOLwnKKf/npyMa/
DFwWMaw7Sgy3oVAIvC0CpafGGhjK2uOcXsYogvnY1jAD6VRTQ67Z2MZiHyBxdvd4YWPg77mbZBsb
VfMPG8+utRokMqZNx8KSFi7wmdWirPPw6pAK43y4SLDI2eotjtQZZJ7C/jkPjNsZ0cIZB7cbUNIg
qgC8UhPERak0lFHf87flxiakPsHURLFR+pnzLtOuSI7YfjEg2H2J4rXVRYGEhl0tCIfUY82BTy4X
CzuChs59WIMPxr+Kp6ygp9cjoW5eVKbXIZmqDP+fjN3uYLPSr/bVks5AHIgVi7/XxGBlOztmQbqi
aqnE2mQOiis9U59OoNRsxtjSRI8jEd5oFzRboRc+MVK/g3RO35JIl79sct/6fV+wpNnkXaey3QDE
hz/KF8OPIC0IHBeRjm9VBC7KdWPxWjt+SkonEMJtmxM/TqdsN1hw9OyirUYKUAelwKJntw3Vq9PU
xbpvY/k2ShXrXT0h0nuKRrdEOGflDPioiGzn1HV8qyhEBeFLG6d3WdMgewvU40JFlm2zwABA69pe
3QMkXG69uM8bSIOc0r1ZZRYtb1TStLC41YJNLwr+Qq1mCMVYEpuomlcyA/ZSraYM2eC5Spjhs6UP
gJgyy1q4x+nZWYWPUY8+awJgFO7zUGN+UWVp+dvY7qvklqjRuPBUACfuAgCU9k2pCdeKp9wcOLav
W3YxYNmu1pzM8kvtW5F7MC1xfqeYE0V4RCEE41IwSlS8KnoFeFYDrBxhyRmABziM0G0tifVNeZV5
mZDRPDtdn2yJqgcGVnj6kSYnufAEwI4ffB/kL6JBvs8y+116bvHKylrvde2mCMV19rOdWJbPluuf
ASIreNFeDGK0qveumpGSkkq5BdrJMmSx626bskg6e53TXrOEueBSg6K1CuQMEX7I15LmY6+zEL6B
bOVlTu2CaRaCqMSRAUQ2rzp2fqJZ2CbxhnbNMOB0ckzYwj3a3JZfbNPGSBaizCelXHx4lTbvBOZx
U1qT94QmNH7S0wL8z3HqJ1VPOFZdBC1QatD2Ncn4c2LLexztTLykYEDJJhpleg3LmU8s22Dfz9r5
VtV9dhBtTmaE4VEpUcjtRJQ1hHnn8GOqsCYcJ0sK0gah03VWkFySJs7CFdFxED45IR9In61/1BQQ
2xbz8GMQYOglZiveSp+yJKsJV0dO2B36zu1JwgA9H5GJssnk0F0Fb8X9hAVi5xGv+jh5sfXuZmbm
j2rUlylTwyMXPQzS2qLxxxb9sJBrdWTxX3I2BCAK/Mx7tP2BlZ+fetWtIGF1k+a5/aey8/qlo9C8
OXOYRrCKuZ1Wo125R2SJ1lfC/vrrMMkSVKoxwbSy00I9pqKUT9EEbskYVL+0MZI0gogAwQmifN4Q
gQUfFiKysKcBRzWP+egM8/MStOMOKbdDsFVsiHw1yhxi9gm4KHS0Zw9BUkrvWyunagU6tlEScwti
9dfouDnvENqEzh7TF7JPgls3+/0N2itSVV6fA8JV/4g5YD66asC4D4SQ6ZoQpzZz5kPBPoF0C3e+
giUqua1wZIdDMvK1EZKe2Je/Ou1ZW8TZ2cUWd6h5pzB+ufSBOmyCjchoqEIZdLewG8hSMCp9Y4pl
rimiZtSkdr5DrTnvh9zKt1FTiZMfVgNDfZ6xANLphmQydz+mnryWlQm/kO2S7/FU++eBlLorYAK2
cMvdNV2hoeZnwPRf1HkOBbRp9pF9TzbBFgDplSitKA7dvenwxzfuonZQke+wMi/dWQzaj63bEK0a
xMNNGoVYGRXGKS2ITE5LX+8Gzs3tnEiw5c3kHGB9xdeRqdaOBbq75kIIGejCufCShfmfUjCSPbu4
DqZzf0Pf7W7EEYD1lz4zgrCpmHSl2VoVOYE/FcvCMNTz0SoyjL3LCNM/JxJeoOpkc2nQxJAJcagr
lgRCCAd7L5VuRSjWVymr4A3DsPtgxXLccGHKvQastauGwUMhDeCEx5tDdKChKwduCwpws2vx3fxJ
PTs5O5ld7Cx4As9haCB9+6OzzXXvbZzJIUulWojgW7AAViaAr19F+Wlclm6TT6MGS1Uq5hPVdHM4
OfZLnBfbUgbxepknZEHYBbZ1xmyqspdx51spko5GZPMhSwTtbZ3kp4mYhauKygy7nBg3aZaxwKSX
3NC/83YYab5WhJIt56Sh1OfCtbeYZedNRUTF1ncC9B9II7bB4jAAGkpGQVHOzsfhyai82uxy1Iyb
uY54D2ddtxvyvAYcrlG2se/bp7q6XyDA6Az3HRtCm95NObxLK+AE5RwzHs8XdAfaJ/sln2zu0M4u
L5lBEWxZObnB1VIfFtBxx8Fkw87ymUpDzSANr+OY6UXEMDLq/S3BMvM2qxE7LUWAZNwzRf/edAqm
kT15+7qZBW7DeWS7b7UqfWIyhRybfQ+5tmHffVVjs+yEXtTNK3ONiIakXrnJE63dXV/0Pav+zCN8
xc6SctylThD6h9mZ9XIJ+SERodAuwfA6e4sCVYNWdNh4ndJXLvUSDIZzB3cHngGSXKHlzXa5Fzmt
uyKa1Pgx3KJktIx9GWXo/UyWyXMB1H+W9v+vu6D9R3N7rz76/3X/g381ynREBA3/+18/7P/xcfLR
bN6H93/5YPvZSDyNH515/oCTyZf+Az50/8z/2//5dzvy3/Q3InBtGov/ur/5+tEP//Yl6xLuqH/p
cf7+yr97HCn/kq4vHHqZkJTwf+5xQvcvMjo9B6wIB+G92fk/PY791z3r16b1iAIBNpD252/yo5B/
OeSnopgKItsjUiv6n/Q4DG2gTv4T8sanAwtAS3o+aCbkmfRh/9rk0IpofCpJetQWBPfQbT6qqe3X
VDwPREt0Z434eluqBj7POL6D868QcFwKRrU3Ds/UC456JPC3TvbZCLCurot443sVVHNNZFogGVzF
D+MMuoOJagziP/nMgYzR92JGJl/vmgUsjBeKUbQ1An1qlzD9Ht2u2GJJ/arfsXpTWo2t3IwMHOHX
b2SiDog1mQxjs9/ZAdqgQWyWtj124UzUn2dVm8lY3MG1fpdJWl08AH55AJXGiWfiMsrlohd4EbJg
7JW2DxWkaURGsCSccJUW6UqXrnOEGJ/u67i+Wg2HKVruYOu4L2MKGkMU44ROamLXIpbHmQYP33rg
bck7Qkg05HBuDIkerJWi7SyiDhB6Wu2JSqWlSyx7W2bFiA52filGP9wB3ewIxSXhpM3W7vjemdJj
og+rgikmYyUXxy3JmWac9TYw6trpGcRixnoiaNnTORaSV9TMHPhtO/E6YXfOxnyXpoqeQCWkepv5
VUzhcxXSmzVlc5x9tg+u318xDq6cQ6VcQi4nfbFT69Vxna0Z+i9Bqp98IH6TDnZtgJ6uM5wpLVaG
rwt07gz+RmtbZ62ih4Ax6DRGb7ZU7x7jyElhFyoER3ZBHiom9OP9/4oSRfiQStiO/Q+dI5Cg80lQ
mRKQaDvebbgP3+1g6JHTNMjtZ4fmqCZ5IUVYMQQnnQyMy8R0Shq/PIc2EpvJ/pY1fXGBF86+aaYF
TlFC1i1K3sy1iFFr1AB/w3P2+bSojQjxIcQO8vf/pO7MdhtHtiz6Rbwgg/MrSc2yJXlOvxAeMjlP
wZlf34uuAqrvBfqhgX5poEpw2um0JZERJ87Ze+3UaAmyiTFJtigJKy5wrwM/6KuNbZ76JG/eQE/B
HDh1SGi54CL8j0y3glpbRkCPhV/NItrlBaBHZ/pCrfSkiqLeaqs0ZYyyOyGJcwpV/YEN6Yyu6iZy
ggOzOPKb8d2IcnsjNUbsdSwvEgT5lCzjHsEpmYo0UU3iaTY9m99GaV2UrxotbiWLzwxkvAJ6GeAC
bQeYbOGVbI4tGUeeQSGpw68OwLTEm0hHX9dH4abo+1dCPIpDBMBn08cyYCXgNptqxPA2SdMyPIdS
uQ3CbAK7AVPChCts5U5rhzGo6MN4VVFt8sJmIp3Ej1lrYFlaaCt3RHw0tX3fGUVzh9FoO3Td+Bw/
GaJmEP5A0ans4ECZHrX0d9oBWEUK9W06zX0Yzlu35LSoGW2BpYjUa7gHpCssctxUThe/jeY1zNFD
u9MqnV9a8JmhDSfD57Z5S9OHxsyxFo5Eldoi2cAnvbdl2mzZbXw5v5ba9HsmS3UXD+Z9Y02HXpMY
CjW8ciYjwiUjATaehus8x3nQMyP0B4e8YmZYQToSN5e7xJiF0Y121NZVw1s7XELRLhvpxvwL+b1d
VuhOM0v3RQ0O3TbwXQwYPwno0wvfZYrnxYm6V9sP5ESmr7UfE8PqwFbtABnbh7qsb1C0QCwRxtYO
+5094DOSaRvtFacckA/KL/T1eVAUhkHUy0Jpi/Y7H4fZU/XwgRTXkLRhoLD5Y8HeT+YDogpqbHTl
cXRsS4snU8W/a2zimjvqMNjbyMt1+6JH4XCc4vHFdvXiGBsvoZWSJzcRTTKSopLFzm3AsJXVQ4Fc
f0HZ5cpoFeTWKBmZs411dy4c4gnSP4livQCzQT43ux1RsuL32GP3KJgJz9S8KPvVJ7so2s3YfkWJ
Pt5ja8z8inxVD4Eu/iyiZFzoV6W1FqdOHLjM6mM0bjoAqcChrnQagtQnmuhYUY3oZsEKRFfTKXPh
1wl+2lgmZFGac2B1svUGMBGeAXIxs6nQM/001YiwOSD7Mjaeixp/ENKEJiBCal4QqIUlbDfiYDZY
UJA7a4pXJJq6jWEcqxTuKIGj50bdtw6ix2HcTTW0WFRrUTCwS4YyFLfCJWzAwBPSMLI9cnQZAo1S
cWUF0Kqg7zFtSCZZY3anesMEQeWUSYbhzMEzR3qXuxH898x9J6R82Bd/6Mm/pQ6Bu3be3Nq5ng7a
flrwc8K0uOQqlaOFE2RalW81pTZ2aOa4eLhQUuUeCUU73aoLP3SB8SVEpjZwn645A+XUxJ2YJy/s
BVDrMhoNNsel+yHWDwPtCYrl5qpnrXMFUYwDrPQsA1HDJIz4RKZwwx6ZHPquxE4A6OmcWPVdu8dV
plyMLvLSGHWGbfTskIN6MlT3MWkV/VgNSnZVepWHfCwOSmrt47rdm6m90br+cbGbZ3rCT1nIhRJl
r3FVOtCPRuK8uCxJKd6ONIcOFWY9CDz6roiUJRh190AkNwEb7YF1lYmLAvIUy4JDU+OGtaQeHR+f
ibwnqU1Ac0b269j8Pbm423lwbxAh51vYN6Bp5uW7h9bnJVPjbLnV3lHVPfQdkP8WbR3mmwF6Axcm
NcdIIBaKZxxFx1h4ourRgRTVxeRcXVVZHfSlGwfVyKDFqH9jFAWTP1W/m362sAkwGic7FUyWgWXd
BIaMKuyIp5nYmzb+VUz6k+ydbMsU7iGiAEnydPDoyfabmMYraR4Aigv1gIr/TCAbIyi2o0QqczAw
EmNTGO7s4S0RCTEwkxMUDWO+ItqbU1Fc8FEjlRDRe2Pb7TbRlGyPyyvmZYmfCY8z0QaJ9ziEW7y4
bPAgZtx2erVkBgKqKZ60zH41+2nLP+xbR9DF4V6vtXjTIDzaW27Xb5eINxT/GWKK5MNUlhEdTPRV
xRr8FCfb6UI/WQ0RLa3DK6YqQJ504T4PQFjsxLHOwjLESuvTAst22cZM8VLk1F2WlX+kHSqSnCa1
3QCmM5vK8hVleCjm7iXvCWmj+REFFd4tG4HfHLndOZrA+gDPeW5cHeFsysrVjkp2V6WYQ2x7qe+q
yWg9bI6i/lTDRr/XiT00scEFEwKw40JwU5HEt0TDQ53V5gcteLnR5HJLFMKszQjMWvQ2k6nhO807
aRxPEJCRNMUhoR+AOFAjKe0eovhdaxBuFOfLLU9IgaSbY8KD0/4UBSoI0F6M5BaHIZdgWRrt9FCT
4507qx47fAUv7G6lSLc27/OBaiXn9DdRIrHWJWMot0WLsaBrMao4kVn5jADpBMzI+qS8i0JQ0ov9
mZIL6k2reXIkLT0TyOImAkwE0n5FqJ9QEd8NwXm3xbuFyC45aYWLSGOpceNfaD5nfskxlVFa+RA2
pKDZUEpNch1T8oCr+BYaWbFBYk1JmSN3KV2HpN5FEmNfFU82E2m6olDlJGOKXiKgVHU8/OpDhYzq
vqP2sWNKdNdhHxtrmnJiXdxTAoUgAocBNl111HxShG62bp7pI92FIM+8aphwdys0+scQOZyhtC27
LJ2NaRqUPStSv2FuIn8VRvNKyUtth0XA1wekkCRQXTFcoXzUFCwKgIFqQ2+eso4wy3JI+ztAaETq
6YrD3c3rbQNDqvkepqLILof+ebK1gbJcwpNxpnC7dMWM0pK+k6ETKD/pQPKXaQzCVPTHXEE2yrSG
bl/xbg4HuwGbqPcvUm23SmpTpBrifogcHSsJjMGRKB4P7c5hHnRitlw6X60pQ4z1oMKI1fNqZWH8
PTNT6hQ7uxAVRj533TfvTT2ZXqnX/YoAZ19TonhjFcDLhnB8MRIbom55N9sMTSqGtm9hnX4NDtVo
mk2XNh5+9zrx16lhRbjyzavKYeNs9qwoSRpMReQQVWQxB16/xPVXhUZ7QHjx2erDSXW4RrHwEWac
i884PysAcrCoV8k2HpvX2Zx/Y2N/QMvMwECBwtNP4tzeGaTnlk15V2oYU6uW9pSZ0hpqEUbZavyJ
MJp4nrR5L1rYfvigpuWK0oeojPqDU9TNGuaXEeqHqkCvFuJU5M17p4zdLioZkWH7fShoWJkhyfF4
Vgiqht2MUtBfHqzafTCn6AOJO6+w3EgTD4UAqyCjj1DpD66Ei8BMPeJ4YxsrfTZHaq+RKwoADnrK
Uc1tcrxRgwokishgArwaeyuMP13teVqWzcLpbQDrX0Pp0iz32bCnxFtDYt2ncHa/qD5/2QNrCKx1
X0EapN25a6CoRTY9W4tDNyoLSa3uWP7s8LowsCvj+oXG96ZWAKM77dVwo8HrcvsBdXOQM6LhqFSi
XU7hY5Ie6nScN6PhuP5TaV7caqMLBks/akXGUCYUhSeU6WJaODJGeU0X8VbKap9i1DYHgCwhK7RC
axFrsYpLlxSsGHkdfETWhYlXk8vRalAJiFulai96I/e5oeVs2uYnILuwqu6gFMIJabIn18DjVMsL
FvqrCHPkDL/6muidrDpHYP9sMpRqpPpLXSfnN5mUpLjq6lNcEsqWsiprh7ASxP2kBkZa472p6iek
R3cgxsCabISiUBTayOCw+rkm9V5jfvaFe6b+RVoTTygsDQQMjbXFbYORhU6plgdZM7EVUAiAHSM1
nIuMFAVS0sBcfREke8tDwsrClGOfsK8mOhW9Hp6SRPjkShc/b01JuorpFvTF927M4R11niKax5T4
rEAbM8+eoP8JaDS1ArunEsfO1fexXgOwEq/OgpAsZW0f2ZHW11wZnSdZGbtVtB3Wd8NYf9jwGkoB
VXigQ1uRNYpF94oNHu4F8RDtQNc7rVmCaKebz5QVL3QvcsooTs+I9K/0I7eQDUuEhYb5+FBbsTyV
OBo3zOsIBSiyawbz8KBDdK7ouNwpmaqeE7PFxr20h25g0ahjKoCFc1QFV8/hbcoJDo9oc6ZWSzKy
oTS+7gw79v7+GOkdAy31MvV0ANi4UsT52CVH5TGpBK4B5HlKiLOhazFaCy78Cvc53uDwVEbTecls
1l28I7JqflcWv0A4YyfkHlomO7+0jf2KW2fYV5wiYmtkFt63q6DUJclQWe5xhHuZEu5FT3KGqsYf
krIuGUYvzKtio2po8aJ6R+eKMi7S782Y4ZB9bzl3sqEsSGPBYT6+o3b8xD6G6vjQSsq4dGS3sPCv
0ma17ucZ8+TEEQ29ebJf6uoTK5ZzKIx68Gnwjb5WjNvYba911MR+p1SvlpWeJrQ1jFHVT6kgpVST
S+OEEWbxkn5yZz4ZkXPH1ncd9JS0ZRWm7aw8EYZ46fXxRbS0YEgYI8WxdrdKIi62CVKDlvE7PKvV
e4EGsXNm7rZ+z3W5FXLtZKPwQxCe3YFCcu6TSDtloYi3Dg4lCYfgqGT5lqjC2q9A821yrjs4LvTM
a/EOYpIiuv4yBvRRE7nqaZXDQ1HtTSp01a+y6qMKQTaPHapA+5y5a8RDlHRPZZIdQjfdkBzbnXI6
noGpxsdo2alj7HjJQOar3a6ct4z2u16jMwzdHWYRzu3a+F0gV/AhERZeDGgOqplKFiipZUUGFngc
tM1kQ6E3OXJU02NK8iTlVugXZfdOPk7qdRQ2Yy4DxlXzwcTD7aPJPs0xDbauD9/QMHoNMWn+mKnb
EkEByQy6ttfkeI99KOE8SnMyWaqaE8WfYuAG7e2Gk6Q5vFlkKnnV+MhwGkWxlL2XVCBaWpdTyZjb
+smVi7UVtXIDf1IG/G0MIysMAGf0btIJeGOYz+luMffsqbZHTjANAXS+F0px4IxstiPTDUy45n6e
rKOMc1ixhb0xmGjSR6G9gb1geJj670ofwT+g/mLnHulW6XdNbzgHRhtj4Bot0KaeuqCYzl1NoxIv
Em4QebWnaqfRivXGaWA6qpBe2HyZIa3A1Eq/l8mysZILw6cS/bJD83dha+V2zIEv9o6dnoZafZRu
u1fB/AZGH107NboxfEXrOnBVuzbeV+BUNaccasGp9zUiK7wsSglyN76SFgOckw5neA93ixZuMyHX
W1QvAmmvmtcavWaUKYdSPJFLulnw5YWwNnzcbve5utoM0u6WV/pTr1Q0B2YFHpTQA8aeRyawOqex
NZtTVTCxUJkoUHtVoL/WGoWs6tnOLAbVt3cy7F6qNqIfG1mb2k2LjZGhixc6ad4FnVEcUkciHZHS
ud9kdj9bCx0pK42gxJrDsqOhug+HYo+Fn5THhFGKLSdizuFY1OgiKciKZgMLagMWyfHjwSUb5NCE
55xgIbSRX1IxEOlzKa9Hppu7Rg3a60OEyvAYo2bZWlp71TFx7pNUw3yQUltUln0c4/bvj1CorumL
OP/cUFGO3CicCDnrBKZD7/PnoYhz6zgbwjoiceAC/Plk5xIoLHRu9ZY189hHSb/VaVgdUl00BLVr
9zRkzG3VwEqtSzUOaM3AT/1JP1sf9CjCW9CtoWszaZW5p0fMzOjCcNhItb0xJzNShb451suwH4sC
N0BZ1kcdn8nx56Oxo6hx5gPJwyz3UK766lZoTYLuMpOncEQb4/389BjyzbEG12qVlZsH9OQdbGr8
3J9f5ucjWuJknP3756hCkfPWYg+5E+o22ktvdG0ccHJhgh7T96ENjQfWEn8/xCXHViYrr/rKOZxW
+lv8gwL8+dD+Af01K0nPWaF+Scf+Uwrz3CQqpKLWME9oM1MCdHmCHVhu6BQDqfZJb/gaQqHjz0PP
XbMZhfrxz6eE6RypcusdQzhaav98AZHr39/187l0LjSsPyzt/3xhrBhg6OTIeYzNDnQAERLhlj7+
8+BKHX7Xz58TmHaNFHhzXO4CZ0VDF6JXdnavHAmg6ALCAjLG/s0j0ZjFXRVRDw8Ku+lIA7spQiQF
JV5bI/FydVg2Wq8xehwKHaWJXOW3DspSAn1ASyJt9clKgUznovyqiwz6Q5TcipKNH1q2+pCHEhEv
NVLKXoorfxHsp2NytgEXeORQcnIWGa6Nwfq9CKXbI0U5cCYwz/2c7GTnFJuarpQyPYoIBg2TdJSt
kIgj8qDQ1wJnU+gqMt59nlPEOMYMyo2L8pQa+kr4GfzJpAORzemTFub1WakzGvR2TDS0OM7RtG4C
uLyR74hNFfZXA6XZSV3ijUb087Yuy+0CKJb9Rk/3iFrZVe0IFZ6LZQlJub8MPcyZXp38IlP3pYqg
oAqHX41SPKsTppyUfhCoQUBGN86Juh+btX3Iw57jEtQZFkmdedCONBAeKoo4EX1y9s2vtaIl6EFy
l6ENki9jDGRZf6NfuKCCigyxb3SOKvq8y236noX5kmnd4GVS/10o1qPkUA295IQvIEeoW9H6NEKf
wTKYJPEMlGRG5O0VZCjDKZIMT+DuRsP01M72Mc2eBoH7ONLHS9gbD66EsOCmICZmOEnVC814zvsl
2r0hLJ9n4lh0cBX+0A/vceFe1x9bOxqjEuQ/oIhURv7pd1kR4U4Hn0Hc/BZi0sPSC9pFLR6RKr8a
+In48ujlsfpW9qys1SK/R6m/dTxDM6UxssLFSQFpf8UzPexKPMruXPWJ5dGoxBsxt6/rs/MN2g13
mWUtO3fpPuwhuroKxXkFdpbWLnBSgOCg7iOHk5sBPN98qkPqn4XbI6/XPIxafW66aTcIIOxx0n+3
Y0d5xTmXDjh7JTE/q6i97Z5EOoUbUy061jPnILBsJgJdQsygxmpWUHxS/GaGT153M+CpIZg0IbwC
CSa7pTl5cyixo2jzUy3cLysyl1Nb04PSsBn4RHh0GKJBKLtjQ93XEcehxJKOw46c3MiDx2RiE3cG
TOCJdcUVx6FgZeczy8irEjWG7EiXWXgKJZO99aVjUKR/NIDGBl15vy8qTqkgc1yPlPo3xRqDqLMe
tVV2YxGdJxjBpUOn+KGg5x1qNHxDDBpr7vb6fsgqKbcyljDMqpasIOd1kOoHa6UelJX+CwUSce4h
z7mRg5fD2cokfjCARJGQcITGHBtAKJ8sI6OBMFsUNvolKmtYO2Mjt/RroGmmJhFQ9Lwtu1KPeZd+
ziUmJtHeEqv9Y6ORI7YcVmtRDfQFofclLhKIjEGEyrsY6FPkAX15X2qHt8d1QIi758VtHsJe/x6L
AXs42SwU1KUHN3wNHuEZ8qUkscl1yNpv0WIMcYwXCxEjYJWB27F6kbZ2cTG8bM0MlrTEwZo3Lxyy
cFQzu8d3aEBWG2V6cEOyRTKOlESiPjFRN7hIaf66o83Jjcwh20b4A+HLS9qB0jlJguaX2i9NYBYh
u2rCW+LIk2lXr8Co7o2kID6DeIR4eW2H5iCM8dJp0TbpVi+3cAw/S3pcU6a2H6z4KY3NZutYci1T
Gd45irGLIuzhndKwcKZr7c5py0Uk1Vo0RuACeM6ebvabEuugDRw281OGv1VK672hBGvNUmcvzYKw
dh4a1/p0bCY3XDal3v8W1XKrm6stqs1s0AaEFkLHjy+kZsYguAnf1gse+s2mT9yNAmxcN5Tj1GIh
jHsD9oYdKHP60Q7R3rXIigSAHPQWvTiiS65zSCeGYkEE5jw9E7EGKydTHoosP9fDpxIhiXYGYshN
9YCY0/AtGekeOO/7EE6y3vb+YvaEqtdO7qEoCkJd2WfWjPwzuVm2ddXz7lb2ileWVoBB+/Lzcwl2
RUacYSO1unwr7eohbtXKE6gStIWS21DRXWPUDj0KJCqibN72sL9snKBMXaMWNQFMFbfbVY6I2XnW
M6JJk80UzSbtH1qbewnjHLwbWd65Zfhg4VjTZ5TKhfFBRhx+StP8qlm3RpJ5W9k8pwBXWxmfTEKV
0BEek5hVcXKvDt0kHScRty40MaawH0jujspsv3eO88fJP1X0zR6zsycilSAHkFVS2kQHV0zdpbpn
cR1pCtNhndT9Msp32rirCS/lGNntShZapWw+0qh4QExxka7p4xFf9h1OGug5sAuoQc6xGh0J5Hwy
VeO1BlRnFTwBastDMtt5gJ3yfY5QM2BPW4n4Xs0YxlNon1KTb5i+HlPCkRkHfqg9LeM+r5/TYSKe
4AE95pcaUeMI+FJjC5SPDIeh3+UEDKpsBqiZttKYDzX2WN4X+pIOESt+gwU9l/AJ05mZWJ2KnQT+
Aj1T3DlJsplV461BeMv0KjxVhA6UqBN6e845JTJLQRlmN/WvtB9e24xUaIIaL3osAcOkyW3sym/Y
g4zejf7NyZtN27WfzWy8F035UuaUBX3y3FjDLyi6MJJLxIp5XW45P9psAMnk52P2EcONQfC2gCJh
0FDKT5P3M3RwbccM9KdK2zi5lu2d+TFKle6WVuq5ngKhNo3PrE+/5KEGWqpJyoBz2+Kb3EoV+ew2
72jdT6A+x4QrwZQklyTQPEQdIExSGXh1zCW17KNrUASEbBSMxfSt1TV3asG82OCFQU6QwvgnNHsU
0a8W7ynq4VOJItIzHHZKJCQnOq9XU1FjXOWHdDI+xiEzeKmfnFn7oGkGIn8cdoqLpkEvyq/1/g6x
WcIasXxabLVfCKDlk2E9kat1GOKB1QeZuTfq89m0mbQ5kth1S9iELef9PrI789L2GQdQoXxVDf+K
qbyUq6G6JWDeIuMFwKfxijRgb5SWXNMo5wNmAO+n3Le7b7HK8LoIFqyraOvWfCmHkEKlYcmERa1l
3ZcCnYIWs/bZQoRYgDMvLqr4tNxYCHl8IU0XWYd2gDyx7JUjYRTPGXDVbVRl5BQ4VxXv9KlnUqIj
Cq+WhYlMxYC0Cp/cxHpTY+YCUUgGDMbKTh1OVutkG60he7WP4cOU9e+5KVkyxHJbw57tJCN5oMhO
FcchugqMQjqn8Ww9RdVkf+gtAfWZbQY2FqxVj78hJwnFKBQfJvw+UF4LSpYjPKYH465SzFegliMg
54IuncZ80k5eG7FceorIHSpZ6HIiu1ECoVGY7TeEN3tJUiW0/VgCYAZhV+nMuPs1QQdDWN7fzzRX
h76ZWDLwxNKugFPGusKba2xLJX5omqjZaGEVksC2JQMMS2r7JpZU2+CRWAIFYVLrrk53cIKaTgwZ
05MjiLvuyPTGt5m4Mgw61S2niqo177VwsHe6Mz1zKQAsATBsjiPElgqIZPo8qjD0ke9EyEzZyMg3
3aTTWKG4nuGTgLCmauaZs0QdSrRD4Uzfp21zbhXuFTzzGUUevhmUCC7kzbRs9nV0WEig8CIOhGqD
eXnAL0q9aIz0CayrOyMMqaAM5PStdsyc1d2gZQ/ASz7rKAOyZB7c7F5yyL712nJCp6sfGJl1KlDK
qCuobNiwcJaDSyFL52DUy+jVquktdYpWim5e3RfUkbHqkQf03NEWGgVoEMBVzSBgSarypWurItDN
N7f+siDCBUqbhJ4qkociWR5KnTYdOndiAKLxIcxWDf9poSdiK7TFSDA6WX0+bgkV+CPR9x5WQiXL
MqCLSgwH0+z/CLfA5BvOOyNVnw3lHdLnb9VY/LEUhMuXKGf0ITkDVlw2biRMynd9k5B4L5b8ZcWB
haVbM8FAT7C0AdjscqtYsbXt62g/tt39oE1qYMyC5mDXbcNYSzb0ox1PZJBFFl1lTZzR3uvsIbxr
1DbpoSW9iqYomIocyXHl7qyJqI2qtHfO9EJ7hh4hXtstDvjPUjCWKerwcZzsN02At+yb5x5nhocW
Ru6UwrrHvkgvev7WJB1Z/EV40pnaRLmV+EUfNiwTh6VGNJw5/QiMITLRgbORKHl7BaWGlQLyREA4
z7YDc9m49OojJ/0AnuKJvngbc+RPYf8O+GhbdpK5fB02FFTjHQNxYnWZHKhNZN2Yzdp6+dsqB8fP
QqYefY+PG5nvJlqKfbuQcZmA1C4WclTAlGt7axEX0t0otGh1mvo2bpPdMIrMqyftk8gWTK05rJgo
3bP3RbtKe+5do/AZEyM+yQsE5UoM8Ki4pmYcU50NN7cUmF2+27SAtEMsEtX6Z931b1bqh7Us7nKT
5PiO/xckS55r55glwuWsqz3HXNHC1BXGkXH3PkusTecu9NJblThGjQRcByxveienjVUVz0mCC7TQ
F682pB64uJ+CLvbDvvzTlHDe3D7SkG1bn8Y8AQgriFUaEu0B1Xp3mMaSpXm23vpPpxLxPmuYJtFi
7G24mOZKwUo7jlxlTfgVR9psfHbM5i4WVrLDFud1CwxNs3lOQqgtbrE8WkLJjgn3LwVfnm46URNT
seKxZN6LDSqZneg6JmvlXtO70We+9bhEYHbM6GJKOutamHxYjkgOgxgurWIynZ/6AQl5kfpxMs3B
ahx1y8F+ULDiWJZ6hvA6Qp7nym2r0u8rCft9IlVEy/cMcyCIzSNhi8pe1EN/yyJ+M5EOKPQGZrgR
VAZ1+v5RH/9fS7Dvki9ZtdWf7t9F1z9C6n8U2f+PhNoCjyaxjP+zUPuuKruP8t8k2n9/z98SbU01
/gVywFrzUTUGHAYK6b9tqJpm/Us1Nc1WdSTzGED5Sf/YUFWVKGVVIMY3DWvNGf9bom0Y/9Itg4h0
XZAiYVmG9r+SaOv/KdEmWYn6Ruc/JmGc+f4zZrJeqgyc+RxfrLklC0LqnGKqcg/BYVr5iYelhIgB
7eNU9E66yYfk3cGceiTyRPOQnEL+j0+9CtmTVIMUxdIfBzFxjuftl3C6B6OWKQJMEibnAdc2dGFq
E7fcI356aU1auaN5cVddHO1I4v6yuftclnxT2SmtwwQNN42pX3EGs16UO8soukuezeqNvmxQtgYD
OwBONMWgOMGL0HJjQqxNY2msNUSU12ZZXhSzeNXZw3fVn2isNrDA0RBRo2i9UW6p+pZdg7kC2Eu+
i/g2jggWFvskestzRnfUyN+TsVampsPRyyAYnbGFahDwPYPDjYYPqKAUQ2Qp9sgZgeBCTbQFtJsh
NsB8sw7k/RwFy7gGorrJdwOEpBxy3LS0gDxUfXQMdqoD236iH5Agz4JMm4GArCa8f7AXzMw6qjGj
gtilT2eQE2s6PHMD8vyZQVIdmdbWUvJkE9X0ViFibAQZVUEq5itE1TKfzEtTIscG1R90zAr9RHcf
lYSh7iLVazdwzOoVtoIliyvPqh9brgFS1U0CEo38DVMjQx9StrTeIssmiWkfuNiU4tqCB+o4Wz1t
f+Epoue/6NWmBPgmXCqPuiF01cGwpNkR51tZbRNL9jua/98/6lrmce/IYx4Icje2Ii1UvzQgSTgD
5ea8IF/lgHZpRubNkK7/cHoHFFA4BlXAIe5cYz/jMSKDU77Y9erotQt3FY18oN2eCIccNhMzvgOa
rzJQ8yrckxu7vrHTvaIjv0sXQgcTDrl6qZrbcnK0XWIXW+6Uu2JxP6Ec9Tsrs99BDq/ZKZHJ4IhC
Ur2Pmyj1R73+wLmdojyHwKK26X2jySywauZ4k35GfHqka0MLjhQxdk9E97n444IPPxAd8aYmOWLf
CeDHmnswMQsMdIlAuLMiQh33bfWVYaE+gsMi4xTt4g6V9HzGsYGXl5x5t8qodORQQvh9CWM3PwHQ
1/wOASC/D+OXtCDxsNVQJBC6MCUPE/IDK8YhaXyZUMjirg9UebHXaLhIY67cYe8tuL9tLcANn3oZ
adexpMNGvugrQl4kS2a28uRCIFJlFgBS+ABy/t2xgPnqwsYtZ7FNFqYHM+oUYzZ/2+V0p6vMNzuS
hHEN9cy8k5FLnQw8f2g10icThufaCnxy63qvNNVKo1mF+57UkEKu2nXTmQ52jf1BMhic+rIL5IBC
DdD7RiYuxxhqqs1SFn3Q53veNVRiE6cDtUGu6zjqO2OMAEILiQP6lhXYD23zm1e8RPsnGGeP145k
Uak5vLedPWDyQ3leGiDrjY2M9oiUsDiplThlyfhBJ2lbtf1E9EiSeovVFr6lwnQlKzDz86EaD6mI
32o3vlcr9MWxQ7rbUHHJJRldbANQdOAgLoJiGPt5SscL6zH+Dpioq+hP6bFbuwqarCp/i5iMUDZP
OhMieDGqh/caems7Q7b29BzcpIb9cysM5cPRi4csjz/MMrmUhW5eFJsz7Bi2jGGi+Zb2+CipozY5
aaeBlnadP6koyKMOvlRbbVUroXKJNQyjPQBRYyYMYwqQLfVmjlI/FdmxQ7jglf1AG7gEzYLmj37P
WgrJY4595TiaMkdtop7++dTP32jxJjAd/Ot7/vra+o3/7c+CKT9pCgQVkl824KSuxuPPR9qoXxfF
+tYzqKOxru1ErtaodomSNNfgyZ8//jxkHPo3VLd/uoEQOL+x24nOpHvBJrW215j2tsxvGEIDz28R
gzAqGjw0bK7fxMZ51fQFVow704GodB8j7VIXFechQ0vfXSd7zk9o1c+HPw9tLTPIUkhKYLAUx58H
+ITFEXN/+dcffz6HJ1cLyhgMFdG09k1jGx3tqA3idSVMF/lAZPQRMCnKGrE8VU7p6Vnl3C/msqc+
z0Fv9RcVSevx56Fep5IGBqq+LcDYSS07NiTxZHV2jE3rakXRaxcWt3ZiMBeBZsYAdOd0jnvQbZXJ
qKyjYi8zylRtfedMjfZXFz3SrC9V/+dz7Rq6iWR8PIzdc4FF+wgu3cnaeR8Vyd4SZbSdJuejIyWu
w3d6wvP7h7QZc6M4VrpL7fZirgmT05ogl6FWPar2PRNcjqm6UlZ7sU5zbfHlDlBqgSmvATBLQP4A
Y6N1YPvz4CqqPOKX5hf++VDrWB4JsGAQCStmr8gcbbClIociYnDMoBfVRsWKGyn/xd55dLfNrHn+
q8y568E9yGHRGxLMVLZsyxsc2bKQc8an718V3/tSo3H3zN33BqoCQUAEUOl5/oHlTi9uPzHq4ogk
QXo0HxxrejKJTx2xAYqQoSFYFLEM0dQz0hLDgcb5A3Zcuc07+xCTJtmqGRylAsJXPgrjTfgzvCcp
MTX5Bsi1S2cOYFGFcZi80nXzaZ8e9o3fjnq/yscuVzexuCN5m0xrwD5ggMRdamJsCPK4/i3vzXVD
1oL3W9yvDxtIqlvHUh8BefdHuVm6ufXnmAxJspQYqqHEhGBzo3FPRnuqdjkhoEFc5+oXaiBKsHE0
0HnplMnXYRF+q6GJhFut6u/6rGNHGfaBWgQws+c4An0Z/VKmCLM7mcuWuW2Z0L5Wc+kUJz+ZnAl4
gfwor4Uj3zIIsz5nTst8L4+Qn4Fj2CJRFyWYS5j765mGYsh9G94QIW+a1jWxfjnN5RLik+upLpeR
dfLIzy4KWttPx8nTXI67Xup6jNwHWH1jzoob7tB4/fHpw/+yKj/4dM7Lv/rh37rskPfsw8/4UJRn
Cdx+YQYyYVxOALr8cLPkxx8O/+Mv+fPnfzz0T/+0k2NQ6Lj91syYmNdGG51QU4hO5axN4bZWtR3J
RhSjxQfBrFXEY0URXloKlkAUZd0iZd1PNPnIenLarN6Gy4ScH1AlBvU/FklZRrCZE6EhEXSQIzMA
SVMHvMsp7e6IraujruVXZV1utKgYMEHXEPodkHasUMv3qxauokm8eRQ/Agrzqmp1VNkYRtEPHrwa
a6J8KxEgF/iJyUDkh3F15+RAL4R9ZSn6cFf0+LI6SZzGtS53Sh9AWfr0lXLMuv3QMS0Sxphy0wh8
iSzpKdh7M2EegKxJjtuVuJqEisjigI31fPEZvHhJyv/kw97RNb4XFhMSuyWlg/4UQg5l/WKjYZit
IpIufaJkh24QHquJ6ymbKdWf4yF6DXWbdZDoF+VG+jomggBhCYCdPmc/C9BDHvyFLYGVEzwj/EO8
fi/9EAHogpGBXepWnR+V4SYQ98bo3vJRyQ/yhCxM88upA3ztXdM52PH4tozePfgPF7QbdzRI7acA
QZ3txQZR7pO3QTCTD3zv+v/h44Yx/VyWpIX/dRcrEMvpKhVeyQhpozhsYZbSCPwOM6Xvg0YAsVo8
Er7yEFNAjRoj+05gy9rAWcLZVNqZqspU72YXWfjAeJwa0tQWeJ8O8zBEgKa9dIFEpKZYCK7gQJQ5
OsQx8bC8tBMRWWMrzy//r8COp0On3y1G0TF7Mx4uB/79aGW16PtfCarzJGWQt57LBJ8WeZVejFCD
sLJUpJWlrKeL8NDV8n1VpnNmwGqGVJfbBao+XTHe9Kpj7tERrtG7Y+4jcVK8C+9VlOeX5yufRCtP
LR739cHErvGbDDrzca/xLbSmaCUOuHy1BIPlDgFWpoylFbdMPhn5WofqgGUuy4ug/MsuVH4mN9K7
8lqVv/XyQouH/aeqPFgeIj+9fvfTqbpimJh7CK7wX9ay8p+R1YvH6LUuS5edS0yeGMNKsoXiCYRI
Ye7VxQK6TiuTl2WtyRgki5NsapeibN/yv2Hm968GiFYvU4nrvxxWoAYm5omK139BvgMLZqEqGCmB
smxkMyFsAnYFgvsPYrvVzouGFNWeCBEKefiliJYQEDB0u3vmFBJ4Jt9UWbpurvvmhYTIrOmbCvfy
T32Q/GHdoDHky6InZyeyePnvicjfWcnNVJJ/Hii35bxs7YkQ5pp0fAlg5ycEZf4RsznqZHEOsmFf
rXhl9XJq0Qxl1SnRmUSfWIA5eDzyYHnItSpL1831MV73Xa/x6btx8UyeTiDF6TNlx9k7UVOQLKYu
Wx53PO1Osn755xeUqpCRwhFcnks+0+u75S2viCoWB/mOxToaTBev2+jq2/vnojzFpauaSoxN3Crz
MzF5k1bIsi+RVVmS+65Vuc8Ws+B/6zh58Bj8GrWmOMjryzd5kC/otc1crIMvL7Pc65FIJIv+d7uT
pctRsvi5/uGsH476fIHP3yLxGa87+4u2qCgWi/dYDiOyJL/7p33XQ+SnupwFyuJ1Ix/NtSpL8nv/
5VlBI9OQr1+RB3661J/2fTrrpyuFosOf1E3TR7gHyqk9kQRjwJxJtvXrZnGNilyWmFNfd8rSdd+S
57QsWa87gaW8HCm7W3ny66EfPpFFmEXDSgNOe3mjcUjATvvaUD7UL0XZrj7slXV5/MfmiePiFAMA
RJ+WkB6T4/oXdrYIk5j3GTozLJ66LagRb9fVBN+88TmdCmONqa36THdC7maqnAfiwqCTF/JhFfaV
Zo3j+qLZ80thFnu7NpRnHRD+/aCXNaCw4SlNkKUrG9x01CSNDnFMxMG2HsFzwkUzYM2ULTjKBf9S
kuNdAu8BGyTk3qDxVOo6Iv24doe83o2AqTT8JjFcF8bRn3/wpTshTbOCApSshbOhmwM0IkrH8CoH
1uvmYhx9rV+GXFn/0+Gf9smhW+67XOFP37tcYcQbFjdMiCMs/RgS5caVaOBr3RNTwInQOWEx2X5F
fRSN67Lzj59/+jquhLPv2A7AOPRSiNqIr+euUyR38sgBicCtPtUP8oNZNsE/F9EDCtdWVv7S4sYG
BhDDEZxxCBq7nmHTDCEVRb8w1+iVigeND2xiOvhCfE/xAsL5udkTsANjrhoZPD7rOLid+bWt8L7C
UMKdPGiww2vsJtUPF/cEvc2tF6u3HoNJ/YU4rrUW3fMmZuq/H4V1F/nLCFkS8JxYhLR+r0Wqr4RK
62NU0a5rCyxbnnTENYkz7jqlPzU/7DCytnrIzBBBwY5L3Icg9PfB2KE1NQO6ipeu88cIfaQ4a/ce
HJq1ZqUnjXEWb05+Cf6MflwCjVCU4Kvd9y9hNEEoyHKgY4buw2sARRKDBikIhK9q0sUgEGdwIY5N
w5gmg0jBDN09JEqBBjkhQ+QHgjREvJugxVxRsnqwZSFGdGGLE5vZQl4rzPJN0bw7U4FXsgzdzq6U
d5xK5k2uIDmBbAdsbetrhuwSxEGW4FXp3A9R8hrN4N0ctEOIEOCOFXzr7Ro3XUGRiJGXsbmr+OOs
9Z8Glu+3/QxsxqtVrEusrdMECOPnxduMma+lDCA/UajcskjuN3Na3OP0jYTIDIfDixTYA467d3BP
W0ANAc/JMCcbQIuR0F21ZE5rk/DaYidYBGHRE8K4IHKT4dqO+aQNy68uC3ufNeZRAQ6zzSe12Y7Q
fxOVJAIyovlWq6LKH6FnDHjIpBCrcsRNfKMj4qkUxtNY1u7JmmvTdzCYaOr22VtQ/nKc0NuYrveU
TN2M+3QbPyRW/z2KkHTLJ+VL6YF7X1zti1IW2CvpyIfSQSWnXgtuigX3B1QdCWgbGMkionEqGpzm
i0Gz1ngI7Fyvfp1z4YK7pLpfgRcA4pG3Z0cDHG4rxUvv4sPdQodAOhIrR7zqiOk954CYWH2yqjQz
bVu0wx64RsDPnQg6F4SZYJ6sc234aZPnX3sm2tTQjc+1MW4Np0rXovfHZpBej3gTemTrrOiJyWbF
uenDXWRq/aEb8SwwIFEhpqdU8YuJaOU2JcBa93jgCa0EANA2uQrsQ14WQ1hM49SZaQCmQCEsbfHm
wK//ORvqz6SakIgY0uRYWGXn26Xm88ppt91MrJx8y9psxpO3xO7TmGlnZ2R5EpjVthzD89SgCDha
jCtgBsFWleFu7n+HTlzcYzn/5mqoGbQuVp9NSXKug+3WRGvdHp/0Xv252EAZ6ClSIghgJBiGXtIJ
+Jle0f03df09SyyMITxQs0oTszhMDqTqMwRrotels8HAGhnTT/LvWEt/L7d6Obbr1G5/2COphGT+
Ho6gS5dOP9uj/kNx0aYoFRCX6CdivTRXv4raih4SFXx1VRXTNmwbgk2Rsh6Mpjk76A/CsB1R17d5
SYgRzzGa+Z7i/NICgCjY36R3toWmgw143im1ag2j7cscmrnQQC3B/08ZBmj62mvpMXSVdzZRtdUg
cokZat/rqvLeckJt+TTuqmBe8BEvHpw6PRGOnTaOc0DxBWZV9s2LGQ3hXeDRDdquUZ7ckGt4zb7U
iXsWlrUzjfRBdzHUauJbhj8buXyA41j08hw3c/1Uqo3+CyA21nrfxgK1etONVMHIWrcZN1LRstOY
DNO64XI+tva6NXzzML3fZvO8mXQ6fyaY97mVn0ZonhtDWUrkJ/Jo75qdvdJqWm0PQZ1/2vo6WKCs
6+DbspA+QnbIyNuvJvOdle4BysfM4eQ2SkoQJHjQg3hTNgEqYH3X+ugAnJpMBMlVhZtQajcuhqtm
U0235oS0Umy2jBAz4xJuJsuaBMB8Zj6zqofm3SxNe18PWO2hkriALt4NBhrqMRIjnbkUh65pUI5B
MeZQm6wIbR0/QUWjlYel5sHQnsddx0Od6xE1ogqUPhY4xhb5ZdKv+KPFgDuwSBQitzHM7wiHHr4U
IgVaomezOCZJ2QkitOu9VB05U70hFRSq4bsSdr+QwFvWnfEwjIZzMEqkbkzkgSYzxXIKYFZhReGN
seADpYLwKuY0PfVImhjzK4q5ym2G6BI2cNnNqGADaIL5OpCUA4IFpnBKkOvB2pZAQbFyckxmBlSH
4Ye1Jzd0rFVPvP8b/ePJBokIpY0XtZhNhHrprEDjC7OO9JHost/lJWa13DE/NbxkZ6TRj0QrbxMX
80ZUblNOWYIXDPUbXRlgjydQFOne+gAEt46ye02w1otvSIrj2pbY+HmkjEbg6W50W4f5WLu3gQpm
zmiWaNUPGtkqe3qwYivaQenjZ5XLHmqXdzpqFbngieaIZ8lzpnF3Q8L0MNRsc23E39R2dDfZaxCQ
1VeWPttOKLCu4rDfx/PXQbWr9aA81FkaH3XLfsBYeEdiDhEsY0vwyECOYz57I028doExzyJ7M/U/
yG7TQANOVKIjt8dVEKFG7Tmdo+4BYHgD60bfIYp/6DPuUEHnAqguOaGSDGsh2DTVeZxa7zGMw/GA
LTSmC8tGt9H7caYBhaKy9ANv3Ccq5l5klDOslJLQup9hFNKNG6nPCHXE46Nbjxnz8cFKN4Uel2i5
5dMmgEvqD0v81MPAg6NgM5uuwX3P4I1XmoK8sK7ANW/r+jnQ7p0lu01H/GScH4a3pGu0ywhtARc3
omUC1DqJwA+CQUUEO8iKMcirJ0UkLfuTNejIjaYnU8H0PnV2MHZo9ZmCHFvcviyQXerGWL5Ms3If
tzW3oUhHoKCo8jN27fCqBmLoWi9oHW3A555GBUfIDJWSlTHl2R7SNFKs0V5zivqAWh0qLxAvGOQO
gVNjQexGaCPYgKy8kAlzjGTbpNxHULGwe6efDH1Dq5bHxNgSGc4ixcSxSL11lGC6DcZ666Ukn/SE
6X4zvxJpQw/Oit6qYjlPhhNsyNdyJ2JtGyHxA02sjFHuzVW/Mp5ASbiYjFsKPogMqBkGoSFeYX5d
LUdGJTLBfU0TjKHL561AQQd+aFUvLmobHuAx4MMuqLfoPZ/TF5Am6kolLnFuiu5Rnw1vG1kDwpqh
+zPK0y8QMtINgBj0eB2327agvdahZj1Fzrec9Q/paIwvGkiNGw3FgtwCa/kDLcF6F/fM5mflpIzL
eMbQ5oc6g6luS+Yt8EXXaO3gtZNGj/HQnpxycQ5OEJK1x30lnumUa73O/FlzyPqOw1pDJw/4nm6A
iBzH/qs7u+8NansQvBEY84AwD9F8MwADSBuwkrbbQdKxEHIGYeqlfXWIlXtPhxA744ZDg2oOutMD
skxgP4STfdBbzzqzuGDNkA9El7FVCdV95mLXp3wvRp2JeumVJz0mmZ67B0ZD8ymmd3BgHU/Nc764
vk2Y6qQ2CAmomMnn46+lN9+DIkBiDwhQnAAfys2bLoswwqyGfaIM3hbDaN/uFZqw5c2HMQhu1XYA
K1sfHJErjMl3LnE/7oqkbnxEB6H8xWq8yQ3RA9H5Ge14D+z96DEPYlaV7ZAm73xuJO+9NzIJT9Wd
AkYPvxF1PyW5+ZAvPqAXEqHR3lOil2IWcsJhc9sVM1CSqFHucNnaNgD37aiqbjsW0PCYi9s0nrZm
J5YmY71OZvdHnuskCI20W1e2W/P2u8/4dPgzM4ApqB4TPNOQytqZQ4d6HEJ6BGPbxM/s8ZwVyyYk
Lekntv51rrU3BxkSv0LrBGORINtWlpGvszzZsWz4XpeIp/VgDlBbaCEEox3rjgyf2lLvvaLZTT1I
Ag/NYv7/o770z3DsnWOR3PcqCgVIhEZrt8hfi9w5OzEBIMur07U3g7LoNWs4EYe3V0N4QDGpPY2g
82+9LH+CvPzLcq3xe+l632p0yFbw9d/iRLH9AM/FFdPd/WTwfmUm5mqIMmWN860F2UOCVNt0oZ0J
51c/KoxirSBFtFUncElBHe7RJPlaoQX41HZoKuQZAnILYKckVp6LBIvXFk2noJyRaXCJohfa8s2O
mnqjTtk2cnmWtpXw5pStHzbzssHdLYIxjVvPXGILAzBtXRK70yJ/UIzb0RhHtJUQOapm5HswAXWU
oVxj/aXtQsfDUBdVnD6bULm3+3wVm0x09GkC0muhWYBUoLIZwged8WaLIy95GMzSuxTMl4ZaIeFN
wCoa8Fg93JYWVicxhicAjVt3FUJmWmHvkG5Gop/Y7SbHZpz3Y4rIZNhVuGF1BJ8z95yqaG3FfWd9
y1kuJSGp/BJU2hp3zgwYLmcfYGy5apfvjRhzgYa02NSAT7fRLgLuC3qMefBdh5iQoCZG9GRZ2h4x
gLC2UZ4h2JLPCMMvIzDeaLFhvbBKHtx2BzlkleX5vJ/b5CGHYYeP0XSgUZdYjMX8K51zVwR5sHUn
HHVAsmLC1gwPmAfSNwDeihyTzAnqgb7qWYnP6pwGxxu4hf5cAP/BFCjyDIzH5uyrmhh08wxaYyTc
c52I7AiSx8emfJzG9qsbA/bFWqsTANkwLdcpUjlFYh94Gk3Y4lqNIbEX8vAwrvHTdgJg1cPH7OD8
G5hW4VrmoVqHQhZ57wdND+0diLJi50BHtrQk9Xukv2kumnan6TlwuoDJDEqPOvqbG7S43jPu5brG
FWZXxelvEPE/yd/vxL94wNTwh0WUC8fu7LlBVVVN5m5vdSFw4gQ/+aBoMNv5rgftdnC8c+xtQwuB
67TurNN7XYM2DoKQX+C4jzpLECjzSYV0eM7sCJ6aBW0NTBZO6ozCYdhGt32J65E1DYlPYBgMXtMz
DPTPi95/z7VQvy25e7iLNrcqQqBkBEqHKEjRblJsN7Ywv58wCSEHa6MDq3UiBjHf9XXZbFskdPy4
BmBdYNG3cbDKOrlat/ofbLGUkv5/iEDruou88n+DLb79/bN5bdP/E1x8+dJf4GLP+qcBCdREzhBs
IjhhzvcvcLHAHVuOZRuOqzkGyN4ruNj4p6pC74Qh7tngfY0P4GL13wETa7rDBT/qPatIPQNpNg3P
UQ3avWny+a/XR/Ta2//4h/a/M6NX1DmIhnMxmN00R+s6aG4kSioQoU5Zum7+/X2hyO6hC0c+4L8/
Da1X2ZZhSTP20X1EVVNm3yU4RX4Tl50E5nhs4lp+aIIM2h1a75knrCD1cVe7zQqXz+YLeqYlNIJD
sYxwmAwit66mvRCnwzmG1XRiZf2xKJpv+dF0wElXdbcyX3sQtRsWUZMFz9yw+2GnYh29GEILxKu+
BC5owT5hBpvPqPwYz10frRHg6++tysXkp0RTf2zKGR1RNKCT4SvRgEOGrccNCvYA9rzEwnPQOehG
o0BiQAgJBe2N1qC5oiICizI/Gqz2K6xoQo8Bds49KWVsDp2jpY5QO3TlJccodJV3nnZAJQjtZ+NN
Y3Gfjwx4XIdVo45N7wQDHijFjacQn01LTIQD1wGdhk7BtosXoUpDwGhGNz/RWpRJt07i9lBt6UO7
qviqJyEsG6s/YBvyPppIyIZY4aWq0KHsPaSSmZtuAYHiREe0wsi+hjyojePiThPoyM2O7n7CicjX
9lhBVpYCVBfOEOBpj+wEpMV4ynbF/BZEo7cdXI8oRWKiU2iFZ8dyv3phDkGJSdZmaGCy2m9d6Klr
U1W7mzlGdWEss/sGhtCu77bItcDLNrxvQ6I9LXZpgSWpdq2TP0AEh5eOZLmJvwqZ0Jphvx9IjzRE
qxXUQqdUuXETgnM1OXbDM34NcT1DW+M9ICDxg3UKbKGxSojOflVHA6pygb6NqeL43juMyRGU3qQH
TOwQsim026BRz6wWmNyY8C3TygPJUGM1EIqFMmgt73WwNX58FemMkyUIP7QqNfVXOeC4mlivsGTb
babmUDhtHF6btD67Q5ZjNcrj01K0BlnY8vTK6g6VJ9sv3EThlY5qrHvMu2Uq7GNu9SfHIKqedwYe
1+BvEfAtN6FdfoULUO17vaq3/QCfHRP0g50bG9aIG7NGj0dfrMdpRj0ojHAhylANAr1ME5iQZqlh
ltvO2PK2laiflgHmdraabFQ9usU4lBVupuw1O+kxsQTJrNXOz6zJf0Z1j1Q0ckOD6TwmXfZbVUUK
3Dr0OEZubGuujor5WrAaRh8KnNsgl/3WoYUVSJgLW6TuwRwMHYHd0p/SzH3QWMzqYfYjjdKNqk0/
l2x4wS+k2VvgUAWv/9WtZjBqHfR7w3h2K8LqPbojQpvN2iTdSfF+Tlr1JPrXlTubHg/NhOQAL7se
p33X22s30IeVMprqrmBaf+qC+N1O80e6x80ipHnLPixhwHlrxcZKZoxQ+YQr2Btf9KL60qRY3yiw
imUG/LJBVneVm9/ifBY2ifp90tgPaad4TEygcFrtUkBocNUjzj9JoMT3kM12o+mRd7PVE56nPcL3
JhJytAknmRAJLEA+F/1NYqRfuhzMCq3LVJYtHYBhaY9KCdi/z+FsaSaGzBtjib9ZC9mPpcNELKnH
DHxNdspA9vsxIl06Hh7GyAQ3Gecz8Podv+VtCQfzxsinW7D2vBp6ve+RkQy76b7OQgImYevsndyI
1076PCvoHIROBSvZs25Cx/3p1Op4blhRu2myxzzLQW/KfSyhA2zDDOXBsXY2Vr8gwGLcqUiaIzxh
s0JKcY5RrIAmxqJO6LcVd0FtrYW4ulqjc6cnLybk6bxitRQqMxgS1EaSbrbWkQloP3eDbeuKud7y
u8qtvc2sEL8ijEp00/xRoejX9jfNvGFlafiViUZvhdYvEHrrHsWbXiN+HeMfutbxLVi1qZXfGk38
qNn9Gr1eY02ewGJmrfxEeCuGwKnpa93EICkL0HLQhz7G6M27LwI/GJTwmCFmgnAGGHzHZEGJsMeG
IKJQTHEAgKlbHOo73yAYu56TYCua1oQm4BnztHmTJm+6kPe1zGOzoCigQRuk0Sm/63H4TofE3mSA
VK6dy6h8Q37rjsHgjH8pqWuwLGhAZw+eilF8WJ69ZCZYMb7HOoC+Im9+R3aUr7pgZKjs3ucA6Zo2
RUCia6s9MRS/hOi5BTz+TppmWiuuC0jMMREGrMCzaZvUITHdKXHv22IVloLEInzovqN/yuINZPCY
srZsO1b7OVozCiaamgfJrc+sO9VRbNS+rXw9T1F5Q3rkJ35mj808n8mC9IdomIvzEGw7ZsbQlDNk
NkztiGT3sOsKVA2xGL1nAv5cq/BdA2HoahF2tBYQ/nOQIxTKpHoeg5sOHSiSGTRkgImpNW3KbnLQ
4PrtxUXLVF1h7qBrECDMk5fSlgt3eulQhwMwabwG8C3NnnOHTv8OxN+BShOfy85ewJ3HD3P+1dVD
DSGZe8dcaqyns3CTzva7lU1QUg2gvIOO/mXEcq6znEdOCRsgpdMb1eQ+VnEqZcGCS0atnIc+OqkV
3mlo93l7M0W/hPglB7Paq+v5BAVrrJhllEgmDhWggDzzMuQNA7KZPXabcTmQJ/RalI203/XgbTyT
GO5oV9/zGqbikBTvHnRSgGn1rmNKB/idxafXhfuhbWe/zQfseEn0q8ixrcxmaJhdwGDV8MhIW/IL
bs0yyaZjA01+isNS2cZpkxGO3LCqgqmbDvfMI1uWL1HsewWEL4PueNPG475zp9egCyaU1FucBY3x
d3hUtNLZtwXGGuWivOhJEu+m1ulPzBVgbqIazGDvefwYAxLEZJbrDPanxkoJ745uHyh2ij8SvrmY
h82dPq4XA+JQH6obx1Y0v89Nzze9ZTeHebcnlrmbO7VbtzwsgtxkjFyz8tWZcGpmQBjg/iUAL+vf
PRZxKCmWLP9jcsn0ZZjlEE+4rS1EW4YaKg5o+GTXOXl5g+gG0oQFSRRb5QWCqLQajPy3MxsYrMN6
Tbq9OsZvBU+yXnTw3XM+HpwZ3bUxQ2wIoeCZuCAJC9cKiesqOs1I0Un8zNYO1V9CqCFaiwmqgxnX
9cbFXJO1xMhEJbbSjkXmE0ghcjapD4g5IB5bR922sbVmNyTRYwHL4WwplSC8MGEw7f6Gd4A5SHao
IbptsIzj9SyGN6dN35YE0efGeQoisl+VOTFl7vsfdbS4m7l3rWOTFN1qZnzfWNb8TOYy2dtFLryR
jS/4/lXIMc3EIjWiA8ObCWwEBlPu06mjwJqxaeZoxxgG+z/GV9rof+ldCF3QIZTnYehN1vxLnrvV
g4X4YmAd3BqtSxM55W2IllNdxqWfaAzkqIkPvuESJlmMsD+3zrS1E1Qu69ZpfPhZyimbl3VEDPPO
KtRxh3Q37P4xggm9MKdHPH34okCjK5vmFsIN4SjDLPdqZgILYFxTA3xBooTwddDFt0lJ8gLxZTRB
cBY52ko+wOfWaLwlHp/EaSPfsCOQmGBv6JTj6qwmGIWB2viteml9agXJQpaQab0zLKRr0dhl2ohd
4mpyRgAfEcILYTl+w6xAwcxwPpvgKm4jh4Ztxd1+Tub+MDJswq1BmCpRBwWMe3I75alxcFwxbXeQ
tWPlWO31MkI6GJucWesnPxkqaztaySox52DPQHFuWgcxzmCO922wPMzJEOynFNvzUXWO6DgIlep6
AS7sPGZDVZAWgjgWJLX6NXeN+4SE3KTN3SbV0ZDW0eefNSLOM1INfTUlN3Xg3iApP/RaeW7LRb2f
iEGjbIV1qGG/QGnDLcEMgn06lV/qdnFPeVU/WV7lI8Xi7PX8sUUx+n5RUZetlxztoiLHNNGDMxfr
tg3YIHC2o7vgSmYrT2o+AsRkZbEtBvjSmap96/TNwMwNBf18vEUyobwrxnMYkFheXCanZVEzTxCb
BROAy+bTPjfNfsUhMw5C2sOxcgeGRWgUhGqUJh2Pcq9aYZhe0p+JvPMRl6IR3ecCwY5rnTxeDD9J
rB9w5lgN+YwcZBG+JyqpmPWi9O1Rbso8nBEzG/RTWBuvcWcgLVuYsLNQaGqOnpeLogqr5lLvapym
jeUCH9dSBTtoU6CeycT5TeTUR4krl5vYqH1lILPWm1M0nOjILQwVsIuYcrhVEuqYmwG8flkc0PHe
9Fr7TSJhJbztuhkFTk5WZ4X0nGk1275FoLoPMUiSKEl5DrlR6dhZgDi7667LBRqk2LUhIlMjIF3y
bIHIFK9k8brTM2MS4+q8u+LSmWuB6pVgv8YLl0OonT/AiD+gZiWsrBYR+jlS7iTElIUHIdaunezd
RPwgbeEieH2A2GiEwmFlgDtfa/BtWPGrrDfqsOoQ7bPgUAgQoVSglBtFIEftcwrmQMf+kBljQHYj
1ROeknhUsjQhb6BtYgX+F6wriW3H/5KJmUC5VyrCoWtzcr739OAbQ7DgbAECLytifPvZBXsceOqe
cQEeg9DiTItM+H2Lut4o9ZH5CXlWxVhPYdngEA7NS5bMJu33Fn6AvaCEtWIjSzhwmIgbTC+IXze8
un7X5dEx1lCXlC+fLMWuYHoOpA3WGowCsveCw8VcR9vIH85DEi8i4lCJg1RTLH5xJ161Huk6bLXy
bBclmr0LU5Qv5cYaEMKszKo+jm0AmCwsdnLXsjglHi5YLKTFM3illBdfcKNcgbPVRElWCwjmm8no
3yzi3Vtv7h7+L/jlBW8p4NtzBNsW22VYgQIy70n+mETPy7rcyOqioLhiNYUH+C1nGQ6aHnD90p9Z
xAVb+eIoLBlw0sgBH9lwVxvxC+QPkr9leuxLQdUzkpxnUkRkz3RB76KbqI4J6K2d3dvHul5apFid
Fk6YlzUALBK6Ev3RMkdk0Ps57Y5JichNJjYpDcUHgqCtME4tkOJkQ5v+qzTbHR3+tS4/xu2KnWS5
xo03s0b++3u2mqogn0S96/W8+f7pbJgi5YdW/T1VE7+tNnnvLkWz9oC1aT1zE7EzGTAhzJuYfv56
5AADCD4gG1mSBw4T4zDRGxSaVF4JPek3lWUDwhM1hBB4iUTJM5rvdd+hxC5qTUqobaOGCG8BF7H8
Sikw7CzJ9BlMZy/fsETpU9XGJsSz6VWgssHTv57eMNAfh+0CaVDcW3lbPZfbL6tyM4oPrtVPh4Ak
tPYDnhm+JKMSZuI1LLVA3ShhY8NvxCIqNM0c/SI6zwmsDPEzIYBLaqc8OhJ9L4v1rN/ETmJvvem+
nEkwuxJyf6WcXriHhHFrf6kFoRXtIvk0Jd3xQ1FyTt2GlXQcDTvok3SSDOFsS68w96mZrInz10fD
Hlxk/1UMu+hKrv++rMbiCFmSm6iqAQH0gDZFf6RUyJAOdFm8w3/Xg3FWdy6ysJefI36eLBX0n9OA
awxh4sbXLbW//Hb5odU206oiBkUSZWaFNxP7E/0LDShq9rI4KQamk6TM15nofDGXpQ2IkqxOYcMK
NIc9fuyy12jUhsOVGGkw6tM3CaLkqCm3Qr/n00soqnbY10f5TlrE37baaN5/eL9lEcN5FKhHW6g/
8oArrNp3maadPhwn32y10241SzG2H15+ecz1GrUGsLnIEcGX+5BPoD0VEzPYGFTW5R+UX2ltIagw
CVivq46Ln0iSUCJGv1g08kiUPlXlB5CHnfX/ZGT+vzIyCHar/11G5i6Ky3/8ZfF5ePuPf+iXL/yV
jXHVf5L6EKItqmMRkDC0v7MxrvlPsjDEyrCsh1ljaFhu/kvqRfun51i67aHMYvPHMv6WejHcf4pE
CjIZaEZo+Gi6/052xuREH3MzpuN5iLhZFmLBLuZvn4VeglEJhwgA4YHhyMeudb4LvImVloXZdh5a
P41+ZjX70x20x8orVTzE0IgcWvc7tujFlmQPtnw4am4aczggMIC7H597RrLAkRvuMUnAjW6cgmOJ
J9K+cBEl9ZqHSgMoXQ2w3DUMdUHroR0N2HUTxpF3WJLbskOpcRZC55b6kqZqtHEKF5TOl6LcsSoj
W06oY720+lFrUVv68PTuywyNyOJ/FX1+j65sRwJK/8Mt0VXuOXcFjR5bPJaP6Sqvd+GTjp55WBTH
2wOgZGGVAcOrUCUvFWUHaBWJxbYKNtNiYFMQ7fUl/aFoNsYOFbPCmV/aVV6KG/1/sncey7FjWXT9
Ff0AOuCNhjDpHclMugmC5CPhvcfXayFfq6u6utQKzTUoRj6y0gO495yz99o574a89xKGQBMT2pEU
+srs0agElv46GXq5/e+vXeLr+8sXai7IHknVmf0Zpq4uc7w/v3qfUKFS76Jq6wc+7RoSiWlqPmQj
TnkmO8V6miUqmhdilmGqlOjXKqMatmptvhQxCY7SQj0dgZg5w5DShSpkT0dv0KH51BdQYEwrQ17Q
gVn12ZeseYq8xCcwmypQyRMnlO6VdIGvQCCUIBFGAArtXKi/M42YqtJv91UapV5ZjHtk6y+ICI7J
oC56A/NV7oObgaLDIT5hK5I8bPf6VlqgiLp5YXagkfzRdaBmkhtS2TtEsZe3meBbbmTORHYhnVPL
gIJpdJMoXPpwn8BiK4I9+q8JE8iCakQjiW0nJIoaok2z4BwlHSm/DuAxJC5qcfyZsT9tsUHA7pez
DRzel2qgjSEtoMgCYqQuPDPR08m4Er7aBSkZLnDJEMokjB+qjB5FTOvfqz7xUA0cLZSK9BOxuE7w
KvMFXFkvCMuWBxEWqCWg9wcVymXgAxWS4V4aCwDTQkSeTNdxAWMmEDLNcCuZcK79qr1Emkn4XYkM
rga5m2TNnkx3euDx2zzrBLik8BZrUMGNSjc7ypojqldlJaIpp68prxHQf8zJZCIUxugzAwvu+vq1
XGCfxYL9rBYAaEX2A7xOt4UXm1nz7GQtunvUnakTpaZyBvkMKFJ2FV86BFMFdQxhsmImaPxJTo9N
oHMSDScgrJnRfvoMt7RwnmGpqauQ/EhBz+C/tYPh+mIPF72YHwIzxx9bTm9Zf6t7RlxplT+X2Cnr
tvk04KTGavdqmPT1ewiqDSRVeUGqSrBV6wWyGnX9iw51ddYcCOUTMrsppVRmAmB2rgantaRLgL9L
fTVgoIyQXCsRpGsRy2ukkDmCNyYqJdxXpPEZxw8o2ALmEPvaaStCiZ2hxSZQYwENrUO5PYCbwXVC
JNI4bJuk/jLkhwWq21nZrQEPz451/ICa5EG72SVK7M01X8uCrS2YbC0JchRfKI0h24YL4lZAA6kt
0NsC+q0KBddMjOsiZWUIc4hLbKQhwjMcYejpchVkfDad+6h4jHWywWVg5mm/BlSx0jiT6Jl3762J
qBbnRWFA/87NTSMt4j+Lbp1Iaphh+VxY9eu8oH2N9LOB9OvzWmrIvzkEYDzJpSMvUGADOnADJTjq
tVfGZzspDs+JH+0TaMJtXd1GrOgVlGED2rC/YIdz9QNyfr024BGj23vE8HME6F+w8yXaQtAeU7X2
aDlS0MsWIkYfbdmc9eQuSt/5Aj42FwRyDwuZrvVKX+DI8W9MMvJ9eUEnKzCUowWm3EBVBh66khbM
8rwAl/sF+VzCYMZv4haoEnnkh8kwL9GYPKBNPlmwm0sYzqCOKMTYgHsG2V3EIGKgbE5TlCi2HoBe
VRjxN8D14xrAaup/ylp2EPLwiYqydnQo0iUQIHf2AUv7EKZ/P+8CnfahT9M72ARz/JFCpV7O72nB
VNecSnUWbX0EVUrMeB7b0KwGlNcFRoV+/Cbed6GPEukswOFopQvSrYflD7FlvCbkE+Hd/ZRb/xFh
HI1bwGwgCR3FNN+RV5F6tfeTrdFYoLer/nXeTggv7EoCeVD66yJFAhwx72Z62tiDQECpWOrrAs0R
aH0GsVEI7LuD+u0P4L9jyMvoVVQnbHXLaWCES7DCqe23eSu9IMRS45q8K4O8I9jigVWDRdJeF1Gm
bc4q1NQP0aA2A1d8mMneIoUJ8XkXYFQO6YnnDQKFzkSL3hrXpu7pWkuhM0wzolSkhsw/DMRrReSz
fj2DGNtALBqQJso4ZFTgxWUN6Wq86EZvOEFuPEsw1mNY6+ECXbcYNCpQ2IsFx55zo14A7f2Cal/+
NMFuL1XrAN2fNRCoexYq7zK9dRIQmZfDfQ8XALyggoIfM6DwE3R4fcHE63P/Q2PhQY8sWijZpy6O
4g6EAC4XXUdYjpoyiMZ6VSiEE8iTdg5aVfemLNsWaXdFaT1gCpi4vrD2gM6wtUT6yhawvQLhnvEs
6XSKhgmmUZjhyh+l4L/UYXdUFrh+rhQ5uWjiWlF1ZGRgyYwIowH5RXZfT+SXT7ltUdIfSzlZD5P5
FBMQLJjGa2ZOFsh+UkPf8WJiZ4KfrmvKh8ZGJCZxuBZAjaGn70BwQS9LauOkmgxTsXjaVdnql9nk
DYoKRGALljiTuE0YtTWzTZ2B45KaGflAzUqlPYe4XBwzs8oj6ndxD9Lq1wzBryLaFyQ++W7LAU+a
Yu0gne47YvFEjVyWQS++I7EkKU8C0UR2iZdN8RoM0LYlpGORHPieqV1bBPbM8bbGolCsM+MiqgNf
tgpmIlJau5KnNdSaW1g3ENKEoOPiAknbMK6DzgpKSoNMWgPCRjWkb7aEOPhoWUyuWz7pDoTdzmtt
CXxAoR8fB797maFYcC3OiIWQD0OrPsHNc402ad+Wj671F/0F3wda59eg6n7NAidxRubEgN5QW0Io
CLZ9CaTsKTNQanethD1PejVquVwZDIZbNf3V5z0ydHbbdLZxHlvV3kqFC3Pid3WJwZgXbCGTSf0e
kLFEZVRkZpjQkgYlPSES3naT/igwFIhLEiCi5Mr2cyd049VfQji0JY7Dn60tFpeGeyGa1273d3cP
8EApki2RHsvTwpdcyYn1ZMb6N2gijvnReC6N6KHnHeoEQQ2JujH9kz5VZ8GqeeGEiISAG5dQkbY2
oxWowvTS9Z9znzG1T4ggIVLGQnDm6eiSkCMM2zabjG07IjPvh+xBWaJMuNRLk+wRYnMb2ultroyO
eBOCiAV1dBQCjWxZmwraRJHhtHWEWoHhqBoJMd5Kdj4WEMFSJ+zWpOGPIandF9ZwAdkhe8ISqVXB
nndLWdlJwHm9Gr+o1vXlIVHTq9Sa/SqWqWASsl3MJeRlyBaWM0qFmfwXeQmCIckuZextXvEuk/LO
/KlrO/THifgkEYpBVp/na/Ea8QqnvzRs2Zd0iKmt7yiofS+fiaMxl2CaZImomWTCahgZYptYAmwy
kmywu4kYcEYWwiB6qJa4m+QefLNE4PRLGE4JvzpFUhRgNIAd7DRMfhEEEGY9ytLsiYA1s3QQt5XB
yErVWndagndyEnj0JYrHIJMnRD+MwCAlpzGEy5mSk45QHT9vhUBfR9rkpH6Yblo6szRUyb5xAWaz
exoArPXLD9Gk5fPHP++3pEnf16QfrO9/JPuWmMI8r9z7H3/fQbkQJT6yM6K59MdD3G9N4tyvjF64
VB2tXuJ+LZfsVtZ2ZR0Gs74VOkNC0/A7CwlDmyAHE3tlDpj7D3l5QfcHuv+zHOVLHiNd+M1futub
7zcT0ae+IJMlMM23O+yIIA/fybUFmxzLwraUpW1WQzRWDAOfxQjtz6hxiFLABTuWjyeDiM+OBICr
qjGaXJqj94e537o/RXAHEdx/mS5NGVMFJtNgSrEDIamyzaQj5ZAyke+rGg5RE0CrNwaPtG9ch7GU
kwgqinsfeDG+FnM+IT+gYlK0cq2Q8GtG6rznkAnPtSCFZ7wG0opUBoPrQJN7aVlJOEigTYaYl7xx
wEdQBiBDDX+GXM2iMPqt/GgEmALqGIE7Oxh2c2nVExQ+aa6qo3WXBFV70GQJx1SGkyBQK9mZaEk7
BlEqdOvxrheTcCx8s2LfTqBMk8TiOQkFT++Ld/YjxVaFRHGIQpDiGJbZJaJJS9FOSBmZAC24RiFj
82BmuRcSNbkSJCaKicTzNySlHoZee6O/8DXXc7JldLthefBx7K9SwABEoWqMo4VSfYQAubMmuJGa
NkfY6rk+5CVLRZuV7AJDLX2fWZCQ3S0xdX29J68KhbTZ438J6geC7eu9jBTHY7jxpEryeBxmiikx
mxoybXIJnjnzWFI/ztIYUasD5abGV7dN78cPrUX3L+CUYauRf/YtuZKCtStUFrBGyHJyB9mJxVXQ
3IIpooEpoDeQDIELRdinrwahSoWvoPgA/rTCfBRchzn/USqu3wMRhdhe2q01+MqOPJg3gtvHtTEY
M3PQ2nRNGQ/vMAQB3L2ePaZh7gco5fseW4oWP04tCVSU3K90YSj3Sms6q3p/SZLYWidd8Imhd0m2
UD+RkYQkNvaJN+pN5ZZtFJ/uw2m40qrtBzjDOiil01xNV2ERPiSIKvFvMnmA6n3FdJ9vhR75VwGY
l6pev4xTjXgpIaTN7mN2rHlsyody+dEDlJgGDS+0JSUeGjEQVIZ+ISk6W5yUxwY1xMWyfLIEwVeb
uBH3wTjcUiOlIU62CnOei4nBrIsfYX+ihk+Jc0fYgPhlepxAcsK206TdUKqvEGR1vkQw6oOm4CaC
eWgPeiB7OXZnW6xefXYjLouYsm202MKxXsALrctTWWHdVbNA3erp6ESacgmQ6myEpgspkSB4pQ3h
sMNVamg8zKp+1IG+nmXZaGC8k3kw9sEuUgn0CjPAp31SPi5A+hhk95pgRGh3yOm3gjS/9fWYbKIW
85BYoE9M9iC5i73GkVs30CxE5ZZF/S5kgI9PYUQvG+Yv/kwWgEF0ueRj5RyQjlRihg7M4IDol9Af
nKj7gK6MYfMJ42PI/eGE2l8nzHh8iCbJWpHhBCFBTTQISNTxksawpG1kAhOEUNj7KvwcZtQdMEgn
6IjYSdvw3I3mm58pz73FTmac63UJGfmh5sgFcpvtgKO4czcrWwk5admHnZNNWEHYS8j0IaJ3IJb9
YxUESDaSXZ3lwUM8lSdfyXqPXlxOAZI54Zy6RKET6oVocRFhe+r8PIuptSJBkSF9nBI8KNN6aY2R
hoIdFFO7V4ek2+Pay2sso9klYksjARpWxzV86goBHREK4ZiL+xCbAvvpGOBIbm59YT0nnXUWxbJn
rU4FLzCmEwnf8q7GSsNhI1vrqLX0k6YPXGXqfILV4e9UpNGMF4fXltnusX5ZUj6v3Ygbgy7HxUfl
wwTiI81E7VEMlIZdVarCb5BwWIxkarA7xy1bs8kegOQqxLaNGuPiZjR/gaWY1kxRqv2Yzq6hzSsZ
KLZLr3RVBiatNV29YagCH6eR3M4AxhnT2NoQI9A7dYv7P7kB4j8avR94QTv4AOAcsy33WcGkcU6b
vVw04gM9SzL6ODiJ+xug21qVZe2M5cf9VhRBYmZJFioBf3+93Byxu9NR2+UhnIegjzfDRDRlbJWL
ioFekgC/BYuWkHf4KBdsv1AKuzSsfgj+nbxGJAwxpl9sSyKsaiBcfobytFB2v29GxM3QUajSXVZt
zXwQ/bNM7IU7mwx7dPYl9Bfj1TAm8061KOBbHDFeqhnTLiS4O8RjQpU7mM79V/cfU2M9j2CrVklb
DOh7InleZtv9P28mRRVtxT5xxEwTd/AbxN39lqxhEbP7dvjnvyEqRK5IiLWLBBhJQY1K4X4rpw5n
h7/kIepjoFDvkKO2/C8dyg6nGGOM9svGpdIZ3cqxbpHtAGf3/jv/vnX54886a78XNMk7l3lSZxLL
+NN97w9w//HHHf7yT1Fc5sVDjbO6RnZk/3GXymA/i9Nr/usDYjPkLvf/8fdN/KS4gUKoAX/c+0//
0/2XpqAD/Gwq7GJ/eQf3P//l9VkmvIMxINzl/oewQl2LUMAg7JaP5O/u8Xe/++NBpZEzN2rFVbns
FrkQBraqjqnnF5Eyo4hGltgwQPXuf75Px+TB4k3G9WMUGOJWXxCR9x+GH3U7mqcMCe//Npe/jOCO
7ITUZq+cJoo3Pct6Fx0vq+gkPKW5ecUhjzp9OQI4r74sWj6eVkxYKDjE4ZAth0Ib1BT4fo3yypTT
J6udd5kPS1BAjTvt04a4m5HBAi0AyIOxKr6P+byt++FXmBXDCr2tjqiqk8sdFspl/OuzQE6azCWD
LDyOIgAv7NO1/qYmmPjrpHwiQu6HqLKzpVVuoFgXRLQfOpA5dDDJiU7sT925TR9dqrETAWJHhlvq
0Zay+7WPEK0yKnCkTPnUGwHgsIAhUqyFjw4dgT4boHzmhbM9fiUZGlu4y6MbCkSOGgEy5Lqdjkoh
/GC7h3khPeWDeouT4RpWU+l1snm5TxByHxcvruIvdN4uxpoWLXX5UqvfuDdIpjH7cyb2qLK2vUgH
SKyH2IWq/K3mghMq494Ik30mBGtZCt7l5T2jTCkJL5Ylc29osc8GMeTZBrdl/xd344qMTIgNQf4k
JDkkCstpcSQk1cLAUM+y1j1HNMNCmulp9dxP2iNKAGbeqrpuI+FXY6qiazXRWa7GJ1OaYVr140ZS
kc7WVnEAmrAphYVibblJ4ic7TBTBJrOmxzLQ+1Pv/xgoE5H5JhGiWwpkn+iSRleOVaCkGCta9p2p
otoGMpFaRfw5SFQDVnobFRNpxDCvzH3NZsspE9NyLfoQVgW1BzIxmp6Y7X8gVI9tdZuSafiRKU0Z
pKHzf5+EYVWN/lbqfLSjw8bqLTJg0EK1WLsj+SSa8VWVLEjIhfVkINibjpWGvrPtj5WJWJ2gTat9
74dGpb0pfA1WdUh6KVkT0vpcYqGV4xdQiNje/U5Zk9OwR1qWeeTREN8SRo8mUdOuqZefhZLxkhvL
w1ofrJVYMZypU6LVUOnaiqOHkCm5kngYawkOj4Vl5OV0JUOITCmgOJUaFH6Js9A0pZVasJEPlkJG
LwrfrbJftTAgJJZx1TYbZZFRhgIS0yxpfOLY+QDLIaf/NFELUqnvTGCk06MlEEhWzuYvo0vPqqG2
DtF6Ce7gjIMRukjtk5qYw1uipXg1FRTwhubfosJY52LzTFG2pZbA4dTz3akiZqFA1S6Rwhsuydnj
TJ/3oDG/i2iFLeSpSK0fE82z1xclLFAwFcqMAsm35HdyoTEXNKM7J7h6VDqqGF1yZzbIkopFdXQN
+vfyS5FitSkyg0ZQitJdayAfiWNV2lxSkk1SphhBE3tUia4o52o/GHxuVpC8TpZIhm3k0Cgq7ZmP
oMwFDSzQO2m6CVwvzrVSzyhadqUmnZb/fBzQqCU4W6ZS8ZKW9VXQ6isHPFcaPeTQqjFuJJ2JeoiW
XQVoA0swi2MBtUKtR9IGRYV0gVgn62Be0hoKF9MPEKJZhxIjB6eMUQGrmYEAXgyIU1+irwhWmJAd
pwErdzrkNIrfGto9+4ZMEIJvFYwVYz26RdKQZt3grjKT15r2iKdkOMCVunryUyN3ajU9J81Mu0l4
zUagv/PAeaUbNOz0d7mwfF4vH6QU98y/cFNQrTDV8p96dXpvNOsLhgxNvkZ6N9dBPS4p2T5c7PG7
ZQ5ZJ8ljBOXUGIB5+npwWwbSTLtIB2rDdm3q6boeqsjTl9BnI4HsPlTm6MAbgcmazKNtaET0TAOM
ABN1ep5lYFHb5e23RoSynZ16rWh08tAvViQ2hSr14KjoPCEK3UYTL61AdFmvV1+kczXrWJ4CHFzb
hkFanWKKDmSVmZ/605tUw2DdtV44j0vDvl3OyLzb5mkRuHIHrjb3SZGyhC85jA8JyLZ66afLPQGR
Ja3C/dG0II31lo9IkagTQ99YY1tufXn6qjiDatrOEHCe+4jWTTtFb/74MwpT6SRErzZFfRokxrsC
re+Eg06kdSrqPwktg1VZMjqgI+O0aQ4feM7xo4u1k1HMoFI0i8mZwV1gl2Oa1kXaWyQxNY6TLyWV
U09LZzqCcWmQOjA8zLX5BeXoWArazUikfTZzNsiSfBYyguU7Sf1omw5bEDHBTtvwmkA1uLmAP8jP
9XOcZIvatbFscyQLwl/qJN3EeIAKDaMDX4V6ZbBWOr5VZ1yoJg4IH+xYZgmPJqclCV9EXbQ4+ovc
t9ajQjBpK2xS4btGN0nfgMlOpwkji2jAOTBWz0l6TgtrJqZgkPGUO4pSyseuQ1Q/EmeXdCcU9ZVX
EnOHNP1oLbl3sLNrp1qy8Ihl29wH/v8/g+n/5pNWRIvQpP9zBtPpe/gfm48Mr35Uf/+bPOf3Pf8p
zzHEf+iSZEq6Kuqy9i9pjiH/A7EbVj00OMQ0LSKbf0lzsFeTjUTPw1hs1ndBz/9OYZL/we6OcChF
MaS7pOf/RZqzaHz+TZpjGgaPpJuqKYqEk+h/UXKoUH2CykRMshBxiEbDNRd6ZuQJt+qQbgydxXJV
GTufoHHG99f2Q/0Kru0zkUJM6UEQ+NOKnYUhvFAfdv5aAtOVr/EXaICwxI0VuxlENqCit4TRSb4t
/cd0TSTQKv/ABM3WghUh893wJv1iKOEaW4vR/2+b/9f4P4Pv4m+0NhJKqv98j4zzLE1Dv6dbf9Ha
1FyLICmYMz0K45lQ+MewI3ppsQkM6ldXdz8CF0vUgdGbFkmPfzog/ubJVWv5BH8LgBahlqYun7DK
N2VoqmiImvKXZy+WzXscKCw0N2vYiz/FY30mjUV8b1fZDyLW3Le7H+NJfWSHou5xJiVPwso8MiQx
nPlclZ76INVH6YBM8iM7zdvkIWE7foqI637oSqfxotP0wSWZmZf2ZMTrOXaLzfhVPIcH5SKuS/M7
IMzLE6z5OflGj6tf1DcoaAWIcPoptnZktjYbtr1cRt+rW3brwbYoSATszPDok5GERxEmMULGVUYW
4SE7wEf5NeId2rSGjdoqJxEZQYtbP1UnKXGkfbM2d4qbvRc3iRiZr/jK21mNL/nPvBYe52gVHf0N
m5KEuMqPwNwMh+6MGddcxd/TJnM7d5484EosCD/yHgN0axFfImxFMq4+wQN1hi242Se2zFF1hW39
3ptuJnv1zcxsYl8ZytBNDq5A3a2bTxBv/DBdZua3R0aLtXktHpLvQCXTyabdfNXW8yMSsfwlG64i
kZMxkDI7OEyv+Ye+Gtjl4fL8idEoHXV920sEjXg4b+iT9uZqCVOMXWpIWleoZ0iJpzWgKMeZ0gcs
VS4+qOIK0qDxUL8Pe/2zuPjntjjJTwOIMPidxSZiUN061mO0Fk7gWE/Brp83wUXfs0GdGK04lCnl
R7qrTPAsdvhQuMpP7AUrTK/gBEWsqJ9t7NGWDLHc6K7m+K90tcriEl3b8Ih4B17r4LClJTzQy/fz
GlGMRyIaLH5SuLQ36ZfPINfWj/MrUH/Lzc6+k76HR/moBHy0Tekyu5wlGzOkj/l2bRxGRODxGnff
i8WwXSU9yU2/6weoQ+OJhpB6Ft/k3tMeAyYcSJbI7aKV6wySY117Pgl4UYS6GgfmrfIm/ui2LOhn
+ZEhtXkLPvVT1+xbwY5e/Jv5gMGWQxvUWut2GhBK/ZSdh63YeplyMB4oNMB+lpv8c1jlpRNvqk36
Sj88tq0NPcP4aF2sZ2RZRYfOxhm91sk4O+z0u2fubHd7Ob7GhVOdoZOfm8W7DyIHfS+7sd3wSivT
eFBBwfY2uirfTb32Q99EWLZsybNQgHgNNLGV9aDtaNeHR9rrOpqnYUv2A/bHLwKclzeor3KPQUxM
FAUfJDrEdXycNn65YeJLS+OUZQ6+0WMSOxIdqBvOwUl0+p69rtPptJOR9tjSr/QWeuCh3xIm12vZ
njbjhYJApwHsaNv41r5P7mbahDcVPxWiGDqtZ4NIHoRQV/+j+REQmcOWO/b9dnqhCedR9VgPTDXH
0RbWU70VIeGtR+LfZds8K93NeuiP7Vu4o1VgvE2P4ovoIgeC3PMonZkq/vfrI8vfv18dEYRyjbQM
CQyiImk6f/8TtkNOZ1MbdAzaDTFCOQZIOTNezKhx//vT/MdFeHkazQIbQo1kyvqyRPzpaepaYATq
S9VGk4br8hR0brZTMH7jisV2m7XosCqW+H/tBf7m0o8I4j9WV0SSsmjCR1GRtVoiutw/P60SVCqj
q6bZ4Ep9WYhxnjbm8aZETW7nuiK8S4wPsMWu/PI5DiyAIeYH9AnCsmFnEfWrE7k7XQvf7zezKXOq
4ctedRqGv0gRD0k3nkfEhWAG62YlKTjJIzFSPXOUzVUtS+VqJt2KzkVzakcuGSldcZLA9sBQ43M+
K9VBRcHhktW8S3S0PE3zLJedBiohYiwsdpaT5oXgKeb8SAcEdzrTOiGYNrJCX8Isbi1enqdAa+Sj
leb7KsbrmCWGQF8iKLdW2xwwr0c4WlnIfLF8s/pii4kyDTJjlWpfXTA4VQ5bsdYRd44MiosM6GBL
EzWR1oo4bw0wYisdtPdirQSl5XewSWqnpCBfhKOcG3l/iXLeAl97y+XARP7TrKpaImRcBH0KaelF
LmvBra2ZEWQd/XR1m5zkAaJyVIhPie6rx6ivVGbutCULWUYVpwnw/6eNVtUPehrR3Z2y1RhhPVa1
XOFFmj/yNZR8rql5OLoccj6jmrZwtUBaxh4zCLUKleQoEiUsk3yCAss4to1xBKsBfVwcWPgM9cxY
a1rrgvo5WKN6slrCG1DD0BRNNz2aTwh/WrPFyMy8Nb7QI/uy0OCAzp2vGmGDvF40fvQzCtXfaGgT
GKTI57hvj6GAQ70t6JbIkf5MYTQziWKhIGcT7iCbhB5ElUTryJ51/UmbgyckMZBTJFo84UaYtIs0
/qpG7XEuBQWh3/Qy6uVzOWJ6OHdimHnN2DyOYf4U+8FVjppfsUlZCwv1eVZRMmrNy3Kb/GlpiExg
eEK80jLFDcaF0yoKvEUkHiReDTlNfPoi9OFU2VVlYNBZHCsOlfopLLUbzfajIIhAOy2+aVPeFXEh
rIVUFTbL2COm1YSHW8Sq2w3PeYmQ0hwKzECBuRLGb/iQriik17GUf/m0+Ikcrrnw4X0Uk7WQdBPa
OwjGYadfkIAF9sTKQNoz38BECzfl00nnozTBWCiDVTc8Ya1yWrTCJiJyJiauij84Fzt3+c5EX1iN
6beVBghuOjqDmjvkhocUwmnNaqNe9DJnBUVpaMBxKSDyJhXY+M7RJBhjI3SJetsReXC3iUrvlOKO
UYt2wsYr175jKMTj09xrpBT1N7MZDnDKiBITV2q58CtmaNiT3bBFo+ui7zOj1vdKEKjrKMvOU6ih
hAx8Q/YIMmDRqDvl4AudSVvMOM3ovwj03Wqt6qc2YC93yqVqC1N0gn/QbZoEADOKubHb51UNmSPw
12oRBLBMYvSsGibjoJmlHSo3uGCK2bhmLwcEZPY7qWsQQwEAAquZe6YkRruJBpfRMMO5/9AnWd6l
Uc2eTbbacF215sVv+9yh59Rgnsbyrk6IE4dQTEiGGpKdoX/EycKduf8qMl+I7sp3UFDT/f03Wmgl
v2/18hdnRLyftRwvdIBzMqtUxAjE9Nhhm3L5HK3U34Wd/F0FsrCS5T7yLnSy6Byd58cGc77hsAUo
N6bbHAvSdmzSq6FPc/C+ybd5I7/Fpde49TE9jkcJ8aXd7ElOZUBjESFoc+1O3qYnzv3qsPS4fuq1
5MEiyA7KyXyzi4eQHNc3muXqOfxoDupqJG/H9k/FZ7Znyy7azIzlV74j/dXcN0/hRgVKbBtMPcyz
Ua6ZDXOlz5a8OD4oB77IoLp14xgn8QJaiRTHgAY/0a2ksQU2FjBCiKQHdD2Lqdmu3yQScY0DhnXu
ZrBBdPCca5/mxfxlbqvvqH8LwdbFLn1OteOO/U+leNrzcJCRIk22YDl5wq7HSVo3PVlr47m4spEP
LqY9PhtrYy2e6QIhvWMRYyj4oPwgmYjXSOA+5/d4to111XiFzE4bozvbZlfS3XbfbqSKUmW1AB53
BfyRngsoU8f4hBez1tY6sqnEC5B7DGBZVujw8OYrzV5St1jwJ862dk/HjjlqT6PM00T68dBq7RK4
EMYvKKMQdbxBv2gSAEc3eai4Nu0zb/AicxUKNlo6ncEiXcHcGSsXJTJp1sFL2q5LF2mIeTJ55fD7
tgih6lcZ2QzA9cGhCUUrNUUITsLVWd6Z0ZYfR9C7RQOzl9nEyqxs3R2IKbcTzq9p3UJFVAgndEz9
MHYrSBBgGJhdT4LdAm7yooeCT4vd5Te5p0q9rz8Rb/P10DoErUvflsv42dJ3CdIf1Br549AjrXsT
TlzCrJOm7fQ3iMv9hsMiE7Z8xEsKbvCE2vJXz2Qm8SjJWqy+C8Racmb2jOaV3ESImfHJxATxS/OE
h/nZP1M/NW81AQf5Y3tFt8FzB+9sfV/zQ7ntf1GT5bCpvpVVdNKP2UeH7Fqx25fhFiF0oIl+4rRJ
vLbYmAPdM6e4lav6KaTUgiTxxhmgfNLUlGMXxgcSUAsBJgf4bQladbVTctPYqs4ugal67FmlBxXy
pTfsADM7r3/H6xW7oxwvZRxbKALIWtsQbQBGTlXZiKyqmxTaOP14mzx03zPUeiVUgGhY0zwEmhsl
Hj5JPkSDQvKU1I52kCrP2Ps7kwrUpK7hm1rxGFXi8gXRc/afu+Q5mNeZ7ui48rq98KnmXvQYSJtu
BlO6rtiInazzwgLFuTIex21/wI5SBCuOXMQvDFXX9b5LVuMOT+0xDnDy2Ck6YSd+Fa1DevAJp2ZU
gXKMzTbBPJ8YJXyqOTtkbxLYxivHFbgImuvEQ6PSJIada0b3ibphQ4Btcwg3Oa1j001e0zWuDzYD
FGDomZ+hZybndu0T+TrA3mYqaAsQ8mVbMJ0BOTA1g+4Nh4qCPHfno8VRQ4lKX8BL32uBwsUZoRQ9
UJHj/E2uWEcE27qaTF5eGB4o49p0UL440qu0ktf6LV3TzHljkDOzfGzTY7RSbjl9Bc847InHQzWW
eaCYQHBe0gfqmbd2FS+ZLeox4TIWuKWLDsBAZW0zGjsRPPvav5KS8M57eKDSNekH7/o1at+g5F0z
WJ89awv/ejwHkjPVjoi3n5jZk8+ky26dpbULWcalLG8fm7PwVu21J4AF7atJqrH9Hm6bPYh6j23C
gz96Vkex7Yz9UzytzDXTCn+LbuRT9jIas3Z7WSA4BxRWp+BUf82KPSG5OjKus84MFlW2W7fyk7HL
8X+xdx7LrWNZFv2XnqMD3gx6QgN6SpQoO0FIehK8By7M1/cClJnKepER1TXvCYKgE0VzzTl7rz0h
Qa7aOXyID/5WV/e+ttdROgwLdQBNsk3iY9HsCvnWvOgn6z5/hAbFApOEmswHUAdRbVv9YmsAQOlQ
7VD04oa/YUt3ZoahFMIeMXxvUMWqNG/WwOBra2W1AG6XaboqvD3vO+i1ZwIKIdiRLPysaGsNasaN
fTaaZaW4lrSBqRFI216hsUaqscv/kscXuT/m+k6lwWTh0KNN72YnyiodSJP8yK5S+VWX76wqHGhL
zVG/BFc4AvZCce2LunHuYdmW4JERsslLgqT1cIkitl1UuwAPD3HMx5Agl7XtnMszPhVZP5cEwPCr
/BLVCm2StvCfxo/0PA9z+trfp69UVzqUq68AO1gWOevhNt2goLj44V5T3qGsR/bF707hK93hLjmM
k+8fyfnBppGUmCcG/3bAIH/wumur8E2XvgDjbGxrnUe3jD8O3qXEucZ7cT+sgw/lCbQZO4LulLxQ
gdCelRsKIEJbKDfJbnTLi0LmKeu5i//KvMRgoGlvjnCB1dzkdyFmwo/G9etl+iTLSzqwkGjJVZjE
uExljI8gXJiHTaDlD33x4NuswpexsXEmNiyRKK7CaPcSvTbWMr5BAjdc+mfPIzSdatiy2Wl8YyMC
YlDRrcd24b3SMIgBUirr4r18yF9z70i7NbyLbu3i4ADS2EYv08IT9tFbD6UQk3K4guMY7yPCBLcj
E8WTskXAuEFyky4g55VbedPs2J62pxAUV7UpVbf9RDTUgMml+14u6Mq0L/a9PJ69+2xLY+6l/YRp
XrAKuKLPQy2hVShdFv5ZXqcP9NW82/wCfO2uOAIQi9/gWJZfmtu+FtQ3voZ9+qZqlzRc1mzqRt52
cehAgLMIv2fOCy90YG+FvDEQHOzD9fCqt6vygVEdiFrGs1IbO5PicI8chFlE29qPMMP9dOHcUFB6
w4z2yYkCn8iHcg3SeoWcywMzUxJSsvSumNyzg3FXTK4xN0gu6ac2sopdp58G7f74MjqHGC3sGhuq
Zp3pD0/iyJ3HtDjIrwhG2Sq8i1Fmc0Iv0H8eTayZMRMUXfAa3iIVLDa2nc5I16m44YH+sAQqw4qN
+toC+lZHNA3xMC7008AG/TmDz36qtK+6+qhApdzyP8HjJx/C2/mfrGGyGwxu4QW5lYeNkFXC3mrW
VbXGCFq8gDbgg9M/PT7GbG/EbD8W8LVRCQJ7vIoj6KSP7hUJDb3q8b38ZNcIfiuvlt4XGsGeiQZU
uI22eGE8+T1tamahpbKx9uNpWKXHdJOyulx16BXPMcuMqkCOhlnVVcQK0CAil3O4hvEz0Hj/Je9Y
IoYb/D7+QT+VWwp+DC+4b8/JS7aLENIt6/cWfTRlzWsJFguQ+4KZ4sbelGfbPsib/lN82me+lZK/
TK/jKThlH87Vv2lOGLr0d2cXPlZHUi6on5eP/eAO2Zcy3g6wBXHjAQmMdhlxfZXbf1g2QG0Xq5eB
cAAzTkq0Ux+m+ANsX4V0MsAppB9KEaI0/P3kxwsMSz50fqIc+vkGRW5OIm2kjUyaw5qGJAr96db5
MN9vvjQ/zOpwlmVxjLowb5WD0+NO/b43sORi7w23id/AI4mCS41e2zd6baXZ8iIMGGeaEi2aLWNt
hKGisany+01aIMOP+pS1vI2QI7rBA8sPOwVvlpLWuDKs+BI6wQEDOK8NQNpK0lPZFRIzyGjJzsLL
Sh0QOPAJVRAN0RpA6ls6rCjxWVFJVgPOU17XRNHgTZQpRiEEIr0o8NdN1LwosRngLay7ewUcYJhm
iVuqVNhlpLXkjZjWqvSinp1wdV/Xmr1Cwv2mwvBjWV0Q8kJ0UoLXya8SdUU0S7Xukoqiueqlrhb2
wWMYukYJEl6KLMUFSU4QhOZVbmkggipBEa1yiPJ3JasjXKmEIOD4rHqfzVpPRBU5HQd9UhoV8Ugh
xe4OQZRcJI/cFiGTvBTU2oupIx0eGR+ilmS4DNksSu/oDu7g3i6sg8XkBMjyICBOK6gEWT+yQu4Q
diSh90riTb1v1Ixifc/2OWL8q0fDhWMKKR2aiJXvYv/A/vq2KeRkpeojJXEU7mv8DexEBhYVaaPv
/M55CFIrAALYuoGw97XlH72ifzbjTN2JDp8kmeC3Hka+tgKB4yifeoFG0RA2GPchijayNwFIpE3U
6smLbrNZ8WLUKaNdALEfG4LsvP5u9C9plhnPaftcS/joe7l5AcxNeblbhZF3LY0v4liwNfrJowgS
5tUyBkdbOV9lZh2UGv+xJHlUTjJeAxi5NSC7dafaKPzT8UlqbLFtelRkpRx8YUikjMRuyEb2j1Ip
2HrU8sp2fCgBn28JCEYYLNnUvolFYnPVPQ3TH1NVdqcwyVQH9WbfJwaCEGdtAoJDXSQhBVGJ9wrU
rYxQbBFqDtpaWHpxhhy2Ug/t+AR68ElkwRlP/VrgsYShlT81ZNZ+PzaNjC/Z3sUKFu2iY/9OPS20
oPz2iX2TmHIJ2k2+NrL+nCGYbss1fExJZ3lPJA+La+eRUTlYtLbPK5gimOqn3Oj2CA2iVZGxRNXy
5iEriazGu8pau3PekZooofeumyyNQ9ESjcGCuUjpIJDR4ugvTqI8Vy0VxxiNW90QEhJDKs1F6/oF
WwY1oIUSlSGBdEmCMz71d3cBjoUFUfdTuka5yZWQzUwtL9TSujiD9ShFKNyEVbGehlxQdO9Rz0xj
k6A+ONSD0mYHjA2YU0ssVyQMtAEP5UQKijSGlERmtxzUKG2CEOBUqg1rkDANHpDSXDhZaO6FwgRg
+WiR9WBjaRvBvjRqBPwpSSbrpnXrmhAZxMr4yN8MXcmoPhEdYDfNTk20mIyLgnlRxSCiCeoWkq9l
u7qkohfSQWSIXGsDRIDKa1eyRr/Nb4sb28kuYVc9KCUmQmENBFDVyiJQmjunQ/8Gj/Uh1RsEuqrJ
TsYazIVa07bwGoICc9rJsuVvC2JdfFNySWm9aLy1fDvVbFvpLGmNCs6jiNunKE9Yj6AwhtiYpUen
fMRJXrPvj16sxqF9hSn/rJMrF/n2VXTRcTTrlafqMYQ3eZMT67LoBWAtQ5IGtCaDegNgAkFKLlzT
wReSEHQcOyiZwGHeR3ZJSSFx3sqEnWsepA8ICxf4VlhVghvC+4ZFX4/Lc0GZoWk82Kb6ShPtE9GS
c049EIAkQow60FhDRwLmZm/X6mvQs5AtmhfZPPhKcaavgc8YUqnd1J9OT+M+rVcy2EVLyk75oFGb
Sf3T8i63DaQ+5b3s2Oe+gLnYmXTaGrnDmlT9Ksg4G+Q330fFRFUeMHNI2IRUE6+HtuUlltw6pvtb
GcEpmThI9BJY8LDFGV7ezMEZlkbJwr6GCJwJ6qQaXsampSpS4eag69rdhXbGwgMzvYygxUgMEiJK
2r593sIsdO79KkrdpB2YWOMCc864a0yx96JKPuQVlu5ITu560bwQOY5fNEUi5as+m2XWRGkmLiAz
3npBnmCg3fgiOyCduEG56fNptEjnI7aSgD5sCQBjUgfmUjc4NUlE2WKy2+Bc02icwWJAcGetcpz1
ed9xVUFZrerEAfTig4zqsc7x8dWGsgFDDMmkQxUuC3VTM5otTDum3CG0szKSLyIGcwOSsF2MWA2M
bHwbjfAAnFbakc52gfU7FZxxI/YJm2izue9JHlp6nXVp+Z4uITj41EUx4dbxym4T9k30Wn2dbZWw
jE3tFYTwaSsvLLaaJm3CgkKflmBXCLF6aUlxEHZ4L/H/P4YUz+M8fo6tOGAmJqynYiJTMvKgMgdD
ny5kmI+EM6karAgRaYxTlR66QcHG3kJsjAMVW2kotfkuith34LKe/PWhCyFe3ABI3IvItlZmR5ig
rzorAnwUV6Ovs8RiMGnm2Rqaw5seO9GyI6NpmRfxbpSVbZrbOz1q2jWQDOgWLTllWU467NivOhQb
hGeSsziqeBFlPn/TG10tYF+GoNxcepF0O+hNujMKHTSZTW5hS/xlmVtQJzv1qysFZVx8jN1VgLNe
20AZyyFi6wBDuVaR1LUiWI9kyQ52c1/jXSbStNp5rb1NLNS9VmVcupQptxjbXdg7Z+ySOaRP61iY
noT7jcmGplWShPflgHa0rI0ntS+APcfpS+zJD10VDBuDCL4mdJ4smQg3VfQuoGqPpLcapbJvPhMP
QtUhklaGArAOMoe1UHQovG3Submi4gvxiZAzqQnYU83aUJO7UZIOQTHeVwTbsdIlnoEQJ37Gqd5d
7WxSLdvKrzZtq5Me1TBkBtxM4OFc4TV3fo093Ho31VBe1bDW/XT4iuCpuDZ8LjSPaDB1fd321NcU
iRVbqAfqEkTjsuz5VVvlh1XCHlZMvhJBjdOk6WtzFbtKGpdLVWTKMlOVB09uMU+3bBR01BG5h6Mk
icL7OCXNjAbNFPCDKqiklY0NHTk46aiAVXo6GkNHXcNvrJOqsTJgYDtZcj8sWoco4DpfNsM4bsJM
3AjNlWyVvnyAkJhgTX1fp52+ny/9dton+bALcjauZfwe0hlaK1pp7Ds7+Pthvs6uBmcdyv7rHPMw
H0rBL4ABS1mnBas2T1Ff5MltUpvZB9mDNXFgDqlkskQa1wRmNAJBhS/w2ZQqbGQjwH2rHgAqoipq
mgk7t4nZKHwfJyNVJyMBwxeXyR+HdiguUqpZ7uhI5r6OBqSnqpFbezXQzO9DRpDPvnlxlN6CRvzn
IUReQNZguYv+YpXN6DIDmp1rGfJd2tlUxTQju5W9Tt2I1oiPSRnrm7nb/f8iwX8rElSUfysS3H9W
9efwrwrB+WF/KgS1/3ZkFfitrkNWcjTrbypBA5Ug19u0QTH5csMPvkuDzWUB1qLJbGk6iSd/aATB
dzk8mwzWQJV1RVbM/0QjqKjWFJ7ydw2bI8MNgvjk2DY3MsT+q45BLassJaau2tY9uuwAoy40fn5X
Du2tqKq6Ze2z0ssqrVlDA79KlemtJBqQ/DYR78ReefWd5q71S7yLTRQfs5r8zbBjYQmSG3a8jVQ7
SvLIrXuYzHZrvupp7x1IdjpXeW+4xCZre88A1CTX8a50TBowz1GXVgeHEDfE7iRj5ikMe6URqQsU
NAUZNTVEQm24L988JXqv7DxCNKQy0lLwz1Iy7jBTPRIgTsKWBJsgwSqzYmlbMGJJhJt0ElWxpLi1
s6Y5E2RxtQvqIIaAOIBNHnQT1XNZfkTdKa2D2MGu0Q9fmAfR7dDQwGmhIvNY0uHfNzqdqLJFi+b3
KSwdx7u2mf4hddFrqUHLymUoZiVODIBP+a5JGI7Rmo+wIPcWMumFrIbR8lQh285VLTpFGAVXtVzR
boVdDLQJ3cSQ+yjh9OwajYrlYshM1wZLTE8vxxWpD+mm8ruHoa3SbdZtIMtnG7XjmQuTqgt8dKSc
ISL0nEhV6P/PfkHVm7n/Wpn0CALrmpcR0AngAilD/54OC4CacGMWiJxbnbYNWdrLIh8b2vLe1VDo
UEodysWsNZaRonJWoc8IIG4LCK3rjDdxVQlKw4mfCeZk9ZX0bZw7pK+1Q7RtOp0LJev9umnaJRHP
wJNQj1t96loFT5548SHRADU7bbbRtGXeNfldTqLdAkE3+vdKNCShMQelMo3+6RGdaUkkhZHHZ0eI
zZyI69KeWDZUFrdNM2xllbejclCu1tAYlkL3V2P1KEs9HwqTU8PrnDHrvaNvcac+ZkEBS54UShjC
zGODVd03BAV0oXdSMGQc7bg5dp2Su/qgdqvBQFWgKWzYY+DMakzqANqYzSB4ewUQCKu/c6rKJE24
oAMQ7wccPQuYv8167PhpFHzpgOAeQQ2Haw0s9VjaaOL2mCYeVRyKKG6SDd/h3lUT1Vt6iEdGe4/B
kQyFsdxpAU3G3kGW7qSjyyaMNj+rd4vaEU5O1DMtoKFOk26AEj1n402OpvUAnZwIsyYh8mDskXVQ
LOhZM8dOGVHMDPnOi+7dNJ+hC4j7VnoyFISnfKi4K1uJD5XoNBIU7SObnAQQcfDcstTZax1srmrw
ETax91unWJyDSM0fSyt2SeUAfoz3f9sToLw0S8zxuVLd+3wVjjYKIlrdtquwJyDRl55+pYiNmTaX
vGrVjad6Aj0oOedW2oynJIltiGzyCuVXQTIC7SoNgX0Y40jycm3j0HXoCr48pMcIEoklKBfbKi2O
E343EBTaEg3j1wBhdt2gxStyZ0s8wApt2avSGLiVGUjCKrln2eIfeSnW0r+lsAjdxs5qAGW06wbE
+IolcBe2A14+PlK2Ze2nmbPiiWy2r3g1fPo3HZwCyURKTZNqZG+X+Hhhwx6/AIA1tJqktKG5oTej
CKTVenHpLdS7fUaGi0iT91Cwn4Fk8yv3ERLqfnnFzYRhyKCWNU7BoVGFUYVPoYWwFVNvyXqJlehS
SEq71b98G12G1/E52864HXplP1p0CAywwMehmfSn+Odc2xL3sJGoymvFuBaVrq2S3H6UzI6vKC63
S5ytu076jOX4gUAdG96D2GHJhlJQ17gbCXot8087z7aFlxkHVaakHoTvUp9mC3OigsSFujNrhX1I
Hr9XtUREjU8kTKitZEIQ+UIrYmkU/IAqNb7JG6Lh9cDjd9qnKK9a2wWmfSDUMV2b053IQqW6lGVb
f8R0aJcJmAJDWbEFpUjQRfo62gqKtK+qxv7CZyW5AC6mgxhPr/YkOuu0AZkNX4UsX0s7XBuUBcGm
LiqrbE+x4pztlL1913nIJPLCc9vMCnGOY51J8hpxdeh/RhJxRe00qIa//ECcqEiIJYImscLpua4x
JeP5TNnmmCQv1D3mQUHGeuy3DFtSRg8498+xjAbIBJzpmqH9FVpsqs1cFZsxM1/qQjaPJRHgRJfS
Bu01TybtpmTLmNYgaDQQdyY56l5IUFaricRN1aa8VTFs1XjUt35VXJChFTfgUcIjNLRNUKcaNaa6
WTmjdcHqKXYdNx5tv9ynShVfqrpAq8SsIuVSiTJM8i6imThnEf1UK4zdLLR/QdHd+5IK1r8J+k3Z
ql+jGhlHL+WfyFRKmmpYwgmsqTCOMUNTw88zUzGRG2EIQ8NusXH1L7LvDG48GtPXYJsGQPd6GiWp
yAitn+atln6ME9VnnRoKlU/uN5SMdayLJZQFQW5CLcLPrfWIabzgndle4EPlbn0q7vvqTch0cERM
ocYWPW1quYzdtuoVUJThnTMCFvDbUzv41YalGf9wGDzUZRW4KYFFcKQhds0/xhFRtigaPFUdnM4c
OaBh+5iH9XGrix5JNtYIs1deyPB2NmbinC2PRoVTPaq1ZGEXRL1G3scyrxhqgE2DfQc8N4b9ucVu
vVVM78PW6R2hcKTw2Nl4BbqabpZubR3eTwQTkbylxnbXSKTZai2+TGujm4kKLTVEveMYb6NqX5mG
xCqb3WMksa7aibpo6ygFmliIKVCGbTGJuWu7Vr6YmHVFGc5RO0gIM9tzGilkbiKcChs6zUpavWha
wxeD0Tb2imOtxAP4k0osx0F5J3n4KSc24+ixLJymMi3Imr2KAkcqWCAZBCetemZzS5mqJ7K6yTTT
2ysBbpKuQS80OEhtQpqV0UsdYoHMInrTJNRdHb0+I58N3A4q3hIebL+cpWBjTh0uKfSnQmIb1ElA
NEIbzmxv31QUxU+5YoDYV/dyEIA06hLWJpQ6GBiID1VbyDY7DHGAnaRVQBOIuTBcRiZlpaIw8yOh
R3ygLYZR2UQChYi52zEposIm3+OmqlWPKtjg3FFC+IBFd28WnrhVjMit6si+S7N7oCiIwdBI0kMM
OwAbaFFa45gzN6fMjXdIcHmL4sahr51oG79xCbx1EKFb4W2hly1N65ERFbiTXhVQG2hgVzagEko/
vyIvG+/j/Dj0tXzf9pCqfXGdD10RPQxAz8+dVYur3qP+Z8IVW8/HbAbkcCRWxMMXUiF/DwPkTSbP
1OhFdpHwoBk5akzUowpjYMgbUWZkZxeNgVtEZtI2vCtTYn4mHEN2fUF2G7Vq6yr7qrWLdYtwU9xy
y2xsiKD3VLwl5fhi9oazVrJBWtcwt+5YKy+cNDWusjEgZ4hjV86UGpHddJUD1w90Q3YYKF0YQaNf
Y58fR13mYpsHGZWLrlQ3xDsMBBO0tKaDpn9QJH6+SuJNSlP+haDXP4wB92nQ8eGq+AmK8gNmDeCL
Xs1OmVyg2MXBjkAJRIdBepc1ItTZhyN+D7NHydHJpLD6qKlFSXNdRm2Zj5C+RntxLO3AvlOUsVsA
wHlIEpoouVYNS61QXHqFECDjG6ulzCON0r6Ap0Byn0IYIcFYGEybK26wpTMprc0e1lgV78zMEeuu
9RwW/MR+e1n4iLO1QjBC45YEqmDLFBe66J0VNMvKUyfT4g26ckPDjdp0m9NDAgIqaVPFTKjbRt1U
I9YAv+oXUUv3wDlkabnpmbUAtGUPALT6TUx50S+CrdGaSBh4hxSWC9uMlsGZDcclo16VKrB7Swdw
XMtkR72cEjSN8ahoLQBNtu5GgBMWjbCuaU9LsAvJHxubvNwYYJgIFRj2paq8JwwU6BQbLCRanSPH
0A8tv5uG0CooR2Phkres27wjpHFR4Ymew5YGeZW32IuKZoI1y9Kih4c+9G2zimDkY+4Vv6LX2hxh
uxUYlwRfZjuujoZ2NQ2nPli0SKHJskIRUnGsVOuapU55U47EOwTGO4tztNYjgEqzb/ex073XcaFd
GG4OVQkgNFY7bWnayB0cxa+O7KZ6BaxxoqnaVsAwJDmQfaUVf6UBCuTe5CdglvG9HKkb1Rig6SM5
sh3qdb5mfxomvw2Z3WRa90QglShKJfoFaXfpQznd9io/XXpTYYBpWX/2DR3fTVhvhGnmYHRQ/fjD
CFNNrldGFt0juH22Cz6RNI7NtSDcC88/wjLhn7KxZ7koknsvF0ep8l5tk0yosK/vReYR+z00v3zm
3bGz7GUD/BVzAQrTkg1qXFCeGntMrXUQgBAS1utQoMUROAZ2lCDHtaHjSJKadkXSdgcIJjbR97GL
kBNbPqosJPjvfJo0atQew1EQtSlZu9p2E9/XAPWQVIo2HbGnzVrWD78KP3fVehSbMsQ4X9KIKoJf
FsblTZOg0Etstd9Gpi62Fq8YdShTtxcH5OM1mbyAVMM2TUeGTm3MWndOly6JSXmAu2gtRVzt+hHh
Bl5j51D1ETcReaUySVzFaG88jA+ryYqy9US66goHjYxfHE0lbW66XH+x4RaZYaCedTo92zj3b4aE
mMm6bk7UNRHwmoO10qeUssax8CKN5g1C+ZAvSv7G8uAjthA8YZQLHAIZQAhu6fcfZKu++jFdP5Zw
hC/PmpEYhIUPyB3ik/RoZAZZSvy4kB8wXIBCY8ZPcaToFZ6EqFQQKioMkjUNdAnCCzyyMN4omJLX
pkJSVGRRNB1V9VSPIQFa1btptcCMgvaklfY+jHD6ZJjxz5naIpnVgeM4IeNDW472ru3IXqK0RJye
x5LaLiUybVjlxc0JU8YpYD7a8Y0EghsoJ0+yaOYr5q5VPJwWykSnkBDY+q3zQDAvcRGG9JlFxfso
9fGOAdhcqvxiV4FgFdbB/Vu2kSBDwZGvRvlhVzrsg7HNtjSlqPrjN5QKXpxMQklem/SnWlzXbGT0
kXadP+IryxRnDwiO2mmnqcASmMr9llWj7unaIdPrW19tlWVZJS95iOID4qBU5blrYmS374a2Nre6
THJ4UiGtLoIerChiQtJAseKNdYNoh3X26BNWI9YFMGZ6kIcErt+SVZgiUyb0gwXou1B0JLzRy7WS
mva0g0wiizL6tbVyop6rXM710NO0rR6Zub4EGY0LKsWXUiMiIsJjRp02X3l+S4kKtsyqR81Y5462
bjog2ZKs36cV2h5LZ0k+yoECbOIpCWR50zb9RlGooIFoYsEwfuoqMuHQDF+JvTpkUuZsWI68iQYt
jaExsV+i3MNNgPHWzhBBaQmbCaO2GTVG/UOwD2+jtlprZlEv5eBdV1Jlodq9tGonAKSN3mGt1aE7
NiwN2fqtiYBKXdHeTKYfyFMHgGbRVpmjzvQaU55i3I44/+Hj6rgaywhKCnuZlqXBAh4ZgsSYrkBu
vSJJqV7im0wnZtTLUTkl5pSDK30EDWWp2n8l48xfwlvNkEHnK6VDJ+aA97MyfJ4C9QFeCEZo1WRz
4BMBYKNdWESUs9ZTDT/rDd1lR4kYdWTRpNUyXScJJlcSvY/E9U6hacjq8uiQmY2zTIlYmuprlNEK
7zoYRNah3Hiad3FRiQ5Y0s4ek9lm9CGJGUjedd7neSth1x7PyooxKB+aSgYbk1vOuvP7fTBeOpWy
DVGm8ElwJQ0kuKY1HVM/IgiU1US10UH9FdO6v4hGvkWld2B7Zrhew8+3ZFU41dDksdIWKaWa1MqK
LdHx6GGZ+td12Sk0L02xqxv9PZIE23tgU3rAHjlTc/Ae6c5K7mGCP5Njhy7bYkucldgbAEn7U6ly
ENXE3kBAPqYmiKGYcJqOrq6flMoWNuN1sC3/0EbprTdAqIDBhaSznpJ9C+8mYeN0EvmQgTnwP7qk
DfZendzr7ZDgqgRjaGLopUtOhBsasIaN95oqCWaWnqKLEwfDHcmrTy25utq01Ujq4lCTonrITWS3
Q152bqu0BNEXU7gpCmy96O9Dgv1oEH1Ae8mOPgziylaMw/93MP5P4SOaomFK/8vauHpr3v6IGjm/
pZ//818T5uD02Ycf/xpB8v2wPzoYijxlu+umgXRBNifSwV+cA0V2CITXLFxAbFct1eSmP3oYmjU9
SNYtHmVNzQV8m3/2MJT/1lRHMW1NIYlEVfT/KILE/j2yAjUanRADK6ZhKKZj6L+1MMpIT8bOz6Jj
zUTnl6aXLzQCzTZx0h8jWqCM0lOCWKA6JUtDh3pbYCkUbNBDBGFdrsvA+NBTeKQaO7iu6vfICLrv
g6aHPYQEG0dyOrwSG0LmUUEOmpOVhEDNFzObLNP1fLH1qH3Ml+ZDzMy7lMDlI8onyiifI9i08rZM
286dmoj7+aDUNR77+WLhWNkuTH/NwU2OgglqPlh/XZpP21TzyctCgjHnz4+Gke7n+PmcLtMfGfbN
qKPoTzEBNRNUtp2SfuaUp5/T+RLM4WXgDSP5fQDK/OmgTZy6n4PRohVqdeMQT/lz/RTENx/C6bST
DMkdQ/yg0/VkWvdLTKHhshSsr3AcTBll5pyzJvL8jkSWyvWEBlRdF9Dvvi9ardrt4v7OKCoK71o9
ZQHQ2f4+zKdRGGVrJZS+Ksluu4MPDHIx1hamG0OKoIDZ2GcDFi6G563GQvwCE30rtVrH2iNDwuSk
5KO2N1Uk++5Qi41N0NvCggCGwRCuZtKLSe+0AZUpb6HMXtuAoakIJoAN+u3BKidIsn8Lfq1sqsOY
xdVBny7B0Mw3QlHe2OmuLRA5iMF14WpxLC0Idk/XeTcm0KAWESCl3dx5nj+myCwfkrEpvRE7kf44
f37+CDwhrqm3NLd63pmsjqeYta6lOObpA5kmsvnZ5Fm9Nic8Hd/ndj9fIubsj0s/12lFhx7853y+
z8/pz+Pm62THowiEkolZtgXo9tcT/pun+f3m+Wl9FZAuRhde4/ftKLjHqPrbazXmF/fba5hP//Pr
Krb+KAhHJDrTX5wPaSX/cem36wQC7Y1kQDa13N/+1Pdb8Nvb9Nsp7u4OZxJF1PnB5IQVAMq9fTL9
XMI5U2s6ZH+dxnPa1s/5fJ8qi2KyL6c7zbd832m+aT7Xw5F8YOSkxIOgkf+Hp/3tup8/D5iQHI7f
bp5Pf+7z82qyBt22BId0Nd9lvuGf7vfzfADxHbeKoen+9ap+Hvpz3c//9nNdXKs3FXssvuEBr5EG
9wOAVR8p0p9A7gJglAyvCdFRBTh9XP5+cSZ2S4N/E4F5cVWzpPcgK8gfTMn3v8neP882Q71/Tufn
QiYFnXy+hSwaJMjz7YMX6duGsPX5Pv/0uPm67wfP95lfyPcz/Jz/PPq36/K0V3dIr/NdRw2HEfIV
2S279D0auGJPJ6aXv89BFFNSnm/620VjIJgySaZh9PebinbLYmvTTEhxwpgYLIapbxSGWMzmvMk5
vbSap4S/3cmf7/qTbPpz1zndtDV1xR1igzIxuXbJdLCnQML5UCshIzQSotYdh/oyXzffb75k1FOu
48/5/OCf05+n6aY40fk0QOaAMpVc4zkN97dcXCN3BMbYEdL9T2BuU08OP7zCrUKoIiP03w//dF0T
e+m+goAzzYNzyOt8SZ1+gvOleJx+N/MtvtJvC10om74B4bwITb2lYWvTmszC8+93/n7cfC1JNzwF
nVk3UpMAAT/rh/nQCo9XX/iknE2BpWiu/jgg0GdQnE7nG76DdIv8Sa56sZOloN7PBxWoAAkkkWqv
Dcd/Jr4EzF1N3wfKJaBdpM1rFBaoWxXKTFbH4GS0DH+dzqTwc5ivI//qXc76CWMC7LaH8L4X04GW
vbLJRL2rJxHTnE47X4oabyFoge3m1O1uit5W+gawAeKmgOBj1LZCrVxfH+8qD0vugIZ9OX/m8+c7
Z8YmHokoi/nKdv7uwORM9xi5Eqp/S09TSXbPTNSRQP+pOE5v0fzGeMjMUR9bG2+UdcJyHX0/XwqQ
+35fGsw2X8dtzu4rzXBOziG36qhP7iQU0Xs4gYB1A9JAsOhEK3so663aU2zr9bG7543K98So0zIt
MF8bRkWisQOfYB2mlCTiAE1Djy4SR0Do7JO0ZUNqT2EuNu5INRvBxcHgq6ZVnT6v3uBsZhhvOaeu
9ueV8/l8y3zI0H/BWaSPj9Sc9KHv85/b/3an+Unmc6pUJi725vT9d0ZWhivHixC+ShoM0g6AhdQQ
rcVGsPgOr50TbGkXLr2i07ZKujUV39jNQbHzQZtWXvOleg6Snc/nB/3cpyHP/o9w2Z+7/9ynMumo
qqPsUfmCVDsfxjZkTJ0v8i3Dml5My91/vH0wgd/kOcmzv91nvvf/4br5Lt9/ZX6IF3a/fMeviHT/
8+XMl35eu+g7NJVDSpFgeqP+l73zWJIcybLsr4z0HikKDohMz8I4cc4iPDYQ94hwcM4U+Po+UM9K
i4ypaqne98IhgMHM3BgA1ffuPVd9Wpe3+9umeqMEadjzfbdckC4LXeVY/HUbrYbyFCyhEnoX7MxG
Ovxgl0tLqa5ml8epNelmXNcuj7ns/nzaODOLw283ushCOOP+/d+q+/zL2xzG8ASfmDtHhPTcFyCx
WnzCh39fVduKUPxP79naNl/lv97/y5P+ftdftj9Xf/nXcgE921pPIgot89P/t1/ddY7LEqzlj1/+
xz9f/ef/6fKi00l/ov+Y7H55BWr1cpdfnkLt+X1b3fjLwz/3//JyzGwPMDQ/kZELyvyvRfbXWo4m
xqo18BvLTZfbL/d1LYElfM6+XW4KrM44GXaGoU2tqj195umf/6KcmCHmcHgYqkJyZyEnn+77skiT
JcNdraob1W506cyGL/dUa1EW6ZspKyDNXnY7/TJZVvt/eTqjyNuTMcLvXKtVtf/zP6ntpJmf5gpn
c9sv6d2Xh6u1X57z8pLUs6vdfN0Pml506I6lhhDFeFHHyuWIUJtWSBLz4fO4cIakEtvLvUROoGQQ
MwpJl4v9qHJcIjUCGpdJ8mWB8i9a+0Uv1q6soWthy/ozFjspicXWhnlJjFtW8zm1xVqt+j+b3iZB
iOxrLmrLD9dahmcIXSq+0H9s5nKXJGQQeIjAICGfWi/6xmCHCsJkIo1BJjT11g86qAhKluYdMFZb
fwxzPGdlP3zFNZmfY8K9dp1uEetn+Vs1t055Ghp+oGLzbbO8OzV9vyzUDH+OGyBwIZcZsoeSs+jR
L6QhA9woNU+OycXcWezHdYLwQfT70cLQz3uxbXlurW4nBENUfjt6k6N+wz41QwlOmvT2MndVpQg1
i82lTQqNonuPqJf/t2D3bxXsLMOHNPavC3a3KTSmMn/7m+D480F/lut86w+L6qpL+KzuL5JjFL/j
z7b7z//QPit5juParqHqbuz6tVwHqdR1PN3zLHep5P2jXGfCOLUXnik65eWx/6NynUGN8O+SY26g
IohJTOdl6Cb/7u+S42ZIvUI6en3SYsSIJRFd4wSy3039DTlSL2Mzrys5a8CU6Kz22mPq6QhBmVht
IihPBZGfZ04Y4Is1K1vLJVu9huwoEss6+oGmnYTFYWdZkETgAsGaP0ZjEZ/xFFQC57Q5BBbGyO5d
1rAW5haMWh4zgPRmjBf6wY98yMOO751mM/c5esMBSghKIqN03FPl2C+VnafrpoXH0wgE/UOLXl+t
XRYa2fVoY06TWDy8Plyr5Z4GSUvUnJbVekT/n+YhTnItffGJKTtVU/jnImwr4xQ0GDFSGwWq2gSx
n60zIovXlzurHWoRL49Qa+pZ1NpUYK+jW73VJSjLvPmI2pEgBC/HIS6y/KwWQu9zCjSBc7ATY6vI
TX4LyOlzDfQZ1Dcq93M6YH1wO2w0M2qrOTuT0Ud2pu9r9z0Gx91CJ/DAgA2tgw7XDIvzZYGKFMmn
k9LpT4ME5gYpoJvBX1JQbKM60+a6IrAS7uJN7tiA41oDSk7KyD5p8jtj9L47FeeooZ4BnIrsazYT
WhHF1TfPQxiEafI+GHEvicjxSqqoBSoz7GhN6G48T3vtvQjLGhq5odbgl/pyPpQLrclbFL1NT9NX
1sZ12Bn6tRwnOoNpR5qlHzpih47nIKIpPWrYWVyjxTdf9XqEeOjDLPTievBJW+DVXI/tQnexzk1i
9lfB1G+TzngPR7rbsURRUBDufV1rbOpNF2xMuwRX3djzShsAtMQZcApStGTqT1foFvxtY7fYZTTs
eMbQ8OtE37kbM789jJZ5aKsCbErk04rOm2Fv4s3COJWixrSbcdozwthLC/OhJyJk6vl4VbiBdWU6
3aokG+jsydK+otvk7F0PpfOyz0fKAlANokOA90bdwUkc72g02l7nrV9P3mRe68ur7troBaHEhAgk
2ql983IHJwZHZtjuJhLzsxMmZNpaHfo3CnNXDbKuK4SQfB52tvdJPHbnLqR8AEF8RFe8t6f+2sEZ
Pa/bJSIDTpy7a532b7eNzWsTpTdxF1I6S6P8rBm+OExaszMK7DmEL3SU6wVdOLWqbrwsisilek9V
Uging+ZD8ptu8Z+TbjqrLWOZK6YCApacQew4RMWhCwy2dXM/2+GzjBET8tswzoCtCNxtTrbkYKHr
i91f35gCBgl1ESR+4XBjpr489faMEB2hysaoYwYSDtk+Rw+2J0W9U5V4xnbw8m/RMhcejQn5k0/3
rDMo4ZQjY8jP1coF/aWn5UHQLpvX3zMvGxBgS0Tmy2LM3iybbw6adIcKgLCSvCWnBH38pqXxcVA3
+Q2Sbl2HkNaYxFVzSiiog4B5wFYYoU9F9SvKkAFFnaICQrzEuHEpTGRO8j1FpryNTDoeybJQ83m1
pm6T3rBP0gzDIvzLVRuAEZl154DVPT4g0wWVU+GMcAP/zWyW8eBSW1Avac7DNz1ugB+qT7IfsVIz
m14zbW7I+CEIw5TjYfLdemPYYBNoH8HAKGhVSn7YgPuxromuzNZmCH0WATHnhsvktxO1c3SCnapx
tKIQpy4x8aPGcI3tEDwN4qreR+2pUYwcku7ZnCfOxp6Hvr4snpyADx1pGMQqDQkQWNFxrU2iIHeT
wbTTmT4CYAfk6mSSkddSdw6Lq3aoo51NPkhhDqArCKzvC/tAYwQeI7U5Jx+5VKhVVStSBTe1RjAA
Mp8YrUOpiWjv5zInyZAfwLQMVtVay5i4E32FR42hfrxUGRzktPPaL4fihESMi1dG9KsqCZCSPQED
6MaT1uBFsAqrRxqAiT3szOlkwM7DbCS2dh9YO3Nu71ViUz22JmpmFBGvdvsT0GV7IlpwYuqwDF6B
5dkcqQWqqLXUI3Mdec5H7CXNVt0zK9FiyQrPm7p36mREdwQA0gKAJW6eIIoajfhgm92umY41ale6
WyPZNZwOtx5BOhugml9wP44kvB5/e+9qc4gFLS3kvNdTG3mfH0ObDEuvfz6oD0UttOXjsKVzlRnT
+1gQrTknDlAmek1bm4QSArN9cTLQX66SOlpnYj616fIDTW0iySa0Zo0BtBK6REJuyOCf5hvpmuXB
0fRdSyTnySuaq9EuoYMRf7bqHSQUvZ/omwCF4medkBKjS3bwKdHpIApyiNAPnSafUYAYokfRcYLo
qQQSbD4S3Cjd/iDAMtb1zAe+LGYJVpIcAUB+rp1FWx94n18do4EgzaWmlKOeS9I4OGS0MA/0yv51
9aSd+3sRNt1Ond7UQtXHLpuqPJZj/YU05zabqAy5ttL8UUd/KHTOBmpVLdC8IacI3CUPtrtKwoR0
EQEbwJHBSLwViw4o5N6gGaLOQfnMKT2C1FQUGO9bY7jVKgcgAYFGn2W55XyrXstvm4hXtX3h5Dt4
JwwI8VgEHSls6Ng4gOqJsA4v+9LaSMpVBJdatHBDN23OJ1KK0ELUV9d7o7M/csZfWxlp0dmwtM1c
VPJgFE9a4KRiXSy/zMgKgRUOHEvq2PRVCddywNp4HRJrVQ0fg5qIz0VHGtFzGMNX3JXbhAfGHlqG
1oVxvK7N9NwTE7RXFWRVVs5VRVmtWkuZWe257KYmx/zYPF72qbuqOyRwOY/u8M3MyKBwRzgvI80J
taUq5qqeftn8XDOd9AhaeNXXTkgrenlomYZMg9XnWNlOOZyTutxbBQ5zk3dcGIU8WUkmrpRC1u79
41BpuIjcHD57U/wEcaKfdM3UTzXmr53u++SPU0nKlqavWkuWtSJeAq3Uqrrxcp9/dpvbStT1WpiS
EsZzXRb4o5uDXtPP/ev23x6vdjgzs2211stao4FvWp+HXlXl8XirqvV14+BXBpO8DNgJWpGc0Hvy
tmpi6A7ShAxzuYReNtXaMCM+XKndaltdZi+bOTK4fJinUycJQCh0Ibe/VERVv1ttj8txZFsImnJ8
6qtIZ0KtFp5A0M2PCyf6UI/rEY3ClVpIFxImykzOSw547Eqv5CowXI8rMqfo0zT1A0XvMmiRcKaQ
QIAZ9MBnl9qDU0HfXX+WIX4rS/yy65dVRLijwCtByUI9qtgSol0dZ5ezz1bN69vloqXW1KLPRfvn
nip15uasbmXWQjStWlXtaz1yyvygVidTcrhensUggwunkRyyc1gi3S5r5gLkjzWc1z+f/NdbLk/5
m7ZBtgaiRnDTMaOm3+4VTZE3fe75XFX//fOFqLuq7bh2uZfa/vyPl6cSSYHT3Xc68BIuoPbfnv+i
sPh82Zfdl2f/N24r83Pi1qIZaLAFxzmYppb5aIyt3HA29batSJIQ4/QEEIIkqxiJu9TrGysR8wb9
HCe9uXhJYm+AYlG9oGzGNuVDLCoaYSFecO/aVFZfmQp/MER/o4dcb+cICl6NynKHvZT5R4n8Ljeg
SIPzeJY2ovse8O7J8WeE55CT88Amuqcl5yqL/W7Xlajay5grDWUrUioBlDnD8DSP3rjpa/HFKaEp
dzremsE9hxScNNJUEOwVmCGXt2lJZgFj3+4yjQuf4+46VN7bmvHpWnZwhuHKAARui2g9IP3YV0X3
EyIFYlWJNDMSw6vRSZKUYOUmxFG4VQJ8CWCa1TQ73GzfTA1o/7CD39Qz0EZ1MjukW7j0p3IOl0Pa
picywIpV1lrnsux6Tn0xeNKuuImiH+P0nvnBPjGBjA0I7XZhEX3piJlbuWZ0tGompEUpITuae7Or
boEOdXxVYBJQvv1AvLqphG/vjYCKROIUu7Bh5tY33RfNhbMKltxZChj5xLWVh0I+mR5SSY8g3dkN
zcu2yrW1lTnbKDPfEfnfY9NOX4b8HTHytmfIdTv12VveMNatIUKYsbirJxc79CInYa2BqVYw47B6
oqmdbzPshQ3yRTgQKdH2IrPCY2JKVNlEUsmGJKPc0cg0w8XREI22973uTcxttJFN+NJKPzmnyGHW
FE66TcX0cVtgwNSs1FnJ3N5KPKi7uIogxpneW8Iv/ZRwpV7MOvNORPHTLMFDuEvqmYF93GEASlOO
xqKzNFKDE6YPAGeVNA9jqD96Y2Ptzaw8RqCbH7DePXpVdjOitOZCAvGw08NbDKX7rpbjZsaBTXxN
BTU/yPYxVkrlPg7z/qoAe/VDG9or/mrsFphT2rEp10RMQzyzQCHPEafJmLHVql4Il6g/bAtkyyxu
/bgR0L26hk5QciWGabr1J428LC0j1xfiesvvVdeh7VmVsx9QMetl1m6tEY+dR4AtfhAsFL0/Qpm0
MGZa9antundjmVt60GSOY/UF8wOnVdI+8FU2mwQrBPYJnPRFZ197M5jkDI8NJJg0OVvGYO7rwX0o
1mYyiZ2W6cG+sNOvtWm/2639YHlCfEUi8aXiFIXEEw6hV1O8HuXc7I15HK6FuI5ba6KczSzSMiD/
EcBKlZrIM/Imb8piY6HFXY+pfu+UfXsHUk/M8WM5taSrAXIRcN/P7hPxHcJPH5qqPNahtChgaT9m
Mr6KONhlUXTARR3BSkPvn4dOh8Kui5nnw3ekgfyDDHh7E1j+o+3Sba3PfdJCzEdxvyKoGiw/1Cku
/9jSHSvgcLOxCcIRQDy4HbUlhX4IrlDCYxgL+p8McoFfSDRcASenMocw22XJPu6hTuatf8q9CE6r
ndzUAVZqJ0y/langGuBD8onI+jJLznxuzSC0o+5jVEWDqjz4kgdDsm4c+MCYYqJRPFauhoSnS3eR
i5Wpq61zKtz6XpMWedz6iHU5bX+Mnd/uA85RaxIDyKftmONakll0196gCroLB9PZ4bcZSyx5fUpV
yim6jWeIH7FjnO3JNNbGGL/NY7a2vIhug4HevOX3tcMhdB0YzYvZ2DDKxFTspoEP2ngZhuyjiuns
e37jHsoBXjwNSat6o0zBexpAdVp6+uoH8jA75ZMekcRLSt6PHpDVupyjbI+JB4uuZeaPuePtfEIp
PV3v7zL3qjVzZ9+W2cMw6QXoIQdJStgRhFLFBJ+A9auSCk+/DkM0lm+EOXyTXr325/G5A8pJ/Srj
ACG+NB6eiZLHyoRhWrbRedLkLX6E96HYdURxr2M3OfmDg/eTmKjSBdkmxccYVWKDbfHDo42TYiCg
KOcOu2Lm5xfjT6CUOd/oywdUeLiT8e2uIgnn2UutYKvpdHChSBWbyiwMkIFutiG19L0atx7dlG3S
D3uinjtGwlDZQqaeHpeqbJ/5/XVmCm9rYlNZVbGFxaXQf0zFYmGJv1pWXWywx2k0bod3JF6g13GQ
tEvGA/aIlohUjAbfBpdk+6BKXbzHMBGGNfGL1k3YxkuCIVrsaYGbwVzvwGD5uZPSPoleLft6zgOw
XB7l6xH3ghX0r7AHTyWz4V0z2ufecZwbvYiuUQkt4A0khEQF31BvRk6Sd7ipQoIRsawaiLuqe3wI
B67C9dbvcGq5mCSMZIbVnOC4STrMQ45R4HkknGgkZ3IVj+m9E+OebKmxm5F8swxSTBO+kbbNXpoI
3FamGT+N8i60KUNZpAZs4C9yKnxxUuPcvlVR8oxR4w2IWn2SAUABfR7gPMnmZgrAVs9hdAvP4BqN
Ojas6jYv9DtvbpbIlwQ8kSa3s9+V67AL9eNkcTKOSDXsB/O5q0Eb4/LrCRUrHyzNfHYDTpBpXIn7
Kiz6PVo5kzKP9mCV+rzNe/hxA3ymvgMpG5UWUIBEAgvyxR5kyV2KK85w4+UHMV9hwbqTpaBYzVeW
uy6BMBNnB4ucbbgrZ60II6jSlX2wGqCYuImCDHPfJDDvuO5zhcKzL6I7wlLaczlY0MABQ1c06KwY
6HE3kcgN5UtGibd1FiJSoIuCiPbgux7Jp37mc9SSul5nAShvrmOw0iBDbfyaEexAJJJtnuwwuZnd
mVQRwCoicvtt1YIN15NoYw3Fe1aOJfBM8CtRMsAwhupt2t5bkAwxRVSGgKbf3ooJq7Os8Pub7j7B
wRfaZfiTOYdhnCzEel8arXjwER+tdCsGZy+qO8IaxqLcE2KRnYxEZcEIf5sa5q7qxwdmuVyoOeoa
XeMMZ3uUPWn/Syuk36tPT0z2HkujTa9G0EkjngXEMpKzuX8dLdOQOX+wmXVuUpzwuoeTgJSHez0W
+lkDIUvk6LlNwFrrTdWjV8FQNRPWeO8PDbVmD3Z4SLbtHFZgaOryTEmcTGic543LnE/7qrlU4Frm
XuvUmsp1mXo7qk3FXRj7LnSLnexK/xunI0jBDOZ3Vaf726yX+s3QIEEV4uT7XMFjHepqPRREQ2Yx
HZhx6062eSyN6aHCcX7nmgLGu6Y3G2rgMXjxCpAulcmD5STJDqoCprhtWOTleWrTD/LXYwIq6SKI
vvheJtaPWGOslbm9tgsZWq1IspHA6sZtOj4VDAn3Rlk5Wyfrj9UoonVZgKYwOTVwQvTF/djJqyit
jdsZnh/W5Y2Xjf6WYZJGCicce+aw69xub1Iraph7yXFVDhQofRe8ryZagiw6SKKx1RxH8J1702mI
KckqMhvkxiFZeN0ZsbMr6dxw7XjvnZwUoYyzcmyAkrDb4CoBi8VAK/qI2+uk0Hc511eGkcTQ5NWD
6Ty6vq4/BQ2g4HAEkuVBtQA2Z9f1aztQOO874wUKT8YrMu/z0P5Sme2GAt697gFPLusCUZU+hxvZ
+gF55/NDaWgD/FFIn4JPfIq0jooP2iCcqIdMnoceyJ7tCorJ8qF3UJxp5ZhvXHly+wgeRg6alUbn
uhPyu11402bABI8EjZu0gIgG0cwvnrvMC8g4JMcemRyBxKtRa7/1IZ05vZq7jVuB65joixFEnfdA
j4qJq83YZU8QQsCkoMY3C5dEjtx1mI+RhIIQHflSbVC2+2lEeQfQNpBAeHtUwP6hbBx707iUfFOC
tw96QB564lbVNiOZjVmOhUIygceeX4MsjTGc29Xab4m1Hs1b0XPRkla6JW092aQxMnSost9gTRAU
2qMMxnj32nRJzwnPI9kcjLve9G+O7J5SaGoWhkJZk/vg6XiAgnnbINhcmZN8m4qcd2f4X4Y8AThJ
nMJcwQTtZ4ixSUQKko6BkEIaUnoT6TseRSwLOoMsH+2qtrxLDER2chsQUQKxG1TBcCrPQxy/27EL
uLAB5G4bL2MyfjQzVyUbsJMTDj+tab7J0+ULdKoj3xnTNvg/Wd5M2P3LZ/xduEdz/0s66/vKHX72
uXw2ovBItPSeYT3C+mg6hj6D5cJ3HkRbkIEkn1I08U6mdafO7veg8aYNXA87JTPP9jggS2nFm8GU
12U4ngjYqikCvRkzbrBqDP3tXAFfj0MazWEOl586mX7VC5yfjlPLc2fd0BoKcQ5gD4jm/FmkhDjO
YOH5ykxkMtMtcxcqQbZ27hiTchb2KdeIrn+ZC7O8YZZipBAU2pmPrJqCEXSWBaig+07f9iPqARa3
M4VH/Iwr27GeOUv8ANJq76rc3OtDWHNgRMaKXERMv7YHc1FC3dMGLqIhvBc665D0aC349rD1tfoF
Kd2w2yRa6D1w9Ix2BQRrhG4yeTT0sviHmCPiTXL7lTyTdsIDV6SkCfjxOxxEin78JluXuBpJuxp+
qUt9ZI7BmFBMbJvyI5priNkREXTx9I40x8DYkRwDqBwrXwzFQY8a+P8FihLtax/CQ+fiesMY4YvZ
mY+NMdyZhXbv6fGtn/At5QnUwyQn7J0wuLrj+sREvu6h98Rx9By6gb4CxrMzw9Q7RROMKEeLmCFH
4Z1vlPo+yiPGfREpeH3WL4RgADNxRyhfy1lt0o21JJEZVOa00g1G770s+EAWnru15OiUdgc7ht5N
NNXGSkxlD0/C0q9SKgyxjWImc8c3s25fPZx9+exIemQtgSxj8jLpb5Ghv4aEWK2QH+Ormbg6dxYQ
Ab29IeHAzWB+GNIBcOja5yrmqmzhzUVOgeFdnKk+Ic6u/eyQtaK+GTJJ/E7/HIOOum7GU+YR8g0u
6r3sAZKkPfhgjWk8a+PDVLk7vRNiO6Tph9/Qn9ZqcQpctPOtiT01cjPGmuYIL3vCVZN3OpVErMyZ
hju2tx/ALT3344cfUfV29OcRdOA687xvS1qy63CVM8GsW1iig4zZIn2ildtzBnBD/n8D3nFN8+sY
Ve6NXYkammuoXxXTwJ0YqeK7YuQAU0GWxFXpxHFrAnVR7rV3EeYq4lUsTg/JnY9hNezFux4GzX7i
JawrQqMYWqwi0yu3NT1zneFo44vrZY6KczgAWqDXHJC8JSnkl76H8uQIfZdoC2Q6tBl+w+1YVd4d
lFsSbcds0+P33uqz/5y2zUeXlx+LpsTO49uhKAl5eOaKwJC3jl+i0fc2Ruyt0xjctq19NePIX/Wt
PV278Xcry+/sfLaPBC7Dn2XcOcxIq43avBat9owuiy6xQ0AubIKV/pITXAddn1zHkgQ4vYu+a0MY
7+r0AEy4xo9fPXHRvIZmcO+G/DxzCMm8KT1N/PU4mLzHjA9wqA0yWEN+LQKHuObGxjbE3T4I/8Ec
9dcyyUgpQf5iOscqcZJ1ZLqPEQXolWddpzYSgyygORhGd9TjxpU9pneuTfsUmUXdjk/OlDzFw/wg
ZUywxnSMu+qma/Nd09zYqfEKyRMlN7bk+vvinA5H7a61Z35e2pWMK/Q2s7tbJqYzcmgOXAa0oX5r
puGbEZjPM7ZsTMf9vk/qjyRyAVgwSxhyaF629uz506GyxfWAGHDVxEtMdsDbtWsggPNwb/BtmYG1
lQwHI+vRm+en2lqcx680Fcj6JpWoy9ZuAvevy/nFAMEr1x4JGR1c8Vg0+I3db05eU0LQr4Wef/St
/83s+/eieB/bgJQHGhy5CJ5pI93XWg3fofgweLHZXH2EUfqY2eVTMZgzYkaAtujN331+z/s27V8L
BtjwejglJfWUrsyufMuS5tg07mMR0yKyMgoF8mhNBXj86tG2k3PTii+u3j6Obr6LiALflF5w70lw
Cug4PlIvvffDl9Hqb41Wu4q65NiL7Hsl6Co1rnbOtH6HZMRdizCyds1Q55DZfNgwev1FAxozx68p
FOg8vDHbBilTBU0x7LxrXIUEoUa3gY5gQTOv3cH+sPUc9pW1FKsM82YYDDDrlUMViZF2VG0Jmj8F
3RcIxIco/AryUDvm3QRbn6mgK1CgxST5/i9D9Oe/J+ijyvnfCvqan2FZ/F3Opx7yD/et7vxhOY6/
hJs6aPoWFug/5HyG9QegYRscqO5w+lsSVv+U81nOH4bDPgSAhuHi3OU1/Cnns/Q/KPZYYEU9okst
B3ne//u/f0vcbn/b/j9Fn9+VmCrb//wP3Xd+I4gK2zJ5CbZhC4M5qDB+s9+mbT+nY+/HdwVsElG3
p2JpZzsZbMF2nA4T4YlB2b9EZh2cKFQv9Iv02ZOw00QEjSBmRKhsrZeFsr8GiXkloRVtMmneKXeq
WjS0W7u6pL7lLtJ0e+kJwibgMim16yzs0VYvi9IFEjbnJOp0REoyx6yPjg6drYtMAnsyx9ljt/KI
T4uQG6XDyPQ7JzTAHM6BaX1PMi24q/uMFojpvxQexrHZXuMsdu9IAgS4ORHfUsf3KXb8gCGjLoke
M9r82u4BlXBKeY+dCLPXrJ1DC7lNrY3FrlZCZNVLUgJetaY8uY4hX6qRGlNdOtRSimoPRf0mHchH
1KKkoEFNcVUG30UEMJi0g2lbViVWv8VmZHnkNkPTAwW15DnpFJSqZeEP0sTF+zbmYXOumVVtGouR
Wsi70ZAnL0YJc1lQ2sIK89eaXhRPMqUeCm2GEj7UfZLAIfbUYXhOQWlsYJcyABr0zaXh5VPAOjC2
hDrmURlTb07w32CDVtkWpka8pSzwNJrJVRKJDACU0ZPC5hm4E1L35PXEajICv2XmClzQ2qWLgkLX
0IVCmMg2OQVdkG5igOY/OCD4IKj2i1oo7pxjGHgtpfIC+5DeUTMAe2Ss5Og252A2jY2bgnnKCQ41
8tDdC3fQj6ZfnC4f/W/fxOXbKeMUyTYJ8qZV7AUj+QONXMRUnqy2YDr6k1qgSWq2Xmn/hD6CZqYf
21PoIIDraxt713IwqLXLQi7WLiMriducbCwjeMnVQr2h3zbp9dQnxJkWZESIMoSuOKQsLZa8z9VZ
Gncj+u11rBuv1tJ7oChHX3dZu2zqy22AH62Dh4RUfdPKia7WLgv1Y1Cb80RMIunFhJwsoiN1MLpz
wYw2WvRH6kb160Cd8NXMKUCq9qr66C6Ly21m5NJsSQhqxR6rHObATLDLKYu5vugj1B48/MHGq8gD
U85y5TZXCyV/V8d5ruQGbcok3najeGsMWJka5WKCxomr6bJNjIszdfe4pkaURkvPOKKVz5Q4ewtT
HHLdUKL00jy5ytNuPpmALtHss1CbamGAISQIoYLBbr8miDYo2O8rQIUHxGzmBqUkAljDQ7SjNMge
GsYl1wZ4RiG7M9zAL5BWtn1piI0b99rJM03gG3O+G5XUT70oa9th8DmRMsEHvbxKffnI1cL8a01t
QkPW934j9rrLlzAtDzCC1tgzob/mAkF+eaEf0y6E3pLTStOEFkIOK2feNwsBVu3kA3fdzZb8GueN
f4q1KDpZ8zOfbKozWkBpgA98OA2Rj+mRA34XRDZNpy48N6715CVmvlMvsV4EAlHO8FM6BpSbRaym
dgxxktdfXeHXIN9rR7/Rx+RpmrqZIxrOVTrft36do3G0qm0/tDfJLN+7Bq20qZHQIoarOGya1XKl
WxtG8CP2dWLZauhrNahpI2geoVLFhzDtX4RVH4gEImC48N9ISkJ8OOb3/q73m+wU5+JqzONsV9Tc
o447yvXlvOlHAHztlF1XHnxeT8pXOc4bXaavhC/4R1MmtL5zwkBlNTOmW34KUt6aDX1RvRevwcQA
q9Rzppl9fxMbZD+WiZeejAIXUzyA9gp5dwyOl0Q+HG6bAt1TGhVXGcRlThFDfGUVxC66/JrC/LqH
6E/RYT4z90T7a8WAiI1rvZaPXtTqTOQDZI2565OP1xvbCTIbBAx5qO3xPCdjf6o8xKiNjNqzn04v
sqE5OyUaJcOo+JGaTH+l13/XUESd5konl8WDVSPJ3mACfx94WrQ1/OE5Znq/r5LpVks8kuGmcdjF
smAWnk1ArTTq+mZint3Wzo9F6hEVgxg9w3xKfcjZ2kG6ZzJM4JphdYhUyrPWkHVXYtVd27Kt9zCC
csyqAZmtMUaUcLwtQ3SzNuyEtWmhJ2zigFY/GUaDDaa6N5l4Z4lHljQs/nVjmebONHtz7eXpz0mf
BYzj6amnAJM1DihdyyTrytQQKZguhM6OQLhphoxK8dnXDSq1CVEadcWTTm1215EYTFpuIc9GkWo3
ciIjwgx/RFPm3HiZlpF0VVFMCkhyqTq5Td2EwL7S+lYmpESDpzkV5lyDHe5gARPCYXae2M30eTSt
0W56RGVMnOiK9vlgrwabiBg06e3OhpyzCelZuV6vX3uVXW1yvSU6hnHSe4YsZzXrvK7YJF/JgGm4
9jzzy+ito/5c+qJazURIldGwESL+kQKzxQQezNBLtGv6CGt9qqf1wPX80EkOIGgbrxTmqo2ABbcZ
qlo/agWzbEoiWyN1tGtezA/Xgp0+GLpGYAKK6/kHeSF3bh7cF5V7nYLCQwdYfqPf+YrCbRVI/5oU
npPlctymsOJPERneoxl5ByNzKYpzqOLJ6DZRFFEBDPqrFljU8+ySmz2VVEBs5hZOUT2nZLb1hJwv
JNadY8ElzQR+vCSpQRsiCoMx8lI6/vfMSLicCGTVnrC1G7DjhH8ke2KBOCZ1Qgbp2WZbm4g5VNf9
nb/oAwbfJvZ8GL+HyIdXKbDIw5wtEXnHyNG/jK0wNpVmvTJrP434UpAtPndxNm+kZn2kjWvfF80T
MKWryg/l1g279NikwIQZlxqnYon/ITro0JrgqQJAV9vKOzRwE+6M1H/khd7FMSikFlnCdWJG65hg
2jZ3fiaT+XWuyKD7L/bOZDluJW2yT4QyzMM2E4mcSCZnStrAqAmBwBiYgaf/D6CqUv1l1mbd+97A
ktS9lEgiAxGfux93lX5n6bF/sPWh2ScWoCVhP1Bs1kUodXSwEC7eNYWu3RfxSI9Nnl51S/2uK3T8
ZtBFVOW0gEiDWLLFZIaxojpwCv0+OfFNAgaPJl3dp/EiD9VKiwYGSTvPBFIVUR4415PpIefrebZv
h+7V7sFmiRuqfXMVbrGDqsw80akwLGQD3ZEGVi9OwM5a6+OELP10kflMlVXNGG2Y2o8xW/qwvqVV
Nq/jGXp418yM2+ZHK+u1e9+xPh3nGzzX+NrECvQvdD8NgCLKOuN34IaPo8dWRrdx08BfbMv2O1P+
PPIQGJeyjURffhFJyk58YYibYzg2vOBD+Ni/+xR/6WJjMhFjf+pr/QqLjlGmHXgH4n4/iVN3Z34Q
OdrbrXa6XVBrzeMCLZoyReFJh4E7OZSl5nFE8AhCi5p2YzXNoZUnwYWKdYpyan9n8sS+zgbx7jTu
H3iWJvu6f2zwWyBOpFpoltDu1sj56AIEZC5RnbxUcszRhwPAftREwQYNuYHDybof2T7eXiVUfv35
cKSFup01tmTr8WW7sDfFO/LvD3kklhHBkvcJRtaOOnQJFbJ0dvooy1CumJ7tsgXZ/+tDCJvOGVZZ
abLfs3ia4ACbXyyr0TE60VffjG169XoEm1qhAG7WaVqGck5JzLzRtJujsIk9lPmbVelzpAUtRWJM
y3YKDTTqc/FjM3+Drce1vLrEt4ucJnbAPtugU8lvqaCr6uLZADvNdpVW1uhDacXdJV8vBoLWMRXp
XWND+mGk+JklK/jVLM7pOAzH7dONAc7JM4dTobs7q1LzxQVAfuGMQeBCd2AdWMV6e2GwhD/1cyYe
RZvnGnuFNeCcB/3SG2PzHxcwbBT7JQVGNCsgtvKvsPiWJy9q5nOBGzh/AAKbYRpuIPWJG1CAWnnw
JYV322y4xWav3V5udtu/mAtjTXUQQFh39mPWgTkgSKMurF0YP3Q2hv0IcahaHuZWpwXDNl4cq3pH
fh5OPEWYVMJuu08Gdb/Yhf1qJ/FeWv6jVlTc3JWh3VD8f/bCyo5rhAwVsoc/X+Naizs5PfjrJRbd
ryV38yh3vPmiwR48GA3nI+xQAWaIwdCOIta/pSXbJ8P9kSZzfbDnod7jjnf2znqLiJRo6jwW7s0Y
5lNcsl8ohfvZV7ZzpwYMMyJNHsqg5mhaYEjLtBw3uIsm2Dbm58SRyxvb6hkxs6hfNFo4Cq35MDqZ
vLr0dO3wmTghp3GNlqPSeRvwZF9gKaNSD79n0gz3nQGQus3xYEFiyFkPTftgO2ScAHw2N9EnzW10
HfafeoVLQDpX7jxkTMGS6VKTxbuyWtwwdZ0ktDUx3ZvB/ASc+p64/gO/CES63JGPtvGLUVr2YFOw
A695hzPFDa2SbOzII36naHwFf+pVURtQIKrqdL5JOIMR8G54pEZPZdg0PRX9ilaf1P0wFpz/uWEY
wCLF1MpU+96j2F1fCCwlBQDTxgcCbDcPwZy2D301tVHNYBZ/SyrvW5d4gz42v5yZoUGQxEdvD2K5
I3SFLXSa7cc29aurlY8YDjVOMkXLP52agb0dsAQjkl1c9veAQfTlio363A4+ZEuPQIOTm+bZrdqf
yiRKJk0yRdoYR9og6LJVNGbN6cC73Jgfx8D74vn2o0A4P89YQzQi009yElRJZdNnEyTftHK2HrtZ
DQ+lXe9Lr9TuHd2KjwGh5pSo2rECCocnTO+fLB1lZ3YmtNMYGpuJ9GGU+RXgCPs5f18S48HP6Za7
0RopYc5YqSTG/31vGepGu6zrpTes+HdExOwHaWrkmbP5ZE/Fj86yXNLlMOeFT/uy6aOC0Es2PWUq
KU8DD+mRC6fm+c6bYISzozgMzLf2S2MY5yb/MtMV8mBU/F5zwlyh6G2KXOkmC0Ur1+YQnWoB2Xrc
XPVwFMIPdoXiX5Oygy9ZZo7tMls0gsV8p0TOkEGALDB0oHVSflQuB9mFkhAwkFoWP+GeeFZMaU58
2fKgEop//Rw/ntZ4qJf01PN7OxjZRCt0SrNsGsdUYkwW9aL2hXnyE3Pm8a4pvfFue8URhb5hTeqh
6zblMedETZeBBCZEsjMfkaA59d1rgu7OGYuXXF0lsS6vQ8AMSKskFX2DbVwqjGZ2lfb3uHQwt7ge
SDoqzOU4HHSFAm66wQWirPuSZb14xjax+1DQ0LDyrEk0/ZitZxwtkbc+uE0wKhnAD29iivVnvfza
d7y/qkpEaij0h4FejAOrK3zb5ruB73RPzKLD+6aTLTWL5YyeHOzMoWdPNhr5rcX0dfNrEn95+33U
k9UtbNEy3tFcWS/JBduvf1YNXyKX1c/RuKNWx93j30V8ajr8c0lTPei2c5QY3HaiUd2VJP+nl9Oz
EgChhh1MNE8aDr/VPEY1ctr+5FTaz7725ojWmxx3mPueNZDJHVu+9F3QPBjCqc69jf9hXWPbpX1O
sCactcQZHwxZcLyfiYCsQJ2upKa+KuaLrefcCL3Avu0bjza1F/cU9EYWuM1HYekPPI2+trFB7M2f
njwfESOtuAO7mMq72hE7pyvGw0zdG/s0kHJzPtWR5wVvLDT52ZjNM0fgH7XT5PczdU1h51KBGOed
dzwvBOYOuA6o7B0BSPiCAmq/rdmtwIg1WSO5Y75kJHbZYnYYR03jlmaBQaJvsIDmI+lXBcknzc1w
LQlShrXZ3KZl7J/Xaep0ynvp/ejcEfqUe+A9RTLBhSOKvW29h6tjUn63R13n7TCcMP0bl8n4zhZj
PGXlTKBxLTiQojwvrp+GZU+hZUnTHOU805Gg3ynIvV+Sbfubze6+V5wi0RNdIqgXURfqNJfzp/Ry
ELMubyV3mJFTEfZ4rJjQou+LwDnL1M0fhqxyntheD6S9M0ndRAe6XZ+QkMzgd7vIZAcntmOri+Pc
cx1qXjQYgnHFBrs3yldFg8u8zNreF8Djncn0UaGwSk4pLYKtyQZ2cdnNbxEbNTZWNDbmw7YVQwUF
iepQgUUu6L1D36VtvTIugWO9KdZpu+tXu2HvMWpIRuqjkgxnZHWHcpjcOeN0zWhsusRs1ruOubUT
wzeEogwJ2jEY+gB0TZfimPT5jwkubljMw7OH9SZ3ze5qafY1kH13EbmpqA9udp5HF4IPeOkVMtTq
Qfy0x0VcxxwDSD3DldUz8rvDUocG3sP7oICObJs+e05BLtjIFuS1a6lXzT1idz1UtFu48RA5/jC/
JBjPslaOJ0ZREIEwch6qlu4WkebiIXfYe3v2kkUBx1eV6rvGENq+r4vfjU6KDGvr+Ok09XOa1UC/
VTaQ5olxek7x6zJnFmNNjZpcW4r7ALH64AT6HSaY+KB7mjgvbH/wDQScWs0XTlK/6Wqf7jxaeHn6
S2qlKvN30JmMTUzrPC7lQZ/p1kqywuaZUZGS6hh09KZjHWoYn9ceyxY9TWuVk1++4Rebbr0V31z7
s5Oy/7B7yZNtyZtd57c//Axkyo5V8kHrBJMoalyuZTtHlm4PT6rBh6zhR2KFseOjk1FBYdcNQ87W
eC550CWqCO4oWPiY84A9olqT6BoXL67UtdBxBlMXQ8IoX1blNON5SNvhQeCLQejLtbvE0YedDNrm
VBjjqTYw55frDWs1ZpjZ0wGg1nRvB612zMr6i678BqqpFFfKuneT5lV7nF+0GzI2O+VL/EnFTP1G
DUmYDuiDwgmmZ02Nx6XWkheqKE5j63CPlegfhsSQtLR+dXR8Qo9B14cjBY2Akzn6FDqtCh0PmoPA
cI5kAUY7Q+I+jUE5XEVDToLHvBbGnWXep+vfgoxJON5YeJBizgh9ZHbKJIkqd47xaiFnh+7UQqVH
rOH4QGdGKp8rtwQEzV+694fWxJbCDjVT1YOfPEx541ybrKGCQOX5ucvyJ0Mj9xuM/AK8oHNwrWHc
QovmAcARe++DZzmnpr0XicjvGUzAQwHVgBjfXknTUVvdAssZxCSRgjyD1trqB5HkiVmD3x1jzYkf
XFq39oCVkxO7oogwPj+RBT8wTGNGx+ZQn53K57xWNU3IDHKgV1azQgHR+7j9oA0Bj2IlJWsKSxM9
P1evZh/M8QwrTrSUaWRL5Z86iAVx6jVPhm7SbVWz3IKzmt1vmh3QyutXrzpsy5OTWNpFJthkaX2+
r4rx65AvBqssnud4spkoFv1iRuyVGZC22RdbTUQiisWiw6cIjmouvndF1mAlCaihGfSceWSJcmKV
d6nL5iJmvAovoZHX1Z1qaLXG6BvF8pxhojs7OqJTJW88k5OrD1Lx3i1sPEpZ9dDpXWTxnR3rKeVg
6CTPMbNN6jr4SY1f0jId11K1GoinpQ6237mX3As4pFXasyOld90ufjNIvhwcfd2yi5tT13A6xoLl
PGELqQq/OaajR8lo6pb3fNt+n2o3W7pfHYd4Y7x+1Hny68T9cOVQPzDAZy0YLfejoE75gThFhdnR
fCZR11xl2g37mTPrwaPRrTbn8blcL1PQHvKyfw4GTqrlJJubst9rL+ivtoMrjMODead5uBYWheU6
y8G3L6khz1WQjWGZG48mBrYXTFnc6zMev3RasH3ZBmkQfnF7QQ/TWeulv091O6odBMthadJj6rN3
DVi79nQNSsAhy42IinGqqum7PVDPbPJLfSgTcMPFnN4HSe9TomUYfNX+xwg3/QkwRkgpsP4y0Mwg
cv1Bw/f2wJmXwl6PQx1uddI8bM7zs1057S0w/DwCjkdhQdvfGBCq64h5hPm2nV3dkm2jw+A2nzHW
032A8YCHAUfTXV7TPpw5zbkuWIQLXHr3wcSJhYnTo99xE1n4cdlm3vVNqe49RoepQ9Atr63X0TGv
daP8oyaT9Jz4GPZM1SGeqCC7ZfNwW7xkuFAleWzp9tjRtJqeyRkxpyEiPdp4VyVhhNYgJ4yAGexm
Fk/cpUg8HVbng1GV1mGNwrJ+BLyvB4LssvmlS1cdg9L/LmbvMrZD8VB1xMpG2fYYblV/cJrlobEq
sV/wWVFyjg2mRh8+ztPUHe2cR73k2BSNwDiZC6k6Sum98hWWUWEm/XvhNHe95lpny0Nvpk2wPs4F
tkw9H8WVIrdn3e/p7Kg6/q0T2/Ta71/rOPDvGOC+JgbPEsw9aL30MOI1984ACCvaRs7u6lvmzM3N
0XN6m7FCFg6zXWNRDc814mWd8p/Iz1Wn0SHHoGmaTb7WYdfTM1GiXuyXlUzVtVTeIdGd6rQylq2V
GtL27UfpVl/xyHX7eB4/+56drT/Jw/Z99L4iRLx4H6MouYHTJD+NRv8mfDq6IdIDVuhuS0wJjp3g
/lcLS6DLgDhAucVMi4e+s1/r7GrY+vQFi3kajo1dRJrTX/5o+WsE+L90v00B3D6XxP2rUGUZMc1l
2Fuss6R6VWP7tjr0MdJoJez94pOlRXwqQy3oc1YCwjIbKMIo9WKfe6sHYftYti11z0VyZnioE9bH
9mi5MFoMGqohCNmUL3VBfkjtFDKKnjwluMzAVEqqtlYRbKNvsYcaTxhu8YCnWBP04rOw/J6xrHYK
mptssCokawZ4XCdleh54uzhZuyhdY7wkZlmEylpdRpLU3HYRuXyIuy49aoxqLu0MvMOmgAwVe6mu
cUZvAFuaJ94szW5w1buzjHQl2Sl+Mc4y1VVS5QdGNilCPfAZY7hGXV9n3iF0/c3n3OonhtALresr
58MD9nwJNoPbQsyKOeibQbsdZQY4YwOwObt4ZYKkgowqRxBwF+t3sl2C9X/N1yHf389plikj2Kxv
/6VDxxa7pIzTiLPCArbvfHtV1cTQ/364vfLqmbJJoPI4TD12wSvJYnvl//vV9qFYf2CVab4unXoQ
CkJeUU/wExJaGWdHkDpcL0EJ1i4H9BkOKxJ1uzg8vc4LyQx/TVcvwLAIyq8va2JCfy7bh4vJZlTK
KtjRWHs3+Nl8bZNFZx/AD2P9t5Gu5e4LNxsGYGNMChmrM1N1RGPUCja8VOpx7vPFkUq/L8YM/02s
Q1NN55Jt81L2IO0l8Jx3aBIialCWL8UKc9leZesrUeYODAr5p2QaIXE6C++9W7+digqYPxfAffBc
BuJ+w/r++QNzdykjo8uB6VtNH42rvg8+Q7MSYzYF9RCn/l4Gq7rrTYNmlhUUZzlDyrlqnQgjDhpU
dMjspA0uY0QmmelkP9p+ZkT/n/j2f2MQsyzdpPn5/0x8e/1Vlr/a9tev//SI/fP/+qdHzDf+wfmU
e8408GI50Mn+7REL9H9Y5Ik81/QxBtDCgBHsX8g39x/A3nTXt019bZJe7WP/9IhZ9j8C33LJzwXM
sK3At/9fPGKw5f4L+WZzpA5cI7B1w8JwRh3E/0a+eXNjaWJ08BIbnrbflofNlwLSqjt3+vtmkKks
E7DkQpn8nqFxTjUc4/q/1hm2NixI3TbSX/9ks9L8/ePtD7bPlf3Aw7TPY86+cLH+7W2iFGV1jK0f
/3npM1Uy86A7li4EtJym6c3U5K3Oi+3VdunTFUHT9xIpRFm3rajhPzobxrgCd7R9Vq1eKg6sHAoM
qzZ3lQOiylVpjx6knZXtJrjEExz6fvburMBNxZpFDIBA53IdLVKUBe9qQ2cx2i0xki6ldsaBCek1
XQxO861ClsRkIO1gLUkCpDRRZjZP9VtjYGvrMu+HdrNs/Wsx0wo1m/i8BI2wlFbGJ6ExrqXSmZlz
nd86fXgcbZEdUPqrPdYGAEC4B9KeCsQ+AfMzJNDYCRHpZgK/x+YZkEzptes8zlM96Z1SfKkb6zrD
lots3zJ2uEzuvQT1UrP6ddh+TO3O2dtHAikL6JQ3op5glzDP9+NkI2PVHCzsD93NX9uRwLlLSx5O
GMJ6JWhYoyieEDARLT162yjWciI/eKHsfogkluP9Yvi0GROwqJsJIwLOjVkP7uaBNiqjQA9n68LA
p21rlOWAvsOmSHaakoeuO0pSgW+aeB47+TWfykOZ0l9j52TEY90IM2swomDpR06M9l4KNP/RX/1m
TF/NxHkpPMM+6UAOoMDfsri3IwovobWl1AcZeRuaflCSqPHBNQOcsW3jt1ZqblimZnBRNI5bWaOe
zOzigL84zOyO97PL41b37Mgv4AIls2mHJTndfa0tzx6H/Ei0JehQXzumeXBNOi/eYZwodsQmvpop
cUhIefQTGj6nj9j9zoEcC818n8npSxmr7oTCQHbQX76lsZlGhr/stzfK8tLmVRHOCNl6ieKTOokN
VQ/DjC3sH0nnzjtShfDtPG6bWNbnMi1pZywabB0AaTrTvRh2dmyKnDIkfXwGPoseo+I2gmqFQTCZ
ESjIyYsuCEH/4ZkarAMnOxL3QwoDYeRYOu7rxp3ucGEVYfyE9frMUCks/YE+tsZ5MdPhe95rMpyX
6qnrdHw4qyKBHcZmWYvqxpzPwsLCkyFwxbXCRmQyyUvb57IZMRhO6b6aOM5qDhBTreWN2J1Kt2xX
RD1BKQw4GR4JpJnstaGf/JBqxpVuVmUjZJg9bvGscE5upd8ZXYIuajOZmdajhm9V37k7iOr2Y3rQ
U9ei6rUSYanYfmsMsq052HEXszduvgxOn1zXCu8VFW0U9S7OSvtq6OOu72a0pA7/PKe4ne8sPVge
mx4yPzu0WnJM0alyTAda1TZHwIdBxA30VDUzU7v5S0vBGBsN/Brz+g9TZWWjmyT4MwUN9iiHheF+
o4CmjowodUhcq+Kb2wbGvjSQ5IOYInomlveW5f3qHa87YT4mVNHE6BKmXUGNbT9ybrOTZw1YyUcw
Hwu6qlaiWTIQPrQFMergnk08v55iFwzElGFNHqVe1UcRBG2IRULiVyON6o0GEaczCtgXOpAZI9UW
YMVSHHObt4aAuaNEeXPXv6RSxXEZRgRKjzNDvIoKGh6iqXEee93+mTusqRRY9un0OA1p9zDnIA8G
xnbnNnjBrALMwnNifkApsXijPGMUWo0iLjlHXKvC1NRuRu88DtLbLQ32BOrb2DbpP8yMjxhhfSba
vkmhpNAVGsb4ZfFMDmEsnuck1o6mYOUcII/WlCKHJOZX0ObBFkyuFFPPwHbf6SXmfZDi1piSVbjw
iakniK9+0hd7rfSSyCspqltG/MidCRIzJkabqjG+CvriyxEXzTgT4h79X/bE8jK4cw4Nj/c5ATrA
D99ytzzXMU8qvym+OPZvrcBOZWgODQN5eo6rlPh//Zs6bvNCDu2kNYRWE+pxp2JNLGtNA1tzyEOZ
C/fRWTsGS+LtbO3PC5lfvf9ZqwSw2mK9Q9YccKah0mbtWIZVGZhUsBHV5+CByc2gIW0+e96z9AWW
X0Ik4AVajGt4CExfG8/l3FUEaIrhbqGfrSbkmVmdcyVsXbhk6Qf1zWowlNmgw0JCYDNzaEGsTJbf
GdF8UqYM1KnY9zAF8DThW9GDC84KRnPBTfdwOM5llp+BjnxtKn08rxKHOQrjHBfi6DhM9eyu9GBv
LPlJy+f42NDLMDqgngOKwx+ZXcG8cGjY1M34UHhVexZUCiC+cB4ChmzwloRjFIeNkE/zBHCufW+K
IeGgzQ+P3OjA5Gg+TsFEPZSDOYoh6QkjKig/tc8Wq7mVOJV2VSZeFePow2KO8THXiWVkJYvGmP12
kqE8FKOVY08DGiB1OLXtB4YRJm/zfd3T2gkg7+gu+YePloWejGdqParglftNGlLbB07TIMsrPyx5
qCTtfJuz5bVx2y7KXDmTGoyxlxFDx6hhPydGepDaQo2TWPCDtw8p9jPK4tV7E8A4mXX3QZPR0ObT
UWv1G6MRse+Arh6sivcERp306Nrus6Y5p4BZPQKSiS+znhAS49BNQBsZ+oNXOi+8c77ofk5JbF1P
xyYTHG84XG2XjI0EeoF/8JizkW4EMaNCPEJsHwaOJgAB4AERzyswN5wR6vXLxu2zhPmt4JEe6r5/
P9HIfnAyFvWFEa+oCZP7Ivg2iALZF2l7ShzriN+dyu/ShrCYFs4rWUVMDfH8VYcZe2DMG2q+cOgo
0AuiVn75Wa8nqX47ImYabUhdUTzrmYTUhFMnoTj6jKPkpPBALl6lojj4Gc80hzkGsFh8qmTgRt/f
sZ84jZr2nTW/jUhn3pJucKLNPuJqNs2GY0ALrWvzzCINumPWBWBmltym87430/konfapTLMwBkRz
7sgOOgPVDuv6LUdYDs1aqWCWg4o4lT9vDpURQh9zkAFzBBNiKxwt3N6Z9exKzA+aCz54s9LoImbI
wd+5MTGLjhz1TluhfRB3bynmXM8CK7E1TtDS+WpJw92z/t+PK7/Qs8zhOLUSa7twonESt42PhkoE
C2LuFIyC3DxVivJU4akLBhwVQbR7LttuOVvpy0zUtmFmAtuowteJ4ccNCGNmqTh7QZFG+RCrHdbX
EPk4uzBC3ZeuifduRphDhmRPGJh5pHX1q4SWA7+enXTUE/dYgsw5F2t92FpAsvEiqT4WDLCL7IBa
8Us5WnfICleclVvuladk6CqDcu8Ym08H6DPUU+KwIu5rHgy00mxs04KSnjZ+kwub5dYukpA3iW75
zwUq9GkU+rtlum3UJWgD6P5ji8qLGZHTv2d3J2n0h2XoRNQ1cKuSVr+0SPfMv+BVNHmyXCowtAcP
/itu9va45KQR1hkAtEOtK7ilkvKbGl4K6f8aU9YLwVi6xP53rMwcB7f1NsEsIdXwmirN3A+1NTD7
snDTS/czSLWFoMo69/D5zetzrMJ0rNmb83Yykvx9CXq48gxz8KR+YR8oosCUd/CS6R6r9Cg3h18Q
5rQDRv04yUbSn+J3N+VXA0fupdZfa/Jk540maq+HCLvSIuG2kOz9utn3WArYjerevgwqBejoFfsr
Dar6KinUkPnLKXvSlLP2SA8HkkSKrjHGSTGVnMg5GJBqRLRzETzjnwa1vV7G5AfjuhlYGr55U5Xv
lmVYsL4XIyAMD9AVi/teSwQsMeW0R4uDmz0KK0Lz/MqOItg5BYuNZ6OkkkdRtY7iXSx+mEzlm2Kx
jVzkmHoermmqXoYRbA6y7HAlFwD02scD09P0m2uXNu0+2T2856oiHu22gIMnbATSjgr6e9dpIX4J
fZcFtQqJs9gU7jnHVMHhbZ0eSW5NI9VFbl6QQ5jhVh+p5k6HnLX8z5saIePJVCZJqInZNDKEorSD
YYtrgxydcm9maFgZEWBITypud9LiezyjGEr7/C6fqOWRrhawrIBPSoqJd7cvS40TYXKKO5MN35xi
Ww2SsOjpi+BkhWV0BE/6CBe5348dX86zktdqTtyok52g225xz9h52PJJAseuLKKAsVPiWTh+vYUF
b01zOAotYJEXqk/LHE88vgVSQD1m3yTmzFy1wbtKcUlufsHtNp8FXjUWnuwQuF8Jun4TWV3th7m+
k6ZxdTF8H6xmueJqYSPk0IteL8CzlsW5NDpbas+ZgKeOdwrM2VnY3wqYZyvoEZCq/7tAxL1sF4oM
2IEBs3sai4V7dD272kn1z0te9+9D1U7RKrv++bxyoQdYYqgP2yV2SbKWBMnuYHdvm3Tc4sbT5ng0
VNJdcLsaB61Tn4610GCVEr+aNHq69QUlc2urSl26ozDL+1iSXWbwjCTQw7pI5Gra55oaou4D04Tx
p84oVYXz51U2YmXBxnQueQ5RReS0K3CE9Gu59hFZEE3DLsEA2yqyIyM5DmWrxwCezVF3lXdalLsK
JvhZ1z/7e9k+l0t6xBKNBFOw/ieqKmD/SflcYv+JprnKiIQ9mTYM0KSM5x82w5X91v4kq4wHKAbt
B0Xb2lG4Ok/mwIvDTpk4ohp6MuzGx+OcVV/GtZJrtsF3jeAe94xBf9WnOra+1j2zgoIeC4h8jeBm
9v2nv77JzUsZr09JQ7DblYpUznbR5bCcSgIEVutiE1hzD5vNZrtoy5OyNPe8Pdb+fpou99pZodWF
o1/09bL09WvZUaaR+b3C8GZ/xm2WREZsEqgAfrmTC4vvwj16oorjvBBppEZ4KEjRUwF9YLSsOKrn
EWL2OdE0EF5BxBqg83QRmFNFYT9ul0LTYfhVL07ntXSJG28qsHoenPEhbZCkMpleq4ZC7MHs1vpA
8zKxKT22uAs8tJJ7wZ23t42kDK3MsO90SVdwLt+z2Uq+TuUzfoiy78BnlrSGCM9IP+2h17FKOi15
t/hJQMt5qWG1BLq/rwWKa1vGzmNMLfi5EPlP0jbHOBjoDq/RAZS9YCyZsH25GZ1BHbuIV6ylV8dL
YnwXHAwmYi7Xxvy26MXZzwJi0bCXoc7sqlpaH20tTVRugvCTlVbkoeE6ldBd0c7Gfe8Tj8YO+avr
81f6woITLWRzNOEYESPHs1hUEzHj9ExF5yf6s/ED68+FocDHjOL83OTYyxxZ2qFJpeRl9CGgecn0
UKfqJ8LGEqbQ1HZoSR6zQjlcRyI8Tmd69wOuwggTC8Euf6SrsP5ujLl1rW9TXtjPnECoREEaB2Ef
hLZgRazmpT5Lk5NvUhsFACIIjEmyFpq5pQmgy+vh6kxho0o0jLhp7kaimHeJLZ+d8XOeRPbNtJEY
ddBbcrJe3cD99D8AwwcPPBWTcHMzCIcQWReY56nGBg/DYr7rsBFGiwZD0pvb4E5UGWSYlTzWgBkJ
8Cgzi58uNRowUY5sPnrWb0I+y9l1JOYMtiMcQHztkLfxa7UApErwniCA2tO9avFrW507hMIfv+da
2t6csv0QlY/VYdVv4lW6QcnyQqaW7APXh7C26jxzmhWnRG+j2KJtnU4c4ELr8p8N7nLxG7q8K02+
bp9iLzRfHtWqmGyXDVIrRwu1hWKwcDNeD+uUdvNca5UfBq3Dmy9oI4s6iX1lcAPmhl5F4JTfsnXl
boZgPCWWgH5BuC1YL7PZPHKqH/98ymzXotzadN+6iXiauUX+1ssf77yrogrrB6YgnjhK4Jet5j+9
ZxZP+ku75QRLwV6B7Bq4F7Nlc70xhTeq8XYxqYibY25fXSdu2ruC3IPDBOGybXrilm96e5UbMo+y
0njfTjoVxxqvENAuJ6B2EzcK7uafhkL4AQZyLgY3OGluHVzNZDUmDQwMA8YqsQGpDYKAPNUJv7xh
yl12uUFPnIcTpQKqAHcBU4Rg/dAeJwNL1BB3RrgwL4CN6P7C+mZcZ9u/+thZGf8tlO2N/SGvnkUi
gQ6PwINLSS99nL26C26bxWN6nJqF3KE5ZmFdqRucMlYjZeM8V85jYibxAUM2PfPzGN9zt6JkEe3i
1IMz8aBldNz6i7j5HRbbcjhWlromoPf2PkN1xkdjGNTrUpM89pb3KAdYRn2WhLnCgexJ7zlL5G+G
WtmR3zcCWFQLvTnkS0rHSD28ZRKmsK0oN/bpl0fWIBnDr2DXaGBj07k0qU8yaJ+Qb9Tq/urnEmRp
mgGMTMQn5/gbCJpjFmRMekidRU0g9ybDRZbHIZoUj2gA1KBF6FwyrBP6pdwxXRwOFvimnb12KpAb
Yy33YTrUKT9sb1HQpjAb7Dor7SOLBrnRv8ts3Q37xfteZsEZdfiuUKTlFt6rTbB8OKN3AVOrTOy8
EF+Y0bmkEyHJKJoWwpohb8jfzOYmc/m/+3UNW5ZrPxvZ0euXl8kgGMvmVR4kIMR9iwcxV1Z9Z2Yw
7zxNGrdqhkVlatygfnpn8cNxDWjByjXHCDljl2SBuneZleaa/DXpzHTHQN1N6AF7qym+pWPwP+yd
V3PrRpvnv8pbc73wIgO8mKlagjkpUfGGRYUDgCByxqffH5qWKcnHnrd8dDG1tfIpGLHRRGh0P88/
GDM13KEXczyOugKpxVxatpqtDdNCuiHQfzNOd+RfEuWhygn79t3YqN7LjK4h+sn5ddj5Dy69ous8
4WfnKar0ehEScKY76B/dGwYCB5xCWpgZru/d5ODIHH3HFw9qsBMl4RZ7jbVFn5hEpbeGpRigZ6un
Kwut7tg1h7qpvliYfk6s4i4aHM3hMbRuSf3cGfirjQFq61PwNWuQPshjm7uAjl+ySUGLkFhA4tY4
KMC5d9Y89xR1Fu2UNcAaomUAsZ1SnthZc18efEA2yNnZQFwUEwRlQpvFVy2D22CMmrYEp6phjEsy
LZng+AL8FAbY0TCvVZWEgF8NwCC69RjDi7VJKC7PZdImYZIhf4/eE5jiq2C3LkntDjsVpwvwoBN5
VyNvburRqEWIxKxrYywZAeBLBSyCS6onHKAYompv0qB41VRvo0Yx0r5SfKRj/Ii0C6yHHSqGFWAW
G9cOugc9uYoAlmERPDZbVFHrlQIbQyjxWGGN8lfWpVws9GQR4bWl7An3zB/NS0SWkFR/tMbZwlih
gHAfHV4YqXoE74pgXAQ83cVxJJsqQ7bksvU1bdgNiFrp0qQJ82Sb6zwgVneTGrLNeEkbIYAbLUv/
KS5BXzfAQ4HGPqCeWhMe0CZF3qKlGrjZqDyaiyQwR3IS475RExIApBTx6dIwUiDMkoGMN0LS/+pD
fDjguxRotzjgPftalIxTmH8ocsV3Ef4CUHLRVEIgbZmVGVpMTUNXmWhihNVfRzgcgTEUvlIMe/Tt
zh9ks51VrcI42KKYrDuDA2I9ZkXnJxzYE+/QAkP3o72rwLRKDJOIFHY0GpkTR0mvgY3Pano9eaHV
ExSJYvjpt4FOeshPZh0EwZFtSdeyvCtuPF29j9vBYxQgYkjlBtOCJh03+Y2683+4B/3gtLULtQCF
NQZoB3JGYMVD2DhIH+Mnn9sh2kqYasBT9hb5kZwCdDxpXtbEjQftQRnj4eajgmfAUVGAovBhQ/zH
l55zKZ/27ucJ7NLJwUduzmoUfWxnyGNZMBgM6YWXHRgykDsd8y3CCiqDa+C4lnqhhctK4U1LD7cp
47OhifzvNMZMD61r5c6CLThlzDzv7GSFau8cuGwfwAvikR5nq2DQFdP6OKFPc4GQMAT7zASh5+UU
s+4Y3XEhgps00X6oWTcjs0b9rfqxtlD03kE1n4fpce1te+Hnsl6aRkQGKDW5DAOKqLwkXe+keojL
w5OMxPNQ8ot7kgiIcWgqdJyBPMd2dpkawH71rkL/CyLH8VhcQFlBZbvqQicI8fvuxonhA9wCUY6q
ItJHUCULC0BYE2lkBtN4Uh0HL8Uu5sp0ibl2D9286l+onBjRDh2LIY5LFl4IiGohoBPwnchNQr0R
30uU71xlmDeMQdsyZwwkW2PbRNMx2mEFZZJzgCdVHq0nopsvaYwSse4nw6aeW4g+bn1YXIp8tBhD
0El0tRe/LZZgaOQ5bc2oa8I5xhwKzCd3bL9aUyUKZecYWfAXD33IqCLGjmSCJ8sXcGf3ZNjSiV8U
YLgt2jJdOtxkMTLeBizQCh70UG5I2EW80ogotdH4mIAtC6KgHJl5s9UtbEbC7DCx06YZNR4ZSA+1
3jAv0CVD3WmeWzaypC2ya7bTkTdauJk1OVrozekt/UqZ7nrahDN6vw8pFCv6gohTpRXEBhKc9THa
I61iHLWNmlSPUomNQmbE+tzAkQXKsjkGkmAOvQgol9HYyBPa+Q/aGMtJZQu6UFMtC5fsQtMLzSoV
kVevK8d2OHiOCVFZHalgrFWI9tiIQssmAFVCh3Glx0d7WlS6NxVYpvNEgJ8EDOrLuvOi1PVOKAzH
XCeNoOULXE1UaC7e0D0H00esjxCJgdsuKZzEacOQTXzZEFfphS0+7J/tVPLf4fE2EYeLfT7Mnorr
y4z7YAJQfrQd+yJsrbxQOqUji9efsJ+IY8+Lp0qcz/eh6C+7n87X1r1pJiK+E0RsaxTzOMtZm6M2
DnSyxakV01NmYSeXYM/UW7nTUBJ15WgCefeFoFg7K4sEHmJsx7OI3vUYbbIXsw1mVXXvp+iz9IhI
/BjijWX1ULHo8dDV7ZMHSAmqjrWy1RKbJBVFMQZLpF3qAb2hr7NRjzBLbQY4RVk+7fqhikCeicnB
NkGEiFlQBxiOillPHWBdKmZz5N0XoUG8t9Ln2C983S7KswRlVGwSeDYxJyamengv6bRS7+hbmjE9
Z77B5/3O1TqVdV7+2T4/W6dLhT238mnaB9CN3hYcfkYMewI1brGIkUOGx9n7VjEn1omtYlFMRAHn
xZ8d+7OiQpyk6LdxL7I+OdJTmNM+UO/ya3nA++WfrtTwIfq4Pe4P8s8HiWVxpJky+inted17sGQl
jzT5amZ3sdX+Pis2iYkB91vCeud8+LkK53WaDJvi/6PQ/i0UGt1q4F9/jUK7LfbeJwDa6YB3kTJ5
8JtMb8+2ZYYzn0XKFP032QQRZiiyjg2Fbv0BQNPV32RGVEAL5B4cpuhnkTLN+k3mT5MNpTccVYDI
fREl+zuRMhXMGgCz+AjuIpq//ud/UDUdKTQZ7JOp6Ri5aPzY5GV/7UduL2r2v2Li9l6Mk+HaVPDv
Ogr6tgXZdPFh1rRKSPtVnwc6zX7dARwH8RILob48oGcRW92l76GSnQ9iMGRWSWa7HhBaNupJGesr
t039adRKl0Tq6llW2qssk1Dswt0eJfvuRxMj7IeSQJ9FawnVNcFhEmcS4uE6fVizcS3GbCqhfcvd
hJDvFrV3ePSk7sFTwC8cCeAj0k1jHdTNVA3LdIJeDJ1bXcmnkLsCYv3IkuRQRTpH/BI+lVF8IWZx
K7a7GzGrh92xWuJIUaNpiW3jSVtKbPJ7ranTpfhQjNj04SqJvcRKsIZTP++UaXlA2H9s9WoG0HNM
XI372R3D3Ymue1sB9BarxEQgu0k7YnjV7/ZlnQ5SCxBJvwWE3vvsCb8tjhSbxOHnRbHufBoECThQ
LP9p9u/Pfq6MmHN7YYHWz5o5sXcCTzZSW2KOSPvvc+cNeYAR13lRzLlGQgz+yyHnYsQhYtE7Hj2i
G0fkrfuiz+WLrYA5O5Bc/ZYPJZ7Wih0M1+I8Yhati6pLvVNlv9TpfD5R1pdTiUWvfygkVa+Aibz/
ngSRaoYr/bK3s8nXJlWPuulVvSIx9fvsUK33XQkxe+w7Gb1UZ8/NnYpVpx0j0U3q9xa7nMoQs6ed
+s3nxQ+bAVxztrL3DD3Nir2+FCcW/3rz11q6xQ79+4GPq+JA+KH3PtvwdOjI9ZPUlVAYGGBWQlRX
qYan5bhnAoidDv3uYhHjB/TOrsVasUJsEovY41CIWOYTF2Hk/j4RO8JtQ2jtfIwtIS9VhjgYZh7Y
zoScYMGgkYf5PFvuIjpbCvkOsb2JQjoosCWhFbqwvYkbjir8aRHOkyoYglehYRhzBhL5YmeTeY78
fGW1lUTEhT5d5zdOItTehKbXaVYokBlczYAoFnHZ06xYCyt7qR9IP4klMREHiv3Oix+KFCvFZrHj
+TixbqcSFYkPEdxxF7s/aKjxc9Wm3qjbZUs0aLWFHCGiDh4aUtux6K3V0U3pJ1re0Ff5YHynhDi2
xHFGhKWP7gksg26B9I2IUAdtuun0dBsbeFaqwo1s0BtwmsYqC0lDC3dWu0cCi7nzRKyLeupvrHbV
ST6ly7Soc8IUZIuUaff6ISXyZ+GHCvlcm7peDUrIZXLE9XoClnfrn3K0PTxgV+22A9O4ypGbcZI+
lQZXShv6deqPxGJIWEQv+BVqVRJAaGDkHlRStuhXKwi7VofSEVImQsXEytIBQlnlpCBIPFfKO0Or
9vBREPPP3XTpQ/5ZgioNnMGAQE+IcgPY0e5md7QdMynlmbCiHPTChYZkwUzo53LCCDML2K3wt7N7
j3nDxJqm7cc5ImyeJ7aP2ZALHOK80q/kC632OjKLvDxi4vXDl/OimMtamOZaqG+q/kUSk8ADGWGh
ZwdoCHShSDdK7kUqF9LUzMxkJCU1r0AbMiQzXTg8EqJfUVZeImpWnx5E7Q/1vPNDJtalRxCUVoXR
LFq3S2Syj1O7fwuSFk6GkfVjkPOymEtVCLjDdpC1M1s7jiSrahZBYvV3WEto8CIPrLFYhgPVLADB
cldqtQJ+ZBX6ON/1CUc56hjPIl3pyCjwLU6zBdzhMsefHIj0DhoUw2mItW6C3I3rBkMypYNFECv2
aZKWc71mZGDCD1wUWW6T0ugQMcSalERYPyaFTAiSB5BaAJRmjK466HJguZU/U9qrHPX9G5LvuJvl
N80TuQkkyrHM9iOnuwMk9yP2pq42QndYVoc8isGrD/v60q+mifsAeDEhB4bpcvkwftGIuFZD5INV
WE/euGpUZ2xV6DHmwFcI5VszpHT8buPKlwrSQfprudtXEJ1AG+LMhK0ngQf0Cu5qb5RJuJ/AmILZ
TcJ9YcPEtokfEE5C7H5kxg8e6YTuTVXHBxySEm8Bo9dw5xUxJskJSIIFTmVXk1q/NfWZbsw1bVm5
99ab2Yeub7F0istxpsyywzo2kaCdpsfVzhvbQMzapR6sIg/XnXkizyAx5gUSWsCfpwDCuxIjNG2a
czlVLN9ocHSq5UOIdSCTSsSZsFL/0SQ5xuDol5QPuOyiFU6Ju+QCRGsYTZD7kcpVCwzqOK3L+1Ai
n+ReJsWribzRwl4Crk6TITbK2MQeWoy74IfOPclAA24GdKAIF25A8JFPnLOTNzAfTXuWh87Onmn7
2kVgIJ6iY5kEczVYhfm8Sp1Y3ngQyypCKOOjtvW1O/Ab4WXrTlvkdAZTDNuLHyriFg/ZnS0tGnmm
/TggnUZ/7UJZh2B2j7OdMTa9sb8bxgNksp3q7rBsBuP6wsUu4xapiJFmj5E+CHaTWINmOW/NeaNN
E29OTsnI3tB/h0TqxmvEPhR/Fu8mZsdA//nQ0Y9cdLgF5N1KHlzF0ig2p1B2vW6RWZdBCeN2UXW8
FygXIutyCH7E7p2er12eoyV0Oa43mQbZnZKMJ1Qp/cBSzjJw3RhJPKaNtwAz4GpjkxtYwV1fGj94
Z3Xj1evGXjNK1ZGN6NSPOLuKgnlCcFfuLxjXieQx0kkolo9UC3zf/CCNQxDHhOgrKFBOQUx7aRDM
xWwMb66CZDOgYSc6rP1yjM0hRHTLXsrFDHV2eZVcG+jq6dvBcdHJM90bgcQuZrsMx5OJFS+P3Rgp
jaxYWUCdc0Q1SG5AE191QTscN0/NLdkc1M/xrTGuCnVeA4etqpVRTNrDpJnyM13TRcyHsAuCBgBv
hsrb4QkgqFkhZIb/Lihv9boOV5Y5kbcEOnXpUY4IvV34D4ArtW5qVgvFpAfuhI8DjfjyaudOQ+Uy
QddWRvMbnm6nE42RL7PDXPZJP3gjRZ/gIo0vxDEc1TVD+BECh/AVM5QvEZZpHXRwynJYSKtDBnt8
GriksZVtaV+QQsgOM4RdOqTiXhGSH9zCuzTG2ga+yw6PAb7Ng+EOSUHEYYgOPgYYw+Fj1A7LCOzv
lGFR/IA1BbxE0HkaWYN0RCnIGhw8Z3Accc03PMzWerDRluE0msU5iBz82oZ2OYSnPMy5YBreHwCj
UXpFQGxcFbcMnMipJcvywdAeUtBd2J7Nymv1daeNg2xG1axumKDrA586S6bUaZdP7XClavDzhwPH
vU3uAbzp/lQbLJGmwjNaxlzzJtphQ0O2PBsq9aqqV6Y88Z5Lf9MNRmU5l/bAtsmwybBsQF9tkNbN
1CEpL/82ug/X4A4v9K00LrprD4VWJFoAR2sXHrhCbCpALhokkQ6jKsU3ca00K0lfZ7ulCyMI5Qa8
bQnHS8vB8aqCoRA44RX0EGgqiB0QtwY+XlwO7knfDV7iO2t51GcQU8bZDeJ9iT53r7olyIMOQsT9
ABheO5WjUR1gUD8MeZel0eFB1ha4N0P/GFaDWQ4bFkIIYHcPQdehRC+Yt2+VSFsDaY9uq3dIgV7V
DErzPXodBfHYCnzoUDO4yYSrh8YBr0zAdYASb0CbbFuQBTZgTNw1D4vyCNtpGpVwyX/U7SPp4yHj
STzY7sOcbECxVt0LYBGOzII8wdFUxtvNvgbVd+zBGSuzmVW0LD5YxZGf7utkpWA6RYzSRppvmNnD
lPQdFEjyX8hspEN0jiBlH8l9v9p7annhPfj6ktKDJQMaTyPBAnpr6G1NJ53W1xibKypZ03FEaLuE
GT89gg0doyNYPCvWMJ562ZRQ+lZGlsYxF6qDcOPEcnjVX4yDk9wn7ci8DMbZXL/CCLSbHEbRsr00
s7H2tJsVBwdKijXmSUPQEATCa2/Oc+duceGQb6xNfRhTc0JlhCDvmwE+6zOwb+6tfmm/JjM049Zv
2X0pDY3NoSBkPcx2DtxPiSeWBWkMH3xoXAPpcXYzUC5DfwhFeohx/fXL8A093hcIMqM52R/1UttE
M/WypVGgA3Cr1/0bE90f7hHFUkho3xvX1c7BiCbU8X4f77YwmPg/GhrsijBEXkFtGAVTLR7tLnfW
uFJJ10/swxQNA2OHCybZCGyOHG8EhQXnY3KGJFPnCNSG3swrnPgpnyYXPrYQQxnR1/ya4VI8BN3g
uPi+jv2FPqocovIqMpUQJKIN8s0oPymj58EQj5IZapMloL37OQI69dMOyYEVgLaZRT5oI73Id3AH
4Lfme5fXIFzEV8YsvJJv3UWAFBafhGFoQnjaAKiOb2Ns1Ybh1L+yHyVGhrS49yCLEbTrniFCIE9H
1QCWx3P87VzHs+m2OazzhxDjr/JgiAplz0C8RxGN54wV8q2yVV2nulHv8k00iibVpbHCH666RFXB
0UY87JNy4OhcNMdYaat8U11m8930SYqH3apbpRuN5IzjziQWB954zesddrxsLDYAjLcFbrbVcNLR
QWijG/ZACnrISGdlTLzHYm6Qx9y3Y3uxWzzl+2YVbhqUiIb2lN7HCsj1ChYK3h9cx8ABXDRCIWsI
fmS9c/C0GcECWQOBm6jO4bKYm0DMtsEm2UoP/nUzKvdAg4aHrTWUf6R3COrPjSHySOT1Ht17sxsa
owG4cpp4moAR0xB8+0iZ8NW4pyXj0eEK99lMmVaWJ7aBaI+B2mV3na1gmCTzYCPNjJG1MrbJyCJd
HE0Hl5HjT6xH8oMSCgNrM3O6x9JBoXkoObRQsoPagfkoaTPwKXxcHkkGOlN3SqdkflzyONwdtsWq
/hFs7Gm1SvcQRmNCZQ/yj4dw41+jhvbDe4xew5nMlaCNMZaYNa4H8FdB7d5EN+UaKdBJ+STf+piq
ovTKjc95qfzhVn5DbgOQBjDi2z43ONwOnssn/JOwzFmmV+HM3uu32WO7oSHsHY332ePhRXfqDWpt
zU2wDJbqrelUl+mVfhuMZYeLOlXXTJ1uJHGC5wRu5PQ4yZ0IxtfQWFkz04kX3kP/0M2ke9LhNG9g
K2jh0qde3G5Nso2VwOKulFl0wSdxkb7xrMa3oEzn3fIwyW+7pUsbU9zHwThe83UK3sRzX9wfLkDV
86/hLRo1y5D7dQBSPUSpRds5fuwk8nAHeJkx6Rtp5uKebbxMPmlFZWkzRuHS4KbDB4vLhIAF34zn
7vlwI6FuGTi7GkmdiYIrXTs1ZBSWeE2kZ3lNu2w6xqSZQ2Thbbk0F+6smTfckHbTvGaPkLlyWGw8
79G2pkv+AnykdeI76QLH+ok7i/kiHZRZDvz8rtYegqk8h8cxb8Z8i+FQQG1ZSGuwKrE/tq7Dt5au
XQ5Q/xVt29TFLo1PZnMZ3COZZg4m3lV7LU+ti25VtlfBOlvSpTCagHdFfoydwbia7S7f/KuaS91A
HUSHY1TTVV4cLvyr7r4RDaBoJaBh0ahgMpzfxm/Ae2hU5KHxjJQZ/6DzxrQffAaf67VJQ3BXzKNR
M4ezYO+Li3QxeA6PY/CnMC4Dx94zlz16D8aqujBBAaEnvXKRlr2ucCfOHO57dWPdy7fZBXn4oJuG
V33/4El5Tp+o4gHtAiyCgJGtuns+iNVzx22Ewxj1jTENG12Eep3TLLVjCa+GYbtox8/VjB4eY81r
bQOOfujSVniOO84uaEv5TD514bpup/nt8YIm73hRr7muwUx20rG0LJG+vlAXHm8oXSBHeZLniFKZ
q8HYnvPi66TZHZAeI0B0NDfmFKrXVN7EswKt1617n02SUUu8aujRjN25s2dvlIyNKaZ9u1lzZa7A
pfLBO8C9GjbpWKGRlJ1mwmjsPuWL82y9do9F7RivyqNxYfPtPkwGm+g+WYJ0X2JFMrhWIQdZ4/Iw
5pOmXtIdJA7DQ3vbzDSaZ3wVnWwkLfGwnqZTeqiUPL1E1eKaPkX9Zve/3l1Uy3jazcq3inZiFs5y
J3WU2WFyuMEu5AqdsEl9PYHiotyrPAIBlLyRelvxZl7xzu7uiC1yA/U3DWE8yKV37b7dJ5fZNrgO
N8UqohW0XgYX3ta6US6wd+zmILin4ca+kseH0eHx+TCSrnFO5HXWZv1/+Jh59dDPHPNO3R8vJWN8
SIb1cYYfMwpH0oN8nMExDehCOWiOPdjemi+NfIcZpF1M6BcvzAXQu+mA8O6c8cIVJpgbupk8teot
pk7HCe10XM+brbvQ54NuFKHqbY87603u3Yfcq8BsuYu9z+K22OJB7C6wYGsB12/j68E9lXh2p3Tw
QftMyj4SCjeRHq9qaYyNGB+JsJvUGyMIdo+YnNblO5B6Kqz9PugkdJPFHP4l5HT6dadolK2UE9TP
rhiFEITS+3CymIhI1HlRzCGAj/xzremOiEKJ+tjycVF6+DChW30T1B3iGy6Sfbs6mWsJ+KYit+ZK
TV+w8pe59FQRzOkz66RUxmmF/3Arx+7C5q2ulRDLBZRiLDhqsuxeAO/wYCXCCBIThi6mDJJdsMUE
0UvM5Tmcow4bbLW38cjRPaTnc+zj8FmOY5uYDfBA4ysAi8485vEcpd4h/mZEMO1bF5Zob6xKhCSK
ruMuhfQmVJiFiUCrpZeZTmxQkBWU3legqb1q4fWex0UbPCs4rISdCjypx4EkDQD+uGn6TnkIfwvd
ycSkG5RCbSaqRUZAPoDWMAIfxOQO8HnTxRtV02hwU6nXTZ5lUGFpOKmT5gJWNOL7prIsHJ1b3K56
25LC6tMjYrZsTEIafq9acBZbFmqLItpriWRdnSKZt3PDqaDMiIngcQnyzHldIpX+LPNcXMd7DQmB
ThbAZAFRFotiIvca0FXNCEzEQcUkkaRUHYtZwH5XBRL/cM8J055itWqnYrib+kxrD7ccP0F0R+49
OhqBYP5jDlIgsc9+nZh8WWz7/cRhgZSQ2Aij9kmxQYKZ+Vsg529yYzvkVmkAgpJXVeY7g9ffUilU
dYE66REBmN6HBHhECxV/kSpag9QB7pu7eQ3vYqSWGi2RTpg86bM2TU5mT8wByV52kRdAsmkuY9lE
cGKXEmUM0byrlgrokzLNFJSczHTRqWT3U6LqxEjNO0u1y/lpSWyAcwDnHTTw8MNKcdxpWcxWzXgQ
WRgodMRc8TPns0IQuXCxFoZD2zs6nebFajGJyFUujv3kvHjemiIK36TVcSp2O68/laKVmLI4501m
HV3ZpQWOPbUAU8u+AvVINtb+gCzoUM3bgCgDxpuNbnJ5IVsCCIsXkl6pY/z3HpGNzqbxQJ+ft4k5
tyf3Y1/HbxAHaGaay2OxSUxSVeKm6SguQJyo1JHYSRxE9LpALESkEfvzNdaRPU9FndeelsUB4lBR
KGJnfIbF7Lm8055i5fnw8zGn4r/u3sA5BBJX3Xw5RJywtrLMqTNi2udizvt9rdmH5Z/W7Hzq1Aiw
Sh0cyDz3100U+aH2H37daVYcuTtf4w9nOs2KHU4/cFAyzjSPRG3Pdf7LayLObOWIj5z2/nDm8+/8
8mNEsX+qwfkU3VNX6Lek6R6FDdLZKkv4I31Z92XxZ7uQAyCu9aUYRSStzruLufM+otg4NRmBnfc5
b/7Zuq+nEUV8Kfa0j6V11wX5tonQQbNFLtY9tPE0hSYsZNHK/nt7Vkk7LwJNJsMJufF3/TRbZFXF
9tOsODwm1qTaiNr9rAixh5icizmdtE8hnWrzl8eda/L3xYj9zruI8s7rmj4L9v8W9uh/n0wCR/ti
PxaYoqvyLWuv33J88P5A4/RbhVfgNv5nO73DfH5e0L8+mi6+xGVU9DVw/a8OingUfsIyiSqJ+v5d
Ccd94Rfl69t//oc2+A2NdwS8e1GsYxwh4CPWSwOAToqtgTBCxqr/A2jEmT5cm7/69X//w06X8e/3
+VT1/WuIKZIP9NZ/KT4is1AAR13r3/n1X4o4/3osIg3LgF+jGT0KS5YBZn28CJb620lL7Hflsv9B
v17VFJPa/trPV3+DbKHqeGeefj73+NPPN34z2WLArDk9Ayfk3P+kq2CY6unBPL+zf/EK/PVDIP9m
D0ysRRFTEn9fr4L1m63ZNtLbv78Jp6fu37oK/8ZOf7QovVj4q2hL/Lf8Z03OX+3w/jL9efvvL1KP
DFTxU/2047ZN3k7nPjc1//XpIomX/cPG95dfnOf3w3//gX8+9adzvf+q95Uz/y3bZy9eKza0v1dz
sw9pkf7Pcf+8D/cf33TuC/fkXJP//I9P9fzwFvw3BefBl3J1PFx/udzM7+Loc8EDHanDXy842Ef5
Pn8vqb+NCvDS9+X+FvyzS+Hsjz454Mj/VGvDGCBn+Ku1duJjnO1f4/eS+lpbAof66yUjEPlS+C/l
T74Dv1r46A2L2H32SXwSE7pvuNjv365/xT/+xcUpw+fPl32gaN/wFE646v7rp/upKBgGvd+Gf/6w
TN/izP1cZYWvAj2PX73mM66477+XIx5vDTPn9xX/vMrz17336QFUdEv5hiZkfjz6Uex/fiN1W+aL
8KvXYh69+vsvrYiOm9c3lBzXnx8L0Olg03+1wss/t02mon7D+7KkZuVL0L5XUTwXJlf5fcU/fy5W
MeZ5f7rMeNd+w7Ox3vvRp9ZDQU32G+q83mftcR+9vv/6/nKosv4dt3C9z/P9i1fmb0Xx6ZlWZUP/
jkviv3i+u/9s+q7grP7+W/75nVz7vVhwXHx6slWYFd/wwuADlPf/kuRT26QqhvxNpcdQ/t6vgbif
ivEtFY+j4ksboir4Kb2f6p9f7s3bc7b/0ntSVbvXX/7VdmTzVu0/f7dU+Cvf0H3avNX/mu1DJAf8
z591yh98QwPYl794y/K39v0iiFuJjck3Fb5+a/yXT58xBn3f8UXva/4YZ8GXevfjyV++m6DMvX85
e9T+IZK/l3e6MGiBvK/4hSdRnGC0D76++5qpfkOX5ALHx/dKilrrPC3vK/55rS+CIz2Sz6MaFX7W
NzSyF9kb5K/3Kp7qzIj9fcU/r/MleuzYhFf7L8ME9TTm/tUn5dqLX9/+Nc//9G2zTPMbbuQNGgw/
fxA1vhLfcEtPJ/jzg9gX/w39wb9Vw/9rpuMf8aC/Gwlv35rPo0rEBL9jwPpX3MlfrO7dWxbyZXt/
ovtHnHid+g3f4jufkc2Xx1sztO94/u73fHcit/j8amqG3ZM/f/XduX/Li3/9tPLE677h4bv385cY
pdtPzQqaBNgj/Hrd25iArvtekLib5kD9b7+ZP4s0/RGP/nP86T3O/LPDPgfX+j1ejm/77L/+LwAA
AP//</cx:binary>
              </cx:geoCache>
            </cx:geography>
          </cx:layoutPr>
        </cx:series>
      </cx:plotAreaRegion>
    </cx:plotArea>
    <cx:legend pos="r" align="min" overlay="0"/>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_xlchart.v1.8</cx:f>
      </cx:strDim>
      <cx:numDim type="val">
        <cx:f>_xlchart.v1.9</cx:f>
      </cx:numDim>
    </cx:data>
  </cx:chartData>
  <cx:chart>
    <cx:plotArea>
      <cx:plotAreaRegion>
        <cx:plotSurface>
          <cx:spPr>
            <a:noFill/>
            <a:ln>
              <a:noFill/>
            </a:ln>
          </cx:spPr>
        </cx:plotSurface>
        <cx:series layoutId="waterfall" uniqueId="{19F8BE79-1007-407B-8986-5C58ADE51B65}">
          <cx:dataPt idx="0">
            <cx:spPr>
              <a:solidFill>
                <a:srgbClr val="FF0000"/>
              </a:solidFill>
            </cx:spPr>
          </cx:dataPt>
          <cx:dataPt idx="3">
            <cx:spPr>
              <a:solidFill>
                <a:srgbClr val="00B050"/>
              </a:solidFill>
            </cx:spPr>
          </cx:dataPt>
          <cx:dataLabels pos="ctr">
            <cx:txPr>
              <a:bodyPr spcFirstLastPara="1" vertOverflow="ellipsis" horzOverflow="overflow" wrap="square" lIns="0" tIns="0" rIns="0" bIns="0" anchor="ctr" anchorCtr="1"/>
              <a:lstStyle/>
              <a:p>
                <a:pPr algn="ctr" rtl="0">
                  <a:defRPr b="1">
                    <a:solidFill>
                      <a:schemeClr val="bg1"/>
                    </a:solidFill>
                  </a:defRPr>
                </a:pPr>
                <a:endParaRPr lang="en-US" sz="900" b="1" i="0" u="none" strike="noStrike" baseline="0">
                  <a:solidFill>
                    <a:schemeClr val="bg1"/>
                  </a:solidFill>
                  <a:latin typeface="Calibri" panose="020F0502020204030204"/>
                </a:endParaRPr>
              </a:p>
            </cx:txPr>
            <cx:visibility seriesName="0" categoryName="0" value="1"/>
            <cx:separator>, </cx:separator>
          </cx:dataLabels>
          <cx:dataId val="0"/>
          <cx:layoutPr>
            <cx:subtotals>
              <cx:idx val="3"/>
            </cx:subtotals>
          </cx:layoutPr>
        </cx:series>
      </cx:plotAreaRegion>
      <cx:axis id="0">
        <cx:catScaling gapWidth="0.5"/>
        <cx:tickLabels/>
        <cx:txPr>
          <a:bodyPr spcFirstLastPara="1" vertOverflow="ellipsis" horzOverflow="overflow" wrap="square" lIns="0" tIns="0" rIns="0" bIns="0" anchor="ctr" anchorCtr="1"/>
          <a:lstStyle/>
          <a:p>
            <a:pPr algn="ctr" rtl="0">
              <a:defRPr b="1">
                <a:solidFill>
                  <a:schemeClr val="bg1"/>
                </a:solidFill>
              </a:defRPr>
            </a:pPr>
            <a:endParaRPr lang="en-US" sz="900" b="1" i="0" u="none" strike="noStrike" baseline="0">
              <a:solidFill>
                <a:schemeClr val="bg1"/>
              </a:solidFill>
              <a:latin typeface="Calibri" panose="020F0502020204030204"/>
            </a:endParaRPr>
          </a:p>
        </cx:txPr>
      </cx:axis>
      <cx:axis id="1" hidden="1">
        <cx:valScaling/>
        <cx:tickLabels/>
        <cx:txPr>
          <a:bodyPr spcFirstLastPara="1" vertOverflow="ellipsis" horzOverflow="overflow" wrap="square" lIns="0" tIns="0" rIns="0" bIns="0" anchor="ctr" anchorCtr="1"/>
          <a:lstStyle/>
          <a:p>
            <a:pPr algn="ctr" rtl="0">
              <a:defRPr b="1">
                <a:solidFill>
                  <a:schemeClr val="bg1"/>
                </a:solidFill>
              </a:defRPr>
            </a:pPr>
            <a:endParaRPr lang="en-US" sz="900" b="1" i="0" u="none" strike="noStrike" baseline="0">
              <a:solidFill>
                <a:schemeClr val="bg1"/>
              </a:solidFill>
              <a:latin typeface="Calibri" panose="020F0502020204030204"/>
            </a:endParaRPr>
          </a:p>
        </cx:txPr>
      </cx:axis>
    </cx:plotArea>
  </cx:chart>
  <cx:spPr>
    <a:noFill/>
    <a:ln>
      <a:noFill/>
    </a:ln>
  </cx:spPr>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strDim type="cat">
        <cx:f>_xlchart.v5.11</cx:f>
        <cx:nf>_xlchart.v5.10</cx:nf>
      </cx:strDim>
      <cx:numDim type="colorVal">
        <cx:f>_xlchart.v5.13</cx:f>
      </cx:numDim>
    </cx:data>
  </cx:chartData>
  <cx:chart>
    <cx:plotArea>
      <cx:plotAreaRegion>
        <cx:plotSurface>
          <cx:spPr>
            <a:noFill/>
            <a:ln w="0">
              <a:solidFill>
                <a:schemeClr val="accent1">
                  <a:shade val="50000"/>
                </a:schemeClr>
              </a:solidFill>
            </a:ln>
          </cx:spPr>
        </cx:plotSurface>
        <cx:series layoutId="regionMap" uniqueId="{D20FFA87-B811-4669-B326-83AC23252776}">
          <cx:tx>
            <cx:txData>
              <cx:f>_xlchart.v5.12</cx:f>
              <cx:v>sales</cx:v>
            </cx:txData>
          </cx:tx>
          <cx:spPr>
            <a:ln>
              <a:solidFill>
                <a:schemeClr val="accent1">
                  <a:shade val="50000"/>
                </a:schemeClr>
              </a:solidFill>
            </a:ln>
          </cx:spPr>
          <cx:dataId val="0"/>
          <cx:layoutPr>
            <cx:geography cultureLanguage="en-US" cultureRegion="US" attribution="Powered by Bing">
              <cx:geoCache provider="{E9337A44-BEBE-4D9F-B70C-5C5E7DAFC167}">
                <cx:binary>1HpZb9y4tu5fCfJ8lSZFUiI3dm/gUlKpSlUu27HjDC+C4ziaSQ3U+OvPkpxuO+7sPvsCB7g4jkNz
ECVycY3f4j8fpn88lI/37ZupKlX3j4fp97epMfU/fvute0gfq/vuXZU9tLrT3827B139pr9/zx4e
f/vW3o+ZSn6zEaa/PaT3rXmc3v7rn/C25FGf9MO9ybS67h/b+f1j15em+5uxXw69uf9WZcrPOtNm
Dwb//tbTSj0+mOyhN2/fPCqTmfl2rh9/f/vTg2/f/Pb6dX/59JsSVmf6bzCX4nfMZZgRwtD2g9++
KbVKfgxbrv3OJdzm2GZ/fPR8X8HE/3A121ruv31rH7sOdrT9fTX5p+XD2O3bNw+6V2alXAJE/P3t
B5WZx29vbsy9eezevsk67T094Ol1Dx9utk3/9jPt//XPVx1Ahlc9L47nNc3+u6G/nM75cXzzWbfF
H1T6Hzga+50gwqaE2E9HQ14dDXvnwAhzMBXbj/PHt59O6D9Z0a+P53nmq7M5f/5fcTZ/zz4vReen
J/8fRYeIdwwR5sIJ/HwwQrxDmBObcfR0MHBwTx99OphX7Pzv1/Pr03k1/act/O+QlatHpbq5HO5V
dv8Haf4H5AW948JxgfT41/LivuOEc+G6P46F//Htp2P5T1f161P5efYrubn6v/9/5Obf67s/bYJ/
b+6DzZi8UHl/P/qHrnw19c1LRv6JAH/Q+fDt97fEEbb7QtLWl/yY+XQMH2cNdi/5xZzH+878/tbC
iL5DjGBOGYJ3uYS+fTM+Pg1hDEOu4IQITokLNkvp1qRg5xjIJKGOgH+IUmHbb990ut+G0DsQUxeY
hhOEXDB1f9rxK13OiVZ/kuNH+43qqyudKdP9/haYqH56at0dQxwx8AiIYNim8B0CS6gf7t/DjuBh
/H/wYndFK5rxTJpPqfFc1svG2qlJMnqFKvmCMr/4GAFN87dfW8dffK1JCKqnEb4WX8zfp0E6d3ry
dSnja6ZkqyT7qItjckFCfZvVkn6qg+wxCbMD3VW9bLXHvfQ03uHT5LsHJCftjalcrMDoQB//fqnY
QeL1YjHncG42IVQwODz082Jn3OGSlRRfuB1KZN0sXaTWQoxkKiW13C4aktT1amNzSdSt2y3Twarm
oZR9w9rI4LGNtlqeCCOTqaV+ajPsN1Qt0u6z4rgVA17yXUzRl6ZWU2Ql4xQRvIxeldfa2/pUPDoS
O3PtN7kQfpF1mRc3zbBbeFVLYzUq2grepXEh1TLkAcU0kaTkKsqQTkuZsUJHW3vojI62Zo2GK8Wb
cVckto4cli2exnXmkdZqoueiT3QbzW7u7JJFn4u+bKKtqNoYhzVL9s9dLc7qUi4uLiQQSfh4ausI
laiOercugS59XQRmchOZrZ9k7mjvVVN77hLriFpDUUpnK7cOpFQdLXTIvLTEszfyNg7JMOw0rZuI
DrSOrDz9URNrbWt27UkbbB9YNzdRRdKulF3qNtFWNGsNT1btjyibpLBQG8VItJGraF++aGtaiqCc
4o9N2exNg+xwwIWJqtaYaGHoAmUm3m1dZrFQKblNnCDm2WeOmi5KTPGdD3kTOGtr69qK5yZu8k9s
zEtpNUbLbbtsJUJukmnxtp1vp8Lb5OR2VRZu+912udXigShgwpUIiBf1rlrym+cd2oXV/Ni2a8a2
lIj03+rU6oK46dqITzUw6fPmtxqmZbkHcQhmq+8iC5Eu2mpZo4dwoMuBT02yEy6728bKLE4OXU3k
YHcUTq2zvCnrmyhVJXxa2CbZ8V7fPTUJJyqaQ3vlBMZ4HW21jTtshuz9SDtv69+64MS5ZwTwfCIK
IFFjTzpq4rJfPJwaS/JucL0psdzIiIZJykzhW2mTVZL00xiNowvVRM1NkC0qkZPIpijD7RSN1PUK
rZa9u65hY9thXfNTbemvKxab3Qt+rXMXuHZbVKc133Vxe7GtRm9L+rNgWa0jUTuwzLUv7ghInF7Y
fpiBaWIOqqLSwDlbcyumdeC5+eqRktaFbLvZ8qmG80IzcGhSFaaUTLVu6AgdYgGsu40ua+1VU8Wz
LYXoMp/mA/O7kihJSGzjYJvi4MUN6rL/9Pz6rWa6TO37cnh6qk07kLppzr2WAr3GDiR/XouttvXN
9QTqW7UZ9YohjeXWueA+kawRZfA0/OJJgx6twaoO+aqzinlR0VabaF63n7bqnCi8BFt1KxrO7lMw
GUGXWLyQzwPb7Oa58/lt2zMWr7AsFc/9jfLFn+R36IhB7Oz3fdqMhwbs7OKBjNRRwlYVhatG7MeF
ynHbmpsAf2z73QqbDEUoEnR8GqXOAvounVet9zSe2jzIWvJRz5MKnJyc4tkN2PqSp2e3p7a2xvaP
N2/NbWDre3rdiznK6qtwHssjbm03JMjaTfkqZL96zXOfPRK+eHZrvrmdrn0ijJeubMpHNga4dO+3
Vr52oZVfy3Rx/K1vxMDDW+25eN1XTWBUHEay0AJqVJaVAAXWeWpJv8/r5n85d5v2PKK3ec/trfb6
U+sKn/uSnqZIABlme/BaZH/XoM2CYTW4JMWBO9Xl3lLoE40zFuSr1duKcbV6zTJKt7TsqQ4HGwGL
JkYWi7Zmb8naQSIzd/5I2x4UBRScofckr9odWe3Qc4Hc4WVzG1BZ89hldR3M63dQrXNPdfnk5auZ
U6OpUGBGu5ck6Vu/X5l/K+zVQD83X/StVq8tmgn0VbmyvRujQFEgsho77PdzY3sdW/b52FQ7W9AD
L3u9K1rzBcgxHMApPeVOWoaZ405SgaVF1QA6fbihl7QoiqdvDiDtkbtJUEN14U9F5Uo+CR1kDMjT
tkUws8bdqywzgW2aRMarvRyqbgSXba2mGBTTVoBXy2TqJIvPZ72bxjne18PDRhtGLKX3WtXLobPP
5UqRjUrOau8Kt7vMxZKHSdexoBrZ9z4nzbHPSjlP/L7p0mQ3usleFN28F8rvsU4imnxIcxDebvWw
ptU9EW5fIW+o4/eZHprd1reyA7FpuW+nHBbcWYs4jPZpxGBCusbtfHCWrh0s7gz4uvOcFFE2HnWL
i2joKidkSXpoWGJH2CL4qVhofymYU+wHM+9pofm55kqm9nLbVPGwy+cqGsb6fYbBwdHYbX1mjbKN
lXud07b2bDNhHzFWRVuxKttIVNOP5tNANg9eUarCS/O4irbiiQO2auYU4AQX4+BlqQEj61pnN3Vt
D3VL67cpPY3xKDzXLgZplu4w8DG5NBPDko0F+Ms2+K1O7146SzmFNWIDGNQKf+8mVAX26qptBd6s
tMh+NBUZcLg4PFSafqsnfKVKMkQFt4ZoqzV5NUmcpq2fahDCCnZQglTBybxoCwTKLn/qLkTaPY1x
UB0Da8vwuWub+PSOqh/AJescI2SXaOZ1qxFq1qIsOVm8rdrTvJdxNhjfpT14RGgUFUxan6oL8Da2
h7batFqurfY8sD33NGWZsm9lbnfB1uc2jQh5S3dOrUATrAVaFAXyrVVgdizxoioffDYTbX2uRWG4
bk/DjNlh69oG02Tso62mrSLxhgaWV/ZtIl2OgnaM+UH17GqKHboDTgGTbqeHso3HcHSSAnlPfaZ9
THjSBnYNnvnWxSps+YiIXJp11vPAc3O8rMHDpRKXwTDJYQy45QMD4Fm6IebDuQyTfGfIEYuA8WD8
qB45ri5GP9ZgHcPOd27LM4Qd760gFnYq/aF6P1cynUKTB1Cx42PjgHvuz+37bjy12XmNknI/T6J5
uOvt+2HQMi3CkgeFHaTFHc0vcR5WnVdZR51funlobJCZ0MVHPnTSikG+Tyo/N9Opn05LLmPhV/HR
WAcuPIddJ0iOwk+yQ1Edill77bSLYV87J1In7tEFLLZnHpbEb4Lqe5N6rQn71HOtL62WDPZ/Y9wD
y3MPzZdzK6vio91KksvETz84iWy+YkvS3Bvs2z4N0kpS7PVyyiWxPWPtnEJSErpo51SHvg6SbFcY
2dBLXsn8Q5tfdehreYF2tTyxqL7nMj9PsgYR9TJviUjEvPzLfOr8/Pu8I/edlkOgfeuKgSZScvoi
wsnjB/sbvlbBeCg+Ib++a3zuT3uxyPSS7Ie9kUpmV27gWNK5gqCzlejA/eoC7+uvGQSW5owTaeqg
oLLMdrF16EbpnMjg1/0Og4dtfG3J2P/aSXKpDmy33DqLR4Pi2jonj/O39K7+rk/NaYLI32uD6pNi
0oEw+4NRPjvbt90n6j+a/XI89F/iA6wqC5cw82DB4IdE+ioi094N61nONEBJoDWYLH9hkoSqCpzm
k8n3Wfp+TAK78dt25zT7eCcwl2UVVlMrhes5N0vpU+Ohb1Rfp6k3f070zkKBQ/xl9qdKitYb+/0E
YW3uTa7MARyYIpPIvPMWHNTYSNR+aY8n91rAttTB8dSNM0V8CESQHfDoW/FHsux1Ei5zABpyAeb4
0O+W+JTuxbXtq4tkN30xwuu+2ackl1XnF2KfZH49+fNNWfiO2Jlpb0Qwxoe8k9p5T7VU96Q+omX3
2VR+bl+rYl/r87hDD7UV1EsQpGBJ1/+ZkvNX95urgBM9zY6FK110jMEVHj1yiYUs7prZO7LbwZLW
Ee9qX39k31Kwg13udcBJp/h9gnz386C8OfbKL8L4FlkH6ZHS/fBlvhX1yaZ7dALf67r8gh+R8QCZ
QF+F8spouEfAlc0Jaw+8n1AVfu2J5FCCj+J46eTNXGYYImVpf1ShGfyklu6d83W4rq74p+YwXVRI
1qOs1QnE3xoOPPbHm8GRVSz7b4nXPgoQHxwox4u1P+FdqXeUhrBCeH05QtDv4QsSkWs1e9MUiGo/
5jJ7RBfjvfVQXtFAexCk3dqfkm/FbZPJRgNY4DnSePG5+Nh81Ed0DehAskuD/shq6Zz1vszk8qk8
0PPd/J7dWHtylT+qRrqJRxrJfPQd8lVONO100BgJiqb9YMLh2t7TIzoUmWzv7NQf7iE6Lg6dP0ka
WJ+Q9txd7BvZ+/1tNkrQhdiDqCCf5VD6DfZN6hWgsiGAuB6+VIe2lbaALUqaSXRKfNCpHymOCpnc
6NiHreugksMgbYh+R2lLe8f36lp8LnxxNwWOv+yLL1XIAqv2Mn5JOom6QHigNP0kUp03+g71YqlP
IG75DkC6fVIASAZ8eDKZxBKgr6gaJUi+nYfLOU89Pu1YOF0/xPvkBJHnXu0XENSy8PiV2aPDCJqn
3VEhF9CAxENC2n5zAzQ9mOMki8K3taeAU5N9BnsY/BL5OYj1lfjUIG+epE68huxiRxLgfFs2Z3cf
M48DH4YxwDthEhReE+afxwvdfoDYK7e8BN4oduwjHjwNvFd55MT95NCc4l0VOXcU1hxaEu+nwrt0
K889NvWu3hOwKR4Fq+4lAEfGXp8Hj/NlcRL39Kr4kFwkYfpVYY+dp7IavWfzx1UDgM9mIgmojWoo
zR7AowhRtw1TEp8xB8fGrJFKrCFep2ts1I8jkVnn9EFm809OzsG33lNntCWp694ngIBFwzplqyVr
QLLVRkaM2j9VBcpQkJfDsaBdHmbrM+UW3fz72aRowIvpbAhKDMt93TteYXR35O73VCsXAqpU9FH/
Z5G3qI8sUg7RVtsGuq7+YmnkAI7EGynGlkbJsuzSorAPHSBXfLSwtywUNOVWnRBgjx2rG991aEeD
LgWHc2xi7SV8mKK0dstKVirNQe8CBpFv7diFIZeU/lwU895pBbjTSFUAhXKAiraaSdeg4LndAugY
Zik6OgMt/bpsZ2njSkVoLdwMfNut9tyHxTCGVdtfxWjwMwzM78xwwBCeQKTbKFz7c46tME4uEweh
iLsl+CCOwoc8bbuwX33prTAFOzezhXfjii48F8kaCj437TEFKg3ockPZpjVq22ptzUHlPndSp8uk
m7VpYK9RoGP3HqIL3W9wsFkhwa3mrGhwVthoX6XCww6+KRGJd1wANFVPQ+HNNZiJuK+bY4sw3lEC
+ri/m5p5PIzZuLPYJMJnAAlx1Xtz4azCmPWVzBqzRNUCSAwxLWh10UC4boPn2Q+ZP7GePDXRmA0e
B1dJDPGtm3QoSqtpBJ9twbd1y5sd5ACmCPIAUyTwREKS8X2yrCfeUvaxmmseDOWkFy9f8TpakEG6
Ma99rgeIVNaTey6e+4YBzQc7PqkRVxEeWhdcpV7P/kybW9R1ZxeiHuLGzn5YgbgNoluzIB4bBtB6
K5xMuxVFegKPn8Fk2x6+MOaCYrU0lZaeSKRmc4TYNwXN2nydTSFARiBpstMd+Th0HEPkBgWqcqnQ
2Add6+Bgg1W3A96K5yY3OoNNQmCIwCffjhevob01uxgCo0Ywr55HLueZA7zTrKDzU7FiyKxuoTNJ
sF+JFFySxsSetWBA6DaENbfzNnpqczRVwZac+JH++pFIecriPOh6brMk/XEh48/mv251Bb/bFYHn
zvU+x3Pr4o+LIH/7VPio10xW9/qhdTV/vgsW82N1awLsp8ZfsnH/Jt/2dK/k3wz+Z8k4m4DkvMjj
/CUZ93wT4Cm5t+a4fkz6kY1z8TsOuS7ucopd4fA15/YjG+eKdy4k25BDBWRHkLNeIXmZjmMA+CDH
xYQ77k/pOLjPQJjABHEm1iTeH3v86SDhms2P9st0HIbt1C/ycZQzh1B3u9/CBHecV0knPDjNgFCi
DzNKyssBleZ9bIMz3afA6dXiLzhevFlQr0/i7wBFJPulHLn/gmi/WgWkJP+yCi4wAjIBLSAP9nPq
a+iQtTQcK3B0RLOrWXwziOpigdD2zBZS7eaqvWgd1xtSWzoJtoKEme/zVKdhyiBwozb4RX+/pDXp
+npJFFHbdpFLbUH4K8K0FrHdmiN1sOd6kEVpGR/1y+qcud8qk6Orcur3je5MSEjylTJXez1zHB9z
WypmvQcUxg16NfYhYSyGF4CScMVSeArZzHORNYY1acDgaJMEvI6Zr912b43dfrRxDGm56cPf7wi/
SoauR80QWFnBgaE4pq+I3FgI1F7XqgMSCzoSUJMBT3Ub1FnskVrQvR23WdgVk73HNQ0LSIF2xHO0
qU98UreZdu1LZfOPsY3Ek4J5unH0KwYAVn9NbQaMDhlosgrJyu8vE7WmM3k7crc6mGR8D9lHfySo
PICfMYcJEo7sRKq9mTSfmehNVDIb8ICxOZQORBIkLpbLyrpMIG3x363rL4zpYBBCWBWkxuEyy3qV
5eW6cmRNtd21AtC3Q2OU6xEEMT6zIKCvMYQmzMg5hQhtwSoP7WS8q6tR+1o1k1zYgi+qIf1vGJO9
yqBTUCGIONxmQsBZ2nxd8ouc9txhtCTxNOxJjscdy2Pr6LRVgGxuXYgya2/K+KKwSXLdjGV+q7AD
oOqUegt1sl3VAjKD4no6K6pdqQer94eppNFMkoPSC/rYjoAUDZB2Wki5yJJbrscKeuvMEz45A4po
T3cK5+0Fni5zzthhsjSTS20vfjZZwcwnEgzx/BUuqIFrYIlpB4msE+3cQbZ1d2BEf4brhbacthRA
jvfE6s5kbK2d1u18bhXgufP3LG/sAKVO709uPQDUBhcETA9xnCPazF8E4OqjGgd/tvnt30uJTf8q
J3DhD24nYJB7BDghfUVgVQme5JXp9/bYS8eu9JkkgD0pIY52TtpD3kCwXjR8ABRtOk+KLselUOoq
T9WV1U+pdIxV+ApbyVEM7WNbufMO8PPFn/tvY6ph73MTH4t4iY9p7D7UTZ6B/z4LoK/tM0gX+Y5r
1Z9jA6BsClBUOdldqGPbjUYbghFu34o5HQ5p56Kz1UKx1QqRJJFx+qtBOI1H0tkJOgunl1tRpuKM
Y64hHsNx0Dv66HbqPRxjfy7NNO07w/DtQNV8ncaXk3T7K2UqHKICHLml672ia9NLkdeNHGdkQWJA
L36X+I6tS4+ZKl/B3dbDuE48prtml8KtkUOt8gOlS3FhRF1c2Ozr3NvKnyacXNhlinbL0pcHMHA+
cvp8B8Kdechui306d/TkjImfnwqszcnhsHrTlNkFzgDMs5Pkuso/zlbX78G0dTLFy3xU7YDPKpO2
Nc9nuAV1xVlj+QN4oT62lTiNadMeKNNuVCIAc7Cu8QGuK+a+gUyFHOmsj5j3s3TSrDv1mfBys8yR
ldLp1JX1rqx6si+6+F4Nwwdeax5tZ+SUaes1KcG+CwmfHSHoM0sFjpIGYvhpZOyUG30gFWBetVGB
a5XuCazqQTRudu0afqxMRU4pLrLr2Bqya5SLVGrUnEmrm9CyGnzTKzcGzcyV50wUkDUnObEa9thw
NZ9HC7jFphAo9+V8st3cpTKhzbVwsvygSYvCvjZfMpOoUzdh5c+i77zepZ4o2AR3LDhgQTNY+dxK
qoAP1IaPlPmJrkU3I7KPx/RcLO6KnQESkWoMapZP7/NRqchiOLucECRMcrgW4C09yqRy2vIwpGS5
0ipDV7FTyyzLs0Mz9/dT28xXfWVNV4Op7kRRHJfekP0CkcF7ihrrMhsp+BvQIhTdqmUCImMtLudZ
AQzeiYiVy6FPhHu5FSxps4PgZSq35iIUfxooGOzDDCMPtr40z0YXNNQUVrZeTtvDBKJnn3FFARjK
+K5y0eDVSZdct2tRVgs/gJCkcmvODSjTlqTTBW2dcOuiSKWJN+KoI4AGIMHT0LaL5KZQqRsmBUUe
KBjr/VagnEVpOS9ntD6RctTvS25iCPXhog8BbHUtDIQD0Uznh61VtXw5w/b8CRxHSF4NtRyytLzZ
immIP/PFVbsZlLbsejPF0soRhqCeBm1ZVdEyNYCglKOREOWZm0S5ARjY5WTVkP7uibjDGXJlNXbj
DdGDDxmuu1pV7j5l7rzvWW4Aauz6wPR1LpHorHPfFb3sF8BqpripP/MG8kHOtzErsg9mBiZGQ+fR
kt1h1gmP68o9YJpmcCuJuj5cUHgodS+uWgBfXfsLr8hwNUga9/Nd75gjdfrQhWzO3oGbF0olw342
uAUsnvl5L8pjGeeHCeQisODaB+vH8sBK1gTdaFiQVezUt7GQmdu2YUFLHCQu3GSaOUDwcMlsDsuq
WHbJiAC3zwt8QHX23QbVthP1SEFz9dwvR9ATrc0dD7JO2iq9lCi/aqf4Oi2rL4b06Y6C8t1XuYJ7
Bz0/a8ukAO2OskNDFaI6p5412x9y48yQme+aKydV1xkab+PJcoIxEdybWBpDKKuVX5YihWs7yUWZ
Zv0TNUu6WIdFtRIzmxzqgo4yyz+yvjdXyDh+3tTJk35aIAt1OwMvt90njqz6GizVuSLLeBQZQK6Y
TzeuM2Zhz44TOBHhUkIvuO5O0JIJrlOM0xdAYJYdzbpzb4+J14+gJBzOfboIQKHrsfJovuxTzps9
Jqk3wAs+J+Vy4yQJPWVJJwKliA4LBbjhNIoAicyKmsZLcdd6IsXVEc7viieQ1zSJe+XWC2B8KHaD
Zi4sj6funpW6lRbmXg+ucKhiwP4oB3gPtjbvloo3/pQlkA9K1eS1Fv6KLNWCv9oHdZ5X3qh6fcwH
ksNTJj1NBB9NyscTTQKC1XLG/XBUOrc+Lst+FhX1Rzud9wCwFHuS1eel52oHAVkZuo3KdtRKo2Wc
AbsaPmYaYCk+xbeIFB7kwdhNkcw+7VMkgR2tu6RPuJ9OOhT94PozS5Yr3ly3LMdw+SZLdm491fB5
e4GkPgfDOixHPrXFIZ0hAzbBBZBLVHEnEuVykUFKKIlTSLs0FeRueAUeeAKWda61OKWrH1DBhQsD
qU0noSxa1stHKFG5fkAckuZorHOAAOuLprT1GYnHdIT0aByTT+DUsEPB2scs15bXIIccLCMucU/c
iM1LC1h5xYKkzMd975LpvUMXfFQuBXPMTSMXu3BDZKb2qu1jAJGVQ+91x+vPmZveDcXIItK13Btp
nfl9WVmegwk50D6BS4dx1DptHfKuZJJnQ3FAjXNuhsCts0SqTs/S6qq9KpwrnFc6tIRf17U+NAIS
OMbV3HfzPJfcjdvDtnjLJN113YsLndRWhJosk2zWyDN9hi5EVYRLUuFdKm6HoWlBDQzZgZgJrD+n
6Z5l+ecmna0LU3SSws5mqzWXNE87yNNm1XFKJ+6LvP8vds5sW05c69JPRA0EQsAtEH3E7hvbNwzb
6ZQECITo9fT/BGfldvqcOqfqvm4YQDR7RwRIS3N+c+X7BjVqO4z+Mfbb+8qM5jh3+65z9KkZ9Xgc
5x8mqJvb1ERTZnPzp7ZQnieOCbwIdKpseyIF6NUIRMCxanz/jEmt3lH8eGlMoOMxDntAlGGYdR2G
wiGf371R+6lY8BFKqVRWOo1z8gpcTet79HleQ4Ej7QFX0Mkf/CABquBjfcv7nZ/XCZ/KYDfzHnMP
j+P9VLGrqttdnmvnWo19lVkTlNnQhTtcJl7W96ks2I+KSvsggFTIMDx5fRwdTAHXji7RedCDlwgZ
QUGGVpGMrMBSa6xehmmlRqId16a9TFMWNsJ/MQNJ4Aonah6a99xOet/L+MUbcpNIm0PVbpsU/w7E
wbg2+4hFxeuwuH+agLMEWFLxZAaFf27xYdU6Fiaa0nvi9E0qnHFKin7Ul0ri71QBbt1+KDE19cUd
60LUpr4qjo6YYYqth8MwzlfMLPiKx+gCMcu5G4Nyfh4UrFonBp4zsVtUi+miWTAm1cLyG8pULwOq
oD4RkT84UzH+8EMwC517i4yeU4/GZWpUzS5eFAeXuBuGnTt65xnLuO2MnCZ2ibxqSVrrl9DeJUzR
7RG9vWrQFzPC/6YqFGlVS3jUA4fY75Y6rVU/XVi4AEQVWCZR4+HQyf+IiVftp0m7exkoGMejcxm5
5Ndtb9uEYhSAR8MhDXjjmKR1qXOJCwVKcaTn7SmdLM9z2zuH2cZ/hr0nMyikd05Q+GfmMO/npq7w
67Vjm2dyDG0CdT1Z4AUXWeA21X1k5We3LRYYoHfAVZtH2j7MFWMPToDZp8n1k1t5wbGFgpM446Kf
tnNDMJuUmzE6AMx0UEo7ZGcXYZ6aEi5L37cP21FOPHJm4FOT7ZAfg5r3YGZg9bZMyR2LAr3DJeM/
lszzH5dSNmBSDDBcuwDDhtpyav1FpDMj85079dfB5e0zx9/AtPEUkoifm6VVR+jMJjWGtNcoLl9J
PoVX0keniE5hRl3N9y4X5KkvifskGElph38w72O6byYXKzCP7yBNwTUb1tsnqneeDo9YbjTXCONv
GsQBfH3HuSdd7J4XC1Ngso1VyXYcauomITRbiNcsKbBAujhLFKWeqpa0g4gG3Jg/+UNkDtafo4sW
IEchSCfDNNvztgF4Ben941gsi8D9Ntudh+8ZU+bCfkjSLTtGjixshU7a4LHSw3gOcRNdUJfDYy5F
opSOM7yiuISCm8PctXdebvnek8Enx7W4HUK3zlA3nOaaFbtaRtVu4OrqDdUn07BvuXH5xanM0Y1h
NColr2PjSvyw/NGdirvYyjtjsBzpQS609FiQ4W6W+FcXQvHeimCI9Ktrj1kgCiYHVub8pa0EfDqv
eHdc8CHW9dOikC+sxtLL+CcfNdoIIAW2cwMKTcXfA0u/hjY8TtH46tRiSEf7WbnMZqyWKuUvQucy
GfuiOdSzgxVgxHGVAh4l3XQsaP+I4uRdrDNMRacD+LAOOFCm26NHihOvTp4RD2XN8kOfo8L1Op6Q
mqskn5oaYwW/OnQ5TQC2unYEq+h+bYYn1Pk5YOalS+yMqoaYEE4QANc0GOfjSCks1NEhx4rhnmqJ
vICCN6kbDT/A7Q97FpRf59LqBPmKd69h/anWyZyjQo94xQCYwH2B31tAUzqH63C5bVSQMSPYkRTx
j87icxZDd2h9diJR7+4oDR6ZnOOkN2XqAaRPnFpHaUTd/TQCEyl9x8l04R0L5jw54NL3TTuGOzgf
3+Z4QBG/yjsqStsyenO9GNQNi+CDd8Do2WLjJDCw5BtZGlAqIpUjlkMN4K0cX7We8jqzDuZth6AQ
6Mv2a/nZL7R60K5qU97Oar8qyEDw+j8wcNxjGBKJ9r34PnJ4AKYwbI++av6cghl+cxF4ezLHwRtn
/h0I61Mj+xgKKCMgvgTF+kr4ryzWnwwwvbPUWALTOFepiKfi6rXdpWt1+FiGa/VVmy+ybvQ7fpKb
U+Vvph1lIk37lQ19kVSstYduCmTKxioH1AZKLcAYgkV7eaEhmZOoAle/hL64c6o466Vn7vqyCvdd
77zBkoXEgFV7sYzRTmtMX1GuTeYR36S5ycWxr5z4YN2n2N4NWjaHLtT6UUoohmZO1FDCt2dhiEU5
W/n+JdFNrq5jpT0sll5d0rtXd/J1hku4w1qoxZfomQtte3PRBrZmUJk2JcAqT3HQf6khHCVT1J0B
h4s9xj2MX4F771ckfBAQqGuHPUTFaaSL+1W7U5taHtJLUcXLsXDrLy1qqUM5Ro+uZTebezItEYQ9
RASsWTXGwR7YX7+rXiaIykdHFmMGlbq9b1r5HFIA8DaPrvjVxrQIoCch1BDuohKSctGoLBwsu9AS
d/8pnMt2T8YQ9Mg6b3DHe42XwD+hULg2JZ+yssN/X9HiMWJT/toU9R4W1VsY+1NWc3jV7jK0EKqR
xrGyqDMylY/EiTFuAbo8E5sERNtUelOVdl0O4x7XNLDX9n5survSURpkIx4vF9S00s1zLIva49SB
Z83rHISKPE19OcPusxMYFHh+ZGgwb6qw2eehfY0CkH2rdG3TbbfbEiddDv++11+iocqT2X1pQBw4
5UQVRiEYglpVHqxtrCl1SLOq/RbZ6lsBgeJsUQOCyEE28rwd196YzEKKE1sNfL3C/GbdbIfbhhIL
g/j/+HC+hgA+nj2FcbdfJvEcefWB6CltR/Y5LNsBNGPlMdBciDYtgIbABcZHsz4BytTZNlGB2WRJ
TGwqMCcwHLfNWCxkD1gLa3DfTWcUa1fEIuSpchRKr/tBw60Z5PhY5/paxkV0rpVfpZVWXxcFcMrx
uwiX/eCcrXffqXjAStOJdmFpAGAwMe05L+xT3qoavq9VezLxx/Bgulw9y3B8NUikHTZo2F0h1pnH
yWyMd1mIzfyDjqfweTCwVeIxeofp2bzE+dK82FAnNZ8TOU4np2HlefKj5Q6Qe5sFoQPGqtHIeVQE
X02FLI5wj7x3NH64AUrGUp8szR0o2r3yEmd21BlJ1gTiKn2eMXBpXZ7jxv6BHzvEkO0EJzrVEdI4
RZ9JvXzypj6+g9XvH6qYASEAhyctZmPTNVgBLjQbmwiybgVlZah4cx8U3S1qmvrSDvUhxpWcOW4d
41kSAtEsCEjbnRfZ8hNTylzyGmJDLrs6A1zcXsHt3vmkcd50HE37EDXCqer5+Bg74OVgP/Tf51Ic
QgsKyfb0OQxFc8AtUB9zIeq3ps4vdV04X4cc6h2NyHg3K1HdYYrGQikekdeQ4ivX0HgGmTbhTD8j
fvbIchn+UGLKxt6kHsaY+yr3x2vNizYx7nJsace+qdqPsPRCyC50IaRXg3iKZxg64wCRFwvqMGt4
V548Z/KzUFF7HPIY3FCNoWPxKwB4Tg8uCcJko6fi4LbzARJHd+7AuCe9GNgdb3kFPbAhmcMG5xoa
h2dLF9MMi/0//bY7YkHJTqxdecuwvi/JSF6gs505BAXUKPFyCbCCW/xGPJs+H3brERhcIJiqD+96
eLzJrKxzNHTod3SpXwTWCGkxYBXMjZIAFsbmQAG8sXwpMvA6zuPMb0sRhLfCNJiHHPbdRN1yCr7U
c9/fDaCn5tlBLM71LkAz8MXEhJ6mYnb2Ro/hbTLqFhW1vJIqrmAPzhe4k80JY+ZtJMXw6Cn2taQo
iWmlsgaK70PhIgLlCUxSZI6Slg1PQ4fJuOMuOM7I/tG1ajzSnBaJA3E1gW9V75kLA9cYsS8MF0k4
y+7mA+/OCjDDzLEAXsvFHIdh+SxEjxJ9MuRuk6XiwD/ANmJPxP3a+lTv66bBFNaDXtKlzoQW/rmS
4C8XrfeD5+Eamw1cT27f5NLWR2+ZnvFrLSdWx1gDlaPd195AASUvE2DMwTuUHFAjwQWGIaJKWRGn
toQ63DV4vvDNe9yHVTrCRmoXd7gAs7pC5gyuM/kcDuq+DjrzKGw9QIHm/c1RXaIopjQzdfMhWD4v
8XQX1zGQubLfBfh6z4usP1U2mi4jYxfgE+yuXqZ3XjvNw9Dm11AMuAMnVqbuDMumXNh9rCsnLT0G
qpx39xbSNg/h2NBpkHvbtOLSy+HJshJKevBH68+7OvCKbOIOiu2CLrvOr9eVOtDK1olQH6vdMPkI
V7GAZ/PUf3enRVysE8isG+cGCC6gFXlQzTzcRDt6acWhpDn2NiGihDiK8TNXa7HblINOKZblfSuS
mNdHE071aSzHAZBfS45Lia8DFM6dVFH42bwCvVyDZ/dItCBoOZbPfPbkXbFo71L2JGMtdXfzEgdJ
KXRzy52UxFhFIjPMjg6VexBc9Cwg6E3D4B4sMmrw5rR+x2iPKtwt9tYv6i+9PS1SngefyjvmwGtG
kdQxILO5ey85KqEQztOD6DAc+qZ3roVx8KYef5gCiAGzsbeI5uQ4dEO5J1iE7DhciRT5pz5BYcsu
oomGy9DEr9Mct4fWM3lKTO2/hnTJMPDgRboPELkY4hGOSuFd5rz4MfoV2+uqcM718CTnaPg0Lu6n
occMG9a2PgiCn5gig3vQxooTH8SSCvjzi4I1RgqGoDCInXRy3fGOASPWGoVf0dOr5To8xXPzRkkh
rkHntelSe0h06txPF9VxXIRO+RjhLTIZzYjj+kV+cMVhsGD05/Aosf6/dL0ASBov7NKgZsx7CEfl
6PWg53l7CxzQeDMA9zpoyE0K9uYqOhwxVr3BqnAgnjdtt5/X0oIYGL5e1EFf8nD1eREoyHiZaDL3
k9xhdnAAnPISwgkStSOm3jOVnj1rWo4HKpcrQUFx9deN9DAiGz5ckPMI9toF8zfAljpLBrNZS/Iy
qao/5IUjM6e9QElVF+4Do+sm588KkWH4E7l+8Wk03jtleQiiz26wBC+dY9iLhejfT+Vn6Y79LayI
uQZDfgwn4mKJWOTIDGMCiLFO7BcNxq618PMi8G05hLOLqqi6CF5FaW04TVvS1pfZ8bBAVPPNKVDy
CZf6WRWwYc48Ln+woq32gwjomblVdIr7N8UbOAekyFMWlh3gPkzskFs97JqKW+B1yFflkCwS1mHA
wD84g5GFK5DEHdnPI4foFxYLTT2Hj6cCupAB2GiOeujaLB8D0KtgKZJAYn6xXs49zIh6uhNBRPYA
N2FJ1P2r58vpWE85gN+phsVU1f504wCNYwzJZRfem9Z09/262YadCncwOJTyGM73MC1Rq7d9VN+F
q01NZ9Ldgvne44E4RgVG+KIG1LMspLwX614onR9lg0V33U/sOFUE3mg8ZqOpcC6vb6wZuystqkOE
MvZi2BwAKS+rkygUVgpCwGUNsQKN/dfaVJgmqevuHJoDBa45u039XBwn5d7KuT/HXa0u8VQi0+RW
4xHjnt35MWEQY1V3qBr7VYQ+xwpZxc8DkTf0u3E/576tMzGxeuda8jB0WPgrNWgwKOWcdrKtD9Q0
zlm71ZeJAKYup/ii6wCJAUbDt3ilpJU+h67PX0xPLhJZ0gsPBi8TRTgkgHy+L4Kaw5I3084R3kXA
N/o8uzyzrGfgAZm4I5rnNzoXCGgEiKVCQEHEKkxJ2JBv5dTurVRwD1CE1hHUPzU4Bt6mB2XnMKLj
SaLaLn4parCVaG4woXa9zhX0hFEh1kVMe9+6zT0k+h1wWf11Ht0fyE9+Dxrk1fK4W1405GlIC2hG
4EtEKCAubdfDdmXkrj5QlBw73VdN5imVnyrOcJ9ziSu+K1+pATMdQc44dDU1jzVWpovwcmSxlz5t
IZXBh/oyip6kBPNGAjPeIHZAXmCAu1lVw88ZsXbbQ9nCsg92ZzrI7mksFT21DZSKYrYlYO5mfqvj
4IfTWZyqKveAOtN7tQOq1tp69rANwn4DV0lGqOmCuf8+AUu5KdO5h2Vsm2xBfDczheccBicMbrYL
30TT9C+1G9Ob8L23sn1k8P+fWRnIl9gQKNS1JAdRxMAEthjypLULWcDF9LVu/DW0vO3ZNbm8HYqF
ArOSMsZc12NKkEV8QuOF0KYfxGddT+/ElFU2A8GgawLtZ9uAXxLZJWzt07TcIDb/Fbb+yF5ve+4g
MXs0PQRw3PJFsqGsUQAxGXJJiPYIP/dryWTCjV8EQBSqU74SyRvAum3iSIJiZe2FIPp/6hCeL3vV
7gq74A02iHjrt7DtkbJhGMPZexEGyMSOK0r8c3fjTbdGBy1o5UR0gcrgK+vzhpnalTXdDj82QSjk
ri3h1W4NGrY32N7w51utCPO2Z2ic2ZA3R2RnjE2rssp3wTy9bQ+W27ntDcqfvR/WyOVvb1hqwFmA
Gd82pLVhE36IrX3Cz+MVduXCQaYKUEZWj36XRlVdp92IRT68u+a87X0c5sJBocp71Ep4xsf57ev/
7dzH4cfzfNg8ZfLxzhUPKmgHwKC3dxArkPzzl9uOHUfjl5AdUhJx4MK4lPScU8Dv1SSYn/aBApAR
l4dpihD6DJ+3Jzj0W+x1+jSHs+4uG8q8vW9oa1wd227+N+m87RERdTu36L9vT95ObZsNft72ujjq
DkvYnD7ebjv/8z2bGcIf1eDnlIdBGApefy6QaPy5tx1uDwwSK/CqHGgq9XMM8/PUawEFd2TVbmvO
ULWg7VEXJR73q9P2M4vtcvv4WatyP6431XY7ba0Yts3W4ICypYRLIsVuay+yNRXxVgx8O/zYbOeU
sFgZOlDNyz5He5FKob3K+kH4GkndNkto+I6XZgYuEtWvcTECdQIvUAUwkMG5mGTlmsSc+KXZh0zr
ZJGQ+2J32UUK2e04ALEVvTjRYBLYzYdC1TOmaLZXbYs2c+KV1PWTX0KCnebdAis/gXTuJJYTYAfL
AQWad4kCLPFJSdIFK7wE1uFrJb175RXR3lvKP6IY6x0Y4a+swR9U/eos4p5GFPk9WvzTWHc0rXPB
D53v3ygutwQU2K3kLeijYH7z2uC+9wp+5RSZI7uKzTK/5iUT5xD/YILMxtJ9gxYHrxzGaAIArNQ5
fhm8IZiMpOv6ZdfnUP+XlkLd7HeiqhSglpKdcubfckqRPhxu8+oND71KOlbcu2F8oUuXp1Drxr6F
RzosWdAN77QyD1DMDkP+Slww52KJvuvgvWcKCaM+PnW8/I7ROoMJiM/DERZyIvBa7fLdWrj3VM1n
D8ZstMRRwnXw6k3hV8c9uJ1ao3T99wjhkGSJQwchDfgFeVfaVC1wcISHxQKmcYlsqwiGGrw+AoYO
wugDNKAbz+WXVrYVlh4VErHefGoAWxRwbkaFtWWeP0hQ9ilfUMrXNE9CHSJ1lvkVHZDZCSHIRJG3
nyCg0t6ZVx7FYulGeqAO0XNVIX3q45vrsBI75x5i7XwoVl9B7LWo4J/H5HPDDkhDiMRXKPG1yffd
mD/K/q5uFn/XqDKl8aCTCHVN1vvpiDVt1SGXhPILRiCDOeiTQw7YJpnbdoBjBVXS8+QtNv7z0ntx
mrN+SMFGPEGiuuGzd4leJIhiiXVVKPHtmZgkRWC9RLP6DXfnn6TPegudtOhgcKPAP1GOi4sgg5lb
Cg/DFwc7SrSGGdxvWEB0uGU9YjJc24hL1bzJoMsniLb2+n3p0bZDN/Kb1NOSgInOQEjmOxuELT4w
eVrC4I+c5VkwIdjs1Ei84jse0BRhl3tqgYmi8oOZ6ZEC8kpdkDt712nLfS/6+dWrBm8/O86CEHLr
HWpRu5lBq5djwec4paKnL/OiQSW59cXGAjSAUsGLrUn3CFd9b9dlw3aKl3Fihok8ufXiYBYK4l3X
2s9e7gU3ZZG5DYtSpQWFXGC5F554MIcvDppvwEHP3T18RQCdQf4ygy4+xVgkJk1b4wb1ZQjxIEBW
pqFeluMTdFTXj5TV9lkIxCNN0YD0yVHxuLhsYjB+4FrAK/mw0aBMdOPLjN4ld6MuXjFRjC/bpp/P
89y5z0VzlTneqWj9P9rIj7HGyqeXEDH9rHA5pkL7o5JyOHtykg/Sd6JkUntf5x7Gqio+hqFdbxNH
PqED1FlQ/9rAmI3GYLy0NoBH0A9OosInv/fDp5nI/VLZ8cEdvOe2Nt+Fq2I8tECrXvz6ntHeYKFO
plNESh+jhgFs05A5I8ronYrNoaGdf0ewshubur8A/P4KmbncF5ARofvNEuUina5h8aZ0EaH6n8wu
72ZcBdMLQI8+8cYJKcEoRumkURZW7q1lEb0F3kJvtQdccQbXsGfOwnAnF0EKFbuC7B+mSKaQKyX0
sR1HuEuMzzvIVci+Ou/+PLKb30fXGdzV0dpWZkqJOUNSQmcGDTtBqyuxAx/+Y6m8Z5AV4rmHPC/y
Xr2y6bLYLn4OBMO4Ur4rskzXPF70rXDI00bdtAaqpGxc5NnMcWT48/+ZLCZrYuAfUYsI1FXoB0hz
EOZ6v0ct7OgVsQx9fSxJVB6nEaZ3r3InATP4GgFafJ5Vh64KdtkHK9wxs17+l3/B+5e0RxRFGFBd
EhAXRuDWL+0XdjzORT8UAPqPygHulA/efcgxAjiTkBkmss+Vh/ocQIDex80o7mjM09hTJHV0M6Zd
6yuQcVxcVtjUHYm6HyP+0sNcPmG56t6tFOimRv3nL85bgevfvrgodF2kJ8DhU1Dv/yTekWao/KKZ
8cXFPdtVAYlOfESy0rfA3puKHoIxQgZ4JKeRLeKAZVP52fpHQstvclqueUfjrzMC25H4xjz3rYGY
A/En+AFAJaAYv1ACQ4156JpAJkpKe/4v//+/hBvwrcceUgTov4iPsQHnv3zrS1cgM0NYg6GuRulO
nSaTfYcPERiYbIt7ApVRp0Ce0GCtCj+NTGJ4oLeij/td4zUIuHvRdYq+BWVhjpZFn+JVAWkL/Rl3
3kMxa32YdTOlnRIBmiXQO9pXQ7p9iP8fAXvZegT/o0vor70VUYH+8mv/SwDst2ajv6TA1tf9lQFj
7H/FEB3iMEZeg2AQ+N8RMIL2wQh/IRcWBl7sofni3wkw5Mb8gIY+8/9qLvxXN0YSoestmvbFIINC
EofILf0/xL988s97C5ck+jkiQEN8L2QQQLzfQkEVMgA1LNXgR+s3t6B2/dcZYGGmhY0PCId5rxNt
vUxZEx+2R93IIT8f9Va1dXu0qsq/Hv13r93eanvyv3stib8C+BQZHxFV3TZRVaGe/TiOEZe4hOvm
t3MFtyj0f550uiur0SyBUwtR4+9NpeNfDyUKk0tTHmNIWO9cVwoiJ4Y4Zz1sl9rdTRP4bY+19N0L
+z9KyGT34G/WbjM7pLOKPbrFLF8C3aZ1T+L3kSP8Hhc9YG43RGOSao10LGu4Y9tjOobDlnNmko/j
Mic+uB8sRxC429EwBwAJVYBn0QQac4Z3D7ccZtxlO0YC5t5pcvebLmVxXApaXwsrmmu1bkQ+hyl6
51CsSP7xwHa4bZg0zbVErdbBQcauPsZACK/bYxX8qB0Xc7HjfBn3s2+ju6Iz457rPEKmBHt2RnsO
A+4p0+SAzGv3FsNKeoD+BHzREU2Cvn4NCh5scqfEJmyXJND1lPT9xFEHU8UUuBseH3yYYIT3wNq1
Q59JI+Frjjnfm9kEz4JriJ66e22hamWwZIPxqSyLDnJ3GrKgexrWXCI+x7j2hpI/z20PrPdKEsuC
n7ZDZiHF/acXbW9UBSjaTIM0zOw3ENzlsFymqPx1s53TXjj/8sB2DnPc61+/eeTfLQUsNjJV98aX
4jmHcXzoKNAyQ5l4nruFoPlGN6NPx9QfWthZF5Tlw1mH03iMSCvvIBixXR3Z5smboc8FTineQZvU
CUyNEdJm62aAO6q0mLribdur/t6DxC5/nvvYC30PvE8lGBqugZ8jYR1AicwRWduOp3oMDlzF/Aj4
BMkvC7vB6UALANJA4wYztkc+u9GT7kaTjI4q/gCltoOrBBA+X7AMpI68BZjwr9wvsfpDRblvBgrZ
U+ecJGgfGyS46BtYLF4Dy10AUA5Nc4fle3PXhlOAus9oGEh4wEQLxOvtYUegCI9a/T0c5hv6Ln7x
CjWJFHAB6HIc1gjdCDjQ1kGau/mC2xMf6O9Ds4qdnT2t5cDFBj16cdCSkktRVyXPejTi2/kT2k9s
J38+XnTkG9NKHEMVyB3ME5YOo4NKNnC+Oz0MhDLM/TuFdUmEhoz2bazWBgSt5Oi+FXFkrgkiOAkS
/stDbIP556amGV4hfz3DYcw2rbGHnOKpM3qfzNRDKCHk8rHJYSt6i1Hf5cSPczHM7/Aw78K6PWzR
sG2zJcWCdRzZDtU2mHwc4we8zy1ST6EhBRxFtFMSBqAxphv7iefulXUeQ08X+0xtIN9VFE87N8iL
a2NhN0t0/f351LG214Kq5v2XqfDhZ4X2z3AxOnn/UrmtmUk0aEeHMhRtDBOW+1vlFhIlB8FE9KNk
sjrJrbumt+qszoqt9KW3NiRdd38//v2pvxz/y+7vr+0WpGydfqY76lv3dWj5E9CW+R6lXfGKMilX
nULTmCXfVevPvG0IsxRjmCqvdQX1e/v5PTDPkAjwlGh9xeyYfLc97+Nlf7/i43zgWe5j8fp/9Tew
OLu19VQ/I7GCxgBjMz2CODPXnAmAuazXX3k5nvns8zcVO+hLHOVqz02kv45wm3n5tVNNBwq7iY6s
Krs3B60uVQHJ2PbPM7fII7I+eFJiuPElHD4tAYwhyxjdkbAfPtWAgBLo8uJeBR24AB7CGjBk7Xy0
iC9jDqBSue58HetoeVZl+xCu57toFjtX2fzUyqB+hz6ebueHuAj3S194h1yV4gvp76dlDj/lS+0c
x8HQ3Xaaj/TUF4BKkIvpLz3igVk+cfnFh1X+X66+aA0Nf6wbcPWh+TVGPIpcMSocXIr/XDeAnI86
5jL5R4FlbilTTF0FIo1fKIi3dFo81AywZ58GG2Eqb5YvLpid1OF9d7Xd4j9BAXxfcMMCS2qKbKny
8mp8t7wqbf7a286h8SdgUsuPv53fnjsPbO6S7XkfD6OZxIPxDb7xf/N22zkXLV20GB7DgDa7eRim
q9sj61SaqNipxvJPUD/vw/XmDvLgoWXUfd+e6gksy7enjtb75alNiNR646BhkVbkHcxKsyOaCLTw
6zkVEOwcq+uHaEAoxUPfn4LC/1r33IqWPIEN/tfePx/9/XnOLPdzCahve+3Ho03UkbNnoDZHK4Lh
wGH6ZRMjiVn4zJx+O//x3DLX7v9Qdl7LbStN174iVCGHU0ZRJEWJtGxZJyhH5Jxx9d8zQ2/R1t71
+v9PUOiexoCWSWCme63VB2naVnFox8xHLWgCGn4LuV0rfVTUTiACxzt5qRyU/veXZZ56VhJ9WI1k
N/w5nT7w8oyhUmn1iz2R/gbtOXwli36ckwDZDTLU8BkV0DwZeuGt5dVnLcrqpWLlz1o8xic9VPXn
N2v2AuM5iqpnvc8QoxOWGJOWzpvqFvn/dN0s7vA2y+1+AXeQ1tvY7X5i7Ga9fTIrTx0SyFG3iLUo
PLolNfTR0otVJvhA0ifPbodEDgQpyWWUia5x/xUcjr5/979/yZJl/9sPmb0TlTnT0XUya4jXv1cH
KLupcPj2ut9RfdXQsLM06OFyS1FoW/KKygdpJGRVrFKhimoXl2j60mfO3m/i4GjbNeuJN7NE8idk
TeVfR0nK1E8edC+VJ5U1V/rBID9/15SqfrDEmSF88kz6bqNF6StQH/6Jk2eo65zhokUHoJisXk19
3Nyq97KELwdgRI5sJwASyYMMmXk8L+VAaaWgDWXpXxNOOc0t0Esm7y+yAs6fehem+BsDw2APaNMv
RWws/3xYAkJV9LA2lO9RrF7auXafXDB0xybxQfiKpybLrm8duL4nlpfRsXrzu/ibN38/R8jNVfok
40cn8n6Ll34jcL6l/peo9s5em87dQignH/y3J8P1TPjUuaEGGpE198JGJVA8OOSwPMhftDyTgaxA
0AU3TGaUzuvkrkZqpZpDdQXTyrxUaQI6tPcAXIqNR1YY6jZUjWglTTV306eWvLi0ChFh+KDgI8Cl
+8h6nduUrNlk7dOqbU6DLgQgoyT7VvFfFPv2+JqxFVnfImzS5RbFSdfeOYaRLFrN5ot3s0vjLysu
+9//iw6bQ9NFgtdyES95p1cRWH2kqGNofLdySGJNFGmQ2f85IC3FX1HaLdgN3n7B2mgjCn0iRLoq
pEvQc+yN9RxZ5oMSJeZDgsBZDH/gaE6d+aCLg/RHsUm1ENbH8t2AHB3RSmprPVq3nae0u2KOnPRB
Lfp4BabopRojbWcVVnNqxq45GeJM+Asqh3fX2CQ2k5PZJfve7AEY6IX36DjRvh5K49lIJvdRjEFI
+m2sEZZpDh+KIp1InSkVqpRlvJdn8TD9Okvfzm6jt7NgcOJ9gujH9n8/xdw/9Vf4hVm6jQiLhSCW
zaPMePcLa21qOFOS+9+SCRi75thIDs4VexaVjYutudlempXlo59bx4BfZ5bGCzn8LjCGS+ssr+Ey
aBRzyMhbuJxSmnJKt7ROqY6YThS300NkGqWOlmvaPZR76ZkHY3pIpNspY//Kmk75CerwkblCjpPH
6haOk8LA1KLp4Tr8axa6V0DnqeGYFsG6rN2uZQ/Z1QctLqpsJU/loYGXsc8o2YlBFenrw2/BtzDw
avUhVF0PLtIaqWumk67rqd9FPFgdNM/8Ji2OTZ5Pm5JVDCW/Hsyi8MmDxV5rpHKC7cIHK9Wp3tlh
S6n4FiPPQq/9NYM0vdLy/pIH1t61IxHPWASObNMWnY/IB5rvNIVCJ/TTeFJr0B35jBieU3qbWjBV
U7d6LJWx30nr6nIgjS3qnIpsYAgVkKstouV4nETT/eDUuylH+IXKh9VvJ6/4bRo5IGMjW4dQKUA8
0FXiZVzMymdLz89FCWlkQYZsalGQrgPjcdTz6nXw0fFI21y9qOEMjLVQ/GNVqvFOj/Jq59qhcUxY
Na21Ia4vRpbHywnZ7FcxI2RXVHnrg+kHydk1wnprKvRsaJEN/wZabFuh1P0S9RlFRcUZ7rXU9h9l
RFrbw0MqWMCtfF6J59NodirNKMRDa6ioDVpGAITvbeQWWEBdWxkBSqX5YFAvHItFWo3hxay88IKK
i76KgE1spO8toh2rZKWN/rkSCQRrBh6t+z7gW2FKX5Q62abyWPw7MuUQvNkSbiwDpQ86SoxyRdw8
yYHbXJnMXOQ6pLdGae/NKkQaFLheF4wkRN6Ae6WVW3utCqDh/eGXEXJQXCkxfreLLAH5g59sQRD6
Na2MkH4ZplPkkNNK17vL/5y28Yq/LNpo6vPn9ovnnQfEUu7/+YL+S0EroMRnUV9VviYNTVjIXRgL
BVFA9CaAZMp3xO1d4vbe+OC+SkeUl4TKd8qUGdUqmedf8dInr5yjeXzov/FFErOKt9R1rj/nv940
ih1YsTzbqK89IX/ePPXOGXRo9Xhd+YnlH1vwmydws+SxRAal05cjT6EnGmFYF0/pg1VDcXgbIE5x
yWc73tuVXi3k6KiN1kVcAByyuV5AxpULBmh2TZNv5QpV8ZJuxRuiuJNmkFXdSk+14k4VyXT04X+N
ysz7bVRm3uWoKoLfXaslav5cZEO2Q+TkJ404ssdQRYtIHoCmfp9LpC+kJQc7NwWuqtc/M63JH1OK
2avR0w3+JVmRd5vYCFa9WNXEfYOOpD5ZJwm5d1DxXFuNH7w2joJOeGi8zIDegqAqtv7YhSueLeGl
r4zwoiUo7sKqOUnXGKGbEKolNGYLWju1e33ttV2+CRXkIy0h8VIhWnZyxFlpwS8km4LMx9vAmAAM
rGCMy7CbX07StYLEL66XA+QK54WhKiw2Ih9lph7QZWYlrMnpbvQoaBnt5IwvE4XtjaNZ0xaw0PTi
d8XJ7tzhnIThX34Hzp9tnSANUm8Fl2lamkPZxnhfveyQXK/Vah6/jjWZfnUBYxU9G3O0jqzTngor
86GetOZPow+9/RzTM4G0bXOXOCjLSFMe+vIDQITqLA094ntjOsjySDPUcqAxsfUkrc7Pe5Ri/J9J
WnV7vVfKB3Kr5jXPNQGZKIZB2csc1jVXlbpeiDSp0Ox9izNkFsvr/DWylCsFOWexCMs89jtJiUiv
XHcVf5oekhur1oHT7wDFMNLiIpP78lAm2WPQ1+WDtBADGIGYOjb6AqIaENdU9v+JhyUCcIbV6L0Z
j8ZKnmX26H6opvowiDyN9JtTYt57re9+aN3yvd8A4rOd4ggFb/BL/l9Wcto7DTbxf2o7iMKptmij
ZpLf/HOz5FY6cKvGLr42CHauch/dijbrHmK67EyLUeC4kXMYj/KsQC5lZ9fNA3uNxrqXwcKEUAzo
2zPOqZo6R6+IsrvS80I6aw3Z0Ylne+2AZb+wjgLvEkXZFycb90lXQrKoUxeRtkT/7kyTkB5FMJ2c
4JEkPipkqjtRV+KFVM2q6y7sdMofc5BoQF+3XeYDpu31JPqhw2Rd5VOYLWex0LodpAKWK2Swbr4e
urKqwehzdE9be7zd23PR27scuDuAQuOTEYcAe0vTQp1HMQCKuQdf98ozSIHhHLf+nkdg8rF0TgBZ
EFUWB3kmD+5cw6uOe5AmTaoJrAv5Na+nQqQH6va6paPw9CEtG3972wTKfePNvO0J32KlS0bYClB+
q2/pIBVM+9th7ssJLkF2l2WtfoeSI0Ist9Gr7YR8RW1ADlY8mPB+kMbIs+poCEu6Wt46e5RTjtLi
GfPL30Ob30yxikLUm0+GUMN51bqp2Q7keOuvsaEiw9+O9s7IkdtPyyn4nBk5ctl2NO0LyCeglCEv
C3/h+2h1hjEd18hIfQbqTC6KpiInEw2KJ81sn9HoDD9bbN43iTf621xxcopIE5hCpGJHbdr342Bf
0PGJnttiIxNPJqxWYcj8kRm64ZuRirCg/y2MTgQ0hQv/IrRoqH+CJMRPimejo6NMqbNysO13hejR
GPLSy2fjaxbye3FM1T3Ig+KCFKqmtEVd4R8faLEJjXMS4deYHBz6gV+e9RYhY9+ZMt5SURNLM/5J
TtVeQBxP93HvkRgVh8lSlwBQxoeby44aJIAqCG0VSIxrWGjYCVS6Bu688BlDoq2sCiosQmDjshyb
bKeNlfehsmU7gZKKrjDL2azvktYNWXVixlNOPbCAzyTNDhlZ9FfNo7SScC4+BNb1QunJbFgUcew8
Bl70LVazfJ/ZJJ07E/kvWQKbxPrznU8VvuTPuJtPsahcX2tt767roMzurUFPFrMSfO6SLPnYoNmy
hnTBK2WCImHPyGanVqJ+Ro1yp2qd/f3P0MTh7WOKUAssF+KQ47B169Ch8gKyCEBz+FCppHNVFV25
KA0fbKtC8l+OSntwR8EwMXdKTfc2RGqI8XorfKiVpBUCh6Ll09t1laI7tP4AB1CFYXoy5vZ1djz1
Y2yzTDMzEjfShPFsbp0kzNfSbPQ0WhvuACtcBqc+fIq0r/fSRAr8BdBzd7KDWvsYJmDSDetH5wMi
Ni3DutCsKDqWtvYi32LSRW1uz/YmOjmF50A2NM+/kXS0DIZlqZERvC3Ub6tyOapXpAXfLddBvxY7
MH3uvTf7PH3aborvq8jchSMdM2NaLlCNbPaGOAQZSHNpzkVS8LSjgcmbS57JMBkhTXlQW6fZ+77W
bKm6R4s46Nyt7jsAWosoerEL9JuieZqPyRD4H73pFDp99KL6lr+fUfBaSlMXeltoCGU7aRZtvu9z
zT/HdfzZbyCvapOzCmx/vEfKNXtuw3Rfp/30Kv2R8Oum+p9+h5z6faQY81U4c7S9ZC1NWROV1dCb
ouY7Xze3d+Ws7pRGBQOthsWGl59K0RvzdvDeTF+1soVVmbQZEz54vQA05GmNfMlxjnZ+WRlHmCjV
OhjNfG3Mhnsc2YWhzTRUn9k3IjYQ2v6+J7/8XHY+P/ao+mwmirmN9bTdNLNafq508xjxZr+gV+Vd
L6cf0L8uh160kn6WSuYaXatDVLnKb/AHo4BIHmeOcS/hD6wEtFMzo0YpQBNT7iB6LsQbXch+J6d7
jkbfQV9cLBNCio2rMVJqSD8UsKSPVtpUMJxnryv+CMutl2Rg57MIS8V7MqfzTHKvgBWaKxAMjWhj
oZJ3Ub3KF4OVwD6ArT/97/QZtOJ3+0mdhJXsT6uBoURt511u08mUvOrzvnwtfbMHLt7Ye7WPEM4z
kO+nPY08t33L2vcO9CA9RFHGkkPXADl0PdRWuY0HeDsUP6ttn+XptZxQCtPlu7mWWy46NpTbQmnS
tdyQ2T2inHI07rPiyeOnKvELEs8gz2CrPtcOAgk3/w0KgcLAdVDGS0zELcxTh+d4bs6Fni/mHGHF
JB7XTp/NL7qW8puKMoUMRz29eAPyMx453ofEG65hCtSeYwb7EUkL6musLtSNjzjntT4mfbeV0Lts
+y343XLqnXmbmfdUdM2w3ybVx/7QGrF78sb2QdYls2hApiMZPpk1ao1wCtuDpyTeQQkmSCFKnL00
Rv1AY9npSycTxEhCBWefd+kC4i5UBIu176Cr97y1pxcDKtNdM9VUfYQpw3SgTIdS6yGA+BO0VJL0
j7fvcjBlz305qvfXL7NhlyOKM+xxZYg8tOKLH9rFczeA+r35b7FyzuuPRrGK63xxMUXLBu4qXOQ0
gTQCLmZsAKGXkEzO8qBn0eucmdNeWv6guY9+8iINeU3o+PrOaD2w/eKa/5pnzBP1L0ssS+jJ/14P
Z3GFwg5ZGUBGaMr/a9eSjLBc/bAoX9tQz+iGmYfHFIjvcWymbJmw+YD7YeXNSjr/a1gOtKX1GTm7
ci83mggMdnbQn6WR1HWzQqsWWrPYhCpjpx1VfzxfN7lJov6oCic49LVr3dG1jKbC42ihPuB1wcqo
ymI11JN9V8Xdp4itzxoSNACeefZOljloDtly4xOarfG99Elt2JjOGwfVr7bSmiezE1g7sE1DX/IE
LApEQ3PfM5/ccF7LD5XpZB5UeDVruVv2iy58olQNxzQYLjICpR3KcHla7KRZObZ7D2WBr5j4R2mQ
SRZVEg1bhDvzQ2mOED0QGLGFKO9ctWTVtVAd1kGn0ADT7XJ7JYfo+vDqla6JMGUwL4MgCO+KKafv
EYLI59Bp+tVMcuccJFO/QipDO8fCV/iuflTkst1JNI93ZEQpPQ0frVCnbCIOTQU3WPrZ9D1Ka6Y1
DHVsb+/aifM4K/1n+ehoigChrVLJthoy33sEkexdmPtPbTo2RwlZQ4YWzUrBZLLFI10elMx/Smib
eJTWLUJC3uRVb3PIiCgY4Y7wi1/cnovyYadrTXhs/e/v3NJESCE8kqqSxu2RKZ+Pcszvvt8elvKs
Mo9949Y0ZuJlVbpxcjCouN6zbwQME1vDUdVgswZuOpLvA98+qlb8sQvRKMvaqvhSZS0auab/026/
9vmEPpWilesCBOH3ptVec1tonyZ2sMzJd9+XOhtqXTGc46THaHw4rXOMrKbY5Rqs/iQ35lUofHIg
dy92yBqwVxWxAR8DmnP2erC9pebGHLqD1x/5Fjy5QWh+eztJA4SQhCf+50QMoZhyUsI+2Qvu+lEJ
mw6mZE1qsbMUmpsJp4dw8ryiLQjaHDQkfopiC3VRdYwWYdeqiCOZyEwoauLBj2NxwNOnfoqnU6q4
2woQ2+H2/HP4a2xY72XL66OvJzp0lbWjAbNE9Df9QPyL5pvd1y6yUQrVyPVDeG1gXpfGuqopITgo
TsiIAnL3qqW15xEdIOfBFlozSeXoO8UteOkKpcVSqCfehBelTx7gM2+Rkgt3N1dnJ8MW7Yto/qjV
TbelvLMm+RY+6FQjH0eqrI+ugmqdNs4OygamQjMrN+43YWWjXySGTREYjWHMziOgkFnFWzdKvYXR
G942Tuv5nr4z+SFFCWPTQfl/6lHOWDaW73yqHOvbOFv5jzIx0G8BxgdDcLpTqnr8mihgKfSu8VcT
SXGYOUV9KRTkOFDNeEobt7oUcRet1Q4ukxw0otY5+Yon+GHVRboCLVcWLQnJnTQVNR32ViBICUPS
IrA9pM9pbKTHGT7lqrTA426qhlaaUUbxL4SyuYeDQMVQnkqnPCRi+HpG64mClmqUGm8x0uRxa29d
c1TuEz/UYaeZdURL3vhlLEbvhEKTh54WZ5UeKUsELSd05DCHpBjv/BqqJLsXel37EY8Vd0QHSadw
Mjqfyp62jcFYNsucFE+VoS/8cc5VlS+uHp/lIVCeO79CkZOk8xnljnGvTfXrbdyoTbpFlqO+kj5d
bb64xRizUHAAmG3TKaIuGJRf4ODaK4RKIFohl/mgwfBB3Bx85X9ElIFKw6bSfDHYnkG1CzcGm4xn
acVW8JslxlhpUHIWkQWtR26WGJtsO/mRkcTdI3Ido1mAYIj8vVUpSX94o5DQ3xDMedPvfRPAnl9m
D5PQFbbcBsXKuf/gK01/VumAkqYIOpm5hb4pSm6LQUTF5eBsYxQf13I0Rcp2FTYl6GJY1QuJaUaJ
P33U4A7Ku8lDP6BRVKOud/XFgZFt2yBB4TVxjcM405E6c+aU/5mIjp02lT4NNbmzPFAue4BTYkEO
a06WBFXA3x/Zhbck78Uq8+pMJ6vY9jqVND9AIW62FfZmepI/lkafA4VVhlMc7qTn5r6FhpqVPcoB
dCNpKBGycEZBD41cy7yDi6WvyZE3C9Cl6Y8GcJlW+D+czEVMyW7bZyv1gOxr3XwYS03bwyYd0VGs
dWV1BZqk0b1nz/2zGjioOAS0I33zm6MRH4u5+JoFmXHm5QNd0fA+yExL4fpLLxrKs7Ri33nRet+/
5mV0kqDLvqtQnhM5nD5okTJW5nQrzciw220cOfpKzmZP9XTv6IqzsFy/2fRaEZPS9CgV+rV1UE0q
K7WDJMbgt+FXfntPvZYEzyaiaXelnhkbNSqq4yQqXOymt02tRN9hQiFjl6TdBUVPBBTQCL0DIdOf
kTKCACdCYnRzwaipr+mg8D+C4MNx1rP+Lzlw8z8Wk47qOJpLjwX6br8nNRngOgMNSaTXKEK5oK+6
R41WHuek1ZP7skmqBRia9ix9pdNoPPTTbitNOTAbzvurRvQzp8JrlYtlI1GC4N6I1DO9vW4nlNaz
J0MN9DXZKCrCjtE2e3nwM6vaFJb6ZVaUBhlyKPcL3dGbvSoOMkSaZo6azHXkdvFv18h5xqn+/Jfd
q6ztF4iF0uiCplCA1xzeQ7B/wEGDTP3X36up1SYcMmP4rPd5tslg36JjxHpCEwd5BseY13qktuc6
chDcEwORWFQMlcUAdYBm6ygomklnl0TuMdMN55D0dHLxC+RtHVs7vTvrdeQ3pW98O/v/jxv0etMi
er6VdUoLQPAiNEmsyW2xNAMzTvayMCnNBAmV30w5egu+XdsWvbt4F3wzAwTHeZsp/lIdNeeAUF5x
cqfkLhPFfXkgX28sM88wtiRgw0s6e9BbHWNp6mr1tU4mobiWt0/wNPS7MmETGbpmwr7AoE/o2Nvf
E3/R8L/93U4EfzYd43togrQCLBtI3GOavwQTj3yEp7WtNHPBJS6c/CnXKcaBHHswPCN7idKiuQsV
tOKuZjzPC9QspyMq09NHI/8RZ3P+MqBosTdMISUppoZpEK0KV23u5ehkKmjo5zWAUXVkO8EnkJOp
Gfry8hNcTdP7ULh9/tR5eXVueushC0ILATuULDvgkat6dCxKGiVc+FhgZJMq+sqP43PkFsbFUGMD
rUkt3DRWXL+6zleldcKv7y70O+3TX77/hmn8+cSwwG66jk7rMl01AKkh//1n0UxVq7xwohD1H3jt
992Y6ctsoIGAOljBS5TRxrCmkO06NbAvk3Wr9Adx52xI7WgbJcrDF0+lcR+4Aht2sj09Z3W6lGF5
YeX7IPSgnYvZeBB0qyYe1B2atvGyHdvyflaHr0XWxT+z8sGzTDpi5wBenM53P2dZQ7d0ivFn0ydF
l6lVdWjT3rnXmmrYtrVJO5NKC1b6pOmfxDx960c/5/nXPLrCipKOmEFJD4AAaelFX8T9A2pGRzdA
QkX0IEKnyTU7dJqC7jgrzzXaaQ8ySrqlic7pfGf26hfply45KA+TUO7WWos2FfIO0tmIKRsN3eeO
zhlb6fvtZq7TbskVN/vffBlPn0OrooU5VM6vDyVvZeWIuelpjbC4mPXqkzGKVRdo26T9Sjrffep6
QGA3BvC0zZug2gVq82ikI+1JYlOLlgMqLqsiYd15iEsdsnqiIfFRdUq/l3bh0uG1DbRoTQOIdUqi
uACtmUzLAUmcO8dus4vThc4RUU5o6yGWcKG6SuvgVrV2kWdlF3UMzD2iEz9vEQhl/Kzy2FlDT+L1
JK7U0XTdtTBlFnIOT0yUkjPq7M46yggzrZK7ikUlCyYGpQ+e07rJlfDxeieUIzfZNM1kWInwomrn
xzNQ/Hob0TjtLL16g3a45mn0zhb3NQq/ejLAct0mpd8jv/zILLdyVnMu/YcoDRCcoSKybJ02Xnql
P91RaJcXtYFvHsY2+yTDpWuchVSK24vML5/E57l2r2i89KQpD1UAyTG19YO8in7uyFmW/J/ITyV9
hp7f547qPsj4yIzqLeDDkFU0U06j/yrKizR/6zpkyEQR0KSeIQ7GPJKZ1gxv3dpWmMONYTUeOdmT
DGlmx+BNJTLhul6sdeSMt16/mawm/QKTKt2MswmXRdHLj+ns32mwE76YtU8H+LbQ98bQj2el779q
lZ98CXIalaTQLR/cwEtOcM3Z3ImB3B5/9pWjPEV+kUDYoPmBvEGPjh5oopep6KcHJ1W6HY3unLW8
Sep/KErP+Dy2Y7pNy8HbNoDPXkDBLUHl+Rs9beINeTDzrLT7Ia7matmNMSvkwop3GtC2C51e8vty
yKnjjJFawSUi6aoF+ZMcRTevX9mREmylGSqeeWgKxMrkVDXf4QoI2YPrdepFVyfaputzsZYmTCD1
FEcWbarFbdsRaadKmxEhboxvcja0TJStZw7WkpewdtGV0TxnVBDFx7p6qPIvsypMrh/VVdr8nsy8
iigOIbRz4zHhsb81WI2NiMj++syl2a1ifw638nN0hWqCf89/febBdk9th86sHBRfB9h7FuwRMWVq
VfNpdpw7acm7yM9t6sNw/Vz/6zPLi0ZUmN5/ZnR+VLgVRXhq83EzKIm17WqPzjiAydcK2tn3igJ8
ZyFPpxRqEYI2UJYjx7oDpMWIq9D5Oc3R+L3aSkvxIrZcAHZzwOVijkFt840fuZ8SI0SOVfrUHAXG
gzy9etm+qguqoH5ORzehkTAZySVuKlIDdTWuajVOLwAj00uVfXL5Pj3JgM7RjTXNWuq1NEs10ZGY
WMlAeQk9AdzVEA45iopc3ACpJH+9hBEy0XkkXf66TAyFCB7aXZVtI71PL2pgIdupoUEjPoi8OKO1
Fv/MrriTJgUvj1weCadlVZbUaomTl9YBbc/Ahjc76ctHdThMZvx5ruZu5xpVutJU2oCY7Wjdq0me
HYOxbpYBMkk5+YiE9tozjZfp+1tOP2hlnOZO8xORkW+Dmukf3YIWC3Ht5/TYUd0d2FZnq+lt8DT6
KGiS/MpeWRojN8xFpEG2PBH0L7FlgEVFrQFRWe48ToV1H8egIKBjbxHPrreJPjv7Ng5/GINerUMU
MO96mkUcWcoEG7MU6kw5jTOnpPKWqu+6z0qzrkw0c9Jo0L64gfpQZGUboND9GLojf+R4pDddpBff
lS74Vqm9/WKPKpo9w+RfmiCghcWcqCfXmH/dO8j18v7dfSNaAT351uwtaVs1fOwiEht07Hx3v6Gi
bc6iaFDSmEptIyQsNnVLsttPaVye90ggW1OvfVHoyuH3evMZwURnE9bTeKcmRfGRtk33VSZmRfBn
CUO4OyKAop3yKLEW1ysFbi2spouPAMo9kuz9Wl6Q5Vu4X+6rqYfpRmuHZicgaB9mz36U4+AWUe7R
KpQoSQ8+OAqJvuuFXvA0a6bzgZ9dS8+tMNkIWdVXv95cLzTcfq13M3tfFCgvQ1i/XD9Ihu6vQsHi
lExDf9QdZJQL8dGjQbkvoi7/OLu0YdJd0oq0Vew+kz5CG48AxaA9n1JomaC3VmcPzUpyRAw0VtPS
X0u3HoNg6GiMqKYrOaBYzcbjqfmpY1+6RYJx2obJqHxCsOb6ry+rolrNoZsegmCOn2ylh+At/tAs
+UkUsew728iA7X0N/Vw5ZU1jKR0A8+d2toPtOJe0Ihvc6eNc6Dt5ZZIZFivVLAP0oHinPIn1xcwr
6dnK8mcaaucLVHazuwJp4SubQVIarLbNF35oZ3c3moMWOBRFXH0n3qa1ElvnUhzclLUdEiTklsTL
NQLlcC7dbyHUwesLtcyieUup16AnFvEyqk/Dy8Ry8igte+y8+9EVSTEhzMwyV7t3Utppp2X4nJqK
8pQE5V7z++DT6BT8cZLMXkR6FHyqa23cdirlFjlqZ0G6ov9FT9KG0X4wf6alqz5IS8yoD27wnIsZ
+xlJBhFkVdx3zmqLGgmIjGRtur17oBLlHjraY/SLvhr1u8HpTroYqH1XqVa/DdNj9Y6Hvg1+lc4K
Cy3JQI9Z+j+nU0jutp3H74H2OphBfOd3fUafSY9WXUDqWyg5jUFfDNWE9hukW72Hmd9YRXaeazUE
Gq+efgXnCuCKkSZEV1vPjXGhV1W7A63BZE1+CWw1fkojLz3TvDHY0xfiR2enjOn0FVjrbcPXTN6I
cvi3rmw10oGAfKIuArNY2PGnNKDpW6Z4ZMWEWQ2+xbcgKemhgjka+l0Ef+dMSzkBIabggBj/pyAk
P26Uai8W0sknGg3Qook2rdfROKXtkZr7006O9qrzxSzC+iQvVYL1bKjjxxrRjEeAI8/yPlluotEr
PpQQ+/8Elee/P5QczWrt+qEUhUYIRpJUVCoE00pwsGSuT5r5EE0Ln53MNf8nfW4oeFmupHFd5bUV
H2aFCHKuTKy3ia5Bcs5IBFkZ6r6V0FaeURrNvPgSoPf7DAxsTbK7O0tLHeihYUbWk7RcjV4xs5pc
LeBwByMohkc5Rh+fUzoV7kla4AYvwEWLq+UbxqdudLQHOUanl69aaEUPzjzPz6roZ9LQJuZ4vYVa
pwt+G/5BjmoZ7a5yb2oP15t0BX0FtNTdy9Gc9zyJb7NGZJaP7tv0eY701LkHb6E+21QI4E8fW5s+
cHDC6ExgOzG6Gaq2kmaQqi2tp/wXB5wf3+IqWQTIi53loNpyq8Kg62XeKMWHMemLTR6PjWCXFR8G
38ho0MkT7Xptu3ISN/0gQ6leJAuS1CzcRWjYDf3agO+5kaNeQ+4SXGxaD81DapjhKk0ybQWVuHmw
qgLFik6cxqHbLwDQ+purswohei2qRnuMMxjcepDTy0DOoVbBIiMFAsNyR9Fl3uaJn180b0ARMwof
aAmlFMs6ndmwaYazk6NW1LR7fyKP62dVcZE+EtivFsXZg3RF3uDfyY0QBV4mmLTmrtGLhqcvs49a
aW/8cO5W0pRX6OhKJL16lh50NPliWUhUyrFwSobHrp+u4TJiQJRz2ZVWQlc6ZnTDtj/GRX+enfE1
9/v2IN0tKZ0FX9D+XppBUyH7yRtmIU15GGr9g9Gm6VHeyZvT5o7CYLu8RagW8u4Z4mpm+jiYo7o2
1K5f86SpNnlbOCt5YU9p4Tz8uP5rGypyqwnE00bOApFdPyUpDaYBvV1kuIVa+VJXZ/3Xx3dp0Dg3
1if4BQGVotnewBJfylqXrHolwNsAYLgIff9TJ5NnyQhnX0fxQlpX19ArC68cx21Ydb9qak0SGSCX
6JE4BhSIy9FZp2bQXaFEt8qh37hnNcrpdSkRRFkD0WEcEeWX8CLD64ZN5zjd2gvpITgkgXbUrLQ9
WkmIUvmYht/8nWQK3cZVs/+f4/J6Xs2olNMNYpP1gMyqqDApbpuIrIuizs2UdOybKdGuKL6Z+9ZW
CRaE7NuovJaeIMWqBm2zc8fSOzWG9pNuv9MLLYnDjVLTDtYqWYaxajtOdeqdW1ahMsqPnedp0ECF
ZQN9+kRJzP4/ys5jyU5la7dPRATedGF5V75UpQ4hbUl4l3ie/g6ytE/pV5zrOgTpWBYyc87P6NrL
0CfdAypRzUNu5K9xns1vdRq5O6eGCdYzdb7FfFlEDv3YUSsAY2RSmjWTkiuiuMRsW7IsIQ302SVZ
MyjZFGOcGQ9ol44VOFjHK+9DRU+PFnm960ddU7rj1Z46ABqeiPtjPQkVh7NJ3Q82jhFNkkJAWUx1
75ZI33XhYLzI1sxBBqXG1D4H/YdpG3G6WsH9DfXNSr3GmbfVRDffo+E/389FMt+DKPw+6yI7yZKs
d3v991BZJw+qrUwgxhOH9FI2QLGFkzsDeXi2sr5dNWfaHRZcw7OpaM7RTiN8Q9ZiZaZkIRHelY2y
qgZe6qF59yBLYR0PvjdD2E1XEcbPq5HxSyJhP8j0g5Jde70EorTmLEbkrY5e2Kl/5CxsbBswHBoJ
CP0nj+Fl1070OqnyAvG5fwdijY5g/VqUh8+BRmmRd2fQuL5SEi6/X0kOQIE2PFS66+Y3TNi+oAKt
EcKKcFpSSsTFQ/TZ/z5jhQ+1InxdVIQBKyJpRClM9dGGpTw2g3WRpX5SrHOsGd9kSR4cU5sDHJ8M
ZGmRzRwQ7XsciKeug+VlwqRT1rsb30CEWItgvWIXW9YFokj8aMc7S8nLCxnkV11+pHTW7Y0Z2+5W
XT+2PKRCnHPDUK6yBCuiuGB7+ipL2FEMOBq6yz6HAIORLBqP8gBS/feZlXj9Hh+xd9kj15rf9bI4
57iMm3V6hfXc4b6BBtcCoN73csW5jU3u3aFF2/nF2lDheIL8KgnguBpJWk/a7xFp6v1aav0whBZq
w13SPRraYj5g3BYuevtYlH336PBoh/dPGEV2kHXj1MAwM+vfg1pY5A+Otyudq21NgZ3pycXqSvMm
D6M3QY5e0mg3iHm1RqchdjN0ZOa1xRy07WQQUpP9ZKsyts9DGfJr4195LT0bWSHbPY/YFgDpQGHI
lw2yvLYqYfSPa2HyE8dQrkpv1BEn/fcsUuZ4gy+S/oRybbwxM+/P1s9+U2VdSLR9j1fIKsHZyR/5
+W+eluiPTe09yHoBYZ6wWVsfAJE073gABMVU269Dz4KHPB1b7rX+c3hZDxH0bCfDzZq8zQI37wsb
CZclEmdirZNnsk62yn7jIOK/WxEq+j22EiHWwmOs75XFiK6gLwGtxTgxzGAQZNVnvTyr7C669q7Z
7j0rW57NPLwqdTP9WE8y4NPyJG5+1zgCoyIvjQblKeSX6HGtOylCu89D9hCJ/OXkaestDSCjeSRA
wm9qrwfZYCw6mKN/R7h80htWTRDekdsTB9cBk6NXU7cfMWJ55qdU9mMelRtZzFurw8xdRWN4bW2n
jG0aK4VIJHofGApKxWOaPshGT8E4ueHOOyudoT3LC4u0IbC6FmObC+N/UELC05JnfYEej6XRto71
6SZZjpL8qAIBGpBTzmu0u0zji4pPxrnN8EjTgEJ9UeySaC0oW4xoG+OLqNv32TLy+4j45/N/GaRo
s7opK92+lv1GAdSZsVaCEIjVNnfMJpEn47JhxrIPtmFbu0LBlmwuwoL4OJgKWTRak53VOvnKYtd5
ONUVcfMwz7kJ1s3D5WgFfapqX5F6twoUDebhi6ZdS9Oc32SvuCZ5JmpvevPcmQj62ssYFNlLDv5v
vQyl0TYlpg9EQ7CANiFWr1eou/73y8riXy9LrzYfq12jjNpm1nVwHP85pNjDEFMBIvZvdaExj/tw
3gB5WPVFNkCTKG9tX/UXtR4QYSq4l5lnXpIutw+od2O8Z6rW2wCUMm9F8j11QFAhQeNeUsfR76bB
dNB6pmEdGYo0e0GN4vdIjfS1HCk7QBn/PbLRC+NjZLWqoDY5KdGqOyRh2nxbYSpWGP8Cykf0pR7s
F6v12m01jMlVNEp2Fsqk74BjV09EWshtOQNCIKhsyFFZNb/38ZJ86QjGb0prjG+xGWI5YBG/Cx2Q
YWkLqSIqcMFL4MoRu09+ZSHIAKVu35bEazaphQJV1TvDEdv2dxb9BfobJrEo4JZB1M3uVxach2Tu
k1/o2l4QQdXfy0JbmSRWAuYFc3bXzexDZWgkiRJigZY+Tu+mXV09j7lVU8L3ngmh1yzvFjZa9Tw4
SRjUc5YfNK+qnlVSVQdmiyWozbh+HudRvcO+9MxNWT3LHtbkHqJlzjH9psoWXotNgBsfZf8lQlWv
KbR8I1sJ4iN1ODkP8qVklbvKFHd6/yBLXWx4fpao0UleO0GLf2dXqbWRRTtCiHOI6q+y71QV4lYk
luq7UB7AViXFM6Gr25CX1VcjAW5mQuI9CSzbX7WlxLxaq77OIdpm/Iv5U9Sl+lar32V3RXOT/eSy
sJdFXGicqhvfK6NvDghKAlBZL7r6kHZmWnwpRaEfKx3dbHlRvO5OFTcjNNTO26aGeaxFlT1mlYlq
s1mygHCGIQsqhHmtrmGuJqb7WHd4C+MXtSUqP2YBPJr+4A6jQoJ0Lf8/Dv641Ppq//UCWjRgRdJV
RwIehES7MUj1wXtJtbK99lpt+bK+BBK4qaPR+OgmMJj/7Na5GJd/drNZLB2RIhLXOTFYb/gkEX8k
Wef5mE/3l75bzC8g8IkMtMmrij3pnW2jCb+sD1HWB8PeS0sUDtai3Vj4aBEouMhiaLwMkd29xqDa
sNuLEH1bLzbYlu9A/s7qdPDtYu7/aZGCVvWS4ATL/3OKHuxX03DSVadQfaxtB8HOrFPOoQfLShCT
22FloQDo1AT4syz9ag39TZfjl8z1+zERP3DKQbHT6caXyUDzuA49fIPquT8qSQKKKGy7u2JW+k2d
xeErCaKfRTrEvyL1YOkG76PR9Bc3d6c3Z733UIQ27tO00faGafenLl7iazuU1jZBzPRZXR8UpDGn
74rd7pSGmJgZecMhM9TwMCvw4rtWN1ZxXfdQNwQhZBHrP/uAskT6UVT00DjoXpt9FMeIu7QolXyj
Vqn5kqsT2XKjxN5qLXZWOlG0q4/ODunqQ4Pn00erLaLugDgp3+naOa7wn23zuPtorW2yJ4h19h9j
jXAqDqEJeEpeubC67NC7Kjjv9T17Xp0cIk2ZP1rzlQMdDZr60brk2HqRYgcBtr6QcEiEJI1hfLTC
D7f2qGxZH8U4UY292tn2R5G5Tdsvfet+jC2ncdnrVojB3/q62qBPaHc2GLfP7bF16+4ABOtF6yY0
WpuhaK/ywM/7+yw1UIhbpsvfPWQ37P2IhltVvpfFtm7VoIytfFNNoXeHdR6A4qUL8qEO75h8AWvF
JDd3TRTj/rJWyn7yEFXpdyextKMsyUaczQn9FuMu/Z9d05xYFOhFti/ry3weOl191st8PH1eu10S
5ezGyCfB4wfgtA4IU1yGGhGiqLpeWCt4+ADwqW6FFbXnzxcLqy45Nzj5ZZ3651sdMyZVUPvpVvb9
fDFs4Y9AMevLZ30f4f1ph8qrfOXPayel7mLqGWof13CeQkeriWln/ccB64r+EnsxKrs1Kgn/Vud5
bHW+LOu1+nlqkUqrmHgR0FCKjQosBPPy9VR27bAc9OOu9T5a/g+X6/IEyl5EamF9yXm9jh317Ipk
2ZwVN4hKD82W1GVtli3wiDTv2ET8y2URh2qHfVNcXSGQRK8CsqOsx1vSODZCZRmL+9Cb1naIbLUu
loR1b74URANkfVZ403GJ4et/XBztanIkyegTA2FBC8P+Ig91l3oXsR5ksetA7akhsj2ybsTkjQzD
WlYREyUy9S/WPsvbTe8Zy5lJ2CQ2tjbYoTPgfkjU35YAfIm9ly0a1HbZ+xOT/3kpL9R+D5MDPsaK
yDoh7THlrI3w15l15QKkIXfNAm0eDrOZlNdxPcgzWZeQMNpEjorIwP9swAWm/GNYqqBFoGJh9Fe9
vIgcSpo83AmWyx+v+N9eTI7VhAdOVF0jc4R+cwBmO3Ul70tdpE/lpA85pRw5+qMdqVshpZg++4xG
tJpnKeNeb53UtyDiPCm6iI4OvsX7EVO91yTMHgwoVP/g7ogTBwGHP3p4cfd/6REqTbeZlw7NT08v
Ll7fEbzqovKiqw6irKl5/Kxy8tQG4fufLp8jhJ71BwSar4jrF5g1cPjo7MyqsxkK3M6svu/u55oZ
GvAlsUZiJxiXz8I5VMhAYRVqdfcflXUJ216HwinrqrWhFZB/2WOrG3mZjwbNAZcKd3n7qaM1KbMa
5HnYB591HwJcsvy3Stffyl5/tMv+bYti6l+X+/tCsvx/1vSS4l9S4ou7joldDnHLZgqGHdJQgHjI
uEw+cgcIQ8xaQWanalRcA1ZDuJiibOnDVu83UScgz/Mr72SlLWyDsMhspJtMJH5tjO1jAy7VR87N
OWJzRbhkFNmD7r7JNlnTeGGKdINXBp91tpWYflLmK3jGEo8xWIHH6lF2lwcg1yzbVdf5eA1ZZ8Zq
GmRO3B70yh0PWqGCgSkKWA/JmF9bYh+HuJ+/NGGljfx3XY6yRfaBZd4FrTYYG23tLRscKCi7ajBm
ktLYcldWNrTPYZEWW6tRYQy40RMq0NO7VmRs06yiIw/diB2+fQAkynY+zU1m71k4RvcIZgqEzEzt
NWPrjEOLOf8wUuRbPGuM/Bz5VGcyPDBLpuZnedI/K/gebgdD5LfRUfOjmmfpUVnXXWrVVFtjmqfn
ukUTJrEBYeIKcvy4EhqSBFfC7sfQc/vlRXnDHXtTGV19NiydPK4z5zXZoX/L8kwe2qStDqt5i9lE
0dX+z4HQWnSFQ6FcisTV96rbvsvGz/q/+mKuG6/Ytv96jc+hceYOp67Qt/Lan/Xy7LNuqd3kkrhP
nzWfXT/r5JvJlquuuBDr1jcre0H5S/aNXTokH6z26sYeFlNOZOzwCGu3COVVm6V48JzOelKqzn2u
S/2+dubsTiWR+tz2eMQvTpefh7HwnpewxxPJ6hy+A1rNdrR3mMqsVCSK3jx7R/hyeSCvlA5Cu3px
/E02WrDIHkNuF9bcF5FZ9bGYI+g2mTxKV1IyUGAZZFmeFvyJTiBau7M1Td5LETpfuSlHdN8p6b32
VJTqePdRik0CW+50/1GynUOxVOqDLHl4Cut2bj6WhvNF1atlW2AOeScP0IORkA+xZ5fFsjF/NwgQ
lUgeu+62U60e2zDZoonYj9AePHxeoclSoGdRvC8Rfrx81vdj7W1LA/SlNzblBvyhue3QxLnvAN3c
m5WDI4Hp6MhW10BL1oNBVORaFCSqQnYjrEqp641ob4gFYfe1JPumian7wk6yg92nw33fb+xUmS5q
Mo8bHIqN7+mGvbP9XfRdv1GzAkFWpXZu80BaTTY0Fk8mo1Xfh9EySCB3P70CHtu8WiEW4YCRwx+n
6epiSFq3XYI0wpgQEc56ywYlPK6SER1cinvbEvUzCkgVGbMSKZ/SrJ8LFjhY0dvdRrYWzmRdxVi8
EozOu6CHe+f2SYtUPtnZMYkX33IwMx8ir9hXA4q7ftmX6qlFxO/jkJXjn8XvymIXQakp0ZmoUHSW
Z+FSxX8UZcNfdfk6onbLtPLlEG3ptjxbrIMgDzXFMRmPGRckNBPEeYiS9EGzxODHTdt8bwf72ZtU
4znr8ejKHDPc5fUQfkH1nLBALb43S9ED1pq7G/oixnUi2xnAbSvvpiRW2z2c1XlbgvK6t8cxPGot
Qs9mq4f3+npg19TcRsPcNCnh/i0YWBbp7XiTjbIbU/RPwtfpSV5DHlCSBQQe7UhTgUuLzeVVLM0u
Mo35q1HX47YnkY59Yp/ukwFEOKa68S010uSG3XYUIEZmE4mg+NkQr8UCA5ydZsxAL/4zQkFf5KoA
3HSaEiGPsnXejCgc2fUI5wznrv4y9t/ttRrFV/vYr8FBsgSND4I5OmhqoVzcblQuNRI9lxbk9XaM
0CuRDbJOtloa21wYdvQBDtsEHsolCtS4O68DIe46ZvJdnfPHtmmQKQbadWgXBMbzplTeUF4NZAfU
ZrJN32TmRY7ELY6kQM8EoajlY6Gp5Hc/sDZeh2dli7b5XWpb+h0RyXEXFUrxR51sFWncBGs4A/dU
7L63WGPdD/Pk8sdkrDxYItdvXvUsC0bFA8IvAP0dp8r54Yi5z7asu/Ot2eFr9zmqWcdHRj347Rw6
e9kg30oI9sEnA534Ug4KERUAlm38OtdddjfUiE6S0CfgjNkVbrqts5Xd3JAUAV4CzLtr6//3KMRv
m5e+b33F0Id7TGCGe9gIw71t1EePTNLls75PShLFy+KyHaSbbMhyFblJqKlykKzn886HucMAOMGr
5w7hDCLso2t/US31rcgr81fq7ZEkc34qURsDDXHrV6dV7M3gga8zorg7tqU7HEBmGXdW3f4ezTf6
Bnr4lxH1P7lcdEXJLh19dz11miK+xpZwgyTMM2xhqPts6IbpDl8LjPlyDTBw616l7I/U9IHjso9U
WEGyJOvXKtnLW+Jw/5H41csKwN8q0lHPevigFI+AhOMneYA+o2DjiI67LAIXJSIQNvO+SeEowma/
tFo331lLMTz3ZN2xG+6Xo2xMsOjZLTHKOrJVdfLpXJTGmrRgqCj6+HEGxyUbZRVMC6C25nwnS1ZI
jCFsLyHbmxLDobE4SbWBAUDpBl1+YhGrVMGnKgFqfXxlsjytfdoGvv0SmqWvOu50FChdPbkuypG6
ors7lrzLk6Ii2+V608u8lmSVquuvZVPlV9m/5S+7R6SHWWft4QIjehhikwA+F/MgUwh9A1JMD+JJ
x9UeqZyxmHj61PnDrNqsHs3kSl5K3fCGxofFwuED8VOemw+TGGrAlTqCisWMXKIyvIGofouQkL/P
TjYPmwcHRaF8nsm25liWog+IbgvOUdgR5oAEagWQvq0EMenJA+nYo+KI5MELebhjTzB+dQl0mx1+
pxp+CJuKrexNnikWcKOm1rWdbvOzpojLBcKAP5yT1if+xCxNKJbIGVPyqIZVMLahuXErnShutiLJ
D870MHvrishDBC7i9f0SqO7J0DECftGT8OymaX7i/ocdKrJ/VoGyxxoL7iMymu/eEH2L08jbh4nm
ocavENtiO8wsmfAvWl6sZM73mD2HvttOx1TUfFbP3rjJDXg7FqlFHd/XjeHt4v5eh14MkVt77g3t
K24jrq+CCNuYfUi0E5KlwBwmUGeAP3gPBcPI3UOUoIw3S9em2Iz06r3nqRi5kCf09QU5f9A13Rbo
sYOnOLJdGzIdWED1zMtqnp4nYIt+XHXXnnA8ngbJj8wqNQCDRreNKq3ZoW1a+KMJwBTNqECvE4BO
ybtm98u3run3oZUc28W6M2qhnr0WbCuT07D1ElH6iCf/CvtvoiySgL3vz3TS+C7a9xL7l9QrvwwY
NnZ63e8MWMc6aDV/FHWFdfSXqMwCC2a8zx77KqrY/AaVzK6zncE3U3qCvIzT/lRZJmws8xU2QHMC
cszuRCSqb0JH26mKMgb6UuYArKyveqIvAL5ZU+IDjIz5ML+jbbWtSybYuRjaY1Nnt8QGWb1E5O2s
rN2JqYLKGQ7flLEsn/vwV+NlBBJF+6IQHWWdsNxqtEYCiGto2E05k8fibFRNv4HH5JMsTXpAyxdf
3Wr8maeRuGmzMW6G/LkfBu3FcE4DCMpACeNnDV7IpkJaC4lSe414msdKlDdzmU4ViqaPS1bcRvSn
txoUme2S8WOQ6B32eKOIUxIdvabbOnptHsNKGDBfxgf0CASLz67ZJ3Zc+8PQ3wP92JhiHkEhmyet
chVfRW8RpF3/5CwVCcu5WjaIf4hTnI5H0YPNVbEaQKw4SJVePYwjHLPKLAG+gusKK49sf+K8RBW0
97Tr3VMxWD2Pc/vmOsCcHXMb942973r4yRi7IiQzBXHp2phawmMw0WVBO6HUTmzLXfwxUQRsQlSr
YayZTTeD4lBPKYr4J1YRib5t5gYF98yeBDqtnDbw3nL/j7ZFV6koK3vYg9Y8VjWBLtCRdJVX0WTz
xwWiUiBkr/vFhLEvZI/yNAp8g7sOlZMJyepT7CX6zurVO1WvmxNA8oU7LHHFXc7+eNMiabfv9fkn
k5gNTWbxHloMxgKFlYHP7BedbH2HcWyE4aezdePc/fFYTv176rKBm50m8Uv9OxKBT1hW+To5vWNk
IJrgpMM/dcvPE3vLfW3ayUmtEfknA49KSwBs1rsTOf4unbsD/Ro/l8nSbPMeILLofxZORggDAQ00
w+p6uyiJezeI8Fgs7przxx50Ts6a0b+UFgqIaV2/d2WO2EXY8uNhfVlM4XBV7XgghU+iWmurpzYZ
vkbC7Ha5ldj7zCahUo/9LhxEGfB+s3NRTHsv4Qsp6sLz9cIark3Fl6Xl8XMxktfXG7YuYbzP0mK3
EFA+2HF7KYpK7LBRexlRr4pX7+vFJbmWR15NRhMb3Sq8iFo8zdi5bVVtuK9D7S3RHUI1rTir7DeC
fhmGLcxF66ToiE/EWmYe81gdN6JrfsVaVfkm0nmq+KVj1IPIQzoFTZtvvDB66EpDO6QFTuG9tRGN
Xzntk5rHr42pJqiUTmx93eKWODaebcaIoHUENlV4xRFKfL7J3OytEx6CJJk7B057qXHJcu0Zt1Wv
1H2nqN1dRbrn1gNZFFGLYTKc5vNS1LtwYg0F70b1PQWFLGL6KRKl1ptRRTCyCDndxap3GHNM1t32
VCnzT8wWdUzY3q2xeMwsYzyiqwAIPyZdzOQ8BbMFnK/CSSQgDI0HTMnf31kZ6XnRnNOx4xnsTubO
Dm3d75VpxB9ae83zegK7inT57HqbtB5yf8wgp8ZjepaHIbbSM9nRc14I+wQEqgDGOzy5WXvsiSyh
wqn4fSd+pYb1ao3zP0LvyIEl5gUw9rmGhYhYK/KSNgrYRii+tEgNo/CaP7tJb93QQQqxS8jFoY7a
4r6YweGhKPIQQ/w2+yLfFizqNjrErA2SUdh2aSNYWty4e60tto2+StRUuMqKwo0uaUyWrR2NBCPl
wjqGrNTQ8si0UzoaMDSTcjlXaTYeyimd8TWxjT0Gh/N1SIqIxSy0VuAxzQ4LXx1Idatt6xQVoaKL
km0krk0PrceMbZKpc289ejVL4rIxykOCKgTqC7kXdJlK3twEfW7FsfVsG94YjHjNvbTtAZ/3JCjL
1H3pSNoHwrH6V5Emio+qYvzFmAfLT0HUf1kadk5aM1RvSkNO1Mu66VhbprWBnNr6HY/Lt8mC6ZPA
a3mDVtwBTgb7AE4VPc0ebWomsN7voGq9TXbfo5kQq29VYvVoMQDgjKwCfHO1jG/E09mwZc3wpnkh
2kCgpN48qyW2uLjiLap4RExh3rxBIZt8bTDFfaQYp2RmhYRNIYbdjRNuZDGNF/1WKrCIpuRt6bJV
6AZLkmiOul1jTkyypnlKbPbEYWQOt65LxlvLZz1PrtgBOGOvzAS0qb0CqmXuWFfW2mcAlvfKIpTn
LuMrG81gsHmXdZhmQZ9No18rWrbtI2ONgvaANGMB7Ddq+YdMphbYQMZ3qqq0O1ytvrlDToq5RVi3
URFnVnEaHtKoQ5C8tgOsuA2kfIz8rrFGx59jnKEzQsC+gbGAXmXeA5o5426pb0PWzIe+TcPbwmdB
becCUvElT8L4nkAqAlxsIlhuKOqdFvWC2365t82ZCbsSiKOoiIoP8bqoDtnJqkPaB5AZup3hWkHU
4yVgqkZ2Z499dfQWzT1pyWJsxnr5WvXVrhPVsm/akRVF7b0CDt70YkwhvnD/43a+oNTqxnwUG2yI
O0IaAa2NynSYJZEf5gRacbWceeRDxkpTKENxCGUF/8Z7dEtu+vrojnICV3bRi1Xkd6PUwmLijiE+
EBAIyj60gt4rHF8tKhKRTA8dvi+PY+0RVLeKXdsbtT9WBDUqL3I3WRXZfktmedsmtY35vBhOaBva
1zRG/qHOFnALLeEyzeSBWrKERjY0vZRGA0jXuMxKZ20HC9cSuB0NPkOOxTu7U4apOWhzdouVNjx3
3Kq+E9X/mM7SBxZZxsOgGpckSQkhz462xZ202ldRnAdm+tLaWnMfzZPuE1H7ytObDPMYzyfkK4d5
wOimjZQ7pAf622RPOFOTrr8iW4EoKq6bvad6p6SDz1cR5sk6cU+0G3BDD/CnEp55KK063Duahg4D
whh+Df1d1bIb9MYdf4np1rVkGzNQiacodMugKNxrrrIKjJTcH1wVzb823Br2jJN8p5w6r3qJY9u5
lJ3yU0z8UJOlGVezbsptO2c/WgP8jsB1YZP191Uv0ks+jJOvpDPyRd541zHvO1DPEUu0i1OhmuF2
xodxEw8wpfswPJVjXaDapfw0J3M8o9tv7Kc6CZJ+soI25n/S18jkIbsFBdQgMDpP1dGdhxGSTtVc
UKS7qYItlQFUBNvqQFdStPxgF27jwj6LyZtOeBAKXxNDu4dku00mNEDdJl4OhZW3QCvr566tHhSE
MwO3J+3otO27Fud6YAjN5A7Lufk8FKf7CZYcKrtu1NzsNSbaI5W0HVf8EtT5GbGZIai9JD7BUVLJ
Xi1f29YAK8eyYMNNgT3HzFN5maZ4Y/feex6Wpt85A7GObjdOuThPrY2mazfdJkCGJQ/YXe5Grw4y
ydvJ0+sgRRBzmSKbzfDAF4Qb587GXnIbO/lrVUzTpiFkts0FiPI8AU1YKdFtKfT6Uk7Jsm1DpqjC
RhXLCb18p6SDE3RFijpemOyJweWnbCmPtqrbZ9b4mNNa3cFEys7QNGVfcyP54XyfA+AYizR+aNnP
RhaJZgwnmPPhlXRNy45VRRzS0dnZ1UY07Yva1jYpABs/dgPHSu8wurVY3rQIh4KQ3FhO9pB48Rmr
FrHtvA5pNLNQd5iAWofFUT0Yvw2WKVjO4mWfFTukp7ZLb1e7hMyzHyl8c+GsblvHFT505XyHJQRP
kjCOtl3avWurvmDTt+OTVhAWQl8UKqUe+6rnhUFn2MSewnTa5Lp44qdyV5m/b4Q/cywR6k00Gxsn
ByMTEZQDre+I7ZiLdDPpmD8aSJe9JsRn4LkGCthAQO2dCAaWFLvGQtG0QQkCdHjVPTY5FC6DRKBH
zl9MIOjzyZx9lZW02Wv5+vz5jszCeI7T/EEJmyUYVC28xq3xbpvk4ZehPqV9Fh9RiTd9UwHOVZHN
qJ2zwy4T6ul5MNSNthAObxpN5bkXQp0LwSll7alDxxTFsNwHut/4UKPUvYpu3WloLPFxsBZQEGZV
DBs0BB5CL1t2cDSnACPegoWswk59KlKAAF5z1NKxP01jPJzk2echss3+hOMlEZueO3NyCLeDb9/P
Ze7u+XHrk5Gr9ckm3rXrFpxop2w5xQ0TQ1qwafPgJQXyam5HMqDPp31DgtF0vTPRC9cn1H+LNU+c
sqZ8FW5BAKU0R0zYE1yOmKi/6m4+nxAbmU+j0ZfbAbcav7K1AhFhq/T5EszjoOQD4YX9NC/liVmk
ZBM0hVurr17tBFRAh/ck1yfU0lroN5tVoCQVNjSzG57kgeUr69Aku1mE3XehoorT0mOsk4/WXvA4
PAlU/dBaYFnqN6J6xqTwn7Yr+4/vSp7JrylZLI2VSri4PoHHeB8idMeOln2GPHPX4sSOg997I+py
4k1zsKdwPNnRC6SmmgfdVusrg90FWVnPSZG2iUotaNUmO3bdQsJ92eAm/qApXrotJz4YyTdLq1cl
CFbwbRuGAQ+p9Q00CMq1t0zhcRGntGdziLKVGiLFnTeHsW1WNdvQ9ZG1GTt4iQqLNWCwk3GS7wAx
D/LCzvJC2q4+MTGsqjrrKVL2Ndvf0MC7ERAlUiHQv5+r0mNrNZrEa1pXOwF00E8xHPOgduCxNd/d
Jf9O3MXlmw0n/rm65bI7plzqg483XoxoDr9VrU/VSawHWZQHEzEP/ub/u+awxt72szfmf+1uxnLZ
BQmt1WPQDPY7m5MegcZct7e2YiIwUmYHvFk9kjp0iOrutKBi6ONi6wtPgM+MnQbIHYcBxN9u/hGH
6EUhcKgp3QVLr+SYK0Xi23d9jSp9nwwPZVhfMp4Dp7Iw8iCvi29zgZ2DgtaYjzCjclr0u7bwcBVZ
FHfrZAJFPzsmnRClyyPyfyXP7qXACTV6cMiKhcVT4gwvQnWN/bCGCVTLKk5T5PmTEPp51pYNFH5v
dJ56wT3sDS54yaJ69iQN0iGEGEGkHMajUtkZtw76qfGcIErjKC2rJuKMHuINzZCf0OxWD1jJsKyC
jHXmqzmiBaNY/kLW2VcmQFquofuZF5lPk+WXdZ2dvGr5wY/tBDOg1aM5olbl6mm3SUiR6WPn/S++
zmtJUlxr21dEBN6cps8s77pn5oRoN3jvufrvYTF701H/7P9EgYSgsjBCWus1j0M4G2eCyiWssX3M
EuJg1U3xpGaQGnuWUfswRVe7S4PiyYrJOBcFfoFdfoZoP6OhCQitLyJ/Z4yhtlcbUsdz8geo//rO
z1GS9dHWODTKXN0nCGcYGnp+JcPsyRlr95q2cDc8hZXybM3tjzEJz87cnnvAMm+OExZnXoH84hNH
/1Lk2MfnsfKtW0QzTVfrQYyG6aOisu5pvP5YplH4LcBLl0jSvnBG888erVDbj5xfWUg8je+Cniv2
U+ozfcmDuNrV6nSpzMb+TmTeJRbAGOWobXchWPJKahCOS1dBtCJaciiCJrnqCjlNJzPnS+d783km
dXAApWkcZqVtjkwfD0U5xGe1WuIdCIA2OZHWNuzsR4D+CGOG/SuuDi9GXER/+vg0wwQnmaC/JaVa
LOQVBDENe35tBvXPttH+yIe2uvN7CJNk+8nDFBmU59hDB2jID0EC8zeMkwxyazIxSB3bKUvvqqxE
JXOJ3k1AfQejri5eXysf6hQfQ88gpApj7+B36REd1uADpOD3sHXnB7PGNtRQsTuceuR63S4D2WgV
0SmtR/fPmvh17blg6xt/uiPwGaCKjJxSTwb5YkxEqHMWVI03GHsncbQnVgDGtS6j5tzAPXuLzBbW
O5nwX7V6MS0v/llPPDCEWIwXr0hLFFMy8+Jh+fNi4HC+b5Uw/5GWv5AViMiRRuVurm3vDbQxPnyR
A2G4mnMm1Mn8RIjh56S313kK27ehad2XDmGLKAfPPPV8FtKoZjiS/HfKj71Jzjshl5butvq6W3pK
o9SlkO7b0Vvbv55CdtuzL+O8r2fKFXcKB/ZHxFdl3SwGjUn0Upct+d70kUonqf+2ue3fukubFJ/a
5DzSNmltfjDUctyxtkvTHZDgko/qsqk6TGEIp/6n1ehNJgTL/lQBsnvUl/1SXw9dy3AiDahYyilI
wuomRbl8ZgcTW8md1M1m+k9dCT1mkT2e6pMevFqayuvgZsYeEFHwKm1lZjO6x+ZwljYpVLjpajT4
92tTZifPAcPYdlA7eN7V1IH5bAflzVyT32HB/1tbrKC0q/XqdWtjxYmtlm08FWaqHSO3DM5WGaBp
rVTWo1qa6qOPUSmfvrH9Vrvalwwg8puuKuNt9sPsaOeh/VJMM8unYNqhMF78GYG4OMdGmVxIjMBa
hp04IDWn6V5/6OuUWIqfP9hF39yj+3x2+cbe1fbIFGlO0ivMsXPCkv8ur53mjLjLR16nzuLtoR4V
ll0MK4H9MLRjzAxffUjG9oYYSnbnDcw9KxY3F1BUM8p6SGVOSoZ+XDF/Cx0j2HOhvTcC+g95W6t/
oreWH8LBzo/qrKHEGnYsMbtybxfJiBVqlZ/NuiDToyLIpOkQ5Zh6H5K+Vz8qZwAw2iYLm4JIUppZ
4OHNwPgjLn8aTdewUgbQ2AXWl3kwy0MGd+41jRApKMfiO7F8LISWpjrQu0cPtX6pSQFRODg1UL8P
0l/a2k7/8Ky+vpdaHxUzGabxoW0nD5xaGx6KLBle89DPocFGw1HBWeJV2qKCyS7gqEepeV1V3UVV
9gsZmn86zKPlIIfRg0FZziFFpv8dDVb4Iqfxyjm6qljY7rYOfVcu0/s6vUpbxXt73yr+o4fvazHh
EgF791mbM6yyUVQ8OW6whCcYtqUNfeKXLCeDKk1W0c9oCxc/ZFyXpmiYp71aavpZqvHUFK+o1v5z
hjw5KTpAJcG8CsgVOOhzXMbOJW4YX5Fs+Q/odu3SYHpjav7Xrf1zP0L8eCiohn6S820dey16G8nG
sbLBWw0Fp+IByUDzaoyLfk6FT6i0SdEXavHQLkUQKxi16tN8+rRj66wls4Nkq/q8NckWvu/Fw9bm
xtkv1auZ/dSRt3PrBglanZRxOEb/bG1tttICIqi9m/RQyDCt3fKgSi+KDhim1X2k80vTX9Rb2o+A
QNDRZ85wkqoWIn7OmgTetWM1WAv6C8hniRUunaMhzC5xiIywVIewK69jBM4EqSbWXqH9YXgp+Dbs
eNeqSVL9ojcg99uhsz/GvB4u2PdVB+mMfnxyaetyOgQmXPm+tZ2bXzMpsROic6qihYikpfa70+cs
wbzwi9SsTEPDijyB1CLXt9/xWkMlqc1epKnoAmYTWTnfSxXElLlPRuvPCp2Hgz6iv2tFmBIpXaQc
Lc9z3zWmRhc1Z1In1QKpF/TXmORIZ4Ph4hkGw53s9EF0vH/Veaz7/TAZvFdl+awuJ01aprut5+X3
0rFC0HXvT53Hi2WnO2kb+PIcQ/T0Tx7rey8qe0g0fOJG+bDJt8nVHZ9w57K8anvoInvD1ueLkzYn
/HFSsJ9BdM5RC3kPhpeyrLOTp1TJKR0W3cvBfiNIYJH81bpjASrrQ0l6olOp+hUnF77uU559WNo4
Mc9nlPMcO2Uubjh3cwTd2VmqvYITR+f5X5DdTT+ACONX0plnqVXlUL87xpXRMTrac3V2QAUhVKx7
0LcS7TLmfvjRjESy0oqUFDQa/aIhqbsPyQksUT5n34N0OUap2Z0IYy2xMZfpPJqBnZGjvZoFF08/
2AsL1Vb7+kUKPb0YpvJk5PXXTlcilPmr6YkfjQxHMRKvTlm7KAa0yJjk8T6wS6iGOhqCqGYV39q8
f/b9Sn2PA5QmQdzsatPz3zLiWknFXF1VKq7PpIEuWgrZCpc5hl2YD0EepGuTNvrRTTH617hJf5S2
a1waw4AqbqEPNzHFvcuq7A/m3s0P1wwf+zHTftXoNyReY7FYemqmeceEPCeH3bbAJSxc9XTUp4IF
f4106y5wNevDjJtrBJD3h5YhDKc8p56FZpNd3NWamp8KjThtrsT5EQBLSdI7+sqkDxMahGn3YeuF
Ox9m17OJgDyBADv6UYff1GC2z16jLej83EVhnhhhjuPeCa8NgrYqyFh8C7B/HPL3oYsXdmEa3qSK
B+QDqRftHua9/ex3E3mobqjgahjjc1SbC78sbk6gguNLU6ERYin5xeiTfB+ndn0h6FcfzYVWzsrc
eGXqz5+fyUGSoDgAgjrGCol+klpYhOttRPDG3pn6y6C0r8HMCGQw1J4CXy9Qws1BfeGx8KE7bfOE
3v+LxWrto59d7aVt9JPsQ1zUu+uw092N9s+OwfnDDB3vDQurnW3r1kdvGdPbjKq/7BsRgiPWrO6l
pqK3+Fr1RO6X43DTnF9zPT9KDR348rXxklPolxbudpXyQnz/LPs6z1JfHJwM11ppVi/tMF9NNVGR
tdAvSZXOj9lStOqAQ2erE66hVnZNf+pdxUbLSLcfR11zWPNO2Y6IDpoB0ojljP0YW3xjpim7y3Ts
KtRBY68/tfPRjDBAXeuySwoSmGZT9I9SWU+VVQ0i7k1BGDUbwsvQI4vNYFzgM2DVIYQhlMOkWix/
gCSAzdEL7JmsBXAiqmOr03t21fmKZvj7WpU9Wl32t8hKHrO0/8Ms4uKaEfF67PvqnwIFTOdYJna1
/7RjUL3xQeenbH1bw9EMFJW1ageAHGmR5SxRSzBo1GMEAzCOfDISdzyFPWRKLVWDJ94kSAJ2P0/3
EfAqaZN+7lQGT1J1K/MZxh1RhuX4rX2uGuSLaltBlzGomcr52iGc/BDGKUUetzkAYyiWQ1qSRF7a
IpPREyGgADiH3b5nVv5R+lX4KDXPm/wFWpmz2GXn0MbKWRnsmIV03r2rdq4/2KXzFcRIC+iFHlhH
API0cY2hEtbkmLI6me+lqrVAOSDjpVjhsLec8vjqDx7I4aWKjGf2NA/R+oelybamfVSnAU46dLCy
gRDrgCaKVKMBNyjbXALR8rdsq7zBxbCxpKFzqjvWcw0FV2ry+9pAv6R2Vj/Lb88WnNdoxQqONvSv
FmDRpGN3ItUyVGcezXwxuFl+m50hgxQjBLXU5GyR3z+nJSFeEsuk1iwtV/dK1dQ3m2QBgeSpYqw2
kcBWbTJDga2lH87IGB0HgfMNAPFdzVYIw+QZI6f5b+IWXyYioX+WaFjvScqHbzm6bjssVYtdz3rl
EQRHeikL27+1xhxiTadEF/KQ+aVAxPNJz+IvKfJsP7HyxV8vHL84bvkzzwp7V5jJeNPKyH5yY9A3
xH6in1cS8Q0RfBYGWuDGj+mYxyBxguCOFOk5Hud3e86NHXKcwDfK1H5o566Yd1ml8XjzpvZp9iSF
gg3BE9FQA0DVNweFx32fwEB3h4p8WlD1AK6AnsOhU9HY7GCxeO14B1h+vtZN9b1sUgVT42x6t7qK
x2581vxa/2LP4Y98dvFATB76qfRPoR3+qroseYpwEjhqqaOcoOmrX0or1pi0tifN1e2P0D6TEku/
GvM8nAwlio+ukt4FiveD6bp6w77jlxkV37sxNEnvVM5FAzFKls09xiVCY2MdpygwQX7wQiP5ayBJ
hJWDCxSpIlnp8GIn1egd9JD0UgUQ4LUozkTkY1J+eF60efyWtqgTkyXQvlZz4F0sj8wnwPf0WIXI
Y5oOYKUBLHzT9P699ZcL6/txyLVXA7lziOgVNk05ivUFETELuUsCLyPxXpW5ee0YT+P4l94ySXop
Wtu9TFmH/OEIQLneE2dULppCXg1OU3WCO68jD+Ibtx9APdTHlAjYAX0l+5Db+c5ArfLK5xGJTTv4
s8rc+m3W+WjTpD85JO4BdzshEVMKxRzD+9GLf0y5Ej2MA9q581z+PUODKVvd+yvogmZv4abwQvJW
Q27eCm+BlROVj0r3EOSq8QXk53csrsu/TVQwyQX9iroOe3AnJFhflIhDDG23UxGpwzc3GF7VQoue
K1AqUpOisnCdgThPcGzpIYVf6iBdRm9xDhlekVHRgP3FF7ARx9gemPBopvo2kVo9ejq5bqlaCCk+
ZrH3ILUedOHbYEDGHu3+XpoM2AdnJ7KrQ+Mm2pvXGy0oTwBES02aMOFD8K1Nk5scsHx9rgZfZuYu
0aXQ/EXts+zeJh9IqxmVL1IrMi04pq6fn6Q6srIhX93iNUZXT9e6t0hJQQg4/bS26ZOnXXsvt0Hy
0kUKJiUnXo3sWQ4IXGU6JhV2aLKTWTUuKzrZh+VsylKMA4E/BdLAVXoQ6h5ufoEK1HZKXKBuiK8m
62/Gm67YR970NsWEOyZL098a30Fbrg5vaRbypSva+G+7tdGVZu706oT2azr8LL3ZeCemuZ8Ma3zl
O2G8l2P5I0wQmpB9hGjVPeKU3gXEqPluay14rt4bjtI3N/TgVuGouZe9g0qmR20i6+ybz3zvS8Aw
9ZTdvJAZBFS06FUKxFGKY5X4xTH5b5s+RdkuqDzEu209ep2CEZSX76H9bZ7TMDLe3KIz3pJZYdAH
03KVaqx43VWbgYdIF22wjTc+YJOTRWv/vCGNPKLSerGXw6ugPgF39xFEh9tWKZ3zKkUSN4x2zTBe
nSB2Xlu00R/HWIFmjrEaKMgAdnQ2E+dZjiAiGL6gJceaxm/zPajf5sgFGo8Am/85X939XWSKf4TZ
DzBKn5RXuHT6SdGabq1KW2vWh1rjeyY1NWiK81wBsFurus9Rc3b2AW48SRNeWKTzuljd42sfvEnb
NPs3LefFkFrdKv2lteqCHvxRKXp7eioBhzysTbAgrwPz/53h5NGz4/Kat2hn2ZNu7sjtkik2huBV
Ck8Nz2phzI9SG33sc/D3PBd6GiX7uVmiwHXl7GRvEfGVTy2d0FmTxKetzfCSX56q8tHry+ZFi+CW
/XK6kzU26qsUPEcoePRkq7c23xw+ahwj7lH0UV/7wI/va83+Y+uQsE5BeaNpzlubeyDsP64nbfoB
wQpkhPbWaE/3GGk9txivPPINzHA0z249JIib1GzspbBuWnZ4afiqtWZ7/a1NDrOa4nvd+sFBK6sM
kE/uvEjh1kQJHQgBMNRpK1UFkC65mHo4JHBU3+rYL9/8pCS85sXRWdqyKCdWGQMxD/Oi3E+Vjxdz
lPlX6Wwa7l9BgUqxYQL/KVW7PaYMszjvRfVbPZevLYHCB/ReceJKELk1w8VIBDooXg/DndOZPReA
nSHwqQOJVJBSml2/qVMdPzWxe5Wd0oQJjkbwvvGu2jSUj5M53tl1iO3KPBgfjTmUN2+sO1BBU5A9
1EF5zMujog7loWmc+qBhnALwCAcgc7F06Rfjlrj3k/vMVI+WXX1tDL+AD9/f+2X/YPUBiu0hOSl4
Cd/9Lj5ZIYIHicVKp2AG4JVadRkj7JbdHARbfVX7AOaEEoLpVnv90DIH2TfMPnLvrybWs90MSniP
0ytEUp+vuWT7wMfArjfBoKvKcAMx8aHVTnQO+CAQ4FaBpANS7nv9Tp3RmsOCyiC5ADvJVc7pqH9h
3cVgA3rhUBrqY9al10lxlPuqK6HH9oN7zXoIcIbxETdDzPLPZZ0M2jPrQ/dtziztNpHRJt7REkw0
il2WTy2cqZ06Gh2aNETroRM1B6/sk107841kMfyg9i9a2HjPiwjfBInBnioT3mNg3JsNfqfKgFxw
EX1B0/WdjNAharXyVNite9dnuIARCGBzK6YBBXjbqO4QLfsKwmK8+mrbn0on9HcgNfzHPv/JacIb
civGDt3nYe9gzHSaCkW7z5irZtaovhgpZx6qbMamTX3DhkU/Zsp8LBIdTh4+NY021Le68+ujarrD
oXEwv0zdej6orf41GPEPADHVHQMceyt1Ll8s4B8vlW5+KHFUXTLUGu+RSQRXwjflmDZOe18WBVES
fYC/Nfv7oJr6e4AEl65GkLGtk31el2cvG71rbkwV/twAouzeDLHIhRtR993FqhZEYNBpR3PAxRyA
8Hekmr4xymUXkyz5nqvV74HDdXvU2Yjg8dzYjQJcL2nbO40SnQTgWmhJsGLvDL72hg3bRv1eJfoE
r86s7waABldlCXgYzYvMqLVlWs0UhceoIw+CN2WFFiuSEdHQqh969q23lcc0heeLOMo+jV9AL/89
u0Z1I/+m8iVMajTX1NtUVNqrCcPD5LEn3WvXQwL+xqn2Rh5G911eBbdgZIaRaby/U1jsoXeWyO0N
y9NbYpXH1ANNCif6mPAHOBoJMVS7qutzaE/f3cU+fnRxFycU2IaEQlewQwPBre5t5xr0IY4QAWQa
DV1OraiXSMlXiAD5foijn01W3ggjmxe+5X0CYgV5q/rEBf27TrGIGQnDk33AlKOtrGcCI/ouBl12
8OPmDb81OGZuY/ASG8U1rBkHY8XE869v9mVHTKDOn9E0Ve/7KNLu26VwzMkiVQ+1I9+FeuAfzQ6k
XqjprFAUp2PstZpjkCTuHlDWKSqCnwqZB5QYIhSFCGX86K2h/NIia85H+9LlPr4nLpwmPSAHoo7Q
Uz2mxw9BA5BnfmFF0u7Je1al+ViPabZTiUGmsRry5x1rgVAfJsjFT6NHgL3Wu4mscPCKsAqfz7YC
oeSjFF2iLHU/grzEShpsFsFYAOMqHB6zJXg9p8HJ9hb12ar/Gbh+hkCZAbzR1VNADGYO8NA/h7OD
3j6E+V2nQWVqfw2QBiNgv8fGA85X2w5RZ2eHz5e6R2i6OKpFB0K5UzBg0VQF+Uj0YoLAJ7FQum9T
Nb2Ood3cE2rM9nM3IYqWtU+wl1+JNDc7Cz35qzfh4hfpvnVdrGAVv/duSuK7N2vB6eBW+61xvfsy
Ypg1G4VhLK2qy4zCUquFfw0AUc9V1/2F94EBJ9gOjkqZTA8DXkX3DsHjYiEQB6n+ljruHfiHiVn2
6HMFh79GVu1ENwLgSzHOcUaHWVUBiSKLKwIVbWCSdSutS+VWxc5KsJ4Dul4AivMsQDd8DE6QmW9O
TlJKL9DcQjr2rbQ6lyhPoR2SOD6XU2ue+7ry/ki9d7hMndr6P2a7PsB551vqLRAZ5Udk9PvcyoKb
PgbjXq/U5sBK3bv0AM/OFjhQcCekpBSfxVsH4d7BErDzVfPADPDBw+D3OR3QKHKoISaTHFszeM8z
xb7bimoonLVqM/O/2jUUsXq2Hi2fuaM3WOAY3QygZ+V5Jz/wvX3oob6mMfTtWTLvdDXgVfRN426u
Y9KmzD5+prl+zHHTvakz8k0IRb1gX/rLWhyioOrcY4EuDyOrMz7ES7GI55j5iJ2wWbcvQ99Oj228
jNzUvDJoX+qIqW5Vp+cycNRwnzrcRjBhV6Vl/dH1KTMPK/qSpDo6h2bxbBmjfRrziPX3Uvjuw+x1
8NBaLT423UvqNMktZHlwS30nOhgFBADY2NGdZZsvemDA3vBGnigs3AcQV8T34uOg1C+z7hNcIwbD
84/AmZZdBANmLxlpqMLAEk1r8boCgfnfQunIF2Fefik87DKMEEktvwSpMWZeS5gFvwYH2fMlEaDM
WGz7N6XCcAuORHdMPDjWQQ8aawqGiRWnz7GERu4RlL7yoBZ3jTk9q+E8Qu3w7cOIKs1+WqrIFEz7
3uRmmakL0MwJU3glHdKTswa6yDOLOxAZl2GCkQJc6bEzuxelxf8Jh+fkoHcVDoCCmQsXAr8F/uzo
DFMOp2B2H8dU05gKdtmTR2ruFjfVlxm40QdeG6ANi28h5u4fao4XjNf+dAufh1uiBM4SKqhnnZVO
ygPleK72IMXEJwyAlaccfOmNBnjApFJKBbCnD1JgqnPzJqcpZu09qoP8msUlQ/bYOYfaioGHkFIA
BFfM+wLFtMgpcCdW7D1meObDoEHprQEKKB3AqqTh7yE54j/EBFgvyRx+CZGCQ3z0NAV+eXAcjCYX
5NwBgPYh0bi76P+mCupb9d+sa9q7dsjO9VjzmQQVmDiJf1bxliXsCFWwvjrhn0VeGl+RkEeRc3zV
k8C6pIPyOhMEWOit6rkyF+OB+C+1My6xN4Zk6w9ePHuYzVuPMam0faojX9qqOcJ/Bohx+8419ele
S+P3UWWVGlYBMoohlOHFpKny0bVJGv4eUKAvqwJEkNXdySbhDZartFfhiHT6uxsc7Q3Yros0tjKx
EDAZp7UFV5+nfXMoUtt7hgXgPKnT+wyC79kAjGDnAX63cfK1ZGKAfGUEtLIkmSrVOdUz5nxlBkBT
Uc5J54bMn4wU+It1yIPO2GMv3l9gRxTvnVk3lxG2yF6qOt7W4I1raxc2SoO5bsX/03b2QS+Dn5Ot
TOciTuc7hD+e+xmwt4mp9lOAlMtT0Gg1mWGkMJ3eSY9WbVfnEhq4EcDOUBIk5jJ+3sLUcAekgp2Q
JGMR7Jx5zI6sop8M4hyM4ocse+pCwGJ4Wr1jWtZeswUzUy64uhCExdV0nqIFN1obk3oFGBEuSFIp
Jj36oiiGf4z/2yTt0j1bXrv6VgZcV6+FTrfLipRSgJ6NDnJaq6vg4J8m1WBiGL7HDUgB/21sgvQU
QOe1WwNu0TC+IVSOuiGed6uuhmCEBDeUmSwY3NhByXvR3pAdnZ9Ckhy/T24T3MBlWfORySq/RDbl
jbYquGQX2UxmIkiwsPj3hroA7eu2OgpCpXKeFkghc1mAQz1w66DB68HfJYq2xBFoDcBiHcmq/Oko
+SHB4/Vl+mn2Ayjm5cI1yxlla8Mn2lqizkeBKkrjOGdTdpGeWGpyZZBFxJtd9rXLSWQLN/dpZztZ
epBfmaA1TQIW4bPF1e8cNOpZFEYcbw/JfbiC4fzRLfdvNCPnkqNGLTlgKRK5/rIZs0QmpYXxnVSz
rDqHpaLjP7P8phzcZ4DDxkX+pPwML3gKo2pAnKSvjl5Z/pTj0jGAY77cxvUOS6PgpXC9j1ldQhrd
2sZS785IreDJBOhjxf7K0wDtlgz1OKXjUdXrb4IHlmIARt3V8OuIpyI5klWDjRlR5aSM8W5zlKT3
ivMK1eCvHubi0WtC7qiNhOipTZo3ufd24j4NxH1Oc20wrFu4iF8Jxy2ZsuKWOiz/WpyFAU3+56aB
HdaBUDfBQW6X3A3Zwp6TtK5sylNghbpPXrnbeUWf3/B19ECfyeZSQETg2VDOlcYqCn3BZAaIAMw5
ZUUzH3/blKMdHClAIrtGfls357QHDWVHF/l7Y9MQo24OcZt8nUf9JlduvUpQS3eFlU4HudZyVZK2
YP3faoivLBgAuSdyhGxJ2/o4SF0KI8UxpOlCIJqIPg7dq9z49dGUS7M9DbKnJvK5q8CwH+RSyI/U
+5rr0waFvieCzizXqr63i20Icpfr9TVzp58BXhmnjNkAT92bVuUtTNvwlM8QnVt9etWXoUM+21ls
O+c5mEEC47q3U6FzooTboCdkJXnx//zh336DbGJ7BdldD/W153r3UJPJQZoY+kGGAPm+d8iNX2wA
WeNrCpd3vbgrnOK3t+Y3UMXnK2iQxisiWJNzg313rs3H2A3/UrpMPW5XmEHwpjsulO5tcFH75wwT
y5P8lt6vnlJ7Vk9oNPbzvsnC+3bQFWAeyzi0vNZypGz9zzavK2eEA8LkIE9CH6cnpjAsXZYHQR+R
djLhWG+Pz9LBrmY6mPp+QILtIk/w2FnDZcotliXVMXcGjI/cBVz5P/+uXaRXPwQr7OUGcIUFkLI9
e3P84OoLgNEo7HqRt2F4W4ZleZKkurUVRH+WEcnSZ+foO9UAZiV9dgKFMVL6S7G9rb89ouum7J8r
b7h4jbmXJ2E9BFuBs/KlbUgQyFjIgr05o9B93d7w7VmWNqkGy1Oo9v2pAaR3Dp3oJPtMedilx3b8
50dQ6nLXZGs9Rurr5qf9Uv3Utj62ZYXX+zr0YCtHgj81rwFcuV0KPKZIAbn1Ngjn5cOhexBNA52F
6qSf8KEgT8+8QO74YOsYgzpP+dy+OMwNWB/e60QsZrXYtVAnckApQ93dWQtWdR7Ll3xwu5Npzkwl
Gl09qEFB7KZHYGZHgvckzIIpX+wizXmoD0FUPjlZ9duNl78qz8H6Om11adwek+1ZkS7FkLaXHvtB
eRilqJfhWrb0BPqSGcN5kqsvJynAM05gVnjseh9a/V7eEljttMrmb62Da/yRW4goybplwjX4CKnu
T1u4FCEXrIuV9EocHGpIvOAbxkT/iHrg7siYHOUaSyG3PV6mJwjlskae0u/5pN+82MhO6jzeJWaJ
QJnXXWSQ0Ri1Wzi7Jeq5h7AI1i+A0f6ElJ9d5YRy52WLkb5d2DB2NPycB+8Zszh3xSz7if3m43l2
yuWJ2AYDVVOdK8dtv09vR+3QTxDvt6tYZg4jabJ8ZjI3sw6+BV1ISCXwAv4Al2wwE/eQH5Uu5Nag
nBjoooyadVx1zGSyBV63Ok+uc50A5pDPPUOPRKM4svcZjmHr7GpdRUVaUJBz07V1EIZL/VgbiXGS
88vv8u1ovLb602zk7Uk1jRe5q9utla28637ExhTtxqJA6R8K+T8LtG3gUOTbL/V1YsfytMSRhuUD
GP+jltk57Pw2Hx4QZDcvQNOqm7B2hqirbjwLf5dhlq33V+7ENsZsN4YP9K8UeqY5efXBgiCNLAaW
37Fa8BK4jOAHFAKPJZdM7ow81oFK7NECHuwX+Ib8dzCXDtuIvt3J9YFexvvtImx7ZUu6/P9PxVxt
hL30IO+TzBTkx0h1nYtvddlaG+cI2w8mtAgzyERX6eyLiseidJE/u065ZBOHTV61dZO89j+w+vVD
Kb/zt1nGemyZu3tgAfckBLHH4EMv81eSI4Su5TWZC+Rg9sFk/oXWCvHksE8uRROG6lG6r5v+8gWN
AIPgHb7O4+RJlRndVmxt05yRctBQitSAiS2TMPl3tmJFSUr9t7ns+uvLeYSJ8zAW6Lr1bDfA0082
Wap5j15vQRLquys/xKxvuqurV7nYMqmTre3ab20kgtC8DiCAbJ3lr2/V7VjZ2m7jtmM736djo/yj
Q6iDMYwxUwZOJNzAFkld3jyueMIyftm//vi51IpdpAzqb9NIuYXrkzd/CyDaX+VxjXTVATS93IOw
65DckCfl3zfl6HWoApTTXNwyPXymggQwRbYl3CdOiBA8ZO+2Y1sDyg4ptn5SHfwfg1bn1/XXL0/y
SvbY3pl1PrM+zNLq6XlH/uS/751srb1k83NdDlrP+luvz3/g81GKRmKjtd+1GalZGVe22YMc+29t
WxfZu86zZXMr5H5sVdmS4/7nWX9bzkhv6fjpT/1b26ezfvpLwTLgYzRXdyGMvuUVx8OZXEU1r2tV
eeGlIJQCORMaEYv3Jcy2FVvbnOEJCv2OPlVrsLl2kuFWTr51/W2PbPpmAEKIFPz6RMvLsr3xn16q
7QXaXjRp2w6TI/5n26fD/u306+s65wu5v4hB+40HF4c2prXLXFg+XFuxrmS3+m+xin/r/qltXU8s
p13/gpznU5/1LwyJd68pw99q54V7GRpkDSpb2zdaxpCtKlvbhGzr/KntU1X6+T2CAf0PrUYSISls
iHy8nOTemd7KI7xuSqvUZ0LZLKuzKjvpXvG2De+AqaCNb3VlXmjkUpeRn7lQQETJyix3DR35gdXO
exkeiP4jydqgDPwPXW0dNGyVGIKMLkU5Q8JE/O0gd1KKbbiVqjwKjiz6tz7bY7C1fXqEttOMQZMS
snBheg3qbB46R0/nvax/EwAGhIuS8T1oh+i0vvFyUbZiHVa3ulyu/1mVHdurK9WAQMo/w7fUP51B
2uYsATuhJbxG22C/TqzX/XJ/tiMbvEpYvGVXi8CIsURIfls5bt3kWClkYrBVZetTPxlEt7bf/nHZ
8+mQwauU42w8gAp8rqFS4BogPYiUGxpIjuXDVeKI177J0OVnSZZd5MqUSZ9nl1l1dk3mWBe5w9sd
Xd/934KZv00Vtq6yJTc/KnoiemunNciVO4ieGHGETIqOVvYweyXpGNRctOlRXtE1TilPwDjrcfOH
vMj/RLVqNThinU3qpCE5mOfZNUEiGJY4pDUp6oZs5W6r+1agoH8WWrty0R12ZgsDMgbkLfJh6Vpw
NnX/TjjbFgmASEW7Rq6q3Jc6g8qkV8V7GcMzET65vtzguUV0p13jmZ8uv1zU327RunRdr7qsWWRz
fc0jkpOzZ05HucryZ7dCfsBWlQv7qW1d1cmez2TOrafs3v4lPQz1vY213g4bQ6zigtz/0hXxeDYQ
AjzqMGapQj1DgLS44jPJ3v9j7LyWXEW2LfpFRODNK0LelFS+6oXYFu89X38HWd2tfTrOibgvBGQi
pKIkSFbOOaahMnemWWB6ll7HQeapJgnZTXXwFCnZVlmOISd1di6DunXFXnOXjTtpLnVP7jNEesNQ
uE3ET10snMzWV6aDwFNBU3RKE3sjR6GRr0EGEbjMk/2aqiSq4cnaN2rQPODJYq4ZaCzG88wivSiW
T6k/Pi+K9scAU8oj/pvagxo3QuVgU7RlAI+yhOmJeoQCEZtV+hg7FmRBvTtPMSwEC9nCRmVuf+sY
/nxNq+YHfsddryvl65jrpGql/mdeMiSvyYE/+IGMUjxrnntnNr45VOuZ2fUDJhyUFjrOMLhBU9dv
9Yyml0fy8kWVU3MFUQd5VQS2Sy6WWACdUvKcGxX8JlkGZRQzydSU6LgJYqwu49JDKYkwgYFEgTBR
tk1hlpd5SqqLWBOLrCgsuGd5DliYIrxRxIFXVuCH/Gn40Jk827bygvLL5EojjgQSh7cUgF3b58kt
LmKo1zKGT80nSFSGYOi1WYEmyGkHnoebwj6g1GB6zaHY3kL9mvopug7LAqNLdPXl5BOsprQXTWVG
SDfcRahcBeAzzWC2xgquDTTsq8xM6DWVFGU1jWPAEwQdsekgrUpNzmVOpCgZsu40DN1FSTrnYV4W
dYZsz+S7hbuaPe4doZqlK6W0SEUbmJ3RJ8LmxlGFC+P/mpJovnxtoeaA/Gvxnbu/vooM5wHKTLSq
wtaFe6qtLcXQvWlqchhviOkLTdEPpoXUGVmr4qmmmrQuUfBgMEgAL52wPFVY7U7Nsrhv8v3cJgU1
1AG0kYk3rVQP+ayn2krRNeUgFsUU/N1Y9JW0mhxc7k6YUmwGavDc+whGbXPsP5Ihf9eYSkcXjt2f
35aOnxllImqFooIS08+/mO58C/NE/ZiaBLUCQJznYMyQXcPBepgV5pKNKTGOlZ33B7WP212axsWF
f4GC5b+VH5tR4suVpfpZ1vrnGmrQ2Y6Sh8GsGqyvUv0Y90wcWcAe12JTdDAV+gJ+PV/Xo9sT3OFO
y+6xkhLKF6PlWl7HDDZNloTtlmuG98eLjfzTSmf9KA5VN7pysZxwhzmMpM4MLNqGG07l3T9BGyS/
w3BOvo5ba3P70HTtOpfB2qx8Ipb7IHsiqHCmaF80PCub+hGjRfOI97y/UDreiy2CdttHQuswQ2Uj
sKZlD9FmaeW/X5TYz7INj4vUQITa2H6oWCyrEg66E/y0/lQPlJXLFNqJ6LAgWezBYCao2TgVqi61
W2CbykpsitOTpfJyq7LQhC3nxxxHhC7VMtCLt+b4++vPSZPc35pFjedsOX8Ap1HkZZNDAj3fmXHQ
IaeIVbGoghmH+31bfNvGFoTkH42iW/R0mDu84QHhDAq8AM41tfpv8EO5KKn1e10H4a43hwDGe1h9
luVG9MdDWG9SFWpTNUsWBWvJJi2ceuC+CaLg1C2LIYF7Ymv+9o+Ovk+Jk3kNfDNeY2GIj+WYkWG4
LMSaaNN5yi4wBUBUi5WoIW/wf+woXvK19/3V3Ug44P/nJak9oK+Qle2/D9N2BZDb23gpZaqBq399
OrG3eJOpKNXmlLaLj4JpR91occBCpDxHyyIHMHEWm5PvQyyM/AHzuhxTXF+6SxlyuXvfSayRoHfk
xtcxj8yLY5uqSlhWDpkYkyQdrFcDKT5kKdH7r5eKTfHGLdTRnQUI/Oul4t3+eEWm6uuuRKDx747l
U01ljNnxNhfme0o8Kcql2U6P7VSlR3uMEJwokDe7jHlGmdmKdVKEypNchsPJVuvveajIT4NZyE9q
WF86LrAX5qZxugAd5O7Xa/C/rLpVjybSklc741BM5pTnFJrBa1RJb/iRgwfRqZfB2S9i8yr6UAqv
Uwx1j/my51i/JoOiPyt+VLwoyV7swj0ne5KbBvvlJazT6dQHSnoelwVwP3Vw9aRm1Wxml2s2arxl
U+yD0ZSJHN/+JScD6aU2tUucS+lr5tRwtBWtXYlNrW+GnUZqqlfqBkR81zS6/pHQK9BFxqiuIwyV
r01PLIKMX2+7+CtfkYKVnpn5+m4kMvNamuMzEpruwyi/zXZjvxmS3R6yMgKdZKrdRzMjpJAtI78C
0YGlG/a/A8tsP5Bsqd4ckyJuNv6zgvgMhm07oPdkLQ7b9Uw0LH7hv5uwRf7V+a821bBQxWbzqRyc
ek1eWwlhziqeM8kwD03aTTC3++JZxTH9SPS7KzolZGzPKDDecPLKZ9Fk+g3zC/ZQbsXmCE1irzhT
shKbdWzr15lZOrEljtgN8lmG9abiiD4G04wuoTBC7VjDisEWXftQ2Mz8TNE97jy0eGA9QcuuK3+w
DqKnb31nrSuDwfeOtJPZ58oDMCZ67eWqX+HxiQ5i04pkE5lC1B/FpkkQETmQqn8Sm7M0fbO551/E
1tRnV67X+VWL0ff4Y7ALo0G6pVkrnyMfG3HoE1c15NUVoc8a7ER/K532JYlb+YhYYbipastPJYYq
XyX2Sewg2uEibkqpzi6iSSx0KEeRiYGh7lQCVwvSYzMzuIndY+xo11y/NU2xsTu7IrCwXoMxL4/m
ZBXHqMMst8CCy6Mks2i6ygYzK09e7JCipZpR8xAqFlHgk/EMISz9kI3KWcPNLHdiE48Oknq1eC31
ESSl1qMlWHZT+sl3YfqhqslH0pXlFqF4lX6gos622PGtjcrcx4dpaMfclownPcysc5kYCCyW3dpJ
/jWhltxza1PODOsU0ohYs5fFrKT+igpeg37377b7LmLNkNpfVa8q2//2erVFANOZ8UM9zs1llCrk
0oUN+g5Vl86d6Fcu+y/6OJivjTXCB8rV4pSFmgnZuEpRxA3zW1/ZN7HrqKWnOtKc97rJZc+uY+Oc
lg4BLHUNLQUu7At2pB8S8Kt1XKxsZEMnueRHZY/xt05BIGZodvPg6F1wkEwr2UZpKD9BValdcXhr
fpdLp/nRMW+EjEiP4TBO2o6abQl1tzRujglznJ+7BdhSyd0kqwvIuDCqTiXX1JNZhl7vq/GhBk7+
V8fXPqK7vLfiI0H8DMbfk+dAjj3RH6J7PImjxZZNo1lhJ6wsff+1KbpVR0nGDT/t6GvPQFFvhp4Y
W9kc8G7fD2FY+tFEXn6wQkNap0qhEks1WDsDve+erJvmpGi6tTGTbLpO5Lh4fSs3L/waZaQ/tvXJ
2PkGm0f63TjP9pAwJB0LY3N7MttC/4EnEVikznWebx8/2iyxMKkE87quqvoSq22907VqOER2a5Du
65fEEnQWfCzEqlz4cGaqJVgsv/c/4mB8SSJd+iWhtPx6oyxXQMUVxs8pHb6FkmS9K2aTQTtW5qfQ
hA3OECV4wEJtb7MFKi5Lfnrs09jYUg5IH2ysQGicG4P6GRcy05/DDy7An5gPpZ9qQA4y6iRG2AzC
k8DWf2WQkdWufw6I5mjax75DswynuHl2Wp4Ju75SHtBtdMhzSFjCd2V5FNd8f6eqGhlUo7UgDeQ0
O85Klx3FmmXVTAGCQDh3CVgX8mseFWtwnvPUeVemWDrrveNwDsD31mFaH8Rmp0Gey62426txD5hK
YVy270qkbkVjOy8BhnS3GkL53Fel/xLV84dqBOpFbM2LAtxSjQexq6NYx0gx/KvYCvtg26Zl+qgX
qv/iz8wlFkbzVGqW9eJvRz+zPmJuldt2lNut1Q7BZ6Fu66E2P0sUWUTmVPVuCIbinZi7VW9E9iPP
kSdCHopL7UvA8wPMG10fKu5X29IRFcw4k6y7OFnGLbCjiR8R4DUt0n6JuEMDmFpoBd3LfYdGqzWv
MjtjMxApeOmWBV+MyWvIRvbEpuhgwra4NDNpW0RWHxE78c5BV6FuIHDUpXZXXLRlYYLiPdqSds6t
an6kCvDeldH0OUWL0KPFzwEHCuReqr7H8zB9jnVkrMalPVra/3N/G+TSfX/f9jkO8rRVE9gA3/4+
/r39fx3/P/cX76tWA85tR1/ruRGvBh7Yb+Uw1TfV0tWtubSBy6hvoiPn4ferTewCKLK5lUvbv17L
nROcleRsY5V7olgYi9vSqRp5wzcj+6tNJj7ayfXNfTfROcaO49Y1foOgfJCy1sAwiedrVOohWFv8
1r0ejo2XjUrxIBajzv+r6F9VV2mqtRom8imoMOJxkRIbENrlU7ssxKapSZjuv7azyut5XIP1+Hev
aL9vileINth2xzxC0HZv+jrSfTvlojeP9kPJ6frWE/8Bkcz5SPAz8aUq873j4yVVR+txMnvnmwaA
jmqhMzwYtk3gaAJvpUjliNlX3MQYj/dNKW001ZnfIDIM246jCuDpK7asvXiPMEPO11etcSYJ27n4
ncJE13JswiseVM7aC7oRg9QBTduoTTse1DqE2f1Pws5XuI4RFphzefgSHWLRw+pe24iscKL31l5P
9RK4TuvfMiuRbgCiO0/dOcSIJfMM00WDHQOE3NJdhiD4YuKx3kpV1m95+AOLr/2u9PYTxMjwFsUk
wSdd2z9ETa/s5LjN9v6Y6pcwUMnEkMr5NQ3T34gOs9+8OCQO/iDpOnQson9v5MlstbELLlXRNLdi
WWgyw8OwAJe47KCpixWpQbJhtOVFSfHFg0yW14NTdBexv9iNgKc1oZETAWjAaZIlkx3JPFmyfXIL
gHWsyaVMr0CHCIgwCEbTOnnckINWX4ygS7YV1ppzkmGq0EZ9Plk2ymLc8ebRyoZoX4AyPjp6ZOwp
exQHZ5qHQ1aN416So/KYaQXBPn4fnZLGB/E0WPYpKSeyXmuKJFGX+Ju4bWUSGOR6YzvFiNEV6DIA
qP7K/ES5TmOru/nQnuAGox3kioMaqOr7p7kj6odw5/E5MsAjd7rbdyFFqaCQXxrmoFfhKGuvo23D
8oZ7+kb2TO9W0TSefXKoQFDnqVdNYQQJC34c9yYMH346f08ae+2TR/bO7HUD1yZavPZz9ISW9Hdk
yvN3KdG+U/jFXm4EFMoDW91kLTdnf9C3/XIEOya/Ax1YScTDyAOVOQHpRGLyvUCXqHb6NwetAY+A
2XCEjTpe68RSFxr/DHStPjvG1IFC5hfAk1G5yxoFkAzwvvESQ2thUD7ucl2Knn3JsS6WgptWJLyH
eo/lzvCHXZ8O07tu8uykKMGzXfBLUaa8ABsgj+8RAsB1UA79TrxKjZN9rQ3KIbeUwaOWWBxwBMU8
qi7KYMMhkMNv3a8mfQKIKHYRa380mkuPaPx3z333MRN8Qt7gfhzRVlU2PjQm8FYZiYEXo2yJcmyl
7rUjwPIw+nIGvoJTksHbpm454PRYNiHaOeupLci5XDZVfcK0pBvFXmz6aa24uBNjl5AHTHKmxUPB
slDzkLynUp/K4+gkFQkWrInFfR+xJtpIGmfvRkWiNOSosf4fr5sBRpUY1P/j2GLzj7e2yBHYMxJy
/2i7v0S8/xiV8yFL35spDJ+55vpuEVvGXvXxVvS59iQ7lr/VhlBazTn/Zssp4qtZFTuxJV6ka85T
22XO2TCkHeii+eJ0DZbCNm/f+tGqXG2wgm9tID1jKHJ+6oqyyW0uB3DAV4GSqxE7AOXtsvg3xYwH
6CDx9yqqY247Tfu+xN2vEqMrz9S5jzIQ9zNGgeqcK1W4AWc6u4kuV+d7h+hlgPXXfjqRPEVrreTu
FYkMyc3LEcRLxI73zd4cLdcaauYs/3mTfx1aGhP8Qqr/mqJRBZi5vMn9AGIzHeQdk1/xwbMHyTp1
Y0AAEdGhJL5IfYiFRLWuOiTHa2ouV1+lQGGgh/ZXG05fIpVSe2dRKjhbMsElsQzq/2tzaSOpezhH
y0K0IcFU1uSiMQuy9N47xH6irarlbKMPpAKIzdbU8nUEFsbr4onyflV/jzAuOIVcfyjBhP2tL6dX
q+ShvZ4a/ymf895DKtbf1C6GhmmN2YOtAVWJgbidJ6MfdgWqWgiOEZp9Yqv2RurABFmu4oMlR5c8
latNxrPuVYa1S8WA6nVq1BKF9SJ74dOFK2re9ltiQkAxZl3/JFP03W9S80dp+AeZQmYACQdfU1In
DKVfirI1wfdRZGBCo/s9Ts7Jz/Pih9bE3ySdKjVXSwT0qIYMoycNSwe1YID0zOZsePHroYFpzgOE
6B2tsDyGGVZA0ZsT4Xny+7lxRW+chhmZlzDlRO/UmumllvTPZDkSMx75Q1pXT6Iv1m1qToCWGJNH
D2UrS5eYJCHWA2OOHsSaWMhZ8DGrcrW/N4k10lBDLybH5+tV917ZyqxtzESUK9qsJgQ3aTf4ToGD
ru773d9HHrJzoxfmwZ9V9p1jUqlwIj2NiVMyReQzeaKkytGxO+Uo46PCsx4p23QGFSM6xGK0oQat
pGWfWpKmanN/jeJLP8q5hGz3z2H+2MWwYjxk4uD3o/XEdKx6ayq9r+OKbj+NeYs/9pxNSVoRh6V7
mulgBFsOLw01FkEcrH+8UHR8vaX4gGEm+xtH11+/2jTxCe5vPjkJX0Hf6uR9E7bef/2b7nv/dVzl
ZxbAbfj6DMtZEGt/fNjlw319JtHz9aZdmT3EgF2xim+N1paPxbKb2MHXa8o8YlX0iMUkTr9Y1e0O
dMPw3WFG6Cx1w4bRBnFqY3Nukqha1QRYBBFWs6DJvxlFM8HQQ9PYy3sz9Oet5XS/kOVOXgpYUY5+
9GpCdKRukkfhwAdzhm4fpu3POvOdDWOmow3CNKrUyFPMaUHZOj9MiYjsuHOlmgs5oFkdHL7tUGNs
SLey6+SV58wdJrwXvekdt+dnB9djeq79CnFx96IEIwfD5gcRO7n0cnOyYvyXFaonCjrrlOpWoavf
wmI4Scx6TgWRiBMIhnKZ8CskJh0S/L47fMQ8pjrJMZKUW90m0lWOeeQtyTO6Vv5RZyxCvNzSNIw9
Nqk0OX+1KYS4uHMxZPv7qwIqeV5Wg1wiN1W6ig48aN/aGcdV1fZYOeenpnpqUn24DgyEWquGhZ7z
SD7MSEaAl8V8kOBFKglZISGH2IOqsyA7tKM7YjXVHfSGRnrplZEEsGUxpf6tHvDxZ8XRCgYD1T+L
gmrxCo/ZuFELWGOiLYfAsJ1JWaNg+ndbNzOQAGmqbitS9Arb8B+yZQGOwimt6tqa4JrSFi7OyBjm
Oi+LKNXKnT1Zkys2uYJo1xgaBYah5qvp3t6Y+ltktNpBNNlSpcIlG2fiQptiLdrEQlN9lWkimI1i
lz86IOZpU/P1xqLZUAvmd6ci34s3Fm1+OLim02peO9XMWC8fUnRGiZwfDRMA4dJkUFa/WJbkDUEY
34pyXWAIvraKEt2YM/89RpW/HxTtDIg8PY2EVV3Fwp5h/YO1Mjb3tnTqc0LcIPMnshRLWBp9jczr
7pAYiXGl2G98vbaLzPVc+KQfhW2zynObhzY/JWNoNkp7+7VNQlK1qYtUX6HzpT8sDfW4DJ7jxn6Y
HUYH/VwxV1R1+tVxEunBiI7BsqFF8V+L0ag/OqqWh0lPl8dC/D6k/yHMuO83JlCO0plLrziQJRcm
2RXRlcC77lIWk/f1jZrLKEBr3LpQkZuHos6Cm06R7KbGxVPpB+NR7CYWDMlUl1igcic2xb4KlHXP
qFCOi1eJNhwVKZaE5Mwz3Lhy5MC5prnmXOFyzwdN6z4Dv4YSsrSrVtaTJBW7fmzj/Be7QcDcM3Mf
nsUejPyucqRox2jm+1dMUbuTAse8Yha1riSIVWsltMkyGGfrKjqUFrinXDI5IzZFB8AU/VKlDBhJ
3pAgx4YtU8matuojrr9Jb5zu+4bUTgkza6xtqlbxxp5QTICzDG8lbgiPeJZkrVmQ0VZWW/kbzdEg
h8NvuYF6jm562+AN1RLqByP1UFtLCRVaskzEgrHLTFoWaZ7qPDLaKAPi8CTCQvyF1OcDHv5rbdmE
r/eWt2T5ka3hoL9bolV8wqEPYo245oz560O7uIS6RcIo1sRiEELJZcFDLcJJ0Qi6tts6KjPeYwzw
pZiewy/h1aLzlhl21++yOlNmaXmKXYwP9wVjZKwOYjsTrodez970xXjULU6aevkIZBPhPDKF/8io
ALtBg6QoAHf3IBZq1Y4zAUf1wt/4Z1VNnR9RosLAaHKwj6K772ccomI1BjsD8j+JmeYAnM+kHZS9
rzNmT0SQJHBGYttkClGcxa9uYC/HpSqzhX1C3AEOM+wL+lqaNAmLXfdr6vSfPrSItKi2I/FfnqE8
BeQ6Hoquf7c4rceIOLBNq+if4aQ763FR1SYcpnCOXHGytfh772dbrIn/AHNY4VoPOFcSKWlHuVO9
Ogn0XUtQ28HUinJv8pCQVHHtSnK3HXTzJeWvNowRhz6mDpn/MF8BpWZMbgOknyXDi2tMzIspLV8U
19byzxJrGdCGdQUWhPturxwayBZBZTLRpZWQ+JJ0PP1xYrAoc95MpwGhaCkrScp86v0U3KrQ+KFn
obTWjFMx1OOhCc3ha6Hp0Xjw1eXMZdNnpqjVActvdXDyCui4WM1tp1fWYlVEr4o1sUgsv0Lt5EDD
WLTzxRLHUmoVBh0GHf/1i1U6Vr6PMkAAi0d0+TPFQvzB980u0yDLKORm+ouHaV40iuJ0FMJzKlbb
mYJXnlmTd//PiO/pfVOsOcpAvBUGXi7eBZxAFtoi+7svjE4Pt51uHJNFey++B2IRLZsDUxybOWpO
oqn0DcIdApvRiIg16EWigSn1/H/7onhMlaYmfVTL8YAtrrGvVatTh30C5AuTPOd04UNUOjEGYiE2
4wgKsRJJv2uGlMORYMjWnRurJxVFisejZReeRkxXW4yTG2RE64bkU3uyXfEUo8r+ltrPTycdn5Vy
AesyHiE3tiBwDiv9xNT5Ws16fKPJOSuq0IVRxkTpXIYnEy3MOfC7FfPtjTtM2SVTuEXkTmV4DpTV
o1y1Ky4ZJVPoVBbLqtuDG1gebWf5hvte3c0DCUKmTSat9dbWbb7RmYRBxd71ZLE0wSZqCaIkCVzq
M+ZHkAl63HC5aMQPuqqYq0mZpLUvtcTC9OoG9j94uvlF09N9XpbU74gkihr9oxoqMgundAN+KVob
GP2KtjuFQS273BxxJodF4TUYMsLuBPgVPUnMlK4kM/UaxBRV8FKtgLJFm6FaMqJbDRUuJQomp1dz
qQ7kG9uNV4KoaGxqjf34u7E4MXbvEJXC6+feOQVTEq8iArb8PJbhmhJRGimUq3sZ8K1G/vlEaGbV
/459HNkySqrVOBv21od1I5XtrlVDTgIcukg3OdN6iFe8GXR0McOrYy+lS4IgGY81Py1u3cu1RVFg
x1jmPk+2mjRhBJbQ+3eDtGVEMa+Yf/xk8Byu7Qn/fimZCWwiZDr2zNhTx5tjg0dDvskfHuTOtEvs
2wgCaceMp3xCTEt6hk0Cg5zzjy5x6eKZ7wKAwXZgy2RtdTrMKVxPofS79cmWqcfz8g1SY7M9p+H8
y6BzlTfcKCsesiXLvxRq96PKoCOp/ERXytAT1jQNzDeGFok5cqx7FERPRdKQgGviE8PB7aWUEzQd
U/icyOnKbBekCKxld1TbN5/7hQfl1SWXmXzQjCkcm/cyKyeCCTH3K1Q5E0Qv49xV0iYLGv82QVyf
K/t7mZKqF8jBt6mXNq3Ng+Cg9N4yAOxNLTyildsYTvhTgsPqFiPZxMo4vzsVBQsKkIr0yyIiEa6R
Fu01hUqeE8s3iAv2SptSzw/750mxNwThIh8JkWJJusxsK09IUvIjqZRuM1dj501hWm4k+zWU8tw1
4sxf12lOfabPN4YpFac55IBDS2UwUpSHYIxb0JTTvpO/8eQfrpzJ6tdd/dQkRLXW5HVRz1+bTvmh
tD14FgBJtkbocdu/osjVgB3F4YoUz8xlNKisZvirrkNgqttOY+bGVrgzdEl2e5BdZqy/AhKrdESS
YL5SxkeV7OUx6Ss2xFBZ6XaKFhj0TW+B03/zg6oG6lT8jOf3WU2Ar6XhD8S5mdeoL0QovvToJZl1
gZY6HB2QqcvcRjt2tketbZw6i5IZImDTV39TvgFhYn7Eg3EpRibtU+ekq+yWKcNZkxn9c02P1z2p
w23ZnPy5I0A2n7bE85qky+bhbvpOcjb16uck7z6VjkB5uZ2ueszIv5sXXG9BIZBodCb6dK7QOZDJ
Ds0wYMOA78SqLjqAYPG3npPk1iWhwJIm7cuRQVaoK9Wq3XLuZS+1KPgTKXDUyk2dGf6NbMN2zdRO
vBor68UcM0/LOy4EEhjaNH0n4z71FIcJ76ZuI7dpsjf0opgcW56hxyQiLwn1plkTJLzkxKKMHteN
lL4C87+BTrPd5q03IdBVUYLvftjbkfqzkJKfWaT+aCqNsMAaMr/MMxQV7m0+dNPGzpgsiBS07HaK
jiicgneFKuiYAfsbpuJJjqtLtRSq8mmZiP2lNRbRCwMfOEQq2/S6C/euXo+Sudidy4c+jN2oMKmW
LELdKhj3hcJNIUMjZALvg/XCVdMMVrGyr7PowUKI4ZZpccmS4nemWfuqMr81EQ9eo34N7TTzdDnd
IVShHuS35LUMPr56ezi0pJkFoKq9CgX6utNiiDxDn3imRBq9KrWTKxn56Pma9MOGbBT6PUL0SFvr
hEqprWVup7F+JuaNaehM31IF2Bozlcwwf8lHeaOT6r2xQxP9MJqVyOBrJhXvjlzEh34VhPbCEHvs
tRDaePo6zW3qwZ8BFz7/KEbzTS2mW2+u1MysNmYwnmfQnIkJea4hf1IxzXMBxtouGjiDhcqMmt7s
E99Hpm1uh0jy7Iis+48pKj+dIH02y+40mmga5eE1bNNdgwYnGflOxG2zAckGmqY/hYADEbQBRqtT
w0tKnsCl2tNqfp9Q5Y10VzXFQBF3ghkHHxpoANkVgfE5teMn2dSZa6XSS2MDsmkj9aPJkh8DOD2t
Gj/wl/1CtosuVtvOfbTv9Ox5wka+SuXiseyAl0dwmPoERTXn40knRGxbMA2A5k+jdtTMWyYggak1
+6DrbmQakSFoUx8fWutXozegKbjDkrFN1Huug/wFoOxK+kDkpZyDbUpPapvfEtA8rjIPxlp3nO1o
OvuPrAHQB21oX4xGC28/QSw/IY8IydEkjf1IKEZxwTeMhM8Cm67yiyx9KjtUhVvjh5y1p0Qe3js+
FI9+bxEiDEif6atTS0eufE+Iy0q36yxOfXBRSKYvDHXbxsNuLPxNs2uGfNNwWrhI8OTP3OHoMrcX
Mf4fQAFb5SWiSrVryVOTG4LFRueUFLA+Oy1hPiXfDBG/3sH2f6UpEcoJ+rR8rN/Mrj2pTnvt7HRF
nsOtbINPI+O5EQsZ0Q1D+mHhqYdPWvQrpmZIedCJ/pz5bjAjADY+Z9hQKwMjmnFtazIC426r85yx
d3haLrIL0aM144BIplbFz6V7M1uKynNqjy4cnoc0Hhu3siACyjqCIy0Lngsz/VW2Y+1mbTp4ldOR
GInpsA7lfS87j5bGIHIKIWfnQX/UGkbZZed/di2/u7lTNyYwb6vpzxrVO8gpiQfizpRSZkMrH5Qo
2imQu28wCBE6BZTQNGqHda9xki1OI5EnMxd0JfM61XIw/Nu228dD5mVPTQYjqk8keaNqMBuaOnok
AL71Ydtzg2MkeXN+ymPXnRRAZDyNGTvbb58lfQK76XSfegtpfJIidC/dZ904m6AHKdpEZBQ7ieOl
lAhqJjhShPFeLkv8eBiEVXq8qgIqAp0sZ1Ssk1029/aekMk3KwLewx2868ufSsvYeBr4eRbwdeLo
pEsFCXMDDMWYr0sVPSpcfjzcSaiayO+Zo+oURMVvQkZDV1c6ppW0F7+xCSrJvyuQ6+y5xiWhkAjm
Rzb5nPm5C6qjyWAxaPNL7zBpSL4IqKszBqJXxtqvNpMWKyNYsiLU8cdk8ASQ2P14sR1uNebkJXa3
JAxyNzcJkIobOKrVW6JW/DqGlVnP8oPRZyOD8TRxdZsxmJmi2wii3z317PZoFAshyxjhvY3Di1EM
a0U1RgZWhGZEFmwHs7tKw1juIym5agEDcjJpc9XItxqVqaqaBwa0Yb/FpK01ZuZREHoxw+A7fCvY
qQmavVCp+AXwpZF+U/T7FhXJ3je1kWTgltnKS1aCMQNxr7spatvdbAS110DEdIZ4Fc/Gue4ctKnd
L0M6ELV8ighmzSlCA3xEe5eUa6yM17jX9Y2cVx9AFg5dPkN8LhZE82elE1w9Ogpm/SJ8KXWLkRAa
KJsigVvJAePOIgIziQQ9t7eIlgyiIa1hFZuYe8wJV4jxLe5AQPbDRGa7qW50bXpWZfNUxfwCQ85w
ohMqwazkL8Pyey9tIQ5n61Axt5E5fs7jAeXMS4oi1SUXpFpnCueJKPELTgxkIzPP6yZepXZaSvDG
mwSZb9G2raCHvKvNUVI2JoFHrmNIT3qhb3oAt8tFqnDhoGKFmhBQbxe6HOkfCRc2STuCDvzoQ+27
akrTxld7YMlYSCEa8niapuDtGBEaDt/+QsI7wMCE2MQQ/wpj/DYKYSQl2m/NbHPXHCn3G1CTuG7+
H13nteSosq3rJyICb26FkFepXFdV9w1RrvFJ4s3T7w96rtV7zxPnRiFQCpVKkIwcv6OFaGEvqKsP
iavquMo524yU043icZY4lv5Ow+WbDGV57jNQax3gfiKqKNO1Rwz7ii1UGQSUhrZVs9Ja3hAk9Ii3
ug6w72Z708KXVhvHg6P1LnVAKn2s5hrcU9q3VKuwo27PSsLZVtbmpsnljzQXyJHsE8aY27mkfh5a
j1RfmhQbO4/3A4njuHbOdzYUdml+TZr3KYs53UJkk5ym3YMjhp9OM3ziJHqYp8m3de1XOSYWbskD
Fr2IL8KxtvAnGYQPDqJK86nPnIeucZFlpMW1dzsAlEoFyPZ+plZLon1hPIftY2eqWHXjIUqCGIk7
qhNux1hcc8u8mJrNpRu15DmBY9Sqc5OsOvpSDNs4Ue8JHPmh96Riep3YRfH0GIdWDxfQeQBQIcAl
DfFsnt9c79G1FUgi+uLFV7Sj37YpBTYFJvZ10TbVy+2Eiy0x55u+7sAb4r0ixVXkP7DN8wA7wwPn
pF/L2AjGVGMl1msM1RMRKLpt+O6piTDspOkHd4FscK+DcyKcYKjUNyXPgVo6fR+OeO6NIWF4OTZo
ldP5Ud9+xhXUe8s4Ul80IqfAGJyNRVXJ6mu4qdmRStrCdTgnpSrxfK3sbT6GPITcU/wQbq6oDM13
3fRrcuK3GJxymrrCV3q8AVNPn47O9FqaSR6E+j43AaQFOlQ0qFFgkwNTmt1bJqKlQ83KP0z51Ty7
9rkhgJXUGp1W8uqUfYqIdLKzH+PI3dsi1XsnB0qO3m6BCRvg4ZiQaM/x8FD+kiEZGVks79oo3hkE
iey8aTzLTP/IFQS7cYrz++I3VLWfMJJ+AIiXOwWOyqbiig88xWFt6HEpDUNzJ6adhwvwNNFuh89V
bcMswp2tRBZYoUTIQbXSBu1fHtILSZKvMswvqqNgap5KkoVCC+gpaQ4xBhsbSEvOpi71r8HAdir/
odmOIHFL++VoysGZR/onHmweQ36VJVan+HV/4TfzTkU97Co9vpuxHMbZN8t80mBxIZhvdUyE6/3I
3ZRLEcGheIcSA/W7/02+5V3oEbGcMEdpBJ0XvfPiaeN5qjEjwWeOLHmjvvW1+S74sbBEeUgyT98r
S+RyLKdLbqm4viei2yUJ6zSV2l/K4YVrFBoIpPplOrSDOpr2vA8UvIswvo2PxAr9yDRd2ZKAtX9B
SBpuhiqEPfTlja+Va7zS2352io5qE2KqNcM4I7oa6cQ5zzyWqUxRoUHBy7UJyZZeb1VDr/mp2vqv
SoNLVcCZoGH7WPLP24jBeFDyjJahabz14JZaNPRb0n8WPxUvusSW+RzN9kHLKdDNiFA+ZicqAJz2
WMO6Ot6tVWdANMZJmIbVvRdHD/KbiTcE+RlQVo5x/5CbrNTsGj1NOhCLYqpvcU1Qw6SX5EENzxiQ
5js4XPep01+AFRD6KfmdmUftlkXgZVicWyfjSXuPhPvudM1Lo3JiZtYL2RdPui22ZkROIRHAuIAT
JDudmpqrBVkXDPFDY6hvXWt9KE5PXxmmW2OQXZeqNGNS7v/OnBgoJvpj1d1lFT7gTADQ4BbzZu1n
uCxeXSW6zDgVYql9yXR7pnHXfMpq3FWO8pITSbxxYmPwh5LCW7VgM4ScLVQxnSg9pOKmurHM/FSG
7YcwkVDE3YwpJfSnuntycvNsFHbj60pHTSWg36sYVI+pomzNJZ+387QAKThR9Gn5GRfxAeOKU53E
OzWzvmK3pk9VgwKSpEqUYrLXJ3mX2QSK1lV+lD2RqZ0qA1jh75nWQBfVSei2kiDNAJ7TFv5bKDAO
tgL+hHMX35xEQBIeLkLR8HeytXiD6DEcjMewRUIRhr9noTzrRAmNdhk/K9kvPBOFNeu+EqmwsQb9
bsJ7bGu02qfTtUfdS57KAWQdBeBXGy7/7Dj/NWn9aybQVZO2gPtVyXdOhrspG65lCj0vjN4pId4J
Vo03TtnvLDn96uSiy1O5kSuFByNwLvEe12HbUZsvncpxD4oXb42J1qya6ATA63QT4l+eRSJF1ohL
kROnVFqPhTuYIOjKzzkaLmqFhbQnrjpTuOm4+7YsXb8YMLkTbZAMyVuS16b/u7Lkp2XkH6GUcC31
8qHArbF1CiYXuyZtyWqxxzvPYghC8uNhOaHV1uQZndGTrvSQ01H+orI4TAO2hDHZoGmq0tTrRM/Z
COd8No2tCqaKB1eEFkQMvuq385iSlJhkuzlyzigo322z+pXP863H5wtYzb5yhbzaGW5tSrf1RAkH
0432ep36ztBBOFZIi0rnO8RLJ1xr531lGYGFvQH3H408ytx3da6uflb7A5kOuOhDAx/dDpN1vpQ0
vMfRoXnj0E/ZGFR0nMXiauQvnZltCVC9r+P2Le6BwJdTcJ6ImIJYou4imxMF/cTdnId7OuJvodPe
0bm9hRjls0pAh5ZXWkAK0Tk3i6c21n8Wo22y0Ispa9FTuR4uT2bLjVEkTytVIFJpytA8lgdWY0+E
ar/JNv1k9fuMCrQ9YptPpvIcbtG9vFnyUsvwJ+UBfIyYEiWkUX9RAHJqjbCVbrKywC30Aywj2nrp
ZFAyVBH5kMqldKRyx1rzdSzo7c6dsyMvW2xLyx5Y04/erpixopnNPDuI+ipKBYCAAwRupnyy7t1M
aCHMJHQP46ygmyywrCQkKxrd6NQnA4tGnBPA9hVfphaxxZO1n5pCOyk5CFaFEgEkwmGh5sYq8gxt
P01edUQel2zqiQymUTOKR2VqMI13sma/bv7Zhw19ynXZ5OHWQcKBEb/UuVe1hI07RUmWwZL+NL65
ZoIZNwEWtjNOfuVNx9JBko7I6ZdNH1kz4Z86Rqcc+D67WaNQ7cyQTh8m9ixtXua8bvY9FXo9cA/r
axqQSftEvvB71+aLsou7z6wMR1Prvb0T/nbI7PSnXHuHR8a9poHulqpmRM5x/lPpMFQtDUp7e9C+
Q+Fy0VBhF2H4YaRm59MicrfYBpiegYmzKvhONtOSW52SYSnZYuUcO3D4Qucz9vTPvoG+PTEJh114
xIkZg3Q6Vq2nv3oZpt/WTk7KtVo+LlkQGMOGPjXgfO+5L/jnYXsoSJaYhd9P6WVW7cdC3mRq9ps0
H55EBPqcu+6xliYtTeeW6ajJHferHi1M/KPqfrLyh3SBDjyloG041mdTjQa/qQ2uCI8UeFRlJ/Ix
xLaKqhEMv91SXA9c1sZR9CaBOhart4MRxSZmEzA7VBtHAs2ReKJmhoNDY1QHqSVvddq/jcUStDim
/T40it9DMjfXFqeNiPa2arFSNiKPG+xkgA8YRuDF6lsyOVcv+q03BphsTR6ay4JTJq5gekyfiuEl
NBLchVzWaHFkRBsk1puxxcthLEff9VLWzo41bMBU92miaq+Zx2yNdyyrW1osY0E+lJaczY7ui92b
d6yxn221eG0KNw+U2kwgWkRveIwgYXf1PWom1YfowTS4kA4dYofoHNKk6vyl7Rn0OmJ1nd9YX9DW
WSEY0sqyPUGmvEs/G2BhO9W132eU/MVAqzLsAVewUEHiDuI+tCNrOIXcJVfkrp/ZtoaiqX/WcgwB
VQPLl76U0KpoWFnyK0srvF/EcMgn+sxabnlH3Ty2RdttpghgqplpPjlO9t7R5ONuUyobAemhycv4
GKX9UkDrPy0kLhu6lRF2J2N9rxYFwIpufZQL9BT+quiw+FqmULu2l4aeJTTZ+hQhDewoRh5Cm7NS
lDQ7OxXdSX/Xo6/z4ajIwBMWLukTsIe9JNZ0FR2/ZO4G8DJOGJwRsn0d41JBebcZ66x7qMhM3zbE
Gy2G/Gf68tfIqvy8o28z4qihDbQ1qaXkMe0rHD+4I8SVGfpVl6jXdlB3BTXlZnJQTiczieWmevOk
aexNtat2OEQe5yp1NnYmglgnsGWOuDlEkdmcB/rtmQvBPc3GF1tAMlXbH6Bm/P5ihvpDRzZMmvSU
l7TVWbfiU5vaRK/0O7wYcJGoRHJpHfDTqqZpL41RQRSLH2TuFcHcGtyMh+YNi55AWEv9WSKNm/uj
lTGT5kn5IuzZODh6CZvZLKeT2SyYUA2dhvgNOHxOVlPX5uSJo90IzJjTQhlMBNgNjUAuNJZZtvVS
5HXhO5oIfSxXBFxOVK8y9YlsExhALZfkLR/5iGziEjby2vJN01zyFKqLZaavrc3/NtRa+5AmGQQm
LntkPi+1zTeuLD4SPRGdmMhmWgOSsd3+1fIsiMVZccHqczxH5YNKC4UzSmxCfpUgzhrsvpua5R6f
rclpR9BID+pMleWA9QS2K0s/jfqDycKdeOGCiNXOFHvAYgOPmJ3XX8uY8Ba0su+qbbaPhR4GfTq9
GgOqy97pfzQhWk9oQPVeEETDFN3exmRmkPLbJCWItk70IQ272zpud4rAUGkcejrGKNFE29yWX/g3
8y+a0vte7RTCp10UML1L7IZAmFBJ+LQ6HTqdsJGOhE3BmWyF2K1xIaH6l1dzapluRqEfMSopZ8oK
i3POlNrXGFnvqv67H+cvrGcIt8Ao3Kru58ZWccYJ6UOH75hv8W5Tt3dqjoICyBD3mgaRCX0PZejv
BjBmmxSfNO6DJlZ+erXpBp1WE7iWZOUV5M8J8tklHc8E0wH28lWNSod1DuJeKlbWtXuMfUwfT4xs
y237mBrhdLJDFWyDpY8poOQ4UTnuFLzg4SE/tUqu7mr3Ho8LCkN1eulH7TA3Kl3hsf7R9iAi9tD6
eiQafxw8jUIxn/nro2vctD9zG4jM+K33yb3Lap9FMHfFvh+hGrEc6EYA6NhTqNkPNbrxW0QeiVIS
Zk2403ZolK+67H8aEbleeXjNOriVZvc1uDT0ZUoLHnblc0tTgLw3D99fYdP8MH70IcvDFPeGAIHO
u7Ko12JnOo8O0QVFmj4opsQ935o45WZZbkqoKFutZ83nLJ74jRTfqjF8tL1KxWIPB425Z7+Ybg9l
/gF3g/RK3E/Be1kZ6079yDdKOavilPaLle9jLHAhG24zJT0UKoHOdWjcV42XnsqGc9uothH/5M0k
PeiBgOBa5VlB3A7DnXQDA/bs1h1N0ja692kqb9xhU6pgY2NK5HN1KeCByN2ULoLdlnUHoW0Q5Gf5
lSKyYqmQPumqF/pxRes1Lq2EZzRO8qjsbsJGmat80msffinRAfRVxdrJvOsbYLZ5FJ+Os3izmCyN
6gZiXc+voqnzPvLm5pYsDxbdtwIm7WndZecVUUZ0HmRm822bJYImHA8F9Ec4uTpzKcHqruLh4l/3
01ZWzMOh1J7TLkk5D9TXBnuJrabrjh8ZB9e2ra05e69REpuo3Ohpl00xBHXIQqYY0EGkm3osq2M1
Ns+9I+e9nhpJ0Nf53QhlDOwYdM6o82rPxUOwsdtl+AiPYLUgcZRwzLGo9LGpoDscGHXT3fXSfcwF
/1Ax55tCavVd67WSDO+dy03flXiytMAbuI7d6nCiyU+bsY3Hj6HTcBF3gOXTTnsxbJiFsvklK5xc
UHRRChWBVzu3AkRsK2ez8SlagxDpYA/EimfOErQxfKf1tA3tviW+8JTV3bjD+BvmYnjnzdE1slmr
sCzbZbqM/UHJ6Mdow0kjf4AiZ/xmysU8ynHvNaN+qLqMNowdveQT+KfJfSnCQbpWpt8j+cFpaGh3
iWX021YU0U7JSUaoNPe3Y8HRLNqXse3DjYkNsu9Mqu80E/OzMX+Zo3uoDWKy09+OzQk6F/lnNaKt
VZ2W2k8hxEhM0Xkw5I86g0zRcnLpzTM6jrNXw/CJwjgIkxoXj07fOJ75uShOKMRxJ2k83fBD3bno
MK9z8Jegj+yjB+XnhFDxh7bEjEdSAW0v+Qc45leTI7ZER1TSfN2NoYupTZqTlwxOrTtkFOEFcrLL
6dYboAeWGf6M72GgMKv44TAHnQ51v6+vU5fle2gZx6kPb8SFIH2hF5FpI1Qdh2NG0/RaCOu7nser
aXY3qlRsi+NzFjKCs1OBENTsMrPj7F6qM3CUm53GJuVsU9A5MQ6V1R61kRz0YnxSplm7dnCBdHjA
uzI5FDUlbusZ33pmdBthN69K2c70uTJuBvzfdJSZFaSn2o3PLVgaPbd33Wzbi0ZYbBq7005pW2/b
zKXvmTFnS/KQ48zgR8z1Zb3HVukIZ5Jbeabq6Pvlr9wmTiwcDRKnle/I6t4zM/to63jm7Nf3Q8Xv
YiaEF5K3vrPn5ldk0IRM00VOn4KgGWQ86aUb+SYWZXQYQGwt/s193e8gPjHDntI2/cHv/+h81LL2
thH9Atq0NP0bT90oA8sqK/oem/Gx0Z1vmbev7tQ8gUKEvp4q+OQ7BGd5OEpVIcsBU1vYO+CoCqnB
tgklm8gDd9MVc8WSXwV1dkLjjFHahxYOrl8JeGILmiVa5Pms1PItsTvHfrQxfzhNxrR3uIJEVO4L
Ju7QVt6MLvmNuZmg81yN+1KF1ob8Pa6/hdO8kjNFN1qUt8rcaSF3TuZ03JW9Q2H2uB+LDz1z4aaP
QecmUOpUU5LLgO5ULvEzygTBLtS+HP0bQNMN4tm7jlDStkLDGgHqdVKpcHq9+DRas7ZJk/gqS4XU
SqO42KjVMlEV+3ay1ADanEV1MfidsPfaMEa4jcmKCJbqUefAOKxx+WfmqWZRGqHoJN0xRnjtVS0z
/H6S6XdcVovpVHs0hML3JpXTtOniUN6yCFsy0KbhRZtj70xnwx8bssddK9GC0RHPsazvjY4gCGyq
+TOS7VDAdXXplqP3tq52xlKoAi73k0kluMrILnjqPUD/xvRvlCBWIyDGSLgTzKl91SoyGOStnVXt
LIp+Nwgl2lYZRZlsDqXQqFvpCSci4dcbReDG8zUpmIDCuBKBKttT5BLcHqnELsA40jylCbxcQa7c
v+VjHdR9QwnQRveKRtE/iPIrAtCrUsIovUhJtsqkv9ttdTPV9lB4+RS0GvVu3mY2/SADsVCOI0s4
3LeR8SHNc2Qwa5IT6ACH/fbgOJSmhcy9977JSHmn+WVW7gsIyn4kBg5Ny9lgURpHlBFjpN8QrNzi
Qb0lQwfbQzvKKC92Gu0Bu7DvR91bqDyUo7IiSHGC6ypr/bUZk2cYlpSj+FBZbY9QQ9h3YjaeQiN9
NJlTdq7T7bN63ntSO4XcyRGL+l0JQEY0ZZCmdCNJ7EyTeqNXo7GFRsmWG1HsSHgxTUHXHC13Usb7
qdd2TttSldBs9Mgs2Eglv5hj/RWm/VfWgFWk80arHvOq67hokPyF5Zse21/JaH13fYlfv7411Fzu
Mb8HL5swVqhYtdvxBy1ZAHspappnys0o5+fYcl5SZzyounGsYkpVpdUv2O8g9zDh6HTcEK3G7TaX
35qpBJUquWFgDdF75s6quMOqw0ctsA3MPkzDJIctO9LUfbAdOnF5W77Oobetp9ncx632wyOHtaq8
n3G3MOKT+KIMECkg2pECUYwXqyD3tNRpcBfuDxUXty4sbxge9TCv+qeqpxfTRohhS8e+Ihwj0C6U
jwVCho03TxfRedtktkhRYgiIycXAJwWY1d1Zbv1oWMV73ZBVpqgOXvsQ0tT+2TNpLxsesgLLfRpa
jYLN2jLlgkDjkQAN1/yREdCJ3AR7Mcuo34XabRVYqhWpoWOi32zNITMU38CUnnsnw8NyywMXeJ1F
Zm3MWKBNR+oTVtZDZTR3Vj26Plgjy25C6zZKZdznnd0EAk7P4MJ8HNuz3oEGR8AptfKJkwNRj/RW
N0ONgyS8VN3hpx3Ay/NcY13qHGnBMzcmmuS+Nu87rXspVFpguCItivS9grC78WyKEgrFAbXKAgPi
J5VgO6FGE80Bqt+w+VW52q6rzUvnOPihSJIhM+ZsDC2ckoZm114HabZXrUy6Kw2IGVhvUA7QR4ZN
o8jxWDSmfExNJXtkWb08X3eUDfpHfIq4bdohXpBhHGl+banN/p+XGaiMfUCsYXVbd0EHAIewzJ9/
D5IOUco87o6BNTfykT5M9Qhd7EmqmHesuwziXe8qTz38GbCMygkw3fHXxtu/B6KRjkp/0JXjOg6y
9fgwVsTXL0ddH9CWHGIElcDW/GXrvsZuWh+GnYWNy3/25Ynra5j63NYReHdNsF1SGtpWNtzMsf/n
gbXdg2uK4fSv/Sa1AVY6A4DWf8ZrlY2LhXkBJ9Xv/u7OiVa7i2AYrQdd9+flRPRUbN2zFtlJvQrv
UzI9n6sQ4lQph/a0btpemS0ZcHOQjGn37NVRftYreokiGjruHK37QAaCnyO/aX3hjNdBZfJd3zrV
XuNHkPWO62aae+keYYO5/XPgKBwuZBXSNFs+ts5xncu0P0PXj3I9+QrqYl7XTxoSIhvn0I1oSDB8
6KriwHJa8dfNBOXpdfD0H0Wl8Heo6s2otOZpPY7GO2ll1NVlPZAlIPVVwgt366ttavkTnF5UNXn5
sD5YeVXvsppLC6usOPY7u8TrYigaf30ZRnP5wAcmh5oMZmbxZUyRzDGsK0Ctv8fJmmlkPSD2NCn0
XdsayY0We7wrhzG/B4JfmANSPmBR52zLKOkfMyw1tw2uCk9TXdl+iPrmmdqr9qPBzl9aum9cd9bw
Gs/42Tm55byJ0RKbXOnKX2YtvwmVRS5Zi1e3T4vPUQpkg6nxJWaI7Llb/m5HKooCTAWEo/R7VTJx
zOp9OFLRbOoL3SoouQUuNKadQj8gmphyp2f0XO5jsJBvgIiz0c7VV147Dw4M/49kSH+6Iq7fVdYE
VG+N91MHu91kaT7tEhkRjeJp1QNh8vhq5g5T0BK4vO6LMomkclYofvqqelhf0CLNYZIIZbBuri/U
Cc2hNMoVyh0O9WecjMbAhmK2XTfb5QClo7tBP7o46v33M8h6LqFPg6NZQ1XG/lw76k4xNFyIlzHr
8T0wwf1YWf2fP3V9QTRhtxcNmNY6ZD3+qKjw/PsYvL+s4LOhSD/MfUZcJBDojbSg4tBVVkokqIyv
XGZK0Cpj+oSJQeLXmtX+KnLlTrfkEIERP8xuGP+uCusdgrf3Oti6SwRyi2x2cHK6Kl51VkRpnB19
cHcsXnuu/0IHFzf6tyHs36wSK5fYClAP8APN2fwgHGn/HG299KNomB89LSl3nl1gt1M0/Ql2v7sn
tTm8EWvabI0qU19gFKYYJsX3lZo9ilnX7wxZYLRg2APQBFhgl8XVHScOQFFUZncZS6e9gdfCNcvM
fN9VuKTkAoCryIbpmllGuzcErAJhAv53plZctW7S9zjbRFfN0+09F4pzyTKEACUTLlfZSUA62Uuk
/QfDSuMHqhFKOs2xP6P8hK+E/dWyDt80bTQ9rkMTa1boyvxn6Ng3/xpqIHN+VMn43vetxezbZU+w
p9IL2Wf7IcTbFLdl2hnrPhqe+76SQxwMxIVuZa2C+oXDQ6E3JCun4RzoyTw8rA/Eyzq+gZ3Ebt3U
lnFajxI3MqS1l0xtBHen9LJx9YmOelKNf94XpzSVXT2sT4DgXzNpfhhV0emH63/fSg/bG3RKrAbd
Q0mKChzLATEwuoQHA1fhLaSdMVj3DaUbPlDdw9HHcRNMiHHrPmcwtsOEPdO6NcRhcYdF2WHdWg+E
Ps07pKTnQWfmGOuDZVohwc1cQ3/3weesgXJt/dj9dxz4x1bH2u627pKeK7B0qw9lTYT6mOftVtUH
2BU0UNqdkpr8dsRBxgFqRPSYypzRy9Kbm8NtASLAspPeZOb/2W6qGgM++rh/Rq6bGOfTaloe/h5i
faG0ovZmA6njOe1iAzM0Ny2c1MPauBdKzh/Bifn/2RlZtnpQNFr86xvXgevD+gI6VODg5c3zLKGP
Z559jJYFaBXXxl1P/+cWFRW0FlwDf9E1bAB5rPJelxhVWDN6nLIDcDQc8S300ntIIoQ3XkU/fd1f
ON4Tdh/qk7eUu1WFLEaJO8aL8lxKXKGsibTpcBJVsO7vYlZEQydfQXEczIlG4lVToMvCInJWiwfl
3DicTZv1aTuRXCrGHitzSzmvu+o049V1+8/Tde/f13sP4VpeKL//tX/d/Nc+S3e1Y1FlweDSQyX3
ajrH+vTPg6o2D0nHd51N+OJF7FhvWor4QJWZ/AVo92WZ0n5XHPHSalp7NG3D3LtaGgdeYeD6gQf8
i1lqwGcoPITuMp9GGr5MdZ68knhJqDETJqwMJWiM6ezishVOqbGFFc78J8a7qaqK70li6tk1+ltk
NSoM0tJlxT4op+H1oGs9tqIq0P1GHYzoEBaCpXWLtMvVi3fpaT/JJ1ceMcwuz0LHZjBxZggJY7er
Cpm/9iog2qTk2k5BwvXLDn0OUATda19H8qRVdb5TEYgdyy4qXtxpOtKMFO/aYJSonsLwXMR9+hia
0e/142bd5ResxvLmlEV/F0agDOPyhuXvgEEJppXCDRR2ZO6xk/xIsSS9rg+GGLtrZXbQay0XiwOF
VXoFQfJq6Ik5btYxaDmXp9C00cCZ5382/3uIdXgh5WtR5OXh76FzA1qwqfRt0FVIA8ZxPuLb4t2t
WyJDgOb02N6vm2kNiwV66nFwmzsHQLA9NnRAYIepiV9WSv069eCqqTCrn84Mbp2MefNe5sUrNI/h
k4jma0c9+t30NpIsEZFgX86b0kUmsFFYyC/taC9C31KMMGTcyFzk9gU68Rad8mIuVzoVDnO6JjcJ
0dL7dfPvC1muFOQgw7PsaXffkhelJ0bcwJD64tpx5e0aCcV3GO3mGBvdad1aH9Yh1jJu3awWdZE5
RPTLWuchGVXlKFx0XQUqdVbpPSYKOuKrbbK8vI6plVD185yeaG1ZjOG2+smSXjn9eYuu5X6tR9bt
z2B+pzuNZAmrtpwHBEMc5L+f8ef9Q1jUnFl8RgOl4DzKdtj5LTzsxygrxGO4LDkStYar8999btO1
24wWGNQdLOFQruj3teq6l0pP6wtallfWxNaziqwKvzH7XjYOlrIpfHKHE/Gyvmjhar+FByIPqoQn
2PaG3AsHvmveGtGPJCydQPaYI+jpiI4KeSfhOT1St7Gwn+cclo1XRsr3Dnwt/BY9JalRt9ZzwbEC
CLLZZbSMeCvTHAERTIEnupnByLHuDcuwnuY6pHHq6KwwEdmxNsfU3TDbdLO+6hggnVPrhBfgeQxG
kyS/k41d3zkw1oDQ6+SjcopTLVLrpTakg6Yiwg5kLpJXqdBAWAY4//edYKkNTXU3/oAv8uedNjOW
L6dGvwdbouPuVPnzkKNQwsAzeUjDEN8orS2BSHJnP0y2fk65R0CHKToQ7bS8ML+1+6lQnTuT/0/g
ZJnxUObE3yWq4jyPi2URfrybqjLdfdOF87QplgyGzpm0K1BnTuMS161ll4DBf5XLw59xbW2WZFso
/7xjfaWdJhKSBzMkghBxOxh3ACOxe7SNLn6SNp4VCUZvwbq5PjDAdOzukcp+UQFhPPR3wLqPAZpJ
O5AOyHAMvc4kmbaPzrbI6+sQD0WQFXn7oifp5/pTa8bvxBrir5RzlWb6RNDF8h4Xq6Kzubwnd+gp
1KnZvMzGAh8M4bcp/rxHeLm20d3in/dUNryULBdnJFXeWWsn7wzkCb416AASVSqiXca9oSYNm5fE
+tK/n1IEG1ulS3b5WBUdIQUmOj5SdTcN3x6XZ3LUpwgTho2lujyKZcffhzZPCACG9fo8I6QNupHE
9SYZjUsp9CxIrFR5RSR/GzgLv6ykvzebwXhFtyCAxZv/Z2hYdLe1dDXj8V56yT9D/3VUc1bJWC+r
jDbiu14L44ca1vI56v/XRtK/a72t/3lF8/7XK/9+j/TksG/qEBLKXPUkizfqyD0WxT+AqGoG69NM
wxAgWR6kl+Iw6d5UfLvOdbas19anAg9ahUzV/7t33cYZvj7NBi1rb1JOworOSEbMfQ5UfAKVV07r
foTvNE/XnVoxuvgiL6MB/TyxWUd1ttZZh3VAs+5dn64PlWuBlTldupE4Z/wzfn1l0qJfnVfH54l5
/j7i0jjkI405rajEfSg0cb8+owp9aQFTT3/3j2GkHVwD4H596/8dC9v0n7Et3r0bPA46bIfd6Lo+
WBh9ch4VZuBUBd4lbYf2e336d0wzAXf8e8z6sq1amLX0BMsk0AyjZwXz97MQrUp/enmqKzC+1mfr
QxNx74KeFG/+7ut1d6quf7cze852aYGP2fpmJI44Nf3rOLQrAWmaxma6csHI/tcxKJwcX0yjCr9G
otXCrq/3knuMDMR9pMbifwg7r+a4mWzL/pUb/TyIgTc35s4Dy1sWi14vCFGi4L1N/PpZSKpFffp6
uh+EQBoUyVIVkHnO2WtfqlQ4aMR9Y+kJPft9YNv2APw+e0vDcJZkWo2lvFAeQCvnl2ZbzzNlRzNQ
H2az5Nig08hwmnmeSDeeMEOobmQTKVOxaQxIS7Kpm0hGFbSaR9mM7GjJA1J/KD1dvySZ+SC7hwh2
a2viIReLXDw3GqlethDOTo4qlnqLk+Z0h1G2ed/k08dLe6nZHYa4K+EpcREZD7GCK8R+dP61tBSa
YGEpxnnAV+lZ93Em+ftva86/LcuwcE0maXz+/G3lSyb8tlkDoLlCpb+RJPSMx8W6LQLqomdY+gcd
feapfzarJkSJ5lFCI0flwDSm3NllO1Xz11RL861siaw6cKtE4pNqKy9mrYssMIousN3GZUM8ezU2
jqCUKcwWPqCCc8FSCOsk3yL9UIPPkrM/LnSMkNrpyp19PaKLpTTRhXqzgK3FcJfgf3EEIH/olNF9
VnV+vPBGVEeed6n65LGZu3MPnU2dkE5vu8R9HlsjXhCIj45ytLVjPDFE8hRoVE+3JhY746C4zzWi
sXVex+NaXqXrA+HILo7PnpJ6T1N8lD/SVXr1COmVDOD8o/w4JpFb58pGNkUiXid8Z2FYNeVDE/gr
+SO9ltyYNuF83fWp/mSiGksi99SmBhkPVUVcjJHVCads5zRUFrmXWLN96kLNeyFSE9zQr+FRoYbh
85JpmgQ3URD7Fo9Ww0J1Evb3Qdj19xgtETpMKQ71A5ogbzCQGcTXzxla5z8OsZGe5HxcT5qN0SO0
lM16fsE5izu/lrxmqDNrAVPE23iGtWk7Ud+OOXp7FgCU2tcK31YVSGZn2MH38K4L++I7Hk4ZdYLB
7DVgoradWheh/xA/Wnbz5hlK/j3xdcpf7OrF0K1q1UImPBKNtE/lpFV4IHnOl1iplnJq5ZLn0wfV
vU4p3nBCjXiSWPVwnUqvv5E/z0akmPZ29dUvKVVUqpHFmJJYhwZR5aqIbPeZwoGTnNrG+mvvqmgQ
dVvjlyKiI/+Gwh+qhcM+6p9/Q8Ie6uNvKDLWVPJvqFENPUZ59Ub5br/2q8Rcp2oybSkOyJY6YI9H
2ezrJF/qoao/mm3zc3TyAuO3ppro1ZakUbZG7UyexFDiJxWf9KUq1PpMMfywq7Sk2YJNhiOqROnS
gZv3IkT/TAm0+cNtDk2qTO9txW0CCHmMoJyrJ8+vzw3xzKIDuDAY+dchq8INvKwM/F06lEcic1hG
zWd/NDsgz9gMm+2CfQCzq2oQqCOwgfbbzD6nmrHyRyU6kjZyFylx15Xsr1ydWiCEzvnRsIpV0Q5Y
RgQdVxhehPGLN7ofLzDsDMfEVUub7fUcRz2aJrWgc6uKA6p4ilp8DPZ1qK3quodIMA/IKXLU6/Xi
QAIBin5MggoS2DqtA+tkEt882fNBNsN0sA8T5pKyJfvlDC0jf0TSx4FMncdI3+drhwKPo9DK1iGu
NwsJYEfp+lgC+r+PAgomG406CwlCd6bm0fbc5J50evjRX6bOotP05gu0DdTm/Xdo4zzDKH+5C0rT
3waggzZumOb3yUCSo1XU/rsxqAsA0N1XFWrTEoyjdgadigNal0brsVKap1rVHoM6GUDqYJQlcu/Z
ivFQiTUnOXZlNeABYgio/SK4sMdAjJ0Hd8jKh6Oht/adNR9MnbpFq7gTcWTPRLHuRAnmAf0ftZa1
mdQ7fWJZ8Tm/a5porbZs2WSfvKwPqcIXUZdtZFMOqFH9Drbe2n9Oc6ikcpoiu0W8ad+lld/cur2y
+JwAWYalWSy+fb5MYzjVpp0Q9cmL5EDXReMySUMfyQUvJPu0Nh8xu46ynWz2hW+v86ikGkLFG8cL
rGeXLd1h8CgCkM1GiHAFqUbdyqaTFI8t6a4LYir/HoX6umk767kUAQI276qNsXkidQGCP1B/UIal
buK6ZEsj++QhivLmiOYK2TJz1akw1v5Ul7u2z1+pBUZ67vn6UlPd+DqI3LqY+ltHbAHhDHYVOzBm
SF7nwaIukqtqRupSJTu0kn0fA375aghdO8gWKEXr4uVvcrrsiSxN3bFo/f114rRQqYpolVXt9D1C
0rZ5DdBQfbwGmwvKtavpFfGLu6g9MtMxqX9tvgFF8F7vP1u+/9GS96oRysXnWP+X1q/r5E3u10x5
HTmn4V4fyFXPN8BfMz9+3jw2A3f+xXXeGFD9GAy7YBDJCWVjcrIS/9plot+CY0lOn/3y7KOvGkmY
DVQ2MP2zO6+509/IdjP139KAwnz8GU5+ZhUneSYPTSVgquhph4HYPwd8TY3G39qmE20LNcj28YAP
5cfLfL5C3yhipcUzu29+fXmQr8WioL/5x3/97//7f76N/x28F5ciFUGR/xdqxUsBT6v5n3/Y2j/+
q/zo3n3/n384VDd6tme6uqGqiEgtzWb829drlAfM1v5XrrahH4+l902Ndcv+MvojeoV569Uv66pV
Hy3quh8FAjTO5WaNuJg33up2glKc0otXf14yh/MyOpsX1MjMHjxCf/tErrVzve95wFBeK6fIg5tV
7iKvqfetbpRo8FioYBKQroM4Mc/1ZBkfh2zSzia31j25Yd5raEnmmar8cqNoQXfzOU8OkHPDQLOI
QCaXEUFRK99WuTucrDwbT/LM+HU2z4CckrOMo+40ZGty8nVt10ZdcVdGlNL6pvit5eXqzgo9sf73
77zl/fnOO6Zh26brWYbr6Ibr/vWdjyxBHV8QOd9rbFxPtp4V56FT0zPuFvM56u2G/MbcU60sgTMZ
ZRsj6JD58LM7rj2wgVXjnxSSm8vMVC2AN2Nz50VODUKBvtG3LcpJ1T5E1ffPdtnV36q07nCfCZ8q
yvVvI7LhT6r+lCZt92ggmrom1HLLXrdr45PmIzGUzVQjqTIaCvD8+RoL7cEqSJsa8X5nPVFrkS4m
J08PcjQvkt9efyx/e33FUHdDVyO09DVcT32/BdbR9Ceiz//+jfaMv73RtqbyOXdMV0PyZZp/faM7
N3dZsAb5OxGRAV4M7598h4PM4021QFkg7IOWJ9/jz+GhAIva5Pn+Y17YdCiF4YjuQ3Oqj4R10MMm
fOAyW3SYZs6dvTvXD8tT3zfnU0f/Oau07Pe+Yt1VBaW3g1llrHq3nb627Y1oiIdPGMSs1Uzvdl1m
ug+Wr13keMYuh4i5XqLk9O1zDd540fTu9NVvkoeRGPMD94A/XjCl/OCqegaFhosxhVs6WeOld5zw
2A3lSbaABIrLz/7+gs8zBL6+zP2b3oD8SJmLsfTNzylc2pr5x6W6YtbLifXJtoip8ghBh4Cwj8ar
6lcPYtQ0DN56YkluO/8tgfLiOCvRWeqrCv1/S7GQ/dG0RXTO0bDeGy4mQVFhZRimcvW/etX58tqA
hfDvPxq6rf7ls2E6hmPbfM1s3dJV3XSNP25/5JRhq5ErfsLzNJueTM01100YUxYSpMuu7/yDYhv+
IeyruxCBzEa2ZH+bdQ70y3lUtmPS1ZRNl8Z2GEwWE1DIbnLqYJCiUB5HxHlqdkZvjdeqsssL8pkF
2BtxlV0kePt1r8CflU05YOrevV13+lF2Oc7QHxu8vWRLHkZfK9HYx+qafK+3inU/WLN+dDYFQVYk
AaXxXLgzNE0lsmBx93wekUYrbiYeox4v1ip22Lr2yMo3Jo4n1MQ6Lrkg9ollmLJPlNvIqC02plkf
gg5YhpUF2Saek8jEy38eqMykpDZFAvA5gHSbNOZ8hTNfISfnpf2mGb7NGqokKNUHXXVQZzuG9tdZ
LUdkG/ch14Wf4FDKgXOunKiM6hm22kVawyQiD0/y7PMg+2DlTGyGj7K78Ckr/5zaYnx1QBCOSIDC
DbgSrvIEkfSLSWj+Vra69ha3FPcRfU12pzrhLWYDCsZY4XhQWVlRdtUpT5roog1ylFUzaHZ/rVjD
Xyfqh+8a/kPw/bHusTm27qsQ10/kLtVB9mWltynaTGx8jLUPiq90aD5Ef/BS3S1vPtvy7HOOO8+W
zSCxz6GXrHSQxfiJK0SyQuqe96FfPn4+f+WZGXYUaRZ4knw8hQOv+W2eVRA3RzA4bcD4mLcaz0Lo
Oq2+MuamPKgtmZvcLO8KkhZ7UVuRc9P2eFzU1M3/MS2uYJqpAGf6qzr55iFp6vBWHmBHJWdXXGRj
QiLnL10zfCo6fdrl05CZN3LEidxwqZFkxhSaSz0+TAeXZw5qifhKaIeMGSUDslVi1XYMkuhRtuQh
S71qjbSsmtUV8VUezJJyvq5E/p304SmvxffG741HQG+ubMmnfKxMv7XCf7YacNuPeFz/Ntb7GFay
EMqWQWlPe0Qv6l6etcM4fZzJvmQaYA8MKbvlLq32juWCHCw0X13ZTodm7OMcZVuyyeC+IJ/v9Z1b
kUOF4QBQDBbUplKEf+6GbMLtwguu6O+jpZmH7WNusSD0hzp+HfvoPXaV+JuVa3ycR5RXCHSgsUYC
NB+STycJMiptUkihleK+2WHzAwKV+5J7BVjKUsseC+7/Sx/Jzerf31ApF/rrDdU1DLA5+nxT5WbK
8HzD/W09mdh+mA9V4zxCX1Zv5IpxKDvSvKgX9nIxOSoALggzpXu5zpSjWdT8HFU1SFZy9PNaOQrK
aYdcv7z7V9d/XhDqbUB0odbFIa9gROYt4s/MMYNTrFGDLs/sDtslcKw91urVqJFkjz0K8vSoWShR
NzyWpOUWkLmHRzMGX9aJpaLot6YZlc+TG017PEZVNIM0fdDYKzeg8l427cBh2V+11WlqteLZsooF
Na7UC1mk/YI2tLeG22BW3ev2I1rmqyHq7JtoMeJz26i5hxppbZsAsVrQxs4j6oprpNjtNrBCc4vk
ea82Rf5qKQAcWb9rJ9OAX4to2lp5hd0/EYZ9chrd/v5rajY7RMqpyAy1j6ku0JFiKJWl1erOySTj
PC2BCqKfL7oD9frznR/870nX4+xktIP7pmfT1eZL+Ybo9t0JR/uVYqnuxsv86dlnfbIobbt/BDCA
vs7Tu/s0RjFZdfV4pyrINCFomrd5TjBrcOrwTK5H3Yyd2R7twXS2ujJ6e88lG2koBd4jw6Bilohj
jrDh03pREW26sXTO6OwV4g1iukApC1ZFgetUHhcpFZVu+9AQml5QzDA8ceMyEFCM2kvkAMxqykGh
dGV64S+pv7EAOJGkd96tAZeXrgj3Acu0bTXw5/Qk725FIaq7vKzeUNRpOLyYKtJ1rdqTYZ/D5QPB
KvqzsXVg1GbDeqQM4DUMrC1S1PBh6G5xgUvYkot4S3hnusNKBTFa0yffzAp5KuDyd1FRhNjZXUly
OQ3WOuH3A7J6ci+Bla2wfwnwDbafBm/q3pUkXncdCmG7iPWtwPcNQk3SXbPCN9ZGp/YHJxYJN8Sg
pO44LOHPIetNEeO9WdW01koCF2DBYJZRQE0MXXE+DrKJ9Iwa1doKMRxkQHM0gtLyVM1iTuWkj1Nv
vpzqx/yQRL+9jJzsRi3EVLVId7qCs/M4sMb1Z2pHB10ZwYibPeCiggBbMfN3I3wdpnD6lvNgZlWb
q3d6NeVbCqjcrakE+kUBgjJTmKq3JqgJjXJN7ro/Ol0tHsvMTNYdH72DZZTDSdFyZ4nMc1wWfq3y
WIwz6hvGe1nlJrV6xrxKkf11N91/dn32N5N2L1sfBXJp1Hy8xv+3T76I/Aljn75kBsltO3KtpaMa
wUPXV825zVCNKnH4ILtsq903iSZusVoIH1yvzpYWoMONHIwtN9ubMcQD2UQpWt0X9sZ01LhZNJR0
o2U4G+lE/VertOA1ME8A7fNChQ/gTA0ESO+O4oX9SUy+y2tuKywJ7vUu+G1aJ3pq77xnI3HEtiQg
j2sK2xW9ctnDWOLnQTazRPD/x8Z4KWzbuPhaAY4u2quWjzZNdqHM/WKoXvuzD59m5HwQiZBdcwGr
jPLw758nuv7XXbLpmpZLcILQg8WXUyMc9dfnScW2fSriHBBvGxoVIVBDlPthcjd2Z+l31bxdn0Bv
em77szWPfbbmMTmznR/r419m/v06OZPsrPH46yf8ui5KlHoz1Pl0A9WuhM3V4dxne0e16a3T6NoC
40N65EGkpdgohNBu/hho7JRdgKij6cl1M3VJiTTFnpZ/Qg4bX/mCA1Cq/a1syYPZwGTgRlEvNCsk
5Ne3bodqxBVUJUNBth0XY6POu3VE5O8jI76L8ti7lV3yTMHgcNkFE/CpXwOaRaUNskgqML1mRQ2b
jp8FC1bybNh7JwpGK05u3YfUJh1YPyQQFPW3ehrSh0hz3ydEro+1Bn9LoP/aa35inZHPh0s9DZpd
WQwesOlg5xitdYXmUt4nZb5JMrt4tvMhPlodVjiySbmyzl0L3k495uWzmPRogZWqXZTdWUlzkh2k
7JbgFGy+5oNVgAnFvKsxz2mjoD4gcoV0TBuKjZimr5aODl0klHQFVuQ+dqV+lR6rWW/Ppr1xfY81
u70lKcbD9e8zUii6AF81ymeGUltPOOAciBFkpxhOzAquY/bEs+y7LObQ9deu7ZoLha+OufUd6M66
WVqISlLrMqSFto/ryAFw0FgvKgLYcLSyb5pCLY+cwW+v7jtBXZFjO7ASS6RBYZawBC9L8TIQfyFr
4FgHvYyiF2EsIsUdDr5cpvhhFxyxSjyOalCBYqaGvVWamccMwTMRg/4j0MzzoDrJWw18DVy/5z+7
aHQXLEqTB9FH2tLnj7mkkdeuc0/pT1aYie3YqvpeYEN98Eer2BYu1YQUwqbruA6iO/7HumVvCAqD
g8xu1qzBp5NRiWlZ6IWxC1RFvAB9Xjjl6D12vl+fRrJ50MnpN31AukY4Mm2+cY0Vgttf09SkQvg3
38FIQPBqLbw9OS1JwDon3g8e7cmzyVuoGVP9GqRDukptl1BEjMFyqiX+Ikg7/Q2OVxqo9rdIhS8/
YTFyaweevm/aOuKX1atnPB3PmZ3Y37I0fc+VoX5wqqr8T0tf669xpvlW5WmGqWvg38G8aOYft6p2
TDQHuK94VK3Mo97oyTU6brw5Cjirnw1H06R6zaK4vLGVtrvtoandjbr2LPuTKUFzBT+xrEHtlWOy
kxsR2Ywa6/emHLWL9lBF5Z03uenR16JhHdYjkh1imouRaMerkU1UqZaovTx3V1pO9aOxy6/IFN1n
xdVI9Q9atkOV/qNtG/WgqE2+LDvgXKGTXxvT0+/ruT8kpot03xBfekChCMkGleSL3NFTbYDpKbCU
hdzvy+0/mPnxFKH+3dnY0LbUA6hoMC0j3jhpz8rSopb8hJFVvelLBEpbZ8AjuvV77K9ygroYcw5H
2faDYjgGo9WtWx921h8Dcopd2lwiJ7YoaleZO5KIsS9wxZq7Ojfruw4oA3Er+6LEfXMXols9FiBG
l6WqqyfXaRHZqvNmSFVna8ho/N5iOR1RtPjDcatr7LvKS0YVwSKJa+0yOXP9G+Cp/efllAf+vJx3
7uNy2wrMHzWKlskQwS3UpWHrRJi3gq2g1gIw+EtdR6gSqVjcKDi4v4SO/dr5WGpFFXamHk5Yslt4
ubtNExxJ5UW5YPdn6rV/BN/ePkfF1jT87MWjkPog7LCGbkJzVMS9MpW3MpeY1/7Zia3qIYCtcxg0
xPCyP8iDW19rqgcDeHvuIc5F47g225YlOCv5YyOG3w+ffYjgh5VZ1MaNnPI5IJudi41LiTfEMh8a
Uod6lt55iI1WLDdUHpQzOxyrVEyRwc9gz5rtM6xWDgZf0K0Rd90prFFgqEGPIiwGPCuyeLzCjfEX
pZs3j1CK/BvCg92LGkJTyeAifdX95tqGZYE4p1kLSOXo8siFWgEEVUP4RLACiLaAuw/QpdpvXRDd
G/2Uxz9APLJcnZNVY5PsUcokd+rcKtwIAIGd3MmxjJYcM+ak068xY066//06L6kxvh9yHR9Xajlh
DiJjKoiSmnOl55yB2RdliKeqLAOFKk25bVq2/g2fyO4eg6gdy/jgh8NJ6BfRK7EQNOF4aJ5TLzX2
qkEhQBbrzr1bk4+dBVzvsLL59pNA0GCjTXquXF2NWh34O9F+DHz3HFSsNys9Fa9FFRwiL21PjZoY
G4dI3g2Bz+AHNffZbI2MgcdrkbTas9Ml5bJyu+nWcEqxnQy93Bk+BY6JkoIFiEkgp2GjHYxai07o
3dKVir/EM56kiGr4nSbRIZ4xw68icTR2hiLEvGDkTlNRhRvUvXHnhAmMWaDHb87whSUzJBPMsrDj
hM0CNWMsh4ODqdGQhyMaGwYI9f08MzUx3rQWBdSqsOxLP7SvdemNLz116GsnN4k1BrV4aTVzCcXG
exDpANPHLaKF2prRS1dgo2Dw8djKpjfV1GYHwxUob4s6JLnHnj3iO2Wk26ylqkPOInhH5FMJv+XW
0J1NclTrpARKVc4rNntKk+sElouKvEgnIUyfPMCPW8KqHW5lC9kHkjlwvm6BsClNRmufB463McuG
O4OKvotyru6B4iv7BsXu8KUNyruYT0eAaHmFbKgIb4CnHoTRB2/tpOE7GETmozqdPxYG+HJwo37y
YX4+l602bbssh0QxNz0PHJcCN/DwMcqfNeSBff7363T7b88+2zAIEOPY7Gieqjt/xNE1UCW2sCvl
gdo3QK8+hmSimvpbdciSfTPUsxNXWDz4+MlxG8uc7yXefEHLl/hzrrDIfgjEVpXFdMrd0IqH6U1Z
GPbn9EzFkli+dKpAl/mYO7+0BZkR98VWX0D5d1JU5QBV0zQ9tER838lc78euSL60TW8uqGnPL5Qo
6NuCfccW3iyle+4cBgXa+CUT8SFgUS4vAvybEAW1VTyswo8Uc2ll0QPywhuZmg5xdn1IcD2VyWg5
9qsFFvvPsfm61muc/5DJMP6+UUJGYlg8uWyDf6b6R5aL8I1v2uXoPBi6AtO6E0n5nFpge8Ip2QwV
CG4qkqYShiundac0h3Y+fIzkeNYuZOeQNiCCJuEugswa8TqZTjopzEOZ5fZBntW/zv5VcxgsgIRT
i89My7dpZ3azTU7Ru/dorll0un130JTKOUIlAOZka+ZjlEFjnXdB71kJuLGwvsuLMiXiIgcyMcyI
nxfhfs7XMnSNRyctWeqntzqsmO/dMKxcveFbUmF9S31D/h4BM3RQ0L3Ak6ZY3lCtK3V51qpIIvvU
IrLeTmWi7hI1CU+WsIq1OSGf8ULzKcRSbZVClzoSosMobQ7CKNk0POQZ1gsqNt7voI/i1uQDUhDV
JTMDEgRS7wr3oZ8XEQiPPi5i21r9ukhohf/u1EBta0ovPy4Cp1Mf523Tx0/ydWV4UH2bFIkbpZve
BJyGsD2MnqY2+KpZrnYcjCTeT2Xssdglytj4rGWbcQy2MgZZUcNwY1XC+4hBZnimzPvNxxL/jUFN
VEgnGijx/keT9uIL5TjjuiaesnWt2Jm7KyMuLoGZvICQ888kh+td0+jPeTv6Z9klD7LpZemawHt8
/KPfbHR90WVDvcrFNelQMcmUKBmQ+ijPPg+yLwn6cpvkR+5Qbs++Tb3P4XRjAOFbR20uEHfsHm8X
N7cxo6I0QY6KTrWOtXcf1GOz07PEeE4mb02Szr5XMSq+q8PhPtVHkmAoc7cala3UH+vGSunGaF2U
db4diL8v5bdWc0W+9QSesrIpRzMb4ZUmNlbZ/rDmrRme52Roldimi6YSa6cKwebVL74bwlGODY5G
J7nADbV15KjV6WPNq7vYWRCd1/slwWmWM9C3VwPwcjIl4aNckrHLDMCSheGxjMPs3pri3/vhSB/H
3Mru5/kW1uGvpn5MheGeslbNH5MOqz75G0VZuWPp7y4Ho1e39mTxH5CFSNTaloLQJCwelRbC+DxX
5F25y4gPL4ZE7+7FGJab0jXitUwU+klmUKps4g7CW/acx5dS1cScvH/4WLdPVWksJwOfC9bGzj7z
OwUvsZbtZdxWL1abXII51tnH5d4GL/Q6JKhMEZpEtxV2dzvAJs0mCjzzmuYpWKlSmb63OBIkzY/c
V63XvLgSDAbR9+sEwdofPb8PUWWSI6f6bU5etc4rsNEnmXKgmnrOEVGzKJMKeUPKSI9gLMvRvt61
VSHeXOjZgr26z3/ngrq49pyCZz12FCGvUjjlr11WU4MMDTkrUFp4GuXWKYukHf/DlAlSyfKYtf2D
nIGFEBvWKH1sS+BclCBEYMC76trNwTc5wwG0Vlq9OJXc05bYSTW39XwYVHvA7S3Tlq4WIu5M7JhO
xzagPzrxYzZGZ0NPq4t8+AD6Z79PPll+buexzxb6pd9av66D2tv/h4ePpzp/f/47tmWQ+dFI1Gme
o/81TGdYCqW46igeJg8XTQ0D5Sgbg4Xnmf2Swnj7kIkGStF8FnQ+GyBTT6Nl3PjKzUBx/LrLfWuP
iUq11IhNHCpIXGTP1YfESSBAcqvaIGyJ17aPO/enXjaeguYWAxdQniXlKerUHGzurE8UgzzlbgJZ
ZG6pAZjHPH5IEExeNDv399y3IR/mjvUqqCR2Miu7K71GOSdTP856U8DXngKaKhnvwrZv3rKw+25B
BHutiaxhG9KL5xi0EhYU6SURwXAuYLqiK3KLc+05/jbWhmZXszuF7qxQ7VD196OuTsc0wtNrwslC
VLm+iPH7WNseWYWSZ913D4qlwXu3TbQYaxe/fRNA9K6ZmaGeNQNqgTSv/qrxbc/10nk2hQmT2bTz
jV2V3V1ol6eUWqzXNAOLM+eV1HYIF2IowosTV3eDEsa7cYzsg59b1seBx2dQfgXhwToz4BFaFFH/
Y9B53pKhiSrvJaRiedUaan1AAdvekhLjUdpFYoWAEt/fxDdva+5OlPBU7honEpIPrhcClOgS5+r6
oCi0bvqqBQiPitl70HeAbrO4WBeq+wzYsn9z3ai4qYa6WcVTF2/Qp2kL7gDDs2cj96jNsP8WWGJT
B9UQ3nTGQ5+b3g+rV+7YSW9bsvNL4XjY0CT6om01kCxZ6G6QHHqHAgjX1nYVfN0LjCcRUE0p/g0q
kgi4MqDn+siw14XfsQPP21u9dImj5SJ665Lh4pJsfSflRMzG8RZg3TC4gUS2pwp97/VWeGZCBo+6
6EPsEKaeajdsl2drZnmoKgBQSmJc+7krUZQaCCHKM6lgG6TwbShfRre84C9bPvRF/aDVXnpLAZP6
WCjaUxFozlmPy+YkrPoyxGZ+LIE4soV7j9UuP6pRcAXnK3aBk2FYXkeFeVSIPXurCW+w18Emaowp
Wr2WTUXYt27J9tDW++Hc2fhxB5j2vZpKPLt3dOFB97qT1nbujvIQ7ejnnnoMPc6q0PielGGwofTx
Z78cTAhiEq6Zp8i2FzZfFAdOY++LRzIj+W2Vxo+sTpqzQHC5YPmk7UG/9k+qy53aVtNsQ5DkO8/d
4S5ze+M0js7WSs0QloBdE9Azwzs5iOfLcNePjrMvp+SNHCMzBs0SOy9KQFnKdqTj1YaCMYX8Bq60
JLL8xDKmWxmOx2NtbtqGDdLD07pdHkzlOvJKsRjaRilIxRn54eOU2nG2Say48C2ce3G8vaaurixC
1PdD6O3zRlwqEVu3btZu2H3i+mV8x+aNFV7cvg2m1V+mFkNPJCr1uo5ep5rvYcxOR3Rx82Mw75GT
D49NEnrHyp9Ab8KbXI4JrjRdzC09Ujp/qw5RdlPydb5gFVRe8vnMMbVLxk3/ILvkYA8ncjOg717I
JsVN2VnR6jfK9g7FrHOtE7XfDchFIUrSdKJgIvKWfI2V3H6IOjFcM2B36dwqC2wVo6CHbKCOCths
DoWT/zxLEwNHwtD++tn1Oe1zrmeUFakNfvqvKx1sCESU/gBq4u7Hqol3bud7B+KX2TYyteA0RFGz
CWsjOZNKhIpbGtXt5NYOSnkV3dIQXDyezNsiK7JD7k7tPuTrv+2iwj0ahcDVQ2D4MVYtrC7qPq5g
BcHxmIP6UKZ34NuoOnCnDNRJHG97s653ceC1t5SbQ6nz0vpV9/OTikf2O0DsXaflzZe4xqDFdowM
KBwbQwqp1G1fdskCv/B0pRFF3WnY3G8HS5kfGcg5XOiOXymGXelqbb+7ZXavsYZYNAQVLwM+zQNw
/B+mUZ9D7oWvQc9vOIRJccHKoNvWoj27fJU2ie4OG3wSxUV1XGILdqg/q1bzpttZ/CO3TyrkElgn
oX2xyT2/OiEktqrXmusEeWNdgQg7usDK8fFAQREozQXOUod7KZmACvQ3rMT0XYV6AQiNNYkNUGnd
wwg8TJNhnZAzasvQG7QXE5gJMRCXRKWnccteNyqClyi0JkAIarUnTOlc82Z416jBeQP+kLEjbuy7
rOnigxGBmHKzXpwzb96+WNZbrJXBg4dkdYvnbrexA5ZIWiTuOpEH3zzK5ACYZuIqMqQoaQqEpM77
7pnwBAkSZkTzwtmtiuwO6gUatLHZqk6Q7pwJUIU2oT3m/zLZCLW1bz3z/9F2ZstxG8vWfiJEYB5u
eyS7OVMSJd0gZNnGPM94+vMhmyZobtvHO/7z31SgMrMKYLMbQGWtXIvSlGioAopYAahOegSXWTlQ
ZBp5/ifLNJsHh/rPpIwpWYHVq1p4OcY2vY3mSj+yg9zuBdwFi2ixs4eouhboVxcv4AyQmHfibTpq
sxzL/KSqfQ7gEaHlEgprq+7TrWH2w3XXoTA6u1r+zUud39h1GR8qLzYfCiP8NVruuRbKMGWvIPqr
k4elitK+7qN+Oo59kj8F+uCRr+yan7YHyy0kE7+hU/RbpUbO50o1Zzhvkm/uhEJIsajQZ0szaVRn
6jFfVAgfdQUeEyhc5top9+GiTS+BnmdDQRGb3ma1lQq0kbXFjWWZRcJSa7Qf3Mvcl8lSWzsGoBr6
YX6BrQMt3qLMARuTACT1xftzb6Q3Xux9dxLDu40M1tdh8zwbKHrqs34zN97ZzGr/5Hguld1lYmxn
ZPmAnrTjlZc2OqT56XRfLk10lU9ZfmBxHF2VrBR2YL/1FxsmQqMex9/Zn5spxuZFhdV2raSoJbVe
sR/IfXO7TIMZ7QVu1KZiPY7cR67USYl3aWVrn+04cK78BAUNvvL8XrX0K5iZdDe7DS9cKro+sw96
JDMs5xCj5rYbENCmnntCy7fqun7DltyzRb38ldjWRmvcP0IaVyevBiENrK8NZNhN8+I2SAPnjhl9
6Wukm/vMMh4SL2SJChYCOP8xNub5ZjT6HHxPGlwNejUg4wNHXG2wBCRD9Zyxz7SpoE64FhuCD/am
nyHCAfz3AA+w8xt7UTvo7Fs/cJ8Cg7fkSFd/qIoyAVIu5pOp8CIIARh392lJTVTKwItg8pWyx/Tb
oIY6AAJAgvBzuCTAw5Pq6P25mw17m4xuvbcRE7DCiA3JIEOIoRzRNUejlvWaqkDEO0OPGHr+0+QM
T4Ed3HqWHcAzFSskWJLuCO9Y8Ug+rXjkXRrGQK1VdrPNW1PQBvVnqGvjW+T2eMlL2/pzUhbunZeY
n/j+QKwwbeGQzh/cLkjunY5kz5Q/9LGbXZqKVdyu6tkAnpYoccSg4O/a8qd07DBU94UzJAuJwfyQ
BD46AVo7HrvQmB8uNtWyj3rqgr1YQsTBasG8t5QbsZQDhEyqhQ5Mq3TAJDynuum69PUoNcpkX/Ts
u1LB0CzUZ8RcDrkT8b1K1f6Q8iS8rS1EJ+ByhStK8/xbafgaeNdd69xDLjjfWrXNAyCLHyE3Rdmg
4LYopBnaPMIdzSdzbS2sGWJr3eKkJxT8FbGrI/3YoGGT2uzCjyg2qvA6FxWlb6ZvPKjTZG0NyAIf
Q676ODlTeqWwtKz0YH5woQolhXAPgnXXW6rJYxrkplfqcLLGJqp7fXIb9r9ORsFGa0dBi+eSuC2j
xDk1fsO72HJE7WCDNONyuDatc8cu73Tou6jdkzZli6J03M2gpN/8JEy+WwpJfkj92i/c77VtG/vB
M1iUaA9DpX9vq3wpouQHiys24Ds4R/XO4tGydKWB6A5UreWRHdiISx8d+4TunDKk+oPRPEVmE8Rb
1U5V0knOfezFUJSrKPyh1IhcTT5rcJKVM/kAM7FSqC4V41GaKtR4LQjt7gAv/6utbjsqTUa9uh7T
2rzEDRrM0iOpKNhrvEMJOxsMHpp5gohz3nj+VHzSQrt5GhrEP8as+GQic+0lqvK4vKj7XaO9GCBW
b0gQ+JeuVWaQak9DfMj0MoaioR+VfVmEENGracpebPETrvXiHOcU+PNbi1gxm+OjRS0Z4mjpfLQ8
3z0ntfIljCkAG5ClMLu6+QSjaf2pAI1UQiV4VwZK/ckzUHTtkaLjDkvXZR/4qPWkZvzWv4Nnd7jt
S+CneWz/qs1z/BJkcX0dqdDtVl6QoE/Edo85NNGVeBNzhPs4NEvQK3h9xdqRcVEgfTLVJ54fwFgw
j06f36QhlQI2C82zo8wABnvLuLKMhjpaX7U/W+xzXmUAmNAeL+zPGamEK5D46o68Pl6Yd49lweNd
SRyLFEtYo2OhpXsZq3t9cCy1sttfxnaAznjak+dbgnnDa5AjABkvXnTvo4NJFeulC0yLBxbEAAcJ
zoeU/c0RoRwJVgPkMWq4ho+XseOIJg8b2kcJNvpWh+TU9S/e1G7QVkBXFi09rlmNkIOteraE5E9I
Zoi82WFNjpCCX1mO19/3weQcoE4sb9zkDPok+oRyda+pwydFc/pPWT1+CalRvi3MfLyqehPkvjEO
9+jzXEPE4Z0dQ4nsi63VfsAlWN5dTD2FQ3cmm80+hDZog7FiBmgeniBnGO5ljrym1Jf1c3R083Gb
ISDJK17kwNcSp+cgGLWnTBt/5iSnfpRlqG9AeVj3mW/FV9Hontp2zh46K/ncqUnwYns5pV4mmoQx
tXYvdQLjLrn26SBewAMwR1apdxJvYdbPWVP0D0HkGl+6H02VBVd6SKFhOUBiDsMDeqlKBa93zCYn
ZEjzdPJKWHWQzHH+OIT7cTqZEF3o23cB7w7NTINBfSJ9EFhP/jQEX2z+PDZkgfGOXvDF4Nv26KfF
SXqKNZj3MSR70ovnvLhDs+un9Gr+6BvDidAaGiHtmuuqO7sje3Qya9zOFGqCTNnFqFjeT7762pjK
taMMwf1q5oW/PKV+8FmCVjvsDNo+nNgp/uAogliFIpxqgTVYQshHsNaxXUT0/jid37NgtGpN+5wk
ziEa2umbO9v+bm4BNU9art6qOukusNM7N2aNHE51CJ11WNxJU6Wo9skRtFguP++cZ7hTv9qQSfzD
W2RQF/UUlEjw6pDgdPEOnRK886YUS7GFPTRkJci9XmZtGhipG4iy4g76fBIs05xDdhu9NlTk56d0
aeRodaxxq+ND3L8IWaefAcQnUNRy4nWcdNeY9Uz/IuTDVOvYv73Kvz3begVryIfpGwhSXy//b8+0
TrOGfJhmDfnvPo+/neafzyTD5PPQ+qk6dGH0JKb1Mtbu357ib0NWx4eP/L+fav0zPkz1V1f6IeSv
zvbB9n94pX871T9fqRuAGTJ8o9iW06L/Ei0/Q2n+of/OxVYUo9Dleh116SMnWFxmufQvA94N+8sz
iFGmej/q769oPesao7LvPCMg++fr+b85P4sZlt6DGfN2vp7xMvfHz+G99f/1776c8T8+k5YaCKsa
UNx6+2vXq/pgW7sfL/Rvh4jj3aWvU4gnXU76wSaOf2H7FyH//VRg6jvYXCDNM+OpuevG0NnXIOKR
8KCLhlVzN5p5A3KHLhgtuDEr198pblOgvQyXIyVTHm+Ui1sCxykAEwd4BRqStj7pRTuaO3EHaI4h
onsL5pcKOjH1s5eeK4+3wFIvdQRb4Ycy2VRCqanass0A9JLk9Nki4XoeRljPNjDUsx+OzM3roTXO
CSpzi1Ua3XkduJouo5cIH50EZVs36Q9U2JRrOMStbZ5lyZE9KfJRalY8gcq8Mqu8vTNcO39SyL7c
WF77ID6JqvjlQo9cjzttiZAwHe6QTUiy5SQhUD3yipTzasqsEpCWBRguMwYsuJxEHP/y7DCcPjiW
7pNE/Ysze1Nw0+v+L0FukIFbSvZnkFjgwJZyfekjYhdSxuy9uleH+RZimwohxUgIDOOXYTJWGonz
3maxEGY8FCbFu0g2A0CsY3YB5FAasoROTOkMrrW5BCWui1Z7Ox3fjQF5+kf4OyvV+gjFjYaKwl8T
5qw1TfsOcXI4EpejtEk3fQ+X6Qc7L0TRjvdTvkMfBoxteNMnwWGdQyKkKVnebjpklY6rTY7C1Omv
KIP87YNdJikb91yXs30Sp5icdDhk6rTQAg0WmEn2Ca2lMWr40+zau9jFKXY5WhvgdfZZunMf5dQS
LbO4bKb4dfw6VoY1CKvuIqNGqSjLxgMQAMgt41n3NjYS6w+MI0kCMaLCtxYINWk7ezzEXtE+DIHa
PtRa6Zyc3v0kptXezvMnSIVc1hqESpMBRz7YZoB46TJSbJdzyEyrUc7jOsF0OY841HL+CidQAzcn
ZbpyFE7h42u97ofSXRusfbm5+C7HUrMr1bthO4F2aHdehao1e7gntTWMFC64KmtOSoWKfLXxFbX+
03GLyJW6lXC/rfvx3GpQCUCQAD9qbLzWTidKh5qsupRRr41RNuPBIpsvpnchHyuvxR/ELuXY70IN
xR9kuBRiVx7U0X4XfSd7VwIyplC6SV37HC6gCMjx1e9ZoaA9UlHi8BYR2pqGFs+AUtz1B9BPkgE+
P4jRmcPihvpXiwTIDiXPV2xQY0EXaAfsHC25PX4pTxG7qOc1++doRXZlp22/EVs5w/jKkiJ9atkN
u8QBtRiQhm2bndWUzSMS5Nkhaut4F1oxRBggBXPgIKj2DL5XP5bDVMMhj01bbB1F3eG2IUd76Yv7
wzyjGt/DURpc93Yz3PTUPt94w0LEI/3YD42zqyP7giLi7uIg+QQeYHS6X0Kjjdi41/utqgTlbp2h
y+PXuT7YEOQyzr5+98Fsq5FyVHS0ad4eHu+eK5enDdVE85YcgvbuCSMPln94Il0eMoMfqdsA0BN6
3q2z9RV2TDMoqqHrKNAzqhO2V2jSt6MJuH2zWfvi7ofkMuKDXbqsoPsjyP+vzdC5kCKbrHdRzkNy
3YyU27XJ/ea1awbtpgMmciNOsV/G9lTjbIO5nvfrMLLq/q4vK21rCrUH2j+Q0oJO3+mmEUWAgDWo
x53mmzHBU3Fqcwep9DhnYRo11XU8p9V1YqSu+jRY5A5USD23ElMvgYmUKkwL9WvHrttZH+/E5IbI
EPAyOij+ttHUbOtBlbOZR2e+4jGn3VPMqt/LEVJ5O31GCma16xa/gky3jmLyVEC1G20srSNK7gMl
foxfG9J6/CWgvneR4i07A4s7MtEE0t7OJrZmOeVYIPm+nG29gLCGdwq95cvZ3tnzFLlGdGuoYNWv
5zSqjuSp4XHvMsSiFaQJdNiMwi4bfnFh1dvWFPU/IDr3GhsZzvwhdnC+1pwmrcI7O9DYAugaNQTX
3pBOyoMrAxL74eKu7IiMJEiHV1tBYVUxVulBRlwGyzzQ/ZPUq0K4IJe56gIc5U5mtMfwSkI+Dlnm
prQ2OssI8UJAvkt1xxlteKoX/vkG9Q/+dfavNiqNpZZUP0I7htfDatL7qk6a06iHSDZR5/JJYuOx
/xir9rPFNg3QB0WH2NPReCRJzUCj9wrFMAndpaBARa3s4pVqA/E6LkAH8crYomMf8pXIxWeerck+
OUpsrk7xsEkGvgI/tXbFW0FBcvFmRXmOahNAU6MdYyAe0P3A9Q9RCRU8y9HqWG3h4gXBoR2R+UN4
dImTZmidVwe1G7/O7PDNw8Am6jpATvFhJjnFtIgFi0OC13Ony0WBvmpuK2BNhmMifjIBx4vsMf5G
HZTXTuq3gA+AzcLI3APA175VlgbIqpyep2KgPk9JUnbCA0hnctVh81P1b4N0Vp+0iC/sMlxmzdu8
vh7J9/67WX10nbRRURwHadjs2hpchLH9nsps8FnIZCn9TaRHwQvsdddBRba/deP5U1EV27HVlC/U
zxV3OvSeqLMSRdEi78426izi9aBl5E9hSvHKlFTlDTfijUz13ZQ5UqlyJrctfmVLAWFyHzllU3e6
J1VJ2uvODe1DRsL+izJHd/IcXiNSgJ/XZeRYh7Cx4Fw0ewUGM5izqqO8J88ICJ1NdOo/vCtTVMkb
+KyqxtmKX72vNvFETf3OM408fjaXV3U2fK7QIUHNCK4FlNpg0TGbE+pmynD31mVTNLiVZs6da4qj
y1tb8cCqjW5x1Whu9CSNB8CjTMDiSQ9uCx05gPZs9GaD4vWUjcesG3pusgyY+f0/OfB0b9so0o5F
TI3QdmrVU9l2zq2ETLo/3NnufFwH6PAKX3EHpapeBlDKjFqlVUWXmMt55+S+LIrwMomh1c19OLHx
KVfhAMO/8irf2kisNKCm0x3YpuFgLtPPigt/k5kEz0q6U2O1fy66ZnhGB17fRoMVXoltBHF7Ayrq
VyjGh2cxVYUJVVCm3jqLaQCdjjCTzVvk0i1Z9CHG9lV8Em5COL71Mkp2WtU3T1Pmf4M7ZDh7SOKc
J38EhS6H0nB7V5T2vAZ8jEIJ4nWoxEjXL9qg2khf5Zu71y0E6GXgGpMV8YQK+dtocVv19DrZZQrp
l5nzSR3q4PghxG5UnqiB9zm0avPkdZ55cnslAjs4qxxKs/bFL5HidlLIRC+R0rfXyItLQtmQmBDf
hmdEgmQOOVpPac+BYmz/8mwSyRo13IRQuB3RtBvvHVtJdogyJHvp9l6IrTfGe4i6UJ2Dg+LwweEP
KQy2cXr90V6Mp7DMNCS2a1SkZZLRfdancrgL9KAFnJQ5B4+V5aOtZvXGr+fhWrrSJJ0LA2Qf30iv
Qj/lsbPGXZ6E4X2x9DwzCB4pzFyHVLBw3HZQk/sTLLFbr2thGfCyHxrl39EWjpeZn4gO/aoMX048
muFwaKIMnFJVQy7WDo+1o4bPFAKAq/SfpTFiuwVBZPmndLG5DUDVeYY1Trzs1nf3eaCfKtN7HaD3
QBiQhOFHjolStGzvzH15kHiwt/lNXzi/r/GUBgLvsptHCaj6atoGfThdSXduyw4wmh1tpau4qfGU
l1+yJH09GzzgFelL27k20McEdVMYJG3chW9Rj0COlPDC7pQmLW7FFqHCM7KU/6NvXhsUyt2KwV8G
SZR0pTEiOwZHUwS7D461CwuzeQgtpIfqL4bmlrcjKpmPVBWz2QSv29YC+Lhrh2Y+sAsfPvtosD6q
kbuBwzz7D6+MNTtvI7Gp4QbPMp7i/o/jJSI0+X99OMPb+cW5zgEo+MC+fHPvWRH1ASEcXgnkw/7G
pnjn1lXaPZUZAUQC1vCzbuPgFC8Y641Ed3aEumhojA/StEZt3pZ+s9frdnrIbYo8stiH/HX5C5Op
/+Y3Vn1z6blsozUKQi2JfBxvXrm67C+8KSmxd2O7ZSyqNOFzDt39FXvVSLp2yIXWSVmfgAvCLQUA
9mkMt2m0bPgvlkKNvZM95r+L6xK0KD6llRvt1zEBouibqQ9e5xGHmv7/nGc99/i/X0/Xz+oWVbFq
X6UWWg6Nfuxh97xufYP3rbTvjZupYhpevVLjJrWN+DRSApwvDjEN4r3ESHhFUc5eaz1qSZYhEilz
S1cZZxWIQADhU5tU016M4r6cUcJHipD2FF8h4+VGKPPKfbScwPlsStOYrrq53asmGolbkhrmKUIg
Dug29/w24JF3I31P7u/iJ5czufuyatur1/caf4yuyfIpd/xAgnu3S110BVpIWt9s6uKwo5rKnFq/
2HOYd8zLYVbMX3vdKq9lvIySARpfnx3fFGhRlvHiGPrMvbH1SUGWYKSeA6prsBLVzfzGfP2hKw6x
TbOFAPJMae3/HisTp1Hww7FhRKvt5xIS760cmYBWLkf5YitTxXqWo38R5zouuuKQjoZuuv/AjSVd
HRivkkcAZt84s8Reh33wjkcrBVqQopqQQHF+qzlB+UKt8cY0MzDOo2kAYI6fjcWMMEiCzAspUela
FaX3cCQpAJjn4kXXSMKTBXJuxcsb/WUOJBnNh9gJnwOKlV5oEn62yMZ6Hkk9pKrUY1E6T41v19fv
umirXfeoOoLTaLyLN4Cs7DG2TetGGC/R8ni0JqM7Cwmmv9BcNpES7dUq0ncXFswxtpMbtGIuA2SU
NK6RXoZKT8aPVhLvHaA0u9KtUGetu+lYaJHxWFJote9K8mSmZSGJs9h8Be7zsrCbS4g4JiZARcjL
T6U+/dYFCI6TGjYe1To/qXGo3mpd66I19TJRK/bYLq6pa5VbzR6vWsPxoi230OmUKPrvl0iTYi3Q
6WaxlXOuF5MGHYAQYDElGPaz2NPWW5RZ5+Z4mWq9GHHLBcZOermQdbriRfMS5zqPkRmOlhWjqMi5
kdJfAfWnbmvVpROjNs3gbmW9KOFgvomcdJSOlgXmOsXqWG3r3PMyzczvFMGb8QsptBcKKpVPbTGh
LNuZ5VWb1SmKI3CWAXz8+eeAMXIf/DogLSNUQJNKnYwBkZeQAaqhbezsKnvfNZeuBItXgteueD+M
LWzg6S0Y660Qe2cJeKDRd7+Cb9X8U6C1JbULFHSmdQkDuNB9k9s1biW6GRGzqo3hXLS/p4VlnkIo
ns5UkvKvqpQSgh1lKOBRXqyuwaYSKSHxTkuIHElTNxRJXTwf+3bUGie7/1kiu01d9BIn00mfJFJH
KTR8y1NgF5sg6TPKoGmMWQuVq7EiYT/zHNn2FoTKv6epmaHjl5ekPqMsOzcgorYoySDrsAxq3NTb
R10X8W6VO4p5W5UqVevDRAXgQka8dGGNmu690O/CrYOcjHgtta8f51ZNbynAe2HVWXztskWou4j8
l64DjqT1xfTiV5G1gZI9f/Gd1N0UReB96cIGHRWLmt3OoKKJbQPvpDmLwPXC2GDGsX/pakL1UMI7
J17prl4J/rdj0zSIts7Akrxdqj+NDniMUSMmFUWec2svbCdsn4Fin9gzPA9BtRfbCORyRr1lcS9D
sr5AjmCZwaSga+9per13a6W8gj7F3SeU7X7Tk/hLQ4nBo9pX+j2KC+lG7MjMm7sMub9rbwH1Uv7M
q5n21Z+r9sQH0OyAayXfqG5rNk3g+XdgAeenUmkfxR7oWYWMsmmRGOMkUdMeOhM4UQvP5kv03Qjj
8ddhDvxNwW3tsS/b+SqC8PdKNbPgieUgGHo7RzH9u97CfyKR0JtNj3YMLczrmzV8k1Q+5VO4g8Ii
pQYqJWtULxKYYqTUIN1Pk5PegsZz7vMKjQQlsHiavR0FOalSsUVvR6v3chSPxW2XQ44VBfZjyNvr
Nd9F404aitjNOyv21aOdGsUid/TeIV00Tx/LMnOvJXaNCA1yZ7YF5hR9vSfI/fJnrU7jva8C+y8a
CsdipSy3Vu+kP9sx3s7mNH4PEA3czzXiIGtEs2yR/GOE8ESliKlmUTh9NwOFgo8cqs0j7DYZvyJF
De/9ZQXShJ6zs2BTRsm3DcnEyuLEWZYh4vcRvAcdaJ09OEM7hI1wiNdLXX40SJRNSllTFLKsad4N
W+ZmD3g8N/VtGyXZT70n4WtUXvk0AUxEAVHRD+NcKl/IYF0iDIp+NtkE8ZAdUxKVsz+sGUrzBIH5
D7aetTPMuu0TPIrTXeCMV0bOZW/VYioOsJ8PO4mVxlDTH1DYIS+wDK+6aKamEo5+FqUPLC63/Yw4
G4A4c9dOzvi1bcjDFQbZkblpp88o6O2kBBp6VJbDXWjupMrZ1R1t49o2BO9QziOz3SvPkT9N+8BV
CptKGWhxpQltVT0p1tKANc+4i3AIttbUKSnofsm4N7JTsHgkfKlp/7vDPJggeaEclrrXahofo+V+
DdmXxR4Ousnccps2/2322xxtxmCCwJVmBnd7nhGsSN3JuRKTYQR8th9C8tgYz+kUmpsZFo7dOnaN
k6MgaY7x21QfwhL3XvG0DH0uKFf0eNdm1g6x4fzBKlMWmmaCpKOOxk2jR6w01ZTC+U6dry2z/mUo
M++g9+q8FYb5ZMyaR7G1Xj9vV+r5v7Wpy1gq/ChNXWNkrrRuhm0HA/hONh5XgujLtuW7fcywy+2D
PwyfZdfy4r5wR//n8WV70zQMioRlyq7o7ENfdJ/daAf55cbSx/R2mPo+3CcKpZ5Q13/sJkuVMXob
2Q3s7kfpvYW2y31MbmZvdplRemKXiLd4saOr2ty/xcspJdT7blcQMJULa7U0Renb+6avZ4Th/rDJ
0cKfeasXHjS2EmO58BJSr/86rnUHioIkckiq4HYcEmeP4t77mHXGFuK1I7tRv9p9ZZ+qyrq7fB7S
hfWKsmg+gPUvYpftEiYmVySO34ZeuuL5YCPj+8MP0EDTEFraNy13NmEXKBvjVwD1/X0AtBgMK5T8
C1l5E1QZ+j3whEqUDHKCHvaFxfufg9omuX3dKtEiDfV5M6fcrUym29oMimmTlPaIlgb9YGafv5/Y
ShSbstjeB1J1vedutchv4BE3OWGNnUXyb2CvDYiH4t9Mdt6ulXwyHqSZ297ZOQNiZKutpryOLUQ1
2GQ5UoQZeuW7Aeb8e2nIVoORqMl556MPg6NWePehnRh39fhdAt6Zu147QGebbcW2zkFODtxT4ziX
OcRh55p3qwe8ai6n6t7OBwooPcyzieLCnx28c/xk67VHT5nrEGfl8TMozY4vn6dfwaAEJcxCqwap
Yf1o6AV11o553+SQrFVLswSISQKkiZ33JgldBgJWti4D/zzXOv2f55qK9qsXxdrJ1cONY1vNkzSx
VpjHQPM7xNd4Wdy2BaRI+uyZ152atk99n3kPfRYuOao53Q7BYB59lehLn8QVe/G59hrtUI7zULCU
+Ri9nk9GqMv8YpvM0XsYmV96Xam9RFn4Irq248DrXpUY4bV0pXTHmx1UU2F7lBqeLPYQU9LO0pGg
EGZ6ahnNTxGCfpdCH6L9Y9KDmqotisG2nQtYWmv45cgIGUsF8uup1qmWUzkkcW8lDCW+8NGvqfNb
5lCpvLoZOE3mLTtbyDijKBUCsgCn/xBmPbor6XQWkzQlrE5HZ050yBwJu6gnxsSpVjedE8WpTtVo
xk510IrevpKlRCKPODmUBg5Hf9cisLWRZYrYZFkiR6ttHfHBJhOY7PptVLfo9iEFoECGoAV7RxpG
sahzXaspSgwLnRjlrq+EYcVU7y1LhyKzD/XsoFA/eaiXDdI5KbMDZQbJoVp2U1fvFOg/Rw0EDVt6
0ZY6JWf/ASYvXfGWbDlevCsaXuD07NKGl7EfHJepFm8y8032PB52HlVEZWF9QYK92/oajP5ur1lf
/E7/7sO6dC/OrtU3kOTpn6oMbY9JD49iDjNXvzUG6nBHPbK/jIXaXOfokO/EawWNsg+8mH205QS+
U72e4DLl6Hw4AZuJ704QuY17gMoU1CtlLu2NFSZbuqRdpJtZAPomTd+mSX9Spty96fwp2jVWhCwx
hRyzDv9pZynmYdALG1KLIvk8KvWjBACgdCC7CIz7deRModEvlcYi2PPNr+mcWYfWCvhaWbDWo3oK
P0zE165fwC5rI7Z8JMsbe/lxtXtRPRwqgJLkuSKKb/48VLqKgCmXsdTpFu/GTk9xxJfJ6oK63HSL
PoU0dtGRqJLDOgaC1S7N6hbbNAfISQ8kgsTxcYrLPIhSbkey0DtDr20U1f5ohq5vTn0JdOnNFIBG
ujFGiPZ2fxxSctjPzbuYoo3GY9J6v4h2DVzJ+m2tXHRuLtI19qInJPYqO0qQWORINIWQGtJvebdZ
zYFmpHDascn6p0nfzbfa/zRpgMhbnzeR62x1KqeWNYUsQCzftY/jmHy/LFEWuxx9WH9QKPy1t2fw
tEsE+DL9EMUj2eKlu8Y6y2xVGH2/rIDEe1nP9NWwA+DknmMjq0jp5PVzk1LApyozxShZ5cAjXDmf
JpvKdAhrfk/a0v2scf8kh6f5N3Nc12fdAAiZ9I7xzGc+bEKlVX9V2nvU2P3fljFWpb+O8TXFv0FK
tD7PSYFo1zBtp6xgVUxG+3vL/XnTQ+JyXzc9dB5qwOorzObvjQP3A3yR0zZt4HJ0hqnYsaMS3wM9
Hq9td1KOOnJ3j67mVax8qMMyPOiWl9NP0fAw9o3+9cMgra0V2FbN4rGt4T1wJ925NgdvylCd4AWS
+qDaOSRWbnxJ6vEundz0Z2IkVFLy9vYEv2ZNjSkRoaIaX+qhv5P82V9FvM3xtxEUsSHvRRXwzu2S
z/BSIFy8wCC6vcru1hdramoKwMJPAqgoQtU+jXBsXWAOWWkA9UQN42CMsFd18O0eSyPvUTM09ZMg
IeI8ukwq49udTDqBlpRJBUNBYadzmbTTkAWLES0BWsxriuoMSPRW+Q3aBqxAUKy6dKmhbx6FN1bD
RO4EhpXFJPbFVMdqfiNTvM0jptiC9zhWND5m6PttQI8UXkHyEdzMtp7cN5bbbLswzH92yzq99bzv
E+rXu5SF1iXCatV+EwLS8UDaHewmpoDqLZ8KHUBzX5SphsNRNpPkT1ejBQ/2ptcUli4ymk2baqPD
+bA8kAN7V4wz6bUpy+7RRtaos4bvraviEUDVfzpqW2EtsTgCMmqXEUnv8S1eHEFcmje6AQ/x7Uiq
KisatXl+ze8MhpMdRjaob8ZSgwGsn9QfbfISBzEcRH2obiNvQmITfNMNBexrQN5H+zpVwPMpsXuc
2u5gqa1ztiffcnakS5JDDpEiKCMturgjRXfOEX8P9ENJckgpvbtOdYrY5S8DZr03QP+/dCNMH6sd
bpy9mSbhy1/E24tdj7wCZGMDF1kBvUea1PxKl5yk9FU3qDdsG1tXyzNh65XauDHtrEXssjJeGnZe
6pYkJMmBu7Duyo2wbE5uAqWVAt+hdE3b/OdBlWYCzsunW5JUBfS3S6PAUwm8EP2Mdv7Dtjji0LRR
hBmAPakoacFuXGpudRMjS/kYLk0+WvumLGB3X3rSAPg3o4aXzsXiIRN/37FXLD04HOHjANl3q/rB
eTXFY52dh179JiZp7M4rrl1Vby8jm6gOr/Pa+g2Jnu4M9ycyRt2Y9GcrKLotROgWe0xDSb59MYpH
IuXoEi59M8h+y1NVBS+TjDcsmbR9NffDRrCW2kD1De/leKQvMXIkDSxp8BYkN6sZ+l4AnGXXvQ6o
m5L62Vm9T3QHKSOl9RzuyYrOJ9fV/n6qAncXJ8b0qelD8qiW96irYLnCsYQ91NaUszjnQVUpqCyq
o3hd16quMj/0t+J1edTc2pPzg8ri6ZMFF/QzcgBFXdfdtqiV+2qAW0wiC4vq7GpCUVDm0Wt+Oo01
THvx6k2HLDv1rrBhckXgOOKHWC9PMq1EgISEsE+pnqQX5RBRsuSsbmQ2clYdJPbVBI2WXdxEJkLS
ltazDJtD/bNPMSsbHhE0UdGgXg18ka8NaHRvqcrm1lwH5acKcoyNOlTRLwUfmk/CJ0AuqNmpQTxe
dUEO4GJJnbKcRh01CitY8ehmehEaG9AMyS0PJfhaSpNiG8V0dnEba9vUz/4UGDqIAPhVdlDzKtqE
iw6dsmzB+YtIXUoOyOvH9k5M4rQbCGxUzxwQRSVCHHYHkZOMF9s6iWZ1YHSz7k7saqMMSNKgmUW9
vnZTd1V+VYb+oz8rJtRfQmkVZDpEVhocqbMf/8x4lkOusnjCxuMQLZjkYNc5wKfFCHcz4XJ4CYW6
Eqm7jm0pr/Z3nvcSFu10v6YAJsWkLMCPlCtJHIgjasxxD4lyveMGazyII9Ub9rwL7QWCjPTkFEXO
jc/Tj+b/sHZlS3LqyvaLiADE+Frz3PPgfiFsbxsxDwIk+Pq7lLS72t4+98SNuC8ESqVEdTUFUubK
tYo+vNQddA0KN4GgQjRNS7P105dOBtXCn4roaxM0FykRkF+o6a3Ghg/fatWhgmRofmRO8ezKrHzr
DfxrUb88PmE/UED0Mhd3/VAhIOC4EGbnatqNsd8fGjOUxwQJsj+vXCnn85VdfWWD15d6rBBnqfI3
JO0/X3nos+e0LsxlWjrDzZSUG5CYgY17coytU43GVyZxn4d9Zj+ADiRYg+I/PKHmfzggj25tmUzN
2wyEZktfNPWrK/oXDdrG+J+gNkKmc8q+GpZhvsSDn61s/Ohv4zwytqjfTg9Jloqz6qCe7oZT9ejz
CITR3LG+QUjj/WNY+BhGFMffeoYg4B8fY5zCf32MxAmq3z5Gi4XNmWGdvOwVfs+NhHwFkhDFI6hg
qzvW4bGiW05o4gAsXwmJ+guZsNoSq1CwfktNGs4nYJWo2TE1D0ddty+WeigKA1BjDlJkf3KS1cC4
+xBVVnGHrRaACZ37AD0B92GIdRAGIkhHsrVxrFG/musKJMcPQBgVd170PhySYMgnJi6iCU5vnvrO
eT8IfZYB/u4ZA9CluuUlw4TYSs4QONU9IOeBag8Ug02wVK5IsMGxEF1ACmQ6gQ0WmnrmdzILSA8e
yIt0asirnMbxVDfmHdYt0TKpa/BhjtJpT4NmUKGD3Q2QzoSS1D4B/eP+2gFpBHibH96jatdVF+26
CjtnhvjZnpJ3eQbuKzBMBCBDBc6aesF5He4p01fYU7+EBMECNfLRegYOTJLzBWSEg22VWC1boc6n
uljaCE2FYGv6KIIf9YHOqNcGi9ui071NB+xML7tqX4Ik7Gbi7NEmllrdGj3zkShsqU+3rn3a0/zw
/H2c+jVLzVqGQjLAwiLpjuusA4cSLQHn1SAZVVJDJ0QvFilVTofZ2+kYqnyRYb8ewhHqwmON1a/k
3i51DAaQQjK+Adi1qvMwexmTtkapH+zETZslIZgsmny2B6NmGAui8U3br/6W7fzA8k3iGYbYi9KM
7XToMhvVIrJPEG6D7doba7/C7yaAHWi3WOYFv8QWXlxdJ1FpodM8YRjFK8UK+0DZHb+6naZRvPzh
Jf1U5xYPOXb/dwb+aT3zkLgIEt9ZBSVHgrPRe3wm1F0z4l9KaY3Bxp6N0mvQsvXvcsdkD2DZWRt4
30Azxe1PRo79GinV2LmF5ZzNUUSkdWwg+1ICms7FkXo7SJWPoK24j2Pu0BxkHiAteuIF5qApGeJg
wCNlxaLgVQYFq54/1GPTgH4HQKWGJfyhAnE/yFqC5aTAPrts2ABNwyjyN43jvfdm2FbTUDL9bbz2
oE4fBXZrF5o0EIFt/a7Wf4qYCcz9ymlO+FPEzFluurw9Ue+kM+PUi+w4nHXe/NpLvyZqct/+PPZv
zvRbw1MtO8ljmfhqWXqh8WjE47/ORmW/2+TH2R9+RhobCyVatRVlxo5cBSDd0TctcBD3Y63GB3fo
2LHuR6iS65uzBd03w+7lk51u5uiXv0zBBToNlfTMde35CBCBxOQ4CW4fR7vzIKWcsgXZrh1/ayKW
ABVrGnftZuXkrToO0eo/Oiw9f4437qoLGCS+DIvf0KGo8kfUr/pAPP4y0Rl43cIlOOXzdUV6mWSs
UwHaFC8ABdrv3gkH2D33vl3NbIyT6xUKv3q/gu8Cu6VZ48KlHfN8TSOuzp5RPMSy2BsGWDZRvZQu
mkKlG6goYwvkB/a+m8zmYupUrcGL8Gj2gBjoTC/etOJeQFYZMgsNdFu1B3UUwtlbqCGbB6G8uF8J
iJuN1hRdIEfaLYw8rL90NdKRrl3wYxEN9Qv0yGZ7O0KlCIJEzrrJ2uZLjbWqZVXVPSsjsBUVI5DG
2j7o4aiAiq/DG0iuPsRe/wyRi2oF7b3sQZoIt9AZ2aS2jdpGZ/8/fkaF8EJpgrpcKW4tQzaBbl8/
0dztNIzdq2Pz8TiawCyTNcsLa6kknig1Z9CvWPcTSLBDiPAYIMjbtCK1tiR0Mfns4lqVeZ8VKrtN
hP0PmckrSAJzWzrO+Kq9zNDfsgJ4mMpwHrDWRDWzi4cA8vHuA9kqzlcKRY53zIU+SeqCCtYH6npL
HjTAGRHu1AKwD2TTAwYP7K1zHCCw4wQgvmwN1m7+Arh0u4+G1l5zHfryYXc797O9wrboTfv/zS6n
HOqzTbTgiveXrJTBJrOHal2VvHgCjSHbQZcyXPKoK54kb1G07Mf+wgjRTKcIQQmtc0TOFgOfz1DI
C3VmdTrdZyAhi7F0ktDZWhVxZT/avUzupN/J3ZB5gYkwnNcdarws84W04mjvsK3lCjH8Qx1GBbqr
Y2Gr7jC7Q7YPejMQoQJ6qgELy1Sri5NU/Uu38pQjX0xDdBCcUjnUTNCM614zTBqQgdVNqJLWEFdA
KQs1CwUFs9iVD8hMh3dB753JjG8XDEUxQO511mLKACpoBYRgdtTrW+MbVOq7TZZjf3d93SI6ko+L
BBESaAF8eg3T2/b68o3UWhf1fnKgPk4KLOicIPMyv6tpoI0YdAIypJMDdnfsIS2oqOssW9Gr7j6Z
ok3X8/iGTL0ZQO+Yt/9QH5mug6623wd1amqOVi//If//66CEEoB0lV4EiJP66iZMY0A9aiFZ821s
46ORYrX5UEZd9Vhm0U9Lr7oav00WARaTZ9AJsrnp/d6k3qszIlbifG3KDBVnVh43q9DYR46uLFYs
mG7RiqnOePhri/lluZC519wDEmIv3YLbd4FtjRvISrcnEMENBykglhP6gbhBfJmtDAAmnqYGQhpj
1bTfgobvhQW87aICnBskBRAKLdg3KO/wV8/27WWGdNs85WBo2ke/fJ9STgAs9dJ9nxIl5acY927S
CflqVPYAakacjajBW0DnQL6WAtekM6ltf/Wr2ASa2BCEpUvVFXxD2mARwipnzwfFRQPi5DU1276F
UDgUOUkpjDTD6sL2zx92khbzEMDAyzhLsRY8ByVkgxc4cSK8fxaQ6phPPnf9Lz4mAD+HYUrYJu5Z
v+KTH+2TMBxffchZ97Kqn4VVpeccDNELBV2PV3JLoPS4B0cwdDYdf1HbQ7hLMzvachQrrlCY7KwT
WeN/XedTv2JVDt0Pao+d04NWxHHWCqJC0AX1pjUz/S2wTP9E7hjvibceoKvuhs4+7FcT2SfXmv2Z
homQydVnCna8VeM92clEnf/V/sf8uMc/fZ7f56fPGRKi42NuabubEFVtG8vwoBb+cRhAZDva/U1f
ZuB9b2SA1EWZfmuZH2VrYNsR/2l7kIzoAbMPm1IIvaQ+VGFSPKX/PdXV8jHdPDwFpa+nCiiEazUE
p3L1XSTqZWgF+YZspJ3Qg/n0InNzwQYbvNh4lTIntvZIjZozbkwGubNwRdCffbDMPyUNe38Bp/W7
2wwj025hV/VnsIZ4T9kvt6lT/5rtdzcaXkUx/m8e7n42YWMMBaabrnahSc8a/y4RiXMHtKdE/TBu
9Mo85R2YLchTOKzbeR4LwJVoY1Oi/dspAdUhb8F1Sz6j4XqLVgBNZyPHMvvoK4B92f10BXM1u+cy
mk6gjbglb5pWhXhusTk5ZAp1UD5QK05kFLscOpjPZo2URORH8ZmaoPrbtkWXPBhQpHsoRrYadY1r
ljP7HNSiWlBzmiy2AxmzOffmigMIo8pyR700JYfgxpmaesoxBycfTVmCXifv4+7sxhFoUYwQwQq+
tCluog+iLQAThxzciWIpfVxP0MRL4g01rYzLo21Cs2hoePkYI2/04ORzKIUc2gaUz9fhQjTmMvT7
tdUxqBTGaXinGpSq2fFYfK/lANoJvwPQuB/A/vBvDxl0x1bhVf+HB5BTCIvrlMdf5vCxf1+phEEf
HmuWwl4DiYOQisccHCdNuz+kxoaI9Gfb3A9SfZDsNy1YYN3SsLZu4yArYYPVFOm05uRTEymTuUkI
G8LUcOnOpium5mMQoXXI68NELXL9GGijHOHEY5RSp3Z10+fZEfKD/gOgwf6Db9vPKONqzyCJ9SFZ
3gRrxLfVmjo73wjPI0JWne4kU1nml8rPbbDSYnSWuOkaJfXthoYHprCwE22/zaP1IEhpbAHvT27J
ZAYDFlUgft7SJ1BD0B859IAX1Etz2MjBlaY93JFJ1gYqiKSf7egjQF27Obi2ZwIA8usTgdkHql/G
PVk6s4Dq0/QtSpNhTwE4AYLc7dT09RzAkwnrLnjR3lEn3WTIxkL0PeV3dIPxrEPZx+/DRVHXK+7Z
oG8us2Cf4D0A7G6w78KmeHTttHwssE5iKlM3ccNwj7u2s3RtLnbUCYT0tGMgSljSgI/heF4VIHEd
/XXgVemFsQcCTdh4Ca0A6Z3AvgO++6xBUrmVKvkGGtyvXg99HxCNhPuCQ43Rz3PrDQOpnwaOtRGs
3BSgmXJlmKm9dzUE3zKacYe0uKWhF+IOeWF3EdVtvgnAWiAhg/TaZwkD22mODIbOLHZaykXbgay1
P9l/90fO8GyHLe/3KF1WgLBmQCroyN8fMcDaT+olS5DQuHZ8Cha2FAn0JVg1ywTP8GGowKUhozuo
eEV3noUsC5bH4XaAjO0dOAIQ8/dQ+iWD8EQedpRat6r/Oo2umy7zkHuaPvxH5EsvXbqaHbjVU5Iv
zUFTuk0LzT59hWawEbztod4dDSh60zs7PJc8yPjF3Z6arW2uOFhhnxLsPLBs+bcbvSoGFwraYdH9
1a3RsxGQ+cNN72Pm2chOFzV6R1wvSrP1AxiVh0wCOAFhsm03ZdkRumD5sbAMZzsChXDDZQUYe2UF
D32E0HVju9UXO+FfEi7rH00KvbvMV3zBFCDQLa9+9GHzZTR4+aVoyhTSOJn/MNr4MdcGz28gUPF+
lcZSn6/iOUm6Rh6sBf3xW8PMd9YYKE3LIzBbxBHzyQxtyJlW5m82GqQpOILYgsRGGKxzxN4eIBJT
HVxkZyDM4zoPZIvFayed4V5aeB2ELmSH2wlcWFd/SF8B0ihMrFJbq72bDy9DN0G0tHJu3VF5B6YX
qx6wGxsrG1OksSdxg2S7chd/GGfxeDIy7ZmunYMSQfBPlZknEywn1xPfs2ZL+OvkN58qDcfnpGve
aI1Mq2VaKI8DxOZFZO7JLsPghrMA2Id8+tLHkB24hncpDKztjg2xc8eLN1R5MMrnOoZSBaQirFWC
PCMk59LpwiJhLsnBDZ+zrnGWvESxeivifCkmM95MietcDCBu54MV2vwUCmc9FBHCW9RBLhJyS8sS
P7IN2QbU/61MN4khTNeLm0GCLqRzM7WpSoHvr6kMBCDFeMCicXwFe64PiUrXOPS6adubJlT+Sw3y
mqMbQL2Pa+1oq5j8ZS9A4T/5RgkmrPpHPTLjTZ8EWf1+YoEfNxMQBHEtZBdLK7eem6DrVrwXzo20
oC2QtUlxQMIAjA7RFK5rG6oIqRWVy7wG+U7sTC3uQJz1AdDeAPKgbVpI+qXKtNb/2Ycc6ZCmYDvh
2vs6GZ3x4mtZdiG2W+xEW86h4tOtbUwnkiHLUnu81X20w6S+1sbdojenH33/2zjwoYDlXjlvLWQZ
FiA+4g+cRcFmDICxkaAxPNtpmKz7RljPldF/LSoV/bAT8OBhVfcddM9sofQgw/41COBbdUZBTwpm
TcN8npSaB0FWdR7UVghoAW5iREN2TBrXWOaTTJeIOWXHOFIgaaeeLkrH91PqmjITARS3mA5MIYFW
6rLKykAheGJBeB1aYMkpjMCgYRSivTectF5WteBvYyFvfBe1XotBfh1E0P1AydRPHrjBs58z8DAH
yrnJfDOD7pPgB3yz9Tkbmb0WTuA/2Kl4SaJ4O+n8ER1kNYbA1nDUjVM7Z0gXZ646WJSB+uTz0c0D
Ph6o1ZlQnO/GcNoSJKhS0CkfWkT0ZoSQhg+BkuXvNuGBgYJEqcmZ/NTHWEId0Xzk9x/nA7dXfA6y
7gT+DZSnmL6xukZYBsd8BEs6MDc6SFM6AAVWrgeqMo2O1gcaFEHbaX21TWl4sYy3BtvuQxKENXbJ
pqHwHcarualk4d2MskhRuZuECBeAOCnRB+oAk120YG7Jt5+8sVpetWM+nK/Orq+JvbP64ZMbhNyT
tXKLFlzgLyCICc+iql226BAP2IcseqltO7qMAvuWFeD3G4+BfGx2Qc3VtEiTyMDTZSxWwBNB1OD6
fFJ2XoPgek0Ppo7sztg7lzLvipXUztQT5cjALUwBgGAqZuc/Hn40e2EzC2SLKEvXbIeepkeM7RJ1
mXRqEvHhtYuM0kodoPqAzdBDSAPvkx8frIqvyNFNLJQHsdpne9uRs22egY31roVMm8MXRV1AbsKy
nNskm5qdm3T5vmTueDNBCBIacWnzRUHu0Tdi40cgm51X2f5b5xdqSYMKL212MrfAPBL24w3DlPOg
wvTO9ERwym6HGJE3D4qAa7sN03FtQ6FvUegKAU9XKtChVs0SQavwzBxpAVejt/bg2uCgv0LpAQgZ
3/2wawJziagb4M0R8ll8DDarRG6hjwZ5Y6RzboAZVjdFJpuz7UGhXtiFB/Ed8KiYSTseqtC8o5an
TXQG3pJ813u6PEEPpUmoozTibGPWgN/5UVu+zxLmebeye0RSEyuIknXpYKOpMhuEhNdLIbeETwME
zY5mU2O6i9JUXARIFdZBIJM1/aIq/bMyk/LBlLV9olYbhd25bHrw/qGPDmFjyrUHxMU6rcJ3GypX
76LKCObfIqpqy3M9sRvyp58iyOPFOuayWV8nkpG4ZZAtPtM8CA6DfmP0UwSZQKlSa/4rK0t+Cpn6
t+4A8W4RgbWe7MJz/aXVWvaxjUv1ZKd8242B9SWXFpSsy3bckluGFHpuYWPfToN9+E/TTrZRLzwJ
Gi6atohkeWAEC2yNnu1QNRitC3fqNsRCRs0UsfVPTa6bRFlmtk20vvZGEkEJs/wZ47XwNEBT6CAy
/JXUdDii5ZUXoBBB96au5ojkNXCJummmwB4KTdNPTaQMknNWd9ncjEdpnuPa+DHPhIzHJY3Lr9SK
hetehs589qdpeupK0d0Y0BGjPm4xftvm4YX6FJCLt+3IwBmAK4JRo7nDAmsXgWDlKTEmA5iicUN9
xWBb9x4IA2lc7/btw9glS+qrpzh59IqfNe68rUyBde+jcniQRZmBlisfjp4mdwJsmO1S26mhpQO+
qNkF1TQNc907aqVlbgMDmFgbag6Wqi5lFl6oRYNKLNAXCBAMR2rSlH7Q3/lZ+jhq2pN8aLN7Q0dt
y5o7WywwBsjd8HqvULt/IRckZfgFGhT764CuEOYWhQBAUOhJ6NAXiZgniYtm2DNAlxdgmAiRyq69
RdqEQDPXjmMsbMPlENkS4crpp+i2zqvoFtWS+S6BvNHCJJ/GRpldWfcX6qUDOY+HMoy929kpa/Fw
aXEPzPNmIZiSTDeLd9dB12uV+jJWCgrbMCvdFQqugCEJY9M+uvhyPtYChUyA1qb2p7e/SsZ83fsI
gteduU37fNh5qBZ6iLn7D0+n4ntphsgc+NVTAbq0vzlkrf8UjlU9O+DFO+zqEZsuPUOOzdK9Dx6Z
ReJB07604vrs5wZ7scVmiorkpW5Uc1FJDJy2Nvel5NsMwPENklHs5TrovYnVeopI1jRVx/nNqOwQ
v5GEVyjvgzzSp0MfAfDGhxEqv+ho9buVziDz7l+w4UmYCldkCW0b65ysqrZRXkINz3VCyLrmYu0K
O30SBZaCSRd3/1SIVRm24/wUSGPV/ph+cTsENXLgs7HT7rE9xPL7YNUtiu308AhiN/PwKTDbJ6Q8
hnWaY7XfaiyEp/ERonXwuvT7C7V8E2wKU5eJpTVawHfo3j6Q771xjHL5xq2AmNJDP8aHgSo3ZggG
0wQU1ogFoBB+0DUqOQOtCn4gD8jbB+CKwl5g8G3zrZeP1B+B221ls3A60sBcD+youGVSj02ejAdf
l1U0XVBeXH1GzdiL8DuNhpM1QWsbLBzgZ2wqeSI38piMuNp2Pchi9wAf9cvALRpkPEdjrg2I8rRa
JJYpb60hqC/AvhhAsyJ16sm6wv1Za3HSXyNYnIV3IAQEh3nufPdFII70curbJLxABm3bcbzpl60d
Dxsw6bWr61JPD/Bk3h3JJEHTtzEDBpA0wqMi9dRblNd7EO8YPyzXOkG4dPoiwCyw9FHvfwPeLGPn
9uawQ3kpUJt6kO+ibjE1m/2keHUzRU65yMaSn3NdlZolgEdLSALNrQ+7K9xSrApZHEoGLsUryQxg
odD1MXof7KpmeaCOHLfXusod5PjtCEquvTmeGzCkvfQ/a2n1L7GtYnDkghUtbEL2IsD/tUktqTbk
BNbW9zG21zgv1ncnzneyKZO7vmH8wS4YgPG5CfqqNk0eclG1JzxxvlDnxHl9BkX1uVRefmJjlq+g
jAuBRd0Me7wBF3RKh8hI8QjTPaPK0ONDuFML9XhrMg7uN0Di8jtn9JtLDvzoohtC85W3ylhVjV3u
qZkhYwF1TPmUWXoLBpztgoMZ5jVKGwVshRnsfR6kR1SdeksshxZ9JsTzVMT8bBpjCAJdwAAgJNut
jCqID5Vuajeh3cy44WfEK6GJFrdIhgGFtQKVDT9Q88PN0rMBLAZuNAIVTO03VHaAYauuvoYeYuo6
Yp6arQTSqg8uKiyrEyrivNWHB1ISKAFIpVx62iPqQClPHtAkqr7Gzfsc5GFAcQ5cROBIxgPJvO+Q
TFtPDWpAVNVY9yilt+5zEW5aRClvyKNIUgbEQagWiE6BZ9dPvWmBp824J2eHoTBbjC0wVxhKI1o9
J8KR7dqp5FQsa8/YqMH9YkNTa5+BjmnRaWYYd4rqIzUhUsOe3F68N2M1JpsEpcor1QhvV5cQDKO9
uoe/eicqmaxoI0+91KTd+tXZ6WR0RFAnXVBWq3M6UAWn5bBJ2sAASLnoD8JhwdEEamvOjmURKLkU
Mqw0gOyUOmtHlWxHYIDmma4D/pwTkSKoEq4yjmWPnQPoxoshuw0zvNHU5N81UQkTMARHZQdvV9OQ
epBEcAq5jLu8T5c+L8QqNbpsM7freNKc5Qnbz20rwsu3qcoLTVEVXnY7qh77Qz0YeLt5/hwltiCp
U4c8ORaxzE5Y7bwfpiAF2OfPNq9qMK+3R7LTiC4KGWhUTaKaYRdfg82nIYJgsI9aShYZ9oJsru7A
v79algBFra80IHSGMDrSqEDa8aR4mNzRfVQCMJkxuelBOfdIFmZMe9BH9LdCmwZmNou07v0jeZTI
SKxaASW01mg9rKhQKikacEjRUA4p2QOKscIFNVESa13+y5V81vS3CSAuLbLwYZ+7qJSemuLY6UOi
GNr9yAtghqbiSGfUXTm9AjkxU+Bt/BgTkzv1k2c91eDz+fOU+o12aNaQ0kq2Th5nK9IN3xe6OqzG
fbKyW1OeewDwz26eZ6vctNlRedUPEWX9yZL9+yFOnf5ENi8Av57r5EfqnLRHD7YGxNE+XKhHoYIO
lM7gVSuMu2uaahp8fjTH5ov4qCx3kGYgE6Wp6GB0oKjUXtQiVxo48W4eOGe0fs11nf73ucj+ccXr
XPavK9LMdlmyI2qx8fjEw6jJUHlLCN7go4ntjv2UdnisXHuxnPjcpF4kxHlut2fHNeRZ2SLa49V2
6OwUiB2yzacBACr71LIOZKND6dWoZ9YHlBmApPSFd9hBgLdL+OOTAfh9kBovdddU30oWvAS4Eb6B
Cno+AZ50Pvmty4yU/wypjIPuLvXI/zLF/7sPJMBQ5QX+7rXbu+6pUZ6zIKKHgud800KndmaHYD6U
XeradC8d/uRnO3hMJpu9/G1QFNjtzA7x70EqrdlLzJzkJEsUX/aFoW7p0CV+Dq3M5dUyIRB36yV6
QZ5xLfpqajbLsra2VoI9qiet8dPQvF8aUVNF85SDBa4OU+mghL6CjundNhG3tlkEIliyOchQLtrO
L0ENWtbrAUyk+8gX+fNoTNuysQFq1XaTZeHVLuPq3e6DsW3fAF/37FbYQ37Yr/6/26sG9WuUvZoT
Xzp7BcpLaDKPc7KsAW3tqQ/bx2v+LB/sZju4gVpe82cSKUxEYZNgc02K9U78JY8ddSTTbOfLKkJF
GeXcJiPKTpzVj9dL93jgbJuGj8vrNG00fJ6aOkYrn6emiUxQOd/2nr2cLFQICm9CYDAHJOWS1563
NFpRoA5ARZe5B0+ocY+6lqdC28ivtSMoKAJBsqUZ5rE0wccsEuw+KGjSk34csDydZ7qarnM2SbbF
+8Y/UidwYPepm/enAWX8K1X4WHHrhcy88sCLrx4dpGa1KQDP9K7KR1B16SYtV9wyRq5NRtmRbF4A
ggOAwm+oc3bT83pIhW+uttL+eZ3WGIPP09Kg0EAwK5Uiwz4KyyCadgCjNXXSofuYNhLYKow1VlWq
M9x93WFlR+uZIAYOgpq0nqGmFwwShUhITVyb1ItaNvxeslMQY9czoIJ4G6npa9hhSxT75nACoTjW
eNT2tZHO6JBEJSRis3ZLQyOwrOO1oYdQ+zpDVIHgnw3t/R/2eeZPFxnzMFn4QSk3CHEMe+XHD7Yz
mG8+hFjDyE2+F306LFuVBhdIAHcn0HignHCswq9WcyYHF6rEy8oHp3yj6vpcQkdkRR3elkFj6huU
nZuV18jkHPK4uPAJ2AOktpLvnv041Nb0laEofQUd21Ivm6MtUsSIPQgId+KdO74VpiMWScbi27L0
nAt1YAuA2grdYaDEbu6oDfAvRzbqKFRz8C0+grZIQ6CUkPdkk50LlN04jPcNIoMbFhvyJsq5fWO1
5p3Qi9oUqSRqyc7gGwOM+VAERkFL7Pv2AVGVPRW1XAtdqAl1Z/cA8vO5k/zJTocRqaWDm3i7P+16
WrBDG4fK6naf/D/qZ7LJ4EcU5MydfwxH9S7yx6acP9613obcAIksj1Odb6/T2sDUn9NALhtDqLPn
IaGjgMm/GSK8rlFoltyLLATst4Jig2rDcmk5Vv3iixZlfLLN34IAKAApy+9hBvKk0ut/9k65yrLC
h37oPZJBKXYpuVjWIYt+InUGGHeefVPJP6jRa56cvh/XHI/GU2OW1dFCdnUzBQ4WlSAfWMRF0H1n
drw0prz4CQ7u594dnZfQUAjuI/J+8QzT3EMV1dj62JPdpWUwLGVnWm+jM+ylZ+U/TX869GPYvAG0
CYEusB/6vVhwOUwPpl2m28hpskPji+zGCXi8ssJBvgFJvx3rLP9hjvy1z9PxeZBqxO7TKk+h1Tsn
/LKrtT/41YvfIxyoXVk37RM/4MemTdxlHac9KLBdcUwCa3rohPUAng73DRrNUHOKnO4E/bD6HjRt
38iOPwZRmaGR5xK0dXet4ABSJ8HKCFFcBwLM+GIUZXJuLI7NPmPDt9Zde2lSfge4BjJZ2sEW3rhF
DSVfp3ZW3qL4pbytIhR4IeBQI17vFrcWtNeCRV3gE0/5DZlQw2UgMy1DxhfKqHax0aUbqUEf+Fcb
d3aQJwuEjeWB6ffe3BGhWmCKqltqcS+qzoXNz9dBeYW3/sgTkHh+TFQiYbzCjyndGAQRwYL6fWLy
8bklFkXQfieyt0nzcdZZPx67YlG6mvJtJn6bj+RDh0/tWsXTUQDr2lvBARI2C9cDi0eVs8uMWZgg
jYHgQLohjENc2uKMAo1n6iSTx62zzYZ3fwGEO9JksXs02sBdEh2FU7WvVeJY9zaCZqe/2Iem/GxP
7e7VzcW7fwMA0JLYK3DfvIZRat+rGNVUcySrjAbxzu+KJMjJ98ANSpgEKlUrwL/QtR24JyLnFl9M
9TRAkmnXoYR7043Mep3w4I17n3/DKwz0KSIzTmPvTjdQqQ5AlIGCZD0SOd3qSemRokJgKPbqeSQ5
uBGKwGgkA6Lipk8hOu7/GknXNH1AFGmkywPzVQB8RA5Y6aH2Il4XcevcAyGebvDPCE8yS8A3DPHq
HROsRl6AM6iF9yb0qBnoVZmdfYd00Was/SlGTSJfg6PL+p46qCwEYjZ9didTrkJb2jeVjI3tMA3d
wWu68YQ8O8TH/aq5b/CYR3neUH7BMuIxygDuXfD7qW/BGFb7tVYVcb4IwyyXf/tsU8/+9dni2vz0
2RLDgMiurv2i0i2uRLEUjHeHuThLNwHo7w5U9iVs4x51JGJfyyyTC0RWQSFH4bqg9Zs1S8AYMBs9
pG3XgeLGAmnsErvWzt8oiJktuYrwrZNRVAne0bF7mrSKl9KHsjf9jYghdu7XasuUXx4MQELO0uvV
mc7o0KcVGMoiz1tdO5om+pYIM1oUra82LI3ZPvBrfh+MuqRtBNUvkCcnlHjWL+QxOsxGfpM9ofpH
LqHHHh8UHiXsmtb/FOOfT8lpghOlAPw0cTdScWz7wUY3Irjr+gFqUKJ83WhYsWCiW1gdkIEDYEGP
nguItJNNr+QWmaA5desaEbgBe40k6bpLp92GGLV8evjf3BR++dsSUETIWPn9U1sUW5RyI6+HX97G
dvm0LXRT5vUyhW7IS1Y25iGzPciOG5P5xXTVjzENg1skmtUN2LRRsa79mRV6S9H7yFzpaYu+3JL/
mPrv01aIG++mApXtoNYGw+4mAGZsiexisqetLTVrM03388ZX96JiI/nURCwz2aeN+T+UfVmXnDi2
9V/p5edLX4EQw123+iHmOTNysJ1+YaWdNoNAzAj49d/mRJYj0+Wu/m4tFwtJRwoyAoR0ztl7IxJd
Al3qUeJqGItuZpqdWPrKZwdB2a54SXTOCvCM29dPhDrNPmzgp0lHqzkAZAJ6iQxE1QcIdAbWKiwA
Ks/dXq+onQ6GGz8nTmGte2W1wLDgEKuwO+Z1mQPKnwowyHhOP6PKOK9fbbjTtvOirhH9naypoXXD
HvyXUFqQBYK30Fpvj60OkEwIfSmQykGiUUtk8yN0j1OsvJoVGN+amQfXZD+jympqoTMPmTLbvHRv
rvWFaYH649La8oVZINGwx8pA4DW+r+lBwyMUHRtp45mj08i7L3iaQOEMfnM6IEaVarh0/yw34BdS
4PWnmjc9qTzK2IRm+ZzGuvaBkBBc8dPByly+tPvUSU+gB2tWDFzgp8IM+JG1j+aU7kUHqqazMdJ8
7iSDWsZYqbjYgwTeYQyzOZlIqht8VUG/J7KX1xGqmD1idxKBps9r1cyAKtnOnw50FkrRKDApOKjE
fs5fUm0zVjbSdycr4dpQOq+HDdlQlS3yP3vTkNcy2VAxzzNhz68tjunmC9OBoGSlETDSKn49JPBG
VsDLo5z2XgnCofD7pS6lFjIXlZuvusz4QR7IN05KGcdQ+YlAnt4gm/2AveNbb+Yvzk3q7Inw0YiN
j8iC5kfLAD+g5tEApfghOZZDqsC91BpngNCsedlEFnw8aTgDY6R66UO5RJKiQu5HDOEaEUTf26T8
modO87kaELc3nIjdYcHjgXuyZvgdc7nFS6sDC04FNL8rlw5erngehMJ3kejhcDk1eGvszAprKiVL
IImmFjo4GplZA2jxeuwGm9gCaA90GE9IvDxDrLO698bCPwAsWM2p3mhBvphXUXkjAz7e+qLH+mXq
EIErABGjXOxt4IsfvBxyupqpxzAfq1kPRr4DHQZtZAc2Ha51VGx1W89Faq3yEQnhWtXH2gnzRx9Z
sHe1F8yZVUXIa1lUjkofRd/kj/C8Ir2xaO/IMMzTE7KkvBsqVUn10qtyuAwCvTrQqqYRnsNpzHza
0GIi0lsqpqMYF8gFstdUbLwC4UE4uFdUHOKgxm6s8hZ8+lBwhcZbRDf4nFoRiTd2ZQ56C2r1nC4+
Ng1WqNTKequ6gcvgTI1YusazQgxskxkGH8G2LCsAMqpdg8UBXEmZDI64t4IjnRm6+Ay+bL2xzFyM
M6sMOjjgBzDBmxk2hhmUmaczOoRQBdgFMQ7X4u/srt2oB5lQt2vx/z7U9SN/GeqXK7h+xi921ODW
ut125n0QQWTZgEpIPqPT6wHEH2KR86KfQSgh3V8b3BiU9GWe/dmFytdmbxrxWqSzXz8gbRCRNF2w
HP79MFH588LoU+hKLpXXT6VKpyrtfObY5nlsY+zdpou4dqHixYROqUtRJJ+gvFluDR7ntw2kIQVC
QQc1MXbSoRgEskCMoJgPFn+t03SWyJUBUaPjMD0ByI1u61XVSmAlfvalHnmCbLnetY7X+pEBuz2m
mInoU68NA+h1tKPlSXkRVuZt1DlLWcT+/PKJPweGlwrAbXB4a/rstFXYJZdmsrgMRZ2j9il1dXRz
GSptzWIZxUZ5MfEN/8RBQrQGw0S7c1rW7i5nbtq9nv2mjkx6z3ZTPNjoRwf18+xa50zDXEelhmtd
CZbQeWLjiQe9m39XdC64qSIwqVMxENK/ay1IaGtp3USTRQl5tU3UiG5OjaXt+Xc5/C1Zqdnx0km3
UAoEiAeeL6SIqrZWNx7nJ9CklC/FKE6Gw4oXu3VPkYsThRovSOqDG6fgZvJZsHWr/pES0ikNPZxy
0eEJuNRfq8iC6rNyvAHKfMYGbAhSkdyCQM8+J3HinjAhLalEB2MEm3PKm5duCCUifQ0y8gq/rOee
E4DFwM3CfZXa036+dJ6an2cyMV/r6KxLbecpioZ0xvLMfbq0hmtm+veybeVZCCHP4L12DnUz7qkK
4hDy3CAR/ybAXAbVvD6ck1nXnSOQMd2SFR2aqt5Inusjlfo4kedK5Z9yV4FJYxqZqvoanBWOYYXb
a12X82ruJUyuyYQa0jYD6CIHiIfqaMyohJxo2Nhycf3U0G35WvZgoL6OF/LU2rpmj3wt08MFJ/no
7W2nOVM3+pOQF1FC5rR4M7pZgoY3uVzC9U+Q2FFqsH+drlUqqG57340O1ytr3SCemaBJBCYVXxjZ
1k4VzAzDcd/8VaUVII3UAl0VmdDBH8EBUpu1efmraFC38yG6l2Xt/PqxrFHexiiRt379S7uqM3bM
05+vXxwcpOD9b9Pt9ep6JfybPHyisS6/od8Xk9d1uLkUx8LegWFDT2AavXUtiCQYedY/J3XzYKWZ
fEgg2bhzGUOG7lQPPTtu5M1pxDocyZ9evWpAZbT1ssJ+bEF0R0bMscx547DqGHNhLAyRZ7MWAnz3
XW9+1M2gjnoqOYU/rpArAubk0jfvK6evbj2QXjWeNO+pqjNB7RVmYbynur4Li00W52x+6SCs8L43
V0HbmmDiRIoe1tVdsqXBwYkrd/CKmDMqUgcfN4vhmP2ZqroRrsS076o1DQ60SXZIuPpOjXS5Rmzu
EcINby6f3nCNbLPYWdJgniv1idnFiezp4CfJcy5d80ClHsvDdeBaHehE8AeNRh+ekamyoEaqyiGR
ObOroN9RUY4F37gxnHVkQpeggYxj4z1VGC40XvxyZBu6ANB6sF3Y9thKYk+l408s5t15tN32thj1
S6B9/zOk3YclFAGHTdijGLXGAqRbyNFMfP9QVBkU+ICg/gyeQhuUuFmzL7oYqWvW+VLdQYGvLUvw
hcBHM3/dcYNCbXPJ07vm5kuEPvadKmZvEvV4UkNM3OR3Bi67CINPFL8Omfra1m3+UCDItmlrSPzA
S+s/TAYU2sYa8KtdfzHg5PyaCCRASm3/kDy9adLBemqTZoAeqKXODo+7tVda/S4oHQk/hWRgDbT7
BzlAGVdBoPPb1B0apfaPGN3dDM5g3KLBKuApbo2UAZIw4chjzwCzhSkBPkuj/iM0KsDljPqrmZ7Q
56nvIowIh9rFzAH2nsyAjngdbZjMrqPFybeAiA4geTyA5hvwDmOWDS+ZGyG71Lc+QXa4RFKimW3q
vpEfy84+uIUZfQWeJ50XSI8+ta7Fjrk5ILTGh/jrz546hRgF9cydEGnbnLOFkSQIEIUq/UhnKnTk
5Uz/pu53diEzGebNIn0TZzMcPuzBDLZ5E9W7xNjEcG+I0dlSeO3S6iJKthRGCZjJzxgdGdMoaVlv
qL5P0pkaEdg9FV1RrB3QD3yysuLCZ+WknrmU3Ku2yEKCOG+aX/issJZGfdKAQNvyjY+TvQc/GVBq
SFMQJCBuFdpaTrnz88jxwYNdRvLflPU8aWdB3AZ7X0J2BKkyMj9lo0DAxdQLakCcMD/F0BDki2Ts
F8ihCvZXs2AQ0WoIU3fe20BzaiRq7Nus6x4ibaklWMr61aU4gojNdipckuV2D602RxC4pgdqpIN2
QRgGUNeZSjRaL83X0WxTv44WciNcda1q4PHyLDkjzizIDx20Z1YnKtUsrTeJn1VzKtIBTl4Qc4b1
yS59JGxOFjUIxOb2JCVCdb8Z42IxdXg/xu8+hZfQfi06cE9Gg13cG9LcEzdDAHXSjQTWatlPDwU0
+uLJF61vSoh239t63DOIvy4xObr7qA6jeeON9qGWOf/IQJd+oa1rVb4DC2WxCJE195nMgrS0DyYL
156VdwDVO1/pialrCFeU8FmcG8aafRN23oKFMv7aZse85P6XToJ2dWzGeMeyVN1PHam9kjk0dCyk
C/FYOluZYhyntpyXEA6fKGr0V0RL9byz/ehWeqYJMdcRLKM8HyGiLF9tBRRZWsgxqoWJ4GkHhl5w
f9hs0dMZx1ZVq9aDuwBnl9bpjEfPoumh4u4BJjQdQIrZhusaCb1r0dgIyraYiRosI8Dv745rH/PM
uXQRWp/40i4/RtQMi9qB05V+yzTqkjOU5SYNrlvhM/ElBdcuxBT1F2vs2byViYaWXqg3jdMZG4ZI
540GJHyOuNz4VPb9gTi0fQX2zjjXX1iZQg4S+AtDJ9mDAvQe0G2chVUB2VBMyQ9G0r7WXVvpTDFW
L7WqwAxkY6IERCPb0SUHTpoenLJ6vlzx9Kc4Bci+yCKL2g0UC5JHPysOeW74DwkIn3aYUaanUA9f
pvqU4W1hRZG9c1xQpbyvHxHImOVmXW4w/fVHLPj74ygcDX1oO19Lq4hnJeshQkAtbhSPs6YU0TrX
A3TNDOggeP7k1JqK1zpXpsMGuW3VuZsONYj1Eb1AHRWp4VqX1269KgOrm1OWG+W7YQ98dm0n2FJ+
27XecJNxzZA7PEuJpvWqbOXz6ozYWr1ULWaP0DCtGyWFsYyns9AZXs+o7netSCwFfQ5yJdcJ7p6d
h9DBqh7d4rGq1AuHl/ElLusVHHH6i5kFcoH8qeHUeh48e2Zer1TqOnNLjcYs8DLz4BEjAjmKqSzg
kcM6J9xRFR3cyYtMZwhTQMu1GCFEi+TVVeK2QCtPgDtK4qI6EABA/4Y7Rzhy8pM/Tb+qtZ4sKMtt
EltgSi6MXm5tZuAtUUpooHd1aENMx0xeAjwVnuWI58KPkoUpRHbyJfP20ZjXy75VLbDewItDzfPF
rrMfQ941D14UN+sgyLNtmAkopU2DkcXIobge1+IZrv1kEbijWrjMGzagEKQcdTr4SpXLwBXWkooa
4L0759XA5mLtZBnSxYfmflQBoP0yzraIaQBgCIWHM5RBXutK92gEyVZFzvJ3mhUBx6t2ahynULyr
IrZAyqI27uFdw7eg47BYEPZfInS1QazXwivMrc4gUqzOEZwxlzoqUgOy25sNnxsuCBA6u7MeAQPv
drZVTNzUHtyHFaQhrkUHBIr4Xvkx4SEypD3Hn8uJYRxSrR+dugrvXdGkh26QwZwYvZ0/69ucp4ec
T/JM8MAvweWbQpSwmOGxNb+Cb6NFzr+V3rqtM4DrBT9EKuLunnkVCIemqXaIXm27CIzG3Gqju8gE
eXUbIJCFveH4xWZQ5unb4RPkYl7rKREDHJmXerIfVRIsQ2MExqBp5MbWcbRCkANxPW/EvIhYOdht
AAqRaboxZdZ8Jouoie11AnG+GRZb2fxCPd8YrF//tkzE84iXASUjPH9jOaCGi5wa6mf0lbbV2yK1
wuOvt/T9l7H+S+svfa/G3TRU6RntegzHnR4QdIUUernv4QFYqcrk9wopYZA5VuNLHtwUvQ6+87H8
wYXnPbapiZ1l2AcHZIFXlz5tVhhLNQCpRM8bG+xqnRhRDt/TtAZqpwWPng6pP/I5Y89XzPQVV12A
TGKblRD3sYG81k5WQ6B4aF+R2Fc7aDJgbd5ljzarGe5TXYGbJuOrVCC5OJZlcQQIXi2R9lR+rFzz
G0EbDecbpi35cu3D4jFaGIF4ah38mIRaQ4ZxuboW/bovV5BHjlapG4YHMQB6JfpPlP2e5x2k6aJg
OHm2pw9Wi41MXAbmcy0vBry/Z705Q7SgRIYIHokcK0y4he3iQDI02VQUU5FaeQdsJ7Vir2g9Uuvv
+konQuQiUyBQNdQJywSsKyFAa5W9ty9bhqXmVK8rB4QBQ/NUtl7Of7TS9e6gR7sAw22YnaNwAjC0
8QFM3cL+poAhXoBWw74xCqj+DYYrH8M0r5ZQkhqPgHylO6eQznoscn7Lk0LMO+FET52l7rI0t38A
2I/8Rr99ico/u7tRi/SNTlog8se7AvwIPlwxfnYQTRcge6D/SI8/1Vu2ctZuUV3Uh/zBym6B7d4r
BWGkqyBRVkTNWrQRyHBHCBJdG8zChuCHcQsGGzBRFcjah3NlVopY76nYDPlrkaCHeDu8bR3eF6k1
YYCH/du++YgcnVJlC1DbHkTtqq0/LbCQjQhFNq/MoiOV6TCZBPmotol044OJxSfxGSSt/h6IPLp1
dG/fsVGeiAyBK83XSBtNVmQ1ZON3oPTCW6xtL1ZUbQ0cVn0Kq2nl+nMs8FdcrFRdOKvWq/kSHkok
CPcV+xRzcMPhuQ7OKqrBx43J/wiMDGJQQRfB6aL5cUSqOMQRa37X5HUzz03Vf058/tz5rvxulQ26
T3EokZbYKjH54vgQWu1DwSDIFuKZDmtwo+gBYZLOjI+BaTynRmBfFpSdNLNDnkTPtEyjDYIHlOvM
453c0WLNt3EPAgxfLInNi3i92j5Ij0aFV8XE/EX1Td8C2jHV29qbX02pHjKdKV4MfjkDYe+4Bmgm
++RCXlyZXvQ1CwCDdsHFdkrSSJ88AKiRatBEXxNIAwgG7g3LjYP1+57SjMdblfFPCiubIyiY1BGr
XnXEDiTZiN746PE43vMkXoVWVt6nadLdOtJFQouGMmgPn8u8ChjbUKvRieYQht6XSysbnJca4I89
FkfYtTi2AclLeMjIlg4grlsJrYwbKsWl7yw+/OO///W/3/r/Cb/nt0gjDXP1D9Vmt3msmvqPDw77
8I/iUr19+eOD7XvcE8IGh4XwwT7iOB7avz3fIQgOa/O/ogZ8Y1Ajsu7tOq/vG2sBAYLsJVFBCGxa
WMJ169sb7k+sCkDS3zVyAAy3bd0XhM4RPlffOmNx2ceGOpJ7IFbWklZYWohug1QzkZ6cMcrWHvHK
QS7VnkVDGa8vKoMybt6VgSM+RUiEuS4zEimSBaIxGQRCwExEh1AGb+vIuMzSBcM9voM8MbJnp4NQ
WX/k06FPmmqVY9IDI9OfrWnVfgaZfrYRHcOKXWROhXwkr7uYUF8ypgGgpsBmf//V29Zfv3rHsR3c
WUIgBu3Y77960OPlhq5d577R8bBBEDhE1pQ5LjPbKJ8qiaDJtJzQI3DQpWdXt2ThAPMEqDZDmtjv
rSoVGLss8t6Mo9lEs8H7FmLFxk6IOnpK48paJFzqowtJzH1ZgCdjQGzq4wjSZ3y9zstkCv5p5HhP
piyA0kiYDgd6zMxquGmjhO9s28KcC0iD+x/uS5//+uXYDF5ffDs2UkMc4Yj3X472ZOkhdV7dXxbp
TiGAy8/tj4hQ5GcoynZnQPUfaTqMa2WsaMqj4mSFdC11HgpoFVuR/wwfcLt0RKbAmoaJKVI1xBqE
aD5bbXV0pzUiXop3KmH5J2EUkAwqNEyH3N7X7m1k5NUtEu1XCNiL+3xi0y/BbQu6AxnsqQ6UYXLd
FOB/pFbqUMX9Sky8/PCaQbW2im3g9ng2h3Mq2Y6uAmt/oAB57ANwZnAtq3kdAEUYNffQrhf3v9ja
5m3tWFsPyh2/LO1JYc5qhb+bGkl+buxCoJM0nB5Y/rKDacffK+1nD810gKewqEQCAjAUstjpZh2g
h7vML9SD1ZrVyjDHfEmt1Fvr9NI7B3nvzcXfaBcWW1p2I9+Qy3eNO83KZrOihtJi0X+4I2z/3R0h
GPNM/BNQzHYBQ3b59Di9makws1gDqGTCe4FXFOTjWH/SJuiVCWcYlx9Nv7aeaRFmG11/CEXQn4zI
xxLNqCAFmcgjScBeVGJJPPYiD0unlV8UxayZ1N5iJAFCe6dMIC4jyz11ogYq/tu6y2Ahk8G6rj1k
2QzcSzeuHs09sz1zT2d2L3k5U/GAbCsEitjG9pLttfkvNpcKu2rX/2HueT/tT18mCKAcmzmeb4GI
znfef5kyqpiZZiy4c/t6QCg282cm8Au3Vmz4SPrOzGWX+uopZ2JJa12yqKoIKD1tazDcgngWYcTC
A/a4KzY14gzTPFtNs+ubA0BGx66FeBsMqBoaH3A6mRHcaeGo5pU0Qe9qsexs+jKekbOFGlhmvDYg
OhPDSwBad8Nu1TwpCnDZBH56dpDn8vffiu/+5RbjtsuEa1qg3GU2/+VbwYrKDlWTOncMcrlHPglm
gNpEIoXNBW8VcaKGTpIs+uIcO2O6eEO9nEPQgOiSqQ78eQDGeqCSJ2rlwB2QB9c7zaKuEgNc3Fk9
p1TAXICeA1LI4V5MGYNJuHbbwv10taodZKe5DNKNenINFUECUozYCDdUbKc67QGhFA38L3VkV0yu
povxZEd1Q+1hqW0bT9VE7z1zw9G+xzQMXRErTMDU5ZRbaolLaGwFFWS4qPWNtW/XNQRybf8QtdZ0
CwxfcDsVq8Sqx40SSFSZ6lneO5gj4FQEawp2/CDs95CML7xZV/v9vTUBSAoAkRG6xU5pKk1teoCC
UtrALQeJsChUIJ3XZrCFuHdxapsYNPNjE+y9zP2cqra5o6ocr65FihjGiorUYKaAUDHz+e/vEUv8
5dHxobfhmxAX8IWNXfjU/mYeGnyG193Ay7soMievs/qU1FX8VWkkHQa9w24R+YmRnocEYPDrRV8L
MGIgvh88FQgrraCbCpYM14kf3vf0q45hAzMc/MyIgXEFF4ujkwo+KdDVUtGLx2VUtON9F7lgFQnV
Kp6E9YrcyI+giUWq6VTEDqPZeO7EcjMVswrko6Un+g0VATR6HZKKkEJexkg1W3ocdzkhguLAqpfx
6DRvoNdAi2NlVFUX4BAcVeM2tQF1u0CvRQYiCSiBmRfoNdTm8puAizfQ6yLs62Wrs/byEfQ5A4A5
yPu2pPtkWW57diw/vJEd8K89QDxPvLWgFM5YdkCGgvtghuU2iArzCawizQpzarAmsyQB/3mBWJdu
POQ7ddhBUL1jN8/XYXk4wgM8dadhizYP4YovDnVrj8gbhXTjUHbRAzjXbeTnwFtXufV2qBERAKzA
nYP9In7B8knNsrEMHmU3WovA6NMbhdzQTZt31pZGEg0igNeRNMvCO7/oAU6GTlYX9HMLonFwTgOb
7E0HqhdVMyxrwdu56YyvddRAdj16ccb4ZQwvXkPEqr7xQnhQlN1mX0AAvyNlyCZp9qIf/SckMTrz
xB0i4Ccgn+o2lbnpYzjsTYtzXIGXffHielcH6hFgBnnDMB2eB2yMoHkBgWuRdw+Ic4WQswvzhzwb
a8gEFN2aik6Zttu6Q+I4FSHCzG/rmq2SludneNjNRc5S984q8/SGle7aHHr3jqr6OGgWgRWMKz7V
WXZZQ7njYh7oVJ2sQm3JWQvRILAbps6WHEYRRcimuqZ3kRvdMQDCsVjyQN32ZCjzHFcCTr283vKg
Kn90lnzmyegB81oHc2zT7dvS5PXaTmsD+UAj6BqA4lwVcZvf/W6cVG77rCjXcFh0y7KDJJ6Ki7ti
QqMgDRIqyRMQRRk5RBvrVOGRQh0dBIQDyNYZMUt5cYmYfD989vJ8MQ758JhIADS80jERa8GOHatb
GwCNHC/SidxQpMUCwKJ+p6umQgROd1oe6yQv57XJ/DP4SaM194oYijP5cJAWvPNISXTvHQuBAieP
vK/AVC3TLLR/hK2/7xpEZKg70gH8sx1G8RoJTePq72dC/uvbEqsGm3GGF4NjmibmlPcTIdxQZWP1
RgfBeBMuVh0gvESQAdBN3fpRa25AFQaPCNV10I6Kmu5hbJwSgjdgyXfcwjwnncJ6QJfZtxx3JZLL
7E9XC+TwhwhUB/HGnShWiGelBckq9j+dvyRSlTYE+RGdQcIRwrjzsK6zyzqCI/t43tqDPLVRY91S
A0ME5Pbvvwbz13Xp9DUIhnXD9J/j0A77zfvA7XvkeXusPb3mtLv+hCTFI8+gfAwSL7gBuDWCL/P6
0KchX9g9L3+dDKhHkSLJn57+qACfHSJlyfzvL9k2f1nnuKZneh5+OQ+Th/2XnSeQpiaEBuPkdFnQ
j4FbgQk9jL/AJ5xOTnmw7ch16Qds/Wc1veMrE6lUf60Owdt4qWa8jb9AauNqXSeNuxBxqcDRtCQ3
Z+b68aMlwOWSp8shqkEcjJDHQkkzujPC8vUMQgj2QreAeajQtBfDdHa1U5DI+w/bcdo/XD0hAu90
bINtbCy449sM5fe3sx7GPq5GITdDAKiXmHOIsnQjpLZdLDThQHLv9KghqDsBTnQrb5H0Vn28WgSG
PSI+ZPUzHQZQbbQAZYj7HlJOEQimU7xzgALNo3vBsnKnp1Yq0iFEIHhw+vAQ2QxaVT/7Ky0kcMKm
+ZXp/d/fA9bkXXj/5+Lh9VywhNiW6wKT9f7PBdQiGxDJCjcXDBcv5hePDHz7/tEKFQKX4FCppoMc
wxo84KjvBgVMGwiqZ9IBi2PYdiDmYy7c1qHF1wO4nCPsFwDdfVO+thMmzKsud/N/v/Nh1eTT+pYX
QxWHUfNL8V/r7/npOfte/+/U66fV+z7/wusK//7W5Bh/q/DC/9H8avVuXHz669Utnpvnd4Wlwgp0
OLffq+Hue92mzZ++uMny/7fxH99pFCAZv//x4fklixWy1uEj+NZ8eG2afHeWKRj2wD+9fdMnvDZP
38UfH44xKEjwryji3/T7/lw3f3wwPO+f2Olg+satbzqu72B609+pyTf/6WCBy+Eb/PAPkFg20R8f
uPgnZjlsvwFqYpZvTVsooOaoif3TdH3XhDCRjU2lK7wPf/7xr47Iy6/2e8ekZZnTA/f2DoULxven
KwPt2PRE/rLhj8HpJ2RRy23aAU/m6+ZLazsnP2v8OaA6wc4zLWivdIBG9dKDQK/agqNHzkUTsQ04
zaDgVQC+C1U1WfFm7/vjjQ+AH7QNi+cUWmzz0Gy/91kAhqNwzHcygzqbDvWPLrfUoR4KpOkn+dwN
JRRO4BuacXgFwmFCJrfLCG89nnwGXBxKRRZe8iB8XsCZmK51hGzZhv+orHRc9SLc2zqDmPxtGw7j
khX1l6yEF7JvSxcaQgAFIcYWtd/CiE85Kva9o3qA0mNkovIwkotgTFcQRhk3GfTZ+7aQa5/BmYHg
u7EhGs1Edv18NBQc+lE2940gPUkA6W57aGaCZKGr1zH0AWcjshp2oHT6ZlSmv7Ozhj8AkxBvmjJ4
iuC8Pvl5F52g+hAvGpNBC6oPhkPijnoJJnQG5Em2tTPwZyzhZrOW2MMay9ov+Mx3Q7aRPfS8qtjF
xZU1MrR4BLWuVs7Ange6d5kdBx/EbkJ2x6FOq00ui3WGkN1tGo33cPaAGjCR8t5jX/su33aR6r5X
STIf6+BJ24jtZ/7YAxQUtGuILpkLKLyXcTwC51u7mGCxoZSO9VEFHvjazOHBLNSw9mvkd0VIvQEe
DeQSQRcge7vbe5DQvh1d/KAFwDfrvJf5Fpq9oHw3ppVhCRQLBuYexA+xbZ/g+2CbhvXQRCdQoPn7
Pr5DWuveA+56Z4A4f8YwYJKVYu7BL7TQQCwtBh8Ubrww/M1QyV3gg5UEW0kDmFFzN6RIY3S9MFzp
Jv7WRSLZN9OBRfr1UEexfFOkVrIjk98VqQH6Q2zdQ2SESlAMEvOs6/N5lbRtPvvlM2i8glrodARQ
bFWG8Hq8vww78RqQzrWfSl5nu+tVXC8FCUVIdWlKvrjWXe2uH0t1VLQlBJ49FiM1ffqwawMVQ+Qz
5peWN9d3sTTGj8JJQf0dygGEQj8N35xeL2KsiyXiugjAYOE4jzzorNChNq1mkY4e+Gj1wA46BBWW
3WUgFR5ksxO+kKBP6B9UdnBkJ98cjMGWB3C5oc4o83mId//Cn+p6bZsrHqzdUj9RH6ptvXGYcc8a
l11o74SuP1UMqYalBdTZgidIVRy6Q2SUx7jP1TLycSuZcHkdgkYbBzrjUeYtxwCAXqyxG7CMYHfg
63FbJZZeAh4EehpkPTNz42QjP/iex4GZxMEXsXWw5wrv42KBF9Qn4TK+pnarsbAhrLtDANjZXiFt
eoZMauT9FdpGVMqxwV6CsyaFnwhS4Xc+uKhqjh/YwI01WhCYAYYBKAeG7/BahzjvkrcMuKXJYqiC
b5UfeYtUQhFGa2dfZMrZQ1UgRRq7zFf29L2DJBB6fEnhVSCImSk/WQUJctqLWozzMfXYgazoABEL
81LkXpSsAU/+jCSSHJNn+qwhJL3mmS9nIJ1ROyBcN5bni31t4X/o620y+BkbM+Qr8BF+k0EggbBK
spViZoHgufyoisZBuFVDxKL0FfS1oM4CYkE942PeH+BE6Q9DEnlrP8sfMjX0B5BAI4sNXq5ZYVb+
UkwWVnULQga+zzDT74DNPUW3sYZKuxFAPoN1uUDC/ESioSLIe+EwwerAbhvNwRQETnluLBBxhVPY
xYBdXMmZE8scYasvDmfpYQzWTNvhrKpFtUIkcDwYkE08sKAaD3WSye1YBLtoRBXVjzosZ3Aog6pg
MkumO5/Ovpb2jvtefhjSrTY8pK6EwMvyEj+B8jUyLBADvFE268D1kjlz5lWgAYXOVddV6SHwcSXh
aCSbzsL6r7nv7Ap8TZkNksPR3IKZfWPnjYMEIl/ypYLPcYaEUrEuuPhIN1bFjR5U62k2qyDkeAQQ
KjuO8CTMahskfVS0QbG5GuygmnVsyI6NX0GTEcGpGQh+5k4dgCY1Cc9pmN1WWHYtc9cLFrlE8p8M
EatGTkK6bSEZOe+NGlD1PDRBFg8QNefpp9hQKSKryY0FnoSNlXpq1wtQC80gHZ7v+mFUO3uqHJD7
NQ8r3a3AtMmwweSIJieTja6bfEdnl8prmToicgTOC2r/xZyKFn6elc/bG/po12ogLBbHcNNMQ187
vBn6cqqy9BEw6GiVX6/k/zF3XstxY1u2/aJ9AmbDvcKkpROdKL4gKFGC3/D263skVbdLpVP3VHT0
S78waJKZSCSwzVpzjvnxeh8vv1UVh9fNmL8SO2uDXw7il8d3qicuI1FJgP56uDTH+47SKl9cwU37
54+Fkf/b7z7+Ok64eKVMy9LdG8gDL/1se6cS58Yc20hQt4jqOOeGs7+2Kvk6xETiscf5am/Oq750
0/WY5wNh51m5z7cXetHRwnk9lovNDYQzNJCeZYRLLvfS0GkZx3TPm8XmP4w6EANueuzmDTEz5Xqs
Gv0zWJGjjbcp6zdcJbpLUC0lAQtiAvmUh1St9wPYTwKTkQkmIkXREukj9ZbCMrOwqTGrIrRBnmfD
5k6QV0kXmsegb/mxKq0ri0oVSVh+7+ADh8Pm5f3MIs1tjyV1WU1OxLwMPD19QJ+IuyayEuNlVnkd
CrLNdpUTVV2lXTtG6+Hk7R91wGYq/pxO40IUsE3AV22u4SzbJSo29yavu11BiBXhlOIVuPvkj5mF
0m1xDxd9edhbehXW/ZaF7pSB06uYahkIfSoR8F5qfeJjP0LzGH0UmN6x5iv5VltGIQ816IBWRput
jAi+5ZhmVFPIeClRCsFXN0l3YiFpHlOL+q3UtAXfCZvxemtL3+2HxSeHgwjifv5c6qzA4tJagsJ0
Pgk+BzSNgNEdlUEQTjSu/L7wCczmJMzlWwNGolit/ZjQLirM9wydy67SHnDG5GEiG7CiprY3qv4F
FWMM6F5OKBYLgLGed4rLqjs2HYxV+BVeIKbisTEIEF4orO2GzX6llpucU63rdzOXJ2sx+261RhSF
Rfeqnp2xtMOtbPazAAZcaeMLHZQiJFHk6+xo6JmWJizYau0bqvWm129kQKo5NGbBomKh/aKhunb7
5tXQIIp414473wHjiKN49Mrjh1NiLg7U55qgzLGau8NngC/f09E7OBAIQuo+gZaN9hGR24EzZtIN
SxZfO+vbVF5DX7qFBQHcdfbYNOB5Y+9Rw4dpTrLWuqe036VelYAM+OHITk/8eNTOKyLEWb3V5GKE
Peww8j1Qw1dQeHL7SmuIMqFFAjyHM2ja+KGVXfheNoWT2XlnTCxHacBGpQ76upC+jq8FvWha4J2C
DEqwaHxwPB3E9MAF6jbabSemB1CkzpRhV2SCo4xqdb4Ve3xS8jIme08eZvWolYsV5LSjXIws+6wE
lGTyQM1ywTDkhPUpBp2wSJarYkZVntvePoViBKRipxvJk946z4hMuaWAh06dZh7G2YCxYeMGqwXo
Mec6WRXhmtqpM+hQ1Hp966wcI6qSXlmJr5O1uKuSfDyM5ozgMhrhf2J2lNiyAVXn8frsWcMTNp63
xRYlEY9FElY2ZYpyvGnRHPhiYFixMsRguFATyAalCNeVFHBNeE9Lbz7nZMmEE/7QKOnaYk+INl1k
39ugHbAK21uKinpcsQfskwQFWkEsQmH7bZq6QaapLWiUCBZJklSX5dyWyUs8ltqRuLSXua3byJ0H
wKCOezUuzRd3ULeW5mrRUA5pqM+DcbAXT7wtKalbiu5OvOVGWOGkAkTam4i/K7IIPCJLcArvrAQi
YOmIyEjrLDCaVASGx/kZVzoSZi72XtllO8jDwJTcxIgQEl9fljhlAp0XuudeQRb066G3T5kNxC8h
AWjR1o2cbYHAnSByhv1CXFLxahEOc3If2557rscpakqH61HYbjCtlhZeiAu+Stw7wUpeLRiolzc3
IfPUFuhZLcYQkRsZCykvZcnLUl4Zzakh5Pfoaj8MggcPmUMMyJpQgZJFy3sf81t9Gko24ZxaQ9+r
ntAxdKbklfFpYLBNiApr3qHN5MNXl0hOXy52EapseWXHuvjOpOeB2hir3LTWL0u7+ADBgKZmXHMF
m9N1R5QCwtw+FNLmWXvNvNbHyoedMpHZtlGQL2a6js4XNXVWkEnX9avLiNdPSY1VP38huGOIyrg8
uayftqQlDIlkjUjIgVZJRT4cMqzI6lyHtDP5nownlPPxQ89J95O7ylZ4f9bE9VcK+CklDN8YsvFg
5jR9IYYwUs2p730xMVt0Zco2XchXQ3Q5nZ+IDXLK0IxeCBScjzD5R5MlY1Bxon3GVSNML9vR1Jiv
U5FODDnZY+cM7Cyq6s4kScXPNPA5OjOgR+MBeR+Rg1aVH2Y1BbXrRk5ufUoo1psFFety7qjxIXOh
i+KPaweZqJfgjJUGsN+5orlLVIcLlK64TrR7FKbXmFRKSr8iTfykG87I/oNak18So3yeLT4GW4dp
umRhXiYgkyZ7r+x52k/qvmHn2Vp4XxUUvrAhYyApXHjeugxmJ86jVdmvshoRKV4CWvUeqGD6zcjp
t4xyvrgYs3PstCrQei8LpzpoCzOYR5t21RSM4Df8LncdX9K42N016GMjmjMPaLw+FYrbT6QpTBjV
v6PJOsxZKffDYn1DxqbdS3JVqukw9ol3vyAx9QHXkPts7c1WP5CihCWShYW73tFEY+VfJW9q5PIS
RTv5VXrR2G9BfWEyNXLHaSfU1+iqcGuy73Mrv9gDdRMGkQWdAzmqG3noXCnnsqauVSYGH6JwDt7F
UMjEqHBVMOxCZ38bKnCdtT1meBfTL05mvZkK2Zi5UNgCB/CYKoo2yVNTbe/p1tDqJQMHlbP7stmN
fqhTcYiN7bau+VxT4tUStg1BZi2vA0kSoM1IQYF4NKTLfYYKVE/UN1ttYZejwW54VnFYNfU6tKII
rUEwJk71Kcu7m8nNs2OfThtZAoTptiT10Acld1kr6ldFjUZpxf06q1dhNfkhG5oQiCF22RVu3Jwk
T25ercHHkssoyLuXHRO0jjTRLy97383y2l3muSenTfZSd3dUy69Nb9L2ZSvqnWdNu9am2eQl2c4r
YsYPrQu8usiirt8+1woLwQQZ2Vy0PkBf6N2u7oqUwTLPE/mR5HXagZw9tHcdKU8LVhzEG/GdVy5E
IP2wTASFSyUUxL5C7iAC5VFVpZ/HMZGh7OQDvKvnNe3MvZuyhc/BB5U1FCbzZJnafHwtig2srN1x
mjtpsQY9G8us4HBblb/K9sVzmFQry/kuhvp7YjBsxnTIfXhISPx7svvSyqh3ZXxTe3K+XStKHcKL
A7uW7D5TNzuSaoA6xz24ScEyws03nwUviKVPOcluYZbRrC3dersbaToP7QyovnXXsMZWgxgwfTqQ
F/h6UQNvpXnElXWXEaUbaRXiQyQFbNkda48kTPrVSLeKeTJmfR0fDLKbbmcT5HgzBX3V2Q/ZKH8Y
FZmyBFlYDGzr4jMUT4GXawAOuGgL/WvKommMlyJqnA6rceu4fsmmdOdnctmuR1pnLXf/KZM9dQfe
+pov+3l0Phexx+raqKZw3MggLQhPg1NdIXg9gZhZIoVb+OjqJlT85Elh1POtze38zivT0LGrLwKT
6TCB8baXVossr/tCMdw+2j1gtJ0sjG8jlZkQuUN2HEzjeV7bc7et3kVC7waWdltCk/RXXTHrjmcv
H5kURXI9JM3N1E9r4IjuwnauZWQ27ZXhWocxj2s/2byQgMHEn+sVy32BhGFq7yYjvdc8WYVubjBd
LcOjllzZdOlOst/GoF/Qcxo6Z59sk8DxRi1MKo/Ny+JyTsDgUyr93Mc9wbbz5aNghxNb9o1DUA/6
ovzWrkj93SBZFgQ6EeJxtqoBohWHw6LqmvMkfSe+NVJp7OzB/bwu2F6Xun9uvPm+aORza46seAdv
CpUo7kt9bPwU+EhUgnzCqZ++lnM6BRiJprDI231tezGljf26zPdZHrsHciKvNbd1ztuY26HfyCo/
9e5+xR6gmb06YoaZdyZcJ4wC1rHVp/wGdPhN2S9LdBktUEexmzNjGH5U+dPdPBkvHhkCQTxXaYR6
9WZR2oKZvUCUWidu5AnjvbGFc2YT5Et4srdNxyoZP1hQNcibeDonbc6ioHVQxUTVJGQgTtSuP9vp
0JwWwtsJt/IVpfV3s3wY22KlJJ+4e6z09xlGv2jtHDILmBzCJvlOlgcxH8i6fTUGY94sIT5TK3Ib
l81XV2bRrCvFp6gqYsqyw1IxKcLAZFV0KWGh2KFOHrHrwdTGmlhWEicD8voIjfAhvgA1bYaOuCWl
Z0qx/sn4NnHkdZG7E0iyyjrGy/xoID3v3B5G5yousabi0fGSPrS1ms10f6yTirXryOpoAGFQHbZ0
PQNcHPyJWHWmVuNqI9nDF70k36fvsC1DMmSZT4k0cTdnz7byKIfkR6xNhPYoJ2Qkz3xTjcTvOCw3
5Oad2hG0k7QZgyfmwsgbCwD13rBRkBke8743Tn3KpqfKDf1cTd2RXgNtCnJjw8QRxL2NO7wPj7pt
Kqbw4R6yUhIl0zz7/WhTi9OrxudYJwATYR8zvY/OaYKmsnOylUWwwgQLLoo2b4Ni4IJ28Kw1Avhb
RevcMAU2eRusVhxM3mYEI7NlWxIXjuj0u6MZ2bmZky9ZfnCHwmOyk9grRut1QL2oCaJ/dCjefuY4
b2uCxc0tSXSbHfQ/3XoDj4UiTJ/LYEU7CgAQq8vmsLUxbX/d5sO02I9drESojw7W+0EzdhZDf6NV
X5JkYami3OckRuXpOYpqjSfawBzZPGvKOBUjgpSkTz9BFD6yfqN5pGltsLWvJiVrvX/uyrYlWKGv
rwkcXPmIXiAUsJvtxNeOIoWuLeZVr7dtxI7EaZKdW7XOvSitgrvFOg0KYIfZrjFlCPkdgsXz2pOM
V6VLQTvJyHzDnN/IX6zwmuTPW3uT5ENy3aWqvsvA1+w21uaR6p6VSdWgRhm1OALEhmx3VqkxfywK
A1SVuyFciXg/zdWjmcRjtAwsSw1NkdNCDXhbjGgrtne2gpuFuFjRNGrW8lPKJ0aNO2eevzNnltCD
Rg1iIZh29OxPss1/FGQ+TtX02KHJixyblocOuCnkriR5PZki862P4X5DN4FXiekh3Ewbf/qaPZbs
zI66hOazGSf0naQWwlzV4nxP/69hJc9eNXumaFQBd9SeqYrWvpQDDghuUuqR4cp+MVClPM0DAJHZ
8Yuv29RdLjUArvoMHbU2Y2+XleSRjyILxlTuF7EdXCyI+K6ddecNXJkeLdW95sy7OZfPs51YXKE9
u7J0+7HNZh8NQnLju1rQfouTaW+m84M7QehMlndrGxdgyOLUue1LvCRjpOoGq7zpUb+KvR/ViHW7
aa3XzSz1A9OmYn3TrwHNk1suiyGqViVx4MDVyIh7IfOV2dFdxZ1GY5YYna9ln1x1bvNoThrZJ3G/
YOPTKUUXn5CVPM4XHYCO3oaavfOZ7C6akFIRKqVHjpawB96+6rLWo6Xtzmnn6azY2CrCWcVZqqkI
ZlB+taajD1CHnc5c3zZcItzXHvxC5OtUj8uXzjQhQzX4F5hse183qNpSYxFBqzzvUI2NBiUtPiXO
ejQ7FGK1FuaJfLeE89iV4y2hQZZfF8ubAqvv66vb4rENHDgP15QnQ5H05UFUD1P/NW9Jkm9N87Ua
VNQs9F71bATKjr/waC/vrDHzB8em22iN03lz6+OIcB51psemfI6mNI8Ky2LTlo0sn6mC+UM59Zeu
6Pdt2nzkF9aNAeDDbPueyou6Mzwaz6kUa5h2BDXrjNgNvJsbz6z1g5Xz9kvNfC+SUe30rnwngis7
QKGKQ8eyaTKORCBJlpe+w+CJSnGc/JIBLRTA25krVNhtdbVDuHGt2Wt3rDvWh/rs7hs3AWq0XGh/
48krMxIbU7VzMwlOgVSrIG/Xp3VAPEe/vtytnQsAsM1PcspDr5L0oGq33acjRwyCzvInUnCupECs
NtFV6apbmfdXq6J42DlFvXcoHZ/MiepLb34mM8mKIAbRf7C7m4zlq1XSHh+hpg9ivgOG4xy4Y6ga
DMUnb8yZM+euQzc6jGFfiV1LmpMvTW/Y17p3N5TaF6w1E3xXGI0TifWm/VRm3uqj9WN7lLuLrwgQ
Z3zaV5p6Y2d1vWlHYxPu7dySj7U2mEAW8To01MImKgX71a3MANr3NUTFJFi8vI1Wy57wDWm6b6mb
Sb1nKw5/az4aPfNmb4I3nEaD6UR+y+yxCtP6wSzv5nHVKJKT6dPEyRA1wnFAM8qYqJZVBfCKpBD3
rnmYewI9O70vWQQi9Foa6uYa+V51ulfCU1xQM4v60rzOpP3oOKRbuMO4J02VlNSJOOQ2K7XDmFIb
WK4AWffBNFo1KB39k3LXs3VJFmkW1MZZuVwbbqtC9NoaWqw60DSYeWJiib5ksH3Vp60w3uhNEZ9z
NOp12VUdqDoyJalCz1ZJkeArtMvknrH5h5PGFFE8Gv05qYG7ko1S1OnHzCVJI6vqq1o3/GJI1JUa
E2SmojrqW9EdoFPf0fmHeJ8rBHq5zqohtinkENB3nNqCe1F519oyfcb+NcDSKDjBxehGEwGzVNLT
Z1YiZmhwURuaFqRksB23npLqKl5jiAhxL6cXZ7X3Qpvmu6wHcQOYS+xWrV7RcSVZEHfOuK/dFLez
SCgjYOzYM4tT/uyXN4crgYbEYdDSieujR+9AJk5gG5BryRZP1vppvPSJBtGq09hn6mRVM43HP3/+
+K67/PnP3338iwvGuvA//ufj54/vfnsMHpYk2KxM41bgGaAjZVtQbXm5E67x8MvT/HzVv31KtzQR
2a09BuWPQ/t4HWZDmtB/vvjP/wRdfR7QFbJKm9lTxvFhKhAVB78d38/nUYNOaLnm7X552q4bz+yZ
0CNfTsUvx/fx888HfryT3rXe0jmeoo/HpJSeOBWXE/nzHy///fG4jxP38bu0UmngqJhQlstf/zyj
mqWrfWZCgOnEE1Qvig0etcosb14hnYow1ew6RFzTUbyb8GeVgp3LxIy5GAY7yYJJ10BxXk1silkz
fyJXkJg1dzG8Y27me1vDQpAMVMLWbXwqGeFy3JBST76x5YfMXect0vRxjnJ7ZZiv4N95tO/R8Yl4
xBKy9qzmlXryxvawmuhZrEvM5teJ2EQEJhXS6rG4IU2GlgmO44vFWvlucqWr9Ty1+bdLC6NbxWWt
0Fw35vZW9ApmQGtdzYbce2hJfJYYjrUTSpALuDDebzrzUw6euJ+GPKBA4c9VfKeZDKi5g0LAJK+Q
/RFmyg2gCjes2rxbO2GIVEATNrisbe6dujatoswkUCiz9yO9eF+V6fWSbRPcFuBDTWWc56H6unWc
3poWFwnFUaKhhvfMntRUo/OTgnaNw0VLVsJyZGI7iMbdU0iDiGCvbya1PCCvL+h0BN7W5QppTmBS
s/UnF3OHlXX7pujnKE3NnYUbCVkOO4dhF7t9gsAr38mljyM8/rTMZfNclfZ7PZtLOLXr+4zdgQ2i
ZOA2kWXnCXOgPg5VNG0vaWI81iXL24aRLJympgjrz6NGFXTZMITpkWFoWdCJzCLIcIwjpeee73Y0
0PMM227luftWa3g+bK1xpocdvPFAmqoMxoHRdCrZboyOrh+H+RL2JcaXdjY035HF4xyzrrCbPKDZ
82UrDZ9CmkM7qvu6hslYfl2Z1CKBxGM3KOHrmT1fObgsM4m5kBJnu3TJDlcEMOxN3TCMYR5CvGAN
QgR5hfnQbr2TtsWfmj626JFh2Vt6+3k262BxlR0Q4tri2NjxV9pMHlYNb6xJZPae+605WcXwVi3Z
3bbStZSQOLVltCNLLyVaHsfZfWie7Itt5Rf14R8Sv1+9xsZFsPdXQR9WM9OUrsTgghjlN8F4Gsu1
JAowO67QffxqwmrmFHQWMr3ENIO6I5Pxo9W0xJlXyqA/k8Y7N6EqXI21Do302HfGnh6KDksuGc96
JVC3LyssYae6hbgR1U6Pq0gk/3Dg+m+WHxrQtmFrXA6YpYn6/d0tt2Wqs1dqtEcawcVR2BZyDcp5
/uLQOQMZR2kwh6OclemtlafZaTW9+p+O4W9OHvUP29QvUkiXVR4n9xeZeUYcIaC3Kjsi1lhvG0CU
hZ6nR1Z+euBtJHLW5ezuYnYHomXJMGon+xZMQvPlP3+I5sV4+9uHiFRUelI3sGP+m2G8qNdVdoWT
YNCI113qdvI4DrTnNQbBuc9fpi2p93VpP+pu0hJQr2M9otgykTLTxL24nmCgXrGg/+kHTBDMMF+V
zOh6OkcyYZhGEapfA7k6x9I6ucPcXzeiN4LGoR/eCXrSqozrCwXtjRyi6bDUGDa82rn6+JJdvgMn
9PKf3/bfXLuOgfFLd9DOay65OH89/aM2uNgX0uRo62Bc5r6po9zDo61D9W8sI0gvwJIJ1x/W5O1g
GQ3eXkV/v9xYti9XqkqmA8E28oCFZDrGMs0geaVwyZt42hM+bxxGYybtuTZ/2jT+R/Lo/43y+S+C
6v+fzvr/oDz6Ih7+5TP+N3V08FZmP8gLzTAA/tRbX0TVP//rD2003aR/6aarOxeLhwkmAbHzH9po
yP3/4j7UPBTTujQsB/HyHxJpafxL0y/2Wl0zHDbzGtb2/yeRNv7F+AeCmEsI0Scuwv+RRJr38+ut
yC6ci023L4ZozQTg+5tHftjMumnHcbmBGuJFeq3tmmFBxcfqnrCpdHqq5UJpVZLF02aWGwrMUuRW
ZM0+i8cHcjOxgGvlt4RV+7R4KeBKdUP7N2xT5LKGuq00UOYM2q+ZcBssYLB5FmgQKH+fZtddblW+
Lrfe4No/L9m/CPp/nSis37wJlzcmNe9iSyBm2TXsi3/ll7GOIkJTYCCablAxVvvZoz07yG+b7KxD
etla1I5Dj5wAr73qREwlr3ch6iz6DWHm3wc6XGdvmW7rS2Yi21hyUkaiDlxjsq+7gnC9uRvvnCyV
Ab2T4qAvpPB+yNJwGb9PxZwdWN3c186oPzpV3QW60U9RnDcTeUhqYKGofgw11YLOdg2aNQObuxYn
16Tyszkiai0GtNeL0zt75rkkshc9PlO2uYuFcClvTObTuBBl5DkyPSOXViI5qtUVD/aFz6oYP4Ik
oVv/y8X9N5Ov/XduLZtpF80+kk/X+M22SvBACnNrHW6SjRyLaUzpik1E4iaDk5BNwiK1wdEhNsnB
ZiLbqyZ/ZY/w7soEEbnXGueeYb6MideZppH8npoljLIRBLbwCS9G4twui3sdgykn2njyPLf1u9h6
SUg9P02lDWoWkuM5WbQoke5GUA5NKZVp82NR4+FL7fxhKVNl091Lsn1J0cd3LrYvuejpnl5wF3LT
6T4Ip/J2suJQG1n2hq0ODXE1Zv3RdDiX3nbnpnb1vCZWODkV0R1Wk14XiEdoXJ+cJiuCbN1IJjOs
e7a32yFPh+rZGG5aa2yvEAs+ZJU9n/78MnnZclrXPPsHD9bf2MYcSTQYVzm0Ytv88Of8co07q0hm
0ZT9jbK+FhgQzi42BU5dLg4dUTN+HlORnqRlXy8TxYmiSyOQEUiI0zPOnPxkKAs7tNSuMgpWZorE
Ywi9ttWe/+G6+W2McT5mPMf0DMYYvlwuq18O09KWREL3UbjZRH8CxnKt6DeQCEHe8bja3j+8nPGb
6UO7vJ6nGZojXRZajvvbrU+y6bq1GItvwl7oiPf07y3MGXDX9CL0Tpc361CQRWJu3kPLDYXWlQ4H
q9uzp0EJG6V279ybq5c8D6ZWHTUAHWHrUN0b/XIgfwOdJlbgDm5hfalB9mCmrmuMeztEZptPyJB9
/Q/n72+8doZmWIZEUmRfZpO/nkDHIdA+UVV2Y0nz1UG/cXZSLv7FBazapEmLeBOysOPQLumnRqCi
wGHQbaOxy+32PsuMhNz2NEKgqPCeMRr2jX738aWQ3nddDc7RpES3R+6LA0HbkvOyqYHtXrcDb8LI
rvPuHLVRYB4lV1U7nxD9VkFWTfppE7gStKyVux7zyo3mxAQ7b7nzGcVzinENiUmc3uhgOHUKmu4Y
so9NLvR5dlP9LmlmWFwXBiYFTwrvHpV7HWCy7jRwAfvxx9Br6Y3AvhvETKh4GUmncV3qR81abCA0
y/4c1xhAyT1RN//5vOM2+uvkyDrNuUyPuPkMXH0fOJFfLlzNHi1lWbG4Xt1giBey84Q1f3Kt7mVG
CnOGZWoEZHig/UvX90J38+9mhR+d/Km3FvYkcidp36YCeWUxi2k/UL29z1dBsNDlscgsF1Os70DZ
b6hLHRfDzl/zGgUBaon0tkjX9a6Fb04ecslIRMDjm9RjB2bCvcSOH5bg0IhspIpntOtd3lQzWVnb
GNKaFcdE6Q+zgawATIg8pBu5gBsJgwdhae1OyUXSfrMjIdR8QBrbRqiWiPOx6OTF3ZepWLAumU33
LJ1PndEvn93eGq41PfrPJxir179d2qY0GRFsj7UOeySHhc6vY4PduRlupMG8JkOJXppe6mfPHeGd
9ItG8y3TWdjalBAvf/j4srhxLAJxeUwnxIoR+L//R4/FN6KqEYP/969+eYjl5NhzPp78z2fDiE7Z
w8FH/vN5P/4clzkv8csjN5tNs8qwB3GloCS4PL2Yu+oojHL3yz9+/OHnS34cYAodhc6PfP75O/Pj
CP588RUoaLuLnVFD4TKEf/ue/nz0H8+rv1eJu55+HsPlLHx898vBXg7u5zF9/OXni45NdYtcQ++m
cW8NrnauLw/7eEAswYf9PPMff/n4sn6c/o9vJbds0d6kzPF7fYItFdPREWZ8znQDNR50kn68nnSG
PrBSZpSLJt4NE0lZM+tY2uH0oEpi39fhaRUXZ5zUEdmbV7ncftA/srHNwLEogLotwxamxfK1qTQr
zMcpD2bHRfu3nEdPa55isi3y/gKWJgVnv3Xqs5GxXKWHcI1QJsrQulJ7qs5M+I0/6uW0y5WITCMm
9jKubb8ZOpw/LcsE6gU3hjHX5E19mgXTedIhYrtUWAiMuziwsgA8iPALR9K2luXOiDsYlNryMCuG
Ubo2GAlchxp4/p3V2Ra0YgNPkp2kokY2G/bn3jVu7Oy9zaebqXByMgbEkY9t2BV2d6dPxu1ICQ0A
HuU4khOoE9lQkp1R7Ctug1B5UBoAON+nJuWbhPYBt++rJGq0QjxrrVCGsgn1iNnLfStT4twkjdia
flvmUi+q0FE2AnRpUYAoLlo76jN2iezGX6haCZp1JzTYNwkN4TMQzMpHGha5ljceOruLetVRsG6p
YJV18VLEGpwCJAN6ubznVkP+bYd4zzbu86S7pr/uUhuq7rcETWnTNzi4e7pO00mo+DH2aI/Qmqah
NsMInr5hcw+7UgG6Iub0wgYxb035WgxNENeNiWarETQekRD3HRYMW+3dxNbPtcbICBaiXLNj1xxo
w5671LZPzNjEgIguHNMy2+VuF1rwrv3J4dPLl29ZW95XjhK0LRglwUwcGjqZiS604+q06DQXLjDl
ElEcD1cUhy7qd8R2yOtQIaCoSoaDnltM7yngTWvd2+tE3nqLq7ArFGd6wJ2FGN3w6ePQEh5zVjfU
54CRoEsu8bx9+J+p1JZLFwijHyNnqx1OPu3nDtxH5wiDKAKxBpux/ACjcSqXZ2nl73Y97mo8Dxgb
cozrdXflWg4O6YJQgbl1d+0MXcyYvpqEfJTCKgOR3Q/M8z54xCvVFg+YLV30vVQCFULAGdieLA+x
0M9DaT0vOSFbcyODBrYmHxlyj9buwoGd3qbVD6nZoGqobbruXXMjLGOMatAtGCV0MG+Jt5taCVI5
hu2UK3q6zV5zsyTs66YDRiXrcMhK2J+06Hwa03mQb+X7JicMFs1AWsoQbI0Gj0E5Fqvu6WashsKX
s3aVkFzVdKLcwzME0qB1O3zGVHFSg/RONznN+rpTufN1EsktAxYq2b54XkdRsLNrYDMaJs4bAuas
AqodWreACB9uUjv5JMmA5dZC8hW/VbYYQpPFxg5zxI7d+nDS1mbn2sl6Mz06eXlrEsOpMSBSbFZx
sG20GnqXgj0pvjdjL42gGrEt4VV4bCf2g/qmXwmnRk/hcCsvqjlsrC9926ufWGztiLB4oh2fw6qu
seTRERqM9gvXUIvmBWGdWUA6taom8Vt4NEzQ1hfhcv4Wa6Lx1yBskjUSTPRxmr+QiG1DU3XKSvfr
UT4YrFDRySh1mBCeBAYs4xBl/PeZEENsQT0q5Mw5sx36apVVUF/OdGbZWyRd8SwyyryrnXyeHLln
K7YEzXaxRG97K8uvl5Y0ZKImNQbIMszrlI0SFbuzpRgnS3ZFWy7zTyWypMlY+7tey8P8UsLr6Lda
hdntbUCvYXPx78aD5+2wEPsXsQY17+IVuxUtWCPobRs96vA5xZy90KSj20tcWbcUmCLH4Wa17upW
GMcl7nvU6jao9v9i77yWHGW6Ln1FfIFN4FReqKTyrk+Iqu5+8SQmsVf/P9Dv/7mIiYk5nxNCUkmU
DCSZe6/1rHk0drF4VLPp7a2JRaMq/EszVeh2afdPOr3KkYb30cae49Y1SMz7offMS1EhdgOjl2Bx
iBgPIc9kEfKngvyzpnguw5wZqEKxxLroFOZheTScH53fQ+OlYJ6V1otjenduyC88q/js9WjzpxCv
bpvMz2aNVn1UY701JZEKvfXFCUY1rkteMwbO7dS09DJNGt7MqolWLLfVQJNozKJjgfB29PVyNzVI
4RqofnwH1Vud6U+bSs6fpV/Q1aWZRENlKV2Lj6YebzFDJxrcYxea3cF1qwMpIjBKFuoVvpzsgM48
3NiJdhxTKCYwhia4nl651xOfvEAwGJ1lPRukulPAkYwAphbvJpRVKJo1ZjbkZxUaxnJf+RcVVs6R
wsSDm47PKSVJKVHg9eHvrsx+G12L+r4fT848F1vDGD/00kCEEBM9m9hDvUmq2NmkY3etFYZVe8BE
HHUzaLDyXTQVgzQH+aZ3+p2gt9DGDmyX4q71mwMDTFJZNtHO+J+n0PgwHQ0dmG4PgPR87Va2i7J4
eca6We9mcxnd6yIeL0RB9fv1Zcvr0eA7P72I/93Ps/YEeXI8VX3uHpG0pi+J0v9a99EO0xUkDzZl
rqcHu9BNnLKudk8zrdzOyz5K77EvcvWNeyPZSceIbyOA27scx8jO8hvtsy+a/bovdy6mDah579HU
RnlmKVYcu2KQlzQu9c3s5l+uVjW/zMK4CJANH5qN+tMzNXlH2WW4ano84lgBzKSJ6LA+la+eNh6q
y+c07idWb0N2jue5eWxw8m3+7K2/pjjjf5quNmxz8Av3eumpgJw0/BaUWl7Dyv8ATNn80rvs2odu
/DF15B+MehTf0Q1wrhGN9aW7P/2Yoxypoah/jS72zqmru2emPJeRVfN+CtHK971hPOodWN71abr9
btmV/T0RNIyNomzup2g0AqdV9WGAY/bmmt7b+kwHoXBaEE3ZRd64T9zRvhRaCyhql2kEHZE9rv0o
C1qEtdP88qIEK5Cw0me/Id/cnCbz5Cqhodky0VIsn8WOOWX0sv0ekTBvm9mL7ztX+oGYwuzQ641i
Be+9rF+QkdeYFar6PXdAGnMeoNTJ6ubmuEMKQ8psvqSE7LvstRIJCkcpnacqoweHHro/gbmun8g4
45ddnoKOESeIF35pDtl1nqHZiG5EdtG0XNvXnnTeQj9+Xp8addHTkC5lA8g1yAcdeSk47m6NVWhM
1Tr7S+V0XZfvW/c0tJ9z2T8Z4dwiu46rEy4e/SmUff/nHw99sa06D3dqxD6cthC7zpjAkOk1Guxp
nLaxXsifg/1OYrz51YcLoh9r1B2kHHUzqQ7+eUKpXaC65d9pgjJG05rwrte0+DbxHpF+WoTZS9aX
g/FdCPw+tj3I62QP1rWXRkyXnH8Bh7TngNOxX6ACV/M1FG57xR9R7Op0cr89oBTrW2k6qqvK9a8e
nrmrUXUkuEuPa3ILkz/sT+uzmPI5xHHF1U2OGsG0yxN0P/W+Ju1pfT8ibPVtOSX6LcttfGvgznbD
PLdffU/db31DMe1mKf3wNlVGegc8zN+VyvF+uPxY6zOoQ4D9Qrt4z+DpXOLJTPdKTupHO7Z/PrXj
D8WWRadxn7OcvijfRTnGiPcZc1Su+yBlINnyBcUPkecUl2IZmpbF/adIJE/li5kVPw/SrPYhiywv
AJsBFpfYps8Sv8T6WUJahBtTilOSAtBOrHoO+qQkwNYh0ikd7eO6H1RYxqZ2RfboTE0dRFxzD0Jo
dMei8rzuJx4pJcRpMz62phYFEw6CA71D853pQbA+I4tUh95U+o9zTfMMEf14SKXYdqYr3+RieR3n
8SvxMp/chim51I40n5xa/zloCN44eXTqASK8x9vWXPWYkoa7vEA38zvqks5rblrhCUAojXb8QT+M
9rK+kPTyca+oawRcz/O9pWNKFF75uv6xQj9DAbUStwEx0m2sHPK8l72m2QyeSe9e0qYVZ6fO7T1O
i+lLDExuRPSlxqY44FWSZ6KT6ldsarf17etCDVvKWta1jMLx3sgTZ7PusO9xnzhu9ty1lhUk0kv3
6+NlTJgJDtzPapLMTspUnYbRMd9m1z6tbxF7LWkO0WRgB0usBwea0J89CqhuzPVy75FOqnnpJ8bq
dZcCa4eZd/GHB2cR6VVDZoovsg8daO+6y36Mp503k9aGZTp8JGAOu5RgkUZKtf9QlYba1G1tPFRt
Yt3NIBxwNfDZxyo+U+aZ32SJMrAh1phoapJwKp2pPSKYB9oc6N1tjD5j1ZhYZuziufO0zz/vCsMA
yQZywFPl2FdPoy+w/qGN51sWueVrj3kHf1rGGnfssi+FT2355bsZnV3dJs45ziUGUzOkRmzKpz/f
TgtDtYmqlrE8dG9O3CK2WX7AxuheBwqjz64x5MFo5cOfHzDXLiYX+h80c7uDZZUcMqMUrx6Iy/VD
aoZmbNdDrIuG8H497CZgQz/M9Kib8U8AWdpTZGRj4NsmIexMCVSI9UpWOYIczCMQLcQPzUhJ3rOc
+gqkm6lJafVHYUv3SuiAc/BcnIh133NV7Z7IHZLn1LXUZtBZrGLBOA76IqTzO4QZfu/dp2p+mlRj
X6Xf7nWye48lK1guMd+CmAsQt4C6rAFjRN8ONhpAMe1ov/xwEevvWgPbazF4SySwf05STHUF1MZg
RDVE6KTLCancqwu0fhvZSP/8hMbbbPbPWm7/oIxxylPPeetMBISmSXO6E8o8xC7naOtU4z7umy5A
21ZfoKJWfzZRYS6UIj9bfrQycKGZZxxP3Bwdpwi63rw0Yx0fvSXN91+P//fz1ievG2uJAv5zt1sC
uMv5sr5s3cH6ODpl/sd6818PMoz7W0kaxKazFzhCa0MnyHoYAzbyoV6DcDR77XRlX8hMsNTusaC9
lS4OQHg82JI0NaOvU8C3Pwo6XEyIQbI3oq8C8JgV3gA2Wacz16165vwE7wVG2A7op9EZNjpOGw9J
qcdXdMjFl6v06az5hgpkgzd1tmW1ByXccREY073X37s2Nuv1CSu8JZNKBcWyWW9B0aE4dUL89Zzl
w9aB5hko/bfUND5QnFQyWDdwnhcjWbyhG2MS6qr2cVcARa37j6SNJAG9LADCBQeAQMl26vvCte7c
qGmP69fDWdbuzQwfpcwAmAh0Cpu07l/XD0d1tAqKYlPo1VJylHOg7G+kkfICpik8lG7yauAu3rQt
Zp+UKOs24wVqaPiuDF2fcSEZd4khtcP62PpXEr6jjQDtEncTHteRIr3boEbBjsFEIaoUKdTL7wbU
ycfNxSpOwoXMN3OqIWkV2MSbF2SVWMVb8jIKhHnS7G92muyKjqWl61t7oyzawPO6Nqgmqw1kxIVX
lihtQ9GFQZghjaZ6BQ55+T9/9u404DHW+0Vi+Nt0dDq0zepshBgHaRmeZqMr9xFDFS0WJF8zXeud
cCg5pEmu4cpyta3o8Uj3qnns7LI7riiftMvHo9m6MHeA7m0S4I0butA0RCpfO8zN8IZu+eDK2jvJ
CHYAi0VbOUmAU6EJDEhZQdNjYxh7WBuONxqbdOntVZVk/E3NaW/EFklOY/hzaNtfqRsWW69rMtpr
1s0mbPLYSHGfz3W0w5v3hk+sDPTljGwXieZ6q6EHQYlfG8oDfpF+r6DinUgle5sTX1wJxxNe5z5o
so4vs5kzP0wr79zxUnjYqG/z1rcPTa2xToclsE/dJN0lyM5J9WxOOF6Q7oXQXM0+m46OAfLS6o3u
piWgKqAgvCmnmy8qtfJL2drV0zyhokVqI64OjIkDgSjkNXaxs6UJ6R5CGVp4ZQxcRKPa+NPI3GIM
WRpzadj6EBmOqAmIJe6cQ1lTII4Qy+lVjVdzeonsIXzIpJ/urRyKkUO2zpNWUmXk/1RB01GzzeI0
CYyJDkfq1PMmHwzcsEVuBrHtXydVuQcxhwwnroOXqQMQe2yt7LKyT9ZNMVoPfqsbLGfNO28ZwOIl
wfxfm0wz8FpKv+HjaD/J3nvVfTBOTMDCQJPdm4hBkmUjzQYKIq5et4Guccq7/Q8HDdJhGs2H2DLr
wG0dluBeeooBPRn7mpk/53WfgK/AOtabRnNERndXqMkM/rUhBrPfzA1wR62Q32EMLr2UiLlj4f0b
wGXscwuHRB9jWE67YN1QcuqCxH0DsDaeW07QQKn0Pilz55ADdgrWh8p/3ur9FB2G67whJ2ypKo5k
KkcgbINk2RD8ou11d/yIgGUeqdY8FEaicybiK867MKUcjFcMefVynLtbq2E01PypDxxcuSpC/45+
DWl4AZQhlf5GN0MmR5j2gnrJyV436119jdH2l7/olM+FHOR5WD7JuikszdmFpJZxCYnDYF42VdTn
+6LswDzpMXTiWd6IR3rxG0Z5IpL6PxtPd/++Ff7zFjvDUFrTyycOaQiUMIZgvWWP4b/fXf+gV+6u
SEV1imohg3Vj+QnXlbp4jWwTy5bhN8G6KWrGsZAZ25+762NehjcgjZF/r2ib0Oq5GOD838QewVUM
B68gMWdaoGCvVj7OSsWJYQZsnaKGXWC743mGl+IaVXUxfC+HP12Qt0DXjdKox9hu6gNlaFqgJhQh
+Wb3M4UaW38MVYnmMazkZTDyeKMmxoto6cFqSiF3aJZGKd/VuhHM1jdST2DbLV9JV2Q+RXyfKuVy
VKyfJGs4h0KW67p2Ki2vO4xJ9qV3wOScPtqRIIgzbRmn1mGLrA4KH9QMaYSED5TXoCrhCdoTwDMG
QM7HAKFLSDdg8XXMIDfIUwSR3ULtw2eebwqXU80s9eLv+7gzNri48rM5pCUQEThR4AG3Re1XQddg
7bFCrsWxycHemRjDyM4qD3HYveBhlwEGMxmsw8F6678eiwQHIhpBOq4cF52S/p7sj+FKFkq6z2NE
wJnMyjt6heR9G8BGtBgew6xH49EtdEV3l8WYKe2XrMSeRhijdz8K89CxzP2iB4O1zcdc6WeYEosw
HM5Drd0RNWJcuxHowtxEPA5LX7hzdmeh4sF81R6SMa5JhzSvCS3Wl8JpxovXW/kue44df3wq29m/
lWgMiKnrg9SnIWjF9JZsWuK4cYz2OCXRhK+gmraoectd6AmTAqEv6n1rDrRp8j6mFms6d4YjjwVo
5YdiyAqP2XuhdnERUVJOl+WK69xQvAyPJhXe/ejVOjLkYXh0HbwilqGHp1hMB0wu5UMBnmESwnoI
sX7gKaR104Ddcym+fKAxRVpcL6N1OpoLmjG7M9CJ4ZACrUbQD6y7KoL+EXvmri8i/yXv01+Y46rr
eo9aPFNAyaCSI4LctoDy38cS96PmGj86WxN7lJSoL8wieR9tbDTL427V00UA1nQWVta8NUVzlDJ1
nvxBfjZTBMszs6gp1UqcTPxNG3N2Xirdad5t+vznCpHwrovK9l0aAEnGqKQptPzVy7DGgaTdWJVP
8lQRYUrPjVg765JrswtQ4N0VYcB03oeBRgSxsOY9IO3sSJRrTCnnkBTD+KRua8TUurHaKkE8MWIM
qOFTMVk0vpTWIB4onJeoCzsWBkw8WiefHnC4Uv/132qleW8WJoDTgr+gkYK+W8Zgp5dbUzIX+xjW
36mxS04dh+zwFgbDY5w3kFocMW0nOOE7tF+Kr7qtt0RRTETMkKJC0EYYuDMjUA5y46zHjgkAJ/9d
NJ2+6cqqevMJWdsWEJmefXvWdqaF6Mzz7P7AvEFt1hzaPnr2s/4UVZb+NnpJ0I7w51KynV9cc8zP
QEebLQou6sn6rW01hzdBUhkmnRGNXDsj+xvVFQLYuBdZDn8hzbgUQvV8bOoCJ4ghCQfMUN23a/IJ
OA7iGurqraHB0UXQ4O05RfQ1Wjfhl090psyXJLbUi0gYGnAlJpNK8WQT7FXyKYQ7FSdlqfJuPdMT
4VmXBI/vRKtr4jX8alzqyqe8zLurZTZkcXHPcBHtaXpN58atNxr4VKIn5vj+BKnffnfH/LhY4r4H
nzpb2KfRrc9HQmmr6Y62KLVvx3LPrueYj86ywbR356TU0QvdzlixuIx/NQeZn+bqAe3TtkNaAS+l
GWDjiOnRcuYK5CjdttAC2yoRi5QTDW0zZO4Z9qX1YVKs3MTE5LqVEX97eCk1WHf0tbtPdFdiN7at
Ay4U6r7vU7YQNSlhSymBUmV1R4OI8KbCF4cqc3RaH9P008vF3pvj+dP3exRReVzsIs/qdpVOwKpm
kxeqCpAHXT0nP0fArl7lit9aWo/ZQeuH6Mj0zAtkpfYMZPEnAsjoUHgxCMNO9x+7KWVdNL6TgW29
1o6e0EDkQmDGuvnqhPXfd9e/0uGkSeowVZR4sp/FyOA8TvaHbbXzsYYGdyiXu3UzfvSNgeLOHP5q
HR0USAwVpvfz+wkxwMUjMp5hgwqwI4rsnqplsRVNRK80maibUN7VxU/ip5kT52n8Yoc0AuiSTKcI
ufbTbOhLGwbkq23Nw0t5dBxgOrrqvyXN5PeynPod4p3iPo+YJSU+rosC0vSxmLL0Y0iaA9rE9BVc
0Ce0gXTD+eF9ma33WHtm/XsQktZMGMabWZ4o/oClaTN341QOw7LMKZE6WQi+LGqDyRXiJYTCuE+Z
ERw1F0d05GrG3hr74T7JDeK0Inz0c6uuNg5UQ6TVG7QAt0jt116I4bngnC+x49yT8oJbcPKMMweR
za/hEcykL07BtlPBZAvnUvXqWdb5i1Fbap9aM0YoCVDTM1nXtCp5arUW20pHGHM0V/07r/nIGnsE
7c2J0dAq3tbuHG4nRX1rIgKKc9T23gFDeRsbVERriQ+LDn9RnjF7GfeYV495BG6qtrFwx3p8sigl
nSgzwZsTaNvLvtSX66vcaypz9rFJXWaFftMVZsHYm+PWzkJ8GqXpPjcTrplWliKAFUpPz5FuoLIu
OlM9mo9W7lzTTI8/4wjK05xr37EBQ7JPR9au0QSpixH5Zzv+sseBHuxgVVeMT3JbNr1xa9PubdRM
2GSyAAvVtT8aoguf86iqgnCpbwqvcb68z1FWJGIrx3gZDDO/+KowngglJugjaXNmviTSkD7ylVYG
SCCpNkIIjOqk5JwNk4TeNk3TYztTmPNkrc49vP1N2viszpSXH2mLcBHTo+kOqQx1hUS6R7pf8mp3
/rxxcM2miLT39Iurp6qxmoOnpLn9+xdUZg5uwnzBgUU6vJ+1X22SHlAja0dniPOzJ5dvRbee6yyx
zjppJhcgWvbZMNqd1TsjuKpRuxkK+9tyzxF9SIM1ba9tqZCAzMQ40tzaOW6CyXiWv4hvgabGr7+P
WphZeet+DUhi503GVAw7XlzflKKRUdfzazsivDDwDH/6/WsZp9OdGDxwyiHuDku3i8s0tYuUSL+0
xfy/mwY3sNb9ppPxMKQhwkLNYmqRzONFI9OChNj0FXqBe9GQz23iMgXHk3X+PWflhPjbkO0Gzdbv
EajANsVrcaJNlT7nxblpWi/AmeUGka49t1bEUdi2VEiFOd9kmV1Lh6UY4I14O5P1eMg6uNxmXJub
dTHdwpC6hJhphqH1n3NDQwCTJA8dLsENftD2xhDlSu+WDyyrVv8K+iftWodMsGq8gMNroQNQoXjh
3VrlFqwreuetieNj4U/zZgyN6kzTuNrNdSv3SclrlYN5i929ZvrwnrCoejNHEDfhUO7HsK4+l87j
VxLjMLPTQeyndmKGRjoL4JCM0Mtq6DcEzfuBNkzEoVblTyq89ypPzMchi7xDRnlsV7XwoDsCHDEr
i3SjRBuUZK68CZ1aelTEQHw4Tfq2BMKQ1OMjuMZvvSrEsoQfHpHYF3DL03JLAl+yi2R7VH1z5ZOH
r5E1oi5Cx/ozXGaU2ngSmCFw49jwwh4tq3Y3Td/33x4XFtH58Z56UY48yMBv1i/9+1Db6SYOS7Kq
90UrEy51ABqdWYJxY/w7xGWW3jmt9Wy7dFlEos33ppbkuwER9inCB3fI6X3Qwm+/ioEmUNcUf1Gj
oatG9NHdAFktMEXyVJOXsoMCIU8OuATSDxmwZ+HkF5sMlU1nRe5ZA8l8aj1C2UNoQoyw2gDgwxyt
kx0DdXEl8ORSp8RCvR5POtd8ofxvnYuFHkfFc+Wm943b6ju7F/59YlrqWLlxf5lkEl0KIxJHQ9JP
NTt6WaL/LGQd0bwFBj8CfGh9xTUsiT6cyB14wyGqb20njaq9Jqm1z3UcJ5t6CZ4xU6fb8hboPxks
hfjYvCnrNVIzzN4yeqzSzNjz1vM9BSzjqahT/YkTuBk3maIzatss/OzmbpWKY61t9lrSksc+9wbj
Shwe40rvj1w/kEV1ZnOxatVcqoSrvGymc4QA/8iMIwSGZ+Z7vcybbcZfLg2ZshfWyjdNoMkCW/06
NnB9s846Mzcpd6VtUuZLY2Ba+XJ1az9jVacPY+fUFz3TrnlsZiSw5oornB1fqXwVmwwP4B3p2Uf4
9O3FSELwMIX2EEazsRl7TuWcath7k9GjLLs3FYHWSIqb8qz8ptVgiEllhEnCQ0VmIKctTECI+XSr
zIxoJ9196XVlIC/136Esi8ekfu/H40jp5ClNJAVgUZtHmOntvrKzvSepk7jGScWgzMhAXmia5THS
mOoUztGkXfHDEnR8U+n8cERXP6UVo31bFOJbr42tBUHxOZtI3LUUNhqSVdKuB7LuQKhVkRrf1WIk
Lkd/WxR2ftY0u33OHA5Y2h8nD2qPgK8QUforrBq1S/nMt0FRqlHxBSUMdvRvSAAsd2F6RmBCU2Ik
T8Psj0GSZHdTzzxHQhvcMpdpvhSy4l6HFudkrnnp4hEWcc83kULTfMd4Mm9S9BQ0mNzxnTkLQsqw
eepsvPZVlD2yhih3QwmbWkjRnBwKGEvtILqum2S02G9p9Duf8KjGVmA3lk1GaRew3WZIivF9KBBD
1WmEv5OUA3jQPhYcTQ/CuMuvbcjl2C5RwBgjqerAL/Uggzy0KwoorFSqHpQVfmiOdmIt3jO1YihI
O5avXuflt/KHOTHcpV2UIKfy5IEkOYEgJScQNO/z41TgZ9Zo+7xgft0bPiuBvtY2XKWMW1hpBRV7
m7V6UrxofiYvOtXaNEK6rVjQ+Jk2BUkHi8WrmuoCeYSFSqSjIR9s66wQ7eGMN8g0YJkpc7dmbqLh
qGd1yjHJum0c8seOILJr2vt3Ed5NlpQSkVlBw1lD1OK6aLNVVRcBALrebznRsh56FZHfYGfpUVHE
9J884NZ+Hv1oLdd/66RbBTnTETSiMnybR6c8vLHIL3G35OU9ApN9D0jrLj4auozuo7jOXp0Y77Oh
D9faXLqBRWvcN5Htnmuv/DCa2LhHx3Ihj6Q+W50oXwEQBeVYpzRk6ggsL7zc0EuT73EKVHocPDN8
IeIZ2NQMprLJftHHUlfNidpHVsAF/T04sWNIAkxRSInZJ62v7kDjVW9JtjacjhaErtxt2boQR+TU
bBg88pNSfsMEg42AjE5+xkiaFuFvTtakJ+ZAqKLHkfKZdGgPD7rzEit1H5V28eWbnoX4C0FKEz3j
m8+hYGTys6wiGjiu8xvwOLZ8v2Ii6jCLd/xjXXppUDjSuFKm0q8FrRYSKiIVDI12p0o4SZSlPt0e
YS3YieQio/BdURM+0cGj3MfynZrzQ9JgY6qt4iVUZvdoAfAnX5YuPfPQQm/0r07z0NsBNbl0ho64
ja7pGVsvJaO6sN50UqMPyaRR/s8c880UyAXGyc2fh8KgVO+1v5I5f4U7bG/6LplZvrbVgaY2zMiB
TrIZQnTqvefCra7xAg6LZicYJUWyqZlOicNIB3IGXFWmA783qercj70OjkO176KV9v36UBy3HsQg
4jthbFIz5KqZJ3q457KabVU1UNVEZnk3mc5Pm5LWVnbae1HPYxB2NYgNOxofDAeglI8FkM5Nh4iI
bnLqeOj+Rz1/Y8UHWrCpoeB02Yl+jLtRCC9PdN8tKh+RuEvN+t5FAqE8M7oO2LWeFPUMHI3aqwsA
YG4d+4A1LT1YmuVewVteEDhXT8LhZCKGbWdqsBNNH6CvNlGcLCmqnjwj9o94G82dlstXc845+ebi
ocaZsrdtaKC5Z7yKJKlPJEkwYTAkWoaJCNOsQ4zYJCE0c7A5a2jZukn8xg+yEmIq41T1VRSauKwb
rVUrfqKn5OLnoHd0ygiyfkbsbzy6ncxOOvCnDbHJAu4961AEEAmz9tGzH6eU3kGjHtNlUxcEldgo
kNxa7NQC9jQMIhP07NMg5W87TUa/x39uBIrZCqVuK0XFCTBIiS7aWEVanuhFEyXgEUTSjHD8k8aC
UCZ8deo1yobAF4ZjS/DevqGSioGn9IJyiD0I//VzJ1zvQknbu/hRnGJkn4G6i4WvmbXyDnT+/Nym
L/Yy7kZG4h37YmhekIawkG+VCaC9/VUIZCb2FM+7ahjhC+SINYTXFidU6oFfLSqYEg5XEV2nfhWD
Tt39kHBihvqr1XfqGmZIr7La1M6aET1Ns+beRtmJl0lxvicYxf6sq/t4mrd0pKlRo4FTzQ+/7udP
UIocwaGVHta7CETuhJzRiFMi2OiyjANzNOz7yppq5KUz2RhO9WG1ynoYhl/DYHQPcxthZZCogTpK
sFfWkocMjDF2KgJbgtyvdx7qEseOw/fUHvtDNuiQhJLugRONTr4JUiLs0IuKJnSPxnKoxhLCK56I
YOjrdh/2SwM7CW0CZJbNeKPqUweK1urC5nXlCb1tIDJTv0FiVDuAUG+FOQCBKz3rU9TE/8yWeKwF
xgEpz1Ja4pcdReiKu3R8Gtz6jtmBfxoSHbmtzNJX2oH+LVnk5J7VBE7D3NrD0f9UwgipGmp6mRUH
BeWoBn43OF20kFbVHQm3oMdvgjmqI5Y8SXvL08HecFxASqOgErhgpizb9J/QTadbI4uJhl/uIvbq
dy7W3IfZM+7GqkSz1jfWNvM4VyxNv6JmlnsqpWLbT7l+lXqvX/PBZERPuSQaVtQ+j91nAW/uyXTb
9lkyRdYi87MUuv4KHQOXnFb+fWt9TOtBlc2FdXSVhnwS0xXkJf9KGaX/nCdKXNXUI2wyGlCajQ/d
UTJkGGiQMKN2tBCj6QeF0WdraMbnpAbx3+cZBgCBYLkbiubeaUHfYd63yCHqnVfbQ6w5SaE++Eg5
ePVUfnXKe22i6DHhVAdtPlNf1BU8VewntFlYtqtQzFsnHr3vxSVrpi4K7XhJPtDRPOkl4h2qceGL
3aKdNgE9u3E+3iwds1mctItzQOZnTLZNYOpGGGSH3LKHuzTvyx0cqPBLOSna+Ep89KnjHqQSwFCo
/BpdjvLFRIBV57r2RAm52upzmX0iXHyPaE5eypldDKzGz0IhT5C+Fj0yfiK3z7Dx5ciNqFHSKsjr
MX5eN9pE3B7cUjcwh6Leza4/74bKTe7WDciz9ljH1tdawY3RWRpaFO2qrvttMkSe6+hBMXqdMm3s
Tin1V/rpvbcPBW1miyQpSacNebWBCzKB6FnNRnFEiUV6U1jQ1O1VTz8r01jg2RS2lauOegqAPrY1
5yjofZ0cyr5wM2nj1bHPEojO5Mn7xoPmPyoKXNs294oj7YCW/FlpbaVDQdmwLs5SHq7twfyD6vj/
xIX/SyAdxl1MmP/nPDpUIuXvnwRbdf+RY/fnZX8jF1zjH2ARdEO41Cgtkwi3fyIXXOsfrum4ug44
AQ7HmlT3b8gFxzGwIjLc4Ki1AQq0f1LpbP0fvucLflKitMnh/H9DLsBZ+U9bqe25hNGZuklku+vo
GJX/0/PomHieBdzuUwN8LSbsBBZNfYe7Ptli6/VJn1MfSvsra6wnT++hc8sZPia9pG2WipakASg7
CVqqbe+VZDfb94BFXrzey4KorMJLX/81dvld7wE7dDVxS6C6bPSEMYOqpMtKAkkHBVyfa/jGJVMY
o5fNuO0l21LQTijn12RpzmIGvtEDe0Qnk2wry/2ioP2KF/0xN8C869FwtTUUNe4D2ONwUMtSb0Mi
w4jWgDfZFMyLBnAQxldq4HCbuBTq42vozYAYEvvRn55Ih39pBmenzeVLM8d/xY24CSf97gb/vhXx
dUCVPKoyyPTmlpF9AfQUy0bXCainffMxx9ULxr6nPqw/yYQ7TqSPtDpyZkSJb7YVP3Ru9lcPmmkr
uFhTX/5LRgrejuRrdoX5+D/snddy5EqWZb8IZdDiFQgdJJMqycz7AkumgNbCAXz9LHfeKmbl1HRb
z3M/EIaIAIIhEID7OXuv7bbOlZLljVnzORUJrznx+i/UnTlvHawKShAo5FzUd0wp9rphH33HvkNb
8aWc42NiCDMqNio3CWxfwN09mMMMfk0YQ9YOcQTsc7LDsETG0BEqGItlsbfclSw7OZmg1kcywYn4
CVQvVReh3h7CciYNT8/Lk44WPjExFSEN2bc6FO7FBVA3fo979stmqONljkBUVPS0Kod6GH0kVx0p
2oCiZvuLHOhdbveMQVKsQ8zIzy5D82gu7AcMCKRKWCadT/+c2zGNKfltU3j9YbevCXyqsEXovu8W
/zWfTHDmOVd0GnAPQ9JdnI5sQXxdXE+ZGbS1c3ZEtxPzgoAEuwlJL3fwv7A3bfV+6noKyQzddjjK
PxdMq0O8rv4uaOpfA+b7fcmok0LXXUajOOTvOGIzBodF2tDYeK/96M9X5q3f41LDOt4Hz7nXE3OZ
3CZWA4WUfg4USdRgePLSKt8O9kgX3yCsUZuN72b/HWSX9miCWUX3kGI+aXVa6rsuILnGiS/2pheH
3mMOSc1D+IATrIHXKhzvjD/inM51pH4scQCwHKTffuvAam36r9ab9R3zoQcKvLC/9OC5W5JXJlt3
Rcb3S54OBtYHCkQUj4yEOW2dHYqVSrnN1SXvat5me0DOneIiapezWSJwjaO2rbHC1OZjMI7g0B51
XBkR7Jg7s6koHxCoM5XBTxofaVY9tqbU2K1EJeu/3JgYms2UP7yOnEvFRnYc4JTFr4VBWmiafCq9
2bw6QrZZiHQo+CXorwbiF45RgNcGagLKe7bgEGHOSrMGRnuY1Kh26EJ9oXDu78bGnTlMhyDqB+zv
OTHUytJaS0heFmn86AgwPHZtdYMiZgkzC3I0drG5LU6JsV224q3oEirLFU1QPuuJV6EbyS+7N3aT
ODA3eKaQfzAKA/gGww3f40fTzzAm0wona1OdO3vRuBFfR8srUHHwuOvnb5YBZIxzox+KLv5S9+l6
mvgKPdt7NokMY9A67XmkDonroD5J63JXupxPkSFnEeIVDHjUPQNv+OIV/F/Xo9/JufaYDusNQ0+a
AEQviPa+bjkDVUyeDh2zl7AtqjeGmmDyxo5IKU4sNb3VCOJBaUp5WAI8z4T/2+qpe+hL43Gixgg1
t5tO1ZC3lBVp5Yqevk9gyt/s1GKbzJiz5Jwsm77/ZjbBL/rqBRCEcocJddnF3YpEtI2Pja1d/UFb
jmNi3RfAKHtkaXsqClkUpC/DwOmo8OgDrcK6ySjB836aYdcNsGiDkXKBjDkt9eKWiHSaSJV/m8RX
PRsRpGfWE8Ws/TLC//M3O7SNotnpefHLaqoYdW4NJzV17oTGNzjbzkBGiTtBcK29MF39z2iHTg2T
58gAPX6rV73AqQikWa8wfQRew+mtElRfoAzTAqyPAttdtBTzfib/A/2T30Rg8O4NC+Oj9UmTrWct
rm/MNv5emB5hq0axS9v8x1SXDLv5tgrnixgF80wZsdm0PZWZtX1rC2bR9eBQrdXNyLWIq7JLsAqa
SX/A5nCR55JkMB8gIkIND8ZHehFPej/9wB72uXdxgvvjyMnCTe69QvrtYW0EJ0zqKb05WifuUdiC
BsiwZiE1/k8ZlRi/Epxua7s/dxbcWHXBQtSGz03jhTYaPNx5IMckDiwCt5zsDTfSJzxV37yp/pXa
FcFm09em4zAwjPKHrvFbrKioAzusjhX0qH0222dMMDQKA/i81LklerG7wjU8Ootz7Djbr8hKtCQj
btF07zbh3QqhR3GucwaOZzPq0nhPNNiewREn/E3/iXPixd+oe6bl+rBZ+Na2uvuaTRvhcug8Qs0o
OJUvCF48l98yku+eixOlchJRoq32GV/k1TddFK99q18kXSTDveJT5Gx1/SeT3TzyYzwYdDvDQrFQ
E5oJ9hzN7Y0jKOc3iLt7ZwhjA8Fnv4x6JFxONkHhngMEZ5E3jrCLB4oTVaYzpx0ircR/4yUGWPuW
r4UpyPNAciLwJdn/msyHeeqjbloWqOKcIN3FBeNJ1S3USUKMyvnaLcRxJGCDcLJlkWDegZgPKcNq
e2h+7nBVR6DkxkPlIcRUl0N+PFbIXPRLKUdfOczJRTOOCILnSEu0Z1BIXyhlFBTPJgoDeId7x37Q
CTLJkDEegokrZWrdOqjQGL8xbCCp5EmjVxilwa01GHT9m1LfpdA5qMjtkwYflhy6ZK15yzxWg2Bk
3K2b/kUdOYHVNBwB+JioLKc1MimwswAEucQdbGK7SITDoNxrA97X+JWWyKlEch4md4FnFRxIdh05
izfuljS+NzeR7sYcfXpKdyY36CQ3zLz6rP7pC6O7YBfGXqozTZwcZz/PKcL2GJ9B2HTeS9UwVCo0
hllucXDIOPGaMQ9dmq2H0bAf+cjrk0lY3XWkiPG+6PCZXnsxD6GzovADzOwuc3CxmPr5IxkyjMC/
ph2uR2xLO5jganAsLj3c772gk1bqyy6lYsazPTqp9y3xnPzgty0yOKIsjUsysHi/rQ9buavn3MV4
TjcvRT+UU3fB/Ko/fejSlUy98Q6jn+R7pqBzqLSpzqT/rbz90KsqDW58QJ9BlcV+EwbgfE9D2ud2
YxO5q5BRD3CVENx9st3VORSDO14Cv8fDgAYq0qzhGpi9f8A17vrCPG1eBnDTvjOqFHZ7BmU/LeJ0
Z9swqqOcvvWxMmscAiPax1pKgZXAdyHO0emDEvmEfIBmGeRrYLaMvKk+bwSVXtZJWg/k98kEmtCa
7ZyRZqlU6Wl9txYjhB0zMUN3NRLySccb4t+mqC/B9jD9TciPLW+0xtSPlpS2Qzd2sd1Y+9S16dNS
lEeQ9RQ7P9HoxE/DZjEAC+bvTdPPN6mnzzfbQ5m6dwA40ViUvgP9J/nspn+ha3UvVkwpDpHvuRzz
ct/1HDD+oC+XcQZPEKlV+ksMcdzyl7qVtSWs38nbQrIVn5QkOTf65aLWSuQzNYhHz8UGkzcZ+lWT
fC2NXhVGH3r1k/vF093h0ED4uShtNr1rTNUft+mam3u3Tn8ombaeLSjW3lftAikiZNGdgUiI/NDW
vBgasOmwTBF0iSHbMczBUb/4GFYq86ZrZiyVOfaUxKkjdcsUGdOpIEHlsfhzu5t9jFBqMciN32+K
9sXK4vjgNqO3Z6KCAqoapfNwhC0rcHbonjujIJuZG3oMAoo6E5C6Uy+0TGw2a5/cIZBwroYMre1k
Tq5ag5Hg7WyClEJ1n9pkQuaOyvSCXsjeq3ssuRMEAX68fbsAS9ZvDcu5jUU+/2x5se2i918xpVAt
cnT8enFcMaMBXi864RLBqN3kpDp6my2esnHQ7sbKudYCWV9nifLaSfqdNtQ449C+H9VNZ0shD6ft
3hOMzVqhm89llhs3A3G+oZhLqARGBSIu8BNQEpb4q90IVCQC7oEeRwF6Y/lKIkH10k4BwTE1A4Si
JtgI5zdpF3zaqec+/1Zf+A/QO+NPcCuzddu1fIQDHCx+YP1B7SQDxcQ41E+nsRrqoxnv5Vw1K1Yy
Amv/GTwWEwdM/Nm8Eu6QcfX6//n/NsRQ00Xabul/VAsISIL0MLbTafCWzw7pGb3HYJKJoJUVP+i1
msOQh5ObXmJjO/7X//sP/pUsVNguyljXtGmtBP4f/5rBv2ZnWz2dypV5opwwDlPwvJQrNHMbcImt
n7B2Ju9Yu/+tff03tS8TOh6lov938evu5/ztx7ffUaN/7/Iba1S3LPmNQdd1iXr6V+HLkEWm3ypd
NAddwFOOr+uKj/d3pcty/qHrDscZ5gzmhY7h/k/gooYj6aaoFdekqRUJVSeq0aOYAvbWClzz/yIO
pyO9jrpvrdsU80s+987e6y3an1hZwoTefZRhfIrySgch/22aKA4xynZu+k7CNsz+c9wwZJ6dhORn
LQYHjv0Tr2Cr9c0BLwc0ib6jlWP2A2PV5ZuRzlgExLCH5mkwldiQtw3NeSYxpZyMGqyO97mv4nUf
5LEeBUZ9T7XGORqov0iAvp1XhguN4+22HpF9vWW5HerbZbBSvIX5+GRNS3fD4O7ZtxLjSJAGAJge
nI0uZk8iec76iCTBwOJ/MKZlQF7SPzvW9EKZr3m1CCOz6uUu8OOBwa0gw30WnLm0vLn4dvcp9dAa
rk5f7p3E+O5pQbKPYxg0mfAM+kP2pdSn6l4jw86DcrwLzMm/Ti5tPypGD3T+wrEg87I29dcJ/nZu
bNfAKU9NnLRfm2a4z/T1dmtTcmDnzgjNWsCGwDMK50hCILaHQnwlKpEsMYp3+24TaOU24zFIgLWo
PdxkxPnhBltk+nW285wJRRI+ocgbUBGSr1BGfY4fLS7unQ067IhKYG/Ras6OBh6uQ9PZfNjtr2ky
Ln2jT1E6Di18t/qwMRMHkvbD1YCCDH4clYw7rqLAyI9JFADUtg7OJ6EjDa/R9HY42ju6TDs7EL9w
VH5dcNWctJiQpzzzdgFJvNm0eNjhspR4QWwyGKWG8xbbB+BAzPZrTA0e88XQaQgdhYwflagpgVSN
hDmOh3oo9iaVJ4xuFWoTD4uaRaLDLt/QRc+acd/2iPOttcdA2ge3brnqoeYRWV6SFBXN8yW+T6St
vyzmnk4oug76rM9k27XUTRH/yqubmPkd+OsEjqYu2p1nluV92+mwS5rxxnvyzSKh7ynFy9Mvp5/j
285o3mryB46DXs8HM6cbVfqpuMQt/Rib4V2CoISPJ75uetCgFuRaREBFiIrOurPw4IgqQZdldbtm
E9Zr0fpkt3unrHcKlPdSjBdYVxIM6H/H9rYzZAQPyrLPgSsoUHQWh+2oo+Ko9DszXQaKI2a1j41l
vu35FkXGaDXNzB6Hb7Hs3M6ihmmVZ1egM4+H3r/nVZ+wq/CbF6UDszCB4lbUrw2Ztjd+0yCDtZ5R
kE9fu6lGYlt/1mlh7Zq5dE6wUwdo+1e0z8m1N7T2vKa9d2BsBYXHENsLfXiyhZNe+6ZZ8CUEjbhS
x7XdGpxDfAAThqadofuD3MgmcYzpDBNWU72a+JVuK9MnGlThNbzcOZZxat35lX+T2mZ1kqerumMa
3u+TZNO+6qVxO+r+9LOb2ubG0+MbQnxo5eYlg3fgElfcN320AibY6WQu3mYaFTFK1F9Nh7J80mXL
XixcLsl97S6xT83IXV17t+Eu+CTFiBiGEKxlrV1SminIZ6pp1ib9MO+g9sMDI/tsl87NtO/c1CQ6
rSYTZibFQTcc49hTat7lFUm2Xhy/jKOdP09VE2FspWEqC1UFXDgwYtpxYJ6EkRFciMUnAVeFkrK5
hU1e3aSl474vyjxH9hqfB0SNXc1XrrnMlA2BZiawlp8YWZ0nGLs2Trpxn9ApvU71snOcEeOx7v61
ai2FgKS6cu6HRmXHyPsNghDVjEstLGkRJqCMmKOP22qttsgkJW8Sm9r74+uKH0/dVo9/3HzfUt3p
9QHPpB76bVU9tOCNOQyLgYuJp1SbqPv/eMbJwotsFeZnVPs+dsDJWJpLsCFaCNOWWun7qtawqm6r
NbWRWnzsU3gcEaF62B8ydv946GOfj/vU3uoBr5TxCRPhcsh4QCWpO//zK9DU61IbvP879Sy/rb7v
pv7L+6oV5LQ70NF+vPjfnvrjhf3H9/q+5R/vU+2z9DE2Lq/vo4/n/dhu6Oen1cG49+e/en+DH2/9
Yxe19ufm6s7f3p3617+90o/d3/f87enVR+Alw7j99grbllhjZ6Aa3psan7TaXy1stxt0bFf/+sLV
f1EPfXxGbWCf29Lpj5wCvybObL7v8L7VAgqxIFqrGnHxuMVYU9kyY5wIDbl8aDqprKbMVbENPVSa
0Vy8FVNzDsV5i6D9c7ioez8eGnuzPCLuvfxxv7rpyJ3VM3w8+v4sA/xvEss/njFOCSVpcQAvgI+u
Qt/n0uIOSJJJplrVupWaj7q9ZigUUoinu9/urONiPhfN6/sm6gG1X5yuxmHRxae4yALOA6hgLwSL
ktpWAyjRa8z+pR+AW4JMAKOqu6i13vbbizVZxKGMZb4zK5gL210WxAvIc37v6ifaqlNBC65zNE1+
kc2VIF0uVwXfGWPg+gw8JSKP+ac3/ORMbgMxWP8qIZDizves+rLJxdrMfy/QOmEd/Q83P7ZTu/Ft
YEenAdR63nRalpYq6+ARhkuBU1/e6hRKWd8P5PcEG0Zl2xJf48p9amIu85k7SKoa5w5XEiJGme+t
bnbLGNnuWJ9W8VtpBTw+9RUPbkG8wEwllASvrlyQB88YrSlI3KyqOTmRSMoHM81sLB3Vck3dbMeN
YqTfnDVKnVe1EA1e32Tlat7Q26FV1vv1dSgJKmbo5staeH1RC4/CqSli7zTLOKXlX4sp0361hiNw
JrVNEwaxlclK6j0F2Oy6WhutBTI0ogXYiVsiOy8x1GjOVp8Rx6GVqDXpunXp+M70zFBi5v0OZpd1
Qa5qXaiZ9uBRckqeFmb6vCcLQxdGH7pz99Vo3dueEQmXMz43lEmVYa/ntE1LGhwFplvKbbGMNI/P
OlmOUtAWaKkBwuXq2aJlbOwz9IOad8mlTVitgWnZ9UT7nFJ5/2IS7FSibQU8zzFVJZPJFUv7e400
KAZZjXNLL3Z+/w44srvxlExdGTEAWCP1+SuHuxgxVoEZxS/QXHQPSImnrM5xaZ1olYmjeg3KoPwO
LRDStaxul1vN0IBh3iQN1qb8Rpwu9iskjj300Qwz0yhhEUG1VL8tkjX118iqbFowtXEAtEJ+GOA6
9qZ/v0W6uc7g6CE5ymPv4wBUa3/ct0LO2dEthGQmz4a0Z5A5J4eBUWCJsYVKlinf0m+3XS/N4FMQ
O1Jn8uTyh/9ambDVWw5kc6vaSBFWx5R6e+qAqzbIbOH79yCPNj8+21QNz4qEod6wWvtYqPvGQjP3
wre+xP+COjB/rHG9m/A5P0gPS9/O4TwOHQJIjh51CKm1j4X6DNRNriYMV3M0edL7rwAAyb/zANRN
pGZfyREvYY/p92MmnC3yHc5c76uWDaNmRhgQrRlqPLPXOKDVUS0Xf9xsBuxRJJceR/B2nMzE74tV
kibUfQk5e0cOi4svrKUMC2H+HPW139fSEK8WiG5bfD7SY9h18Yma/pGy9C+CCez9B1jkD9jIx82x
rC+D2Rvn2LHd4+S4mHwhxSLGN5F5ev3VnVwzXNq83dGuoPGcONJ9zjVPvSGbnzTK52EndCr5tYJF
GAleM1MDNVvK8iyaWmI8eywD5ic/9uydOXvuJaOSFW6rCU461bGwWPlNkuXPAnYPjrGWGOie1oV6
A5OKkovlCd033ZM6Ht5/Chp9wnpGALEN4050SXKd6Hz3uPlO6ugYrao4LGn5XJBJ+n72VWsfBwMN
XsIon+qFMOU+TvTdIudGdvkNC7J1CfrauSIzcK40Qg9aNxaR0ww9CXPyqhaI7EJWeS1JMa5kxmR0
eOZ0epkkTSaRXJkORXjYzSnSGNNwbjLJn9lSIj1GyaTxhvahKzTiYzd4NQwOIddIhs0qaTa95NoQ
9FcCMW4gD29mAR0vO+HoOVs5ia9TLeghyZPFKME5dkyXCcsLt424kUACLrWBJOzUkrVDTbGTFPPh
osux9iKvqkimmKlO2osFzYG0tbuygiHhDcG9nxMP5/f9s3CPFtNeLCPy2al8yrla7O/U/xEb4rdO
v6mABSGX6cIKfJAxjox0iHarJFmol9f5QUAgSg24QxkAolahiNR96lFMPUCQh/E5nTjXbKhDYkkz
yiXXaLDfNiJNL+aQkO9Mt0kSkBYJeqKr8dmRdKSkomI90UMIdSQ4e/XCEOQPx6kwb5qgkZYqsddR
uoTaL+qTzRUk6xdjSMBcQ2eKJaZp9mkMLihVEnmmVItacZ0G/actQU9+DzF/oFuEU/nUX/IGDgrO
w/F9DXLSiNMaspQrEVIeKCmJlMpTWik1JxTijNHrvm/Ar/dcAKOSUKoxp/89E1E7S2CVLtFV6r2l
EmelL2QhoNDl45OLuSJDeKbIApeF08y6veJ1eEkkIivNgGVtnsHH4xYvI/2S/VrEdWR52XqbjzW1
aXhb/sjVQX06FUBUvsvMlA41+pCVMKoLk83qotZ8xQv7uDOQj2jDCp1Tx4UoNzblqVetfSzUZu7H
vuq2elY4t2TvokBXG/+2nVql0l3sHdf99b6vuq/KxTmr9QJl9fcCvcC+KUuERc2YQDSwNdBn+VNd
FdttsBnF49rHaMfFI05ZiXgn6K33ZAlNWw/ku6Pk0hd6jMFbIqqXrV0x3JbC303LDKV8mzUOuc4F
ZYXeaaqPlS8ZPohdyUyBxFTTG8M1B7ocQoeoyv57vAxbKNrgL0QQ4DRWakrx3HmRPSA/opCKH04H
TidmMHUbvDojPy4SXzdIfuIokXae5CfGEnNXS6qfB/lukwg8U8LwKDFNB2MGkFdoV/W4kOg8V0L0
QIXET50xfXYlYM+WqL1MQvc6id+rJYhPlly+pbD5agnpSySuD4agcx43EH7qwUHHFwXcb5CYv2lD
M5xL9F8PA1A9K58ah3oGIDCQqEBgxwyz5L8b4QimEigoJFrQkZDBagU3qEvwIEByul/B9rWTUMJa
4glRB20vAmKhehOrghgO4AxbCTZk9sMPgvH6ve+CPRwkADGWKERPQhEniUdUr3ajprBJdGIlIYqe
xCkaEqzoQFhUr2qS0MU0d4mUlCBGRyIZ3z8diWlExmLdzxLdWEuIo3rKFeX9vDjmyypRj42EPhYS
/0gf6n3PtMFtMEpI5KBwkXAj1TPqEiVZSaikKfGSmwRN2vKTITD4zpcQSiqDzRkzc3UwJKISgop6
77aEV2YSYzlLoGUG2VI9oWidKpodsJepBGA2EoWpXqIDHdOUmEz0SeV+kOhMQ5rM1YM6rWOJ19wk
aLOQyE1Twjc3KJzqWTcF5pSH2CRhneqwUzvakDypRpuPtg7cM5WYT/Xya9yvhJE0Lxn2fUNCQdcO
PGgqQaG5RIYGEgFbQxG1JU6UHmd3YKKcACHFaZNI7KjaApbK2XG1/IuW4S22Jaa0lcBS6B90iCQM
VepBYok1nSTgNJWo01RWRw18uYHEoKrnqSCjLhKRymjL3OcJ2FRDAlRXiVJVz0PiMFpMXG8lNKG9
5oFexTaY3vcSx6q2SCC0JhLVOkhoa9GCb2ViYHyiTFwBJ+P99FBeB4l7TRT4VSJgPQmD1SUWVj0H
wB6m7SBjNwmPXSRGtpZA2VKiZdUWE84RSNLDN5SK1i6XKNpKQmkdlDnv/2XhHCDBtaVE2NYSZouW
tb3zBgC36imC+eRK9K3aQJc4XE+CcUeJyOUSEb9v5ZFoIzG68wRQN5Bo3UJCdjcX3C4KivJ7+fcL
kkDeRaJ5UfY3t6XE9Ra9MN6oa6p3DXXBjyYJ940l5jfLUMh2Ev1baVf1egwJBQZQP96hqtVvJokM
jhU82H5VG+D6WZE5dgCGJWoYnScOowT8cCNBxDNEYkr3MJFlFVUX4Iq9BHCxLhHGRI/Oj5vEGs8S
cDxAOi4l8hjTmxaVEoPccXxea14jgQJAkrUxeXx/tiB9ahVIWSKV6WYVWGnBLHMwkZgt0cs+X5ba
tJBY5koCmh2Jam4ktBmVjPPYSJCz2qSG7VxTnP1mS9xzK8HPpmGLa4FJfG9KLLQOH1ptyq/neZLo
aEorxWHkJ3HpJFhaSMQ0Gp3hzYI6bct3bEkQtSuR1IaEUzN40o6bBFZ7El1dS4g1DkY4xmCtcwm4
Tnalwl1L8PWoENgShm1DxVYfjwsnG2p19mJLdPYiIdqmxGkvEqxtSsT2hvdUfpCbhG9PMxjuRQK5
cfEXe+z110XCuoXEdqvNVkjejUR6azIPApcUxiQJ/F4m0N9TjAFqgwau3ksAH1yfAYV7EhmOtgsG
pg5G3PAAimeUbb4b8636gDpmchg5tv5hliDyDMfocZRwcoTJzAnlBxOj4fFpV/0VS5i5L7Hmngng
PLZBnTsZ0HND0s/lplTqABUARh8lIt2TsHQYHc0Zv6X/4EqUetpCep+gq5sBmHXc4fFOSPR67QBh
dySOnUHk+Fb5D6sEtS8S2T5LeLslMe6tBLrDz55eexjv6rlSqO8aVuJn+gvgNND8nXDcaBy2OGp5
1c73GXL8IsnzgYTJbxIrn0vAPKwBQkbl61ELdZMkF+3Ol3B6Q56a1G5yf7WFlVxUw/d/e+P/XW/c
wdD5X/XG73/W9bCW87c/wjjN9x3/aQ2x/0GUl2sHuD8s3Xd+65D7+j8cIzBgEJDTGziWgc7jo2HO
XbIrbhKda1kOIZr/bJgH//AMx3SpKxl0uIkl/h81zLlO/3vDHMmFbVuWR+6nTeyzy/P9Wx5WWUE8
qlp9PS1l+yRyQdxSlT/Z69oA0ojawQ0OiWZ8qksdBInuMv407QHokh4B9KJb1nnlY0uwzIDsdyNU
+hhsIzo7nLb7yk0Ixlh0hkvlvBCAOTwIxMf7ShuJv0oXwhHJs0xvqtlFwxhL6uzEn5XQWrWWx0Us
zSEwXus4yXdxRpBQY6N/JbAxPfiWdmeW6Xix77rSie+bN3SyxPUUtPmdgUmHCNITGXbu3uYKFSGT
xSXa0fokUt0/Mj6jA1gkr4FVGhienekyBWUW9nBHrtMwfs7TxyzvW2oQ+NrGHAgZQi9YgP3RGIdo
HZJfYnCPg2XE+3TtonJtgxu7YXYEYkwLtbK8kI674vqgG13N4F861xpoCWVbqNfo3mhDQ83JbbqV
k7HutrRwacwvxdkz+zdrzX6lAPB2gPk+u97c7bdcn8NpRU5Ofve5miF9ZC5iTeawwL38/JzZXK6t
W7HQUi5sojlT5FtWHZA15G6IEG3PJ/PETCMvmLrzZpKP1AdFdremK7o9aguI7W+zxB6vhvvGZBSK
4GzDJpIGZo+e+5ITJ9QTEHPsS1Ggfurg4CCSOlgDBmU3hvK9dmO0tpg/gpGco5mI1BBCgnZk3v+K
mjgAI7Zix06IoiGoY6AvjMtg84Znd2uvcy+2U9D6p3QOC98pQtqZ32OjwZ3nwD/f3E9TQFy2Y5tE
q7irt9N04NgjPKqtLLUzc5BPTtN4JwJSzbvAlKYb+6tnVOMn5Ah4O4P2qs0MawLoGBqdYkj+/tFq
tPU5nhiTDwvBQYUIruvmeKEo+nOZQKKIp/jzIkdzLtmt+8Emc35Fo3uoRy4fWpGK0ARJEvkJ6U6F
y0ig8k1O7aUUzHoChXT6oy8bnORxS0l9mI+GVx2ITv3ZFZJUtWzMIhMeShLrcfQPqdC8c77Nu97M
p5uarimMl6U96G5p3LALtRVYvRFXLAFYjFGVayf3jA83mrzmdN4YTe3y2ftrTFNc3Eu7hmXrJvuB
OBTixfQvC2UCOrOmz5QCsbzX/SByiF2W4Ql3GJabIf6r0sRNpddPW4o2daqzW9unqy8qL6yLwt1j
LcOJMltfgr5Ei6kPOzMBcz4N/bmP8bb3ZTscYXbeAgPaXGCAy1ITdPrEiBVjdS0eAs0/6EZ3ouBn
7oa1So5lFj8nQvvpwzfDOIQ9wnLWM6jjo9cVT6ubdvtqBDbRGvWvitLQNngjrrXY4nghK0yno0x8
6w1TnJpqksHIcuC8tdbDlRdrPfApv0FEvzR1xlyYE9K+NL03MnQQUQbdJysInqFs3Qw97BAXee/O
DSr0vsXnoOhvRKwf7RZx+sjA4KH4C/3Bj0Ks0g4/jbuV2LM00zVm6iNIzGZawnxC571tW/4l7gyG
3w7e5yitt/Yw1Wj0ZxQ3lWtfY39uGPcDd16KQlCLs98st0Qo2YEIWObuKDyqMzHC2INjBs+Yh+lZ
exmUYyzeB93OYFIiwS46fkudoZNRmUzRRgCd3jgPvZXMd+2SVifT4WRE1+ootuw0dCnq8uMSQtUk
RmEIzk3VHduASDOygiDvaJDvI1ATtm+ap97cYATm1b7yuy+OLyi+llZ3bGrsqrr12pQE3Y7rlB0m
IglOwgKs4RhOf5qW4mWGN7qjcQNavM7Ffh7Oa0dO3TI6w8tmc6IT4/NIizzKhZ+c8Nnl0ValuAiN
OHKtCrKe/eDN5kE0Yo2wBSD/ztfPeMSERBr6j1+2EmZZEU/bfvPPWKYLWK9OtOA68BaIR6tFVcfX
L1Ze6jckpzk2YlxR5HcI5ynj0ZK7LdyMKYXzvZOn62CymLlUVDIr77sWOCezruKjZjIUZH5i7ocR
Sg411DpyQd26IGc954cNtgjeURciUNf2vWdQj9zWsGuyt2206pDp5+u4HzMz1HIP3GzCNMoygEHG
rn+mBDPpb0hsu/1opUfyi0nCQY+eND7OdempSJGWOvnGGQbSS2L96tz6pXA4Yaxo00Orxw1hjPnB
gAEbTo4OCzgob+OteDSblUNhNIMo7q0ny8xuKaNU4drhA9JqfscMRI6z7mLorLE702zZbdN6cNZI
X62KIJyxDduqwLK/Eq043qGUfuj6+GBXJtb+gIOodY9NYHztwICiJ1/TA7I6Gjmo0UZdYBEwsUpQ
awtF6T/pjTFGlWduBwQlC0CR+bz5vnmgWMilGBlUFEvEYxtlNZ9x4jbHrmDg4cbJA9TFc22me+IG
H5ZyOzcQZMIVVjPuw+yvmQr9baLRU54K3oojAyIAfIXdUqH1s+6qoD5pQ7HBl5UiKEbnXJdIiAmE
+O7PGLZ7/2jm8bdk9T4HK14uq0NzA7nnom9NWHTr90KTimAryfh6xBH4LFPQ4jshTWcmyDAIndds
9b87KfmrU/8y+NpRFOM9c7zXZN7WXd4Nn7T8hpNCHOELvo5u/inmBY41Rkp7utVsWg+aa912Cd4T
kBsI22ZMt5wLImbEIde2dT+CVgsZbRzLFpnOfHb6jvKEJtzQX8kgCv0Kx7sGeJfOj39jtB3DETs5
TGaeAAO3PjFBfinWijS9Bc/VyME1WtZtE6fJMZfoWz03z0nTvPbYP0KyPriMN94xMwaCsEkGsNbi
h0k224Giwifcgp+3HIdejmUuChyaIQtopmRcjxzce9I0SPNqW773ifFKVyI/Kx/rLP1cd90PbXYP
RYVeJ4jdYxIQBFj6z6Sz5iG/uWOsr3uXjkVopRx9dtGDLg5bxlatReGucmp+Ti4KlzinD03dKvF1
YZ24sif7RpaK1UKMTkWNvsIjUpAjFgrN5bfZlWeq78ulb+vfF+o+V6K61QMcAAw5XeT10Pu7S/mv
heq89ai0cTkdVtlMVQ3ezJNEeHWbH2d5prYOmfif5O5tpjo+IX2USSjrOW+fKumawJ+phR/QdMVQ
V56ND5q60wqXuSZv5L3TqBpMqvOomPLrWJ8Hm9aYul+1IdWaWqgthqn77uQMsT/uUmu/dS8/ns5o
Y66S7VpQn+3etty1Ls38lGR6cMbpXhxbrbgjBdqBkQ3L86I28LZVP2Z0UX/rBBOLTtn//V/ILmk8
5UTJc80CpUFLTDXC+sqjH6BW1Z0fiz/uU73l/8PeeTS5jaXb9r/0+KEC/gAvogePBL1JnylpgpBS
qQPv/a9/C8jqSpW6qjvu/E4oEjRJkeAx37f32r8c80MSnGqj2v9y/OOm45NzF0VTzbjFQB4ECumO
ZlEeq/lCxgF1QrtHKbDcNkHVJ8Xobj7a48vXurSSkc7y3S63CdKkN758zTZhCikU4Q1kDo7B4gCt
ZLrexzmxXPvlBau5db00sY2M1srHxdK7X7rdy7GwtlKvEuQJ/mUD/72XL337RY9zmx0/jeyljb9c
i5cWdwI3l8mk/b60XV3YlN7U9/xa7UwAap4jIGzQHFKrI/yQkRGu3r82KUu+mPfry2cf2YzmuYWw
RCWpgwHrDz3Jcm1p7C8XfXOh6AlTZjJpIKr0wo/vV5c2duLInVXiSatE87L8jJYLISCKrIv5F5VZ
RNA6IZsarUDICsG94hPiR7SocZabyzV1biOaXVSSDjlfdbsoZidKWy0T9t4o8s8KPccTeAO5Gjgy
xnV1y+F1Tbnn0YIMVjGU6M34pS79XTxOw71Wn6kdx/dOaO2syv9U+QR8UncKNyVL6W3clGSrg5jZ
hAC2MrN4zHIDg5WT3mVGgZxSZtEuyEemSzR883jJZs4Ox02Ow3vt6HMX0wKiFLQs0EonIU9ksl91
TYv2VFc9I45T7EXCOFoR9cg20Tw3NJw1UTbRQRtYRchYQWjUok6GLHbqW2MOPvRTMoRzZkh7Yu1C
7WiFWCk++gJQlyWLG9VCCWup0PKG7nOn4wE3iwQOO3rOTURullfKMT7affaDX/gjsmZSjFz2ZYoS
BvuWTvA2bdvRS3ovyJr6do5BX/m2LQ8jtMMLKvI1kdoYXmQXXnWDFaFWVXMCBdilfaw3RNLgzWFF
gYhkacL18zk3dnNoz3L14+Avj1nuXXpyH4/La/tzVTnFujJcukR0B5PSthll5qtTR3RAPui3pCzn
x2nWTkJ2hZI733y/YFsCgS5mnm/RlURsZ6Y1qSj2IVB3doF6iEnI9ZbWp9K5twjS58xjXmPpGS/X
lsZxXE3DwR5ABP3rvjlCYu7y9KvlWDlv8cmQPS1PRGX/80t83MQcPK70kXCEOtSZynDeJeBgf+8l
F0vczdI4/bgASFXvers/RAnlVdPKDMQt8/k/N9hHrEjzFpRgz/nYxx0fN+1FoEp3sdi1mXh/yHKv
jMeveh2B4v/jqUVNQK/GOm9VzJ/X8rlEhQh3EeinAg4lZ7Rtkv6rOdul37p8Dz91YmmGuON7l3dp
3GI8edEMg6b7rHRaLsYWtYMeEDLVEZw4V0x9Cqn81ypL6sc+Kihos3Cy5vY46/L8uFyDxPX7tY9j
pq45a72HoeblJm3TOT0jm6dft581uVVcYQWzw2jjT3d5GoYHZaING7KIpCKrzyOxvqiN5mtdmkI1
UPq9nAU0pl2QWtPpdO8GuYGJFhJHOStql/cyLQNiPr+35c1UPfqSnIRub/nrw+zCzAv074sqh8o7
0a1fxqhvwZOPu6JQQXzMEySoV0JHHefOmP+v9SIdAmfZnJbbQzLk4H98kmsiEOgJeRZk1Qg5jWjo
quHgxG/NrOFaLqC9m+me9ijhPvQv65OMxhxaYXLs52PLRd3Ec9ArH7e2KDnmJy93ELzBUJUs80e0
XLZxNZLcwLm1vPr7o+YX+viLy99a7vjbY04dMKd8vMJybXnex7GPmx8v8/H2Po7N6PeVL6mZ1SJ6
9j9eeXkw9D2WHu/v/eM5AVYF0pv0zceh94coupgjnJqGwBvUdtOsaSw6CaC+im/0BN1HPuKSbVne
scXnp6zMZx/FqyDfQ+ErjsvBfBqekKUT2xpF9h7PGoZE9Hi5zEOoFoZGSX8+ZZYzdzlPPi4G4Vwr
P9S31RQV6qa/wwJRHSEsdsfQYfrvJ5F7U5ZmWHBzBQbyPA8XETptOuq8n+VNqGice1DeW8cZNzI0
Ulyy+IJFRsyM4xQp2wItPPJfyCvUI0ZahofArCKxVno/OqT60KCM0m6JRMePzpS9amZv8fIazOK0
VPrJanaVlhyLJOh2YZP+gOFa/i9w6g3iKGEOY/H2z398/Z6GeDBrOqmvzc8OOs2wLfs/NRb2X/uv
YfgXT/mX6c4yf3PwuVm6YRoz6ql/q5t//kPRbPU3nVGY8EDHBDllaH/0E3T9NxoJQnctlWo/Xb2P
foLm/IbRElsezr7/OWpKM+Z2wYf/jj4HPXQ2brQ0VAeakDOjqF6/3lNMqP/5D+3/qLabTBED+oNa
ROh0x4SyQwK8Osq0SxzGyktC3uyq6LOT1rTmkzOxyqDPNh7jtACBqU3gRBTNIxSb6LqQbC11Iumn
UVOviUnYVlVaZoTTVDvgsz41JS3dFE1zYI2Uzg1Qed87SnY24voxxHOkNuFe4Eo+jjFxT6rP4gZb
ybpxFQzB5EhtWk2i4+voTsq+3o8a3CMA07NeV4h14kKDcRz2mjSO2Yhnvdijn8k2boehhbEgW6nY
qL08gN0XO+1dKedalkp6YtvjI2/qyLk0rdxMtf1UZoGnu/VDmQ97KuYF+OvGIrHM2gyt3E8EIexd
CSoEskkxGPlJM6Nky7lEdliI18xnHeX5gIDIqOvNm7rrX+uqWCkjtpcqgoOYFn27Y9P7rbHGFwcs
yLWX4k6HyXTTNTAikjHf9CTD3I1Wk7C6FBZlNddc5U1o3fdF5JlAcV+ww/0oC4iJduym2wFc9Ar+
RgGrgJIHpY64xzWku+0IoApKxhCF26jr26tlyktKa5iQy5JpxjaPpBv/yPM+vulbBbmGelvn+nSf
WrT227iWDyh6aXaT1RKUJgk9lcQkWCTmIcrUHz3/x1MYqK9Mbzb24yTw/AF1qFSbZl9OE/wj9IJF
E2S7IhflLVFD4bsn+HX4v/It/wsXtj27rH85kW3bEfw4VIzIdNv+fCKnk2lGil/bDxnVolj12z3O
SuIhMCNvfKvzD5YGLZ6/GxCr/kW1QEoXKYJ38O2MvXp907l54Sm5Jjy7zykOddqdyAbLq6fOuC1X
ue3KRy2nujmNDpTKorsLY7VDuhmNm2Rot7qWhTtwIddEY4deAI11lSZlHTesZV+KnUM0DBQGEXqG
Ukznzu3JCsw2qlLXV7yQuwDJ/MYmF570puRVFDGCwKl+IWJj507iuUta6z4otE039V/0lGJgV3Oq
Qg/Alm/kN5E23tcmEVpGm4+eQML4SDMDfrSBp9FuUvfhp0HuLz5wXWUU/PMnbs5ucxqbjqriFDZn
c/hPQ0fh2I701SJ7oPDfesHYiCMZH5u+A2ZiSDQ1vvWSyUDeJOchLrpTNCq3Q9F9aVRF8eKQQJJy
NBCjtdUr9cBqxaya7Q0trc5opXVacxdyCqNt5GBDTeYLWaLl0eQ4beqi1xD/96Bo/XattJFxq0X5
ATeYcwyHb0CbY2S43UtNVXAfJeFtGcT0HkIREC+aPlcEtPVyCJ/0ItdOfErZWdGNndNKcSTUem3I
cri1HP+ZOCF9V5VZeLRxC9KWxO0okFbCEyo+9ypI06RAH9hOCmX4c11MdBmYxTelS4cKo8xnaKnO
rd2bR7rH6V6djO+Z3Z77Stf2gsFtNOq54aiV6zKL8udR9mfTNzwrVcWmMRVqyYDMWoemUsDyfm0A
2lybMqfxNabrFnivFwbgBZI0MI+Rrh2Yh640fueMLcv1jMbaBXp/SEOx1roczFQB9qOO3E+4c1/z
KTzHgeGfC/Npzkh4sEzcO2wjiYyM5FqyUw7ygEaX4lC8hg6k9BFQ9Vaq+9RtdxFylbrJqnOm1jSl
EoWonZog02giMsbWnuxsumnNnnQ0EhO9cSAMI6nDfuuiMtuHYV2u3ECknM3jSZ1mEloI+a0oyn2Z
xOa1lZ6oxlmh5TCTzAXgqSvGU0kQoVHg2xB24Tm9bA8mIWG+6/RrurbDthQK1GEjDmEMokOcLNOa
aS77omtH6hTy0nVWuuOH/r2xY7p5OlLPVmdZ5TvxaxbUCJISlIyghBL4ThfOK8T8sacDIj+j1kFV
qBanlsEEaEx26fsx244aMG1k5tuynmJ4TXdGkOJkpp+AVdbaDaE1bdrRKnY2srPLcsHKb1WU2AFG
/mdg1OJiD6UvW1GkvZiJT3+5d77QCpBblajQLZaXPT+CeN9mtERHC6ulnyF8h6Oxj+CVrAmaio9G
ba17XRo71EK1N06C6SmW56BndtSd4pZ4jte2Cvr9fx4GQGv9aRiwIAHorq2BFUDfYMxG/j8PA7rs
fF92AgpsUlnUFzQ88hl1bzxLrtdZ02FyzeouLp3jiHyZ+hJe6gl7tyLCAz8W0pNjdwRaTCwvYjAC
qLLumRpIsdaY3g+dHL5PUkU8lMLyZ7Boh3NtkQ5m4X+AbrSDvGJt0oLMS1qs6zQwmmvpFDRPTTIc
6PsdeoszWZEjLCfyNs+uTMKNLXYBUEy6xLqs1nzl2hk8DHW0um42qa4pG9PI3mzfaE+BbJ3V3CQh
TdrviFglLLXSs3Ets3MZDOU2r4jsAtvM6w/sYanoeLjyXd3/NiCN2JPthcm1Nr02H5Cduc5RTYR+
KTvGfvSKhBrRPz0X/PkVPReS4PlhnY2ChNtGJQMqapuEuScxd40iiGUamnSLb5DaOyaqUzmqz10a
fOmK8JutSHend3LtqvacDYLJrKPQ31qjdapFj5/enragF52NMK05VBqLf4WnMMLHQS0ImgvKGLTz
ndFtQ8I2VqHWmJeeChrdi1TdkDXDusyK5SmUfL3NEPXobRMUkCqOqIpvVA/7fe0W8QW3v+6RHZmh
H+jjsyPj77nQ7F053oeKy0ZMWMpaNZT6Xo/U9kyp6NEgB8bM07OWOTsgZ+kZxhjd8vliP3Ttj/98
1trzSfmxWphPWvQ7jlAdwpQskPizyuanuasvtVqRU+Xf1/7gem4n3ZNv01ylE1dDMNOfiyrdKwq1
x856jSZ3vJgWCl5ibI1wKr+qvrFTMoidxLuwCtZxoBNxSwg3epIzoYoNZpl7Zayj44D6bxdXzp1C
kN9nJyNpATRtcF+kIluHrhruzIZ+T1mnG8vRQZhaBGRDheo8M0uHS0n++coQ1bSdwiE567J16Uj3
Pg4MksbDXjs1VjzR15tmefKlG+4yXzjnwbfrtZ21gIkaU723fCJVGpcvza7UZwJZaInCSqYN3KxZ
Cdqw1jYNv5zbCDeZlwM02gkLIGDYKtv//MGbv6Bt5w/enPc2mk03H9TuL6NFBvC90gIp7hfG4hBp
AwpPRs9PZjv5t4SVTDuC1qWXO9aWTfsK894pr8P2XFjANRH6R/dpfs0CS9mUTTJuxzC2vTYunlUf
yFFXSoWeQedekSyB5oBCCG7QumZUtFZhkJxg3ccHP8euBQaMuL28Fns41uwJrK44JaMRP2qqdZPE
zucqCyhWdkGwRjifne3YWRG2XT800oc3oCZyyyr5QKiK/y7h+9ulLOScfz87TfiTmqbr8HLNXz+k
ntS4CmbSHFupMWMShHgTanfoN1pIjh0ah9r/ZOtRvLa7oT2qLQUO1g/duuw0E7kRQx1t8WwX1y1V
d2vo4YimLGtNUqZp3hI+EbsaXDcUltKdLqqbtSSoQdGk1mYfyDTqjnETXkQZveStau7RUgZpd1ZF
QfZJEWiHHsTHypG4VezU3bm1+DYG6dyHH6dHQWJqNRjuoTAAbuNvP3coebQCvGKlwmAtWDF6upMO
nuZE4zUxGeTisFNPRAZtFXVkh+Pm5hEoqoOyJScFj+Ckw5iNKNniayQJflc0y9pn4UuntBX+KXM7
tnFwEbYhPbT/5qOKCnltxBMRCjWQQhYSDCRHKUO4imHK/kqPu1XQ9f1OH7amojbrstaUtVtEzgrr
3Se752fZs9fZDH1mrSpUb9icarnvU1vzogzkSH7QtTkjx7WVvcKiaW4khxvFrSoiGpIUNDGJYgGp
KHVu01RO2vtwUrdKQxpq2ZSwF3MfGyrmsLNrhZ8wOTNs1AORPvE3fRiarw5pm2FDbE5p+c4+ZU3Y
sxS/9TuDhtF6HNIMOQfE2CzF8qq1lblbZiAzyG6xeZbnXC2vYaHckJHt3FSlQvAbaNeNqVOtSuqr
afUHPK32EWXAOhe5dkwkyHLKp3oklGMR2Ac1q+SzEadYPcZwJMkoOFY2wuZwVF9SfK1PPdGlcQLB
Fw37yK4T7woZizUYwKzeNgqO4sgRt03xlOppdFOW7HJ0inBU55Ba14w8Mt2FemecyE2jG9u1p95E
uh0n/ZvQWuGpMMG2RVipCJLS+NEIj0GoBMToynxb1Kj/lpuOrHcA+V/hj+YHmPyvpP65bHt14m4c
3FtOzMduJvqZ1RJu9x5IjzGm22DsYZo1JHqNg1RJY1Cd93rZ3/6KGcx+/RW7hsl2VHMsaynY/LIj
dTINqmncoTq3WRwMpAR5hdWKY01F5cqkdI9dBPVjlZk3IlYe9AD4nV7i3Ez6odyNfolxLrJZUbC7
GwwLPEsEqjb0b5U0uzP1KHtEa2frzXSn6hHqSWNEtGcG+pPr1OaaRAtCGjsgqrlePDaRY+3Umnl7
GWcJ7YbFnNT9gdhsvgnZ9jdO7H/vnO5eTQzgpyAZ4Mw51y4G6KhrUbX1KaCsmTOdDUku8Gk7Z9ix
wlU9qjNEPedasq17Ur8EkhuslkWwBk89MYAT/530YlsRM3lSkJNc/TLH15yCJirskjj4WGY3Vmuc
lJFglNKdgwsz2X4WxXSIonh6tLWyg56jBjCndWudFXdd1lgUZPLgyZjKch/PaWOJMkSPqf9gk9BB
ttmkXIieTw6uWSeHNnTxbPmMbnSC7zocLRffVScvVY1z5JMQC96ZyodlvNS2hmJl1OOzDSORtFWT
xNNRjTZuK17TXGb3slXtdR2QvyYMIAhFvs9cA3H3vJwB2oyKb3SFV3QDKCGWTPfNTKGihrCDb439
yGLmCrP2YMRs6AZtYjUfKuU2SbpdxmIPaVTqX/Uyp9Gn2tY6UKNm58xm0YZM5yuIdeoavfIcdnm3
ycD77KoRxYywUVe1LDryHNdKpj+qalCerLyzVj7CqzVeYGsDA84jHYvOX4okpWtdufXx+6ernt7T
KijLZuMUpOgkrszoG0YvQQRcoBxUA4MhDKFMarjbEpc9bO2fYWeOd3wOYDLQ2ViJ9kB0RbyzcjTt
YZHVNzZV8Jn5uW76Mn2d01GKxv+q5PXooZTTzyDSE3ARIYgB1z/5ZhpfQ2KDc+QcT4lmfaNgo13K
+VZTugTHTPcl3tkjBBqYgGTlbaRmmls7fE5rRb+p1ZoY6sAQa5oDyRY6JChdNXX4Cl06xzP+Os7Z
foOV9qv+m1069l30rBuYlmDMTNth30RGfhcq38n+ddYN3cwTtJs5mjEzdiOeLA8mgPNkTjgQqCIS
YBMlxGn17LuYBp6V2fUCsLY+x9KwSa6fWeLMvwPxscRMp+FjMqKGbYaM6E4reypk3u5aNVOPhfpI
8BtLntwIPztdui+rSzPJ/DyhR9w2efNdMyLnNKZ6tRUNactTHG6lFoRXlQL3XS+bA8YCeytNJWN4
Lcbn2Oe0Y3EUBM30qRxGTh5gFV5qacR1M4qf0ySL92b2uRhSXIq2EHs9ss402fJbQTdrBTUI4JRZ
PbSQT4Etlso2t1CsTW3ZIXijPNmFA2syLKBH2UYvWQh/GDNOt24dFxxx1qucLXAULF0LPqWaKNd9
35F7ZhXUHKrv1Cl0tCoFHirC5NCqBuTFicTemR1K2ybUoE8RWbDPWBvds1o5kBCknR0zeIr8RtkU
cp9ETbUvR8w6wHvTE31AloHsn1Ytiaj7VHFq0GsShlqkdfdasYW4nm/Upg68JMMcu0or/3awKJya
XZYcUtk1qK4NoO8zJC21QnjzoMlwr4c6o07feU3ZPwC5Ty66Mw47oxuPaZrQd5uXzaP1tUmK6sDm
/WHyx3gWPkS7DLv7NSQLyqWZ2Eav5NwkWzVx1LNeqthsO4eAFLSv0NfW0h79s9KX07XvYkkvqpz5
2SaLWVVz6I0Zn0Um9lpdo5Ke9L2ajsPB1VgkxE1kr+NQ9FctKr9MFIs3Kr6WVef09/QQXD4095Yf
CwZlte2vSYHHrcyMH0mJDjketPHFHLMbWQX6CukNYxpyrvu4sgncetbcOvvkUDv3msQiCChoIVCx
dn+fKf/XsvLfOkuqyu7n72mO/y/5+u1r+iecIzZ4nvJ7Y8mhr4RPhRYNFg5a6D/1lhznN7YPOjYR
R4ewSIn2j97SQnAUFjEqqmGCLHXZ+v7Lq0JDSjeRUCP3RHli/M9iTLR5ffPTHnvuKrHZ421wnrHZ
m9/Dz3vsSCtwnhimAhe1cbc69vc1oQ6s83uyqOQWjGuGylmqK1ljJRkSYjemjpjWnz6zv6hT/+Xb
gE5HlovDKg65/J/fxqTVQPTxdO9Lli2rMdGdU+O330StfnfJKZZlpBNLUSgbmBKCoosSeYFOPut/
eRu/bHznTwPzkDHvfl1h/9ueDr9RBAcZa66Kps3zExNHPgWFg+KvjU4QDZx/im3/1g7dT8mI8jDI
GzT0KUCMLAPJZnTdtQ8JDvwvb4t24r99TQJjkmapmolFSai/LFOHuLZKTVRonLuRhTgNu50ZlTda
HrABEwiOhgEudo5G71jhRFmJcUDFEulmsSpr/PBdZ+cIiCGF+K08dkXunrUhqc5C7GJWYOdaz6a9
5aa3fa6b5/GPi6QQFFStPvaKkcZ41ufWmizf4WYqQzIxlfHFL1PASj5adyNU8gsIj3hl5+qbwtx9
NO9oHtJAbNfu0O9GuEnUXHoFxVz2w/UdQsANStklorC6qfeiRG6tJfUGwDOO6ipuSB+ov3cDcvOp
J9BCbbML29MHJ0c8rYyvvqSTUkf5dmg2Qh79rmcZJnCHxGNHF/CgOcQRg7NkB2xsS6W8iui7O8a3
ZtQHpySmKuSWzYRMORlZjvWPlEhBkbetvandk6qk60jXs3OimvZWcyNqfwL+odNThoyjQxVkno2H
l7h3x9zqYi7JHJxAY9bjbcXpj7FU0wNiB8wXgfuGMcEje3q49OFLilB/NzRt6k0S+oodSS+eIBP1
NT0Ix2g8dpW7vtN8inHhW5YqiwiP4l75Q2SY9l15WxrGGiAfhJeuvAOqkJTfepFW6xpQ6zrKXSp7
bXMT14QBFCEhNJ3r1RJBumVQURFgvmVq7molUFYsSglVYJFmVPrt5Fd7kTG5aa71QNfdnhNuDx0U
/53ETwTfFTFR2j85usYCBN7JRhkkmoah/Eb5eeuLWzR4X6SYlG1hGej0ScpzBxIDCzh84NPVu2Zo
riJO3jSAENhFwchW6STWtTEQb0RbyssE/KiHUEuxp2djeBOp3yQcJ1IiPMFeWw1SrAnqANk87t+G
HLJLQfW1rl1thxQf4Qoa6a1wKDP72XBpR63eUgUxbs00m7ykCjgrxmCH4pQEz9R+HSWekjFCUp+P
/Y8EiPI6Jvt6BV6FGBryDD30v9hZE9lsDXCbJPIU1gWPD5GkoJEoCloMAXq1d1n2Il20PBjr7VGx
uDAVYUEvma+qs2Lp4yJtAssr5xSC5Zhild9GtFSUtRGS4DO5sWVtbTEyNcflUCfhx83Gpua4XDRt
9oQJMvnpIctxSpu/P+Pjucuxj5vLtcoapl2kWPt2lhaCkAE71Q9Yxf3A3izHFi3Rcs3UJ7Exx+RF
DzKNEuYidQqpteDq48nLA7Ue/V1eCUSUf8ioKFsE7Krm25wySIr4SEnhU1jfLk98P/h+uTwqdCnf
QTYFhj8/CcHXzxqpySZ8BZzm/Dd/eicjm6i9P2qUVsHWgDWCATE/8eO9ORIaDwkp81tYjo7Lm19e
/l3rtFwtl7fLEILomXKXaWO7syL3rcVmD8+I01OR2rc+HtkKmfx4JFLbdSXLUxMQtt5F/m2Ns4ms
Dn8zsqathqo/BkP3GJrkYrY3nT9GzxS6zxnh6lmfdXeinJ5No/3RDD2iIDixrsVW1S+CZpNggt4b
E8ASfhfULxnYVwQBEMVYVXtflfemYut4sCn1dCK6j4AVoTQH3ae6ezyDd7p0qHhn7ZckcTeiDWCU
1pXp4WfJgKxiNkHtcg0ylrNZ9kVTnctQOLHXIHNbMX73IG+Kt6bDWZHZ1T4zQiyPOmmRoRWx71a1
Bzej+EZe7FUZ/OA4BcnBBD73qBv5zlfq11qMGwgg+qbKgCOTsBszPJd32dQ4q8EnELEIzJZwoYI6
uRtZnipGKr9jIWmJJYB0gVo1IVwgmrebOnBVMDJpi4+tXlf4QwgHTHWG3+lGsbS3kt8vwNkbO2hz
L1SMadt8jwXlctxIhVfZGVTCYGg3bTNPWm6+bm0SlQkaYffZAnBc5cOcE+KOggV9OHpxPjyNtsZ0
lrGV6xT8HUxw9RBYt2KiuqiPvkc12NqG7feqT9/MafqG3R+mUZXdK50o97ri7l2IkWByw2L2+KYr
Q9aAgQjROZk/WO+5Kx/YAdtTqNjBmKzLuCOXzYYDVLVEhgswGbbNPKpW+imIWwZj9TjU/MJAf647
+ErQK0humlKNPgPez7IDyuu3Xp3cOuScUgoS+aooANzn3TEttRMel++aU/QkX5BFVt6Q5/iJagvJ
3iIKDqJsj6loofmHxovdfs26UCeAAMdESOjjXsmVB601UAeRb2Noob3KMLTqaflmD4O+LsKy3IwT
5l/FnWv0BXbX4ZKQW702YUFOCkLriXQYSye4rkdwh0MGh63KGaCXxrYWBsZEaz9aOpHv444lBi14
1fQ4sW9sPRi3qmS9ac7ZrjpIbl0/lW03bIDoCXrbsXIL3dA9dMPbJDi9YkLit5E/bWXTfwlzykem
RAMogzvy4F/5iR86i8j3mK62KKzzVKVeLLInHwsRq7nq0baueXePFmzjDM19iu2C2Aj9KxlWeyPI
0o1SOLConeATstI1ci18u9k0bNziJppoMZZdfjJ0JigcSjFtPLgw8F3gc9+qgeC3N913tnGPe+hT
76NOBzc1nAI/2iqdnENHb1n5HWJL1mvAQns05KAY5HBfaWa6tcuWKXcyfrhzNI/UT0NudMyWqbvp
imLnpOqXgQ4VprXi1czobkGQoFLVOnJVhsxicfiAUZxtKzRpj4hXcbENsosijN1MP8EKOtVGk62y
Gg5q2hz11Ll1kAFRa8MsrGChG+PPmHsuqimeq5ihyUWZ0ynH0gHkNvXj7RBKPujRufPpF1ta95g7
NDrJ4TMZJsl5cxT3Xvj4xfwA3CYt280gLCbhaqw98Db7QnQveLItvL/RKppdSl0ApCkut01m5tCc
wrNtA7ySHq6icI/1+Ww3RCcQ+nnOEoTcE+XparrXp0DfOHpPVcgvvhQG6UetqT3DJaOIZhqPYjo5
oca36AcXFPqPY2S/OYP6FQ1QrPhPCgGsMUoviyVtEOUP0qXp4kfjGZ3e96xPX1AjY80I9wg82py0
txTBiiHd5DqTfympUPi/0i01qCAS7rzcsxx7vxsdF2spe9zEefFYMsnsk07/tDzKL+BjFHSP1yPT
/1VhEbODPUAXQXca/jOaso0wfF2xBo1nfcCQH6TjVae13ugkriclpY4Yq+3kTXYCFL7g16hPiDRK
l8yu0q9nGxgqCvUHrNC8HM9IaARJdNl9ZfrEn9XiYgAUuoDxJPJr0oatwFRGegvxWxNTGjqi4aIp
j6EQ/A/nd2KqzbShzojOxRZ8fJ0ab1wyY/oKx3XRktmshj9kM2XUxnMuBvKnzK772gdw2fQYrbmV
j6BunMG/tGKkN8r3PfEvvnP+1016cQv9DfJIsFaU4YtSUOTE7ssWyT9HzYBtX81voTPbuywzIV2j
JtCnFvZ3HFJhKX4oin0TC2MgU0fe9LphMOk1xlUjxgCff3L5pkbhiqfkBxoZBx3AyLG3qovZa/VV
DuqdlejqQaR1ei4wpgSOUvNc9ITB/CUWaRptZRL4KxULCZYmDTId9Wjaw91hrMSGuCsA7oN9as3S
PTRIAK9x3WfXgZAUMLzXOgrKvTaW38JcHg3Tb05u1MdHd5ju/bYfr+bgmEfKcnB44x9ztyd3451R
d/yZlDMrnqw5sTy+aEQps2i0XnAE55Aa1L2mAzpoxGfH4ltB316w9xu7q16phy5W98xLeEqdjBaq
5h9m99UaKwQN56mkFA2MrQSFgzssL0/uCAgMk+c1mS9cvX/raVxQqeNEt6dnymbpygLiJtkMNaxc
TBHjesVlfSXY/psrh34P4z0+iwqwIGLwg69P350c5ZZLa9zjtICdN19084WSi1FbL1frVoOOt9xl
yNZhkmJHN1vO/jCfRbhkKO3/cXu52ywqSMjL1WC5n43872a1vzw4+81iA9Ef6Xr9ugn4tO0agvJy
DVdJ9fc3l4dU8zOWax/PXZ72cXO59vFSjjkyVs32k+UPLS/A+G0pjXPwFfxaior1Yrn2cfG3xxCl
tiwa/+J59OBW4YzvJQugeH/E8jChz66vj5emxVO//7n31/r4U6Hu/uuRZnBKfaLrqHg2qojeH//T
/cTOE++1vGjsLOD3+R19vK22bb9UDgg/lkrkw+Xz34xLJJ2b5WqCnx3w7FMyqawK/OiGkMKEhaeR
vNhowchH1256he5GE4/1WmeLB/0OlUYWQ6vKhON7OL4Qjsr0lnbIHQlQECwnzmqauqvABt9UoVu5
jK2oVmaTAmhz/OTipHW1hdiK/X6+iRAngfYfYBQNrGHbF7151v4/e+ex5DiSbdtfeT+AMmgxpWaQ
DJkioiawVA2t4VBf/5Y7s4qZ0XW77c7vBOZwCAqQgPs5+6zdWZ9S3bH3i8VUGigKZI58dOqN64oD
VCfUfL5vnb0cD3K9ffGoNojt9CCGNj+ncZKf67iNUdHwDDNid40jx3D0W/0h9TAIZVg0o6Pk7YFH
M+PdHBy8fqnO83D3kYk48lNssM6q5YOv2MF85EkrNxhygeH1HaUb6bFrkp+7RYuxnC13bneZYUTI
SvdNzTtZnLekcMtLmlRgFmbmBJ000aiBMIEjMwi5R9SEuebdkIfRuZcLg9gFCkOHKlZIsfFou5v8
3ta0i8lMBYfixjqZ0WPOg43viBMynefxslTTmbvpdHai4kODhzP3ZfZoIwgYmTaOqznDqguINXEg
ry6YppNOMKfkE4iW+kLaMWfsRplLYJff4sAxd6EAJBJ0uHjH9km5XWlDfwgbJnhLTulaFaQkeqbk
S9jAtenT5BWP92Qf+ZV+VlF81VILa5x1Evk63ic55FHMG3fEfjSLSzAsmQl3Th5EBWu5IzJDbYgf
/PTiorr/ULYgqWfD+4Zto332nJbqqKjfanJNyF8K8wvilLaLneDffbFHaGXqVgjLn+uSUW+6FDZW
6eyuWv4wRrvUMZGPGubMwLE/i1G4B6dYrHMw9tY+S9PPSPNMZNrrKcPn2JOb1HZ3rK2z3x9a/FvQ
vvFRknHcRnq1HCl5vqulTZ9G7cnKczSPoZYfnk3Kmc6qBYrFZwKWILsv6ktSnL0+6Q6JcLRmYzla
uYXb+XkBqt1iEbw1m3FeOdlAvtXMwdh4/Vtr7QN7MnBjoTfS5nYDZYIIDwzGs/f3nmp3tfD8E0Ww
sjw924mZ0hhrKOAYzjyJE/m9o8dEdCW/w17+6NXCEFjHLIaB7zQJ9y520pNi8KqFhgUdzraSyXtt
alqK3YnLDJcU6ye1QchDqlRQ3vDLjqqpzqa2q1VPp+jfyizj+jK3DbdXVX231aBvrI0tGPLe+m4v
WlsddZriMznBnmK8OMl+eet15DIFsIPdL+/v9oq3t9eodw7lCfUsuYC12jLygwvsVL/iiG+v/e7t
vVtVh757G+pYtR+l9t9y0VzaNCz2kQ1aaULzrTl19pIJ7+yPMX7c1D1tbOpzHisCzpQIW69Vbmv3
KTrLdUTkZ8soPaE6PXYuQZztRq9b7sMqOFn69E1vtXq9ICFdTa0jNiWJaFLIpnkm+PgYOYt7YFSP
OH15IKHdefoeVihIvzb7ZjLO3eJYhKi5Z6ZrVz4IBf6ddkQ8tsYOVM4t4z/9co9BOk4xS+dvx3Fa
7uzE1PdFX/MLNo29Lfy3EPj3xRX5a8y8Zk90g+moNVFr4HsQG5ylX+GClKAHSPF3NB6pDYwuS1j+
Weiz/3mIv1AaQU3bZDxgtVm0Q3vQ2uGpHLjP9n0isLGRvBh/aLdwuN9ijcfyMi5oxRsCSaOwvgm7
+5YJqjFkpANQInwD9Jn3vT28daH/WDi6iwoGN+OsO6XGZ+ZpDmK3fLtwjbbcz8NtWBmEVH0Qew1i
ak3EAR6OurkG5cKdqPBl0UyzCefoxLhfoj/q3YI31qoJ7K9OHSCh0sdjyV8QoknmEEGPizX2Vhm1
jZWzqcfuYWrpKqselyviPYaN8h0DxmxtdvrXsen+7HXHABHKxGKxrV1Sv8q6pJeiy/Y+SLYdPxIE
1/i+VHb6ODRmsvPa6UEbwnv0bumKvzIOWIdlsjOmYKi6kTo+6UG/bak02IpBKw/Qt8aTs0DqTR40
5ND7VA8RQNnuefKBIqGciAlAi/q+/xNNiH8ehxnhTJDc9YQvj9WQQlQsQ3RFpXB2sWaka6Ou3Adb
MF2qCrtc2d2yG4baeTbSaFe2PRqLyr2M2mhcQj3cp3WBeqGEqoGLkI+WffxhliB+WFhbxtkg3Xpg
HMTOspWHTck+LEwN+ZvopMEZFkXDUG3DWMPBdZy3eoFuDbGWsYttVOTEyLSneo7vhY9czkUXtqF2
HS9XUZuHak7/ZaO7f9BtdCU+vygibRZBvnGPVZvYBdow7mK4aluRj1+Z9a3SySU97DvmsUFCkRlu
f03L/V/S978kfS1Z7vdLjm7zpf/y/66FiPdfCgoRX0iexP9v8yWr+t9Svz8P/Jn7Ddw/KNYzXAe/
Sfjvrkyu/lVXqNt/6IAGLRt6oWeq6sW/OIXOH3j66VRJkUTBd09WA/7M/drmHxT/wSl0Sfu6GEL9
74z9yBv+nlakDIuKR10HUUiygL/uO4V1oHdlH4aUAELzpSY2poKupBRjLUykyVOXHbuI6S3FT6++
E0qaUUhBT/e6FNojZpLempmEJE4xqB5cb2cOC2FqWBEQ3WxwbdH4GIkNKeOFOQgkgdan2gOPYjC+
ywa9X76r4mgbG6m/nwJK+UksotQqnjtXvBL83kc6rKZWlPfxVO6bxn80MHdaMcBxjlZr8EwEs5sb
wZveei9BUH1MF5QZ9vTNr8toBQdpJ4r5hAkaBhUTEdmSjI0hVkXsXXgSWdhsZM8U6n210gWW26Gs
gds0evecOTBpzSbxiMUQu+qdClO8HMTZ5JwBuAFaSDb4hBO71fD8znO00NMpqXZlDWW0E4+CLPnK
xK1umHyCJhWVd+yc5CR7etv+KEZ7M4rsk+bhdV1afGYHwSkSpaeFaucV5DB3HUTmt8Wwt9C3Cek0
5jP1Nne+67z0I0x0UniYAIFa8Fvtz94ZPtRN+aXfDEMPCWEGd5EyoQcwDTa+WkjQtR8NnXuDPm4Y
7POAExRUIktfi8i9aJ7XUwb9SU+HCzEhNIJjcXEKPm7Gt9BpmOUY5fCIj2y1rpFYy3jeIdOPblo/
9+UEXQD0nSGyMw8CQnxjSL7LTL40M9BBpIKA23zqCvJH0LIP5IFfGDHtXM6xy0RNXA7Xt81o6hvT
qikdk45yqabdh8A8SDZMX9siO5OjLFdNnifYTz3nyXPtftMn7th1Pt71fAlzXU3P81Qe0nkg+vTV
z5ITkBJ9XYvwA2mux5hrbUIN2o+S9qRnkFmmxjsaNsglLUu3rQH7kEjjR2GNwBJ5hGW1WZ8IRxLB
tLttTLmtsTBuHRgkE16BOcnFXA1dxk+ZB3WRT2DuLIqlIgIdGEqAEGvXtT0hvGMWy/Dk3hqMmgqB
0F3HQ/laUPqCycO8KvVPxEs+11kN1mewh5XpGZ+ysvw2D1LwfUFSu/MzHwKXDaXMcD2BEnZX99VL
NbrPCzf9KrahKTDcb7HA6NxCEG9En+B092Z57+EivzGoRKUAfsLN+OAspMAcqxUMpkh7V9mJ3BMJ
B2pViPz9tejgjG6qko9Y+Ghvuywr+UOP8yuSVczjmOb7/Q+RWWj1kM+ulrwBD9cUH+uaS2QODASj
aG0s9ltjBQPaK+kv4pEsrxlwlYP1lPeDfYh0jZG/bn1vhjbdlPOwCUjNhg5O8a3U21mJudyhvFqu
rVufxnS0wsBZUhfUQkgTDdXqZEvejLeT7b/+3ChpDI1CgQhqT/9qa0vtbAqBYvO67ZfTFejO7Vrv
NyhjxB1iZBByA5p8uZa1fE1bCh7njWVW/cqkhoOrU3igHJ0ew54uHu58kXzDhHji9qE37aEjIWHi
NnAoSlChSQhUOK0MUAYoMe/qoOrvokUmfWVrtOrHec6M3a1L9TPIvk+mxNvd9k/kQWq3mWfJZnGQ
5yhvM9OHqVBby560OnWRBJ5+etfpcoPaRS3KKHSOkb6/9agj1V6JJ83vAG2V3NwM+GAceT1Tr86n
OoYkfY6CAdV6y6/bGaqXDte7Hd7W9ocRLvmMom7M0i+1T9UoUm8R+dbbWH0MF2Gsgibx942sMzY6
OBRjPzG/H4a9aPr0NA7Vh3GeIeGbsXlwjfJemRSJHptY2GLJEaOtcjBXZhwtX6Z4eE7gDFL+l+Ap
W++AM6ycqQFNWIT2eZqHDwXKlG3JOG8VokzYmEvu37WeSaouqj5CmQP9aelnra7FtqeEc4uZNaU2
/Uksr5MBQRMwXHgXLq+thSOWo70tFpYQi4azwTSB86uy7piZOg5hIOWpUvCAAlpUKc7VV3sCCtWT
XjnE3eB/xBhtXbhedugTzd3W+MAeIeK9NbP4USLce3b1sHrEZmdt+fi5UCv3Ad/m5G6pykcRQlV0
p7767E7SwSF+LtIYFUznkjOIUaAzbXod+njZZ1Hj32UBD9zOoOT3u6inFsPPp5Zf124sUG5Xc9Nh
zTanm7kUTBginF+Y1PA3rmG8R0V0BGYa710zxFGH/5kCd8Vt15QHte5To2ENwZFSQRCkCo6lFksS
PgyDN1J0A1FoSiTipu8R7m59W1iUumGKaIMiYOjsDcYxT+/ciXTFFWm2CPCRzhSQ5ZQwGLUIJSok
DeSP8bY+S+ZLDfwlnpjmrE3J8FALciTkou5uodapi0GZayWF3n8FgW/hYNV3W/WW+pNGlcRWYcQU
QWwuebpLQsE2YaxwMHIvXCWaYQIBBnKDDjddJyY4nqJPrGUtnTVrBCvHG+nOMSwfRJIk311pXQB8
XHfwt8pnymFUYKJsPRpN1N8tcpEYOPvdVrEILtZh5A3rQgVVJw1K0bUZSz6PWtdGvH/SjKRftKBG
wshhlYKI4xdJ8BrkA7P5fPbmwwgfSIWi0bn4EI5JtKnruhRFBFZLuqpRbE/9H3BqdZXjdNnwDdcH
5St3u8qKknY1eJJCC7Uhn7Mfzowdm/J3ugEE1Q/htqpaSyPmdY/I5XrdFSBNLRJJtlMQOwrvGL2E
LcUlhdt8VNfeNqSJp2oSGKIZad0rsD1n63nkFfTkq2L+MYmzNxQrEPJRX6v8yha56D0r2zI3JBv9
d5/6vqO0M/bORFjx75j1LXD9T32L+9ZUaX/0+7GF5fZ7zgBpsnSO9PF8lemK2+L2G1R96pfnEQ3Q
+WPtB00nqBHl/kNWVstOedGphbJjQzkODU6tk7qh9iRpfowSnHi9dtf/qELsqWZS9tzaMqxYJGVI
XR9PaWD+6RpaVPqmIwaJ6toM6j97/ede205af/NSE6iWvDq3S6Su2Ls+rwyob0O2vr79W69sO3Xt
1L9ZbTHRhW2bWP9kkBL6+edVToxqvVNsnmTwiiPDPun8jH2Z+suov5IyHFStW58RGXuvM+39FFXt
XRdajKOZV3vdtO+kRZuNxOdObbvuIPuqiPqagWKfTaBzP9Sld5v3d+tdn4ZF+UZj7L6CMbXIZ2NP
cCNHgj7FS3sKkmV/RQ8qCJbHbagMYmO7BO2f6hIa8pZxu6KFHXJPU+t1UrqHLkVMqgwP5aLq4ljH
rdjgTokzDqJXrCNbxMUIOaX8abkPxia9XlmM5C3gQmm4Vn9JF6L2ioh8vFV/U1epntRBtWU8lWnR
7tSFLq/kt7+NCUNlANU2IT9eARBbkScD529nwl/WO9/V4MxCoJ8Vu+t6hSV1q5Y3bl11FkNPSS00
3SvDUN6jlUWfWlUttVD3bdUnrc9CStLxeP/rdpmHC7k8dee8Njn/WxlEMblPcpAKl6YAeO6cwcu7
+l9N1vQX0q6gbhxJnaSZTgbjo4NqqsNurllqNSLNTi2gq31FShHHX8M+IxAqP9Ig/YNV67b4p76r
7dhtnwhLNf7Q/3AKWCPltljif6nT5MquDAO7k+Pgz/nLYf907Ls+KjLczdIhR0jkC6mtFK5/gZNO
JkB2VYgJ3A5mitFSoTLKx1FJcvjOxgnzukDB2tzd+tDx8WczdW2H+MjbT2OOfZhA9wNRXkZdOSya
kQSgAeI06mDV+e40avWXY5BXbZ3UOpMNKrdxa302YhOzGPna19Nd9x3qiZSuz7dhWEO2V9vVAsY4
r6a2DsC19IIfigaKEWXeyE+rVtZ08LTGY0eVyXYQVdkehr8RXEkMcoTC2f0i/5mGXKDF5ejakj6Z
fWVkd8tLJUcJGkn5O+g5vDGVP47C4rXV0QMpytwc9+EOIdW5kYC5sDYL5KsJlcezBlxa6QiV+vAm
YLyqD9V6GiDYmmI8+xL5L78u1G1bNWvAyHz4uX+yfSRpI9zRgnT2VsH1dHn/UEg0tWqrJ0JafvQ9
GE2AJKoNVTmQ9/So5GsjZCo/gepSH0gtopTy/qHI933gTPWhkw+uWI4SEvlo9IM6phCQtK1i/2k8
GJjqyVy0nubZWkzgFGLqVhkryFHKLB+iqtX1RXwHgnORN1AHp01nXOytAMVx18mFahkOxfJJJw69
vPVOclfVal3UQQY+cBDEeSOSF0hdKD9BQ96x1fpo5wSVTH1t945ekaTiR+NJ987CdGzukuFrD24H
o205WFQwuWtLd6gaAyRfWKQ4U/k5/QYPSNVq+GC7dBGXVCWhzUsojWbVB1cLV5DyoHCSHIPU3Bal
zufW5YAC0ZWBZF3CcH0RFpu0Yxo3xtoulj6cONRFOjFb/nqzhkrbqSbpW4MFrHTew1yXCbhqhmh6
4D+G54aaueMisZ468ax5rZpKplqaOnI4kR4sOQZXdEDV4hrxXLh16kOsbUTbYJQhP8RtUfiptwft
v7t1ORKq10elNKYNCZHYTguIWntSZxvkkEK1botI/lJ7o/ssCqSD6kRUg/PsUk13KvjibYrcrXZw
Dr3NZOwUDpE4xFZDzSFCCrVo1E/NQSeV5tNBzzQusNqgVRaTg74hf8ulUb82atOkokGuO0rcEEPg
5eJaX8zBPJVFNDMYkD8+tUiIEeprSEv/ItjX4C5k6pzaDKjIANHX1BCqgwhWNXQkALG39SJqxkOG
9XHYYkqZpj1uBv5A7h+7gKRg6CmtKpOEN+fgoVY2Az6R5OWjkIVa/be+tEUAOXbwOs+AYquHZijG
exG29go7D8Y1BIqGZBVkdrijtDOhKEF7GfwlBWQTervYdF2gE1W59wDlb+ulaHYzkKBtq/vLo1E8
zzq1ZXZQb/K6eam7hXzqVH1Y7DA8dAkVkL3lvpnGHJ9HSpJboLmPAqftcx4d6hBgWj2laOF16zQZ
zcpIPf4QUbwdjbnfJjAbct96DIjmfvIT2AvZQPl/N3jP6YTV2+j11Lnp3t2YEaic0iE8YNz4lIVz
cmg6rz/V43AeLAqKQaERgxjRxkb6hAhNQ9TF9GPu0uYAsTmCTkTCLpg660jB732Joo1y/K7c26pq
pHHFsRcCJk5SrKPGce4pJDinAC4IBc+fR9A269Eb53XpjdZKGkxRSYlgsjfHByJbzalNreakWtg4
/OisYtg51GqfqfGUg9yCIgJtijcRcc71UuMC3Qh0aCWlNSTzcTvQwtBeO7md3IOOJ/DJbHxXQDXK
7WBFoVYFpSqOkAK098vgPXA7Gz9YIvF3swlpHiA94rZSH/dRPhYPMJGBrbQyDBKhb0z1Zt16WPQh
ZjpDZtDXQy2GDZVI6RquTLXRfP9ilW258xqDfD6xGTtd54QKn5xa+5AHlixtSbZGTyC1sMQ3vPRO
FnqsLaHWvcBId0XROOYmfVxsLKScdjh8rwyIlwiqfKpnNk1ofXAkriSsk/RgO/PHCdHJtknLfjUJ
3wEosPhbUs5/VjaqAVFSY90SWZ8pwHA7grjl8L1GhIj3Jio/tCoLOKC15YpL2dkwQCz8WFtcIs5L
nj43LjRBq4n7XdjBpikdxHSdzcNyLHO4HKW5Keau2fk8KdZZg4lHj19nHuB1SRB8PTWzgyAKrY2G
z7CHYn1V4aQA7b5azhHJMIk7EDsYAeOxXkwYuchAlzH5PuSHfuhJ5MuAtJb+0I0IYSvDvrVuwADs
pC2NV1QXy9JSQk28MFUqGsXgmJBNGuYuLhR6gtEYt/SCZEbiNz96R443rbhfQdgDs8OjFtYeD3sT
ut7Uk+AzJyAJFhS9qDTwSQyAepHcxl3J2FpNR/ksP1BoCv4Dpc4nnOLBVKHb0PO6OGZZ87WeSJZU
BmU/KiX1f9m7/5K9M3SbPNd/LNnsst/SdtcjfmbtDDP4I/BMNAWMnSjtumXtDI/8m60bemDyBAGo
BfHzZ9LOM/6wyOahfSZBZ+HKQgHfz6SdwyZHD9iKI5hNmeX/ylzsfc5Ovh8Dy2mblB1+dJB6ZKng
L1Qk3xvmooD48mPp+n+10ww+bHGS+0HkOTF0Y/mSpMzhMDL53pQQ+lzGaE9t2pEWIui2r9oK5MOI
/2c8ACMQBdp1x6le2nbongTOKuAY6he1iERPsV9ewKeL5volamr7Ihz/0cOxmBr5IejJDeg8GOUR
xBfmO2EjdsIIWoJ7cgKxyYCCAu1hl1eX2wIqY3Xx4z6emNRrwbqDPLC5bVYttY9qEU/UzkiXb92Q
fj61XiF2dqSNmy5ujNfcM+6dphU/jGw6zYYQb3M7lbhpOaD2oizHBdFiQuf0yYutDwBbPJP46lJS
yqBX7aUww+ZiY3BxCKvw461L9avFrQ/0/JZhbcDok4O0xO3Oo3jSrMolGdnUEzaYLPBBm05qlV9a
fgja4t/6gcUR965qRNtqb7W4rlc4GAGFlCdK/PHY5qM4eGp/8FPyKPQJoP4tjODabli1ENGeIvzt
1zxH43WRAzPTBuFUqzgbilM24wHzb80wKYqTXWvAN6g4ySjV8ccLkoTpolrLWJGgIuGTnuRWtaEH
CbInzwECNtXiFUjw5i1ZQu50wxCBUY781zqDGBPUb0FYR/upMtZ4o03kb8ErjDM4RsOAHlO2dnfy
U2F/MmB1eWPdvE2glw8egIWd2m1M9Keqsq1nL3XHXw6HBWtTRRhhS+0Jx9tQTJbc+X7zeF0NE6iE
bqhhaB66w94t4aQTr3mg7AoFiqgHfhGNtmlQ8j94RhU8OHJB3e0pFoZ9uvWLuAxxWY+eVJdaYC4Z
PNh5NmySYvx5jpix+6qKpmLXYcp0FnKBic5wXoohJ/HK7+vdBrXLra9LCvJwcVdtazwcThRix3uj
az6rNbHYPXw4ueH9eqzlbELy6p0YqZB8Ejht3fYs20LKZAbz55FqC5TlLQxEQkgAl5/VQs9BUnua
d1+Uon8WtdGf2jJ5aijK+j4ggZ8ptvxi1Ql2fnUQfZy7wtoklWc+mIwVkF0axSlMx/rkJdEEUyQQ
eNHW2vgx7hn3bkOz0O5jifjQmtkAEDcnj9cFEUIqNoy7X7rkRs1vnDXsumB725AMQfKIYc4U/zxW
7likXbhNy9ymQJdcYNPDy0uN4MPAB3pWC9vkOgs3thEc/9WXhMs5SDXrUlBiQclDLs66r10PCpM0
OlJXhrGarH0OxFKeCQGplSRdkuHaf23Gc0eNdFD726i1fm5RddMpcU2Sh3E4bWfwaqsWu4d7f45A
PTT2JRXc95i8xveUKsb3TgThhtutjU53zuz9dT8Aaz+3F9S+W4WB20Pc7zVJiOvafH72YFfRvi5G
s95H3eytmyYzrn2Lx90xC9tzJbumqCjPvZe93g7qYzyM3500vJ6gioYH6uksLqNkVKGoXnRTYIHF
2rUrE92OaLH0UaYvB1f8GEB+uu1763ewi9sVmjasUd56d5gIJ6vFHsLLmGKkFU9O8Q13Y03Ll696
7zYEV4vs4s85Ozg/nwr/fQe85aqa2c8v44F/whHovwtjbBcklGUaLgoc17Et8/1DFqcMo+q7xfkB
C5SYBd/4eUJzcgaMBcTFA2+zb4r+o2YaCNaJ0mDcmyzVvpbfufA1UKqm8xAJLpQxOFSXzLBAW7lR
9cURpEqPCNQdg1bnYhQQ5O02849lmn7NF4dqF73d10v0JTP5heZDMyEbK3dqTS3G4Zi7ovhwXamT
sx4vyWMfj9oHp6fmWA8CcVYb6yJi8MmchYQQ59KpOexcBGZeKus/MOK+s5YZWkuuozTGPjmKi/S7
oSevWSaMj5WbWLuScjkQqpAG4sFd12OqPyYpDnhtDu8r7AbjYhdLvXVDnaLksq5XMQSk/ZwnYpMK
M7szR6YY8TDYz5pg4fmoaLhrhaDAUrk65PfFEp3VmtrNJy7IPJeXnjvPRtwhdzsKI8lWsWkVjxUl
KHvqJbV90CfeR7jtD24bDV/DKAPXbAZwxJt2OcFOQuBeTNXX8H4EV7Y1io5MeV4z/MH08f4//2ig
qP6mpuJH43mB4Xi24zuu5aPQ+n1kRpZkKqqujb6PHoz1HIDBMzUFy5MVbbPUHDLQf8G0Wvrm0QXW
uZtDOKZWOhUf9Lroz14pIoDH6XSCR8AvgKn9ifuJdmIsSsFoAcC9qYYQOtdfG1RL9an91Oq7vtux
7zb80863PkaYJj6T3jEnarqtE9u51HamHQ14y3upVHks4DusY1uzX2dPvDD5s//VUnFXd1b0TeDf
BsY9spzzGGc48ngdZoEEMqi/k+sxQ4SCFDC916bqdXuguWacnK+7yx1VP3NclCZE/c4joLVDY+rd
sQ4hBAYpnqNFZgWvftU/zEYV/ki0cm8MTX0sApcZeTDq97kJdGtMAfJ1Q8FqXyClUU1qcB7SGrcf
tZ/qmkOJyShSHnNUiPJocL5OTRaciUAVH5aqiHGkHKxtmOrZU5Sx0Otep49RAQUm2ZOFh80TBKRi
D+2HCb/sU/vZWqPhZMrcVK2qxeg32p1I59dblz0NxcVbrKPFV74x29E88Cop3IXM+phROltMLsBE
ubCtZtyGOQTZUo4QbhtUS/VB5KSI8p82QyyGHGESN3x3XG9GTG3dzvpCJLM9g1P/YeeTcT/5wvnk
5QHE6Sj5YCzR+BLDvi9SR3uudUzB68BC9NPHxlfXs7GR883P3lIgwR2i/DhGsf7Cw+Wb2sGE/lA7
TvcCVbE5goHQd7VmaRjm+RiDjsbXAG/itUXV3wM8z/rM04cqXrkh38Nh3keLiUbZttx1FS7RJSNN
f5ldKKEb6omOY2dG9wyN45cm7B+TKtYvje3GL0ZFWXbqDdhxyo1qMWjt49wa+kWt3fag1JTD5VF/
n0PtQeg9vJ6jT6WDq1nAnQobvBfg8vl31ybiHv9OI9NSrn5p4nY0ztrew3Zq2zhC+xQOMR6vJBao
K/a1T7qFv6WNd9ZFbXXbaUP9p/YSZ6X2PBZi78i9hnJp9v/ttvX7XQtPCzmdDEANOUbgMq/9/a4V
xtmUaFle/sjMYHisTKp5xzTsvtZZfBqydqYi895IijZGGTJQdemZH30B/LNPtTOmMAtKPRgFmxCE
wU493fwMEgYelvldMpQVYfZ+nHcLzA/8D9BS/Oe3rwBFN4CRzdu3LMe2A9cxsMngU/z+9uecVNCC
6+B3yOeXJiirT9MMYIKA5iuRJ3Esx8hHnWfZrylKc0A4DRMKJswfmqo4LmFtv1pUKh6SyvK3ajUU
1ffcknZnPoFxgk8v16Pr0tvZ2AATbOPckASeOv1iJwKYw5/JtHRUadb447bmXK9U87ree/gHyS2Z
AzF5B/mtO/WV0LaIqwb07FU6PMSBWHdO7CLqhJgY2uKIqntoobZk/inJPe+6QHqL1FatjylW1ktt
Gquh0Oa1evrZOFokfe+/2kbc7Sazgj5W1e0L/6HvaoeWf/fK0zWglkvuQdiFW95NQfeWY6kL1jP7
0nVUbmQTtzjKIcyP+MXpuxI861Yf3F9XbQqUKdHWXgoPj4rUSOKLaqlFTB4Ghw/sxN5tSJao+C8Y
Xhcx9C/8KnX5mfNa6Jh9y8PeXW7/JRpiWHAfgyl1Ia76rXvvQOiOBre9TIX+gFB3fraCnoWH1Wic
UGPnyFW1Idd6guDufN0t6sbwGEeUC7q4XQWGfkTISo7mCc1g+JS1cXDSRfFpoP7kyV7G8Gk2ajiK
EWjWIa+8FAzASHjZTbH3kkeoHZco+sy92jmpI1S/i2UqZ1UdZWT76qxqTR2hzlqQHF3fzhLPLawf
p4FCLV84ISHTRN3OshrnjgxnZq+vTbmuWmoxUohzN7qM/+Fm0hSoefTWgviCnnP3n/+Ehvnvl4HA
l20AUyWeATvr3U3ERKOR1Yljfserul0nYZM9FG3+HPgJHoB1lD2oxTAb2UOaWOm6qv16p/rUvqrV
otAhI4GE5N2GqRl7CJHz67v+eWqz+3p8ededyVc3o/TcV3N8up1f7dZpKfyW3NKur676rgsSzltY
zNr11W8bOrCGB0rR+ev8/UFUCzPxDLvcn29Xdd1eTDNAMpSGdrr1J1SeUnXd5qAXySctI1rRpacI
fnVdf99UO4Qo92UhEfv+0vzlsNiqGoPC0ncnk+u9Vmsbt9YCsoMTuAcKIi+q5RVr1KzTxUnFSzJF
L1aE021ToWCmLqXaOXE/o0WWbDG1xSUMeVarM/GpXT8miNJT0pdwv8ePnWlQothFz0Sgpnuv8qCP
aYv+lhdBh6NFZoDI9MsPUAROqp/JdAo13K8PRZwYbya1cObQvrpEqY41Wd+N2usfzmqUzXINkf+P
/F/TlWC53x8fAW4JIOYdk2cI97Pf7x9pRep/HMziO0EPrrAbTgtu1qZ/yUasdEgDntRalZqxDnIO
YTwR136tOn/ZMqaHKcybi+rqZx1zChvHKIag9ri57TwtUXDdp6uz4jxTEtrHodjrI/ctMxPYXoLH
MpbRf4KUx/gHw6QAVdWT6ir7sruzHXwFbKo0nky5qBe3JUelFaDoWVX7ZT0lHDoVynvVN+Y4DfA8
pvC4BDtrjM5JtW4L1efGcbnjFh2t1AaPJHx7bf7Tcb9shoM1H3AMuEP+ab8////4crdXbzoeiZBB
/2lXqqRxe+E7Oi36pJ0rr9TOqoU5yachc7T9u/5J7nbrgyLSorS25dCEOPLt+Hf7jXaELeboOpt3
G6qqCQeqVjhrF5Vi4/NugYH+3anOSEGDcQiIo8XCwYg+G9EyE3EnFXmKuqwFmd7Trzb6mKljv2wl
znW/2xFE355CXJv3t67bYeqcsb1PwheiuzpuDSUifq0fP/Wm84bPtviRTcC3iDN8cQco8wQRmn1I
5PIRPtu2df3mT3/2AaDNLTMM0XjnuCPVBYfVfQsI1Khpv5uTINNiPX+ZzDE7wJbvD2Uab8a8CR9M
RBq176GS7brooc77tyKsmk/YmtRniLMzMVdWRRJ7xyLDK+a6byHQoIsl3WZy69geNe8MFqNZx6UY
H60pbY+z7i77Gq75y1gR0i693PuuB2+pD+8pb6h4DLVkefYbfOmHlBKiNrPkE10sz7WN8N5NW+2g
+pwUB7E58a8HqC6C/WJXxo3YRFEKVkOeKYysp6Cu4ovag+paPiAhri1+iOPaRRiLblJSaa93vMmZ
JCyEKNBsNP+fsPNalhRLsugXYYYWr6G1vDJfsJRorfn6WZzIrqjKqekx68Y4AiLrBgEH9+1r8yrP
nVJsxOjzzvgciHi2GCpx6WdXJ07yvKE+P+nZJ2Yrf53e3UDwn57b3jjyHK8pX5qJ5/qjPY0MaNrW
nuIen13Px7/yL6sBMe+5OPjjdM9j+RNQqiHautL5/89iYbLM++ct19BM21AMwKeyxdr9j1uuhDuc
Ra2u9t3TsDPBgcTGRzRqNxHJ7tmj7QS+f6kKvUJuUGebR6eNZcyxH8slfGVAcUCE/Msoo4AbBmIj
4pAanskkftDnvDvDs9cTCEmsyHHzwipe9ImNGTvmugrwnxMDxjRqkdBdI8hwMTH478ujP9x3WKRi
BWiY0/9UyvdARP7zIaOV8WRDHFXf9dLbquglD3jP42dXhD/70sFzQKgUHrue817nkrXj2SB/9yT3
JeO59ab4mrx0e8PZV45VHVnS61RkZxi4RIW/t5rJz6cy2+PYw4U3E3WF0Zv9kaI63bSWblL+7zsf
td58zXFfu8R4a1w9x/skrH/97/+tUw70j2/XVqaaRpvloKyYf0ZOFRh+aq/K6Xcz7JF2UaN6cymU
GiPfvIiWDP8VJn2szGMAkin1ENnVA05G9TlzgZ6jWlcn5JJj6auoCJGJu6O774fC3Yu9XOvOrTwS
iJr6yXiaJYJrdsXGgCZlYqi+6zzDJSlhurtCast9HdXyus3q+uwHPYsMohAvtl9488bJqRnGSGTu
UwrC58KVPngmGyKp0l7sib4Rrca2sVzoTQz+MU3MnXS6FWXXDEvldK4gaE/oG4tXlp0GtIsgXY1h
Ib3VQ4IqX3eRpk9NXVPeJdxAzqKFN1HRj/WbA9P90hTjlRVouPnvX5PyR+nndE06XJAsiGRW8yoV
oP+8Jl1Jkfu8NKRvAXX+mBlLXzSs3RCCscGOJCZBE174ZzqEdYJEPgZyiiWumV6BAKbXsvGQuBgw
C6XCRUzmeuYlgHYWtDh2N81Xo5PcsziXMp2Q8g9SCUC1np9hBHynNktMcT7RLwXlK2RYTCnV8drk
1DxHhevsG9fAyyOsx1XsmuotDhN/HnRt93UqzUriTP9lx906jU37q9rB1vMMx0O1MtarVkndvRxZ
9bKFFA9DLjs900H6WPBP1ZTo7ymi0rxBXtYOIkUECqQ5xkrxrwcFTS3H84ADrOkAcV7J7pvj9Cm1
H6OeyYfo758AW+MSGF03z4usviVJ0RyxkDlhUFjfRBc/igFVPFpM0VQwO1wRRvH6DBM+yzzobvkT
H7Ls0mmBc+01+97xq/ooTUram57nfeo25kfhNzioOeG9T/z4XHa4wORTf5v0ARhP3BZSd8A7NIqD
BZE7kIRDvDLrTjo+N76Mdks0y7p/daOWGPvdn3xAiGP/3qiuru3xO8S/w/UqfRsb8UL0iSkDaNe9
X/nKOsLpalaGWfOufi+tVnuX62I4JoVM4npqSlLeIxwazJVZBtp7yZJg1rWpd/p9TOYV+g0dj7nG
Jq0AK1UgV+M/43tlHkc5l78E8HM6U0KDVjbZ3RwIb8hh+gUN0WR8Lek7q6uHV8QPm4ScyxeN7MtS
0qJkm1FG8hEiQxDzE1+x+HVi/SmajoE/taR/phT7bAjkNvP/5xcIYvvPJyG/OssQz0BqvW00yv/8
DRpel5cUIWbf7Ip3OA2zxrMybYrR7+d1Iocr0dc1eUkyUVY3pT2p2f6a56NE3kNMOBSdVkNUmDyY
rV5Ze0PjvLdetwxbdfyK7LhadLLtHfTMHXbakG49SS0vqWHyQMJuw/KD6iK6aj2EG2pUyuzZJwaM
0eQHHLdHFxDopSidAN1zBv5FVnkZTDRkF6QLMNjwbZ3EMzoS0fS8HGiHOZkEPnZFr2lWqjv/2wSx
m+fkfMKwp2yaE9XT5jF7OhrPnnEWupG5bzFQmOmSm98RmwabKrJZOQypfPNKs56lQCDnRmgNq7DK
/IPYuEw8DHlaULuMH+KzT+zZ0+j/2QdjOMJ07OU5S0wlRzbMbRmosp9XMinIxgLAUcjhXI8typpN
V90a0/uYO728mXm9qlwFicrUNQCoPktA+rSpJbqANsc7EhPo+IFfXVSr47HPi6iGDcdnUaLh1D0Q
Uk1uDp9+4ENecosXFwtG0n5agSER0/hijFlK8fMJtpx2a0v9JvpRw3TLcrC8rWiqvNOFY/JpYKOE
gIk6MKqAQ4qagVP4/ks9bVqFBLxT3x89fqJRmNTnO98sDcqToKH6Rr1X+6bkK2Aj6Xw3sd+Fu1Ex
y3vle/KuDKmGE6P+CBAjl4ecSkfFWAyYQ52QqaAN73HmqNOoAdgoo6+0TRfESI2jku7+NM3inZx2
+d5VHXzY6SAk19ileWa4ir2goXSujHg1FLtWylviYyORvp+LXQ0K3ToPoTgSw4bVg1jcJgvlbDy9
juR17qXVzJaSjcjtpC0ZRwOd01okfmTMMbYIYHY2qpx3FhHxvB8d6OS+Pd4J4eJtRujCc1PALLXU
L/TRDnfUmlsXX69BqxvSVrSg2VsXsQeXFc+/zDzZGJ0Gmd2vImgKI6av3HjtYGg3tRp8ivsuJD5q
NMWAaCcjWtohV/d/3J8DbDe6pjdmCRxpnlHIhn0n665WFgKzKtXgNXZI9FLK4n/qmfnDiuT8e58N
u9ZOXDig3VWKRsxAQKbyaTBaxMYuzGSy25nqIA24wdMARCv3lKXKRzBqJLPFgNQ46ikv2rWTOvLB
HUY2eKQfRNOu47FB20C7rMxqU1j55TFv6nqMijY/D6Bc00bM4xK7iFP1VXwOsMZdKH6oz0ewoHex
UVjoI/u6mXgW3t2wiBedGZVrMeZlfnbMlfZVtBo3be9FGX4zYl+eQ45IVzkQi7PYOEVYLWxkKMtn
H5gb6dy5zspLKvPw7Lcia3prbX/ySdJZlQveObmXJxh8wcIRnWKynLZA4cP0FOGns0UIEn8MmrOp
8YnFdKeL0WOH30R3iMZ6HSV1A3yOWS0X+izkZnY2U9d+cWppIfpr26KKIKa2GV+J+CPqfcy7ItxZ
bcXjRdfMlC+ZlDvEUrkRpP3gXPKU0mciqOVXNyINj3zHu6J9QragdS7/XgAy+tBCXXSlGmY/m0gF
AguT+T/tXhqhOXXUurVTXyKGPayw9xEmVnslt/BpilUIkaGUXiwHRn5VSsGPepxbfQ3oiXT7HLe4
5pxRGEFmteEZFsXWW5+AQ5hmBqr8FnaO/WrAmFxJsRvvHF/+41yerUcE0/OL1Y3KvsM4vFiJXb2P
tGImdns9WFOx7W1lGCx7s/3eAFMBFme2W/DPxSvO2vXCjLtg0/LS+IpPZ73seIKsWLaWr9lg84f0
K6yap1En6XjuA1NaiFELpykqiVLEydPkKuGWpisUYIsm7n7pAYgGrx3TaMoXZsW6efNGMLp62vo/
HQd1lttV3gzHwwO5EAtaEUUXgWKn97GqpKXhKi7XfJvtJBtNOQpltZkrQDdOxZAjzHcy9UVPa2VW
W/nwtarlfVNq0pdI1bekxLwXs/Lty6gNADdlquEzKfrETjI5qlT6vGRy0C6NRscuLtXTLSnYYZ8Z
PGGG5CA2Cvm+x55oNoqVHLpp85wiuRAMFCMl+FV7w0pJwyWcExJc04bId73X/ZBUV22bJLQSW1pL
pd5sNAIGZ7HJnCTY4gH29dkl9qibByEVZMpGShKsDnRt+JKozhkhTvRSW0GxF/3e1B/K0lmKhnvf
ltq+Q7KzKL3IxfrLz04ElLOT2JOBi57idvg9OkxN0SdGnRgpTAcw8QM6A5Zog2ycNLOvjuXkZCfl
VfGtLSXqAczkE2l5uarUBE5IXqj3XPO+qiMrYOSiG9+pyxOQpvIk9lTifQtess05sTK+J8lmWIzY
Zkg6zzNKbsf0PQfEwQNOHqBAICuIAdH3OIOhBneLJdpaV6sDjpOwQkbsD7qcnHVhQ0yemkPlAcOd
mjgughCVcoyqe+q9xnLY13lXEBGyosuYtx0RaJl/Oq/LeDz0zaWqrXARwQMh3BJqr6ltFMQk8Q4s
/9mUYP6tMEjKD8lX18ZSEcCF9gLjNvhsNZ1y9xRFsV7H5qovan2fxXK1x7w+WOOalF+Ra2jzsTAJ
gGN7veaXG+Parr+lQSpvtakluoLUi8+x1UCiafCtSw1S4fxZGE78qFjayvSHLYujnZv+TenacV2b
lrxC0tx8+kmMnAyaoEKN8CGX42wOjbz9rK0YenUT9MdANcd7repHJ7GbT6pxklUPFmAjDke/M5Pa
NLwWFAGIxD0BCnsnkvViA6zEeTTFQCYy/M85GEjhUmEUS0Vq9Luqh6s2buv3mN/nPkFuhUeuX7+H
WgdtwZewBphG+e6UWVV01kGMyikECy2xX/S6wFEVz10rhE6XyVihkEjH9sqpwmNGQUw6tUSX2KTp
59CD+hcOgaPk5Ng7OhcZ6MaiUHFXdIuqelMTY/LWKK29aEIu+loPnYGnH4OpizWVXIQ30bKlpWf1
zV1OzACcE/TH3DQP1dCZhylH186w7/rdFp1B17uzoqzi5XOiGPij2ViZhjYs/9v5xLR/m/tv56wL
cqBy1/isQ2Lj3KhesNHKAG8+AivRMmbdPA/0MFnK0ftgNuaPGr6apuPQMSOYdi6CWPqsHKOcj5rm
3brpam07edgPcU7knRLolTLI0cbtiXP3SprsjZx0fMld5ItnhGeIpfmL6A/84Hc/BTFng+XQTW2/
1kngX4qesFue9+U3CB8nK+y9N8PFgVRPeQer8Mt5K4k/iAmSiXdnoOj9OQAZdDDHJuf34VXfUuwh
e7RpXxLJ1JdlaGc7xY+7m9mH4ePcdhj+8NQkv/feVDdFRdWq4hr/HDOMiKcP10rsifp6zElG6tYp
h0yD/SIDXaxv/Az3F1KbYOxDtOBCEC42Qv8tpOJi7znwx7w/mmJyEfjR3DZ7mI2TwPx5gj/O9/wM
qttAVqljvghMOVoZ2dBvqmKoP23q0dsm+lKZGhLYmK8pVOzoC0GeeetaA7FQbUTDgcWAmJZk9cEh
iPICdyfARF6SZ0E9lPu+s8p9IENOfDbbqS+yJRCyYli0HxP/OuTZB0UK6HlUuot/m+zXZbApDerS
lCybBZHGVaA6yktThd/93EiP+tQqB9uYR50xbmoJBAFAVgfzg6zGv08ElPjzGAvDxEDzGYay+wDK
oOk/gky2Q+QtrIL3RwTpecCjHUrevpomy2MuL/hJ+zupledk+BqKlYChPPamPgl/qF+6ls8RQTgH
KAG8lkwb0XxuICvr+1r5+ez5Y9ao95BH67hD5kY1bJlVt2jSxg1oiZDz1UCRpqZSSzqLywifbqoT
XszSTtFdSZ/Y6dmg+0dnDp9TOUpKJC/gGKefcVHu/Mg1fwy99aaZXveWeqax1MtK3YeJJR+boABp
Bfpw1uWJtFMtsDSWC78s1UzpbOrt700Pg2/W8dayxhXUu4iBWurqs9ysRAOzduoWraHsVgTtdpUT
zlOol5hyyNFPBfKS78S/2sD/Gcg22S0p4q3AH8ejTzION60uWY92l9+QJvrzkQf0t7iPmcFBrJEu
de6YH3KlhwsnNYZzg5nTVoNZqgTlynedakGlcP2taFdC8RwU2Jf1SRGczEnVp1CWM2RjdtWluAMG
k6rf6lE6+3Xkvip1oK8NWWf9Ginlq27jg56a+ZfeMl5HOcluYHbTm2zZLBQKLV6LphiQSuBD1GTg
s8QMHOnJ3pMIrLV33pbRPSj5DyWq3svEpdjFqvA1gtO+k8doPPNq2M/DoE+/69neHqPiR9IWJKmx
MbzGrlRs+adXa4eE+YsPbRmCBVOqwVxrVHN/Usph4tVmuYfRUWFz8rhbNO1YfxptshGfS0CcC5U1
6g0PdWy2Urc7QbH8vcmQd+2xeaSc4j/9jo2L2awNUfgXvDbNn5Ofc4aOdAF1ju6siYxr4MrhmsJV
/42lnryAM5NsHk27suexz3+EaI5KODn9xCNIQyYbEaWpbSU7e4JpNGv0DYUSlUcxGtTuBwFpC5Jb
FLzxGnzKe6u5PE5Eoh1mUnQTB2KaNXO7Ork2+Ek8ntsJKawukpSpQvP3s7zpQrKmpXl8dom5iOS6
gmhybXpbXvjC+qaXjb9GrvlVqQH88TiOi20Wj98RDo+bRq6Sc1bwQykyjeTroFAEHlXOj4Ekszpk
iFYKrTo1RJK/BKmRzmXgOzcXo7SVLiG1Nd0u3TsEL9a5ktZXouryXEZwuohHmOqmO6DlKdBa544R
3sTGaeKtjBLq9GgFFXFaU9qaYxw9JtiSMa61sG3mFuRjr1Gxwor6o9i4KoancIVpD85HO4arsfLc
N2y2/X1XUVSmR6PzFqgDToQg41bq1HQ6QJNcXs5WjJZa/CNPdfskDjXidtbIhMsIfOQ3LaZqdjrG
tHP1kOMujuMFzcwzoclTJA73zlu6OkuTsdPLQ5cNjrIacqtYwp1QZlpY2QpvhUF1kEPA9LAFGcLq
HMrdNF8TX0Ey5MrCixN1XrEQOiuN3e5CLbmKVmZ49fmf/bLaDQZrP+aqMdDCaa7mq9VjGprVv51D
9IuuPhi6A6Gq10xOluJliCwW/PyGHLqlJsF7P8aPfszQ1KWZZeXWmfr/OV/0t2WWvZSQISRTc/dN
26Ain/bUBHm5GlOrI0UEy/tBGjdZAXTzud40MEk8jF2xF122ZTsXccmW7q4mw7ctcnzLSa907//n
8k4MqLXxM68Un3XRP9aTz2VjE3UKsWdq/yvzg6BJ90kEvN24eHAtranpB92Z+CgLoThUj15Fqkf0
a5HDhV2OPNtkM31pWeeXvG94qoaXSxJQ5KZTXZLI0mekSl9KtzWuVJLjY+xgkSv6TSCu8N7TnICW
0y7xATF3ney4Oy49At1/1W2AdovncTRQ6TuVdrDekC6uCvdxaonajzyUy9XYqf1C9EHKVpdj2FTL
yR0bMYp6KSFg38PYyheGUxZr/rzGnaC5vC9MjFO8XNLvYspfB/TIOXlVDpFoOnLy0oNiGlUruKpT
Kyq5J2ZJ+BJKHbjOytq15kjYLq179yRcqiHx46ELFwKdwy6N43rfeuaM9UN9HCY5ntio04sX3NMP
t8OJQXSF0wuaP21MglpzFJ8RCRpSeNLoSrNR8gZnkWaNstPc/vhoilihHsGTz/ESEK1yVLmh2nZB
DZi7ZhHk3sUGSec7oJ6CsgIHO94IXzkW79aynJpgMJyDnktf9Ki2sDPP8xWrqwGvYwazwKGWf2yk
x9nwJiPubIUGtaSFdNdgRNzH730nm+AYhkyemXrQ7mA2GysHawCK6t9S9Dm/ZHcy0DPqD8/HdsxK
zR9mUOkLNUx4vQ6imiSGbp5kJayueL+XVwUeiOhK05b38WkGsHrrJAbFtKnLdpUdtR35hjdAJHSU
A9sHy8z8chEowV0uwZewoBkR101CDzH8mFkoI7A1TavmfztSTDI870fUNdK8J6x2Kyvtmuj68DHK
vOoTPmpXokm9wJeYmxdmOONjllITU7NrZOeY0YsNaxouxrFFOPxXX+ql/pYMaUEZY61LMzkeQT2g
7e1DlqVdFezd3vRBTdAUG8rzU9JKMVBxfLeyx0Qllnx/JcYjNDjmXOyKI+sV+c18U1dmsYlBgd68
wqf+VrfaH0ij2FHbbzJwDFxqtOqM52sHhYXHk9uZSAtb6QupifaHGqo7N1KuOMjIu8RLGm/dtAYp
9IBsv52W/pFYHQuqFpy81skd6PhUe22pYEgwRb4Yqay99rSiqSXGOipuxJg8zZzG8jJSHmP/+zgx
pkwa6L+O0zE7w6Aq8udVlFdzrU/JqA1us0Vl3q15DOT3THOqWTbJmUwcPHVigqFZL5sk0L916KJm
Q5OoF2kss30XFRnmWwT4CtZm+ah9a7zpK5eJZbRtEJ2QmaqQzBlQsEY1Ae5+KTt+NGXla4CEai7Q
wuJROJ0bC+tz70nBm68QNlE7Jdso+KQdEDGBjfF0YxcWibGr4vb3Xm9msO86f6NleI4/pjxHxd7z
MB82KvVkbnhiuT7rC8388CwV1GcU9WCcY/ejh3Lkp3rylcdUvVSVJNqZ3J5f+DNdTG58mLFBCS7C
sX1xMa8A/t7IK2eQ2hcpjHoi51U6F6OtXFGPSDhCSy0XeL1dzbtGi24G5bUv1MkTCJb1cf88EwhM
eZVNJ2b+jPK0cl+6UXNIHMgheLtK81w0K4svf9q0tqnhkTbtPiZOe5EUvilcSWvR/9wUo3dFbUep
fV6+cduvfpVTzIHKhh8seVvc1p34JTctDwFtkx8qKHp7PQjhe0j9KQL+cYVoN1yx3WVJhFBAdIkN
tNK56lfNWbSIYPfXx6g4wC9ZIbRwJp7nKB1u33jzAaTltGIT6Pawd/zyTbQSbiUnJe8QCU2lwAjU
rX07lQvX0+bZxFr2PZBrwGOiolgMoOsHP6VP1cOiLTbAjiM05MVcnODPs/6tHQberVB1m4J0I9lM
BsULxZIAHavIMMxaadfgRpW3VikKpDe9sStGJd4OU3DdU1Eq+Skobezfk1cfvj5GEKaCo2oav4Zp
oW5NYInzoZPj19aI/IOZauXs0fSpUlKd7FW0Cgn1rlOU9fwPLoxoio0U2KRIxG5ILst+zKzgjO3D
ug6xPWuUpSk1L66DEWKCneBrUIXVruzx/BPN0DRibINTY1bISf+a+QOqIB1bQzFq9ZJ9aHsYY7Fp
dK9dYBtHkBLf06mVEu44heHwJsbqItbOTpBfxIGR52qXwcOgeJoJjMa4Fpa0EmNZnlvoFyENTGNO
yhOvTn+KoV73o1eFu5EXBsM8jDY4A+ovYl46NLOwJCIqPtuCP06a3V4AnIXRgP/Aq9sN28ggVUm1
QPY6+vU7VmPVSYzZITJgNexxeZkG+Zkn88Qpw50YlfCqXOisqDeimbXECdK+l1d6qJD3z+19Cm7m
mP9zg7lYK3fKQXSPTQl1FlPO39NChfopEA6LxgvUaiHmwBtgzliP4yZWsYx4NMWBYlwcHTYhDsQ+
lBkiMs4uNzt5x3KAmBOPbCQ9RqwdtAbTaYlk+qJ2NYevaursitJFdyom2QFKahlUatCp4/G5GXtP
PqqhHkNyVbfK1BKDoj8aiH9TIe6Ua4A2AEan4VShin32nET8PFhWZTMtaKRfbY66jZQvSt1OiRZZ
b8YHsfE9hOHtQ/sotnZTJ4+hpEhvwWBNPI6/5ohdrG9w8OGPneH7jeHdgLle4OVg7MLqLSh4usPX
94jH0CzV4jZGcngRLQyyFqPWDndWL7xqZAfgwaAayiJbuCoJ8mCUtOmOpV/9IhpWQ5B4i9AJIeKw
1EkXWptlq0jnmpsnOH1gY0Xe7NFWSufsJ/Z4SHRVv4rzwDLi+aJdxul8WRjUJ2NwkZzzEaKLgqtx
N0T1L9H16B9jmCW+jhvBdJDoa+2Msl4gY0u/VXAEdTqdVRP3yGj0qjNI7BmMLe1YTy9c5bQR/RII
Cl+RtaOYqhddZ8z4Sz36ntPEUX/NFf2JPRQHReW6bzCI/eK6AA2UTP6Ax11v+sapAcl1j37PNccP
uxzrjSEXWHboRTBjoeJjAhPiLlcU+rqBcn0b8B2+YRXu27V+FT2sUNQNcU5pZo2OG8/DFIc9yTaq
reRZ7U1HxHdReP9/jCIIovgo8J25ONhPop8tUuKFibXSW9MX2z5N1KvWxBGFhSaFK9wolCSwX/2v
orMK7OZewpkWB6Q94YrMrPdizGS9f3ak4V2MeYRrj6pa4aoE+vtmt8abN5Y/VKB2L2HhmffcXFVS
jbcMp3uVHFc66tOYGeN4a+OfsRFTWxsgObCSipsFo8noOoe/zqMOlThPGLFe7QJKhytFPWvTm1Ex
vS3lqXZXwk47ipYn18SCANcvMabV7/A7y9M0Xwxm03y5wrv8n/OJ33ZLMehqY3myBv1sJT6ipdgN
sSjo7Z2ZG9Es73L9xkNKv4ErwGBlcLJtXfrGDdqldx7yYCMGxTRf6XU81QnHP48yuntGsdpVHKPm
WrMeo8GYPw/qlfJmu2p4FMe42GXt7OmD9ekz//hg0fTC8BCVwatptsq5NMpqIUe++wYu5ZdTauNP
X3vJJC2m8prKY8VWx886wIeoHzXERzxmVkVpjPsocwmsSbwEYRzgXANrqOedZRtvbp5ArQLaW/TJ
vZo2pddRcyKhkElxXb5jR4+XQGAcREvMsIoKr2RHr7fiKKdNwkM5ON8s3cIqo7MyXpmjokGpZXVb
qoHzmYrbwam1e3WbWO0ZRUQvY2U8bcHhe0dF/hQzHl2UXkYn0S7IMqGMk/fK1CX6zZGXkzQs+oWc
Ne0503A3gk5ZfEJBLReFrAy7qtLc9658sRM1/wQOCJaurRuYjFFBDDKmKCbCW8T3JCiOTp7fMNXL
b5hvyjN/9POt6NNwKrpRLBk2tnejnC+7uQRhUXdk7UyMiVk5oAcKM4qj0bXaWZs2Rmq0886Aeyv6
KiXSzsAktLPlW1deXNTds6vQGv0UKFe1Yl0wE4fnSMX5wSdzftGU1PwYzQiP4mkj2Q6hLrGbtQW7
me5h0cnb0fw5qeqb39PJ9xqsQP/TxGx325OZ3YJuhBzn/+yB9RD3HCcrQT/gF5y1dwp+MV21Zfdr
alprRdWkX0brrCRPxpzeNLVZUifGffAjZzlKlnkItUrZBfCUJlm1dwW5ACjeQ6dlAKCrrE986ewV
1s79WpmaEsk7KEnGu6251jbEN2uZYW1yz3yQFPHoahsjlrR3x0tfKTE0LmqfhvAN+UtO3VXkY/Tm
pz18Ppqe5jqLpE30/3qQlkdAoMcS9RbB6Vzxv5m+oS7yutb4NQzeGRAmgHot/+C98lOXUdW0WHvf
isI9iO5SoS5hKMtq2WCF/ZFGJsS4vjNJMPfBG5mYx9G9qhJGtJLmEtuwhknGfBKKgeCBTmgV54P3
qQ3+xe3Q5EncRs+E8QuQOvRDu1EW/DCm4KbnfxbjqguN/MNPFZOFxhgu/AwnaahHyhK95UF2CaC0
vDEeW0UN5lh+NZ9lRwhoaLXwiHI2euHxshdp7jLw29Vo18ZaJMepb5t3ZHnealTv+yEvvYWYplH9
Q91bmZ51SB7XYTA+xGmLLMIiW/WQMk2f0iyhnRafVQyPyjLrENA7ve3o8v+gI/ZZVdxRR7zIpwz9
mEvBwkAdsK2Gb0Yr48ynaMM9jHxtk5ObzNa+avtY7ig15pTkEaKmdtZy7euUNUDwO9UtJQx92O0J
riq4nD/6suBYg8jNppaht+2K9XC0lcxB2pd5BkerS5yXoBiks+HEB9GKNH18mZgn05Ddds0+y5J6
CltQTUSJ3iErydMHDfWLrqLLXF2Z/5HYzve8NaQfLk5iJCvwBqxZ6NhdOXyHMwL8NOiMN9gxwSQw
KpDm9u2yC/ryPkr9AEqrADkxNVsqky+O7OMcqdSEtzXUmikFC0tfc91Trtrt3UNaxY38FvQdjS4p
sKMFciDGJB/DZV8vKNJk0K8iZkTKD9yLokNESQFwbUIlZCPred7yfjEWiX7OG1l5iMDUvviVykMC
P4CkmsUCdyHEYUrbr1Je+t+Vsso3GhZVK68HH1pmhFyr6iu/4n6Jr7G35Nb6S3X9gboYiK2wHEpt
UWkY14R4bUhKb+3EhvINBJlil4nsZoNp7Ypp8+f436Y+j9fqpv19vOgUhz+Gy5p4QZGqV7shbtTn
UfvVkpGFWHCTZ9HJLmBLINT2z4Ej+V9VL1VnRas7LyWed7x4RvKZ8LiydqiYhcBWVnspxBRCk814
VyaGewU51a59x2fF3NfuVfR1TSrNuZa1VZvKBIbjluswhr+T5mOxbpA8fwyl+dWGsHQpKWG4p4m2
9rlB8Lba4GYxmiiRue+Zy6YnSISKoTm4atXZR4z/8A33u4UxkIAE0+/eakQSG9lXsXsnkXLzO35D
OeumVy1SbH41Fext6lDfx7zvZ6qJ3bMxNSVHwrU2C15B/iAxba2b6K7T3tlGeeIvXNYK7zzjXUT5
WrsRozia/qIs1zmJQdElmnXW7XUq/l/7vhs3TgdyXu8a5ZOI2LFpXeOupop3tPzqJeptCxZnC0A0
7flwVQlXTQZuVJ2aaOxK2LBpRDEqTQoTpB1MVcLR6BZftSD3TlhafNaS8Zlm/rtsDMZLVaXqCq1Y
tqz4A7xo7qSktTDNbSvJeLFJTpz0PHyNO9x/VUz+VlKpHRrDau7tpPBMAdQg8A2j/TCJRKFJedsx
liPUA4yKeRgtzksWgFfR6gYVHkSC5NIunCsiYZw80tq8+EgBuG6r/ruCJYrdpskXVw/9JWt7ljeq
LZ+a3MBqcZqRQ5WTsvB7TdRqDg7fP7kjqg6rtNTF6IBtqhpr1knjySyCg1tW6YcVKj5qsajZGRpA
8U635x2PodfGMttTl/vkEPhDfLQ4DC9ZiaprrRzKme8RHwH6BdxUQeKStf4yLrjMA5UyN0vXcN9E
2bnr8//h7LyWJNWhNf1ERODNbXqfleWrb4i2gPDePP18KHt37dOzZ2Jibgi0JEgLSGv9hscM17/1
jCRpsDDKoriZSSh2qYFhr9drvzdqUj5aaHLsP+MNyMvEHJr9mPX4mvAf+1Cm/NqCcf7lp/GqstXk
exaR0bMrwE6wLrHBalknqoPaH+2JF1b11H5s8AZb6Ai3fHMKfSN0a/yFEdVhJBvzpdbzaqmOgXey
LIGtaFy1CxV69WtkZOKANA/GcnOzCm17C2aFKt3c1GMUOcLUtzbg06pXCrf5ytEcdzfOvbY+2+GY
JaK/cy+TIXjLDb+EQnLidQLzmpdFfJNnKlo4CDlivcB0xufRwJB1PkY3dPwmZ3fIdhi+Auhqf/nu
3lSb+ifF4HQxxFrxYkOnWdejmZ1TjeS+FabZdiTPe1OBSy7H0Mq/xm6FMLPd/EpLa9+TaPkiwqBa
ZlE13WI9gtStpM0hK8LxbKpxjsBHq78Yc6nWhaz6026XzP+aX9wCfqR2rL42SYIlRebl/OPgxOPE
628HlBseLBwllrpwNhbOzDOMvzso2TOgUQ2la6epjqjV1OS0RkdQIjHj6ig3suuzaesRoCoX3bJ/
HZMlsCq00lN2PD7ySzVvajAnK63quxWak/mF/BIQNtmt1W78r56INR0zdsbIXlgtLx4riWbY5y7P
4vvGyrGLdvtmU/YJeNW5oy99gBlZrX8gmOXvW9mshHBRIQSwOg9RLdT+yT12FF+06EhFvMLhft4d
A23enbJ6m/vd5d5Tdn507Dq/DDdy91/jQ/c6kmC5eWa9iciOvE2qkZ2pKQIpm5tRE9Q7w+DmoCFg
/qa2urEiaTLtZC9P6nIx5W1/lr0U1VHuUtQnayzLp/mUQ6Mpr/KUUYuTrGzKU/ZUv1AApjdgenM/
pWyiDrG1zNLZcQ2qh7ohWxVAx0KkDGeNz5jck0ZoVl8N6b1HBv8a818xJiy72mvOVHhMxARemiKF
EG507kMbOO6DC5crsdFU/oybw6Av0gTMhBzB+tZ9SGZUYkMmlgrVP4fqFV+Nbnf9Qo4bDqZBUZb7
c7zFLdg9V/Oe5orfezLGUul371/j/qsXUAKy5fNZ8iQ4+6i5xrHuHJoBPiFKRDBkXWw0zaXcNc2J
WYfcvQ+QYynm6YvQ7er7oTJWyePl7r8OolziHArNalZj6KQQBZRqF3UAddOkCh6mNAjgbGhMKytg
OmXmUXz80zHGTnCBPr+Uwz7jXozGLPcL4Pakqt2F7G5M/QyquD9+jlOEHh3qaHwfLMvZN76nbpxa
HQ567A2HzjIzpNLm9uQmI1rxuW+uP/vNIqNfDpXB+/h7WzcDHVwgIFBUnxZCvWZuNn0NcgzD1CRr
DmEU9U+61rzLuF/h4TaOQ61DzWeal+hBcEtrTXnIXBTU+LM3q6rGTWtRhpibUXrE1TgYEJ2dysY+
grK8j5aHMLn0rnHxLBvU/jiqt5SNR4nrLGNyYyRgi4HwcldRsRnt3HpOns4s2UVfZyZJntjjysqU
Q9fHUFOD8cU30uaG/1d5S4r41SyK8R3NBNQJN2VYqC/NS+U73Uvtdwb7Oma8LxLr/HvfNhCeTIPp
Ck3bXQo71zd4oumsrxCKArL0szKwu9ajZHiOKhCaocrqKRL+8MxUN9i1zMBXslep8+RcT9432ZmU
hsYU6QguIWmX0VRtNCO4GmMHotEsvbPcpC1Fbqw+x2bbKSjF39uf/XLPKdudaib6oW1jtd020pU1
I7vqiaI7YrHnoabsK+1Rtp05KPf+irmJDpWezCQTMQMJEd0E7+Ma0anpnODauv3vjeUgFzyIqdz8
1QFhAJ2r0lUXnx3k94IrDsrizP9l+VdcntMP86cRrY69bA223lNVI5E8c4Mkx2fS+nxvmTlcrX9o
PzJusUiDivZJJGLMHr39w2fovufCHvo8nYzJc/4ZK0N/nR2XwKNml/XOHKZYgc2MWIflYzMQp6KA
idCOlOn6PN93bjzv0pZ7GUqp2GxEJz3EDiF2fOOChJd5MfUJ51ZEBbROKS726CNErEWZthKKyADd
z70m84e+wzxz4o8CVplPV43R26jzN8rMLl3LJgYj+QrxlnIPbli8GZrAbBpok+yMrUeuEueFMf4D
BcaHUlOiN7CM3sHukDOUg4KhrLhdlTroBs7PZZ0swUPWRzl4CP1zRTn65to29TT+EzJcp1aFLK2N
G8V8kI6FqKJ8uUMfiuyjjO34QUIamKPUNyIweJKHT6QDGPS/Irn2IeIufgAsXN/xEv/n89xfp7be
P8/RD5DFoCsf2mwEU0CiOTxWqj/aSwD0QMPmDczGZpVNCfeJrGihKyqtOKUQVk9yr5HBacKOM9Yx
ar8Pkv1RrTe/x99HyQPilIo6UmdAc/86iey+HyScMD61h5wV0TH2WnzaWu+ZBK9yDM3Bqs5yN+qz
AIYVwZELkpsGpAbQfk4Hxg6iI/+DyCcbInzlGJEdWeTZZfB+NK4vVnMaEUuCuegoK5H/XZSUXQAC
Sng3bBQj3OA8lx1Mb0AgBYJqqc9o0or1+V2G7d7+012rvdJf/jSHCJ3qhdRm09A/qldJPCz70orx
BhFNsP1UcmuM8f4CwqLKcvnTvJ8BBaMBuZy0h9Q59Tftw7Ys4yY3la1jrWOGwO1D7l5dWCv7yMFt
FVt245bViXmLywDGiIIJzWfM4x68qmOHwut8KtmROxU2uzoVxs+YqtrvXjw1R3kmGee+uqrBj0Mj
4khDy8WD4lT315OhyjUzyrPtozwGh7kDWSR9H7HGgrxfDID7uF91vtcxQ8VLJ0OwA7tdvRds1cqi
2DUPGH1s4Aox4A7FgYUcJHf9gMIjVtb1+nMiJl1rP5v/DxO2//uQOq6bBYCudjN0LHwm8A1BG1RX
HzgzasPzxsZze7SGQ8tj3gKYRgyX1VcysOZetpy4qq6ZoZVXxyt/DFYJqvpPSI4YdQzFWhR9d6OF
FHHcFcoZldVo4Yfd+JZM0CmH1m8ehz6110mh+Gev6bSdievcQUfA+VS7U7A18qZ6UEyrX4k0Sl+m
qWTR3Fnua9IO3VFpVfBRFEhcYJps8D1LT0V51LLIO+l+QGfbmb875QhdH8XJ1MOFysJYTSzxkM+F
RREJ54I55lq25EbhLnBIjOZHNwaxWGLa3G8Lr6xhLPj2qrYT81AHkM2DKFS25ji5z51SsWjN9GNj
gSmkpP3gRRfHsmLkH9nEPI1vDdK9qes0V9m6xwPvwFpQOVGAwEI8z+ovvh1ZBzlCTZLk5iK+vKB0
be1MJ1CDJQQNIAl1FW4/z66mCIFii9KvP2N5nSjryUjSlTyNPGFbYnlKWZ1PNL8pa94MWdzsMazL
F/e34KkGcwNbezbraQyWNsoU57Dptp/vubWN7CEnffo/P10/jAjIpIDm57cth6PDfv90n6E/n/Dz
HQjTpSQiAnt3f8mM5QZAFaYPn68pHAcFnowK3OerdpHir6HC/f6E8oRVlP3+hPdvC9c2pH7nT3c/
t24FzHf4dHK0PL/8hDXCaZ9vsp8/Ydrcf7/719IXkMDj4fenk0erjnVQAhdU1PxFyKPzNPsi9MrC
XIzQ/e1TRlwMlSJWwPDKJ3BHM99VLc6F3bqPlMqeat3xPiDfoLGHtegh0/zyLdewSbeV9JLrnrn2
JqwEGie/cmOynjKdjFw4+dxlopiqZ2LqJ0UzvspOuSkBYxiWN97HVx2k+YYE6EbWQ3sRtie3iH98
jvc08oc885lwuuqqNRTmeuUs054Ow6oWrvYYBrn+iPLVyR0a5Szm1lg6/SEUfLWyUw6zfSTrmW2H
6GAyBCch5ChcJI/nc8iNjo3UOu2c4l8xP643nu3U1/urjKIm5+/rC/ky8qgGoyQqV0V6kM1BG+sL
4OZ7Sx41NMgZlXaJHOmf9xvqPegDzX2QIYHgww4xiXz5+X7RDP+Vqwls1PmgpBHh2dHr+zuVIbTd
yYMOcUi1jw8kY8ZHHHTt/SsB7F9sVZEC4ze+DN7Z8LPsUisaBNYxiK5yz0pSqFN4DO5k07ESlNxL
HQRCZDZi9ddoL1aHfQXb8fMEcoTc8Ap+Nv5+hc+wHRcCMv4/r/DZkZTt71fJIaGgH898SO3QSFbD
dA2UmdQ2kw4ssBQDSn0Q75nOI2Y9ecORqrNLub0qL56HVcKghs3NAF2wop5jPyuhGyw7IxverbrH
LXQwxm8ib86V2/m/vIlaTRYOzAk7qspMzYJF4urMT9Twu2NqPxu8ZN/D1HNRCGuzFx1ezypFX/UG
dYmlqWGoF96utrXDzjk6Sufuvcyt9lj+tScjd6QNCzMvzf/OxTWegGoV7aKWW40pf2N06V72DIY3
M44yaskLvUvH0z3qGN5i4EGwBlGR8RM0/MrZMqob8v2KlmxajenJsszmcjaOpziFPpboD22juthH
lRaRM/WCq+qBBwFfrCBA2SXLWE+b81Tb6qNQ6xcZd4PYWImpag7c3TU4lcYqKxzlAzyrhs+9b1NI
5vChP+d6i+hub4Z7Lg1tLcOsEI99OajP4mZNoQsNzE4axF89eJYbpokkIan4Jsd+MJNjXRcNHOV5
d9JRrXAt7dBrQU5+MVxFblespzFLXzyb8lk7YI7gOnbyUijYKtg5+A7Z7FooVyJXf8nWpDQuCune
WR6J5ov1iEr6Em1knsXzxs12IEuaZ9no42KLcntzk8emYnoxg0i9yBafBCViPxQnOTTpAQG2pOr3
pA+U55T1555LoVAXZlFH5OrZGIMWLVUnM9YTHnr32JTC50LhugYobJH2kwPFoP/TPQ+02wnX8jEH
avwnXlhzoqHDcsybptcYtxVg1WXy1imjjvw/T37ZNApynoYwg0MASOuNOcCrapXiAbr69NpaKzlI
y7zkahQd/2PO4OoCPpOtMROYD0lci3K+4oMSmHuxBENWyJncs+ydqH+DQwpesNLubpbRXKomSd9M
zY2OUxNVpOM5KMe+bGODsdjIg6xCVUD5RiwecFg5ot7vb4KZMSk3QvryeBE+PMls2SODBlhCsqNI
wUxBVT0J0lpj3Oq3NjYq1JajeJ3zDW9kZz+6/pU6470lQ1XbB8ssGbmE5sM9StpHDQezhTEUFCAR
Qn1R2kCwTOBMJIK9vYBcAIL5l2bV31B2APYTzTRx0ykeYrO0trY/zZy5AdlDhUe219r1U6NjiIe0
d/G1dqBPaXMZXWsxiwK69N32y2KBU5v6UoQ2pRZT10lkm96uRyFq7ynTjCcpojVasvlLnbA040/Z
fye/trqfqcziPZaC5tfYhKlgQwx/ahuyXk0SpWdDzancxUOwi1THv4aOka9cLU7fIlv5kTqO9TMZ
bvfzYHp1U7Ba+WitvgF81Sk3D9WHlT9NuDQNycuErdUzhqbFc1fjBBU72aMMidqcFrA2QFbPnWWL
F2NOOn0te7k3xqfO7IGIzr0FesrPzfHzXNTj5qxW3Jxkv+Ol6bp1+JMpH5nXds9jl65KBJzf8NLS
gF9ExkI2jcJyNnbYlkh3N/UbKzGsnOIB+sQ82Ej9DYWP7knz0+oRatU9PNhpeMzyGR09j0pyrjno
I8N2VFvr2CsNnr2W0p9nfYqVWof90rSn4SxjcgMUYTgn82YSjb3C0okh8xE90r0j2FV6ZFtXkWj9
7JYx2YscHOipzD6qdSKWbT/5l9oOnHOTO8NyNCb3Kym4QzD402sxYeCQ+3W5hZMZvQfmhLdE4n5V
IDSvMn0yT1GniYeM8g20Xt35monxTcN8IqCygSdi1oNr7KOHz43T+Oeaic4RMmPpLmLXi/eTYocL
OSSJnN+DgwjVZVPNzrENn35hk6pblFZTc/3LNquLTZny9URWNj7UCJodph4oj2QHdGPyvZpQVpLM
gYYWkJ4QNSdYBaMXfVftNrpIdsDc18wj/z+Ok2cxrWHvalV0VSeoAkpNId63Yu8xtHrv0a2Bj7g2
8nxERpWkDzI5zUr2yZjtNpvBa6arbCVWHO/qHuWyEBO4bGn79QMyvcNZzCfLfd3dTLhIRbplP4Z4
rCChmbIwMRr7Uc8n95Y4wFzok5HatpS1D599leQ1qo0iFmsDAshZA5XtVpVYChFXr1qe/d6TMWhW
7dM4FEswFNEXr/9l2Hn17hR2tncguK1l2A+io+e0JsVe7lZYxyBlgEHqFzGp36Hsd7cwbvPLaIzO
Qo6vMwOpiNzpL56hpjdfN3/KuOUVPvOA0ka2huvMc8uTjHNvbdDOTNu9sNLgXWBWKeNKryTbBAm2
rWzy7qw/767v3WGdz+8ChZlj2Tq/313HVGrZ6/6mRkpFlH3+s3S0KxnZ/H0SubWy40E9+41XHssc
sce+j+KXqQOiQJ4m/wkbfBk3g3ltDT1dtabhI3UZYAIy731u0lYZt3YXnzwcgf8Vl2NN1XwNTDd8
6TrzqCW2/u4PJTpkWRyeS62FHo9r6VpPfedt0JOrH7naD2Hkj6Di0jcj4GP1Va4chTH1Z9QpYI6a
Yf0BVn4fMI3+ofnFF6y5zBe1UjKcrkm+G1GjXvpgimbRTP9LrARrORQ5JBydvKJ+zmF/bzqzDQ4q
VPYr6lHDEi9aLuLR7BAfH31QbZPp7A3h7VhgxFIs6G3Kqgbr+jH5YhXRtyKt/W9kEi45Ah0/S31a
q9z2saTuzoie5GLR2sjfwBhZQP3YmHla/fRC9QEztfab0UU/py60dort9RsV55EnH/BeXjwhF5E/
dVXJAnT0tY2M4SBeXSGO7bK8z+8jkCsMll5iksbAYW7Mo8cwE961iCxQzPMeTPx61SZ5tG5c5ETW
IYpj/ALeEZd0lk0GuNODVcaP997Gh5ck3CZaxw7iRZS7W87zzyH3GN/q/RB5/lDLMakeomaTuJ2y
EEqiXH231494k2IfFOTV1068gj92viVV6y8RG9fO/GD22URoeVnNHe34PYWH/FXYvVgHFesAewSi
Uqg98mqxcL5NZgEjow3fiz7uNpEr1L1SWOqjK/CqlyOGzn424GC+RJmJc3BluYD37OqlTbUnOQBJ
onSBqB+Qs7qutroS6XwF1IuAYgKvq98dMNk7JUmLTYURjNPG4SuK//oeD91+7Q6q9cUe21XkZOOb
Xw3mztXxDZHxSv3WDFHy0WLntm2BH201L7K/JGlqfTFcMgpDojrbsu2TjzH5JvtiOM4bltXGDsuW
6W006pWMaxYLVVGnOjmvIXwlobyTL0F+x1lFSrQ17ERZVlaI1RlriaPcK+bmZ0x2mGH1vw3pTc+E
T9Gaq7+OHUDaH9Cxx9ESiT+5qQQ45TIqjH/FsrTPr7wJsaVSgBfRn8HJ3IE/gYvOtvXjr7jeQLkN
g+b8V9wP8gxn527Zxfa4rGEtL/u+f8usurqVM3PRRcPn+CcE672+YU5zD1Flq0giwYpVWNaG5qit
Chz1bkFuGevGHBA86TxvUxhmcfZY6e1gxQ5HteH3pCzu7wPbK45pHna7GpXPs+WjqNPgqn3xFFz8
YrSQH0JRowngV8FTqnUoxAomo0JXL8AA8mtlG+rG1jp/kWWWz8L6/l2o4w6NBFamtp1dZUzu+RgE
H2AGXWTL8ESAlFEalueaglSU9Nn1HhNVioVgqiarcBzVJ8jgwaGZKgCsvjmWrPXCJQDo/iZ7raQp
V06EPahsGrHbn4ox/5ZXqfpUm1V7QWwRG21feW10EVHRteKdbJqm1i+yQvj33qiftqYX+49UT4Pn
BuNiOcqdmL9UJvN4FbYiwC+0ZkZrok7Y++IUVmbzGpnVMh4N5JgdMoWT2bVr2WwbXJd9Z3xw0y6+
Zaw9rSYBJOqZxrqwywbdSw5KcavKqZjs1Bx/V8e26sfKJQtsJtG5VTE/jBsrOnc8/GWf3AR9U61b
PazWtq1NCUDo9sG0bHUbgCDZZ5GfXuVGM8t4pZY2hnZGnt1jUTOlsJWCEBdQGzjjPFjG5B4Mzmqn
thQ4P2O+Evor1F60BcjDYlp3yUBtZNbgSb02PQhITduE9gPHIWfXtS03KO/F0w3/V5QceGC4P0Xp
/9LbQX1NK2UCllSH1yav3R2K8BFai7Z56TX4u4VRlK+aKCLqG2X3EyyvZRjeL6MSz+I5q1STJ9Ro
3zdN6qBQ16W3Ms6xNP2f8W7u/CtGbgPHlXaRWOGv0gpq/eKBZ4aSoU5rE2DBOZ8MHLeF+InA+Yiq
yzge5d7nxrG0dKvFLSxqXNy8eRMyD4H1OO8Ko3rudCrEn0ZvMq4r8PRl7D74zzjZ+zl4qLRynaim
v1Ngo20xWx1BG9mU+DRFQTtQtfaiDqK3ME6/RrZXX3lwR2/mXAVP6tfAdwZSw+mTPGQqa/1AybDH
mppBCStYkF+wPcjC8kwZeWxMPcwia3CMF1uY2iqNx/qaaHqy09QyBb9g2KdSJMkmrAbt0YEktuyh
k3z0k/NIkn0G8jP9omi18GGyRz7TkNA0qiV0x+bRrHmCpKWmnjS0ag+ZqwS7qVSnaxFm42rEyPS1
71klF+/cc9KTaRWUAETdL0hwqfEKeGtyCmaalNdChVzIttwAyRMgHNoJj8b4nx55DjlcjrkfI9u6
gmJr332MtZnewln6Whv6/DRkJVJshMQcAoFgnUXfbGVIbnpTb6/kChbymM+43NNnTex7jBH3oX/O
jzTY9n5CNSVPl8b11Q2z/CTHq1OkbHwLo/eiNbytRWLrOJWiPDR575GCb8OzWxvGBnxb/IAuvrti
4TI+5aPVUDA2yvmZi4e5awQrt4V3ZsamdkSxBRGDdFYL0aom3sig0DK3vO+6AQrNPtm08aiOOhA0
jfV0HrT1U9cnIMFNn2R1qqZbte0RRhwKcz+mVbnP5sykQJFxM3lV8lAoMpWtB8+mmqdLW63Ld3yE
Q3RCSS12CJPC5syYKo9bf15ELQAWrru+RGrMz52t444LawZ8dKUSHViA4/c2N52w9RfwJZSTSNLu
9c+w1gFd6A4wZvLQ+D3Mr20f0zKGeZxNxuXZ7HkYuJZ/D2MWYoMTmJJT3DTVVklcivvxqD9Ftl3d
Qu7gdhNa5dLXIQV0KBIcKi/Rnxw703d5YMHknwe7mNs8ZVB75qFmkeZLDazbTg7V1CY5tApwbdk0
nQbDS6/Ud71DSQjZIPUpDVHWtDwrfi0CVj3tpNvvjWAyzM+vfY0npCTCRvuhZB1zrgShbXIVC5c0
l1gE1ZZlBqar4GnWdZyWN0WpzWXdQjWvRIdGU5uSOqQI8BUS+TkPW/IWwt0FVe7+oj734g+i/ChS
q1g6Smk+GqDkNg06qmdbxMa+HVNjhwVDd5FnROonQ5TLRzW7G8KvVc7slGfXnDu+n7FMQe/MZzQ7
r1iOs0ihCSxqL9c4/7UK+itGRaw8hCmp7cnahZAURW4OGQ47Y7pO0R9CpVsxivQWNUX+UrblS94b
+mX0u+yFd5kDbrTIyMydk5Ijdeca1UH2Om0t0O+0up3spepRou7k2xvZSxrW2tTkuoe6vYChKcG/
G8mHG6kna3ZdsR2WJ4HvvWemPcuNRu3FEzXAzE7zWZ43EMLislvUhtP8nDZ+oBQ/qyQZAIggiaUW
/QfUDu/kK9XvTdPW4zrJE2PxV8dfTbuqWW1BjpTxKcrRDvGwEEwn0zuFDWloxNdZtAqLFX4ZDT+Y
kSHIPPS/UD58xVA8fPdSdILhFfVXkQzWroaXA9fFLa4pBeEVMtv21jZHb8njja993rQQDI625qIj
NxjYi8tgjisqxtJjTGXa8nl+TdEiMgPz1Ne1/+wH/Xyh6A3GjDTTzqvWVWtheTEPxiXA3k6GidzG
3AxbDx1nzJDvp3IKr72ESvsiD51YFT8ieLR05qF20/ZLpj7RJmE9AS8ymOJVkbDwzA1lMN7alNtP
vWLdMIQLIMkDzg8RogPWqojH/qdaaE8ZVcavfmfXC92xvVcczMYlnrvpk9qq0Rrh6aOXOugEhiOa
rWLK9wNIHJRPNCVfNlV3YKrhgmenV3PMZKtYbrLKYz97SufNSGWBSsNNRlQ/OHnOtFfpOoeh7Z11
LbcmfLuhT6u2n66ACPXqSvZXIxnhvEOvuG79syAvvyzNwV1kofocO7Cv7JrffaT8tLH9rFpKZSEp
HCRmAmyTF7N1PLBWdarxV0n0V8fk47mxfpUtlRQ6yOtnPFXrBw3N4UOVZ9UqyBzrY+zyH05qpbfC
q5UL8tAUva2e6wifhzkbeaOaXH9Lw/aHxXf2wcOlxfsSWIAw2miJYvMDbvP9JYfEtI5cFySx52CZ
qfX1vgqgW/voTY64BWEwpE4nrpYv2sQNEh8QHO+aLtjYHghL9N6iHx4/jFEp2i7WhLIjAfhtrBA2
T00EyEv00H9zWVCIzPTCecNH1N9idZJt7bJob6FdnBN/1LEhM1j6V+l3tUHZhaRz+OCI8tYrodgP
Q2QfEfFGEXLeWMk1KL7mZdgEi6CHL5pH3a9e36iGuh2i0nsPc79fN4ZaHV0WENeAt7gULZMsAwWH
Da7b5rWa2mDZk4uELVQKlKK9MF40bexA+1SvhtZOX7XZYhXxlGzhO0XBP2rc5Kr7FqK1+811I5RV
eghnPFDE1q5QRvFVq3/zbOBalRl23wNr3FZBSeGuNZ67zPRg6Sm3wM52jYnYwuggOjLG+rJpMJnu
09DdxmiSH/OhHna2qxz8Kc/W2ugdp6TuFipJDxIx7bDpIsPe5H77HjpZg8O7Gy3qbIy+ocv04Fql
87Pg4kHKGQ9YZNA3ntI0B6RfDx785gsDZjNzGAqXbASXHgMDGYJQ3OQGgTLtqMSo0s+hWFGQFUtd
a01tRzv3zqid1b54H9ziobQzsvF59Qx9PLki7Ky+5IqGgJfmXHRR1OfRqh56AZSnSIU4Rt5PobbZ
SUV0whPDuA8cFFCA9+fmSbn4LUzF0E4/elAZW7DpSDPNTWW0r3Nm69HWu/7S2g3EdQVQm6mIaFWp
bXjUvfasNa2LZv2MOJyBiaHHHlOEH3ERgpEakS+QcbmBjAWeXg6RbS+svzDpz1DRHl8G3JSuZSJe
Gi2vLyRauZKmngpfX3evqpuJBSSLdFtF3Q+XSsgNm2DjPAwO1EYzjJbMNvITezfZiWh8f8MXAbjy
FH8jrc+IXrPGvRfFxeLejnRnWIy1ngCqy7p1Mbjla2mIdo0NZrGVTduwefx4GvqywQT/zSvGZd9A
AyXLZmTH+67DqvXomzD9ljOo4hgH5iOlYGUZ9tguht4hq8eHchTW1U1BtfbN2vSMH6zryoUqmm+9
aXUPU5NSdsqR+ayij6niOhSKvhxbUf/qzafedVD5iUPvVFJmWqBC1a2GGPJMK7Aij5TW32GNR8KJ
y/khRcnzIZv3KEM/pHpSQuIkJDu7HKJU33OvlE1VN9OLolXfYlA9OU5nz1WsdjyDkIWSTScKpvPo
kizjOfcM5rN/TNt8CQ3Cfi5yNV1EwAQonA//dpOb5mYSGzx1Q/vrf5nJyRGyw+PxsDdGXv2PZ52D
UvYYJb9Kv3APQ4n2o9vibwPrJt1FJgwr+Jkwkyu0yVhyjxujMMrr5FYOZEu1JYcTPHhNme9ypurH
zKUuF3L573iGUJzLkVJA8HC6Isqcr/0oUh/bKXZwGerV5yK5VRUT0Nmu99Z1Quw6E0d4EXjNdYzm
4ouXVB+6n53Vkis9Tgbc1oEzkeUylraD5brRWuau9Sd1B1YaJ/NcT9aa5ZR7zeZsgLvnR0ZfUplm
Xgphea2rlf3TLdInbcQmqM5VFdsaZd1bovjFKu8Sci/8CDreYR/GORJNUburxubiciltY93tt4Pl
jg+q4wYrNKD1N5UCpW6n4ldmn6lkAR3nYn6wh8b5cEJ0TstOqx8pMLWbMmlysC4V2GjSWMy56oe8
NttlVjvxtzIflmFeJT/VsMIEIYuSFxto4KZD3eQ4TQYqLRZY3tDrNWr641lvTPfZ9TyNW/aGLFf5
NQot6J2uWh58s3fAE/Y/tSDmRuk6QPGt2gYI34ojUsRiTeZmvKSeXSw6y/omtCJ4hoo47jSEU7eI
nnovrNGRisyC78hYACDM0vFxTM0e2k+lbqqsa9/QRT3IEZHdTLDWyM/pfZ1v26HeqU6Q7NGEsPca
9YcTv2VM6a+xr0hPeKsIIf91O5B0H/VoPGWkfRdD5PnPlmmSDqqGw4w96Q0UgssBtODQJOcIoB6M
mqpZVxY21QHf5crG8XPPw0V5bcUULtz/xdp5LceNLFv7iRABb27bW3bTyd0gNLM18N7j6c+HgkRw
+I/O3jvOr4uKqsysQotsAqislWu1Nsffk7dqbBRnDP1FlmEa5eCBl6KaB2kJpELT2+7YNGSvR1tJ
vzqx9aMDaXovnFC/Z5r/L8TaUwqgnVUOjnpNHR8MC45sHhGRGvZ9G6VPnjplrrOm+tOEPCsJGuUH
u5wfhRxYrwXUT1tFib7aQ5lvOPd07snUgFmGSZWzo4NrSqoEv0elbMYSzJLvls5dBDqOCTQ/5BB7
seVSb5L95cYyrSLCYvJKd3tee14sNhHXaW5925Fsljx/a2d5epW8CgGCMYb4qdXiC6iLbxaAyWug
GdvMr56hoA7W6qhexso56wl5XMuxlWuOqPt6HHxlY9R1f3DiSj2iQzLc8qkJDulAygWUQXDIPSfY
6GajfjYH+PTLvv+LYrjR79ixQ2v1WpJvX1W1k207CJK4XcbeeOIEYe3rkoFQVK4d5AEQW1yYCrka
zzq4kZSu+crz96rEX3xHhQbGRgRGk/PhMlKsuk40jqNDU+s3nRGRoZcHi5K6pmlXUd08QxaUHIRt
aagK+xVS2Wq37axOW/E2ctU5KvhsVx1pGEsPPk1slJs2MbR75PjOzqc4202MPSdS44UCo/TgGSje
dGoB409QX7tSS55hVOC9GpU9sFd6fxQ2JQH6ArsscFDJvrMVsH4oKmmocZIjs588jbdk1Ca+y5I0
nHw9G0/gsfnpuJxgBBT1XxqwR7wIRl+kimOHjiLcbQsB8yEpevtRRtBUttSWTQ9K89S9kisN2OP4
QbOOvSS4gBlOj8FIwsIG5rEprFHdaL7jQu7SPXlkwx3D5Ah/DCXzWoNQdKlXe5QyL3vkXXqqdkY2
YjR5a/JA776aCAEgbujzkhfX5SsqXyTRI/2F748JRmcNw3t6t5tJSbl5tShGvpP5TOam4Fx6U8AQ
th2mKOEIi8p9qPM/xQBpV3nLgWm0saxyvMMw5aw0pe45ZdHG+2yTDXOvxrYO/pUQ4WC3oN8MIJKT
Je/CaC0bCLjXUlNeescqLk0T/+zFUC3A0A0NI6TXgJRFzNzlTsT3KpbbXcyT8Foa6BlLspHvE8Vx
qaqk4WvgHJvaIn+fjlejNHkAJOFjXUgRf/7cFnmDtdC2haEbYRNKSErDehS22s5INFbQloa2yjap
cjmkI6sL6m8/ymm6yYrhoYEO6C7DbLDWXN979PnUe1JzMaeFHaz53ni3ARNd+KOrOmUDr6DOY9rV
z06uJvs61L+2fhtd/fZfJMHLh7gZ8p1ju7DFBCgQVS6km6IHpzI0OaK7NLX10Bf9QOoU+ZHelE2E
Jiz4qqX4qwsryjcDeYuVoUv1J+73yroOXe+5sEuU2sLSvZkyX4oggrQniM5mgxqx2hg8WqahaDpI
PaiCdLI+WwmX2pO3TruN1MXqXaueAkHOJJsx8jz8gGfuJpl03JGqMI4vRopK2PWqU6oPATdBsCSa
wld4LfDNZqd4sjYzL5V1g/xqr8Iv9MbG1KFrBV+0eYkyeATy0Is3jaXopzqgXt8BzPWi+Gb1xHZ6
JfdJ9gLz4xaYpPQ4vai7TaV81mKnuJRJ4M5DI0+SdTh04Q4CFzRW0raXtsi1SvsYmO5TpWd/UjoB
RiztuhN/a8Gq46Tq0cgi8HJOPO4NxwVwVUqffLStnrohWetNWb14w1C+ZIl9zyETfsg9qXxxtM5Y
t8PQcIdlaNuKu+eIIty4tftgZHl3bfPBfUiRl4efM/zsJWF5DGQ/p3DDiz6bEblJ8pDBQXgj6qjB
yHNUJryuhHBVGknPsq3LTzw/DsLcW216if0MZBMbTQCSow95AyeYhlbFG+ohzFcjjiDwVuEOp6LK
fE0qct8AzeSNPQ2NQVb2ecbjXYos4zWhSglIqBJvxVzVab09DN/Ndp7bgBzmaa/B8Eswb3jVLhtd
D540loraPoC0nfovMVQRqdzCzC/vRHDagUnXoR2dvbIXpaRu/Hw/z+17dwPhj7wXwRrFFJvSt93Z
G5tVs7Eosz+IYDnoAD210zGsuO7oS2u9rqM9uNGDYTntrfUGa5cEY36xo3NGhu4Fta9WkbuXqZLm
JSn7T5zPOdcMZoEDDA+w62t9d2vq+EhJu3O2NAk2FmGrle/FSGXWbGq1LnrQQSq4cq4GUJem+pnT
kZPd2d1NxKdlEG/YPwcItqNuYqUdr3gB58RyGCNbx9lFovR/prnRfs9zX0UYXTNu1KWHhwDeqJrj
sHtjRK+NjFSY6aTqiZx6uw6d3vtckjreafAc7IRXqZD9qIsYdZHJm+lA+qqsvXuBrX1qvldF4h1U
P4O0vCNtFyZmuamkotyDXOa5ZXvjcHKQqTC2oWH96sZTV1eSQl2/C3jX1RMl30VTtZdnPCFu630y
+e9RtDxsJGiAPml82x7dGCGiaSQZnX4LveFJjMIxzR4K0HliBMbKuGgo9KyCiTF9LCF5svsevvNp
VQQ6td3ErrUJTUm7Da78s9GloyVRcriYeeHPT7ELmHIKWuyxDueiPwTm+oMj80J5VbjJsF+CRQj5
CPY6Jlzzb5dzWzaMRqkorwgT7KjvHr7ao+luxtrpLoOSyldZJd3VqAAHQ/bI/gDZRDApCommmGSF
RC/WjIkHA2HY0UJRSNiUt16cTYfMLfK0HxwiWHhh7UX0Y1pZTEPz14NHASKL7QiIel61IrcM7IlD
qWYFknkTDWN6yqrgZ0NtYHoi852eRG9xLHGL40PcfxCyLA/cDMJ7sf4yTwyXmOVK/0HIh6WWub/9
lL+92vIJlpAPy1ee9Ovj//ZKyzJLyIdllpD/7ufx22X+9yuJaeLnobQD+o5+8CRMy8dYhr+9xG9D
FseHH/l/v9Ty3/iw1D990g8h/3S1D7b/j5/0t0v975/U9vySt0MtQ7R34NUumP4MRfO/jN+5ospn
VsoZ4TxrHjd6lL0fzxPeTfvHKwijWGpe5d/FL1ddPrXcoUKzXTzvV/p36/2767OZYevd6SFv58sV
51U//hzeW/+v152v+P5/Iq5eD+PdKLp2t/xvl0/1wbYMP37Q304RjncffVlCeOLpV/7BJhz/ge0/
CPnvl7KdEurcUvs+SEZwbqR2YkgEbHaO3xrhiYahOKnaXZiFRfQqMWGJNd0yPAt3yQHS0YmRZdM6
7ynTGn3tVQa1VbUhPWZBDIFa3b+wC4bIdhrFOZWELfiWyS/mjIFunjh9/0v4hd2FJ2o3ljBiCZto
qh62DFMHBFZDtn+BLvoGqUd8K2wpPna2g+BzR52vbUZzA0NlfM1TGEinKC2KUJIT3sCSgLN58mW2
Cbca6T+QoyMhYjVQy4ilcr+nzjlX5e0c6MIquamMwIYn2aC+JBuR2GFnDw4TMdWdH6HlasN3Y1A/
3xU3naQB5/Yh1T3TcAis4lYocXFTlEbbe3oBdF3MbrVqOLgFyIZ3s63eAZicNl8hF2RFMbEyc2SJ
jPpxWUss7XdaRVLTO8/rBUnRXMI0hpb31yVFWNp3/VXlxWIO00e2aJZ6cOSyp4gZvSBvUqifxeqh
R6ZE/Z1wfSNTfzUO3d7g93YGlOtd/GrSsheC98Iopi/uApyIIzn6KekaUBV2XlB0msL0kVnHvLD8
eeAogQMaZrLnwHEhuCJ5Nc8QxmWaZI3RmkOPevtuzhxZDeW2i5P0/HHiqAz+sQmlxw9riaGRmVcy
3cZRqQy06mOE1ka58x6CJvEeRA+wl4dua+ntXSCznGvjXRwirnPG6DpSWTqFLjPnhbT2ybajmLxp
oJ9EM5I6O6GMrJ9ED8G04ZhIyUo4k7cwMXR13UspOGFGRnE0YrPSqnVk4GWojfkQjzWF+tBKkvIg
rC1iclswtdpaOGbvFC563SiT8la9i4hdIjhxMndSDqUHeI2fsYs3UvxnRIZUErZ/c2pjph901f6+
2E3whCp8WmnGKY8r74VnuZiDhiGoug4Kk+lTv32ueZhSqkepob0VH8KwPJWfSJnAsGW7J9EYWYZi
/dwu1i4ysWbUhJAtnGITkC0IXw8o341xJ71bQC9yEgZxF0vzgvOkdwuWPVyvEgwNGxVm9LM+NWGY
N2cxFL2l+WCjTg/aWDZi68XxXy2wTJuvofbOLoPaLmXjU/aXhC0iCshqcvdlP72HRsruKkRQQjjI
t0VoUCNSm8GRDi+tfaIUYExXYgz29KfRMvwXhBbknbCDHnNOy4wlthTClmIZMXeJ+TDMvZ5qDKc+
jnL0VWpSTjJyAyY3PYyeAwBqR9siaSDzDftctNpBRFDA5bDndvy7NcHY04zqutyMSyBVFhT+E5yk
neAkzQCoJx9zk6PHqSuM9eQRvSVGTKn6ndUj37SECvM/DQMBUVlWiuXxwW3r4XF0jLteJ91LwYb7
lOtquR3KOP3u6QZHSgCsSJ0NkLxNR1By5H4pDICrUQH9WljX7kqqh6MAGwsUsmjqynbXhuEk28Um
YMspVXXbBPzWWjhmeLLruOFes/nqvwM9e3UbHWFe/GMObKjirgIYcxG4ck9O4Tgndq56uhJd0cDF
bgAhqNC0n60lVdB9oRo7bYmE7NRFhnOK4dwImdipEdPtog4AWJIWyM2qhzE0hVBdHr0a2Zygeihz
eJ9FTzT5kFBtm+qgOtzqpyN668UeIAeYnPW9CJY1DTnoyIcTtbaqW5/Gn0LXsSAfjoGcSvGAbsgv
W8hR1k04/Kn3O3vSp5/itzWi9oW0ZX6pnTy6wv0fXZvS2lQOqU9IvX6ahHMsuhE8SaXkR0hoL/Jo
D91KxFQdCGrOPVGGT52I+sBpraStq2AvunFj/LADNdu/s4lLhX/l8IJfRF8iZdr3WgLRne6ckqnp
TQVGymUseugEo0tiVoePdql1Tv9k6w3fPUmIPqHpPsXMqwqrGIs5omkHSk/WwlMUg3zgVLk1TOWu
637+qSbf7MsA2c3Y11/JetRmk3/yvFRGQb0D1y9nnxQk5G9GZz6LGWFux9cy56Ux18nWmg03Gp2S
67Of+u5Z9JIu/zZ4trkTo24o3LNXAUnm4f4rJHzrLbYOmClqOC7qE5N3ccyTxTpixQ+Xq6nW2aR1
MnHi/23eEvxzbiCjQmEFO9kPsn0x6t6jJJew0BdO/IXs3Vej15W/ENd2DJ2jX9sLn2Mrqr86bcSR
Ttj6T35oc880Quls1mZ8/rBOA+nX2e9K+G74El8UubKOnZSTf4J2YFUjnnMJkJcYrg2sgLs2BHoJ
FsEsP4eR5Gxj2LpWFolyDkyTaAvvWHNppobDuvfNYhMhiqxso9KWjotdTFiGIkzY0lwzD2PkoNX2
tyWNfHx/hWW+FnIcUSfJ3TUMCqFixB0sWMn3YhjLefLgJPEDANsoXzcpahaej9qWr9XwfPUocCla
0K8g1eo4OP9bk6HXi96rAbf3SrjCToHHWnRzL0EFtiCt9s7oFpm51boQlJtTNbtAiZSp5MB/Fk2j
QyCB1v2jGHkFBDhLRDeFdUQE1vgrgrcm8I8K8t5KkVYbjh29aylIkoo65rXdzfqtMEKd6V8HQYgU
T0HC+PuYZc4SU020S8IRhpp3kMHqwSCUa69whUSukr+2FUp0vwa/PIVUSLuU6iiKYab7nuZl2xAq
h7W4DS53xWyAGdefHIttvo9ODn1wSaRPt1XRLEstjmXastQSnCHYRL42Sbmv1+Mztf79yubE/TRG
6MWoieVx1kpJUWy5TbGu4CrxG/Wpn5wQY9jrRgGZLWJ7yTTOQTXp3WZaW3CsEpztUg1uwhvk/EbS
BBpzMbQ4mX/Qvf6McJD8XA7blvqYCiQdkIVJ7tzOtI3bmP4xRejikliwcLEnyqON6EIsPlQrOwPZ
SRlquauHtK9WhSb/DJ39y1TR64KJg2FgryKGZNmpZuoB4UVS9mRTbfzg1pryMnDoudYiSz+CmlJe
/NKyYbv3XBSnc6jCZL1bm9Ppq4Hk69HQij+LUbbZrk42MI0eILCmPI7TOaxodE/Rj0Fd/ylGzXRm
K2IDSnf+MXZac5kuemJdJZPKIyxd8bmPuoL6dd6nFH4ON70EMCNsrUK1Zu24zn4sMukhp053O9Qt
anO9l6/7KlFOo2jiCoBTNskJroThnWvyZ3B9nLyk/dkTIe+itSj4kmZyeQC9U55UGWLJN7VBITko
hlmQnTkW8c/CVAtVwirh6MyU04mC/5c+oQguTSrnpF4Fepz81C2cZ/RKfjZMyzvPQ+FeVhlT6K43
bx9jaCsOykcvXhtB/oOj1PyZE6jiWZLib5z1txd9Gimy0R+ATCJlNUXkhVogKthsoD4f7yJeKUaE
iHtKpIRTMszqUa1J3U/TxSTXjRUAR2h9zxew4+SapAa1/VqerztSJSszcrKzCAZFMB7VgUohcX0U
IuTjYHMsCXG11Wqfm6rUrpYEPFYMLQ9S5bGmKkcMC8eqVrIeWdfUk+TPP+e0raJdpQSecbdwtM/L
HF5iw7uqunffh9MysOI/EjA4t2xqOMJUbr6aGNt+Ui9dbMKR6Bk6CREqP2IoGhHi68FzDzrxtJhE
j5rR3iQ5s6zD2aF9clMof98uN0eq1Jq7vQPWdfoIouktHQb11N93rlSfDfaeOWwDan1W+/Jgdt5w
sJW6hp4WU6yaGlUrYiy6wjrPEdPNikNEoLhFtfVH8M9Nnf3DhEym5jMKpIPSsIUQTdx6LqiraVzJ
kjobKXf56V4CP9jGaUZjNs7PycKta7G6V8Dlf1zaiB07Qdvzb8vmlL4ctAH+RnhB4k2E4swXpXE6
nrQ6Ip2ml31R7FdIka1PEJ2V1ypEMtDq4/RL6g751vYoL2eLDdFzKa+sTFY2zoTMRwo6PRsTclP0
hG0EiA6sePKIJnvriSE0abgdI4aWp5sevFl3lHlnvsBL3dwVP2nvqmK4m65D8WaxmXLhXavc3QtT
R9ElLLMTpas22P1RGEUTQgyxNwF0TDzXzX1pzOewdrM76EyLraJBEWdWlQ6Aey5YhKZ8TQzQbJSY
bkLoNQ85p9WfmoqfUBUaSA5PSszU/1Jd7Tb1WZ+GXQ2ClQph9yK8pu1/7wZneBBTQcDeklIt7sJn
6/m+0c34SfgCqV6BwIlfFEdxXjvkh2F4cUzpJYAp7w5gszpnLojUaZRAbTD3GidGhEBpq6Nw9IZX
3p3Sbg4wafE+MgUvjsaXjrKiNwheECZiwbF5u8YDmLLEitURkSsi359nzz6/BI4hacpW8jx353Q+
PASxl91EIxtIQ401ArpiiGrxT0eVV1DTyLK3W4LTyYvkRLfxoxzqubdVol7Jbp6vOtuuyREIenOI
GUZH1i6ULMiYdGlnwrR95DrmMVVQjZl4KWUnKhCXpZcLWstlvLgRLoTwUoyHui4OlU7xsh+N+4zz
f1ievPbuairft6mnRdcQDcAbZ8o/LaGbdVPWh1+QCJgcbV6XVDAAJiVbvHWlmDr90IEnEALaY+fU
1n2YGqpyUQEuyY7FSmDd/cSw7obiWvu6j6zVYtMVSblQ4XQWJjFVxEJjs6pT1QejyGrCqXheMF9m
sS2XcVoqjlu4ac6Ob7VHCrMpTo/z8bPJK/cm0RvykdPQho2Ksn39sW+l6jnSrb0nqyNYk9Y7xyBM
14EY6la0jRuvOghvUPTfQ3c6qged81rw7RVRcKtAfM+GENEKli4qJd1ByxHsxXAMC1CUiu9cxVAp
QXxK6edU85sHnlTxPAl9FpiHYWrYiqhcM6RVWYLnF8PUgrBTRXBbL/jamnmG0gJ0QMcqt9I9N13t
mcMG7uQQCfwrMKHfhhD/DzgC+7WF1PftQ6wOTwBaLMSmMSrvvD5uKN51NrU8aud2akRPNAFSVGer
8N0CDnQ8EnCrVatFNYSbDKOyetKcOvzcRbUTvuRpU3/O5eaH0gQ72yqKx7yT1RfK0oFHlhVvioGv
vfSgPTae0bl74Q109vuolmgAMAgeUP4+Ry4wqWgKLskh3ikBPwmnmB8Wf8Y2uyFh8fPwq1dKMFxP
0VIOsf8IsbxsGPIm5k/tSTQUX8mG/9QZbf5EMedILkmG7HJ0o3htx2xXU12HGPUtvm6zveYbxoNq
qT/cBEGyvlPiW5dxp+R1EnZ80Ii3ZmqEo09T8+j1yWttFr9M04Q0tfNraYbrOb4xvVPoj9dmIp+v
J/J50Vuaf7INifHv4pZpYcj3P5PqfqPHXgRW2oVxZ9CpGJ5qTtXKV2EMohG9NuecZCXGH9xgQYOD
H7gXYZ9XEFM+xC22dzE5XB07/h5+KHKh8pLBhd9daZkieh8/TaqTG+p5rVv9NlCsuKwt4jRfMrYF
dxWYutEIWHc2rNJ8a6N8Z0zc0mIMtUkAeBhA42Lreg0No3fjaWIjjGLO0pS2FZ7yvJMeAQ4az22V
/illRncRI1Ku6o69mbFp+d48IxxyCKKsv6SNraCSQ6XGYIYq+qapehM20bSpAcmlrWZbMcylEexu
0Y5HcrZ8/5vS/wQaOqBCTWnQCszSne4MzTWKKoc6lcA7SRPzK4uSuAYg5I+lBwbd82+iZ6g8bTKl
gR357w5Uxsgeu8ZnYTfHJISGYgpR4r+qjoMksUaS2T7kEL3KbU4yUZClNnReWMSWAwcG7p8xwiTn
pI6zs9WHj4FuJPvwzSTshVn6+epjt6eiHSs/6Hm28L8LeltN2H6/ZO46v1avc28PyMneKp2TXqs4
aCFaoNIgp8ZkFZit/yMF5kkR0V/8Zr5ocGN9HpWs3riKHd+yDCZByP3Uw2AWys3kHW1jtk2+pnTf
4fChHi++Djx7V/qUElmV1W/eGUVXNJoHQL2tNRe4FphtsN3qeFncAxT3zapx+TGhm/x9cQTQw6Kx
hualnGRPPG25HUNHKkZUSujnKhu/ipFoulyfvjRduVWrIXsSNjmACKYcbf64MbmIZnNUG2yFT59M
0J+o+1HSmvViS5LaXg0tYPVloT76w1UQMJ9XpRzsRJlcuBJrCFvqwC3rxn24EzZejoJ1oQb1AZ6R
W5YPSHwgs/TUOmZ/hTfzGk4jyuSLpwEW/h2kaeNGDEVDDv8HQPmQ7CRhcWU4N5cTbzFJmGqqrfcw
G7TrEmJo6oT7ASSZizRjn6u3GHS8no/BQz2NhF31Tf3Mu8NJjGx51EEpqkOxt5DcWgnj3FSyenNV
pMK0BqY5YfM7WXvQh3BVJWW4NR2peAhyg9NZqHkPsaVoD/y/bQDPlvLamhygyK3u/2vIlXUCGQrF
3K1+SvUg++4XFK7asFJBdiRJ22gsrIsOQ8nJqWR9b5EUubfUQ26gYJE/G1nwBydc5V9WuEdRw9tx
nyn3FtVz98ZRzXVWeNjMpnFWGe/ml6Z2TsJrShGM9/HAVxytUfMgg4U8xkjcbDS1NC+Uzf+AUsGn
gEJB0nsyLc1iM+FoP2RyQ705EcIu9UPewmX9axq1m/+X5f7pqsI2fUL2XerWAylfTseX9dQ008mr
aCg22oQAfi+LSUR46qDsGlXmFzrFCpuYL4YUgj6BdzeOYrSsS5VMChfIPqNc6tQAK59klpOXoo0p
FrW+QWXv3CpO2IYqLQ6ZKgcPaVdT/Wto5iPZIJSnHBdyJXRIV8hiGN96o3nuIr7BUl+tjY4zTnb5
55lf9R3VqugOTqJuy0KnVGZiVlU1g0b0pkaEjBM7azNlrYMx+WtU8+HGHQ2a695v/6BY5VRQVvnZ
g9xoT315eygCN0TGRv7D4Dt2SG0L+p3Myj71FCDtHXsctmJY9XW7Ragp3YuhO3bhRja08CiGjjqR
XyF0cR64VX7yYLKi3AjqrUKWpSv6z+CaU+jXCtlWX3sl/Tksp3yrGDqR40JF1v70imFyz/Xt4Mk/
2nF0YH41ZVSHYh2sb51GoKM7djCmgmIJ/5lNIrXyVYxEk/jJRGSh/gg7LU22vXVUTRL9pA00ymFk
be5NL+sUxhQdh0AUmgmHrqb67OVPTadEaYqOS0Pd5moH9+yb2ykMLd+IFedlqaxdDakrbWukYtZt
3GYnI0rQCUQudjOCP/9DNiBhUJ1v0tgZ21Hxg1NT2umzFml/IOKZ7HPPA6fTeNlVNLbb15fOvonB
UBVFs1mcmuQpa6NEYqlviu4AoeEnNy0oJnRKdeWolvRQT4IhnAZ4tzSGbclQtHf2vEg9fdXZkE8G
dUPegDAxCwba9ji2KF1yfBF+bVQ4Kk3D/l53Hg+6KIcnvqUuo+nqFs6IzPkOTdB3JW/LZ10bohOv
SsoWiufue8Trcaw533UydZzU5jJYWFV50kf7h5jHPoDHN2Unjz0Vj5xHNDrP3cCYKcnk/llXTOUb
FaVodwIROYqto2gStkK+lfOYmnaTogkKyj7lukAgPLVsmIbz0brmjrkRm1A7nOTaUm+tuLV8q6JQ
vmWV+7UMPOUoRqIRzjByVx21cdfFrqmqfmlybSyQqpQr55M5auPVdINh1cqICo6QzG0dtbf3YphI
xiuqzmvUWNHEmGhrdCX0+amp/kX0otFPqpXoep4dVavFJds1m5ZSARnOlHeBP7vI/q302nRgcxz7
Szg1HlmYdFNq3RcrM5u9cKC+5SJ9EmSfTT2l4jAv/YrfdQd6SHT9iXYnnEQtpgfOZW4mJp95PAc1
HLkpaH1BiDVhpgUquoLPTWH76VtojMJLLZEqRs91VA/1pN1TAZfnqR5qhzpR1Ve5dX96ob4LT0OH
MhzvCfaKWjrvj9GK9mWo63/BsH+swoYkHyQNbB/do1lZ2V0k8mO1GFeyl/pnMfQU398WMtRkdmS9
Vv2IPlI0fjNdO9/FdU/y0bHKL5M9K9ThGyWz0LLyFeZ4Z12AkDplch980e0IMmOnemkGWCCToP0h
zHbS+ftc61dGcjDZo51g7oapeerpfx8OUt9N8oW45+4c7gO30gsenMucD+vM0QryAulqWdNzrEeL
Ooh9mVrdRfKyDsF7pKyMTrk1aJnriPliE95I7ruLaLIyfZF6z9pHVWi6V2GDGgQMjZqXKzEDkElA
enpatUjH6KBw/pMj/orWNzVJedztordiLn6B1rgSXiMIv2aV3BzGWlGpaphmBH7NSVBuBlTpvQWK
KjAofcyLUX9nGxtFUFu2vNDkvISUNYcYe6mMzF0Onxls16oibzyv/ivPSeVLcYFOIHUvVFb8Envn
/4rse9P9dAgB+Nk2MWR8cNipRfHrsoyIFirxs3D839f/p2UW2ywf/zYjNWBW4W+XTxNMnyaY5KFF
9PJZDV998vRUWylSVWzIMWR3FMbSuzX1wBdQwGTehEU0o4+KXNmZ1rtQJ64H9kOHecrbCn0xJNzG
3GYrZoqldVtuHwZyWcKkJ62P4oWhk0YO/HA3hobnrBSeq9fc7raKGIp5SR5nHGfK+k72KBunzK9t
LgGI0OWTiatT72txwx/b/eJw6qY9VyQd54+hy5MImLRByNl6TEg7NQ6JUtUo7Me4cvQruJeT8MmT
KessiDq0gbejaSgcdd5021JxnI0a8h6+Zgfnrir8kxq0NcfwS72ZkPdcxCrcFZpH1GwWP9i/+gir
y9Wyo4MdNMZDbWQxz9eEI1ClkoHowGzwEI668SB6tldqR6+un+c4McXr4n+lbjoeEv5pJL6ZYfEn
cagrLViZ06oibllqwoUOVp6d5ksqcGUEVGVtuum0sWsbjxK8PD+IIVrnCAEblCKJoZ1A9VE2zwgG
2Gf0Jay5+TAUDmFrnTDY5YMfwjwI9k8Lu3iFvk35iMZc+RiEnHnpuUrFVzeU/JhpqDN5bxPBPAXr
TdzB1iGGIk7MrUPePXQSzPPcD+tVlV/v84pabAXV87OetT8bp7HOHS8NlMDDtEQx1S/HJFleIIQA
HacRVlm5g7sczgloBgul8DZihXddsayIFh4XBhH+0JBGGmXEoxDfRBIzT9CEr0PnQsk0SbbOQC09
7xJ5M4+pQrUvc9TgeDBYmP4f7zyGmJRN82E9Z/tNnSCv4THvK3rpSueRqkLer2iMKJeQYebUD0If
VTlFfR5cAupcYZ/XTmES7zxynIfQoqxqzAvjxJmtefD07knSOqqsYUVeaWNb79hADd8isgjUnw5f
VA9OBL4h9a6M29memuU427tEfWcX8SNwkjlejxvpiqoilCw99EldUTyUk7puHLE9rvMhOI2T9m5n
IS2gIKC3qyaxXY2Ny4G/KH8jvB7UrBfXjHhATXOLdDDvshQcmikW6QP7ZHvuJyhMx8fKbLVVVcLa
AxfcCsZu7bumNMhjeG0AnblOiataqas4dKKHNsjjZxSXbgVs4l+BWaU706skCNac/KtDJTP5o5xi
PzTaOfBHNTG5UqJZXqGuRkCoQASos8vZ5Jk+BEWc5JdXpZTIpSXAs0WwiBEOMRRNblHH7noo8nj+
xPmyBIqeNFE6Z92fy/LCLBZZbJ0ffGusr3GfjbtSqzxlV4wmRYsS27UNQqTFmvtoxWvU5DLCqLj0
jcZdPHHCeEcCKVn9P7PAUoUnzdE28yJivTlIj9rPiqSVh1ALg4elMTNQ1N2wXizQIwUP8FiilTAG
xgspSe8obEuI6FW5Pa5dRZE2i0MZbKaRNfX2RptQdzhdbDaKblaC7IC9aaPF+vtPoVmk4pq8+W6X
UXfy3KE9ObL1sxE2MRSOZfguJCykePVu/LaMNLr62kVWay28y+TfrmVNF5bq3D+g2XyE2mPcB73l
r8qJQquG2R8qADvf5JKjnVPfgXpLUG1FkEZdI8531oMRkOx1y0FG5ZI5csYvZRjVswiBfiCAWQkB
Js/LjUMfWxZvj6X0teuUI5VzsHHLfs/h18RdPtmLsfihRTB1BKGvPuS1fqr8ZtdJ7SmsjOwPP7Er
npKa9BqEerHpK6m7m7IR7C24Nc420hPrJh5ypO1UyO/r+ntSWeGrlkvWPaOQOIXu7dXlPOYl807C
JRqoH/6HsPNqkhvH2vRfmZjrZSy92djZi/SuMssb3TBUJYnek6D59fsQ2a2Sejr6u6GIA4BZSkMC
57wGSLPa4BvIaNYVd01jLvDc/ajwCn5MDJ3np6EsZcvCzOjRGfiRuUm3GllrrxxjYStR8hCEnXhI
hixeuZnfbtPMFg9qUcQ33AGfZac8DIH/xWW1eJIt5DicbWPC3YxV0kJLLubOF/Oc8I+LTU3abUkE
34xdS8FvKljDzCI+AoVsMCdzE+WTtdPq2ypFDSiKlJ6H8J9OPNIYR0sbhJ0t8KWfHVVTfsXmxUFi
mSyAkoVUmYbkViKtQBleqjZLbiUIa+5r5pbsC+L40qipuhhbVh2O1ZaUCxN1AVa/vHcKs7hnLQ1Z
Ip/yrWzKDqOAJxzHzlmGGkvUJ711Hq/j50mBMtulBmx60lHE6bI32/fYC7qjHEIlw720k738nKCp
7VLlJnlqNHOROCyCkzISFlLBqb/3MuUS14HCZgng5xnLMnHO+ob6v5pCWvGR8twaDpwFPIrqre9r
Bm+i3ywrK6RENj9MUz1B2zjG9mduyYPsLOYRn8P+OTYKXPiGBnJvoqwL20WdkD21i9zIeowz9zgM
YXXBo6Ra4tKaffzPIzKuMfx+jU6r8CQximBXJWn70IzKq8/feCrmVp134W7qB22pKGbzYBRD+5Ck
r7qZJvcyYuExgpOh1W9kXzR6ztkc0EkKmvYujXVgzZV5Zm+KM3cmxHvPIzu0lPi1dTxj03hGtC8S
1T533Azs3vWPNY+5Group8PkKWu3BACJ67uLHOaE2dLU6k8j0kvXpi5s/akTvvNL87NXDv67uTm5
vx2at9mktyd58FSUD3joFkg5/hmTZ2qH4gWpYJ8qSD4DPMcMW10VZcnVNdjNaNK4c3aZbUyHqUQd
W4qydzgg8UxyHoU2KbtRdED1cz16Uytjiehn+A5wEjhY5D7pToxFYgkGJxEIuxrR2eoV/ZygIAO5
iZ/JKQvK9bXTjltnbwfqSwilgVKP/1w03CI8e+q2AgObVeFNxmMVms2R8odYyKaOOPht1CSY9NRK
tzSMF00vuwfZVyOwkChVeJYtrRzLpXueIm7lt2jguMcxUZIlAADsRUZ7vBHVZCyxWwrfHcPZsFKy
XkRboiqio5Blj0r4XM6GYPMAOTOZjUnqAUUnOZOldfQ+VdYmHx3rpe/7ciuSdRgg/T2BGK6/RRU+
h2OrKc+26N9rq04usqXqz03Xqk9A6ro7ims3aVrg/N35VDL1NFjKpp732RYosL0Gp/eawY/fV7Wd
T6DslWlXgrrWU1JD6nywwgHNqZ9nQ4ZSBpuBfiM75EErU/s6zkHw44ho2PJzftpQRMH+qGtQgPDD
jZPjojW4HTvjekzOXqfq3DFT7R6l5n6ZlI3Lmz4Fi8apTeS4jGFZukFxtLuqcq+nmV8WR821SEE7
JYqMykdnoM5Nwq3AamgABj7ylCqMHlucru0fdH/2DM/M+CP1/SWpx+5HFotbEzGqt2nkB2MaVXnb
ekm5E71NjlDL9LMRV+oq1CjYo9n9VU4a3X2JCtF3x+qzRajm9VMuMFqvHV8s6gAHcOqDAkVRfnPN
aNa7NrG7R3ISs9cY2HbZWxdhQJHH/JCdThF4D7wxsksesDt/xr/bu5Etw27cpeH2IM7mSyNd/LfX
kp2VMrm/XyvC8MQ0NO/GnCfLa8X6Y5Bm5kqm3YTVpbgbRe0f+bpf2mJQ3GXWoTjUzGvrVkf7Y0IP
ZodWhPWYarGzqUSerNt5rS3iGulbhTuwmJvqYExnstbUfWkpWqk/DMmdnCgv5ljlHgePnmce/RgE
VbC1Mu8or6Uaw9+/UvBUBhGPHiPwr4dAby2go2ESbTrRdAvZ44nqj27ZvI5Rs0bbg/PYf06OS3YW
AfpBC200uI3WYNyOuo23GTBWaoEp99c55M+y52qojRG2TJxeR2cR4FpFiw8TEnmqq71ZagjMuO38
TR8U4xdjQnvqz3BXobQrw6rzt+HfRsuL5HNO77fRMhzG8TevQNt4UF2xY+dkbRPU6B/NMfgQdj1+
IBJyryBA9GzqsQW5ylJhbtZsf7ppWsgRyCxueuHB5vTDEkB792LE2rA0qMDfsJpEeVVV2uJGtjtw
4/2sC+X1Hyytse0qzB95UJ7xlXHfer3G7agiq+2QT93W6OwcnKZTTkJ4+noq+uYRYfMeXblm+Chq
Y77xmD9IDG1RHV50uTc9CoAtYDtUMF7zu2bVwD3+Jo6H2k1rlupj4KIF21vWH+MjjKI+x3/G5/Fi
Hu87jJfXl2/o7+M/XzfgOn8ZL/+e38f/zfXl31/Pf78zFuuBAsqj4VnfQ6PrPzpUoKckxR/GXcCk
ixD8t/IdKQP9A//0b0NsOgdEbgULTsvaoR4Ub3zXH7+g14YUW628ODqax9Ucx7x4/IIiz9L8Gc8h
2l3j8/jJNcWO7Em7yDBcOTZmUteLNFPsY9UbDgYeQl/JHnmQHZ9NeVY3BlP+0l3E3aELh2H3GR+1
3iJTFqoP2Dqjy5Ql+lspmieXquoP9HYzxUFvrJv63YBHzXJAhmWTll6NtB8H/LTqk2zKM3lQesrl
gdk2KKHwSFKgaJVTeyMPSem1N9F8kE3fGqwlEi/t6jNWmx15bNkOlCneGGYwLeQ8OUV2jCWqsnA6
a+T9HfVNTAZWb3XwVLhWdBK9o13jY4zEyZDa2GmqOJKwNzDPokf+JUmzQ+V0uKinoLm2Xo67N9rt
yolEL7w5ByryZMz6d/n0MERsb7yC7ZYzPuAOMj24eBdAKRWYL84xaDcjxq4sOCIbmp+t30JuGx/a
wUMCF1gGysdeXS2DwYVRkOpn2WtHM88KlNhaM8LpoUOIa94Ns5hsl4ZqeK9xOL5o6BL+SJNbByXD
YGHb4COmmSeIrP66S1m36AWwA6F2X3QYbv0W57nwjATUvMU0eqx8UeIadqoTggzQEHZTq/IgWwOp
kYs8qy6NqIbrucIzdmXpKe/ZABAIDj+soSyAel7BTLyp83IotrUYWTIjqLekODncWNC2crSgUPox
xLvfFMuhHE30bktlHahZdEi0frpvrBjJWYTldoNqeWu3DZuNO+AYqynB8Nwms+Bjm4d7Pe6G59GN
tQUbwBwfBnqnKuGJggGemUUDLiUVT4yfB0wg/2iyP4oPilehR48W0BkalHhqnG7JWoSqSaxx20gC
PHHmJjx7RO9EvooHg/+S4czqmgVYYlLwa7ts9NdSmT3Em8S7UHCrjyboEryhFAFfMgw3XLxdVC3s
iNx19Tt5YHF/MVQNKcMA7bJrHNkBUylvG5Dbd0UKMSXSJ2S3/5xiRlVP3jB8/QxNiHTuVIOE9udl
qJNibMOT8Tq1QZhymU5dvtJ8jJBrwDg3yaQbL0jxV4HavhSWHpxdxDwXMqwmOg4apv2qoWpJvd/d
YMEObiohobhS9BmurOb7Oqk9ZdXFNXukIjc3k9Cyi5sE+fWQYXWCMTQS2DZQlHMBsnKrGviwWU03
XrJA2LBvNOcLEs2b0gyK70Xfvha1NjybjtqvFT1uTji89aeiLapVr3fto6gyf0WJPNo1WjQ9k18A
RhPUkC96bXwO3e6LAtYEmiAtNbBY32T9g5m35qMKdoqPd3rOcea5DSfvXg6q5q8MnAdt4UQoLet5
t1XUIdlUJvp9cF+GJ0N4J4Xn7lfbRQfTGADnRBGuk1Ay0aUb+vZrNUKhK5zUvRtQFjv2GjiAEaT2
14rkm+E55QvK++kucIJo27RW+zaXjOQAXHrRwB1zcaiFrj/oUfXckXfdBuQCdvUs/Np6mvY4I442
Se1EB0x/IUEiZrXE7Et/H5Qfla6M3wCUcveDL34fek60M8rI2LmNr961AdreCI9N38APIaClfNSB
m4K7afTbwMG2uhEOlrNAHfKiiY/erCAtD/44qSewP9lmnKEVn7HrmYvItNvyhbr2WPPAUOMtdgyT
oPPzOrw3Nkao2KtVZT4cgskhtfjXU9mWB900h4MKjeS/B6mtolJ2DvrhYMUVVwHAGIIRQipBBWRm
RJo4B3Vk3ZX1IG5j72tsGtiqp1mYn4LRv5d9jtdad2Ep1F2dg0ntoRTEy8QKzbUobI0a1twOUJld
cmsukH1juGei8Vi626xC5W8sdW031ZSkIbM7rIM1Kj7NBP4bA0vR3TZNBOxf7c+yheBtd1vaLhnm
PNHXMiYPs54CXgXaGSMTLiVjra+/ZprSHq4jrFc9Cw5kKCa0RAXcrQKsBd4xM/6x0p07qvfxJVU9
TGZC9y4zKucuz6z2gKd2tJDNwBn0C26KpPCEO31ttP4w6CBdFC+Zdq1imhsWHeobAETkT5V9Myh3
ZJ7E3eBUycG1dG8R+MEPs0zmJd/sYW092BVrk5a62WJAQflJT+J01fhVw+unGAGAErxxGhYsjgNl
Xc1q99iFakPFthAXf7YrQCJ2fOg6UIKjqWSvQYBts+MgVGfbqAvA874r/SZ5x8UvWIjMxNijR1It
cRsdM4gYaIYjskfkYvHC6mLnriPxtx4H4IfQxrVNWzWwMQAe7OxcN46CRe8+ELyNrjrfI1S73ZlT
n9xA/+ZWZA/JBatFHovsAu7G2cykCsrpAXszlfQIhmyD41porwzaK/4JCYxDftQOQrZt6FTfTHXc
l/kswu9bMIa7CYuDLBwXttCcp8nGHjfqajbVQQ1DWk9WXhPUryCQcIYwCsSHDad+LdMFe6HgdVTt
4oSUSLqUo1IHzreRutiOzJOQfFm5aY4sqt6Is9X4Nb9pu8YKtVKe3dCDFOmRnSh08WAFylIdT6F1
FmkZ4Vkz5AcdC6UPo8y/WaoVv6ka8MUodvGV1Wzqrmk6AZS1kbrIgvos7Xp0RPsd261KY6H2jbi4
M41MMmkl4xYspkAOX9y7Mx1XhvokQJ0lFfrBc9PyYYK7eMBkWiyqOhG7AUzcBnsk9ZK0UYR+hXaW
LZCyAFPmA8qF7TZBn5gnZGDG68ro9YVSZvY9ciz6Yhxs/4voqgsuEG6w4FFrz4K2vOpNlCcwR6o8
2uRGwZOyNxIFcFSKp6seOxAzWueGNJUxrQIIV6wTu9O1WQlf37QWgkwuZWk+hjjeuImmqgc1afDZ
QmZ0kep+dSMP2Vy8qXnnh2swyXeo15gn2almJuoj5MjWlYWZR+qCCmnNID6nRraxFaTvR3Bg/IwL
8zYWnnEbFqI6QzBE1fXPUDOftShM+sPoHD/jQ6KYS7sR5UaLkgCdaAw7d9fLcUcEuzNa10vJC2M5
2p2auv+hNRPa+kNYfM/OTe+235XE6hamW40Pbj15/E/N/sDO1lv1bfHOCsDGRYMSslDzkEoYFDvZ
/Oy4NileJV6T3/wlPpiduorR1V7JYZ+HoiCFYea3MmK6WemuhlHrlrrp5evBP6h6IO7lIXR5a31d
qHvZRKlcQ/EXJZ6hEfcK38J7ZC7zbeC6uMvPs2QMNU3Y61rsHeS4voX4kkz+5jphHlboYb5pJn9c
yVl9bYr7ulafsSQtTjI0uHjNiiY+y0lg9wrcRsJdSYXirPUk4kYN50qj7knGIsvP3VN/U4Is2Ji2
ERxIK2v32oS8qxwxOM072S31oVHdel9bTb/xW7yC1SLeN0VpGZi86P65auH7d551QpUECVe8BFaW
OYtUYU24Qga23pO3dF9tHi5R6ZjPYaTFpx4M2rL0bffVCBtuhWods8surGfLx/4kc8NlW4CY1zQ3
2TeZoZ3Ap0XbOI77S9G25Rq1UfWebL29NJsmfq6qSENfJkOX3h6/KBhCfDQi3peJYfBsc8dt5E8+
vBIOXcjN2ctHnd0N2XjbR1g/Hd98K3WX7eRNxyoRzlOU2uuwnIijv7LVJnRTrdwY3nKdrLRA1tUn
E4ELuUEJZJ4+FsDCwnIoL1051Xd+2H+V00tXt1eZhSy7TvU6ibIbks3G3vOAmnflIM6G4+TrELfd
R6vSLCisefS1sXGPllueut9Hord/IHLwZNlJ8RYVRbVUG02/z4cx2Mgr9mw9rld00G09K1mP+dRg
F4/VMFhA+7XoqxWKGz3R2URxxRxUxTeNitf4MXvPGHrovtmRwefR28bJyELzIeyBYfSp89YbQFkU
1Af2JirSD2qQsotEoGAq1RxDr/yKogtyszty5+iWEkUHqrVbjvm771YRBlS+u6y1Wt8FHs1epIgl
9T2uyeRrwFC35jZSsAiXvUPCDi0Ekr2UvUYFqd2BWoi3n3VUPN1doVkcvKfhmoe/9l51WotpV6ae
rKhJL6Ni5jNVbXicEWZloe/rxh6f2OuXh0CPw7UElv0ej+a4BKL9Hi9ZL/xdXI5XhrKmIplZOzWN
g03maSEW9Eb8FApD2XYJ+geOHydPva6UB1vH/FL2FlqqsO8YeSLNvZ6n46Y+pDeTNhdx2uZdwj1M
RaSHvkem4BP9IWPUOynH/0R/KIOZHmRMAkRkR2NRF2gAhzoGQsceDm037mRQRlZi/a1yubM3uo3l
SfnW4nj9XM8C+iQBUTibh6bfrWTTFaAaZabAHDvzLM/0+QxB/8ugTOlBhj7jRW632/7nLNlBQfyP
qX5r/TJLD6dv9dSYO13T4kuXJc6qgO6zskpU1mVMHgKoDTu99HC1gsRzaWrRscCF+wfPy1yKKRH8
D39OwR1s61Wde7yOk9fyfUiT7Uxc+SWoqL69cibwDp3VRMpKmEW9qxG6XaReE2K4Ob9CwivIa8vr
XGfPr2CWwlllvkbeyei8O3vSYNppQ/3NM76XRTy8W2VuLHkbsgulZesQYhC20bHbvYRaYuGR1jhr
JfPYWWoif7ZVATun0rvdMDdzq0Z6OXHrg+xFzEEAZQr706hG+bPVZV+8uLfPcLrzZzNmK8+v6tCG
fG3UlFdtJrV8A8OHvFFoxudY8bIHmEMXGbfcogChAWl4wlHpzenL1ejZ+TO27+ax7KM/pvsZEmMR
Kupnw07/dnoAqOXNnorrdETYzWPgePrSyQzQGEbkLxOPbE9ijOwF3C5+abpXD1Gjp7ZulNsgpZCe
ufFLZ4TugRRPi6dNmbwM7Fo3qtOAluIzWXiK3Wz10cdhzqjD89Dizj6gD71rRiySlGAUqzYsrecp
sn+UKe4UVXoHNZkl9kzCgK+xiO3i7BrmcJJOu9KPdw7xfceOw/rTovdnqK7wLOyz2AfCWnf7Oq3u
Y9Sp1S2cgPaXJt4x3R6rqPuqU4tzmNQwDH0vWxmmiQLifMiy7kuKXMp+FBXGgWMbZxcNxfFl7Djd
RjblOHXuyEadImJt5NcL1EO98owUFJ4wxsfBJ4sQG80rDoQVFfLRWoFGmhMKCG6jyZ3eDDzUnq02
XSRW0r6ahq0e/MFVlnJWEOjdMrOwiZa96uuIvN8riZbolKU4qcHxblm9x9lqbPzy0ESqvSKtGW5E
yhMcjQFhw2NkB+aY19MCoe4GQO4J/BBZEkH1PwmbbG/MMjkr1t7uou1rnu9olC3JPsZPbpuAzMIr
9XvWgNTz7W8xMATSxs70YOTY0A6DGRxNCz4bUhHRWnHg3Ft1gV/RRLqZajr6iNZ7z12Y0mCAtCW2
CdvBL5093G373ERetfLGVH+tdesiX8iMwl0CFxJrOB6kpToBNSj8+CLP7Kb6piihQyHwt3hVtx4G
9riLZ6Q+d4PChlOoljgJu+lP8qzL4z/OnN5SjmoEVJwBn+G/DMUdvb/2dmLWVbFLEpMJZbOkC7Od
h5XVtWzW8wHdVHr8KjvLGS5SRIsxddNHWfxyFPMrS6X8RnbhH5CvdPwttrKTJUh6vVYVecohGygn
h4ke3GJiZ60wagLaFMFmlzF/PiPvvlZUnXIxLoXXeOXrzU5QvV3IEZ8T0ghpKc8ZKlCaf14kyvhT
3AiRn/llZFzOSoRrrrwEO3LZ8cvVeUHzEsVqecdWontqcvcmGgVIkLnlatmTokbeWbacpvjmZ7Mm
x5iJJwdHd7wmy+lkzc0SPPOiMt0e6AQzVURrlnrgiUPXTOIpEeG4zPDJ28u5ZLyxlozNaSfnDio3
7LEPze31b9BQGPEFrglyrkuRa9MZarqRvX3iW0AfZ3+9CgvOOrOxUBR9+ezb8W5SdeeLbSr2KgX8
AHkoLB/hD95e46hyrBL28yd1yNt719S/yri8TjQ2qHN67XRr53CvRTu5X4bO1LjbtvUljBLvbOuW
TRpCQ0OwzYZVM2ArWblhfwsLs79VZnp+zWNyUj0gZz/jlm6FKwqXFis0RsiOwNIwq8hRYJlDQakq
HsKu4yXHrOQoY5mZxAvumNaq2rcx4G+NVfy68vRxn1DYfOyL6a6te3yCWnKBo9OIR9uBjIhDwKmf
W9dQiJpJjeasbMXw1fAyT/ujbI5+nK+DNBw3fgIG0e06e5NL5o4a+t2inE8xj9+YtQjnJQyxbmb3
aOB6y1Ubh4BwZhyuNiXbzJsOeekoby23VCtjRc7WeofIKN8uEJFvbebtMFErnnhINEcUYmeHXeJo
BH2MuN6o2oPV50W4Gm/DqtKOEcvsowFPxu3IkOvctBdWP9T3uZJ7u3CMh+0Qp+Njpg8fpP7tj9jm
PoJewktRmunGBXlxIJke3SKBi5yMndgfbn5vq0P33upY/Dq+nZ49DVBA04B6VZzMPKKN0Cx81j3c
5mjKg5/05nFOzAD3n4O/nHoyanRVtqE+jObj3N9aWrL05q0my/slhgT+ify16a56R41WkaI4qy5r
nTMO3h17nphfS1hWO2EYDvgaOgKrATAqrAGSIjfrnQxS0XKv3VYYQjbxbLEYUOpadRp6J6phT/d4
51rb2VgKC6+xzbgbD98xd6mxaYin+8Bjw4nIylm25ASqh+pqmLeqqlJ2GQvbblmlTX0rh/g8w/ZT
odkLAzXge2s+BDriG0GeeHvZNESQnkN1B+P5Fso9af362UJ9IVhAnL9X+ZPfwiBJsEuKigcV7spa
zbAYKFFl2Tv+FO7ZLQXn1IvwQyL38hAGlbLgh99+EVX6xxV1aiB/XrFBN2vrTbm6xipU35lagqZF
XfuvCDF/r22jvg1hEmD36D3L8GiopFeyydu686jSMbaWHmmP7LYnTN91i8+auEAfdzWA5T7gTNW8
5tlK/hulp36wDba80OmcooSLnQ6/NnG3VBYUoexlNk4YLfVmfYoVCKebcT4VsxWQPDRa5eAdwpgS
AZR2IYOfYwyUe7dWmanLKCftKJ2BNX3c5S2Fqpjf5MICo/k0OqlOHWiCBxwUwbqvW/e5tedvUPGC
sZh3Dvrox7UFaHPXsNpbhWZXvIxV1nJr9fN94CvRyvV9sVEqcNe6h1NXJnhS+b3Y8pUtXnNET7o5
cWtCgVklZYL9J0K0d1bgJAuszaavHUhSnmBZeqcnSUr5NICt+FOqUZ5JwcWrKuO1h402q1x/8zlO
xH22jOzMWOZ48/Vd3t+O8yGtXPLoQfm9y9AAkS0ZN4IIFmk1shZFf/k6zEvr6lJar3LUZ7gdWeBY
epHtPjuqkgRW7ABglFeTr9eoQgPvauTJ17IP1ia3hnPaDPhcdWN0n4PlWeo2KNSxBsDQh0X1RdPa
Z0wvo++5QTVU77jreto277SSLaAZHHS3wVRKsb4bY2i8etUYksHJhke9T4ZVXlbmrUACZqM3cXPT
6TBK9N6cCZ29WH3i5UU4dEu39KDoUTCjwtKHzY3sbuCD4gzTf2/YIG4r0sFI8RQJNnHF3dTZ+Oho
wLhypST3nuiYv2E0yacdtYcOPN4rzDw5PCbPsk9EEy7rpi923KWQXWxicxXON1x5aNu4DK/txKrz
emE0MMn//a///f/+78fwf4LvxS2plKDI/5V32W0R5W3zn3/b7r//VV7D+2//+bfpaKw2qQ97hurp
jqWZKv0fX+8jQIf/+bf2v1xWxr2Po+17qrG6GXLuT/JguUgr6kqzD4p6uFEsw+xXWqENN1oRnxsv
b/efY2VcLfUnvqjk7l2fz8WqVIhng/OIJ0q6o4CcrmSz0yz9WGO+w1tOL8gE/2L48Um2+sZ3HqG9
gze69hqsLJG8vMiOQh+gVlUFumYuQl2mSNdda5SvgRu5e3dK25VsojWYL2s3i0+DWZav3QpEdfaa
GBSD0klLl3KQmgix8kiF7s08esrd/Dy1Q32rmX6584JCLDSjgD4ug3nlQlcL/ZNskVKtb2tNGdd5
4yUrt8rq28IRX//5c5Hv+18/FxeZT9c1Nd11HP33z2UsUUMhNdu+tyjngKkr7sqxFne9UjxJU3gj
B1OUT5a9kRbzsVCf5Sh2EymbaXYEgZZ/L2fOjDxYQuvw9Em+A82r7/jIicdJd/g5ypozJT9DamCb
qPKq3bIM4uE5Rbdi8ikXyBbYYMgo0XPYpt19PrmQeRkTKH5zji2TrMjtP78ZtvNfX1JHc3XdM1xN
11xDnb/Ev3xJdUCPk2Cr+D7VTbvRzC7bmKwN96Qx06e4Ly6uGatfczejwNJZEfnsML6EXqosZEfp
mk9o6/oP0I3jg8i8cZ0MFTZ7dfuA+SiWlVMa3os2TvfXZjiXDmT9QCUhu+2UGOOZMO3gYP7skTWG
ET33pMeq7LPiIM90xXBuPufKWZ8X/WUw8+XryhGfcX8Azop0IN93oBzHMh+DowPTvLi2QwMbS96t
rey15yGf4xDIC68zPDnjszuNs9xeYjof/A93EV2fbxO/f109w9EMS3fmzbNr2L9/Qo2qNeiZQ+4W
SlRt+kz1cA9C/8f1IFSSZmBfijXaOfZrcSpbD5K+KNpXp9Gjo5GK/C6y4vxOS3H/THvP3MvY9SBg
fgRhiSHpPE7GELfNyF2Ibiub3Wjnd32puyRR03Yzyhf3/ZKiblGJNZQQHxkMaMqJaeTtYqgVdJmN
hNMKRD0pUrdZJo5Wnry0hAfzy2mL4PAunvxbX21Au8c573ifWjt+m/ZpGqpkO/RGdCniVF8DG+3v
Yn4RK4wYk8dAkKJil+4/K2UPxWyYlLc0DN8VFfC5orsn9KanR7hY97WptbsJYBRpzi651cl13soz
uDLfuADKjD9DRYvIYdxmz6Y3De51QlkFMDMzcKGf81sBrdAnDRcp/BqLWfBtsosq+UpaBWKyg8hS
oFbO0rR6fH51C9rvfJY4E1Lt8rSZIu8alE2A5uah/WEl1H6DJVjtZE4HpmuvDYEwy0OQ7Ex3VPYU
NxMUrJXGWGpuiAUAJPoTEvj+KVVacSTfDAGelozbQc0a+pdTQM1r1Ninw+eYwmPRtpJtW7ffYzNo
tn7R7iO1DJ9CtStXFrn3UzGZ7tmjPrw05mR3l82Gkqn1yiOm2FA9NPcYclMf9TvqlbU9XmH6Epk/
+AEWfS5UzhnIPwqPPGsD3Eh2Ar6NL30N39/yp3Jp1tm4GNUY+6t5sNF6lFnz6AsY7/Y0eb16Bi35
xyHPMaBhr+ts2adO+qIRmXqONWB5yLZv5Dhb+66ObXhx2sS9GXOs2QffDr94PayPZLTYbojGunUG
dNy8woi+1KKAeOS7KfgYU3mgzHQ2he8/kZMRCy8+UCMaz4pfq8Fa4B1JWRMYmVeVF0OBN4AkLdbZ
2VQdZSwHy4nWpVZeyFQ89SXaETU70GDNFo/EDtjO3YhIcbAuLRZtSg4uQs6TU+SZF8YQaVL+N5/X
mlwE4VN+LOs0THljY7Bla3Pyw5XDcnmttTpPblTjz7AciqPl1/alcXT7Msag6f75yWEaf70vGYau
aqanqYapweA2f78vDbWftUHvWF8H318bs4+CNh/IvHVs+zmzELfzwab9GazcIVzVlMd/icnRHeiw
Y1IoJmoj82zZlmfhgKy8OmUUnyYDacG225D9TtlC2sm5DrntyYMY8hi/DHmOrIKqIsTDKNkOag9W
USCOco6MX4cAIXpCzypAUafR1EVh5fDZDIyu//l9ksuJ3+7fhu0YnmvZrqfppiuXib88Ya0qxt1Y
scuvihnnS4es0LaoSrxFATK9CQsFO3TtngvX7Y7kk9EvmONujFKiWlrTJZ0U/zawzG99aY/41LJ/
YTnRHCx9UF/iqlzIeOgb0Y5saLmRTS3HIhQExyNZO+NkhkN9vWyllSzIWzU7T1aYbVJd6zFeSKON
7gYu997EeemRN0pmUOxf4lmwNMuu+BKMibvuMQbap+guvkRqcQUYx2iVXuO4mXcvKflkCfT9y/ic
uAQMe5ESo+NwjGq3eJjrkqsyj8yNbCpjW1xgpe4S8l0lwss6DO9QFPu4K8oHDLKpsLTN93FUtPU/
f1ruf62HeNY6FMIsPi9Lp4zx+7f6/3N2XrtxK9kafiICTMVw2zm3cvANYTkw58ynPx9LnpGtPfAG
ji+ISmTL3WSxaq0/VGVtOGQxg69d0OIEreXPk1V7t1Fa2pc+r/pFI9r+dWgD8AO+a8FWdrRHNHI2
WGL3r6Ibkq3T6uFWmGmzrgOQLgb4kqM2Hxwya0dZlSXZFgidXI1tHyI9zm5Y7yDpovLYlHgh3yAW
iF3swOTSl2px8rSxPxWYZTw2o7gGVTRdESXKH11d/CDf0ZxlLZiDlE0R1EdZTduwX1au3e+r+czS
Z6vmT4a9lb0huPG1kVb1xnf19BDMkDMwkO2pm/lE1qwd3y6buq9PoPaAWsoW2fcxqux1ZMQddgtZ
jdJUG/XfmfStOb+X6hb5MWKbd7zHil0c1QRTEpUQRqwy1Ii7eWjd+Dvbg5xZu6N9tpFymxbCzO1z
XpmXKhfjvpw7ZK9s1xrL/pcfXv6wvz+mOjFKoam2oZps1rTPC+EeKequd33jy6j71Sq3ChC1Qunf
DzE3PGok7lNeRdaGLUV0tkrHuk0nhHdtBBZljTx4chWdCRyULfBsKtWtc88MF1kNrmbskTKTB7Si
sotjM/f7jamwGMVz3EF1ilDLcOlYEu//flP/Y6rWhaFyOxsqTFjDMLRPS8jYFKVjaJH2xda85xpS
87lhlvntMPSo88F31FjITfYiRVz6DGqkX5mZ596UqZ5vYrb3GCmhQSqy3DuUTmgdVCA0uy6ZprPX
DdWmwJr5BvpZv+iNsTkWoUYs3izqHaBrUELJtHa81Nub4PcOslSoUfdeyv5b+l+9H20f40isxf/y
SvvHw68L19IdzXQM4c6b90+vNBZwE3v2sfoSpemPLLsSnvfOQxRZl3DG8kh8jtDTeIXikVh9tMlS
3Dr6ScNg6/2EEo2ahSxG0wwiNspxIy8gB8sOlGzm6Id3HElaj7+g3h0KA2UwBmitOP35Hf4ti+pQ
z1JNY7LuiYGCO4AwqgPogRum11db6pjMbXbYauf3IaC+3qvGPMRHc2WB1uyIDGyd3VR1+qA7wjxI
syGciLMbXxXNTiCiCwGLqjzIsXkav49Nwfs7C1EG7c5Xhk0f6TV0X6fVFu1QnkHKO18CNcGe3gGM
R4TEZhMrXszGd79Yvd0sYS6gLqL1zk2VIMaqzx2IDREOzoPsCrLGvxaTh+jm3JGNrPEab8QMXAT5
uR3UOTxERzQVzyaAyL8/JrZ8Dv6YAyzWNC7AVtt2ACEanyMDSFYmGlq2X6wB5HhZhwS/cBdYR0pv
P5Wm169EXVu7YK4qPRhu1Wiys+zl1Y17L1HhsRDiIWOJKZtHC+wUL7c31EDtp1YD/+HkprqUna6O
DYvHo8Jh7nXy26DvH3AnKi+iFPZZ+KG+bFFWfgPmDqPKGF+mugD1h2vKPgv94qFSqmc5oFOyemG1
Y3OL3GN8DPwpWSfeoHxtwoUckOuZuyrcYDx6RebiE+/x6p8vjZ/eA/sA64FVjLEbDAU3Mkm8dFKL
sJ/f8/sic7RVtai+HecD9J9fbVVmVrfygFTK721y8Me5StTV7+M+2vQIpSTWFH9c6/P1SxtUENtJ
nez5vW2rlwBOyGtiYC8Ul0O2z2vFfukjdONr+7Vr4NAlnVqh1uRZr3aJHTiURRbwHbgSDEYQOaMd
eiXUhDqzbrpsQPM6gRrquuW+K0j8IRSS8JgYPnbR0P0j6HPV2B9ZePTBk5s3944O9kXP6ycXgsB5
MhvnHjibse5dxN1C3IjvR7/qsLnD9yhCumLJwgWE+dBe5dhhwsErqRQP1ipjfY1kWJVPyUL2vh/y
Zmm60XSbsHE8iUEztvp/hVKk3skn+ZMPkRWMtKctVsw3H03yhE/nf6p+ulwLo29VCt1ayHOlzMrH
9VIsxw5qgaVRbjfrrs+NG1FoDQkOPtaYS8PcJnvVwtXfS38fl6MZvnFVcmzejHG3JNxdFv3cezRa
y3zvIDatnVyJkJe9zjxalorBB5zCuJgc0WRAgphYi4GiVqNbeci9BjEDL0yXM5rmva0R5rS3sxku
PI9r54PatPBbYv36cWpkt8pFn9plH436GnWjR9Nxx1tbneql1nf1VlblYci0dtF3TrrvmmK6lW1a
CjxYgfQka7K9GN197hTj+aOpFRH6+W10kxmiuRHZD08jVVwnOBoRah1fsPX6Qb7Rv3EVzbwbtODS
jPbwIkrLAE2DehMOKb+P6mNmGqiVlzEtwOXDGFxGo5GWy8S/eEib3bmqMtzXfkS0gZTh1u+m4V4v
R+M08w8dt8tK4pN4QIFzASnI2C5XHMgovJy0+F7nHYEu/3jLdrm4V4e0XVtar69ldXTj8DYby6Ws
vY8YS21p+rqyhbFMiNEnloCwl11tDM80jqHesfrrsx02kfZOmFZf72WHPCQ9sM+NK4xZy6qvFnK0
7Gls9RwkRXmnuYhnl43oz7HtaBevBZAEiLR8SxAgS5F1fM7TNNtm6CnuhJoXj1h/3coBX0Ldtw+B
XSshanTwOtzGPA+OMxB7GocrFNj0Ahlg8T5CYyVzVGLz9DFCDvOLDBc1qwGZbKoOi+XKIYoQYE0+
iGH+zpLqqPmIyAcp1cRqvH2W9cYatYYSZU0COvbgpW8GAjplbA3fMSoCWIyl5l03+cjjpI218yJ1
ZO517PchCc+ca9nfLJLKkl1xk2XpuOd9nKJY8dzC9MKkb0AAsM5/Hdy5+tFWpCY/40y03IBwcxcB
udwXrPqWUjkgrWx091SAmFGZ29dA5bUsFQOmMbmz01I/FT3f8lT0KD6j2vhlcmbKkqYMl1QlpGdi
JqKbbFJBfi+LRiu/wBsCfRS4OVyatn2FmmslWfllAuS/9eqp2Mpqoh+KwQMeNozlbhrNeiNPRhJy
mcNze+4VBXknLx7Xsj2ow10TaeKxmNTukPSmWMnLaJV9URPChV7WIx3QojuZCMuELegNryY2xovS
lgZF03iLkfsX2a75YLfBd0tjg+ElHo7BPFxvFHXnYti3lqMKVVzN2iLlCwL6bFiFgmJnP7yOokEC
oFzE+K0t+9gRj5ba2ouhqaeXxq9j3J7C8auIfHjrlf7diLIdaRIfEKbyM4cbGRHQuZbs2IMFae5N
n6fVj9hPb5WhM24nP8xgTIvhJgM2v4Qw4W3iWJ+1fZXW2416k7PWG4J67UXJokI/8eoKJfMWhgZD
sOIr3cSZj0p+9KoHqssOq6yUs9drynmw0QGL9fIomz7aZUntvZ7/FAvOTx1mYCjriQ/bVoOFQ9cU
X50kRLbHVLzHMTMSEM2ucuPmhX/LDsdZGFA4yMTSZvl9dhF6cEuK8hSpRn80Bs28qo0vrviFxLMs
21o2yUMK0AablqE9kIokgt2yZHBVLXjsYwC3QF9iUCRt+IhSh32Nu5L5ik7Li4d73/iRl2H4WKh6
tXLGFM8jd2jOw3wo9Ah5h6zaqV7WnFXH5jCXZKccVppGsRSQ+Nay7dO4MhmwvbQeIO1op0pXp2Pv
piUGOnX0MA2kwX3AFz9CfDMa0/vRiSBceEhPkW/1p7UPYuz9JAh85SZKtIUAKn20dYRjNRhpHYKV
RrdTzObmvYqqvHkaa9RhFvbahG/32GQYGFQFj0kk0uqxhCi4xhgs2Dq+VT5mBnKWzOo2bjFU9dLE
SNTJEb2cq6Ft27sALemlrDptVx5YYEbvVRQV3SO8RPBH8+B0stSzXvjfE/3Biyf1K1DwbxEQzdeh
Lr2FXwn7Ian0epU7VnAL+y/fRP2gngelHAjyj+ohGfmREqtAYgU/n6Wl6u0NDNt4p/Jvb2ljc4GU
J1Z+NWpssrvvmhb0P3k0lCpJfkas7BYx1ghPZTgG66oAIvzTyfR0FVsJT4AaWe6pL/UdNos8AIVp
PWVlZhwKbxxv5lrZFHxTfpA9ggJOFopmTIiYqumj7ZtAon2lOsheV8vQXETXHkg8vXo39KjcudNG
VskaR9uegN56GrP0ET0qc5G2Snxy8zq46rr2k8mwew6DNN8V8GzWFsKUz37uaoT9ChVVFnrdLjjp
QZPfNRkziPARtpmb7dKsjrCZ5YTaPTfo3a6LoVa3spebBZX7pErAZ3HJvl9VwJSeTGT0rnZv/va5
kALTtTzHaIeNjj2jpXb1HY5jOdDkEsuu2AovPlKLK6dK62fk0p9hJnF/Rv2SjLf75kweQK35JAH3
ZDsEAqvw+aTAAallYGv8PAXJ+0mW0y+dqnDe/D5FoMKO6jt//qRUD37/JEBw9XNW+c+W4is/0rL7
7ZNg9e4mxVowlwpQonMyXqbo5aFKm82/bPLmWEcuk/XvWXnSaLqpWgTOACD9M87TZl4RKCp8CjsK
DIQ/2/ioV5n+lOrR6+RH9RXhP/0pMGIQrHX1MJQsffrRW8lBcLGxNQZq/X5K0IyHyARVJKszYHKL
Cp3BD8clnEHpV2iTGDt5RSQiQVkUMUm6uXcMo2uMBc2Nxq78QPQnvOS5l+2CBJ8FVmsIf4gpPPlu
ki+CiC1lHg6wS9MBZ6zEepAj/OEZzbfuXvYH2I7w2c1F1kKNV1E6qslhdIMnp3YtBFMMduOqtfUq
Q5mBhM4Jbin0oLlaK1m0i+MoAm9E1U3KAXlN197JqtlYMEOLRj8GznjPRPykO1Z2Z8dddhez5QCJ
SSajK3gWln7Ewxtm6VH2ghhpz3//BTXjc+ZhzoS6riqI1ViwhMSncFZkM5uUtdOzwxvGLQHCySB7
OzExeiniWA1m2tG5Fap5tKqMm4r/K0Q7j0SzNYobL3vTVSe6K6o8visxsd47sWhII0YQy120RFWE
ibe1GirrMS+6F7XjxdymRnP1awe1lWLaJ4revUxdP+0mAYwzQBzupTRQ3pgIgV0sE4cc8OHvp0MP
afZOzaPTz1crWhiyrmOV5x57kqcReLY8vS6m/FCQRceAi2HlDKfIzLQ6paBPn51fn+m6dXx03Mxc
ylG+QNBPY3Y8ymugiURSc1wpTjQsByKBNzoKczcF5gs+09vlo8kVYGKMAdE22SYPHlY8GxN13fdT
kXPWTmZpPauY6J58/BV3uZGi9zaXPtr+V+nv4+zI/XU997+lT1eJQ1dsgU6Ta1Vv607xtlEQhks2
aNO8S5tutTRINqLt8tVHm6+106prNWMtT5MdnamXSzO1u+1Hmy0cBNNGvdyIfvoODhx5zFoTPHm+
uhcGYaxJ9ChV16Fzh/57vrSyoH3VO/EAfiwAhKOsaYDApDrlxSi7+svf7+9/JPwNgz0CaTULFjph
W9n/W8Ios9jkhHoTvCJUE8YHy97VRvYAwav5YTntVoy19kX1HbEMdNu4lmjq76tgsraQ/fNTjvr9
Igc4uABhxU0+HxRk/VdWDBJUVvW6ufz9TzY+Z00M2xW2QXDTMhzTMcWnwJmlqX4YkJX6Mo3DKnKn
GogIBzMp8Hy27WbHNjle9Kr3q00dbCy+8bNb6KnZvdpZfYTaB9xcg2JFGgHyVJr2rz54/UUqUvXc
oxl2r4zp1UrV/rWo+IF0LGV2abCCNl34mX4em4rQ5mDir50nvOQt19GwTaRHluRBDgSp0ONbFeb/
AtUwnE8TE/9xx7YQUbZsk6woecY/k0ew6EFiZLP9gMWEKZIyP5Gf8Wcjb4r2fEh1Pz95BZxzAtj7
T+2yKkd8jJVticjRak1MvP7mi3wa91H9ODd3Ie7AaorQhDX7OwNx82Mg3FeIA8RAanPEoMH2xcYx
a3rnITBBlwPM+RvZBFpr2DOTTmjT0ikv0qvYONVOaO6Qoxvu1KLsEdO4EVHOJZWOe9OvWlRb5hPk
RRSvDBbAJ/yjvAgMs/ESYx0nO0Xdxmuv6E2ZKDkmxAhZcgJjiOeDLDW1mS+QWW7XnzqyFK32hRxo
8agsdQ0h2aotbOT04mkZGGH3YCfWeOELuWvTDnWv+VAOrzCm4vv3fovQKIvk+iT7ALHoWdac8gTP
G6ts0HL1Aw3PBkM9JVr5qyTb5CGeez8Nlm2yt25Mey981Gn6yS+OqtsSfBiTW6EVBXHx/xxk5+Qg
eL/JzbE4yvpHtxohaUzSYCBJ6+K3q0zKxpjfvNp8UMGvRFqbXpz5PQyMJj5PTXbt31/DgOQ3mLW2
4BTm3tnNBwnOjEwiqAp5ka5M1VvRbmSfHBWmU7VHdXVkoTK/y//Xp2rduA8989enRumgLp1BANlI
pwkFXQwaEyT3XmsQP7DSCvcKcdO5ymqvj8qr3hPFNxBgOHWDnl3TrPmKv7BxQVXevMiS5ZnsAHHJ
sMrCZJs4AcKRHRH7fGwk6nItqx8HeUaFrutHk0ryYdFqMTIpTa+cAQIhxqZnziZQLeUs2z4OgeUH
S78IkwPR4/iIhhcOgHNJHmrFG/OFLJK1SjZoo16jNkhOkZ+hgOUU2drhZ1hVUVGtU2Q2UJVAD5og
1wDxrf3plzn6GX2X3dcNcet+1NX1e7Vu21sX2yDdML18KbKK0EtZdPjRMThw+/aSRdOJ4E9y9snh
IXsqnIXXmMbzMOjWuhX1tJXVHHPAhTmN8bUMav+pYsWiuYn5nExjB2H5j7Os7iaFJMNys4mIC+j1
G0/zYQTc9+xZebXNe7Y/eR4UKFqGd3IASm/jwg4862YI3e4oihwJ4cEt3kCDzhdwCsVZZQCnjggL
6TftaE4L2QFU7JZISfPYeX6BugyCsnEGej109IMcIEo0qRWCLp2Dn2qxjFPP7B56l02rh0YbO+dq
M5Nwvg4rhBMBWcUQ2FgyGzsv1M0nswaaNXdHTgya22K/kvaVtXYCMRxmcDG8L6TnlEA5llJxblBX
mY14liRm+EW8D+oihZfrNsch938RNvSh+04+objFA228VGVJegoI5mttTmstbJQregvj3egSVyrA
kO7iTB/udFQWb1vzJPtkS6XZBeikwFrKKrGLW9M0rQOeisG+Dg1jE6ta/jJm9UZ+F9bQdsugmepL
mpSk8EYh3r9ehJhXWZZnr5rBQ40rj7ofgqG8Fxg+yTMzLUYCrRBwEmqASorpu2t3GIMvcDXefwjd
Q2Svd9DoNPDquKpJmS2tCmEEpUPyMjPRNq1LeHKQW0v3vTDKAk5C74X/do3q/2fMPz+C62R1W83L
go+PUHxd/MtrWf/nWxlnKkMF5GrahuV+fisL4TduarXDo2lOzjVO2iv2HeWr1uKP2aHRspXVDNkO
q9IJmFVkBpd9Swhy7Fde7itdzNdjF8sMQTxIgkoEJP4/JcW0XVYZY7SVpffe0vqX1CQyJX9uW+eV
FWlJy8YgFwiR8XnPw96hLgsw1A9m1SO8iequWhnazjYR45Sljzb3f7TJcW5+xTV0MSopWSk0Y5J9
SHD60E0lkcfE9Q6dXuzHbIqMrTZ49mZsefO813Gn2aBnjCbKkLx2bZOsjLqyD6WLoKio7yNbSViV
Wdk+DMKU6ZlqNHbfcV/UbqAyGZD+wu9yFBGAdG04OJnJauU92EBangtglZuudirrkgxZidZcWDzr
LeuPOmjwf5yrYZGvfMOrHvx0Mm95/ljzzQCd0cZ5KXdx3AzY6Tmxl2wDlJyuPVnek+0NG1kb49a9
ylLVOioqY/jpxTby0wvZqFjpKwpa3v5jsDyfKNVGnU99HyvPTVrexrKxG3AdD30DlqyheVs/VEvW
Kn3xTAjYBglQJAf5P4lc947MpUnwNuweuyYjwsv/yMKvYAmnfEBxK7PFa5GGX4NoSr+FU/RqVrnJ
sn/wuEEdEKCYQz7MA0LeE4+hKJnqehfI3Lxcei/KNZQ+xvyy2tjWS9Pgj/hYWFVaW3jLj6UUCqV4
LsCO206tmW6ccCr3rMedB9LEt4YRGl8L4cUoJvrGxTCC4uKXNS+huaMNpkvBg/Xoqpm/t8Oq25Q9
E04dfZP9pJ6D9ZRgSW826uzN4PVrg+X/JUlYV/SaW3zV3egZlleHrJ8uDiRylZVs51tfRtgDv8xa
qtu+teutXbjKS4B4jRyQ4B+11nujOqCvHj1kIQGa+YKqb1ZLZ5ycM+xh41oXHSmZuaP1SPiiZKXc
6l7tHac0LVdWKtybqIfhgi7pU13lNfJlhf8o2BsUvjY+d7ZdnMbKRD9pzMZnaB7hpgmNDEQ+vWGB
sKqC9dNF9lZwnmwze0ZlabhU2CawJWFUHE7TdvQVxJDacHpuojZeqtjfHOVJtuuvW6TbHpS6V27s
DCdZ+cHwXva2G3QreRKmi8mq8Rxrj6RZfa4itFmmcQLYUc+7pjAyHj+q+ET9qpaFVx0JLf1elb1h
RchBntvM7kph6RPSTck9uiaJfxF4h9DvxK8ir75u9qcuvYMGjVtZ/6NPnqF4Ym3ElgomZB9nnide
yqGukOxAcA6gKiH7mARNp1v7JJ+l6bxCxVfKjo7F6In7eHLu3tsT1yLqBpLYaQbvltX0D9lesyRZ
pjWCAJCWkpu0KZpFMENNlBG7ljRwzKs1lf0FnCx+EBGyul0LsAZx3rWdNfbhvYhfjX2QdY9kzBbb
TTRyeMkihmOesxEZy7rEque9rSytc6hOyuE3cM3c5mu3I5B2j8mC5Ssoty4K36rev7MjL/zR9eUW
p+I8WBTpW4pBeLQo2is7YxEs8jhC0cKfftSjd7Uqp3/Dfef7VOXaqz6ZA6pgCNwNhL0XqMQjs+vZ
NpKCCTsICGwu7yHVQ0+zcwhyzUU5SJZqo8ErynHSpWxTKigzCyXgGqm8BhmEcIt+50/Z/XGe02M9
FgRTvu68dFi4yJzDNY39tWKV5oU9rgqbVdP2mRu1Z3BbyMSJoL5XAtbKzlR1X1CKu3o+aMWFsvKz
rntnN4UzqUkymySLyfdT7RhMIH9m/lMzYk1hGWm+6KrBBoDGgWAfNJECzzrXj1iIQGbVufwNCmrd
wQ/qF232Z5MHd2YSt356xiBeOcomOdQKEIX00DldfYy1A5wHNRHskqgSK10f/aueNhPuVdaIM11i
nptI7da6m2cP+GLpcG8N/80YgMDUrKEXXVysYmR9vuVDPCvwaeajGyJ+KK9U+dqvK+WzQathKfrW
UipxJrSVizA4O3MlYRl6TvspQditL8NNbSuzLwI9dmJG8BDx51yChCRqEjU7CulpmEuRVqYnv6ia
XY4D4Xsp+G/bp97cr/u1CpUfdIB6cImNwr6Zi4GlqgdFcJBVeRCGk1nr90EoGwodow2GOrGlLXOt
CG86pDcTx0iegfzoB8ds65VuQXVGLwNlsIDoAHS19MZJDHxY5w700IpV77bOofQD96lK2mVimQMe
KVAksr4bN7IK7muPk5x4wNsnIl0MASxBfbvFz5WvmtV3HtbeF0zbw2WazwJlilFtsiTMTsjygmVG
dndbTn53q7nTuAwC2OtqQvLBmCNM/hxravrQ3DtZ9fzRJEtO2ZurcHYzVDH80eLUOeFI7rDphzeH
0pxY6nNVtsnDVLByWcA5xCLSQZwPxaDbigDYUiMfhpBugZSCrE9zfah9UEyyzlv8P3U/rZ5NNUPz
K1NfVPDDaaVmP9kgItqZCfZLAA2C2LTuwApbm8ApwqNlp/65deaEk9JUj22eoX6Bsu+P9i1J4vxn
poMhrSrdeVSY9gAOJM3Z7yv9kNtpvE3Ktrxj14nER1ombx2Gm/IsrSuu/shsBXDPWzK1bv8e+dPF
n/QksoSma+sqYWFXCEPldvoz5kWMMugctfC+iXyWP5gM/5gS64MD81Ov/fotjaf1i2iRuY4wWF/G
4XnUscbTamjFitDCa6sPe5yQsPwrPYMVWX4Jo6ret+7KsItwmxZ5cBdkd0ncXHPDNw+qIowD0QIM
XfIiWYZdCwLGhJTBrslc5eqI6teQqEwdXA4GLRqfm/ZZMxVz1YzotxG3a7bQTwgnGxWUmibA1kI7
WDP4xlZhTyEo/aJriGtlxkv0A+SscTPlj5jRuSB9UDDWyW/iHOVkJ1XztG1atY+KO2FU5JPAhGsv
dmRT0yXESuVoR/cEPVD11vv6KkacuLwOOlKIivRRUW1S7iikLjJ8WjcpyNRV7+FP5QTJ0hNavoHq
pm56LzE2k/jWmnq27wi1rG3i40uBkOmGCPiwtKuCtbdo994UJju4uGBlJnBDscgXSPRC6MRDTQn5
k+ucHE8s0HBOy8WghtN9j2h0pODeOAa886H3oimix/YaHJOyBnhXbEbD0Rdx0JO6j5typSLIhvMD
WjJKr3+NcyT7Oisr15nvZQtFKdNV6uvFXQQaEEiBfkbEWj83cMFiLWxxZAiWKNwMBwDH7hEHQ4TP
a4hk5AyD+xjS5DIZdEKO+LoBQiyrPTp8K/QwSeZHzX5Cxx6xhmJhDUQMoqn9lqqlcQI+8+YHxtYO
WDNZZR5lC68bywPRcL/x01NqmE9DZBkHv1HtVSyQ72XV4i8jzW3wjrRqciwP7OrSE2T+9FQySY8B
oq8tjIwq8or7wCwehGjSgwhJVXvmkfD1FVks64W5dx84mLvjO+4E2Tk3rOi5UpKtZvc9plZhvcxJ
R96agOm6ylwkgQ36oQgwgMNBD6ZstOi6rjm31mECBrGe1Tw3mPqe28SZzkEOQEWxyYpDYTsVHi6z
Ksy1jT2Y4lCU0VOeev3ZGwnKxmhmOFrl7dpRv3XYjy6Ykp09sqWIQuvDvRZV7UUedBvlxKHMsOAL
KkBXpWocjbEGKmfYp4Js7LUHibIarQD5fhsbWsC2y96bFo169ktHPEHTXDhBcCyJYh+UVBn2o9u9
pvDHz6Y+gI02+BkNAK5L3cBYmB094Ebwk6uuQiDBmxx9O7CSXaW6vQwV45val2s91Hm9jMNwVrP0
poG7iDs9+FpI8shjjEazirMWI/Q0WBOwcLeJb+crRJRX1uB/tXSj+5dpTfszZsCsBhXAEJoADA5F
4R+kSyJrbh7DR/ueIq91QAHQOoIfWeFqHmERlKDOhHWIt8hgqS4IHnr4cCcYbOsOfEHhLP8+ybra
H5t/+dfgEo5gq+tqpD4/M8kHIOd6x+393WVNjApHW2Ennf/onGCm0IzNajLdeGFF6IY4g/PTUOJv
bdMMp7Z3p31uOttStVlBE8TasVIZDp4SAH9qQnujBSUq5xPahm0XvIBIUi/1FFzi2taAGnThOW31
ZNviCyHWcjOOceKzkofeQi+ih7At75lT3bVf9Cn+WonYVqrxHCbYDkYmGmKmFaNhNoe7o9Zt+bqQ
xGlLS11rfrdP01pfBkLtlqOvVThH2ZBa5mplWcm67u2jDxEJF4J0kQ54EyIb+dNtwmArwuZVzyaE
/or8LndM96D72qEPlXuUqqKnmHtooTnuW5ojXWeMrXoEJWLuMp/pLFeSaCs8vTpG/rqaUbZt+1OM
5pW7E05WlazHHjXTyovbk642DQhPFwsBtTg2ZduckxRzYMvP2yXqufEiVp2QqIV2g5S/QjYhxDez
Hqeff//9tX+8Y7kT5/sRdLqp27bz6R2bo9tpl8LPvme2Otx0lVtg9uSZ/ZIsw30d6CzSC2K8+nx3
FmUe3Aon+hd+jPZnAEreg8IWEMWJo2GK9BkbjzZfZruVm30HiKc/5yMIQ9yU7E6BotbYCmEIaPyo
qq0Lj2/W7ETxEycZexuwxsM5KD5pahwfYnAnbdiN8Oh52/39a9L/8ZjMyVJAHTwrBjnIz4lTTbHr
AZ7s9F3Lk2/YoDUn4A4JcmypD6wTaRWZzdXj6gwyYsuWxd8HozasiQGDF+5zZxMK/Q0l//Y84C6L
lsqoHBNI+NGYqau+7/TT1OOj+fc/W/sU2+OrRapbhUnp6Jo7Jw8/4Rm0mP0XQCD7e1jxfKix+Oq2
vb7CqQ9VDc8v95ltgSmZmicRrIl271EbN77kzrDnXQcLFuM+3tpFf1G6YkG40j3U9pgsIgcxf9T/
lxq3FWtHR3sIS01dj0G+Q1BJXTW1f9QcxBo8PP+sOl1hOGLtB3+qV4QanW3vEBzrmwRhkhSDTdyM
Zl3s5NlThmxj98gXByR3jyV4y3XpeUiX+GF3sq2RBAh5Vzi+eHi2eVQvymh8y0ySgQEUwmWsjO16
9Ad7kwsnYOOWd6s66krog6O78VtjE+SiujX6JoWUn9jrAaOrjWeaEa9wl+Wd8HvCYVMDQcwoV5Xp
N0uvYKXnRl9h0gV1+aaYpjiXCQsyRcHvVnNw2izhvy/sKBwJHnkPcMvcfW+GP1sWStB85GJzGPdo
1ha7om6A3xKm2PKK1Q6Izoao7H5TDXxwUdQwqg4jqrwJ9tacnDLZn2IXGWLJGJj7uveHdY/m19K1
RHbvImO+c7v2h0B7MGUVoGs7DQbZTVGztLuC2GFDpAI0PXjjydWLeBeUvbYYOzOcCC9kS1Emy/H/
ODuz5biRLcv+Stt9x20MDgdgVrceEIg5GBw18QUmiSTm0TF/fS8ws6qvmGWptjZLY0oiJQYDgLuf
c/Zem6zwO8vRyGFtgD+OuheXPq1+7T4pv5aCiT/RDUZxJqCSw1RpBNH4Bp27eFSVkAcxqGXT0bPV
beMOIvyaC4T9rlo69Zud6oOD5o9bWcCTcOhXe3DqPjioej30eC6d8EW2SczxYyj9zNG8XYZkZ2fo
Sc+UdhiuUtrDVUQGgZhpdK5yPPOsLbtJDI/DmtCH1e+p4KL8/ZNm/qr9en91NNBx+Bgmw3tHfDB3
GrqZt0VTp68TYYqkYBDTO+rVPfdJRcz7PB5Mh+CxmtHJpqbdussN5Vsj4uR38n69ALJKZ3I4rHxn
GVLt0CjQ6Uu64r7SS2+rL7G5W9bypMzGhMufW1tR2MTmVfGXjiXnNz/OX9Y7h+GC7SE4MKTp/AUw
Y5njsmTTmL2OSX+LbNh4NDzk7i0K403IThnMfZvfddDQ0EkMG8OccaQZrrHpbBZszSLVWymjep7c
HgVt5liIINPh0RmfvMr9MUdz/RQx8/+dWMT7eJrhjbdMJjGW5XqCheTXilEaiSoUkQWvWgT4ZgGp
OFbOpy5POSqAL93JyZz8WAurI54dxkPIYh+hDd85uXcqDWkf34upQbduNDWh1yuP5khaVtVT7xjk
U/gR6kqnG9WNZdTHlMbh3nCjFViCsQZimndqx0X3rVDtiQb6OaMU+2ZlLsKVrr1Ji7Dd0xvOnoqh
pW3GYtr105e/v3IfFGzvN6IrKN5c3TbRunof9DJL0UNOmLL01S1MtfUyGbGDh9i+lXtvJXV2lpMh
t3ilXmeNoKh+Ommzss/F1G5xLwEgHuMba9Lbi13ENXxr46tDcP2d5WpHEgsHrROfMfuSBolZI0C9
mPiNyocNTRXYJ2nUXJcyfO71njU6pKjC5/opxNdzbntY5H//s3L//OV6o//h0GK63KTSkB/WhHYs
bOVGZfma27YeoKQdr7iBPYK2h8g5Jhwzb4skC9DJlDfeEj2KLn4Lm8XcZLpp73LhRTfvHyqP1i7k
HmAPNspK7FZp32f3rLzhsXbVNyKYp4tGu9ftim2itVcClSdAFbRHcTdeBa/tTgAcSri3Dp6IyLTP
NXE3Me67ZuW3xDmyT+ekWZLjANWg9Czfrl3srrr1qZH9NmRGb2XCOBNKjpa/G3RIu6SE9ehmSuzx
tcPWSN/rEEZpvOkJDfFVVK7DD0qs5cEuSn8WUiPUpACVgkHnFuxDeelW6lFUeA0R9gDB0dLwwuxe
+6zNeRMworhFv1hdzemp65bkQMkZ0aeXmLqLsiZleMg3CMHNzWJ94kiIxFONr73sz17TkuXD5gMM
3GeomN3mHKP9BUHrNiXxxC9WDr+0W6KKm/LKmd07u7JKzgyxKr/LhH0w4nA6ze78NiW9ydShNE7h
mugamuVr3DegLuhj+oQGTJealI6wIZeyg+03sbLvbE5dWORoeOjAfdZWqLDXDtwwOD7RM+dpaIGK
pflnKVoyLdcEXtOl54ZmCG+McVbxrG7E8MaAvrvNOQz5YESOsN7GvQjb7DNC/1PY0iOu5h9urkUX
VvBmN0VQvVukdX46w46gN66f7fUDDmmfhNb6EoX1DxhFry0+8INR2VfAzuJB9P10cKCpjnBpb80E
SeVkFz/Lvr0REip950Z3Izlbd8BSN8ooHkiOqN6ciK1dXuntO19KY5H+zOjhXOrmdbIN83E24v3s
1tndSI0J82zuDixL9LfHeCRCKMZJi17vIBNa/+BJOVvUhbdNOZmcUbzPN1FPq2pxPXUXkX/2mxO9
85eqwpGGbdlsho5noDf8sA4PJFNy14n+VRIfs8nimVNcgS/L9XrWUE5At67bcEOqnUmWe+2nEcAT
aURBTDDjXibLz2JK7H2eAZxPbcDjz3Q9HB9MlnfM0rVDReXEdn4hIRIzCCg8lrjoBm+Gn8lyJP0l
lL5pYZOOxtkNjGgG31+M80VXz1leHixEnw8gAioCBMv+BgaJvUsr4+2dmoNrZE92iXW0J2ZA4Muy
b4Ua8gDrGLtIH1OG8L3GIrF3eGLMPeYBvKFRUp1HoFrZmvdZqrZ/7FPT2CzDU8HkC+7alG71EoRS
vJSvk4vSSE5Dt49CBkrZeguHbXId0mG+SaR91y11+0cN879/ocapd4rczwqsGGKw7sNv//OpKvjv
P9a/899f8+vf+M+b5CcTyeqt+9uv2r9W1+/Fq/r4Rb/8y3z3P19d8L37/stvtmWXdPN9/9rOD6+q
z7v/ot+tX/n/+sn/9fr+rzzN9eu//vH9pUjKIFFdm/zs/vHnp1ZdviWly77w33y99Tv8+en1R/jX
P74k6mdVqqT8H/7W63fV/esfmiv/SfVkUiub6DBdT+f4Bytw/ZRn/tMlnQ/XikCg6shVPlFWbRev
nL5/AtUCzGLwGYpri5ehSC5dP2X+U8DeorMtBZJwj1f4X+/An/y/Py7d/8wD/NBTwsqJRpYWuQnG
Cxm1/AjyooUeZ70dyzMUvBbgRTfdiu7BNnAg2QjZdy45dlcGIkRvLBbZCDV5VPq8TRxL3/di/M1h
+ENT4Y+XA/tH5whm6wjp+bn/nfyW8abUZl2AoLVJM5jruN6l5s9hdupbvfzu1SHWJ5ediqLyFllf
fvq3y/fn2/PveMRfT4F/fnvBFNFjdE7Q2oeehpfKRcFNFOd2Cr9V7tA/2lN4kJ2CoqSHQA4wUwZD
3V2UPSS/OTl/KFPevzm3CvcKmBfd0cWHn72NxzjqM0Ocs2K0v1fhnO0lh+Ni7t0A5rr5pFGWALIm
jWo5kWHzIov8lFVpcU6V6Pbw4Vs/Ao+wKUa1/EbrY9i/nJf+eHEcY7nfONhDD/nQDhibbJh1rRXn
PFTtNlXNNwS+9a5pQmPHYVbDu44MHS5poNklZ5uk2CP/g642mI/EEc9HSADNOLm7v79g7+fyf3PO
rPcvT4PhmTauCwbKH960qcpV4UxEbMVDKEhTC/FXd0zyQYS80duJPgk93VtmjjYQBXDAgdM+5U2B
tqNlAp0dFAOgg6WGncyb+TzPnbPT9BBbtROlt7px8rwhEFPfku/dkE7koHaWUFHPI35YGbfyvq++
yUZRTWfikCxzE8RJVD3LzvtEqIR4IJz1jocsu8HFFYC2N+4leNycccSpx6+NYertHcQfIo31E+Va
xzh1vmnS/KLDRrj8/btl/HrqXa8i81VXQuyDJ4Tn6MPuygkr7HOG+mdKF30XkVHAkZWQkIy30Vc4
0f1latJNUkEVZmz5swpjMhT+P18IoA0buQO8S961X5/zKIUqDqlfwOPqxlOvxzcU/9bD0k/72uwe
Z1z3dj2rswDj1nXFsXO16env34z1Z/31zpH0t1zOdw5DVmqeX19C0tWtJqtenIcwftMAGzvlspn6
GRSMR1J0Cqm3/t3y9msH/4/3nxXfWK+DwZbw4W7FtSOczswFBz/7MGESCjRlPlaRe1eFhbZLwQ2c
Czu9mp1BdsHi3OgC22xjWJ/b1v7No/Oh8fDHi7GoftAhCi6E++FmcEPLGBZch+cqQ2GejdbFInjV
zZcNqnvvQXfnn5TkSVCUTrLJk3HAaF/eGFO1HNVSJgHiK2ZCHQdGhSr0NLpQYGgvPFh6aR+rOaWb
32bhkYbfBZbTTDoxi7fBEJLHrf9NQWf+deWWumAf09fFk17rhx8mNA0zROIkzqOYqzOc9PC2bWmD
2aQ4giyHkB967qXWlLZpbMQ/ubIpnmb5bFU49dUKG6YGRBmTlTt3cYh/BAEYVHU8HPuRfDnb1OAU
R9tQjz1GPpha9R63tzZHzi6Hkeh3ElqOXVPXgzNvD39/r/7a5/7jUol1yOKtt6vzcZ6doUGaiqzm
vsnshhiGutjoOi93LAG1NsPXPpqq35zEjfX+//h8SKwztgGcwIJE9evzMdVuW7VOAwfB9qaHIopw
rSbtnVGjxPVsGmMe8ot9nFt4ONYPrrkR8iVryuI3m/KHvYeNnk40An9PcEKhZP/4SmqMqXnT1Bq5
Lpm2Swz9UeRevndklG3iKZn2JsmBOxhAEpKQZt2YSrETqpZkTFP1ey+Pggiv2WNp0D35+wtj/7qi
rq/NoWkHuV3ySIu/SGDrbGFWZ6D1bLxiI+GQbw0bCXs2wEeDxTZj/kqLDa/tRl9pa0bXBzU+kdt1
X8FEYm7NxgF4OljamSIuZIqcHOwhsqBFNpgEbQ8rIbcxNn/nMI0ucqcGOjVW2e1k8hfT2Qa4NIfn
yejty9Tk0Y2XNsbVTWRzmDsXcIAI7zFmoWVyPaoL+9S1dbRTqavjogVK6K7nviwuGERk047yvNhy
PMqCeUkAn6fV1qDddBBRrd+Nh8SoqvPfv4Ncwl/vNJujL7MbhwcXypElOf39eqeVLtnYEwPxUxRh
MFS2/ETTctlVidQAeRa3qE1HNu01eE7DMbHw2jeVRFXLCS1esb7ZeEqh9p8a4iW2iYuwTa+a+VSQ
inZMsfGS+meekm5Mdxy7ngtRHJc0g9g/4eShEWER7cYk3nPk/TTqCcUjynWhMQAgq3ADz8A5la7C
ZS3HaxPRxyTQ1uRiO+oUi2gGZBemm2URgNlJPKpPYHfnBVpOUp/ef09ighUozyl9RNFsMrXjuuRK
tcw46/io5QP+i9qqzgkWIN9NWu80ToewH+drOS67MO+LszlG5aYzZbfjeMAtNGaM/uDiL7N7YN1I
7mVHtFZjpZ6flF9yHL1H2FnMIe0H1rWY6HjSdPLheSYjec5RzMUm9LMh1s2tR+9lU0tJ2x+tt68X
4q5jDb0diYUPhmaJt1KvxyPn/32TxugSlFv4yGydbWblODBm5V26qK39yqO/rEBAnkTZAwtcSJB3
JjzueqHh7gEUljbmV0fP1xuY/pQ1TN8Vm/Bjnj+nZfrVsg8Au5OtsSq5nSEhokiMFTMw/Us1RNGx
N+zvfdfnWwp/Gj8IjvAUYq5QTl4Gk6NrflcM1mlXlXgjRI3yin5+0lsSSF8Kj6YaziWQ3rzznMcx
WmgiyHDXuCB4gBbL07zMn9IyGS9Tah2QHMVHvZCv5eQOOxV7q70H2YJVJbBvjDVEJe6iu2GgGa/3
ycHKVfyclfOtcMtDESbDg2NyzUeLg3zXP8hsoOOQ42+N7JCORpo7HOPjJ5GR5RobIRLhiINHUbR7
0g9A3bpNHiRl/qakirBKhm8huEkGOFmxHeLc209dx2HWzhdk/p9JP29P0LKCpC9B8IQAa5m6ul/H
mlhhYmmalLF1iGBkz0GVIXHojPj2BiuIQEE99UO/JYcK6jVcVFfND27BNLuKp6tmSyyPCfBHeFh0
7YryaBBls2GyihKpvprNUm713MZxjKM8qNqe84zBtWEKk/kxxiYepXwkarWv/7jDW1IkuiLkTvX4
ldGEb17SqnO1VC9exB7seUQy4gi5spKZQU128z6y0mxjK30+eT25vUr90Hg0PoXWt7QcH4D6rPNP
Thb09cW+Jt/rPJbDjdbnu7GZm0dlRfsI7/NdJ7sgnZXG8lHAR5SvSel2WxAV7U5pMdlY9HSORbTQ
PnTAGacpmXVLGt3PafNdWJM6tEBsDirKv4cq9VkwvOsgRHPHD1j5fdo6x9AMvwsvnM9dUb1p4PBo
lRk6IlkLXT5X1RdtnzxFNndYmZxItZ4/i/CxNQmtivreeeku9jLExFgq3a9dDt44R9pb4oSDRRbF
KdeJMpPNm7fSUXJbfVd519wKdLVFv/yI9HKERDKrrZ3BOsgSAmj1I/oPB7Zi+5wYYaAqO76VVUF8
RBiJYHa97CaMxs04MmSxFd9wogtMw5clcGloANBEvvainfe6xtXS6cuhV4x1TAFaeqka7XNLOby3
R6fZtLnasBBUPwuOFH6GCqEAK3dXE/R6HNwMMVMS3pgxGnRzKUEzxeGOUcyRQf1zbAMqS5vZ8ZmV
58cGVGXYDM9t7KfIIfdeqZwNtVGLY3WlQfSGvCSucSCb6yb1JnVveTuiYs2d7IZ+I+yWBOaxUttW
rS32yjSeSucQdU70hAsbCWVefGpFSk+eCTf4PPEa6dOMUX/OKKN5JUPZW/d5Xbt+IUfvM87M6mqF
rEg4/IlYj3XbZ7MGCuUI0OKoaI2w+TJxQvMNEZGXR8v2UgzeUzw3Cc/bsH+nxWix3E6icAM06Kj9
Snt+ii6TPnC6FrrynUi/JpWXPQ9RgxGB0ERDUFMzgT8q1WiAu5iRhg1/ndDXUCn3Rltu2sHFBbIW
Z+DJ3Z3ZwSNJ2zaumSwn1b7tS2cDWZs0Bu1xUWYFy1E0R4/V6T4L6XaX09ZATHqes+WuJIRui9Fo
YHyYtFs9VU80xxC7AGfZNpn3HBayeiDUpcQGkY5bOQI5R8NlfRmEMZDGNm0nAka3Ftxi7MTqdZlV
FACTGo5I75EHUQ35UEp60sf3IzVDEMdi3lYym7hJzPtIw7IibWoJUh9jHt3M3jqyE9u6zJ8cbcov
lrrMQ6sdvKrpA1/V0XzuoTPRLZrulItBStR0SFVoX2pT++S1QCdDbZj8Lors/dTXlPFZy57fIh9D
VZnhNHM3k6YVp0nHsY5CkW6qQ1u5Gb2vjZq/DnnSHqZC9HvTa75pDcfsCA/hJjQKudUR5YEM1sMD
GbQ0x9biwhWjeplTM2KBTHTY0UsDgJKuUSPKt0JZuMIZw16IELnvJAlyrjII9OvqaVf0LvGuXXvP
OXzh2+HB8Mjayus2PudKNAFSpArZ9K52CHnW3s0L89bWF4tczVjLfehMakeQwnaMM3lEs0Z1iT5N
AM3fJ4uh75CLb0jERCfaTdNlwIuJhi5tuY49lv2povoX9G+Mxm0vDa4De5qgIA9mTuzfMJ5Yh/WS
kthzZod6HC6yrEBXGZ68bas1hbRK8fqJuDvOjN3OAL+vXt++NCYEriRaD2Dmvo1nqE5KkEuV9lcV
ghQJjczbtoN3TRuLRt9SQ3YpLUIQOlpeTMxXAQyJLd1UMq6eWRYjQiAPYVVM26Goxi1Z4S1xH0gN
UqsIdyQepTdzTsPBbxpkCe/fMQULuq8lBpXM/pZHxriS+PUNnTwRLGZqX+JlIEW9aM0LgaFW0Qkm
V7N9jGOA5mEvM8IEO5IHJGOwqXX1dT63Y2c0tuPivTLHe4sr8muVK56HUr7UdUq5K/RtiTg0YPT9
I9PChJIEKMCoIckoOnvntRP3v+nt6tYicK1dLroFHl32FCoCGZnmHbvprM3c34VRvwrbeLY8k6fL
lKQnrRaCKWHvEHTqQWAB1/lKLGl8GDLy5/QKdrEhH6ZimnYhBPCgKeNnKXGwR5+m2IrhsE0zVcrb
VC5YHszih+v0X2yVHR1d7mQyQeSsCFIXpb0j7Jh4qUU9TjyyW+WUyWasnxXToz1R6Qtgp8GPGlgP
OVT1XSvgGc1kWoWIRUXThsiW1Q3hB9MB2TlW027nPg0jo5Z2sj67/H82uGxjNz+Tiyx3STwdXcy3
fm5j7Y2G6rtezN97I0VAavxEZmI0pR/r+eMwj1FQu8zmRS0ORfsZ0Ja5KTKPsEIbbF1rv5i5XW5U
hnQOa8JCYDmSJC5GJUgwBMLT+FUNvaie7Os8xNVmBMbEwTizN1atUBWlGpelWTbjDH4/jsr7Qcd7
7yARMqxuG1qaEbgYg/U54e3BO9Am2RaL1KWZGNlnoF58JqJtUDIs5RS5pgtUQa4zURuT6lqlAsD6
sHNMw+Wt6B77egFE1ZjDMfC8JAx0APfM8zB8iDG/i7oBn+My4RKZOfcONbVHZG9jG483ualQ1jI2
2VXpPNjZtiaEnDJ4DOG+KNSy6Ac2zRQGRmKQzYx2qCP4K3dyRPleAjt7uW2yq2Zl33o8Hzg7sIjL
SW66XttYdonSlzyUUO82g8eCTqWGEpzMdE+tJn5C+vomeaXiPcD+6ratCEsUteIzG8MdZ9EXQQoF
axI7d+TUAedO4M2ac++S5b03ldhZrd2QatMwuDRKeP1otplo7TihA6jLjgXQFpZQVjl8P7XWvM42
JYZVZXuWzS/t6htFxOTbFtkPXaQZKLzMRyDBbUBuHWk+DnxLpBabwsoeqSpOy6iqrVOXoExD0AeR
BVShkgevr5MghWfCpDTCA9I7xT7MXhitvUJKZM+AYb1TuGnnyXkicpc4mSZmI0jDbVHEmPmjCNW9
hT+0M3UfNxSUygJ7RZ1d0V4+1ByCWT8I6BOaR1IVS+XQ0qZn7BPtUBxIV/s5NTKwBvvRGnGpQ7f7
NBJCbdVFdbZ6GueFkwdtkwxBY+4mD0IFsoHNUlWcHMnw9FUH2cPof1jlHck2kz96mk2uyTbSiH9Z
Svq7tlUFBVBFv6p+5Mzw/a4Emp2ZL9kwovWoBtvPl3zjaEQ5oYO+VC5BDp3xbTDtdiO7/BJxENxk
gCoRXFZEhtQOK+0Uf4Hs2qirG9rDJhwJgcmFujfxFWw1kFbrCznaIT+F0iVh2EOIPXEjl2GXibq9
FihqE9e5L4cY0bRlF75u5CdbfmP8r6+w9el2HiBMmoZvAZPbpEOs+SPGD59b1+X9z67mEBXb1qAc
FzSrEDYJUMare8z4kTxXE8GCYpq+QwBkq/c4Kbsmu0tveb69IT+Lc75dpBu9JWDPbRwqruhBSPJC
SEbv/XCOce1F8pK27K6Fgaoid75ALkSpvh+i1jiYaHodOXxviUMzuxfy4jmedKd1CzMnLB8RGcDK
SvINVY61rxbjgpgSEggS3kCDbyDG+IDD5nOp12+EK3+a+omJ9ghLukSv3bn5FRPYNjSLmOxgead1
c72z8myz0J4+OMj8NqbuPYyYncjAGi60QMfHyKsMgADwr0yPLpG1NO3WhurE7pOlW0PPDwDIshXb
4KHHEs90PPVTG1orZskNGaP3+cGIXIcW1qTveg1Nfj5juG0aZ0ZfmSCUr5pXe+XYSFldBpbhk5Fw
0A48Z6cPaHlMvQJ2IKb0yr+TXt9/hX06vcZRcUdI23L8v3+uOjHCQ5gNVp2KKbbQXR+dHNqG9bfv
HyhKahAzkh23Rkm96ZFn+JNiAj7kTXytLYuskq5Cvouf99itf9a+/xkxKy9xWcQHDN/RlbDxQ6Tj
KyPYIrq+f4AY/uevpBVCmIrmFpWI+8ka5VeRwznsoR8ARlajd4wj7cLMh986Y3PJaptbCNKCZzAn
aBKweEleP+e7qu5rX2l5cSjBEVImIjstnWHFpGQk2xX6M1XxFDjGMu68utxkkksIpgwl5wvJuEhL
s7TbqHC4d8eDV1L/OJXIdrWGQsczOMPEunGeFfs3kt0TP9IAqKG3M7SBGj5cbOEx+VJEL88ZC2ch
AkdqL7bdXhYRKz+L6I/ZbDOZ3T+maXTb57G+F1UMgMS4pSkTbZKFag5lRu77TGmzXZKant8O85Nq
rO9zoiR+6PStX/BPSNHwAK09xtji9N/EQWHTpSaog2tat057hE0RP7jGcFGmFd/1qY/fJgYDX+6n
hI6opSTgOVbKcZ4tdu4IT26ZWmckeDYNEQX5iijzoFpQp9D0cM9T3XcXBBC6v/Ql8d0Jfu8or/Zs
UtM+sXh4EA1rD3ZvHISJWJki2jwqfbLPebG8vPt5mF7cOHCsLshItENbr4E9c+jdSowAa/q1njne
oeVo4S+F4TyC8GkxMRoEEcDcPSub+HLbZrOO8vGQFnOBd2n2WLG7ae+UHica0k6suIlOemLgcKpS
YoeAq6luAVuu4mTfmkN1p9Mq8ycHYmrhqUuYLlB+xy9FrEUB4w2bbO7yUTbNrZ2k2aUCR6EaR96M
dRLvXJOXXEamu2ffHPeyuSt1stPj0DXu7fghy91VspxEXwYFDqc24h9VvevcNdNQJk5QN7YVaGY3
II4ev2E8QIaZY3XNYQpuEGi3B2SPf6STjdNyw/fKM0xf7cQ+EPVJ+5iTsWIKcnzi6me7epNFTsrj
Mrj4UbEAOqY9PXuD83kxEUw2LfpffvR4XxfkTkxTdKpG68RBNdu34CWoUAThSCXKbYrbbFXVjfOd
uVhgCiLiIRlJer5Xy54QaiPcMBEc0dm180PN8b6L+uZcRdUXs1pTPCeCuhwn0y5ug8B5znaeVjU7
V7L/IzMuLlVB/yQaKHwmL/rS1uF3zTWTk6zch3kkORTBxScjt42zsbq9JD26U71on3SU6Q+GZR0p
t10y6Q2xeS8+zQrXcDfIGzpF0V2v8MAUZchCbUVAEOgf3tT6oCMSTI0bRfqAzzzWI/UWyqP//ofv
XzOW9nDjPpbEcGlCqvtY6PHjCOxmlzADpmHFEWAzoquey6K7HzzRHdkKc7+a8qoJ+krYF1jAIJul
hbuqEOXgDxOTAKsf6Y6U0d5xn4wakqhArWct1YorruZtQ/lzGMHEeqHlHZoWFJtTtb6kLQrnB32V
azID56Uz1zJH/VinlM95uDpjMme9jx/ixfiqT1/TMewDgtlXrEN2Ubo+cA3iisdg0jZaRAYU0Tpo
a+ctxj5j2xJqmfA08mpZ5EClRqAOD7AAD2MqMQNV8UtiVWyqc2CKEmtXKPwmAaNVCC/o21uPgswf
pzkvwE3HPy0ZG9sF6+kpTSTiRonVSGnmSZi9POrR53ro59P7B56jh0WkP4XmspK6U8OyS6tlcenR
9yM9+/dfVdPaw69T5K8lfQPklFF11in6A88KiTHDRcC53OZdyV1amtjUx9OQ42WQxmkxVHIeiCfx
R+r+EbxaD5BocEHojjAfZDQR5zSUKQUG/RPXusiSZ0NnadYjQiu82DgWVowK0cvzo2opQsxZPs6j
/Kkix96k8n19NZ7GZrL3g1Hfj+08bKAlNtvJnggSj+hJDT7Z8LzNFh6+qkf1FAnWL2URl6D16Sm2
FGc8q1PbuId4KggFF+qsLSOzKo7qzDXtY5bRjW6i6s1uM+3M6n+gC1f7Vi/mQ4ZOtabkm6U1gptp
8xORqTCuneQ+wXjm2tFrD50R8SOveLLXLKWO1ZGSDGN0G90YsiTeugCplGopp6ySgMOigptEFRtB
lfcbVk606yFWnGYCQtnmNzSasq3eAUnWaUXgNfQ+W4NmnpFEPk4Yu+iA+I4WrQZymvsu5krmZN6t
ntGgIqv2eaCWPKYJjXUD+JczcHMTDUkGndj2k934i4Jz1ud4t81U38xj1iBqoQ02m/OJstMXc4rL
wThq46TgxMf7SIqHmpHWxl76Zqv1q+ez8u0u8TCj6SRZCRnvC8Dthl2LgESLoz5r+cZwFhqbmvUt
IbYMF2Z7A0aqOOYTvoipCvdxDSCmi9wNNnK5XeO1XVujWqOlJzmG0l90Iuodd2ledJpERe7Qwm3W
ls9EqFNcf3cyM77G0/0Sz+KwZPodINVuj3JGMSZ2r0khrGNlrq5ArQcdNPabqmoZYxu4o8w22tIM
GTCLFUG86NV5QFus9W7MqQ43D3iQ10YASne87N6izqbwIUtIq75INoZdNFL1GOIQ2uG3woOv0ZB1
t6E5EPk4rW0kruUAk31KtpMTQFBfNvxjDFPAewdwu+6HLAx3Rv1D0Qw/SG88VDGBrzjuI0Jfg84M
X1qpva7kOrAQLhb0vHlO0PP4msfhWuSM0hqHOiiJnZMOn23HAvEpNopH5N/RNpLhtxHLZJAOLu73
li7BCFifjtIoCHplTtMVziHXra1XWp/DKPrmtRbAFQvbRSndKMBFYwSVB84BBlAZJ3DXspBhqhUG
nQbR0C2nfLtQtytlmVdnTj93scXEI2sf0rb/uUwdt+IbZIvi0DB2MrHrn0NC21kpdm5KUyTpydf6
urQJLfykafjnI5Yhd94t3pBsNfDYTlRkZwp4OY0/vXptcTCRDkbShtK2KfYaQKggTzYy1fdMhNnx
8glxljFjcJuTHTKyT/a0UqRV/tmWbR0knKyAWHJo9uom8ZNCNkGWy/tFE8+zPkjWA2hohAxvZymq
LdTidkPfecRqJVgsrPX21t7sdNaDtm3yrZyFvac5TcvDOBNKY+0ZvrLGz80LEjEeD1e9QNoxg6mb
Rp8I+zowe2OXrWiRkXrccziALwONDN3dNePySSuqew+Xm6fp3UF1o36CQddsazHjNdTP6XqQpPnV
sj0kzEjpajOIm1okYEb6OFHCn8cqsNDO4TfRMtJTU86k0ss2KGswEo/S3qxIEdzTLXdQs3xzoq77
lCaxfSvj4bYfvOjeVEjy4YE/5RuXwWobthIlNmtCqNXp3tSYJxN9V24KMQ+ry2lvOhEotOKI0LK+
qGZfejZZw+53nJ71wSVEosk657auet+jT79bkjbd6f+HvTPpclNLs/Z/qfHHXfTNoAYF6qWIUPS2
Jyw7bNPDOfTw678H4uYNpyszV+a8JloISaijOed99352zsQC6M3GI1L1Lpn7c9EZ42NBy9DPy/aJ
pIXwHJslNIguZnxl4mX2wgWO5O2Fw0BJFE1KyclgHqwzOyqEzr4ot1Vj086fYAnRN2D/67TnPBzG
LdCKTUkOh9Kb0SM05x+dYlDKqebypqjGW6tzh/2kE7WtCpTmc88UI22ag6G4X5Fs6X4kDPVFj+Yw
ADzk6yVcPrFgcDNX0nAnCIAB1ykuqbyY3mu1NDtCPfpijNUrEDwNGOIQHRiVvhFEUW2rHrqcC4Ua
sdPc7NvUKbdV2xq0ZrWrGmF1K51i3DACbA+JUHYa8a5xluzKhQvkYtTHbeAFcCzjIEwqlVYwXaKe
N3pajKmV072ZUs32bUggVWW7FxCchww1ybF2BSwAODZ5XJFkQxLt1rC4QtNDcjdNLBxGEyI6YA8E
CJe5YI+7CP6a6jbUrDr4ftL4Rj+6Jc9D3pPFi6jfxTA2QYcM1KZGf1i22I3tCWyeAtIrCfl7qF4m
FinG/WjeY0bY2wbzz0JmiBfqjZVwdutMBj9TWDDaMmGtRx5GaDFp+y7xHrraWqgp5DBEo2tvEaYG
jSxuSmuI9tOUndDqgLtWnMJHmE5bkn64FhcgRiIuuiEs5p2R6J8hPYRBjDgi10eBziA7YoyDT5bQ
FKWgm1ltDoiGvT0EiEJCY6MxhqYiiBeyOYRSiU/Gtsq5nNPPTEcZv4hO4sJnKFLRuQlUdKnbfs6o
Fzj9xKXGRgxfRtpOV+su6GfkUd5sizM5oufMaY9lX3+qHUJQ+qU3aKqDG1hh+nNKJumLwfg2EkR6
6Nz5ZOYTM3QZRZu2mfYykvmlJqbCd0cTdT8JD0dFyZTHUO4BZ2/qxKFjSGb0ne04dVD+cBTiSEZh
Xqp2tDdIVEy/VNB/Ytg5iGpX8i9hfGGoatRcvFHPBGZcH5TOSeieDRRbYftOdNbaBthYbGMPqIAi
biiD4pOEthiOGlozwp+2jR0ejMrtjmnGhEphWhTptMQVdEoBtXEmCLAOdknB5DNyzK1eZ97JpWB8
RUT1pKJKw2yj3xIZouzclhFcCi5/D+p1a3/Sx0LbUp8pAMNA/xtTCBtEMVamp+7C2vop3VLbpi6S
QS05FEmBlzxOlstGg5LaG05cQG/7vN2bTEvvrKanP6o1F72ua/A4ERLaTlx6u77pZdjujGo6m32V
30L9Zv45aw6VA4W+IVpyv55GqBb9KBmUNDDV1EnbhL18diYOFVfJn4XaiV0cDtTL1eY8YwffVOgy
NhYA+duOXw49TXsyHd5aNHhuZs+dN+EU0VRLuiO6mEOktwfDkyCMpKIFFCRqWg/MXdM6a33HTAp2
bGRXi2oeFj0dFBIsMNIV1ZZc2QlHjMqgM2zcrdvJC6qFdlua81Wxy2ZrMAsLdF0gbHDaMvAawLG1
0KZ9P9lEAurOuGnTlimo4YanrH9JA7tR9TunUgjrIhoa1gUKkhjLUNdJY6eblN2nkU6O6OmZuEX/
ECEVfCw8/ZzV/G5SS8NTqHqBGLtto/SvCT9fgCkQwhRJx2nknYfRe7bm9JvWxQfGhR2X3vTXm3Vd
//cPrOuUXJVcEYzRd9VM2ZqCZnTTVvDS9OqUOlacI7ZhcV253gCJSQMS44agI9dgXyHRDGVTk/WZ
1idl1tqcKwb3P1Y6ilqfJNeunJE2i+szm5D9LG5psheOw/x74Gzhh1k90b3n1UU5n8OKy2SmkqRO
vY7PFK8fZ11Ui7I44j3gAlIK8pT/dgPbNIe//dd9Z2Icmtjpm5LG8iT5eqcZomg94KoyrcraK3qz
Xx/7eIIqsfC0unBJOXPk+6fV8I9jPl++4noTL0tO1196+HMM6+32VODXORXLzz5w+OdFNh2cOaxO
tFUfZWbgHVvueRnaPWhdu/WxddXgGtWuicxHs0gLzqARoKEsq44JFdaWIvxc7CtjSg59SJtVFrBB
Zuv7+vJs+WcETIq9Vj41pkH1ZGRwrHhIHlaV3f9ZeJ7+tYUHeTlOhn/u4PmfOpmr8uuv/p33l/xp
39FU7w914SBg3jHBOCymjD/tO5pm/sGkhnIcEmqXZjSyxj/tOwb2HWy0tqsiD4Wg6aHn/dO+Y2h/
GDoeCs8xXI1AT/c/cu/QBPk7la6lkuEM5g1XBmViDYnwb76MAn5SQ+90uLjGQiSX7Xxab8Yxm6nL
E6yuo3wLShH1AWPpPw9rTkZ/W1oO1mTOX8sWR+HQgun0J85tp9Cb+tO6hJyyoH19Yq5TMiUmaW9d
Wm+G5e66zikGcC/rSkVmqG51BHQkiu6ianqiRR7NlJULUvpKLao/MYVdAmfCXeoa5enjRmsaSo7r
fcQmLPZm8Wrqs7PtsGGd6uUjxDTdActECreWpK8UaYpOJZFSznqjE0o0B/OixDQ/FvXce4O22Gwj
FFXAf5aH+34e/nzmu2Yzz9KJaSIdIFtPpfr+i6FrlwfGGlxa7T7311/x/eFBUhIuEZDsBgaiJ2vi
BNHaPeOqv+7moCbRZyhxeqK0kTG4PZVzZqnBuhgNSyF9XVxvFE9rT1SnCOMMy44ZEe6roFq++ceN
Zi9fH9ujA+pl+fmtmbBArRDOpkOcf4oxWZ9I4hIq+ogkyX0rsjUyXJbV6xM+ngWp7cUalsQsrqK7
ScqHaWLHMOg7nNYl7a8ldJQ15ZG/f1hNxlDbGkZa7JRRewrdrjllLSnn/vrE9b7eLz/kLw99bP2X
bZbG8tOSoMLkd2Io+tu7i/eHl3dfP9K6jfd3Whc/Puf6wgJd0MS+limZToHO1d6XgE7qgK5zTJ/r
4vrweoNW9YtrquH2Y9W6VCwbWJcsqUyHskrfn/Gx/uMFFgbcU4ViQ9G43JYuv3wT1dy+L6+rP26c
ZV95f3xd+Q/v/7KpdTGRTDnp5T59vGRdet/O75v45X3/12LqfTeKAcHjx4f9fUskFdi44QFi/fLq
f/xO/947f3zoX773L9v+eHxdWm9+efiXxfUhRgU0osHQOWARA32t5C77/8c+/k/XvR8Xvz+cEA9/
+G0ltZc/j6jJyWndfmx8XRJoK9WtMsO4Q9052nudU9rHaz6e/dtm1wfs+T5OhHUk26o64QhjqLEs
acvg5+Pub+sqokRovS1P/F+L61PXh9al9Wbd0LrJj7sW8PCcSiLbKNbNrYvW0LLlf/3u6xPXm/Vt
YL0/Kd2Q45hhW3pGyNqndZHswl7FJThrexVIn5Gr4oS5UCCy9tCfpjCeT+vK9caloTSDk1keWp+1
rkWnYs2BM0u0aSiYN2a7hHGsD81kq82P66JqRUV198tmdDtS/VFoxERmETPV920p8IXTc10nBA5C
/NxMuXbjgUqmJjR+S2rzczjD7y00TP/MmYOx7r5ldGmCGrncts+/T4O6dCfibbGgYCdR6sHgJmdB
YWdLbxtg8xLHdDKc6M2Y+35HcDuOIug3ATIiZ/vLp3z/GpMJunRK6njbLZe0fjmP98t5fr37T9c1
6yX4r5v1Fetr31+xbOC3u14TkzH126b/jc3gC+r2puke1i1768V23fT74rp23QzmeK77//qTFGpy
itOJsLdfPk0zVjuh08pbr2T4uoqTV4zFaV1ql6/yse7353w8/PGcj3VC2hQTPu7/o83qPUmi/vrq
j038Z2+zbvbjXT42s67zUsz/mVuSdcaoa1wuXchFmveldd16lyv4VUvVabc+Y12PGgae1y+L60Pp
el1dX/PbFte7xXqFXB9+f+b6onl523Xp/fGP++/bjE1lMylWvmHal/lMcEk2EdZZU7+AjitAJNM2
HdSe0cUU+WM3jPtGHQzfYERK7XaJVszUzRwaIDJNm65ODMWip9LuTl4ScH1ut3bsgJG2MnxMRXFp
PHJWETPvPZqjOGvcL4ZJwIVITlnzxVbcowYF9Di4Ug+qUCeI23mYSjqbkaqgIW7kWzojCOgZYWwT
49a1o/lKj3DfiNE9ofWjvJjIJ9VRzH1cNZ/yRHlbSTuT1nnbarZuIQfBcdfnILJeG6/09iTMelsU
7IGVxXsTDFiX08HryUvy7XbaNjJ+y0LCHCkYH4xGaalODdsYRUYhxmbbj/mwKx3zIDJ5DZXkZ1ai
u2PGgULJti9MEWIfVZQNCpOUEDrz1MGz8pwwIt+46DdyXX1FmzbeFomggNFsK8buUC6dR6Kp0yPa
OA8cZiArScPFA5FitlMW9EPyYGuzgu4MVePXvqzo2XRVzD+poqOhcnBJhvlTlSdfHWK3t9rwWW0e
u0hcpWkFkQTgrBZb4SznOQvMfo3WSUw9o8lEzTYWcTJ+F6aW78xgXO9NOz9INFEnXa/1wEA2HnRu
9aUaqOO7iO44LYYLm9S4143vee8ZpyKM++fcAcgJvuOhaO0LTY3PloUHqUOo3U33EfLSVIe/KMaf
otCQNCMWxTyJPNwaBEyutgnBkk6zH9JuObYTj2ZTDRA9O6FKKwKpGuXObFD2dV6zdQu9CxzpvaUa
lHO90d0LqdJ4PCRyCq9KjrGjf+7j+7CuseIlSUf7qXY3YmmPhehfIsvZYq3IS8b+ViJ2XcLXsufh
iOHuc0mp4K5HoXnffXIfSaXu904yDTQ1lR8KxioJ7wYVzUuFdWVPiwBpSIzydCZ3PG/ptu8itHJo
T6lTt9ZoBhouhR5ni09nFkuXO0gCToDLlXlzRHMQ+wlNiA06bGcTS2QnCaKNMIzw/hSSglj7Ocq6
n6Ik0syQ8OCK7K6nO7qdQDHdIV5Ay9pnXogsqrXPbhQGk0dfaBTfFRuF7uDlO1qdwpeV2qHxxN/e
iJ+lNK9Wh5FfCHaHbVxHzdacE7H3oJ6lfR9YNUJwuwEwRD0J/24hvA02gmSxlMz8cMxsTLvQqMij
eepn7UGgtPRhG7GdEKBXOnxu5/Hebu1625Ai4Xd6B4aTV0B4iDexOt2UZB2AFRSfXSvHZjifW8eB
Pqy+NlmBAsekBJmm9x2jfV80uXu2iWLdhDjRMrUrrp5unmQ1aWc9TcOA7wPsMdLe6E3mW1SieWDB
DbuOpX2cRm861Lmnoh82gpFO0b3gqAq6pIDx2VYxFuWkuE7gQn2MdXQYJvd5Hnqu4TUcZtFRGkW3
qe2lZT7p3YjkN20fayN2D/N8KmayDf2J+NsAiA8TMobQEg/MjeqeijjGiGDk15HaJH/SYn+orOdY
6UgJm6dDP1AzGpF/9h1WORx1zVa47W5O+6+EbhAURUaO33DgBxU4/R2s86LV0fYRRNhZEbGqWYnE
shPPSteQGN4a5iWUfRp4E90XBC0GAXamA5ya2HfObjUbSPra2kYQfPEY7DT3nLE3Hq0auTQ44sni
lGDVIgniLn8FYR0YA41uwSfbGGZzg0/C9O2+lT6eIOhPKHjRb46fsAeQZ58OB8Gf6+t9/GPuwx+k
FN4kPeHa6fgYlhIuE5Qqt/WIWJPOTmiKpJdqKD5i+6eKbKRNHCJIURVyQFrDeOwBbG7mxDuWiVtu
ORVS4U0b8j8TBWoOJ904zrNdWwAcFdWSnusgegr1bkcC2D4ilVzK8TY07E+Fl5L5nlVopD06JdX8
eTOV+oN0xAtHX4rEHwHfQIDIJude64W7ajCZj2YJDYQ5QhAh92Pd6L460dMei+g54TAFRvtVq7SR
AgrSEk0u3QdA1hChM5yMsUusfHzsqSnjcbIvWaQ9aR3DstbrL6r1xctRIws9Pnit2cGaytFAgkk0
wmImxjiLAqVEsInwfW97rfWYi6DvXf3c3SERwzbMAcaRZuDOJDvB9YicnwQQPRBq+kTuIqGzLj3w
exTk2iYRHJMDndwF760fR+vqdu2tHLN6Ix32PVwwLtbp7Ji1rxBvSUVxAjXkdNe22RcmCFUw9Q2m
Fc/bVeEC6LPFkk9l1PuWEJAtI+ljrYLT1afmmhHxOaVmSmaGteFsB5RrIT4kFRoEDrxNFzmUjWlO
BshZb4wZgWzrBdgRx6CjoTb14ctsT1Vgjt4L8WTz1syxnuc4R9sp/Fp31rmnULwZMiRSZWb/KGoo
H84I8pIjpTyEzAToVuqP5ZhoPgl/NbL3s27Hqm8CA/CRgWm7NpYZDoGE3BRb/yzdDiNgDSPMcVlV
C9U9TI4imMJXn6mo4RvuGRF1drI4QJ5HggRsrXguZ7QqIFBBOfEPO00++LE346MxW2brzVOJdtrv
DOBxngHG2EXT20+ICKWW0MNzS9ef0bohfbyrHyDJjbcgE3ZOSjm64thwsnDYcSJpN23/te+ITQ3N
cZPYIezNHCUS4VTs0PTHs7bc1tQrhiyZDklHOEGTJi9hgZBtTpVbpzO/mT25Q9ANT6pLK9dyPN+k
MbebJ3BhCyF8wXuSR4tVlV9aaP1tRQAQzSPOfAPUYdEO29KtXd9wk+9CS2h4mgwUmoTInlY1q01d
iZowCU8J9B5HaVo+uRSIOs7HJ8zwu7jRhpsyXTJxLb3bmgSud7FqbyMDT8OkVmCD+2cp7XrTtu3V
MyQ2/h5ePsX8O8vWX/RaPSOVGW3Ab7aRMWJNRbPpVJ8m6iPonAtP4m8z7kcLI/lcRJdE778JulBQ
YNxdqaKTdSznBClVopaOH8wxB02KBGNI4+/Z+GIP2WnSx5/5oEx0MBUdpaV2bMphDAwT5VuKBgat
XYME/CcCajRJEmWf7pjPrhc7gaHGt2HvKkHsYkZYOqB+SeaT39FrJOKoDI+SIbRaVxchsM4CFCDU
rg9yx100TMaR/L7O77KLwzsGc1dDYtHyZmMi8zlKZ9zNlWkcOMdtCw0OqV2mD67Zv9GkZAegSZe4
/HBxDqy9U2goe91ZxrZNI8c+S3Eo8ykBXqmiSkf/O2jn1ptLxvMyyNPRFzrtSq8SBsHwItDNL0Ml
jbtGW06dUOX29jhu4J6/lah7IhvGkMzCzRy5T8zYBNO6fdUIUoVMaHNe8TCiV9gopbiJDPVBHwo0
gmr5aHXd96jpiRtC0C2c+FOeEhXljrF+UUwEB4neHWK8XbMcOTXHaXxWHQtg4mka54WUqX2C3+rR
j5f2Ns3Ehesgwy0byZQrUD5UxISQYeALMxbIERtzLyUBGRbqtUaiBonUL8jRvihWv4sMuoaagaPR
c/H7Y0nelFZ06Igm3Kh6TQ8/nOnuoTHaqr1+l9r1NY+4GMeGcuzIL71BEHlrJd9rV7+tB91+NfBa
5slJKIy3x4xa95z+gI9bBW2PB9skpGbrWjP7KOA4xTGpmOSmzxANP4OLaDQmNhbQMQYWG3OIkmSM
TO41Hfd7Guq3yuLjrtqaSneI5SOlqe73mE+QslBpGFLhd8RCJm2H3LOet0M0gYSL1V0Z5a9xN0f7
ssZf1DH/0alXPLdoM3SUQxxejA7gRmzygXLHSFe2yeKv3ZQ8qRGaozIcfgKiuTherxHd1f+0o2fK
8dluaKafQ4GFy4oldnJFLANLRKgDGjc/xet0Y29SDeVgRM6h0gBBbPt563VqtHeVm8IbvnlTk+HR
HmBbg33QxuamyRJcxHN0jKgKw5Msv1pVQ+Rni3ysV492HM57x+t+CFdMyNu3sZq8EQqB/se0Kdp4
CVagoTvGefu9LkJvJ8fx7JKjlJAlv8E4lUBd8N5spdhUgGmU2ruxnGZvYldwvbz1mzC6d+E3Vnp4
GDT32Wx6DyUt4kXDmZ7qEJFl1j1rhGdutBCgtaNmt73aXDhLJ4Gkt+nW6TbXqxeSFb7G1XAhm8+f
KjCYk4vNjMytW7TWKPBbDZ+ebur72uMvU7T7us2Uq5pa4VXMMsfle8YlBAl3XTWM/bEe8+zmfZ3m
RMJHdFocP14V4ZfdFPVIjvKypfWBfja+tjNtbNn2YHrmxwYjfG4O10Eb9q1D7gwTVYRXMxqjJViB
DxI9KwIUvx8yik1l52z7npy9MTlbhI0llAhue22M7tvlZsrDe6y0bomxB1GidV1vKEfOQUqYyU6v
nD/XlfYkkSrFHPJ/resWILxuYiTBaIoW1wrvkDqGdx07o3AkRn1F55Tf1rux0PXrvNxQml0FVBOq
fO4SWWpcsdwndwPuqHXVx/rGNl8Thr+ndZWrSP2awynfQEWrth/PNfQQb0BkISFZnvLLA8QhkT3x
yxoLgbmfTFV5XN94fWoYD4Q5t2gHGe1v1lXrgwmg/7NlT4/rKqsQya3jECIXxek9tcLKyaZrq2nJ
/SBHCKYyPA6acaNOaX4ZRwvw63KDyBN1ZmuDifxrXT715T5skCxliGwUlAMhwCalO2VWZl3R81nv
r+0Sm3ZOiCIByGNQAvTkT83x4M6WwDOw3q+xJu/qCj6HWO/HwtIZGY3XtHHvZo9zCPGLA8dOZ149
L1PwIZyj5Q4G2z9vmFp97tJ4Pk1mzjvkC58d7y4Xh7+eN4K6heihyvcNOdiC8JMn10IU3a0g0Ph9
j5pFEgUjHkEvLwjmZvR1j0ob9V1aPRIvMp7Xp6035KjofuiW4rDeXZ+rufjbLDmoRBTxqnWdPuk5
3v/sJu/GMfDUyLvmpeFdo4wPbBjdlyisveu6XneK/s4m2SWEKsP3WJ4WAgETjh7frM9gFnjFzAEH
aXYmv5qS9qBEuLEkQQJXsprkVosRryzB9df1Aa1NkTEKVPrr3fUBcrTMW5lju0qzFlCJF7e7pjCM
oE/wLWW9RSQJ21yfG0vp+B5pF/tcl+nOndJoMythfA8k3YXnM2VbwwnLKHBIMNwZHtW3Rsrkvltu
zLZpEZJnGGVH9Gz/pyL4t0CgzC7/pYzg6Qeoml9FBFRAl1f8qSLwjD8s1aXrD9sWDQGsow8VgWr/
YRu67oDk05c2PuCyv6kIbEifNgkMmgoLV9UWPuifKgLd+sM1LAt6HTqDd6rofwABtTCM/72MYMHU
Yu8jNIuMeNswV7za29cHDI/Nf/+X9v/UVlF6CRPwaKY17N+mf5Q99mOSiuD6ODZp9QbpKqF4KDh0
iOWbLiVZWMmMKXtapPO5uBjhTFy05+4st37AzPm1BjTtkyeFwG7GYNY/eSaDVIMYT3JBHqnjXRYA
Xh3PVhD2Mf6r2XzOQPJxgtObi2XUX0u12zAy9AG5bAjkvLM1hxm/dtLSCrSCCDFq5Tuna17nMrN8
My4x5nFxCaV1L43m1qpHlwrcEAadNya+Io1r3jH/LUmoHtxsZ43tWe9aTPfzHNTUigEv7GxwT/5Q
O0Q46ozsNX1DKKuf5xDfZufIABQvYqKJrZvN+07rXuht+CjkBr5YSYJX8tR4DI8Hh9Bizo+QrbGC
DMmo71VIUaIj0TRsvkiX+IravHQOlYIRpYTt8HtQYHH6kwbLp3emE5Oq4lwNSBsGPaLy1EcEV5ER
QnyX+37PHKV+s67XanSWuareoGLRbrFTItknShZxV2TwLcyGMoM2nhvFsDcMprWNbnvKXWlV0TU0
5ugKzGVfVsN8mScj3dZg2zeAxtRrNFsz5VXM6+vdrgrldTKpuSXeztCneJtYifnk9M2S+NabvlX0
8U1fha8Ebyl3qhdRTCV+Y9FBhnfrTe1Oyp3QKyo63wpvdA4MtFudRA17vi2iCk51oe+FSWkLvwf2
CvKcDnj6sPpTdeQiljXIui0y1+DCavFZlKD6HHbvoFUy9zKUjnOpl/hMZRRnqx+dizdU9SZnO5sk
7+PryKjhNhkIsJyIs/LbuOuCWtXHfT6UVxBvxLBnU/fYTET6TFHC7NKx2seytsx7Tb3tMYKaWv2s
KhU36pfImMPH9Q4+6R20qv6Kxs3XcDM994ULfElJPqm47c+G2s+4PZv00wpTmlSLOUxjfAK9MT2F
RvuCOqz/lg5LBtpsmve9TcRHJWG0xCHZ9BhPu/PEPo3VRfkhbYUdeBS3vQRzgsCh2qoque9e2VlP
um3cenba3trqkGzKWn8clWr67sriGA2CSPaKOGnKUPHnauAQByaFkJaShzvaD/GQpV/Ij2NaolXu
45RaYhupTrxrBhtTWNnPxxxT1EHyP9/PIRWwJHOtLy7jdoGJ41uvE3qijHcelofnxqnmQ0wjaec2
RvMpw5adh7Z+RyOg81UM7vtRscINERcgrDLX3OF1M7cu7ryXIjPcbW9F6m591Bv0vUZBIwCf6R4y
0U2vTqO9TplSXRsT+CIVuYyQASuCFNX034uviibCh2zGKDG6EvcnjJFmLBJkMzZBXbhPL7FGrKNZ
NuIptru9lfLWeYPDQtJiompRNye7158pLN+YIo++YuihshAhIa2wVNzEWdwGekHdx+VgY3ptOKeR
AFJOFN74WGEWeix1/dBZXo7ZBKwORM1x0YzO2zaZtO36DKep8Zr2jQTEVgS9U0z3We2M95bZUiZJ
ktPHKv7LbB+pyTkB7uo3YyleVWEUcNgrZbvenahb+CJeTMZFdK6HPn+1tOwurLLmHqdS9jxVk29n
wxdbuvPNIGMUh2V+m5RNdLfeWwyXGz3OI7hPXTBOo/vEGYjqL72/y8S49rVQIUDUlvU0jUN3rS3v
BY77BmpI/lBpen5Pb4h0zQYqhz1ZMITy4gZRRI6JFHW40TGUiXQaswD3knOoP5m6MaBzdUnccULr
USwTOaYW8kfs7Tv6DmgzHX1jK3RO5jwrb0qkanf8fwpFoR6MyRSWB9WrXiJTaR6VxU3XcblcGhNi
5wiRHIRt3EUwlr6D4b5zEcS/jTvwUcfciaZXBb4JCN5cpfzC3Q1KK3NTdxiG68Z0PuXsVXmsZa/Q
YL2zM8M3mIrC/TR4cxOo7F4+Lh4Em8RufaK8ZDho2uYhPNOApAAs2p+9wvEEGvKOFLL+xaa2vWMU
ycyth+zjeTDETJwd96VGQIjXUCkI6XhsYEeY13qiVN+rHMKypDLUeQVUjY4cPZvKxotT8acUTpuc
x6S8RWNLpvgMdCWOnOjER06fHQunW5xPn/TQqyFJRcljoVbdvdszjVkMpnIwOVeHtjhYVZVf9LS9
ZNIl3TYTCod52r3WFjTapCpPNmiV57FhugcftzliFkqe9ZqiaaLyjdZHUT9gu2VEUMzHKFI7IJaU
Ia6W3d0ju+3O7+uWu2UPT1IU6ksoyElyl5t1aSj5PEO/BEkxaTiPjt6f16UsHyP85ELbFKQ+bA3w
1tRiOT2pNU50N0lolyHk3qQZ/kAK+vKaa8PByZqfmqrSZaYdQmfaAHMTUaajlXlKaDLR6kBpMvMj
sP+4B4Oci4Ad3/DhPBm2NhAKGx3iXO0AkCS7SUm5sA8Wo5zaCUk8XEQyLYzek8jqa6G0xb3CWdbv
okzbKfYPbWZAZHJR2BcqXl8kh/JMbi8NtER9xJmdBsjBtcNshNi6XDiqVSaOhiE/R16xJ4JO3450
NA7WUH/jJDz7k1Q84lLNhmyg7lU6WXrTm+NXk9qW2QkanxbXhy7DkCimx6TP650OCpviUsvb1iNa
ebNFmPKGL+1pTmkp00IeIN75TU2NyZppKtXyZ5hoQddhXJG2Sjmk1a5Ki2+LbOPvxjgd83ps/MLR
iBtXME1WZioPbuqYAWazTwh3KFcAkqrVXN859ih3MCmWnky6EZ54o5+AniEsX5R2kbzjs7MW1grk
DtrvL4bU37RCuWkd9Rb0NsV/87NLI5IyDHBtiVooH344nRMDdSowgif2c9Q1L5lj7fFa2HsJwIKv
/iMTjQ3eTQm6dny1QvHWVzaaV3o2DDUcY9A2Km61FpX6EMf3EZJH39qpqBu2YR9+qTyFnsh3Zs/s
zG1HF0A0+6gL0enX2r7V8RQSJR9YgPeYs0VvlJ5wfhTWvaCTIPM34mE/zaa1mfN+X051x5ivuITg
TOQgCube2mvVqo+hkz1UHc2TAoOJo/4ccDMP00sId44C7EZEFm0L5RT17V04K6d6cigtiC1xRJjj
riPhxC5ebXZW5QEI3ddsaGC7qscmw4Wq2PQqyFLlTIx9e3xywWjQKhQUncjt9WMA7ejGgioa/azP
H0oSlfRkLjZk3uHSTiVtHDJZPNd+s4eVM8AhWadHqVvkTWGNHYeCI9uwL4jh8RXLZ0JsmMhyrTdO
iZB3ErOmDynlwvgJejcV7Tic/FEbb/Vy8DaUn5pN3QcxpX8wghh1yKK5g6noG0gcSqcMz7pkaRl2
JyonmCL6RFOaDBiCPJ0Cp/9cvpWtKvaNMj2pHI+blkRWfkZK4qiJByGREEgORJK2AiZiTlB601VD
ucXHz5ZWe4gFkL+njrvHCZhDoaapX7pqHUyGIJ6VzBl29djvXDumtK2+qBUZPCrY1tEzkq200s+z
NBw46XzvhjwOL0m3s6eTXNP0L8zmPzfLdiDdfY7q/NboQjywLijZKcY8yzFiKPKtFwkIgw6Oif0M
/OEL7OVvqfudK8AVeQIfVSQWoHy/bNyfbjF9M239ojOnD8iPrAlTx9lF0BDXSXuTKNPX3nBfJs38
0dukMiXyYoofTYN6mLzqC0imo9Xwl1t5/BZbyX070DKpLEGrEnKLE09cviYyq7kW9Yn4Yqfsy1wH
9q414sClX5v3n7Shf40666GxbWgS3n2uT9dqwTJNxfhZdbubSjbIrJUzQyMS32qQK5oh1x0QWyQq
DpJaQCDj8BH2XZ3ZQPumLXFYtqJu/z9j57HcupIt0S9CBAoeUxIEnUh5O0HIwvuC/fq3wNPd6j5x
B2+ioHcCyuyduTKEalQ67U1QUMcdmoKDZMb/pOtcU4YbUKI3SWW8mWp8EzL/Wgph0+U4l37fdlew
dXZ1r0cICmKA5fiC8hsAQ3SdZns9hwRVIzi6Dq2OISvym4bUTaUjkbweIlr/b8YidK/n+Ru/Y7tq
UmKDrLOSJ5soCbCx9TFNudlKd/oQX7fAfbaW6G+cCXcWnvLA7falYie+0QvaJ23r02M8dRj7NpLi
HjE0oSewDu6m2sTwU76XsN32hj2KVaEq5pn9vg9RuWG9US7UbPbHwuE3cOcxOhkJciM6Kjd2EzwQ
XP8D+U5fdb1OBHG2BA46n+Fdcg/F6N5yi/ghLfXnIGBqD9tK8RRQyb3Z5j6rrHZvuhxShduNu1kr
rlHDPwuC164GICSrIIaRkQ6bkdYvW7mdqwwnhJbqnZI9xLozrzQT/3pGeiA92Wt2fga8WEaTkLK4
V7vxwZgi1xeWA+q3T3DijA4BU4b1FMm4XJBD19Q6E793ScRVA/uY8l+DNeAL6qT7Se/DTaVm1wqJ
zV5tOtfD4LQAenLfStyERUsDhk5djGIM/WtdGd+sxu727BP3ZhQFG/i2OaFy6WuclNqhydnFF636
JSQtoSpTHG9wKdpWOhpOLSfvXcj6pc0bXzbOZmLjf5/mtCHh/r5rOmbvsGTsezMVzVg7kUHWFkEk
DHZQWui90RONwfROAYkJhbOuG+fOyrkrbPQnFSYzE2iGw49eQigd+DDFLRZOa21n6qntlH5TJIFz
dOnUM706uYvCv6FNVVST8tgG0xq+duw1bvxiZlnmw/A5DYX6E02UejscgIjLcPKJ2mBjTQ+17Yzq
0CwmA8RCWAt+r19u1F3rOV38EpfbLz4Eq108VX897nI1QZfJbqzeXp7a0HzEexjt/3ro5U41YEVo
jCpeZeTJl5sG5EljTctnxhexDvSwOKrQoFdJDvXGGLatbu6HpjyTeQVubPiGLUeE16S+UPA4xftW
AXyqKXJftpLMmWZPWFu7iiUQgs56MeP+I63mbzuZvmu9yVbdhL8eZKw+DN9zClK0hJ/MJHbEUlm7
clxLMuZXRC4ABzK0b8zn7CkjryGjgJotqqiveS5h9WOCXvWmuKor6DNxUazLTlcppboRrfhKMHJi
0biYMfop/delOQucVT/U9lrr7G7XDap3ufPyBw9c7oPQeKzTUdn0WvyeR5l1UGWGpMfAOYL8K4Ps
tR41CXsCSvZKNULVu3gWaiRETNeLceJyvWKPf6g6TMrZbWkKHM1JXlOwKgcK1CiG3Sg6pEu0qW6y
Opu1/DmDseTPNi4ajJqktkfJ2+xQTe/1UDuq6Gb+/NH+c8mi/sdSKuQkhtZ0dOii7aclSVVL7kkS
Lletfibf+0uzqMGp91ILn7IhPKLD8mSMatpsPsGsPtrxuIM0aCJXAHCICONqAEahQfoGj73tk5mg
wwHqjaFdhUq9MUxlpUHPikuIpGPNfsbDer3G8rlik7J2+bBBSU27xb6eG2z1YYr0lU7vt9tIy95I
V3mrcQ7BfyvOMCq/qsnZx8gElyWCabKcbQLPdrNbXNlHu2gOsr4dw+5UFfVZieHswdYXqvImg8Gj
9scSv96Y6KDqLnoTs3rSa9yN7YxLCokX1ZSGVEZDvXEKl0SXuyKlLwhT5+yOUCMVdE9z5s/Q3XoA
Q2gO6YFeLUEzZCEinqwF8752rQXJNcQtsMoJ1JqmGBZgWb6iu8vXtDmCizp7ICByZZRQ79hFOdkD
Ahk2hlrwLCC3BkrC/mI8uBqY52YAFSA/AgdTFAHwJlKe7EZL9roqgZTo1U+K6MzNlIMzOe1Rkx0g
PSoCkN/oY7rlGTQ2VhRWLaZT7rVihEJU9dUeotVmdKqNIrurOg8ey8pS4U+m1wkipnVZXU+08rcI
5KcguEeNtdhlo0OZ3BAaVbAMwikfmeT2UcU+zJ3c4vtkfdlCRijz56BzNqPQTVrj8BIxIz9UxrbL
saj3NbsAFhwc+i3q0+Z+ZrlPK1Zq68YKdQRp02NkMngb9M89pX6NKDs48yZgx7QiTeTTKO2DBJ++
SeLkMykhK1O4pTI5DZ42nMD4vI0BolW95eAswgatSbWTVoRwoTJImQ2iL5hj3TleBBU6Ap+UaSxz
3OckNbGxdt0DKhW2Mlg+jGJ4qdFQJjL7Hqz2WRjTNknnT+mCkoEtUfqmZjMyAHrJ5/sMlaznqtAz
DQJbTVV5xKflekaEjWRCtrLIlpaIgSy+y231GvTPqpDTbR9Wyl7IFwNFiCKfkXQciFfZDF29VzPj
LinQQam2OA+iI4ulhrfk9OZPo+gnRQSbsk6uy5pueR6cyGcSq1mfdGooZ+KOvus5fg0TEDb1M4Hj
lVdUOekhhaX7g8WIZprS74foyu2D8LWryk9hpXukzlej0V0H4ZPDiaj3rEIcHaylE9wKF0IsKBak
T+193arPhpkcoYvch/Cc0D4xR6dHWtnrtrHv86TZG7J8T2uAdGocoHDQgTLKtHuNDBcs2Gx8BAn0
SpuI7HVulg9RlN7nc7VQdbfaXP9UhP+pgbzNVMYcW1yNbWBTwvyY4/EjYFAQIv9xXHGSHe4S236b
kuqtI/2dccprjaJcVyW1/16UuT8IhpUUKQQwYO21gVC4c+f5oXXEPZ05eLobzq7HUh1uM8d5q4KU
OIO4p0XeuYIPOJ+gqO3c6bHLpeOHUwnokaVqUBU/UpFbVevgVAb6IxCb9y4U1waKYMIByH+dCr+c
bX8CnrRKSABk6oOZE95mYlwp5ufCd6zgbXEEv+ri3LF6s6biXKJAlrTbk36+swwWZTOV4o6yh0na
+5DeGCWIozhWrkeZH1oTPadrnGKhQnrT7fsapsC6mfamPnhUfMG6DuJ1UN27CIxB6IAstFkbqiGs
s6HWmpWd8XXLbObXXnIStYkVNFyXkAXPXI63y08MW+TBzaA3WYwIqRX5cPQ+FfZlKMRKljl8heg1
mVHhu21BY1xMiHbdR20Up8HiCmGUm2ZuGD3z2dzjw7txEHG05nQyFl2PaSpI9rNXHbYnWyvXc+b0
ifDfbDU8DkUJQyuPry8nksw49KsfFh+POaSHTYiaMJEqezTnprZIfxgml2q7omlrG0k8tTNlNanj
s23xpbSANbsys1m0EAH16XzSBPsiK72iPcZrgV3ROWKY0YGE0e0iLF79CADWiDS6iQfxgVyLQd6t
b0IBJEBrh81UopLNNH7AJqGCvWy3ywlWVRmKK6tCYQXn+sx/f98XEJSdkHKIMuINCA3KRilfMHTM
3cTcgW4V8VtgPuJrfRvBpdPbeAwiChz98MMa96nLUFH1pR+TTRkMVulxbOHX1wfob1bEvBI7iteN
Ucg6ciKJ1GBQSNMfc7DUTT04fjpOd2HF+2foLP2qQ5g4aNpH7lj1qiVFZTKDEzKtxyEj9BRt2Hmu
3WyHoQX9NVzvjIyGzGKjTfQesQOTScmVdWlL8Ul1VlEvaLqhfYrr0o8yjdZhEaIy1sTrLN7zIXma
aMEgWYel5i4jZN2+KmP/bukYWh0YYFbeiyvC1Tv4ajmo44aPN5ZQVkxVQl5gbu1HYEEaaYbszsyJ
+Qe1qy3WtL18q4OPScw0IuisExsK3CGVNif3KhkJ8nXDG3uh8McTYBZMJ84BpLU/ZDahrHH02HT6
yIjV+I10n2d12uqD/OyQcK6QZE+cc+E1Uc+3rUaVVOr3sh6fK9099yG9jKxWXqjYmiqglTEqCQBR
KFFaOBe0ggktjqePOEKSOdfpmm3ez2yB+2t69qz0+dbTqMUrCeN+NbjJhvq6uw/iD8r2NqfQTDFd
rgtde8U5xZSdxV+jg9Qht/nHRWm6mREDh8K+W1ktROkIBVJkdJtS8gH6SLUhDVNVnl04HHkZXikI
CDqXQxyjBH1B0ga8Okc5bPSmL4X7yfLmMZzZ5bbYS8IO3pqTEbQbyc+8MXwZ26xd3RgNhrDYQAY+
kRTlmUyjJ+Gyf+ra6zHf8O9FFUQ9aSqHa6WEj9z1NIJbgMxZkz7a86JN8FgsdcbZtmr0HapGlTYs
xVWUL6mtUAOf1EoLKYOEC8AWP4rbvsOnq8E3dgc76E/FaMSe4cz8cBFawRkkBwkOHhbGLV0bNljt
IloaH9S0OtkhY56LcETBjrK33eqd+LCtgBgj85EiVv/twBmir/KcLtklA4JecpAnP65VqvBR4qNx
3hcp+uNSTOepbL8LpTZ9pdV9gzq/qJ6EpC9txTbFvDj+qI5jSwCw00N5W2Kwk2srT1FcTc531zrU
/+nrFZSrFWUZAXKDFvSw4aPlfl7npA/3uYU8CwdRFcYsyt1nIqFYN4T9O/Ee0JzkxhVNtJY6/nA6
9pu2tW/Z0D5AW3nXUgfZmXQ2OuEmW6nqr01uT9sAaeC6H5u3NqO+JWLiayJQhxuBekpM4hqqtmcG
aoWQkpFPV9DmVbHfj5FBUR3LM92UjRYwpbNkJwMFCBxLNoslaObsqhmveGeiDu2V1resr8FQ2cHY
6kp0eusFxMR7iSWE17fJV03LDHV28mAv/CCNSsC6KZDKWhQBeWeNjoDX0+byRqV9M4MISKrOwlgN
iClCkr0WzfwUKlBo8k5DO+5AA7cKB86QOiKD5SYz126cLgJoNB5COi8ehTFuHe+k2QFZjZAZRMDt
XKBVjYu9yHKQNYvGm3K8BwRHEEhfznckmQTehE4aXGohN5pj5YDb1UVUwGLSfA5s/dYYwwzoFFVC
RzgLJe+1DGNQVE9d0hVeRBzPLusDcUQaLwobWonWsbZ9sCvN9noGGLwi2ZnhwY9p61vnIONMpvOk
7xJbMVEOGTB99F73u5FJprLgqohUfMds/shrYKJ1TRRc8CeTlTLk2T6dpqtoaAdornO2wY23H0Do
MRo2e9bSt2jWq11CQLui022Is3Efpy49ukzdh5kgwMdhGWIZBDZhjgObHWzhU3tmosPaalkiGM3o
E4daMsHAk0cPS/+kVV5gboObCAAUV15bw8oMyYdVQwoqeuOIDezExX/fS8Aw6Gn70m39SU4fGuKJ
U6aCEMKh66n5XRxCbKgV+4SnALsgUDiaRthjoN8WQXxP4A8LD4dPNsGSqQ1cHrRqd3GU+jB4qS40
3R37WL9TVXcjEjq1fWFnB5xx25mkHa24MQsaCxX77JXiZHdDH7rPgQT0siorU/miOreZpbXN4IiL
iWnGcNvrQHOwXyXkvPJ+7xGmQ9zwHSN1TjveABql98WHmkTA/ReBVmQzxiqEA0xURIwwITRXOzCF
LqzIfW8XuWfKLmI2KUvMgaw3A8uw1jyLYpv9if6n2JldnjKqJ84GCRndnlbboEel6UDFZ6AfGdri
o1DC9thVCtT+5hjZ9qMzAecPgiy9VhKMWplf8ZV2YRlGe7YlR8XIDPoHlEOQRuxTjJVIjtBpqnic
uvlKt+PMo7mzUmV7kzcprQ5QQiR29swOdby2exnSXGLH1NjzZk6je90Bo1vDFNtmcaXeOkQJrUxF
f6zd8q6PSMroavivfa8/Qsr3Z2PGCEbTcd+Lqlw37rAhYbfy1TaXXlDMN5lyNhRZbDnuTnqqnBEV
oPwYm7MGDXA/sYdDvBPXQC6U9zpKHp0XCvqYhp4GY9rDqGI3HxJTpblMPeq3PiyJL232lAKtXGpB
dBy6d5XNFz4VVCFDetv3ZYW6jv/krI+sXB3SXAyLgCG60c+95tB+K3Sf6I0accu8g8B720+htopC
t/DSHFGsDkmOOpJzjlyDbDCV1Z5WEGDaZPZZScnMSUxEUHpKaa17jVEPbacK5reaBxQqTjhZX6kO
shORAKssbZ1qWG7YUeDOwg5O58M4Z3gE4XMyXVg7O8enmdNcJrjS6ltPalSymW6PPU26ddX2H1Zp
KCvTqAtP718Y28n/KcSXaJ16ndiEDeS6imPA7U751gl6b2hwLSrE8aJolvSG+q0LS5jV4WbqYrZU
FOVrvdA8epbwYzV6o0TbBhuRMmKbHWX1nsI3WX7Mz0EwnfWCLLMkzIFzEwSUdsA+kJrsDLv9AcVI
mSv9Ac2P25L/iNNb+saq40OHJIZ5wLcj42OKh2vXVA4aINJgwpTtxD0a9eQ+MShbRkNyCObhceLb
aL0kwO5dmmR14M6CeqpqXmTZWEGLItuUk8qh3g/Lvym5k3pubXP0P0J0N4HreqA8fbb7+X1qjBL5
bJRt+9ImrKdMv7RoCeezyocgGHfIJl472u+4dhmI3Lp9n5Nox0patWc4oSFxMXZZ/tCoeiLJgKGc
96dquwrC7skW46mdnMAPJsp1Qw8YC3su7sLsHQinxsipHV1N/QosVKsja3/Wt85Db22jXrf8Mhlu
pqk+u67ERxFHO4Q1pJRScV0PxIJtnbT9SsWQsvlkBZypdo3oE0eVbeIPlqmPYyU4ZEK7lxLaVJHS
KFTBtEbBM42pxqdYwf+GlCij1EBGkr23zpk8DSoa4LPzNwKfJDZppiUnGhn33UPCPI4lOgHf3RPp
wIxpjuwnSQuEL5y337TiSnYfCK9CIsJ76nQFftNDKPSDNdLZHmh2UdE01hac+hUvzchAWPW2OVp2
TaXDcO9JMzIRX7RfSLvYRGWSZYA1ye2k6y1qHiviPIaDC7hBFeJpVpWvJhyNQ1uVOM3c9M65gnA9
RsWxJeQS17RFvTO8t/RvK0vamzKZb8MOimJJ2tBIph1OSE4Rdlxkw6C3w4U1WfO0VutTMOf9qZRt
s3X0Cp64ExIaa8GHq9vymQBh9cVqzbtGNz9KM30JcxFsDfinPqNab99B1de3upsmR6RR5KTNLDjL
QponK2eATA1nTZmp8VS7LzGfO/uxek7bedwHC5ZHNeuPsu0BaFb6ugu6G1npBE9qLDHLjoJP1SjN
ppEVMaYmkGAkkhMMcjyNC8UwOweTku5FP03Xwk6uMKHBdoobTBOzek3hYMkIn4kR9ZKawViNuhrE
nGjZlyCallToyclJ83U4gDbkzxUG8uArymmxjXW1Iehuq1hBtg3oL2GOUTZdPWK9TePtaAZnRQF3
NugcBk6fnKfJuhf4we+Awu/dARzrGIr7mF7UblSxr04yOJSmJbYFdJ6exv5BOO5JsTUyb0bxKKgQ
mkY/+2mgKms8CuKg6c57UlF2nBpcM1OOX9VMrVUpenYtct4IoyPeJIfCir4rPbpq/CTADWINlgTk
wUiNGGmKxfcxNVTIgkhuU9L81iIz0KwRaLIyCxe5tuuoDCVvGZIK8tMLxaf3Dpswpg3EpYk5TL1p
6zxl103ySpe992YtrkVHdGf+Eahm+pQF2S0+hQ8zszayynFTZZh9GphCtet30XCXcSigqJVLZNWy
+1UIxLG+ZCOflRo+QWwVfmBHOS1TDZYu87JaNV9WmLMwdW0A65LIe6kxU/aHoazQ6AOgZ5xiN1VE
z0OiMPrqSPty6LDjsuP8ih1ZnI04fq2WBKuccnUM43KVtekh56DekZh4UFEm7fWatfVQjp3XbGyd
5dMUzm86m+HRpu1aJQC4S7oYsXwJtCbeuKl8JXkrWAeU8NaskL+HBnp12oJhdaVsPTemaFdjP1oT
YppuFie3wvE649ZAdNsycjV8WK1w12FMaH1UJLQh7GPFYEPcBQ7oWn1WWd3jne3xIjVyVS9lYtAG
Fcx7+ZDHrvRla03UnEBCmlFHDimDU5+kwWEyC4Ji2+ix0MiM0UoD7aymY+6elcJXcfMj6US0H+rT
eyPzH5mOFUIp+waSj4HBdl5y13g4wpWnNGYJSIDOUzfwuxl6N3uZXWL8qanxauARnGp4UKGI7Wpv
gVZlOrfUQUsyCC2qfeSGI1/UiI6/BJJfaMj/47Y/kJLfBxKz/S8+yuW2iqXQ2qojWRxFUhDbseBT
Lo+pLgSUy3Xq+M60/oMkWe4P0urfcJR4irjr8oT/uqj+h8Ty5x6TwUZzyA3kyZf7/voUfz7kn3dk
vmsJnqHowA7x8hmwgJGVChk6O2I55/hYXubyaf58kMsrEgxZ5rvfNyaVgyXE5aF1as3Nn9/vz4tf
bv19lcsl1R4XzwoH6d7t3wC0dwcnb8t9kY/aHssSUCUnrg6XSzjogLT9723OBeD0+5gEkRVVtf88
8nIpXEbq39vaIFuPQWLsLrf/eYXLvX+e/Ptev8/762VMZZH1iBC6qUUdfRN3QrBuCK9/P0itKXQg
Lq/1XxfLC3Xq99UASYS+NpqP6R8WD7FkvtOp15yFxeHyB1sW3Lzlz1+3/V69XCqkfWWnhUv6xL+f
erl0ef7l0uVFfq/OrELZ+xSScgvP+L3j981+b7s8BIQ+zvd/eq3LbX+9zOWqK8HCidaMoDDTe/nP
1/jzdS/XL29XdFUyr/96mT8P+qeXvTwnnV0YGF21JQhMHshdIbTPUOAjLFdt4BWs4vnz11V1lDow
1P+9e1CJMHT8hJDEbQDu+M+TLs+8/PnrNrUkDksfQbL8vsNfb/P73L/e6p8ehyWYz/T7WugL60Nz
mC83X55gVKAw/nyz3xf4r/v/epPL1b/vVty82k1Jt/nHn+D3ZX8/xz++zOWBfz3mcluEgmwz2Pp3
h4N9jc4XGeEFEFUMktaHyPVG3oRyiP0/w8WgPykmMTHzKdKqx8toUFLCAzdVlnsySeyIGZzqQ77R
0lShpMiW7YKvdymecsK9S1wHW7q/zXFChnQ0l0tU6xqDLbZVbXqRmlu+81lLKZ2pTv6gBo26g1+9
Tcf+oe5iSo4KJU0bbBuYW9R/HSDNKugxT5cnc2biCDrWzG0+3UxV/2UEgZeS1oMoTbL3oA9LDbBe
5LpYj50aRZqmBsQ+ql9uNj6IigymqEYUkY8l4qLGJDMxiDdaziopTEG216QpxmqJe6aKrixUUKdw
6cOUOrEPU37OBVoAmtgmOJwCQQBLYbro1cZIZXBb1d1+VEnetYdZvTUcS9vNA5/MYrs62s8sTdja
yFQgYWehozlt6McgzwFrr5Q+Z6vPb+rhU6Rik1wbmrDW9HxITlQkvVzqMZhaEPrPj7qR7YuqOqHS
rUjyMV7roT6U5ZT5LKDijcnczgrlKgrpSOEpDD127KXXFvsp6q6oSrDHIJl7pahlS2KMWEH/oeYh
jdgfan47zJ67wImih5Ae4lxpw1oJnNar2Ji3znRNkNlPa/PDOL37Sk+d9mjvXoVTir0eRE9QJOpB
VBUJUkK90no1QvREWsDURM91/5MELCBVlRXBOJvONphXtlLJndRofysNgSjE9qwGg3J61Q7GhrXx
E2vJ0W9rtcTG2n7ZOB5DmvboAnmuRSl5qyvTdKcphDx0g8LKPINzF6Rvbe9iE6cisasUCgRVFzWQ
9bDsGhLDOBqNDaE4ch2iaySK5XaM3Ya8Gz70uFBEQ6wA0FX5Ry8JVDYkDbZhIHkclbYB55LU2NlH
yg/54LPXjKflCNISS56yaP6mhc0yuaU9UBtvUrGDc6l1nzVM5DUhlfYaGWBPUBZSuSiycderCWEm
uGtoUwxegzfEAENLwmXuw0lQtsSPoHeWE02RnN4iypfnAPiqZ1nwU0lGQz0o+MC8l4WSzCvk3K87
cBqHpjPR0Sl+HrbB7STkaq6djyorDBBg4fvUK750FIWIZNZl+GapJ0THqMDK5UZfyqJ8LceIuvY4
v7j1pKI+2Qnl23YLxCexHu91oeZrN1FvZxk4a33KvCDqHybh4E9zr4g7gTugUHlNe4zlSvqZ1qLz
wRGQIhFlla84T9GygjaTPMAlVXSe0RfUQpTyauaUXg9yoCguxHU4Up3I6b526rtZw6NxJ7vfdM19
m9aPiOlJBKRSabnVq5A9GdtGvnZ06WeyfyrVQF8bbUJlPFBzijQ9+w0xquDO4ZDJiXZHYkc701CI
mqzFnZUYT0pCURTbWpaxR2rzmviBpDoAIA6Jd+l2QkdwmWXTc+j270FYN3SNy69kfpm1dECmFn2q
cUTvXnt06uixx31wLGIp/OEIIUW1evddjp3jUa4i1NBeJyULcivQfooMPbVqvSaDeUaX+dxn7pWh
8bAczIeuor+TZC5teiQtsiLmDH0Ipalpm0aRBSWtiHbTh9Vv+yB7SIvuTRDj4KlyujESDNMdnkGL
SiImCcZug0ZY3ReIpDoKrM3ghRwT66bsUMcl7z0/ErQWhDDYLPaEukaEF9DllewRIwL8bBu/T0uW
ZuU3uRncokaRUHDcZL20kK0xJ6WqYyBQqDhk2csQdpkHcX5RxlOOaNv8uTKFvjYl6IExjb0wHWbP
alQKMlDQVFT2GzL/nqxEu+3HpTj93Ft0fes4xUqJICLWvkol/cpj7bOtdaocDSp3Fev5kjRaDB3L
tZyIxVggpHEyulrRFL4IVApjjq5zmMp7NanPNRHZeTFdVR2FTrJ4V9rAB440wlix3gGOaUjhI8du
Vqtr+laruLQMDyIl+9Zw3JeCSSEHnmFVPnoRyqMAnwHm7xu66nZrYx7KynOeUtjS7T0Qlvc2xq8+
GjeRk+WeQXBkJOwaBAXhld0QoP9whoOksx5aheHVzLqbTk/QtQ996llLCi3ivgl9QzF6BOZ+OjUN
vqAft3qs0xkY0CjZFpGqzYMhYDvI3NgCT9ia83BKo+KxgKpsiCzynQh5yFRnr7HJYaaUL65aJod+
HRIWDjLuDg3wQ25mT9NMSLvRtA9RM3+Wo/WslehqKA2TbeMTv3WaHc9OKbiKFimrsKxTWSGjKVs6
qSVNGcuAixKgUImt7RAruEtQqr3StX9zw+zBqrqrkfTlRB0QuGa71she05FjIpFkhnesDfSeKGlE
RBM+N7WhqJVWgAsAsegN5yfB94DN2HWjPoRw7MeDRZRfCVQrNN8mOb6FLT1BO0MS6pDgLInqaPP0
c7DjR70eX/t6/k5o0vahviWvet8Z+QP9VTpyanlX4SrtYoXuOMDRFb/HvTEjSCnnuN+kgnSXHMMr
2XrvrdPuww5bDtVNQD7gpQZpf7dGO3uSGXbVSSQMBQE/zLScS8Q41gUkrGDxCMkCjpOK9wVhxAZT
FBQed/9K9sxSIHP25UibHpMasKrJKFdRzNysaMc669gvBwjaDVvbLTrqugoAYtjpUZqfao7xSB1e
Oj4UjvnnGI4iYK3syW2UIyPffdwEwE06m58+PAuoVqWpkRIz7EjM8ttdSwm55WdhkEAqEWO5Wg20
Cd+iicZgZ1fE7y7qBfLO1HayvNG9SsvyPut01AxagUmFsxf+yneWjYcyHciEHZtnVCFXmitvOqIs
7G64rWT4ZuaICTqXMlQyZK+266I/wOwJ5o+iFtB4uBQcG6mhWrB+WDY0gqRdORLzpl5xSm4NEOl7
F2dymZ/xBqC2wQyEZ4bTpXu2JGW5OXNGeNHlNTAeUgLwoKxVAz2nnocPpZV9V4txJZfZgPS6e4wp
xO9AvOx7BD02rgU8BujOixBAbgsqEw3jGzYYjyFX86289u22P+lAT2QJr6sO0NJnMZ4vWuu6gq4A
C3Weok51Qsgj+mxS5Nf5kW1+RpucWQZ0kXudBi+qxcNOnYXOan6PnrrimEPMhIZ6ZbZNfEeupAws
SWKSy0ry1v0CmNhdiYlMU1maOyeQD4oxsZtzuzc0v3DClRi7bPfWtK4f9g5dDSBmwkUyl1GkaeiK
ZCVJh8jmOXlYhNVoAuuQ9hm9PgSpebrLyZ6EoZw921SmKmbwrq/QgbM2ngZOz7JnMoyvDPxYfThc
j27C4VLHd4Lhx2s7zrUgSGkT1ldhXP7YbUx5XNAuT/VH0kPOCE4+xIgqZW5alt6YhIKY+Gu7OHVh
fbRYLIYU2UiLOrMEWSWNedLi9Im19pNj6dXaDAX6aG38pCpFs8XpgXu5TDXW5KVO9x5WMbO5dauE
CeVxq0a6TUhQNaythtqt2ed0mywgn4bDGszKDD8J45/edw15NEsBVMwcSfkZh0cTppjQzJGFlcLc
arMPtrobbKg0e5X0Rqc2Ts/1g5JYsaXNdl3XM13MOeq36HL1lv42HI1HFEQf7JTrtZnWyF4FHX+b
g0b5gZXyHpfpPrDoDsaRPFbGOa9UY+1GiImznIXobMIFbFNn7WLKSWbz1HQunPLum9YOHMUrUPEb
JO/ehFN6hdVoI/vwJukNAxFJ/To2yaEr5juQSQfZV2+1oaBWdRGNER/yWBlIRscqeIRPSPKjGrLu
xJSPVhYDuIOWQwUhgDiF9sq8661pFRfme9LlRK4O09oILc039OlBUzEvJZyBEb9wasThIjn7NhGU
eBngNvaIkbBQgoxv83ig7wPElLM0z4ca4Ba/kzEY53DMTxNW5mWTpLEcW8hF5rMCY8DARoZctX/R
2qMifEsdaQOYyr1RGn4PjmoZpACWk2+mxtOTs3h3h2BTpSkDm6If9aiFUap/aJYy+YHW36tTsJmk
gLEWZtmaqDAawS5Hf6lM7oaFScgZki4UKyYLJH1lqv/otCtW1gglyQRax7gJecWErKaptzHq+lVU
217q0ruH0IbPzdTeTcf5jukvYRUs97o27PpJI65KE3e16SKdEi6iYh3rXFoChDW1TQxax0OA9X/s
ncdy5NrZZV9FoTkUMAc4QEdokt4zmcwiWTVB0MJ7d4Cn74WSIlrmxn+75z1Q6TqSyUzg4DN7r71T
bsJi3AR0iShSGr1LHRCXS8NDwoO44zU2qn3tt0cNgWJVIPpr0vJHnObnUHcOfV2tyOXoVkPrsYM3
oLY5kB4HI14tima6MAp4LcXniCSpzKZ4xcIKn1jTPcp8+Cmb4SPK2h00waVjGsR8R/aqtIZkSSLu
wlc1tr5pYCHAxVOKpz6Rjx3LUMKYs3OPY0ljR7koYu9nbKM/Qf9099tbJ3QWobTui7x2ybeSMArD
/Jza4iQMNp9JAMt4Av9U6/KhpOvoAUusQrYCnhh+mD1BscSQbYJwvOFw61egDR7hULEIj/09rdar
691cZu2ITDK5IMwVw0IbU2BTYDoSX1JsFsTS2QdkY4u+7sA0heiHcD2nEPE076DHhNFVzbIu57Tl
2KAT6xG84TfI15rpMHkmTgDTpdHg8wuimbeF9zSX66HSX4n5Pbh1Z259NW4LBdSyTzG9VLJDUtV+
hBUJUba1p77AE06BMQAQpaqk+xpI0txTSdt7bVae9BFEtYJ8QKNx4KID+iNA9jWvLDR4bvw5yvA1
bENotBiStb6zlrFnIroaXwoRgWI1tykYkkXeg3FtcLU4Mas90b0mBBoD9qHz92M+Nc+p0cIQIenW
BhZOueM/i2fxlZP8UIqnt10gaC0HSo7eITzQBfHGEgAwqPQOovgsfUnWRlhe2iDcWIkdYXpVxzIx
3wFB7Pww7mja0CNX7Uc0jD8SVGxQ+8HHVdzx0EUlvaHHrTQMzSUfN16KW3WEUmQ2bcXmCzyuVvjB
svJBUgIDizHZwSRjFhJFn4WfniBQ4/SKS5u23obYFTW7ELDpwqXOXtSF+TmQr8cHS3RMvkX49kui
ZgG3zPzEy/aJVX4W7IA2skg/4xSr79APm4p0z4lcoUXFH8tm3t/r00Mdejt5VTxNuRUvOJXfItPf
mHb/DZLl4nv4vCLOKEPW64xQZs9Qx7HWUHJUdPGFVT/0tUBXxvZPsr1KPHOrzVkGYTmeUltv12mU
d5sIAaPDsnlRlsMz9yhqEKNE5DIIZ10H45avW2RTF5BCGO6NVP+BB1VbRWz/noWJdmSo/Eey2D31
UrnWC/qZu8w6qk2oK2SXVCQB+9ECUQeKJLSU4I4tCl7uTTS7RbWtamdj/dQdE/+H9ayyTuMNrW8F
b94iH6xHLU3GVSus1x7uhxEM/WpCq8Un4wUnLAT3YHJ2xqx7E0HYUAovqAAcriw+DhPNWdVZGXM4
XI+9efXC4LH84uD1AWYNlXVSYf+YCjo1pzbR7QwVEgL9NZwBsKNZXOx0uCt0CpsxjK6x7E/QmCAV
spMVrGFXNIGnAZu3Gq0n4w0p9ZvEudzoXJiJ/SxD58l08hX+/HPoTdukxYKSjoem5m4JsE67atdY
+mvX2u+aRBLC77XHVAX6V2cYE/P8lxMZjDqB7lV3gYp4bjgAPBFly7o1fvpz8+pqwWkCH1gZxSkx
nYnBXfNRVkRDSu057cj+ZEI6sPyj8NZtxCI+VwtVTJcX3m4iGgllSXoo/PY9F/1jCU4QPoBNT9M9
yVQcEVk0S5YU1FRI7V02lrwwTVsRhfVFAUBcnW62CxEXH2EW7mKbmEK8xXpif4ZuzZyqBp4mUiPY
KNIzx/KSOIlaEii6L3uFn0Qv11VhvyVGc6hNNrGeHUF+xH8bt9Z76OePdWTPPM5jFz5IaAjNNJxy
DfpNAh96EYG/GKyb34Ij9f3vKdfu5uxZw7Fz15JfsFBzGyirFuglNZeJtjMrV1ZrfMiu3Zte9AQR
J9gXefJJgCRvdpj+Go3+JcmxquQWTuOm4HeOhsuYDOcijp6wULxRQhCUicxZFv3GLsdfXUk8rqvz
INcyL1kSGi2WkymRN3e/J5VqqzgyV9bIaBYE5gHVOtOE8JeHJWjeqZ6yNDiigr5l7iAWUtd+TsFw
0ivvEHr52eQIB4qybYsCicFALAWCxWiIXqO0Fsvvyi4/bCt998uS4F+zeMw0UK0y43BxcMf4mD+c
6jjlw9rH9uow0SPuvSRlI3tCDLnIJRqSHPXLOGBhCg3/JY5RxdrdnOc7SJBowmJNjZieBNqtU4Et
1ZegvuOFlFGymQJ5TInfckT1C+n4Q5/5LhlVzpk75AW3gyRieOXlxTnq3GBrgqOUQxes57BGK54u
mp8f8rSfYG1ba7uD9MMjT1vbRAya3F2oKPud3aMwn/XUysViN/9SpeXd1EzGBdNEV05Fx1Wcn630
GYLMKkyLax22ryGU7cV8CU5jBeWV8mgTOFwozPIv2P22TMRffdlemNw++I2v0yWYA6eTsbbj8piK
7KkNzZ+ZcgSNXkhZO5Rb1wOeLloejHn09JuwGAATXTM8Lnd0Y0/tmL2WbfxB93sf3LbdS/wgVj4R
I1ylr3Z5IpT+J+UBGMuQEsVnUH/SXLGu0VEtEdsnoJjMXa1BN9fjkShEswpO2aidCllqF3rNF5Ux
2506uQHbna9QWgz09AhxMNQwGRdpssuh6BcaCwK+AQwr7YO+dzF2/V1EvrtTk3Yp6cr3AVz5ALfY
oY8Gmkat3lhjoy3LGNF9OdrbscmMg5aiZa6mKmATIWnU3FDfZr5BGqkHRlxzkeOPnrvEAZbdtJHM
xQgyx/b33/7jn/nZLua+ZH2zkinQ0zovTZ5VrU0bnxXbNHRXQa5eXRGdWfx0Gwe6M2bPcV/IDKSk
K3/NDHkDA/VCWp224/fZTAaFaid8Jn0EBdDaPE9p3Wx7KvR64BnW1wwgo/apVMVb14KAgqSM20Mb
9sLova30v6UkzZSAmLe2Ym48NVWPXBIVAZjjn1o3tliYKO2dwfjCDcxNQ4Wd+f67FQPvZkREfuxM
fMUiH+pIsGqHY8mtDjhH5uG5hmjT3UlffoSeifmFWJqRQ9jvfFIvo5MumFi1nvniJReArRs8wudq
/nHRvIGxHINo+fDX4LnProCIAXNa4L9Z9mN8mnTnlpUPZQyGAWXNUx7gcMfItK9LwUhTPuBhXNTS
/ayVLXkYQvKy08d4Xh14WsbYUNVHoQcDLgiLO8LLx3Wnt4euR/dI3qpaFCOSNYRu3NbWPu/Fl6fb
dG/wU9CJVwlATN3xYZHLsuHKsuTCHDHegZB6qOP+VWUN5ZCKsTVa2fcQTc25TdptwHhbt+mUrcDj
ATsCYcFVtfZC/TUa5dkLvlFBxcff2e8uDWc5898bLX7KhmffwpbSu/RoYYA8tsD6rdoClXCBMsMD
agyIb1jAkNnGkW68JB6nNem/dLeMWKBB2VsjOoqO6YvTiws99t3Rs5cmc9O1VmMw6A0QFAHZ7Zlr
bqNZChejyORDDGja9Z1gcsiQCp0mY0+Mv1PKrgRLc6kRUqk5F7Jrky3KIL7KPFrswja667xNGBKz
gVGl37NcIRYPo9zMeGsVPZxmQVjKU3eZOI6x9qf+bqQFhapV4SyG9LOwGFjZ5WcSV9fay4cdqbi4
i1I8I6bYtxmBECPxE9g3GD5Jmbx1DPl42hQaZlMmZmkR7oN45voX5k/bwf/KtDLY8l/XVz1DszSY
yNvm1ZP/q2LCgnFJo3ZtTxgHMA1iqAxSaHoUI48+mBcgcww7O13ztv2l12YETdaVxKjbNTX/jOHv
B3ffVUz8oqkb2JdxwXhWkMDgIPeU8m6h6qR7rDKWQI3d8NEMxZG5/Dmw4Sp0zG1Uihx5YKxJLVXu
4x4LDd3UNiRjfMnyVT+3rN1xlHKISVPisYnOudAfvFJYW6F31aYfi/1UxRg0knwdmgIkX8DDIQhE
Q2Y3QzsXS0M8s79zfKB6+4OtGZ9/PgGbYyLrR018SAvG6vSt5LuhL6wtqMu6RR5tlUenVrI/rWqG
9qWltGPNVQwDDFhgi9yTBuLV8/J1bs/1Z9Hax6nf2wknaRoVz7kzWTs8ZzFHWDEeRDPvhGoopJ2R
4duSQPlbkdqLomOsJkIuC20Q5pF9Y9Zyo9FmOfZzlmIbk0buL12xJMweieYADVtwizalO9+SDyl5
v/hPuIWttAYWL4SFiq464a99aQHY86RpHSh7CRoabvtVpp5h/3eLyuZHEivBJCZwONZYyThu/2J7
toEUPDu5DCWPQfGoM0LhimLRzaeyDpMGyiNIhLXPzzbKcWNVHKHGXGVJdj1rx0UJHgf9TtC4E/GQ
aWuzE/mWZbEV2vnGQ4YZhj0/r3rTHdHeMtNf9/H4Ao7hVPayh5pAEAH01BrUDiuiCYCAiib+I+1b
ZBrvgB28l5bTraTbHQJ2qAwOPdOrAVgwNnfKT7MlrBt3AlHyKPFc331Ow97d4VPqAdiW5DyjQV2Z
VbXr8mOdcyXbPq4pbiTILOVZjC3HjcrNvTRxdlJW2FxzojQ+VWC/6eZ3r6bPLq8evTJe23Z1nRpH
PzQRxvLGf0O7x1cL08HQffchS61UyZGZUvE42tBfBnbMDv4pMtTWTaj99GrhIlUgfpHzDkmB0OQ6
ndyPMBHsdFh7LVHG0vNP1CIjFSt97dYsOCszNSYrHtv72PLHg4MVZxHR+oi8o5gNCrXRSm2bltFT
q6X6pnavptAoDPXxuVcAqhqdqbCqf7Q9GxEH/r8Z5A0YIA+8jkonXn1wDpv2Z0q+UWN9m310den2
aYJ5Kva9ehEm7UCHX20Reho1+64u7PAhKHAlFBZrA2qVoUHPW/Q/gUeg6fbPSQeSWnSfREB1VBuM
4IFS31uGAgUBnkRp5w7DD+tH79MexoDb12hB3jRa9zqUI+SwSOwzgmI0UQKhsaHbyKksFoXH/Nro
6fmgxjH8L/Mv3Rre216nYnGGHZD4YpvkBazP9B1Huc/XYi7RXDpjU9Y3fqOYqwpfUQ3XdxuSBgyj
eZVo8S7TYQvVvnWtGi8mppNr26rgI+EFJHT7yHWUEwiC1yZsh+FSYs0COr5yFeissHsbx+KBJ2xM
FWwtMJVEMFFzdCDlZgSkfsJZxtTfi8urPpWfcYMWpA3jJ1P35hB3Rq9hYUPoqxicYKDrHnJnGWXa
B7P24ZcW7Ni+ImPXxKVvWLNNKv+QEj6oFLRGdQOPGGdObOgkpEC1e4jmP2ymbxkA8sPvf4RP5aO3
mTyUicNv27h3wAVqlyEQB2VuznjTZEPeA2TBmrj3suIc9kvjHoPO5zrQX5qSmB7DNOUysHaug2dM
TN5LEIVAZWpm2kWTDevap5HJholaaFGrotpXqrn3spy2JgakdQ9MSZG/yu6Y7RwskGrLzYOL2MWi
1Lp4fw02cZRwnLEOKns6r6RYW3XTXfrSvaVkhOj5hF+1NOpL67XlIolAUvL1COC1lvUGsZoPtT8y
5GfMiKPwfegMmKSStXzcGc+WU0nUHb/KKve3ocJgXYAuq+UDCYPkCE0COTHKeb/UNj0rViMlcL0A
WhbPYdgk5Gz1gnSyTm2yrAIe5l+Akp0Dh16FtgwdbAkvVkuYxxjoob2ypMhRXxy5wNikezWs+rHq
EsYwDiSOkf2n4LlEpg2dAN5Mv7/GPq7xyLb6VZtnwUZLwb9VhvstbdDWWfusWpRmoqbckCMK2wYr
vmVNn0K5u9qCzhp/S4cLdMrSj0pB0tAl0Wedhuo/H4PjYJU/6gQxRcvFZTZ3lTRHr0bhg09zjc78
h5HANZCe+BB9jU/eMkDLeaa19E15MgHWp+xf1n3g7D0kP4cyVj8IL/OJZtHYthe8AVJ8wg3YdqG2
xCmSbpTvxqshTu8QItibSpz8yMiR040PvcX2wBb+z/CKAoVTZekP07oz25XW12fAY+kWWcae7JiH
smFBLJlFJIZCqiP5ntigXrLc/qondRbgDahSyRkKjxiS8wVXp4YgqNkkAp9WMldn7FEenDjE0p00
GDZ7a1fZ7d6AmNRl6kkbJ+PcoQUyS5vHQLSDS2FTvFtfZmKBM4YVoRUtYUpTwsOA982siM1A9FS7
IfFWnGYyfTNF257Qf3Lau+NGa1tv1cBR9kTI1RI9pgVcvoCzvqi3jTD2Tk8qUQIgeZ0a5a/UibDW
KexKpvYV2N1bIpL3FqIyV7+5HSo+FxENpHnoycaZGnC1DCFjQso1LWaDZuHnMwuQIAIXGxMGNrY2
b3OPZhnhEyfsIW7jH3z+N/le45dcBcwLGNMy9G88Hd8hbZUdfKlG3RpTfpVp++KOzRNbCCiksRbw
prfsnXGXVT7tgDBm9Q57VA3PtSPAG+mh5y66bKpo+XW2ztK3jmVlvBv+AGYpRyc2b7PyNkD4krrA
wvJy3yvn2NeH0Rq3kjsoR72XcXD7jvZqddF3beLEhmWttgWg5sHHPV9/5bJ58cqAaXRePFRiY/g8
OTnTU/h1u0z0ZwVQAu/swPJk3bkRkjpdlJuAQrUqZbq2Z5sLh8+nNL9YaLrrcPLOCknaKjfERwqx
HrNweIAhdFD29NtQfi4BhFG4ZycHUGCSV9m2HW19jWzOprqA2Jg7W2NQwalpy2oTNNUNH9hatwtu
/0QcaprSoK00jPKgBzKPXMA0wEgWf4UQ1zAttHsr1/i9wSkKhykO5S1NmBOstXHAAhF6RyYbS9Xk
83MwMtZK5vewrK9WZwHqd5e8jGhFMou5cpmWL2tmfg7A3EXFunwZjTD0pJWcYqd6hJqPV1eVbKwU
SwyVxQyr0m3VagBKyod20g2ozf0G1wR4tYSirCTWJgf10TETjnLIO63K1244nSP41Us/rPK1XraH
wI33fqAn2LtRsANgXMOveYloFlOF36VvKAHaAA4cRT8AiM+AhV4VA1bwAi1aaaP55rTVg9DbXeal
47o1qHfTFncIdbW2zNMC1vZwbQPrvRTHwOLUVBF5VqP5TWo8FZgNsbL3vuTYvjH8EpX7zAZlq/KA
XUlytGhKw4AyQgXmAzkfD+GApHroUHsY+zJIs43BeMDJnKsyMcMxnqq3ZaUf4MqANqvNl0bBu6kY
mNoZmJV2jmLLnUs+WU++Fd8EZ8rGld02qaetVxoHnye5cOccGxZkDsikOGYaiQUuxiJhVspaIaPk
79yAYqdEF9PAM9bbbE+gFmFZxka2LVUJw0YvV0gAtPQkVP3px/1n0rCriKeFUd3Squu4aUasMMUr
uvvPSNlfXV+sfUjnlp6WW11T7MtGQIYVXbsTvjOSZWGPgYzhmfZgFdM9tOVzLNVON609psxqpbUm
mZPajJdFo9PxQLQbvLanb7TU60oveWCQmdR7YmNXPGH14R3J+jVN3oU1Aw6SPUPdRyxhJp9f8TL5
3qoGfYDVyfjhFTVqJO9n2OE6Z9N50sAkLBDadQhn1cnO3Ce8Vgy4M/eHXvenzi8e/n/qwf9N6oEp
HUf8fqs+1P8KvorVW/v2l6/fX3l5y77+/tdbWHx+/WXfpG/557+GH/zzC/8ZfiCNvxmmjvjXcjyH
jAGdGIPhq2n//lfO+b+5nhC6Z0gPcyGpCP+MPhDm3/gKA8WxazioZkz+1T+jDwTfTsCV9mwLQcNf
/x9iDxyp//UvZZGOAUktn3//q81Ex2UqOsc4Cl6XJU3+/cf/ST2o6qCrszmSVpMNcrog/DUeQke/
jy4+K91nUtywAxstsKV93qLE8xQmzTze17hKN5hYL9yuARibqr+7xXSMTPvVJR2LkIKTS1wmWZK/
o18R951lofN8hRcen8Os2DfFxQLJWeXyMpCCxeBDbXuKfc+jJq8K12USOd0i5bhokx/bQTDDDROW
5gNKYj/YBVl6wUFPKJzLM91kYL+skokJdac/d9NZ1q5YRQpERKWJQ2KlYAZjQOM8kGAh2d9tpR9z
7VeRhArMtY6C1Ll4yHBBYiIXbzm8GQcsin7Wg5nxdzyilHIbeYGfSkWmjGuSIqwS8rMHUVt7GWvG
huWDA5STyeeZ8TwiAtSH2sD+rru3gp8dYwyT2deA9pm81/UUBl+jvZIWi1YfprDNgEhG2pOkfFgg
gDgTvHsMZgOoVNoqz/vHQU/PUZuei1zQl7OxggErKn2vDeM1qjFfR/ox0qdj4bGV93W0uvbOyser
X4HjNeeB8HMNo8JOSCFtWFs66ZkVGQQPCNxa9OI3I41edzdD+7VLgjVQJb9Zy8K9oLDaZirhARm/
oeI+jgO/JkRyZMi3UPf3ZrDHE7cRUbdh4XlG7IWGdTzGzrD1aiJrgWXWMUCWKT6zaOCqiM6QBhnH
b5ikbVrRgsWTO5Ma2G6Tg5F5lwGWRSGd12oEbaKNtH/OuR1f9BR6FbXht5VxHQROcUTriirHODJ6
2RF7SJgdJkMkzMxSXGOHdZ6WlHlCqsh+xEBqtNYr9N+3wE5PwbCG2nYtQ3sHIucQs1I2TKIB6+Q8
f8IUYc9dgxVi4phO0m87CL+rVt3mt5Gcs+fK5aIW090AH5noH6NO1WzMgkS1HXN4d66xIjhuXyVo
DKzh5uFSYvc9HCeHJWVA79hY3kEZw1WxoIVscsisRWLw+JhzykLewVIdoZXugmA8RmH67QYtbgLQ
FxEFL4S6s2VPz/M1OVX2TmdWKeyIh6j6cFkiEHmpEnV3kGMMjL9D3PgQ5pZWmZzrKn77/TPoFpC0
W9cGw2MwMObtquAbzZdDx6K2MKXepK6OyELXPKEOOMRXcOxzwfXXjlf0cYtIh9nZxd910nBItIwh
4wPqxbMmEsTXMQK0aAd/f1XU47MCrJX17krF0zWaknPCOJiogSOrlSe61T5W27rq8c1291pDpzIf
B+67Cqdnb+pug7WA23yDMcdkLn1r+p/e2B7aYXqW1fQ8f4KdPh7ZhJ9FmL3Nb8x8PbIMv8loIAlp
em7Gjnn2iCAKrim/EpndKzKcGJGLnW3y0WjVdB0a/Uptui1mOxlxEVbN96tXHr9P4sl1TLbKMNiv
jaJSm+xdJNx3hkGoyJKFL7qnjtjW+dpOEnWcXxtWebJP+vYeGQpJmLmN4/wcRxwFXTgdHbsjOpx7
vcu6Tdak30oI5EWvA05zI1J300AQz8WE6GVTReazj+LJzJ5b3imrl6+qrLhe9OlZF/tG856CstnU
dnzQ4npD2ADH9HSVtbqGtrpnuk1rDHleXVngPMt42Lo5nHq/iN7cQHtBvvd4apR9EbX+wURtGfnB
qjfhuVi6c7Gk+vBs/0fOMsGz4+82H2H2GEskz0ctiNbteCgC52Ks6Wiv/lCcLDSHrIfoytpdNSWH
1HUuwu7vE4kqJa05vqH5mrWt6Wi90+I+zoLmtqa7NNNzVvHaIaSi6OSS4J12iCiA3INWo+umo1e2
96aZNtNMXfDVkeHjef4fOdHIug+axeWlHLlBeHis7O6j8dVVcW3WortD37GIsCy3Ph1iLe3dfFhF
DbfVhPYea3J6MCSeJg5sKsdVUMQPHk+2Np6ejThjHVb9MP1nWt+75c/rdaE+zPCrIZU3UM5lviXn
M0H35CUkUnO+iRqTe4y0s4gxnvvadVTTBjWw54nXqrN3PBOR6OntzaFsNDmoaLuvYRtjylL3NOd0
87pzqGawkgUStsveYm/g/ghPdXiZf1ZmysvvO85QF2N2HvjabF/RLoyKsjWojYce4RzTVHBlAHV/
TCYSBzJh44PSWosFlbUjYQDes03rGldvo9eyUo6Njzhwgj1Tu4VsfaKNZjiYOTiHmCP2BKuJ+Plx
1NcOE/VEOgcedz9S8Hy7GEBHhpqK3UXymil19YpkPKIrOLZG88vSbLj8ONPXWNF46OUDVXYcsXXO
bTVHsRrEq+h3RUwIEUdDd4hmJ+vvv/r9z8YpGrcD29kOyWgUxibh0I5F3nokSHjlr37/oYn6n38r
rPllLyCHNwdvRsySZ1gfPBm89IL88N5qT7IL/QPTRJLPGBstCa+JLNj3E8Hg8x/DWBmHLCbH1p/s
F8OtFtPY+Qci2DaqIFySeRADWJDTLu01MrcEWERfbcbZhS+NcD8y3aPv4wjp9F3VOmCutfWU9+zu
k3VObzCwhecZwObr1W2+HaQ+iUrXY26TJMi2ESE0HDE68JEGQ2OWuM6waKLZ0ZpjORboUOc/OlO1
R14cGCPZXGQ4s4oKCDotbvhwjDapFl7zQhRr6q9nd+Gl9ttke7uQp8C6Ct23GkHHuup6l3SI7ldE
aFSuxeHaYKrcxTJadI7iaZyKZ/QRLbHxaAuZSyQcN0CuoJGgfeHCnmLzI9USqEP2xYUMhj5PXya1
uyvK8bVDMkhyY3xgJnhkiI2srLtl3nQLagSqdLujT6EDaOgnHqr2AXk+mGDPKNikcvwpE+TemMhX
yVrRRj9l1uM9EcUldXxmK+52sqO3SOy0gRWukxz+pai//qMe/gsar2sR5e0c9/XfZbKHtNt1hGs6
0pYGBfy/lslRzGUYk06+62TyXSX7wUhn8vLdd9UFEhmD12NFHaVktf6Tn/wfsWQU6Kxl6B4s9ifC
cJ35lf1LgY60kjHJKAlzDozrCMRkBt/v0xVTTXLsg0UUs5BIUZ94zmUulf7kx9Pt/Ed/4FmW7Upe
gW56Uv+PHz9IqazYL4ud2SZv81mTE9unVeXW029wWG6OFb1hM2/VY2Rnx1pwqlHYIq3Y/skLIQTu
v1+IS19F0ebN///v70Ng5V7oNuTdzB++rfqbTWWSakcXhOxYUhik7U3iCHIre8mmCG1hd8tHNIYG
T5+UgtUTuygX61K+/M+vbO7R/vuVeY6tS2nYhhTzK/+XT6hMgmGKyTjdgXkHoZOjY7YetQYJmhrm
hR4xVyLp3n9f3iUIySgdP6jE7gFsFjt+0z31YYUcAL/LQyJyr+iAHO2lTKfnlkeXFaPxHSlDqO2c
jJEfg725BHG8YZvE9i7kBpirdB2Ph5uqWxbGBzfTr5Nl72o+iyFwV2lBeHrY3+KuBhfymiL1qXj4
+W6HV3fc1m5zq0ZW6a2NKBwBbYr/qvc3uVNvdKSelYWvKguetWD8SCYdHJ+4eCOpY1Z9dY3u5pfZ
N54Mvn38VpPYxTOMiSsALclVA+oCTgDaUJy6igzeob+HbHj+kcv4j7b7D+7QP7o8CO4zbcMxdNs0
/+M6NdPIywq8obvQbDai0K/kGh2y9P13Za3gE9b7//ljN6w/+tyFYc1duyu4R/7jc/cGg7wwlzsz
cMZjk0Jrmsn91nNcDLeGB9/GFcnbyPiIvYwPBbe/0+4eKpEdLOr6tLf3xvQUYvFF/QV45+bhioCt
/WDJ+WLQKUjTfrxaA5IVUNoIKKKWSAInZ3fR8egY8tPEedhRis3fd2BhhvDS7p2doACdu4KUK8EL
s4NhqqMHJwMs23NPV5XZ9dpDSz/CO2qMJSHEW/p7UD4pkVv9Jmre3XCgTCFSxXNkuVJGsjJluYtG
k9Xj4Nr72LAROJYY3xZZYJbYOtOOq8g/+y5beXr9D4iYLFF61IblOuuChxx5wSBJc4i6ZU8LNk+/
X815+1aTiWZDaaQdLdKInIjp2pbDNiZvNxubl7obSTmmHMsjWvbwVtV7XIF2FzAGV4RixOdEz86h
K15N3DVDf8jEeFJa/K2Z5c4M7JUbdJuxTN+M1D8QptVaV1Vau3AEN8up3bfuq9Mb17ndo2I5jmuN
29Umb2HukwpnZ3YTx254qPJHZfLQ4vfQBuo33FgDkVWGZMVu9MfB1T98F5wnVpQ/ubS9PzhfhCSZ
0kDOZYJZ+vfzZZJagRfEyjGmG8u5pVN87Maz9Ev8ffYuB2uY/8lp+0envo2wgItaSs8253//L0da
bY4R0taRwzahIWtoTIs/f6T+wS0rHcMUYv7TM93/+CFRWIH414H+CbdHaG43DHHS6V4rVg6Bh6Cj
XjwmenWbJmoDtwGjrh+bMPmeq2zIlccYmWFkeWCujXnSQnqHeWHrtOlN8So5CGWeHuKQrynqZRPH
70Q0UDf1yRkb5mGeI88HcYLSowvMZ/xcXIp1EizMaV2O2bnB0a1kd7P4/Ds/eTO98dgSKAXRajH3
ZdKanqHfXZISI4hFSd7k5GnfpgF6Go3O/CIR2B8gwFxGy7kjYeKSWfdu+aNkwuB6KLjVNbHiszd0
d0Pa4LSI63bic15bgBxYYjTjcW6b2jA66xOuFbs+cXkcp+CBmT4bfOYFkNYhMghrofrixejQ9vlh
vu4UpZduRt82jwttpCeJknOvkoNpAqDlk3RTazfPFeYfp9ccNISXvOZOd8+aGlaTfNVzcMs0JZ5K
lxqvxfeH+3yCC/q1PzlG9T8ocLjEPOHSFekCv8y/X2u5iYSmGLMchTqPT7YoS7y5+LNb+qZaCgdo
rX4sUvacRshnpCGTHppyT6jiEz4d/K5Tf6lp83paw044WMmxgbTPNiq4ig59bt36/tpk6hYiBG9c
81S58c95B17mLSM5/cKG/YWUorfY5PtLk7d0YIGKGnQDJO47Z8zemZx5FSOAnjufanQuKrpa3Trf
vsynajX1H4XfYBptjpE/fEhO/ozDTFoF2Yn8pNE9aMKm+FBsvLbz9I6MyJvn9jej61b/m7IzXY4b
SbPsq8wLoBr7YjbWP2JDBGIhGVzE5B8YRUkAHDscgAN4+j5QVfVUVpfVzKRVykqWpEQyEO7fcu+5
eNgOZf2xNqlgd6JOm/AA9wdQLmdpga1yqHaYv7jN9Nam+iMN3qRIA2VYtlZjcT7uEpq5TeJAUz0k
xhDhAb6Xo/qahwl9EDEPch1ZWO+rInD1r7mxFw61enMdvmNS266+BQqDEV3vf88d7U7t3u/+/Qv9
L04xCrf1H8MKmGz/08uscNoUvRqro/IrUkyQuDSoNz2lwvUht/rp0XYRAyT/l+fLdKz/eXz6lM/c
0IZh+v/j+GxtggBMe6iOfYpUrCtIFyq4HldE9l7pvBhkNMaq363zs1yMWC9sNAEdhwCDFyacJm8U
SzrssM1dNTCyosjOGWt2636QWsxwv7sMUiA8btZ6yWdQ6k2P63Sjyv33Ed6rakW0Hhkquw6aFkpY
h9gSPEU/VARUYeX8lcTuLTWtnc1wT8yQF5ri6pASuJ67godOYM5PKrXBuw98bk8kynUOYJXl6o7O
5kg9UbfLF0r4nVfxagr74iIKGPv8WgHsLcVyn4r5XHqcG+t7OLHyz/V7thb9bTH0N7Ho1xZmr8y/
a15xnW3aPj4XkfA+xTdjupy+HVBDCh1v0s89j72kc13s3dAWN3BupNe/Mw/kHTv67+uEIhlRS6Qp
1619a5by1zoOwfr5UFGZ/6hb1JLldDV66O3qV1eIQ6/Kq2tTdczL8lXqeyvmJMoRo7PKzqbbsipt
1rJucapPtq0bqeaHJI1dTj8F/q2FaFKQDES7yx4tmnV0Qb5+bRC+zsK7DRM60Nm7rVNrg3ndOm2a
EW1j1N6vQzh6r6/1mw4sKpbceGy1LNI9pmliuK83fMZ7g3DGWxLPj+vvG3M+68MmY1zUDcgtGSez
lEcKtsJrF/yhrBsJ2AA6VhDRxem7TtZq+kW7Hx8Mxa6fJnYeXvxZfRlwPheGM8agP2vReuoODMn1
WFxNVgfGIj7tTFyhPtBspp+kYxw6zeGEZvpajrDLYuEc8uTsOM77OmkrKz6Ad2+lO+9c4WdRcH1Q
XTbps2jdy1owYQV6g4n7LpJ0X8OVNojyIH36blFNYEuLtFFgrGCOSHQmfhmMUREoyMM6a8Ofw3gR
dFx9pLqNmmY+/37gWXqsZWTGNUww6m49vWymAkBJWc3TgDXeLSh6IpTXcFZ1Wi+fClnjOuweJfbk
5EvXmOuvD9w6fRVcqs1E7yBbpjUQ1b2a8YL0xjc8FGoDH2c/Ev5YLKAzWqbOHMfrnHBp4p///tQy
LO9fHR+e46DkdjlE9H+q8ouZXEDTdsqj9OavSvKDJJPCil+ZczHwGBDTrs0oKjnIQzk7GtTWvJHW
2fP6YMk0cDd+Tw/QB4yIwRXcC2hK67H9+w/wzO+s87/GLvsFLvtL+HhTnOnG5f0cYADXXT/ZFCrv
LsyD1F4+Eeiwhipk2ynTzMgeuXMq3BBQrPtNMA3z0WobJP/D8Fh6NOmJicXeaSiZie4gDvsdG7p5
wSsSbyaXKDBcp5+oWnBwiwatCEONjuynTV8z28SyoTa3iuHJ1k2h+pt1qBDJBEy5RT+/BQCbxvGX
3qERqHmDr+dLulinWoitaoiU5VR3MWnvTQ6n9cx5TjT9prfdmpD3qftUIaN6s/TpPkGQ65scb000
1t1+vcOLDDSyJQ+125NWR6m33rtDcQ3WMFfef/DXnw3reWSvUQj9cf3T1jIpMdfWOIvyB63z9jU7
gfWpQFx1W/+QgHl/x3h5nQxorBNyc4rWTsOWaMxzlyDY+Wsu+QKY25czsCXQL0e0pfegHu76JWs9
UL4zEUY5znK0mkkrfxX98GK50+P6hu69v5f+//Gntlb+XuB+MQPrsiTt/+m3//lSl/zvf6+f898f
8+fP+M9r9tVBvPvV/9uPCn/W69Ja/vMH/elP5m//21e37rr/9Jv977330/Czm+8/5VD0f188rx/5
//of/7Y9f5kbtuef8F6qHeP1Lvvq/7Q+x8ZBnfgf//g3/GnvfgOwk/6vLdME7Jef/+JT/755d/5C
RekylHEdKjfX+T+bd9/+i8VK3iYF12auZ1u8s/+2e7fcv9D5GNZaLVgmn8Zn/W33bll/4UNBsppW
8NcV/P/P/p19/Vr3/OMCPjAIebYCz0EYYLCAX8uXf2i1PJQlFCVSHDOsJKE7Na+OP8ehLkiTaczh
SVgeUa1CRVVpFKHeJ8YONq91Z5qJihPPaeRAFMtV5d5xXQSwxcF6ZIA+L2puqGQX23lE++gnzfjo
DviUwBQ/s3JDJ5Sp8gL3r/nGkisgGChnc/wRD4hFq0C1N3gnzTlfgFaDZiBoJDO8pzZYgi0JKeWz
x3QgZ0UA7wzYrW9i2e+p+oAyZMEZxedwMFo33pkpQRENgqlNPcvpiwwzenVD4yt3i7NducVxmeKS
vf+s3mlFdrHMpj8yv2EZ11Mvd0UfitKtv82zySg89caTVdQRw6jhdZqxqqfa3FyHfulfMa0AR2l6
jPB+gwBKN+CfJsUOME5YlEt5llN9mxeCCVP7NPrtJ07pitjkPDTaqTjghfHRei1p2A3aQal9Q4LI
zaI1gKiBk4RA1JYpzSUoL6PPRkPG5i7mh/WmU/4UjWudRLDAKSmtveaMHZwv+6emfAj+/HUgQeUu
x3G8WnFAynDjpU16rBZ1R+0d7D3zWXnEpCR2ia/CkAfNRo0NU0vIIXjTz+JJxwv5mAzTe6xKdSin
YtzPpSBdlfzMYxDmKoHDTsw6h1Z1nCYmGjbXUkXUxq0c1qq/BC4Q8C2YLoY6HBVwZva42giF7fTy
OPe+GUkvo+6zO/FGatnOBk/1qPkddRfO2SMsAt5HZPmJ0j56s4sQLIix8NTWi8w1qjWPGtFP5YNv
Qmv3SB8+Bc2ITsvhUG7Mfjqg6wNZS+KVrc8QCJlwnYqp1baJgEpYlZDIqCyGY5+TJqc1Tno2lPar
lvr3RtPn45y01pO+BgPH1skwq+DiDEFzmvhDGS7CU+p1N4ksc8Dwm7UFq51MO2ixCMLeBaEixsB6
ZHrO7mMsJZb94qOz9PzSrL94S3+mi8qOKfzMs54XPPfpVg/kulnK68gL7iwbWalnk3llXL6GfOF4
yGzxnJO0nvFkRX5MHpESc+SDe33MUN+5re8+TRY6MyOt+K0kTKAryUXmyyj2AVFg6xVCIC+bqEfw
8fBkNM+j+tJ5+Yl51ojc3KUL/tC+nt8qBK67kR85sYBLG1KM8ZqqgQ0oZGu2muA4Zpe8NsxHRiOG
zYuaquE8del3K+6LU9cC7HAgBVS+QEWqd+Qot1DqvK47zstdZf25Rej56Oklqx1ynrb6TMkNFqA7
TizGseH4xKmsD2sT9xk6VNfeSaPJ9/OY++dM5d/01O7Y9pnPbpJHWWxZaGBWWhwaloLEWVa2WNWI
u3gvayP0mJcQ6uM7V94735yeJfIiDe9gFMvTMgFM0D2ou10mzlWM0s/SiLlNKUZ2BCK7Ic0Jieci
9TaDPi4b9p9kQRU5bzSbY6IjwW9HfJN5s7KsvQorDUVXfdg2RJfap/TXMdxPr1pQ7AEokt9rCgPW
YQfhdxB7Tbf6KPUzsnSC5a2aqubBs2vGUbW+lWoaI30JQFn0WbhUMFmEU/5hALSENBYfWl+riWO1
sO17h6G1mmtSwsZxg2m6NxlmzMIDUenNOKtaP+0ROxpAbarVkYL/8KH3OvPJzvUHs+2rB195T8tC
D9TVOFoQVY23lkCT0m+972pM99jCT0kj3ohRW7DF4qvA7zoKcZplTLtq5BmhG54Eu+kF+6LLMhKg
IGtkJpYN0WjfAQOpZxGbD3XhQGi2hquru8FWFExkuYdqZLvWE0u6b/rMyW/81L3UhPtBWmKqZ/pN
IgQgOxpaUjKNw+qfMLeIybjvRzuOOkmqb+t9JlkcvOG9iREWGFGXgwGFYqOOg2BgoQTyRbfUTNal
ToA+WyAg0WmeU7/+EI6yHzxLe51161x27vBae3tpxky7DM/fkZUwHvR++CWyYDhougnrQ9bpxamQ
V2r6ghY9p/1hRU6imvGcZDjT/Dgl06HIX7r5q0EfP6Sm/4pX/x3D8blpPLFbcpd0URPIo5kSVmM6
/GjL0uOmXdoOTU4ZJYhvUZnNH4tefcwuHzmWZXoYuhYNACD1LWIdmr+sz44BT/yuJ9vzKdBO9BY/
kjoN3jCSOmAFksfMLxqCRXwasznHKDdn90nP27Dq+LcS2rUkOKqcrHhnNMF4tqWZHrO2eo9TnIGk
jdZRk6fI8vylDKcFrwLRzxiEO2GGbmoe5eLULwOkL6CW5RS6Rh08+NZ41A1g5F7nESk2OvolaBkW
1uBKQ39x6Uyncjklla52PvxA3MsVc26NVL28dj9Mgwp4dM1XZdRTlAnjcclKhNO269xtnqFEqYML
lz4CFoBH0jGdkJu62ZmFFuxUa/4y5/mzHHKDwO6zPlYBaWisEE3/ExIibihCh1iVydcECuiqkR3k
ZcH22eSEz4DLi2pNvTcy0pgw7dwWmxE5Kii1bOP814vEm8Up9X1uReERvdNCqe0kd+IwIGYsyt7Y
5R37iNSW5WNQwCBbzE+z1Z2nXOkGugNoF/gWsoNoualTu8XELCscIv2gbzojrV/IBYAq43OtD2Zn
bcp67o6FBVaxMy1xqsvEYDUzRyy8/CNvdwTz6sul5YuX+NyCyg57AwFR1+bGPS+SndePwdlqwXKp
LiC/UHWRZz0kg63f+/42EXBwZpcTdTMg3yZnaTLU2nmcYhKkUxcFvGzkEzlNIHTi+ELmAJ72vMxD
2Un3MlZp5LYE44gG2o5XFKRgtlQFJIhvB4XflCe7SfAtJPrw3EvNeemMHu2xS1yH0eoHv09Czav7
Syk+CkuvTn4//+gQ5++rgAAudMlEsaPwmpaMRCDZNXw9eVKFOFqHzejDD+B1Bo2WlB9AUvyDqS/b
hl3kGvGo37KCZ79uOvZ1M5RDXmlr7yd/+AFqR7Sfg9xbvZacWKwirvKD3Vj7w8PoIoXxhbrEaDKO
sYpXOqVj72y/9Rk8menFdeqfzGUZ3E7gp4AUbqRtVyepfFT/mvZN1SnygPa5Z6fyLMLfZUSu1+52
Me6irEB9tm1Oku9QvY8tc3SONm15NJz8y8NhdLJNCRy28RiXWtmuSRqSEZeWKWbwR+XctdRWD0Ro
fjp2ytB2OeoIFzAmCvlkmC6+7N47k+x3aGl+LjqAQ7uoWAPOvyzHSi99nABzSRYuBW8VoGT4K0VF
nkNvQPzPYkD/Bi6pvhP9Y0mpNdkq2SdieKRmLUEgoM+ADQCSxk7AVFoActD+IHazEuNQeO5baUrm
02xvj2VNQKHpEQY0MW0658AkRouRAoEVyXH251dbDllomfGLp3XZEZ1sFjpCPaTUbkwbllOFN3q7
9Lzne74i19Qwu0Vm7HfvzBz4E3bNKNqHxiaiOVFPgZm1p7yJjEHUR5318g6mmR45JvhjKmxCOg3c
4OQKdB3iBsxirLDthgy/gEmK05z8seTubBaGRWzXs3S+1rgBpoTtX51U28HKjJOcMPtqE7sg3LlI
binCO4VyZJS5Tgxj9aNazcyxhig5r2Y2P6R1btKewUDvjwO3nbuEdF0lrBirpc3QvIP08SCJ9UaR
+fitJNXy9LsY4uvdkKfqM1xtnmU2NGsXYD4sSbP6sALY8QriBJbSsDObZ28CkpQZmTi0afGUlzbr
SqWiAtH3zs1rtiu5WW5JWWIvr0ZrU0EG3P4uypSnpotIE8DPLmwwoBnBWVflh6hRYXdaVVzaQbTE
aUKn9AhUvjgKkzU9EQSoudn7bjvvUZZYx2ESyL/GfC/ahL9qKpznzvLJT62BqAGea/YOtB+YoKyt
rWA2bh1is9//MRt9JEAKelPZzGEVa/spcMp7Emi8dzmOU1cnuhxowXYeAVPiryDlw6mIlzHbgqoy
OLG11Ej+oabWOvBcWVkfp5KnEkV2hoXUPHq9f62CDhBf4MidoY8r/Lna18PHaFJhwXBzNigv9sKe
fnl+gwM74E7F4fJlM/OHbt4gMmga3io51rkKEPU2kRam2qXLwiDwux3XPchErYyKYESlPEO8lr15
qxsDNwjocEKtNZNHIDVb7EXiXeQ++y6J7fb3McBLt5fFm3Db5UGindv1i9+deuw4iLcFHZRSR7cz
bIBwyS1QVfWCTeR9lTwT8x0cEwrGnTlx1sfzlJ7taXouwQmHda/7YUG6Hc0VN91Ew4LxxDuWQ/ay
yJwworwjVdkjk3QIJqitz42LF8hsAEY1ObBTr3MJSnTJZsXfN4YF3vBAtMYt7qFYF5KI72B9LFdk
k6HIEC/z/NrM8EUZSPL4Yc0lxCyDHTj/IaEJbJHD1WdRxyBZJewatbDHZ3D9PgTkf46Bm+1yKBGH
0XevhBFVEZQC3ijxGifviiSyp/xcmXZ7Mlrnh+F3436K8eMjCmWllxXaEYmh4l6V1m4eoSskLCXW
hjvz5xyMefk8zzk/8dH4VVO/oAVOxT5Nxq/ZAdYJTGADQtq/9DSf21TafHNl6x8HNwsuuuKtlpVM
49Wskfm6TumanCimPEdrXKflag30gQQjQ5OyYdtsMO/MPN07QqelsDPca25kNZJlK3I9qhUWf/qB
UJ0EfbbzlSEgjPW23psqMcM57rujGwaGTMI057rvObcPsd1+us78JZdTT9+Jb3wKrs3qHKirKri2
8UpkziXTSEEUKFL6O5IMl9cQBPDcSNrynkO4kQXk+yW+Ymj9oHPlA4hPjBYfYaY3uqfGdPrHrn6s
MhVyi/cPMfdRaDPK2a1D35ShVYizzWIRclnU6G17l/ei40BOR9AOwDAhtTqTy0+fgOLd1E6CUpwm
DO3SpTA148VNXItXZCnCzGvabU5vyu1RQfPrTpZj9g8kvpFeBVEudP18FxAwcuqq24Tu5mIqrzhl
VUyAkkcgEyW6BAI9LwiZAy4/TM4ZYByRhaTxrenoK63CqYyb3sMUDyYwpmn8lhoyHPSGcC/Bcsuw
qHZqiOyAVC9LUAJZa3KMCHB9EfcAmy8Sfe9nS7PtZ7/buhbSFmO9AqfO1C8gNF7drp8ujcE9N+ew
ErvHuezncwn3bxGxfHHnTSlJmfLSwLnSd4Sir/zHftLvTUEkkAjeckIu4Ef47mlIYrx0fcmhmhrF
LhB5+w0YeWPEIHCHDEBT7BA6KyF/Zp05ousVrGJSddIW/8kopfFY+x/Y+WhYVf3YGFjnZB8QNVY6
O43r4GRY1rYb7LMNo+s4V4BbS9OdDnnDkMqztYC3cXaacdvSDl+zXL0XvSbfWn9hYFB9R/CbPdtF
9o7XrTxjS/74fWOJArKFhIBoGO0awK29jgxiFsPtntM1td1Ca5CbC3SCoR9DDjnzxLFCyf5kJX3x
llpWivZ0pyzSc5HwszNPyrDMRvNBsXfDuh4nYc1Dzm5TT1vsyfJISrbxsqBRohEhJELjoeauvsEN
DGBzWzpds50BAlZ9CKK/PaHn9SbqvUQZ81HFgI/g8vibVpjMmozkl7t482NRuEfd0uR9ogQ053vp
DM0fAu+n32MqqawcwsVUMJuy67NTYdaxO/3qpM7eQYqMqtg0kSxB0CfclyGG1NMbIp9g8LHZE9BN
SriM27BMlXaSOBPO2CuqbZKTsET+l8fipAa96w/PNSqqcMHqcRrLDs+AVYVjSk6qyEW9swHgXQsF
nbkpSJdOZkBNAYL+78OINc8+NY6S7wapvLbBVHPDSf5gl1N6LERMiU/UMeEFwVWvf/hTH05TO287
2fu7VMf4p/HT8pnPrHRXwC3cbggajLu+5GTVDnQzVDbqsf3w7aU+KAu0aGdVETkb9QWkjXNP2cQK
curTsbc+Eu09jrXhnFlOFBhufHJNLzkLn7TQNFAPrrRPDHI79GC+fgTS0gLowkOu4ZjG5Ko/aQK4
fJN5YDqM8QRniWku8dXP1dCGwVLVnJrNtB9jntl6HdZaSt6drGOY6Y+YN6vU2yMUrra1TWCTp1dv
Mn+a3HlhlOJ+mVaqolHzqgfbrplGqpcMstaDrU4JM/RLwL1sGio+OmSdbYm/orUJyOJYXJyXrJTF
vvT9mHnjwBSrgshVi2KIJhAj20TB1SNviNBUjdoa3WNyqHIiCxrAWBuzJ9nDaYDo/55YjAtugBIE
V6hlNXyzYu73Y6KVhxaN0KHJajBZvNUBuO4YAqWPEGnvtUU3Xrg22+ZhfENnvpy4n2/K9gFI1MFz
LozgubGZEICPyH37UcG5JXoXdBAjZ0FqgXvSBh18uB+3zynrU43i7qqS/BvgWBlxXGbbkjnDE/OR
bT3VORt4PCoTtR5jfYAqNWL+KsftwoIgmg1iYTULw3CG89pXJly1hHnh4O7Z7WTfUPZBC+veWueL
+C7Wlkvr76CB/HJz3KXGOv7wEyrndApOnpuTVtK0N9dVFLYQUp/EVD+7S++FVF/TqZjtG6VOcsLL
nBINkwq2g9A74oKoCtLcmLi2JiGwGpKdYTAiJ6k7ZsGdvYlH0R3h7IHCqKiPuCuEyS4Cuuf3sclc
dokEk46z8TiVK3JEqz59DYzvkidsm+uIG2emHOZINgu/ivrJI3S4I1KUeM2Ti3qgTTz2yYl38/RW
RmO3xRFobaRgbJwXd22x8C8EU0Q8/RTpP6aM0WCZz0fiX5uoz5xnnRHKoY/jD62dtL1dc0wOBqF2
lGIgqpm4anyQtgaoELp8nEvMbR0wjY0cdWJXfOugbHKQPGm3W3/QUKJJrT46aDjcnuvLk1jGAqZX
6LgDKn93eBgSquqJYHZHgHmz7Gw/WYQcD0miomnFWfJjY3bb5RuvSx9pK3Zd62ihVdo3PSESWcfH
KAc3D9XSPtmk1Z1p7OAdE/ID04mvExHTwvfr0GMXPQQCi59/UL96Q30VdoLEsHV3xQh5k5KawxUM
69bInHqX6ISXffUc2pEr5zYidUqF5Yy/rSUA+/cvCeV6Xnv6aW4ZDiqFKwzE7dj08cEZ8291V/xo
anIohYTaJ4mXqjJaR8spfnk14dRA8CVtsY/YrSOFKu1h4eezF6qp/ZocLmsWR6RIXEQX/LHE76mI
y8hcsG/ViJYdHKyRt/6S5LAKwBDj5iaRKNI11D6MwIgqWR+R378w8mVhzv5lB7lljGynzsN4GOGD
ii4ijl6xPQaOk7JvTsz82aMO2lLuwT+f172ETbCS7qPIKRVNAyzgxjB4pascyXkXE4ROBo0EyuYO
bsR0sD6MPO/RUpaX2Z+skFLXmhIe3nmf02SxW8/VHnoTCN4q+J60xQ8iAMO+8V4WUfwkCPJAUhZg
gYVFBreky7NymrVURsSapAcT82qM1jYy7a7ezOP84aQMKZtgRxVYhHLSHuXkG6eZff7i4znepqWG
RGYayGslB7KdeSHa6lW3Vj2PrsvNb9ONjyKrQ++U1KBQ12Qz10bgbMv4XKsh3RoCOA3zCR6eJHkb
7dF8rRfiR9LcOzocAiev9YZD0pBSsDTza1BYFpgFhgMLeswzyEf+rtvFALNw06DY/IFdZSc0qg/H
k1rUGM5Lqk3mQdc8i0if+c1Uk7vXcQqBuXTAfEHLzDXFmT0k9vvsmindI6mrMY7bnCk3Eys4Cw3r
E3oZ19/aadDzEBDBaDjoSYDeWxvcc3M2tJFaf5ll0yHZ0O9/fS7x03CCWgFGUvfVzsZrN3svZfDD
6d/At8JyJJVrgc7lBQbpPx2k6apyH3xsdkRj5r+IlNrZAWEpLumgeDNIRTBtIiLWr1/KngygPMa4
XNvWsak8iKd8cmqSpGBLXmOScb31MoZ2VVMU8VAWG5sZ4sEd6Nu/KFMC19oHUuJo1eyLKuw7E0cc
VwX2Nzv49M3mQ89G3rwVVHMKYPd5ko9LMn3YgcFR4DU0OGp816rmm/zyUyKyiP/W4otOjvdmHNam
2nztdPmMdjfSEFjF83hvfGI0zGlH1iYtEbMgF+mibgyo1crgNSe5Odb815QPjbzU2CtL5EcnIHRw
iht1VKQ3l9MtaVvrxHZjiMrU5EdMcApDuoGN0EDFuzAha9swrZhos2Teun0GovSiID7tW4PQBGeu
n/x8MghCdhPyxM0y2NGwgqiHC7UkCbO7NGf6ntxBzTCNqIxhW8qcgG10vVzhc/acMH6ifEkg93Pt
4Mtddqk1sjpeAn0daeiR5xBAMLvlXg7TD+GwAERhl/Y7v+sYGWgV3z208ma2ylO32Me0c4IwoSEC
kq6OcEG2Q5qgM1vPniLhjtKFHQ1tg6hTmECuNWubmGTHiKA6jop7u2lb2iQr+FGmAEDMBBropjQV
TT6jL+YDW80VNJVBcM1c752CONlNcfvgc2BEQ+MDq54c45h0iU5+lyWjIp7/YDNBiyEINXXAIe6M
WBdndijJXtY6BNBS2VEAqwr2q34ZgSVN1JPM8AY9TMgfWBw8cWVLWT15UKfcafpWGsF4sPz5rVk/
jSRcLryWV0dqT1QIAxPm+EHn/Pl93f3+pVnPdrRrFQBM/xE6zBlPJ99fXMtNZzdtJK3iuXUcjtjY
oiCuU2M3rmDXGv9cvZj0hcUY1Wyo168WguIEjATIoFWVD6gWMBPHFH31kNx0yLVxkEQNQKOmX/LQ
zXmj5/X86ZMYlmTs0fqqo2leb+n1K//9/xSivSyG2yQnE2Cm9s4Cs95iFXybnoj03rr8YJtG4uWj
8G0oZxjPgnUzKxkWLcG4K2S09O7cV/C7+haZkLAPNKVL5OgDSwBMn0zOvGsw4f0dxfjN9MrPIXGB
KsGo22oF5W9pmjYdsvU9WKsTZ0/QABbtiqWabwc7jfKU6GLDj2JvrE6dCra2aVjhYKg3x+HO4DiH
/RfnzOODvNt0QHlhfLX2HuipAC0lgKIFMVdXAc811cZgjcb+1drOyXaYY06LFf6+txlgDSdNflq6
9mJncF7WJwVN8DlJ3GNr2HeJDif0IJ9tmx5GossZsPXG+WGQKCxjcZgwCbdB44a21b7No0h4vLtb
DhzRYiIEVDVdGRL23ergfwnc7xS704VXEpncb7WoeqCyfaJb89GSdqDaA1BUdlb9cgwOCHrlXaDb
0FMJOfF5J7VDA75lnK/Kbo79t1wfzNMiZ28LDp1XLhnRHeo/pWqpnupMbjnp4jAbGeapOH7uaAGh
XsrugYkomCFaFukfYxMkf1A0U6SQTRdFyym4DuYsDzN4/tIKmMFVmj5xTpBfSGAOwEcU+ky2G4OT
0UjkaejIs5A5FLfe80Gy1jgOS3TFmkvGndXGIeDL4pgYmbdlYmeDDdcOQ+noJ91HVJ4QlKWV/h9Z
4ecn3aCI8cB9sRI5d5nPNAHFzUBSPCwosmW6Q9ENn0QWfdd5iSG5EQXhGIPcod+wNmpsPyp48RrZ
5xbMTb3BG6SL75WBhAWKLWoBH94vfNZVMWJIYn9cvrsiBRx1r011ouMhzAocbaAT35tZALnZ1qBr
JG2FiPpxR+X8Fih7PhrDDx12vzRM+L3kexdEplSB4TwKwQ+v96AhGWABNkkrXjwWtkd8+Md8jLHW
Oj/jGt9tSg61Qy+5xdhPlEH9qyNB4D1ApNjI8mTi+fgIwpYwsjV3rTgqu7IPi+X8DBoSGISU3qYn
/ScuYyAJgiyJBfvqmDUni/jJPd9AQoIbAzJ7TTr3K3PHAjQHUoZZ0F5JdrHtvvEQbO2FgVAqG5P+
CGEA+Hln3czHQQnzqEiOZn/XR6Q7WkcUNxFoMoOIvE6dieWzKFjXdcqX+1u2yW+UIE4lS+aw6PEM
j/HAqFHH3KuBF+a5PwWQqdkQGVjwZ5UwaXruOpGckGDNW5QM8jaI8TFBg0xmw6YMjB+M751Hf/BK
WqlrvxjQv3Hbk9PFuG6QDN2L4sGgwXZK14W/nIQcUOLo10Qw0Eq/l8OpKfQfMcl7XHqTCLMgQJOk
13jhScSJGQxxWlGl6GJXLFcfBWgckNjnLfN5QvxNehVJZl2H29RGtWXZyMZMu97VXVztHB+ZcO94
gOAs7+d4XfZTxvyvK2PwujaksdoVLMuX3bTXWaAdYmF/mN2L5VndaVBoFDJEoOv+CuUP6o+9ThwP
/jP1Xq9mhbx6Qlzh440oOhbKSBhK/5jbGtdRvmf4SAflLICy6ok2fmDp2M+KfaNi3VXZ5wnELuC/
OqqzUHiA5F29fvcmEMTuEGw4Bb12ZEGSoW3NWeMys+DQ0NbgKZmX30lwJ41j/cKcJiB4Z54vZhVj
JZVkBGWp+cNnHgxJRnPgeyVp/lI0rYHd3QGBqdHfjTk8MY0imWvOQzKDHIzIJzfdCtEN6J7bO10e
l7ROnlNDZIlhE7CXDfOJWA2ApBLYuobgmTz2bbaUT0Q/gB7Lxu9e5zwvPVQexvy7poEi9uD6FoRP
i7URc8dtEZAn1sHIwlod1dLcu7OeH/uhClDKmIi5FdtDkjkKG53tlPOzS7Dzah3Oq5Sno8mdiMVo
ATWrCYWtGWFsVCdn0pstOst8l3jmvEmk8cXq1yIg3bN2UpQMYszpkVCvcoeud+15nGz5L/LOZDtS
Jdu2X0QOMAqDrteVJFctRYdxoqKuDDCKr38TP5F5MiPz5b392wiGuyKkkLuDsW3vteZaozFJdo4/
f2kSIjSrsOloeo0fXnUXBQCkZe18zYkD2fiDNElx4zov4KEi/oEf3sHVTXNIbqkFqFUVW59v2ZEU
9qRKvBJVMiJDWn7K4JnOrqlqWm2onLoql7SCwL4a9aNXlFdAqcGJ+Y23ccLpJ9CF8WCX3p3tB2RZ
9owj2KtubBFz481IKwKE9JDhRgiJWMXzLZ6LXF9IrwC+6Wigz5ytdVMPG9OoGDQzt9hEM/dfGinE
KEBkNaJPJR6hCM2vCzSOM8oZKK0HIaxdkgK4ayX3Ihwe9HrlYBJkQm5kyHSAmfi4LWax0qX3UeZT
v/bBnu/M8TkqEPpjfY0h2gGKN4vlbGglU/hcwOZFaTd089Y005fes959xkeF09FfQSbqW1XMNfea
o0PcIdFgm875gYjMbh/tGBQjY6q7AeEh6S8eSTHCwokWvsdBFW76Tu7SaEygwKhTVrjxYenid+S9
LL5OeILU/zMRf7O1OD+noWJ9IH8UXdYVE8tDKMd2Z1mcNr6jQsR9jbFrCgyFaojvVT19pvdj73yz
cy7XqS5fa4jzK1MHXxInELsYlXlBLjAyOLDvLJvnfGZrUeqOawI1mIaCRjR1ZKfbujljD2X0yH05
YBRGPZ+8ha6XUniIaJ1H9DlhXJwGyNw7OVJDs/bFjIKXCr3BnQtJwXvFDtkdzaVyl0t1fTv8+RRx
/MqbHG/jJnV1MiYgACQyroaiIMPWXhoLt4P1j0f/268VdDFWHRvPOcidTezTuA0rcj51asq1ObLP
nLze2vnKfwYWuc6qcEJt1O1DzD+nNO2G0+0RBptfj25P/9PXbv/kr+/4T//EcUY2C2TrbUBtZqw0
8OjSVsUP+EH8LUluI94ZXOLTFM4bAwdEFs/kKMbq1Rmc71EfqYckTYjS8DJol41/BpNLd8QzSVFG
jrz2+FcOCUqrzk5W1EpoiOqTLzQNwYmxaw8IJB90euHM27PEit04UZP0QTw+DEtsR1w4G0ji5gpF
KZNK2hxQ9rg39cmZbDGAMeiO0bGs+/lAsy388sXKrODOyX+yZo7rymSZA+znbr2m27sOgAlBKE2K
MWAK22iDecM1rJRV0paUUAvwPLBIfhGfPksHkKlNOdpfahFepwgHnWQLvwyxcb58FfVCoMK2YHUM
QT1JX2gaJt6eBxWkNj1DIpu0RlEkPB+eKxWlFxpvffHTbIPiebA+O2v6QXM13sxm+BoBCqGpPu3t
tqvJZcxSINLoamYliHz191ndO7twYGc/jNX3eUrvqF24DZrtG3po+tIzS8Hk5/eUC1ufHRHmCplt
E7z6BZR0bTyhIrI3vKjXQXl7dukY/i1TrYVIvrU0KIghSMbdGOjiIJT/UhoxGWvDMG0s0r7X7Jcf
7Ln49PvheSTHC49JQsUDghJNj0OzJYrOftzb+2Se3ZNtN+5J975LLpX/khvkCffLjm4sRgghmRw3
ZFr4u1Gp+7zvjVMTEOgS9t7AYPh743Lhdg0/sGpt41SR+XOcHiM6sI3s1LkaHwSz6hWLJmiDnBvN
JikyyEEVyPl4LB6BtTyDWG0Zrwu9UVoS/2ONEpICSXT+VOClc0sHc+eE/J126hDk+4xVkN+OXnqB
gTZQBA8HgTj6cZCfp4AM8qwYDs6yxyOQgKQADew1gmi7DQi8JH+pEGdHzu9sFFdzRwBQFAzxoQ7J
ZalJH5kBi99ev6UebA8zizma90zL6WROHjvv4l1m2dUd7Ws6oHuL35wQFZBv1iayBBrLNKWf+pR6
R9B+uv2gwL3gQUE5PNByjj0Qs/QMdKy8A7qNaZXP9GJxl0eo+fzw1BkCklswHBr8OwcSo/a2a04M
rQRT9eqcAaS3cwyHkLyLnv9X09OfgKVLb2244Uk2BicO9TAaV3b/Gckqof5UMXtBR4Ll9weSQ2rK
tzwbIfvc+a713o0ucTZB+EdbWxeSIvZdLj/nMv8YlUbTOFYHMLWfdhiD9LbS/pn81pU5g5Pt44Jd
DSMzx3aQPOd4wPrww2p6E//1EruaTJ8ZJjQm/vSjdGpk2zAN+WDN2Hyu3OaHWci9irP0qUfIsDIb
b0kv3Q8kHz6VUGQxdeZv0pfBnZFTr7N9IDLCBLHi+ilo6/RgGmFMLpoT3+E2D45jmZj7oKDrMjiX
agyMQ58oJo4qWJCuLhrv+MHqLbYzf3gizy7l/EeJvmhq5NNIKydi4lgj6ti1U/yYL7uoQVYVnSl0
Cz6TB+aO6YaB2sstAZnwB7lul6lDVQdfU9wHqLlIeLN8ErLEcvp1Lq36oOVtj8q5XTNePseipr7P
6G6ZVKTrkDpjH5btfRxB66FOfE/rmoCRISXRZOnkz5LgHe7b0czqR7wPfA2I3xE64N5j6jCN2xzz
ynqeIAENqRux/HOXjfXwqYNkPNn9OPx5COqZjr+gb1AnBOxYWu8tJhG+jSgob45lPqensBMmY4T6
UVvusVsGGrcDZCBuAOaS5u2HbxAO8Hz7Cm69m/RbW4/fC7OSS5zJWwRL9kzJVGXLHSTrNo6IXsqC
QhHnBLHCNKxPXm/SdloOc6VpEXZMFvs2IThbJG9zzb8tWs1dzRM9GKJl06O+E1ha0lzle1AAsLFa
1jSPEAOSXrv1kDhvjsLUyalxCBqbmSegbR9902ddM8GrEZqV4fiulgl25ZOBRwjwd+RS8RG7v/mg
W9TvsndoBibGG3rFYg6TKyLjbj0uAcOmzJzd0OKxJVCEOYBJskPtkwxJOy4+z8bPiX49OwmH2IvE
ewg6RtrlbKkffr0lcsjV0KthkayE/TH0DIpNEzGWO/jJQ+Y0F/rn+R5FRkld1t8V/PaKuKmnULpf
x9Z+jpx4/jSq6hzIYfxR2MldcB3cOf5UBTPt2SBtDDkA6mQfdiVTuzeBqzWdicDRKR38CcvALfc9
EHXyIfrg0x5c9X1q32VcrfPSvEad47FbGtyNU9o/Q4kYNa0ig5xYP92GWrA3LBFs2XhRNlYcxfS8
wx/Z7KCj7uZ1vLhyI/J97iaJRFRZc/AsFwk4TFz/izUcu7q9dqb75DUJtlMVZcfW98kSb17pUTG4
yhe3QDHvUMb94aZX8jbil1JZtNETcuoZ6nNlsLJJiIgiV9hoQ9SUXQdGgiq7ProRopIlMblCI1eH
Zou+uIWE5TVPA7JRMo70N7/zIYMy732p4/qUUtnCpn7ypr67hNa8bSarPKWJFaIVQNg1NXWEA8bC
FMXn6MWyPkY+PVgx/Qjs/FJG6Z48KuenaOKjD97hwObd2yUDb1TQ2+5D71vWkaWQRGUUFs94vtjn
4mn64UYHoPI1lBCGTzKa+3MUuzhmeusKFJD5qWKsCO/2IvpqT3B2c0fWKmwLr4/3mSC/aKTddud7
5mOHXBr5MkCLqMmYrqY0U7Uyfdb03vpsxZzskkzIk1zGFLdDwZ7wlL0PcVfflVla3xUq8bZ+TXf1
z6c08vdt55D1Ta0yOfNw9bv4I57weBU+E56+Fk+pH5KqF2j0VA2567nRLDYR8jWBb0O1cyXr3Zht
3bFT6yz0umMn2w8p5wxT8/Ke13RunMxyLk1mvLq9CMASoons4p+W9JZb5PTGOAgGyAxFRzuopV3G
wX3IuImStV61dYbINZ9PbeyG2JKjHYSFUxJP2dV/HrwMCZFblsSl9wgkFjIG0LRtOyDHxLxBSSwc
ekk1phkQNu3BICFi64cwNf/J5/gfQEfugnv5zTDo4mcU2AaFxDz4myEZWl2e1F2SHjzRYuKZW3Gn
O/OUiC545O3a9fSmTpljwymhb7P1nKnlLs7kfy4xpVBKIWbPpyRH0ZK+6danwC1ycUqyxDggXymK
te8V+Nhr+5cVys5jsa6UzDdR3R68McE7Twm/xEp5L10etHg/eutsk8VyJsfWpJFgLuwBtC2CNLcc
p/pdGzTpUfT2Qx0S/PDXwceufsij/iWyGuZaDnWSRgFnTkRuM19r621tWk+9JOzjv7+Nzu/0JnyX
vm0x7wKtY/NW/kafGWIMEbPookM3yO+1jqzPnowuMq9Tf4XpxqPDoZOP+aMmtQ2bVA4y3hrtJ9SO
cNPzvCJ/PrefmL+2DyBgd2gWMLA4BfYXmt3PXLiYcXr5Yk6Ez2SBWqEvia5jlnob3vt2W3net9xS
7QlxcPwosCEiuYi/5CpHUzTOxRv8T3IxK4fGqROTKuW1IXCh/uiPU3NGEnrtBD49oMLHjrkz9Vlr
EYjG/Py/v0/273gW3qDA9ikBhYdNVv4OiC5taOIxuoBDL8gDBs+y9cJ2Xw8VLzcVE6Wkm65RHHVn
bSJljfUu5RzYD3afHGkP34dlYF5iJhRyytXhZmBL3a45uJEbgDJMo/V3ty6iB/CD4zy9FmNyP5oF
ue0ZWkYjLD6NNNXPxuCc0fD899fG//vv1xIvzlv+IBe2nN/QSuWEi7XUM7J3L8+PyEtpn+6Gyk6+
xHWLBTKCJ5o5fBBMr5yd3bTjqibN+SsEIe5dFUWwyuuDA6tqW/oMW5mfkhg59earCtxhI1VBq5vT
ijSyCvEKE9uHyJb5Pz3K3PheCru7n/oUAq3Ium8k2eHEmsp3rwvhiewR/4wnXLnW/Vy15SaKTPkJ
ce1YOEzjytF8M7v0MyF76JXqpl8iA/2DI3vxlCMEX6FFQog5TB4SdeOdro/3jFUChFiaOFvFnmNd
EQ1E/ouNZBuyoGdvuHKss4ivYMegYUeW/8xND3ImE4KhyeNLHXjxPZtZFoQQL6VKx/DcNuW7bj39
QzPsCp3uS9VPExp3pKDCfeo0OoZMgri23M55runl7+tiLE8+G+qNYWEkLRrkfLLX3kczVg+Wmt0f
LK0Hup/h2fNgsXpJSIpC70cvaejkpEG5kJVIonaYAgKjoIGfYTJM4x33bbWbDSwqw66d6/YT2xvC
8fbItYt/dwi6iyBNkjBXbkeDqj9KCespQKSAFssBGQXsobPVBIkaKaZOhURZ1dnbnDIjDivr87+f
hf/GkWMWIiV/7ECYprR+v8IY8CSGjSf3ENAwPZhIl21am3dSv+daXBNJWpMTKW9LM1GccyuraPll
0QEJPTt+f+i2apk5Jqb4Wrj0eR1md3tpMic3SQPWxTRt5gB7h2hxCvSLqn4muUZ2bbEuJnqQrfK3
dhXQvw/jT4RtiDbojq6dYr4zO/5l7g/uoWBW+T+87N/xX0gLXRPXG1QNAnFM6zcgkOE2BvGvMoZY
Wj0k2SQeoI5Fay83knuCXM5FKYpDGZUvlVhoQcSUvbCjeTCGng2mavtr6+Cx1HKJoHejOyPMvaVZ
aSOTwbNca9TfUaFRDi5CyHn8w8L9t7LhM+soTV+5iGrCc1Zmptp7D77bglKjHZ3t8hGohpKNu8kF
IbGNS+pMwpaXcdb/8Bbwgv9t/YFI4LiBh9+D7uPvWFGpzRpHcBMftKj1w5RH/l2vbOZl4sOTXfc4
Q9I/NVECUArthpPU70MSbpSMRoJATRpyRVB/5tlDp63nfMpQMRfCfilkBGKZzDqfm8jZbZR+DxKy
kN3gqgf9tRlN8yAaqLAplPQ3O5UbFClcaW2KX4U0rs4Oke8zxo6r/K1k8PZA2vS7EXUJVGj4VK2h
+mfyscKwrF96OkKbphjJd+2ra16bw4NihHwZo+mLb7YamWmxa+sJdbjrvbVT6j50MOEeWC/h0yTm
xhMWp2mXdE/oh+wLrIF7ARmZrWGBPWQw7sCa1es5clxCfef6oWVUs+kmcXfTlrBmk87All+bo488
pJmfateCx1JX575RT7bd+ZcRQRQ8rGJTBzOKY/SSe2atZ6Oq8Zx0ZAz7PRxwPfv7fg7O3RIsPA9m
wpLnP7pWn+0NrzPXcRc58HMRpGJTjGoHBbqs/YtwW7CLaPG2I9KyHf2P73IKzC1uamIr/aZcD30e
XvPCeqDjkO9TnQOX8lEStyXhoAnb961pFc1m9CXiO8vIdgmJg1cz6UnjM5DvJezLw5lmt2tF2WqO
h/SMppv0LoOmuRv74dZqLLEH0c5S8EZxRf2X09EzYozP7VfXqul8zRNSrll/mtJu93OMCAVnJLVf
j8GxLiEp6JR9g5oh3Ofiim4TTJBtPwyEzoJYQ0CKMGfVsO26wnokpFESSDxONFySycoYrZdoASVq
iykxX/CZV495PCbrweM7wTRRq88+/NBoZUv2fShMvUvRTwx46tB4/e8rC/DAf7+spAANZ/mO5Xig
5fj7f2JqxJZBY0hLY880dVwvJsKHXJJvg6Kb0PLZ+a7ZRD+VdRpuJqvNt7V0ytMQW190KSPoCTTu
jBSuRBUE47U1RHwkx3tcF3Hw4gZ+clAgC3ZaDtbBtr33DljeuCAD3cptH7rJQLrX6JYkx7y7hyu9
Dly/YoN3HeMsvi7jvkcKUrwVFunPSYnqN2Q475siJYAd+k7Rab4vop0ygjDkLmQTu0BUz1q7oJUG
rNJ3rlMwNq8si8lw9QdjczrVfnXXxzFpzhbnY+Ja8l7kXbO2vaTdxQMI8MnCul1M3TsZ2fI6ZMnW
xm22+PR2RXwqjL79Jqf2mJDQjdDyKsRX2hf6YFRMy6t0N1NEkJsHHkC0w3AAHoL+xCOljAV5O2j+
l0h4LnOpcD7YXnTtyhTJDVswRnPTEe6Fu7n54F15tuHYAm2o50NBx2aVe0Pwho32joBO6BTOYzmj
uaLwtk+xG2AH7GRzwD4f40wIyHrChr2am9J+yEpKc4RJF3SYa4sox0XmelI5ypgBa9LZKyNzh4x9
EbUtSgjE1ehd3JcU5w2dL7/Y6BAtZppV8yHws+Y+QQ8yg63YOhFmPFSSaZQW34IMYUCQipWlQnEG
sjb/ycb7BdL5tan7jevz29P/k5gfthY+vK3/P+bnWA3/Avf59Q2/4D6B+bdb6bTAexYq869IncD7
m+cIz8K2YAWScw56z99Ddey/gTW1iC1ksOvxfez6foF9HPNvdNu5FLHzEBy9fNff6UP/8gGSAvTr
+b8Aw3EZ/OsiZAaAQKhuhO2AO5S2bf/rIoTVqGM5QbjT2Nn7iDK2UxhS2sUQyTK6BvD25lPxXHyj
veA6ac9x7WriCcUfBkDKrUFM3j6smZGns77U/pcYQvORxPM2S16RAqz6Ov85TX1yIGv8+yi/dKjg
kXrLdT9pVIZZIl5s9uFj7ZMoZ6pLopHa9sNrqMzsiJhI7fohf6EktR8nWV+MdjyhEC5PSURWgVfC
nvPKMDhlg//s1P68VkttlRV7wajjEim5CpUej/jz6JP0Rr1yqfp3kQJ/U6FRqS2ZHMsMaQfeHSbJ
qflQAYZZ5SQL12k03wNZ36ReuIRlOjYhQN4P6eXBuo31jwTL2nZW7iUJuvHo+O0rW8MINxz2KTvE
0OBUtnF20B7R7vwcYK3cJ73akOtBSO0Q0u+2xleCSde17dwJpy++2oHH/Cg50EmcHpm1mEer746+
jeiCGPUZig2LL+Lkk0Ue6i7SEsmIK48+E+xNboQw7usHeIolxBfC18dko0n/tCc3OatazggXhFhV
9TSfAVwcnPw4EdQxNrjZRhczBDd4O2E6lNUJVIXpK5sicZl6agR4jOHKHst7R/fWfkRuMSpAJap9
nQS97z502P3Fxd4K3e9NCROmzb0WSmaKV1LgfQm0LPbTkHnHKruixBCn3rOHrTU/9YWFwBL5kzex
bjHO2OcJC2+8FQImfzCCMIA+gPbUcX7aNsxycJDEIalLOhrBhfDBnfeWdSXB2MF4l48GI4A8/uoM
6J9w10GeywQVGnEhLhvb0k3GQ1L9wOzlkQZF1GI2FgYMq/4TSP6wIReioCFEDGoZukc0EOehgSjQ
yijfpjZyqpFb5WZ2W5uET+5zWn4vQaNvpUPlY0bhd8tLUNZmrYMI38eKmkzJprOYRNaGfHRLOuB6
aLoVPQUG5Z7+Ui76jtzp7rJoJk0bHAoWiu5YGNXRlRFqEuFtmYz5VRW+E6kJByF69NKDrQN60Iqo
Uk6wPbrHjVv7Hy6JIucJlyXulfBYiPpRKW3f6WrQl9T6yWggv4uNPty6ZYz5A97NBvcKxaGjzp41
lGeuuHGTKvOMrx0VVoCOrsOA03sMxJ3Mc9axLLyLWX0zxlbtmbl+RhMCB8kUaCMUe5M2WMPmd8EC
hhdl1KR4Jk3IWTd92n6Bj7izBmZzBsWaI7m0uxUj8Qn08RE3yqbXznOZO8TLWsQFEPE5HMrA23m1
A7FhKjMgNEg8LCJAgoygom5qyWXpGpS/+deSPukeWTkediZ+e1yPHxAtV6hR76PR7dfTlwTwOthN
6Max/6QGFi5rmsgNb8yV8JOz26Lva0LOmrT8Ys1uckAGM6JngmwiRI7Wt33MxfzTCc2Nn+FcTPT2
ZnhOXPOHTwCJVxnuWoR1iIG6OYzcjfm92dll8lhXyUSmO8hirMxU4AwxZsgG1UCwR9W3MZDVz9GD
80eHd4vJmQ9wJhPJjF/ZJJGdO3XFkr5KYFhXJyvFHmX9pCoHqmNIqq7rjdm98cQkfifLMjkyV3tw
2kHvelxqOo7ndW6lSBY8jJVuj+9lIgP2SOwwG+mcJrCXXsFw6G2QZ/UWVsO+7Ig4LVyfmtjwD6nz
4BEhS+1hxWtdRSaN6AytihHvgmYO0Tx/1DgN0YwBeylSxuvmuJjF5wt8N8QF1TwTc/ndZay3GZEJ
E90WIfjBXzF56os3cv44I6+y6SRio1m+Fz+Y+TLbXgAOqitQv9Csw15wCRKYPH1SfmOeeTFDmd1n
vQHuzeqMjanZM4f9MYn5lSvE6issJsGxJAhi1Qi33vXGjxl/7y5ZhhnVaKqNPdDoQag8jQHj4cSO
3rjn7roxuc6KiHuzs5bY++kCvYk1qSy+Op7xapjh2RrYjEUuvflI6HVn6PdmxJRgBmtlpeEpV5YE
PSLOcd5Gz8StPTW6dHfzCKrXRtq51fCWdmOs5cof5fPErIYIFNRysjXFQ7bOseTZjL97pLnrVqA6
oCe2NP2taR+2TnFvyo4htajdrdMy4olkSZfWma9hprpt0DcXCyrAdqSnQc4JntTMKipOdhJ3gMJc
OhLqsdPIAP4XI8ZMZbTfa9feiCBXjJcMws6CRuwxPRycuT5UCYLrCQuDGfjzpmk19OC4V+ugTbuT
7uaNp9353vbqZqO9QmzqCsNmOHBP8Md6Fxj5K6AE8BG6eTXhM0G5b2NmhCMT8gnkQG8KznBB7gBK
UbklyCYjGqDK751qYvENMex66g56xaXwIudsK6UwJbQXr+UycUdijwbIe15k3891MJwEcc4tXadz
Ce9nK5KDDiVyKKMjVDWg0cCdvTmNQ7l36lFxR6+MnY8vZkwHjzsyTBOvih8Tk/yw1iFDzGias6S5
FzTJQCAp0C1fyWBPJ2Fv0P4hJNTizMWid3Sxt+VgI+BDYJxUdLtWMJuIHHbEQT0bSW3AOrFrfDzR
SyiJieUO3+y9sNbrIUZXoHrNLZcMChfmihuiLYvT1L1zau3w0e+a2hgvAAKZiBDH0GcVyqBB6eW3
LB7ahDIgyPBn0y6IcuOZVNzoaHa+XBkGG2YP8cAFNdEeknC0cXP8Rg12YRYgqzjdvGnQXlAzdDMn
ADPUQzRLC9JCrtQKSJRLcK3XbsKYyMGbHaJX/nfB9nGjxZHA2eZ0++rtkbP47aToscsiM81b/TyS
jYjjcAKKCFeYs8zwTrXwUALGhC7evDVebX9JM2DSaalJaWLsr1jEDmZnYtBCPXA7zIz0tiih/kDT
ggnb1d+MOWxYw3CsndAY8mnnZrKi9VSdClS2h5DkB2+ESePE0cKig84L86g8p8Kv9x149RwFZmdj
cJLcBzJXJzBOurUZGdPW6rqvpD67CBQq3ECLAWgsBzyRAslmtWQ4jb2LvlFn5spuX1Xh/Wk0oQvy
iskh26WLwwlqJ5r7oL2k1RTtb8+ipQ8za2OX2pyI0+Lnuj0Syvj16Pb0dijwCtp1EhxwUajT7dD+
49EkbOOYRCTvhsk59hfVcPBkL+aZJgyzI7tIGOC+tXYZa0JOgOhfuSbyPepXkBH19eaLGaTtL3SI
g7doCG8WoNvBHjoGDH899yKs0JC/38dppkm5KAc1qbpE/SyX/ZgoXLHsZbi3KjQHCgdLu/jwHK34
2u1hi5ZunZk5zpjFC2la75a2mqNvFfwobSFOuD3MXcDU4J/8ze1jzRaNoY/qlQ7h7Xj7guVU19kz
Ee+L8TNqvIo6k8Pt0V8HezF0qUVO7ZgFvTuoghCZJ3hC+GVt7dQndzncnqop+2FioNn+9aWsxreK
85466x/2KPf2ttzeq1a4F1cA3hcM6buZ7T9BXuFMCIA/o1jpExGfb4d2edT6P4GW4zQeqon7mYPC
PmKPUpWNPo3I/XyKnUO4OCP/OkBmGU5mLqtdFsyvBT2DUx3HxgnIMudcwvXZGMi2aIacbgdfwz83
vfZHbtISXM9DM+/jVh4M6o5TaJi/Dv5fj0qnz1Ev4euByf95s8veDtIqWS7pPe4oHFn7+rZhVQ+w
vTe8Ui/p70Olov3ozP0CbVBPKDImkCn8pV4udrsZwT81eJWcm0Osz5HPmVVBQe5gprpZctUi6bk9
siYfIdDtOcCOt8THKnn7UG6fxe2D0hmdWa+Uz62dFvkqTFlyGi/YycTy9rez9Lfzl7YPe6o2Hdd/
/YUM2GXpgNluU87r24k83iSxtJYAnlAQ+Lc3hPv4P79fwVhjVSjSPj6ynfjzLbi9ytvrpeM5n/56
5SzbJfrX+FhMGraUSoEi2N+r3NereCRKQXbWo8WOmKn5YglU1N7ICPgMnE+GrmvkpQxPunQ3TdWr
UfbJOvVJdxUzoPbA736YfCo+cKwxH6YPlWUssEvAdFmSgpSpwN4Avsjwf/79MAYK8r+VnFuXthBx
lVtvJphZQbeSFWlz6PM0oupND/nFAKMbhVflLTzPmBu9g1o5xRhm4IZ3Wuep6qrnBttYZfTsxdB9
y4zi3cLOOAfl3ajv0rL8RpDcmxlZekW4Gju/IXknGiBFTcJwpv7A7PQhZIi0DVMG35qSSFbmeKLH
RxSdLmkau2EsLkmEnr0wCRnwtP3et+w8FdU7jtN210uM5ebsQl7JeygcE6WP1C8pgJxzpLq7zh78
Q5THr5gwJaPZdEu+CRj9LJFHy+T+unjWexz8e8uGJAXPNCj8l9QuzDWNiLP/1aBPALAW0GzvD08u
eNlh8vUJOttdrr6N4tGnb5/nyS6MiQVsiuxCaOVXNiQQq8gyNMiowJoCRThy2K3Ti6YTUSCfCSVE
Y2XwiannNHIfyvxKksf3cEoQ4k8xC2ge/dH2FCsGhue12WcX38UeNEp9cNP6CZZTsGz1RIiz2vcq
3q7umkmMDPFoA1Mr8m04FHd9RX7unOo7c3wLpYSQHnl3E0VGh2mHXseUrFqywamZN7KuXxHo4edk
bmem1FU+IM65q7BErDtyQVpXv7QeMBjehDmmqd4PmJDIF3umcXnCQfzU0Lelu2BvazV/ywR7ao1X
dJUOLX5+5FMeOHmVB2IV5clbzwB11OJ1AvaxYoAFtsL9oZStNr3dHHsBI3ViWFbQ1MSHPjsw/IN0
zwX/s02IHQ6Aum3qdoGhu5cmzZHDAnTpY2dtNQl5py6C2dpsn4ra8FZgEdI5WsMJ/zqLbHGu2AQS
eXfQH+BJZeVFhoutAmFiMZ0zp99l8P9Q5Y3fyt66jwv1Oiv5jCL7MyAyYy24jmYSCI+mnVW4YH3G
R8W+NPP7IQOiRk26x7L6UVXF04Kes3SA5cRKffD5bLxI8NmN+Mg3k0mAKuGr4BjZuUPH3Rh8DNFw
HXP8nCiGzIOlZ/o1mlDQZCDwdZn8ureQpyIgK7T9mCeErW44oZdsPxS5EquhzY4duRdreCL9elbA
+box02eRNMm+nI1PVcLnD62KW8GxZ9Mjq1buQp88zLjRf5iiZ/Ez+q2LUoganOUAEX+LS7a79ijU
0DNt4gxXFR5BMMU59orSesH7rUE7DPkmxkGTorxeE8yl+O9lQ5284IP1cO5JbgZ8g2jBRYrZOt24
VoPZMDyw1ogIfuaNS9ioV3/4jqhRJ0MZsqwf3YTdK670fU2JtUJk3q7gauFVrpF3RrrZDA7Kvix5
mgj3PPeFJiVU7+1spEfE4ANyHygvKWmJD41xMUV0ic0yhkVjptca6CWORHvfuvIpiBUycI3amrHv
CtoT/pHJ+0llEW3tXje4DK9SRBYK67epTTDJePPFcpJLFaANNLz+p92DwggaGhLK/mN01cLcMT9B
RVTbeXbO2HGsddosIIC45Sz/7uTQ/ud0HkFIDpssq5E6lqvE9u9QlqzAi3Mhz55gEtDQxudn12Zp
rGRYvibJdG1LurFFZuu92TkWZoT8jbtGyylFI3AqL200sFWTw6Xqzacgnb96pk0qjOsyKrhh/3P3
ATp3wuLcLNY0d6VIUNUZMJQipi3QFTY2Iv9nmubjlm2Iu24NtIqkaubrwrW2sVt/tHSsLyxr+OD4
NN1I/aTtMe3UWG9sJ6sPJqbVhjXoVAbNzxh+FSNabp+F+hHTRVk1w08/narN/2PvvJZbV7It+0Xo
QAJImFd6I1IU5fWCkNuwCe+/vge4q++pWxEd3f3eURU8JLcMRQLIlWvNOSbQd5ckiHVgpYSjdglp
zYyGcBndNVV7b8GVYIm5q7mQbaCBUHM0b6hDflnSO4AUY8ikyjoIpe/j+CeR9ghfpu3v7J61MaYm
ay2T2Q9a+ob0ihpbLqmiEycSLkwNsTf83BD6Bz4or9MCyNnAlr2L6JgPS42rDFXtzGUgIx3LdEQ9
qn05bQWufXTNpY64xKiia5VIdbazvoNubcOQxR0ImJJEQufCtFgtG7coVqhmTazi6wp2sz8shWV9
VMzKqDPbfpsrsrCn38rllGc2tPFylMGmwLTi8tLyphsXBv3zZV+3hzIP3/HDZ8sJfzH6bXTN5O9h
JH7wJdkygcKRB6lDXxPW5ZKcc2+1GNC70uEPNvCe6yLddIZ9BSeDYcRFMA7bF79Df6fZ7teMFdPY
ha3QhRWLzHrKkokw+RhCBjoLzp22u/iduWyrYsdcP14aABLGoLNOJkd1BF1livvxzkJSy/JltJsQ
A1ZarYY6PUZcJbAV5xNvDUblKQ9eI7SUTQ1BrFXLAAmwxRw84NBPBUJG4pCd/jsxk6e8PQG1ZeTO
JGGVtliKutZgzzSnDyqigSIb0abbbCNfiy5jtx3EpB9ok5ESpnsFsnIJRa4ifTcyLsjz21VqvQLN
5Uo0bxlvN9DqlmWS+TAQCoL7xFOP0H22MzcGHS+aQ0ULjIZeMI7MymdknLD4B38UoIij31s6zhpi
ToDYzBfDYaeZ6YllDn1P650jjLNkuWePcfcFtNw3SrnGmUKeUuFLuO7mc4XrzSkAPeI9/vSQaQGj
i6Ccp937JIYv6qa1CNIPPWEymaTug4/Q2eyoWyoGsymvp3b6nwFqP53KO/zY1lphO8cm/CnlCBQo
K2w2yvtJZ3sVNekvvodrXmZ40XCpSzP+Kgzra6LjsSoaUssGi61my1HnutrJiLoZGumXYIjyYMln
wmU4yRQNAvb7WmvzcSLF1YJ82Y9oummZXs2yjJdVqbALmutGePiQcvytaVxupmluJfXqpRJGvm6d
Gj9nY6LhUmh10dCMQ2bDtLDuSSIuUdrG8HNw1mNdzov7Jk02yF8yFkaL3LMupUKpkvIuRA1FpiJg
UyesN5HEwtBlxGN9Q4oG3srnqIrQ2LS2GFBnep99AeGBEWuplnSdJgLDe0Cqc8O8FeOdU56hVGVr
r8qfVOpU7K8wNYYzp6IZUx3EQlDAW58f62XQ0Gpi6/WS1jBpqlsfQc0Yidvjf26iIuRyIbnSa5mD
TEMUWxJU8e7S+F+N80+A4o628rZnczneQkSr1fyLsiF7YCYCWG8mvNye+uem6+Ey+AgU8JXyS+NB
pvXuZirQ41M8G55oZawLrLUHFzYjv7jtDpg8cwGPZiKwOYK54uQwjykQcTe0M7iJlMiePWZ0N4kg
296e1+332LDGfaTsf7kn3JZCcBqlWPWza3Yo65aBG5OR20PHbjziAEi1oFlWHnDjl4dQL1WxKyhn
gjKK94y74PbMQCNnbo/I+YbOzb/fpI0eYfmaBOkKbOytv2gW8yoaCFdJlD7J3qg2cvD7w+2mLLLh
MBFoHUe2tru5BW/mwf+wEd6ey/X+0oBFQjgFXSWbd+BkZXUHzxYeVMv58T9PZlW4ymUqdvqc8J3C
ZakSu8AizeZoGoqQ1d1nWIRqHSpL1TQHBMgzocg1Fn4ZY8tPY4lJn+mWFvN99sx8KmYG1e2eNT+8
3Zu/ojTcZoeDBZdwY6HCDS+u6cQH2bQIwc02dg/6jBuL7Qpjna4ZB2UbxqGY73U47vcOk8+bSNpH
lK+wVXga3M4EUwfC6Tjgynm7JwbkQHpr0+DM2l9hmsM6k8RMuhqpRpbfiX1Sft0e3J62mqzZJ3xi
jZ7ph9tN9V/3/uMhBS8ZRoWJ1nR+VVo+mBy3K0GkyEFvc/Pvze3pERopiRgP4ACkWrBNSLB1xWdh
IWmk78SLvb3ihCJhSdCyWBbza7TGSRzg74nD7eHtxi6beFVW16RgJQaY2aLz//v7/+1FzC/HdiUh
COP8Om7/MnIgROQKL8M+kWvffYLCfu91I6T7sAjYc8Hc1V8VNM3F5OA8isIK4tvAxgvJNzMO098R
eWVWhXWeoB5Q09PS1jq62bXf3AkDsfHgxp/JkH5RAwG3QF8yGspeiTz6lTJ7zpH4+MmYLZHHAFSD
DMKkB8n7lPB2DRl8SH9kL6ExPESzombDfbkxR+vYsKNphkxuk44fVyEU/KOvBvab28m3kE9iDqHp
W/HMvorEcy66Xw3WBVYC8GJBDIpmdJwFk1KO3M45BI2NKrsj0w1H6aK0q+ivevD/i0b+D9lQqLh1
tBb/e9EIOVdVEP133cjf7/mXbsTVyXDShWc5nNuzeAR92L+0I678H7buWYbucPzbjphDnf9XKBQK
k39pRUy0IngwbI/LKMpd1/h/kYoYzs2y8d8sHY5n879ZmmJZhrzJRP9Nr+YZeeb6OQpgAGW/eVwi
byI9eSr/UOscBs0go9NLniNV3ulmsB1J8Vi6YTdfOsVppLXrhMQBBW5NGvOQEL1GQMvCNfRg12tx
ASbJWfsV7QLgoyERJuIBEOHZ7WsTZ5UJJM01/1SjPm81nN/JLg+6rXnH2OyiTRp2Idov6wxjOmEq
Ar5BDKJiNqxlmyoszyYXsXWq0mLdy0atqZxDNnnuGQFrL6jAuFTP2bvMonJ5KTQtJ/BCxisbsZem
MP1WGpUV39ktZRzjMvPNfdrN2rbE+MkGGaziCbBEsgv1qF9WiUEenfUhSKXgBwIxjid7M8b6p5WG
SBaBjaBpPChP7UETwneMW5cYJ/e+a2qA2rZD1y5bk7nYLx1Him1kWeUqDsPHTnUPsKzDhevhCQW2
8+0pfWXIIVwzAVUrqmq8iSXDZRnLK+hfXm7xDDK3J4IbRPE07a2+Wymc09gJadykhaUQRhLS6gVt
j34yfNDs8ddKtTu8latIwgBUNGSzaRuRVNDH7FfDtEDfA3aU/xsjsHhb30vkqqUS04r36qLn0wse
ZGyUDIMYPlVLEeTdjJ7CSq83xbJMaQBUaLcJq7IXRAItx2YYoAu6P2znz1Wi/TE6f9Vgo9bjLbAL
Umblt2f4uzTLXoFbcTzY26CV3wntk6XWFPcjf5YPbdZpm1dfWUj/4ZCAvF6R4hAuWJmo50CpMM18
mDQSnGLlXvvGeodjumRUvDUhQzftD1vDRdK0r60f343GZC0yx93ZtYkwxjNwgVh3Fg4PJLM4qEZU
g2P026TjxnWohcMkuRpm8eN33hYJ9LorUQCZ47SjL0QxjkFmmPnqo2EEx94b6eUKb9WkIdaJrt5j
uee6ndaPEgyWpY/fcIPGluyuAW//2mQ3JwJLXyckeVGIN9HGEc2pLqxij/OQlaRPT4WL+tFofbFR
mTQ2taQ+dvPxygBbbaLaD0+tHu+tBKd5WtOYScodFxb10EOkoMg8NtHwBBo13aEpXZo1W4IxkP5e
ev7b1KTa0h2lAX8Nl2yIPgNN9tE1hlPXmZLeJw1tYJmryaE1ZwY4zPIoQiwaGke6SwRg8GGWfuhs
awzOa8oBGAh+TSOJxnqIYoxpVf8hCAkNsnXSlC59k4HLBeiVOtE/Mi0AJDmK53igVRNhTK7M+EBW
4nQXazRkco7dQZCNQP/sPew8kn+66i5rrHFTs++2NQY/DVruPIG/jdCHSdXAhNCPtDWLLKE4Tv3Q
uRH9tx+wBB4Gm0CuZvT5oo3YtOahv/bGxD5mzfxHF8PFzeJ+I8auW/IFu0CV/o6N9FamobftcWes
dJpnSyPssbwmqMIzYU5P6Gw5jMKvSKvrZTGUj8i2k3tAftCcPAJaHVk8OILGUzGQhRvHybFvJAZU
dmGo6N8SzRNnWbCPteMN4y15V8nguybqaoss7KXHycgWizc2nGt07HPWgrMCNqMlDNiDKKWUWS5H
lbsLuls9lb+brwYDXX7rkImjWe0xLdhZ5cZyGr6RUkf4GBJ4KVXMsLmjQSWYyFqDzZxsjoOqlXPX
E5cAx0rj7wkYnmrJUXOOHZT3jZp+fAc+WinQltDbw5feOXy3ETPAwWDV62ikOj3kYmm/NOgmV0xj
Nl0Jrac2ks3QhNU1DwQDZg8WU5HWeMFtGGe2M1t4aCkUYXlvV2JXB9mzWYf+ZvScLXiB/EiA394K
ow8WULW2Jv+KBBh+hsOYoQSEMRHFnmDUuestiFzTFOHinoDpNVn2ydj6FA/EowiXBcX1/G8Va/z+
KmE8VIUnEX5pcTY72KdibcuKXo0Qz0Ydv6hKM9EXRUcwn8O6jmpiHfQ+XSu9ICArWBqEuu8x8Sw9
EwaiROS4CrsMWpl0vY0xtkd3CNJNC8dno5VIXqLwXXMN4zJS+YcjyCCvo7VPUoTCEjC8h1Bwz8IB
aDqCivEiZxFUDBeL2EVaKJCeNYZ2lVNNiE+g3wuvvIYAaJaeXfdv0Pins1U51y6X2WFoeKki9AWK
d/zfZCJMAMmi6TnX9IuLYeI4JDAjAYyrLbaEVR5PpCVDKXkLCwGxJKx3aL8iNJmXLJ/S9Yi9kqmj
Xx/tlnfECKHoTzjx3C6rMRbsmWAkXEkTj6CO/MwO6bMlCw8FGFYps6neJRLwZZiR4GSOfH4A5u/A
HoX3fjAyoiqmdUP3bEX3/4u1xn6FqosG8SltuuFIdhjRIob32GX06Q23ek2m9LszUYeGke8gxvJ2
kzttbHIZDFrdC0/JbaU7P5BeYazZ9lsckjxPLN2599iS9ge7Ibk3JG0EOhg83wBh300+WeD37yHQ
ZR2RhUZKYFWId8H0hpjIhVIRsqdWKQFSZze2TqHCp8Gl2qASGc965tFw0CrtSeeEBlDTvMdw3jYW
SsNtlcMK0N3R5I1Fq2FNUq681NHXAU4IRlRmhZyW6BRZgMdSdhUiEwoZijR7/CrGaagQw+YaOiHp
gvxkDexo2Z/xDO7KrtqXE6F4OcuJ4Tr2cYh8qpN3ldOiSPLiXffS9owKqMWtVn66MeFN/oZ4tQKd
B9IwyUlbKBz2tlWF7DIQCtGbj5fMb5tNlSveGc8YllOhiLEU8UfCZghOdD6vS+ncA6dLRgs/WZtJ
WB2YDcFxnbha6rq+5W8IX4PqpQ3/1M3H6BG3Tahht2Wc8BQ4hneNm6MXIqAaKnSkeU4hYYQC9UMC
TaIf02ZXkOUHpn472o67zzJ8RfaA3ManFNF1GHVgLZdkD2kHQ+UnBBDIhGcsCwzoT+JR2qUI5894
DlQs48eoSo9+wJwd9fZAFguHpqMXYm0XmAOR9iMoLa2Vnrg+c1feDHwbLJqT8VoZWbduTElguaa1
m6bhVLEMsLsNveRCzkpAGMFl98dAXSScXVdn4RtwfbG1VWThBZuosXI7og/faVRf3bCmrvR3EbP2
hQFHZ9MakAuTrP6OXTPYmYUsdkaLFVSNGB3QurWyh+1/doVN8Lev3If5kCmSVD4M3ZWBiFqTvV2t
8AkBWsumcu3744HZMOtUG9kHz6hYmLv02po2rE6q200VBKfBodQ3Bn/bF0h/W4FjZUxyUDyusynG
LLtUWbyCU/mANq2+KKPCm+XiABItjrzJfHLN9imxI3alY1GTYQWSDq/wsMO54ywkswqcysQuCAdE
W8Nr29p2ju+ntR0OgeKrCfLkONge0NaIL5MEaKxndleRGca9Z3+osGHYWxjpzlH0yMN6eAvy4m5U
xrucJ3ZNT2hbzKSDEwXXuE64lzaySHftJJaun1nromApwM57EO5wn6tMX3Wj89GN3lIUBJVNU3xP
zsSqEwA5ZEVUnZftB0oXTQGVirxrknWfhErstZDueDv6J63IfnVFpnr5UgoPCh6p1Vm7bQl4QKj+
5ff5bwi7Q0bvHoFhYzTupo7txgt23G6Zf3aR3ONj2w6BuY+kd6I2vdd0a+8zPe/85n4Y+l0Vwihx
yIdqEu1kUkS0DIJB6y2rsd6MYY+s1J1FIlttAmFPGAnzqxc5YBnKY2MFIx2ppoe+ZZp2lkn3lmiJ
BVixL4ltxA2aO2LdHvlCwABduGHA/uAq+4mVtllE0W9H4Y07v3710UJXLeCDsPWPSdlvjVl31vTM
U5mlnooVbZqX+YuMInl2pbfDuHdo4v5aWv6dq2S0yizxmIvqWM+AxEiguopKVlrTO6aj/ZAjdufI
/tPiwg6CSC6TYlMUYYoTDz2q3gKynUc01gYQy2PDdKGvHgKv2HLEPjXBRcaElAqXeVxwLE3r17Yu
tQniav6FpVkzcGXf4U1HdPtH2c0aNCt9Ka1kN/9eNtSLRNSn3mGNRwS5yq3HaiRUqhPZptdCY+0O
trPQe6Z3jukDg/HXCr3iMiv1+QQ52R7jG/os9hgdnSja42BmQ0wY2Fhgh2iMFVuPfWCijyl1erOT
5eGiQpRsRCdl1c03iQ6RywiEEe5LB26yycT7wOS3r+q7AfKHKD/rqnvGqVEnV8cXxrnQis0oh29o
8fvJ/cAn/+qHjIkL9YSg5Jol9UdtDWcyApgATndhVWwt+AdFnX+Zo37pDONkVxQswPJcm3AEwxkf
s8F9ssfM3GqB8eYEmLyIb4ix+KvukZwaEHrFPQX92s0lQFcT0AxKTpnRp+1IeLsvKhbXySc+R5nj
DCVF40BKX830NSCqg/qWTPWocDkb4mbjVxfNUJfa50iBUUGvk9CsZnZkk1V0rw6SmhIGP6dT2xxJ
AfCW9jKXvbYAFVbMJ6RxKekf2gK8A5eINk9O4UiCoEDrVAZX8nx4M5rhUbnjE4GUd04dHeyk3cSN
gTxanvusOaB7vdfL8b4yMIikZKo0bnkuGW0LtmF2FOEWl3e0Bl47OQ+CSXnoJbIHyzyoOnpvE/0B
i7wzCrWiIX6IpXW1tfatZirPRQjXQP2L3/hoadmJvCogNcOZv/QOncAOA+hCF+pjdMyzNrpnaZW/
yfBUCXUpke/VtXEIpudGr7dgCZfUdwvLdX+KoFyZprh4dvBMU3kfERDqKW/2TJJ4RlLIUG5ixSAW
m+s2VepSDahkTGsVZAkTfmt878L4dslEf7+p0/q91vSr7YaferOyfbWLZfudk3yr2+ajyusj9MQv
3ZQAp0mq7+onF71wkt57LgRbOJioQNGFqz0K44c8w6lchs+81j9C+g/oKT4Ae3vu8OE05UvABY4s
03Xe2E9Vav80IYGDE2mnnbKeCZj+8RrtK2jGQ+aAcEV8j9URM0O+svvvwFBbPW7YMHCwBDJ+z+Pi
s3Ep3kLrrBoTgFL4Jv2nrEZUbOqINDprP5TBycqLI2Eq2nLoAV5MktN+VPVDbtLRFeMfo+eUc+j+
ZnOMRSLnCjhfFY54w2b+rGgX15p3HigmskK+9QBBuaYxyezObYIWJn2HffoJMXXle8ljm4cz2vdu
JJEDUG22bbVhoYHVIRrokQsGKTmaIAhlWHtFdtDs4WIn1ZIshm1tlmhgx23MxsKM0YF5/iNi9H1s
iW1gjKdWcmjbjOrbC9pmSEu8xGnhxGyJDG2+LO6crlyHSUkPQauPmvXhkC1ikHtNNUJzDJtu1EOg
i16isnAXRYowPGnDn8oINmVnYXUHt86GlzHGMMsDuGCm3U64mb2w2uRacnVVqiad1TOWowb8Ko1f
irCKQczTD09ikFV+/zCij1wAunmqWDZnyOdprIxDqZubXDhgrjiqx1lMEwGRHcN9Luxz4z0UcfmQ
SBNhfpG912a+ceKKTdt0mSxrYSQuGWr6tfdoOpnlJrKrV49pQmlWJY2vjJ2pNcKGg8xljVG80HCB
kqZDR25iR8yFg+4EsfUduncoVFpTf4jcfmC4MoGuIATuXjVqj2d5K5r+Puu0e4WEAv/tWiRsjYZy
JZNnq8+fM7s4wka7a4GhjQLoc02g3jg9xUrgRGMOX46nYqLf3hNusjBLkM8qZkuEeHsk5EPNhV7p
T9ucbSDsqYaLiY3T17DzLe0c+Bmo/J27UjVvobkFkcMezLpKs79UTvYWqnstQs1sseKy+9NJhcFf
tavIXGnNNwF2Kc8tlH8JpYENHMCHF1G96V38hJ2isrYB14hucE60Hs9TNJ/2ef3CIHpdRfUHhpYT
BTCVVo/HVq6yzn6QFWmq88/K9PEunOUxI4T4JtIeDBDFTv5TBS0mqduB7/QwngrFp4IKoJfWL6iv
ReC3f2poTBnZeslETp03viaif+j461oWCpHB3SdXUS9/g8QmwcQAbSyn16pEX2hO6xR8Ymt2F9t2
eN+0YqTEBwEXBktnGO7mz6ts8/fO7l48o/lQdXpuYCIg1tu2+Rpd+NUoYua9Oj01e4T8Nv6kVvAn
ihOGW+mnj1ASbCVp6Z7ZXhmiUblPcbTya6Ofa8SliE0SJfhqeGpr2yJ1iLnOfaA5j1nvPwgGf24M
mi8eSsiNgLia6hF7jGxGgfyEVAenzVbGUMODRvMook1NJ3tRB3a8kG0P96ugPVkBDuSJ2RuwoaES
LUvZnnzR62svA0zGBv0RIDX5u/fsXCmYUgiCzviQTnvHyx5zHJeLpJveKmJSGe8WWz0IUPJk97pm
vzdGniyGpluNpvpJ6hEJ+29QQm+rupe0g/hspuQVzWbOfhalDoK+KRS7W9j9sfLpK7SzGhWhm4lo
zVtZtnFurX6BExEjat2dco7lQyrZoCcDdsWocw+WhPmlIv1E15mqLkeoU9o7Z6K7nefUWDH1kem6
f9ImowcGzIvUTHxVGBnvJq6fDO7xymX1xjJD79JYOn07j0tdPeFcKdnCb4hP8IFqg+9qCYDmqjbu
2QEscFCBTWfnDBZE1PUjyX/VuneDEIoIgCAbs1AdBk/sCL6m0Eo2ZR3D9+5omQepuQSRYICdJyUN
hhy4o9J6im3v4gtsMb1lXmDD3tcVUUUoMl+gTkg+xuBp0sih8TNQvhiZZDNTmocW8VxTWqSYJzOo
Pw8WqSGomzOPGCWyqxwvXNsC9VzS1y9tknorgFKvBgnJmygb9hXrVmXZs7GP8oetXkQth501IN+p
vEpNZ/ZexM3KaHHlBKpCLMXAtKrZT7kG+WaqqFA1krZIbgfvUDRibxqaM74Xx1t5YbmvUPU85+k3
Q4bPqj8jGloiEnmuijYiDdPdoVmwpPLXOvz/pcUVbUy2JniMO0x+VELzDCfAG7PIvGhJ0yAhoTAg
AC2PP8NCcQbDcpcIbanfCgtnPZKyWJV73KwY44CONz62rnhsHT4NEP5eDZ8OLOaH7ClPg6jAkVFX
chuSFNoOHEpmwvA6x+o3Oy/xCSH5QzKtjoQiPWL++427aYfood4gUsUoZ5PVkdqXsBr+II5kuXtF
eMkOAOdbaj5rsfWSh1DzIqk91vORXFWMRRrMMxAIUAikucvw3sUeFWB9RLGB/cXZhAkHWzWhdPJZ
nlSLQsAERK7WfVpd4th8GkT+Eo5I2y7VVBydIrsvAKwlgkNWdpIMGb9/RzHzM1lb21U7Ow0xpGlI
OidrP+WodHQ6vDAVWpwj8D3J1U2G7KXoZbBAaodQ1jrCnv5iiTvpOAiXQmeHa1Xoc4K6OsE1owT/
FlvPsC6TW3wRp7xqXa1c0VjmsIDah83wyv4aSGeTvrTO3DosxIQv0lsFwvxJCZzl/SGaqNDMdUSR
IHeot9eZclZ6qG0tAokaPgLFCaygzeLBonkM339wnkhXevdrYBkRU/Mi2ZO3vrcD8exHNv04TexZ
suWCI+bcuy3yDjxmBhEPfj/8sK1idNWmn1D0V0mOTqpPhQJ7k70T6LJ3EYyQfX7t4+gH2c4yGMtH
eMhfRjWeYj+h1sqGbx0Xc+L2L2bEpsRx1nSHnvWe1cervrX8FflQuPdZeesGvazFmUxLWsNASE4M
RyPYFPqyciFcdhcl+BjJqkia9hz0hgIw0A+o564SrQtNkEXYDWeGXK823UJS/YbfMKweIrp+vXtl
hrIqdZ9MqCpiuagegwEDu2rviT+n8ggf8jY9ysYvCAzS93SYMYE5UckirjJidWa3sH0Yc8RIiV0R
zJn9QNjaoXA9sEtaOREKBw+DWW4bp7JLPwPq+6XlywfUyNuBTJpA7/lhYj/Y/W9qJ+/Sb950HZ4N
PJx1qNLHADOOHf+M2W8ALUJm1I1WQzvdkUdHiZPm2WvD1BamOQULtEPnSkBVHac5sQ4+kYUMnAgT
zObIQwsdjzfSAiKmMQk7xac5sNXydBzBtOuZxwzzwXkKeqTMqqqPni6GrSqKXy2aA8zEppoMzH7h
Q9Q4717nPft2up1kmqCoiIqF3lOMVMSIa+riaghjVNVAV2WkGHfb8jlQw33sdC4K3BAXU5ouwE//
ElizF0N26cgti0TDVJZsIMwXNe9wbTKlgDlj2TVKz//y3NzsNv881Gb3zX889x8Pb1/8z3O37/j7
A6J6m4wmoyflUoraj+iBCWyfeAurkrRbfzY9eTM5PWNWwIh5umYzWv3mqzJmc9Xt3j83/xfP/bWy
+LRFnD5CED4rHMdwslfIAhClzhamWwrT7eb20MMdsHem5+pGlI8D4PLpjTOPKRWTYAgCQfeLdFpG
swlLm1+uNSgXM+98t1Az7et2d2oEAb/ugKY84qLsqUEdbjdahNPr773a52D17Z2Zes1WLzB+3exc
t5f5b86u2+NixLXQ07JwsGDhI5KozGap2T8uuNtzt4e3f3DcAIvOP/98M8k5RJsuWS/IfrXcHNPy
7Jwrshdr6DBrzoqym0GssQwWNh1F3s2+yDi1JJUPf9E/N7fnlFaSZdZ+uQVKWK3/SVGs7e0qX4W+
i1MjoB3nmJgNGN+cTQeRuWzCBgxUABpxl3jwgxTNt1SfycE1vSoD8zE0Vnap3Ljse9I6L4/4M8aV
52nrceIyacrMX6kBY0aSCB/4anZPWMyI2pAsm0rn4jp25wTp9dqRzoDZwXkfZIE1mUWQ3TIuZ/mq
dyNpqWwC4knmZweOGsLoblxPuZdsA2I80+SPjhXLHFzr4LX9eHaH6erGfXIwLL85hnlw0Mfyq8Jz
tesyP2FvDWe/z851WbTnxipReQ72kSlDvqA5j8uw25NT4pP9IPg1Rp5zuvFh5krFeHbsmJrUYakC
JnLOR4x5qlZ0Pgx9DxT8wexFfe5kdRI5qpEpt8mSnvI9dfji2fbT9KQHJKFljXnuDNM8Q6/g7DcH
/G1QA83iD4yMaM23tGclk5XKrFMVRXjE9PwSNYO7dzC7EJ1IlA1iZ18bPgTE86VbGL+10Sjyc6nf
J4YvZF02Dv+N3cGnWzDyriYe7d+QHJPeqz/7AUwResnsXqunDOrYn7yVKJWrCRcv3cW405N1Y/Op
wBWgxNWh3GMRys6h42Dg1p6YLg0nOQV4ceCZL23abZCSh00nKlD/jeGcCFJ1TvRI90GUXY0AJTct
tvHOhv+j/yHFZzkxYlvYpWfOWdzBik5eg6We3FqajtMKNDwlo0G/X2AUB8w8npH+LcbMG++i+ZUw
e9KYzlHeCOzOkBLcFq5HwKfSDmQbFapiJfLSc9IZb6x3+o423RMFyFqfP0QmSihNGKgoZnJ8VZhx
ZCUlYX+35/7+8+1fpHLCFRpi3pjjFO2yAset6tWr6bk/LYaKXJXUrnH+OJOrY6s6+6F9iDX/eRjw
Hwyfdmn+6m38NKrglCgUcWZ57AfxFIFdW+CDeMlNwjc1r/hwCD6nQ0dXFrZaP3UtAdrmytL0O9lQ
KQobZwQDmB2IkLJMD4UZ3dUZdV5cbtowpfWMuRw8abyI9E4usZW9WrmBP6IBDaMbxaLx67UXhoTI
+NSpjuZdywBDax7hQcrcGW4tuiePtUob3Ic+Cpgn9eMFuEpBQwvhMDLOARm828iX3u/hcifvgGQp
U9l4Yty8CIV0RlSHdMdom7Jk8Na+xDjTY2FYSLO4J6KNdGX0FqvOM5ilJNFjAWUvBTW56BywImaG
mZ/m93dfUoQ5Sv9oiwLamfLWsEIJhCIuBfcTjDbzj2Rvt4AcojYyGK5+xNIx4kOHnF4vbWoHYSP5
DxycFtFGM/Lh2CcTdjTVvbW2ebWm6xRy2IRVcGk1I73DrUKu44BXCmRn0eVHLYpmBulZB1HOhdCi
u1Lmy7LTXv2CySvYWWa7CcZ3OX36PqdT0lVXVwCui69SnrniP3mQuRaxkz2PlVppo3lXloJETGk/
EPq0L5r42xKXvgtHmuTMLHK3+chQfCS5PW5Gh61fO/xmBRiIignJRRtCZ1W0jNR0wziKfAP7Cwh1
4IPQYJ+HBiS+nyYd6nnP25CO20Ead3pMRVkbOO5J+CCjcVE34OXzrFiKweUDZZNjzrwvMwcUVOhw
wKP+lAdHfEMNEfY62HOVlGsaFMbSVOUvwMMvxwHz0jKr1FuTnmTsPeIuGnYhGZGLKpPiWAafXSiM
11bScJH1QTkOeVst/rkx0V6FRoCdzRwXBYpVlT8pMU7YpQ55AT9acN139JwCMb14FGcd9gTyo9GK
aZHASaTj/mQDrZE9mVbYqsN6OsylZG3qx1EysjOcKF/bVSuW1UAnIhrrz9glfDcoMo4bybbMY0Ie
/Li1nR3hjSBVY/OzCGwzvx9oJyyM0d3BRC537Haz6/9k7zyWI1e2LPsrbW+OZw6HHtSgQwsGNZNi
AiOZmdAaDgfw9b0QeV/fV4PuspqXWRosKJIMRgCO4+fsvXbb1S8opr4GO/2Vqp/wLxx8KFO4IR78
wLpr3xe8WIVDU69E0z2y42ceML74dUK8VDBhVgkx8XwKp1S7hvZy79oEhixcqr4f78wY8kbjMnxs
QnSBWWZhy/6EGTjvHHaUvN0gc0znPXTMX00837lJIY+lC0g0JU+2ZEKP8xi8EY5prm1Y1Ssgj8eR
pkc81QTvoD+EckdUa2zVhITHePd02I2A8Tm73Kh5yNl6bg3ZcvsNmc+03rQlSf5bDuU+MvL52ZjT
IytSTOBreYtlM9lHwnyKHWpmWZATibYHlJZqDnGPeSjMy1+jkWlSnzEvBKxstHTdS+og0anCG+Hb
t3ZEdiErLp2xriViZtF+OTGMJNl+qEkEe7duH2jLBgfLN+8ShlKtEz/mWYijiUnFlpC5R2bWBzpD
/m3kkfna9TU+qrieSTBW2L0JEN36DoS6Kq9ILl9iEyz1223mH2R7Dfxs9+S48kaFU/ojV3ex3f2M
xuG5QXtAobbQrUS4bUOxV2l4T5fF3zVRQ/e5J0LcLuz9QG0MgMT8ao1RY3xadguN+6uiA7yiKNXb
kcScUQQ/RY8mc1DQlLNMfIeNwZ9AFLhd2v4q6dE44tJAss6WOiHYbNeUx4y/DDdC0BIpY4ZnI/pV
dh7yOj+zNgzG5DnhvgvyiXkTkdH+JfaFf5lyeP7aJsII+fS2KpLsIBxvYlRsGRilO7WJ/IY0k1Jo
tOX0amreRK+7yCWIO42GW7ovwA+vCn2NKadpsq9rPAwJxC6uR6Rcw1znsAtJmtx4WMpWmZGkSA+i
4qSr15HogvOfzyyfnls2ADJ+Bto2k9inSJhZ4lzctuFWBdd83Km2ef3zIZqTfWub+jBhRtqxyWa4
uBR/U8TEIovP10cuTeTDAKRqWrJSk3xJob8+BFzmIZkH7WKV5o9y9nomh3zL9eANhDynpXrjo/4g
NIDOWOTnLkIaES+PEp+tC5bB40Q/lUuwPIp6Ls9111WbxGixpYd4iVe96zYsKm69lWrC7uQwF/bG
+WMq4pJlqykBVhXnuPTSLW/QTc1ff26XQ2OEehc7xuv1Uxnw0DXKEpJUesfOjrorkmNjQEHpZHCA
KQMzQHYgDzkMOlw4lyj4vUAdsMYaG6/FExouqao6tx3M6GQm5iPpkRGJeiXJMhHvOHpAAxlWyTeQ
C6c3/RzV53xQFXJ6SgzFEsh5XXyZET7uEsq+Svxb1Y4MFwuCfe2GnIlMZN0ZuSM0K+DVqyLh9HEE
SrxkSSazoirhOabfbFs5H1CRnjXbk3U5MrggZ2KVmyMNE9djPEUKFVCuuobyqlB01BLHukVqHA7+
5jzUoiHSjVe5i1RzllDS9lUf3fQp1ZEqovZcOh3+9i5aVpeIQcj1kx5oCk4pmuBJULJzhxjhl8QL
eWSFZ75Nb+f6CxM6biQh4d+ozjDHcdaPDAxUl1waAPqYCgQQbJ47nr/xfH3UJ9xbVUoR1U3tXRkW
yUM7cKWZ7beMxHxc0Du5TNp9NXjHvhLjTjT6HNt2sGpq6hkAy3d9wRNIxPgmGcFvGr+9qcsOxL0Y
3OW2/dG4dMC6But/G1HOTdL95IXezUBriXLo6g1xGhU6ochwUEqRZ0J/EvcJoBPMMHpEKgHfrRUE
/D2QQq2p9SaS5ZLY/bCG7kdaIIQ2QDEVNZLLYS45azsa5l6a/r5q/P/HDvFf2SECB2T//9sN8b/b
7LPsPrt//K9f+PL76fjzP/6B2IP/8y83RAAu00GxIEEoSXgy/0bStP8JRhM6tbQ9x0FFgu/iX24I
F5ImdSNiapbM4Mrf/Jc7wvon2cZ8t8+nScjB7vDfIGlKU/Lc6n+zR5AOyD+Lu4NpOtjy3YW0+W/2
iCZppF3jPj46xBpT75GMHBXwMhPnR26DmVQSYo92SRGcdx5ltmWCsQ/ad29sxFYNC/fRnZ5ItXjv
ghwj/uzjA64aCxdQ9BKY1gWHcHK0ZjXSnkOtRaIiSh1U3aQfpRLAShoGNk1U7zWa0nEfGOmW2/OG
SZKPZI0QeSAJF5L70hEthrEsN5Ozk9KCjRxa6zozv3yY+KnobkSZkMNc0OjrPXIkCtMaFn7T72yw
XDp9eq2lzdghje9yB1V+h9+yVDkm/oBFPh2Fsy8gTfK2IL4WLvzIKb63gaIdc4For/g4tnX8Utez
e/Ybf9qohvb1MDO196v5PiVsb5N1s9h0D7Gr+xsDMeJKeFABmRoFhyrHBQxOO6lSYG1c7YnG7wsZ
c7xzqrvA9Ktdn8LqCkRB/jruGPAYqMAjVf0qHe9XuAQNNW3FrJaKm6KmPGu4iTO+yJgu/1rkQ7i6
NYeOcGF1qoMQlFvbXTriNF1JRJ6XTj90IZ8Kw7U2ZRG/wupOt2NPONJUGCVvaw/WX/8O8/GubwFq
p1lIOzgTe3uIIR4PtbtuIYxkKrHPrp5XTiOCO7itKOPYK2okfqAozNewoplB2dGuwyyEL5XsWm6m
u9DBFE8Gwc4OBrGvtHNB77vzm2ifBj5BbwzEkUeh1s5T+FHYwPZm5tNIL4ngotM0rSMneK5JDF41
C7gi0dUmcuv0MOvyoxLZY9W1R/y5H63PEKgpgvk2NPCLdT0t3TlokyN8Bjb9zQnIIlG4LuCzWZQf
jQElrY5eunTvIUWQUfmdNuQbxuMjqOjSn9KDKolrSZ3xI146crlrruFAMhMX5p1W0RHKnXnoXf9N
tI7a5e1AC4U4YWAFLwGRU0GNQMQn6jIv+LtM79Me03eSJWDAKt7dxqk+sQYzPNUMEEIfohxAFu9Q
RPJSVFO2oIDCM5nBWR1mW4kAfO31ioloY7+LOvk1SzaZskqGlVWTcgUntmfGkaOIT+eeAHWy1Xm6
7MwkluosvDcwXW+DYnpLCVbE17efZL/REC1wV0fBo1cMB8v4RUCVeOxG53tgxA7TMDqgHv/JFA/8
Qz6RoRjIB5T5T/iXrO2PKvXrXcmzXinEVysBP2FU7j2s1jVxpbiiko3hIXBkOHEebIxDVlpVgNm+
Ealho7cR9bh1v26k9UHUR7odKAtR5UL8qrE9EMiwaR02Ag11mS4fK0T9e3ce3D3kgx+xghjmLiYV
LuhYgmcX9jvhtOu45Z6KdDOoobAIGgn6wt9U6exiJv5jyhXX+/6Nk0iwULhnpDOUS6x2Qsq0Yqas
272k/DZ84zjk3oNtBDCrNelSKj2MNpJ2GoUgjhiUxKJg40RwIPid+4b9+3bKk+fIiIdNJJkgBCkT
zRIvA3LqEcgKDFBd6t9s9hDU5M27o3ATzObWMtoUPytz8jyO0bm3x/C9cUcalyOtJRuxr9WDrE/G
ZbbbO79DhZ5E0rs4R48kQQGEY6/xZEs4dt7PvEzxTWAM2yYFu2AcYOuKnJutiJh2BmQOIqs6STQu
8AWjtyufjHsApzm6rFU1YBBIZu9dl9PjOFrE5+apPtbRwsgJl/aiUfLXtIyKOUGtYbxEEvwDDhRs
nHMVHsgmw1k6l8xaB6Zy0qanUiTjh4ZnvxEOWBbD+7KTS+u0cDBwGUTE88zMHDdVlxfIzaW5511D
4JjvCpXe0SrLdxPSHDavXbspwtQ4+FTkZieCY1q2p5hLBdhAxPR0xFjTzxPdrozZU87WPv9ZjSDW
I01vOfLv5TLUm+lpE7YuUZrm3gAvYdgabuCflY4eGe0ZeOIMknZCCY9hM9TGZRITIWoJTJEE7D6T
R/fkFXVPdmyX03LhzKggHYYdm7NIbmcBKtFH1w9BJzX2/QSvKLBtTmjk8GZMWkiuY7oCTcHcvRTc
zJCkxB3E+FCD/BncxduBiLVK+A3wXnaykMYnEyp5wGLLLVb4aCt6Outj/Z4knk/sSn87gjDZjqiI
DZULdL5vRo/nI/cFEjSw2PBkZpz6sY/TInNXSXaHRto+sxiwKJeWtSYHYe+E7EW7JaCKxkE7Zvt0
aoPt0I79JrecH34V/Wgwf2/R5Rub1CkoVR3osIRC1rsEYwNSrNvcldZe51m00e6STxNln3WiXwiX
n3/M/qGDWg5WhiwSCVXUApeLkv0ggYnv+pJi2R0O/qSYv40NMiasGU5AAjE0N7v0APUb3BHd5BT6
1qEtOUB9hu6hE5xUqE3d+CUJ/F3kWGyvg72wLWvF9OOmTROeqop4ZxkprKRFIEXMsuuF3FUHJ+S3
SodXB6OnRvvsc3txwyDc1DPfiBrKWw9ZYa5CeSqz6Skr5Z3b8xwNFpJV5hPtlQw2AOO+vWDtxukW
Tg9T4X5EiEs4J/VxRiF8dsDnjIwwcHqDQgLft6pEvjdrFV9CAhsSmOY34KvWvajYDofJRifNJ9OG
IpXnEqXPgpP+HVgoS81pV8Vx9xI3jIeYtYMoZOSpgwqGX8Auzojv4DXmF5MkC3jAhTNaF9qnCHiU
e/SpmvyKFzRRASiX8FfQvxJ+jUHfITmbcEXaOtY6HPPiSEZ8uDW86d65UxMnXmY2+JOWzjXEXVPD
sfVYzIAv04fpCywzKkv2khNOh+TFAhX9arkQaUSrt8GouvWU13tXkSQzv3kCy0RlFzBx/fuK6u2c
FyjA9Wgjac6CDzNtAIgCkuXKzZ5TwwgW32W+UVHIIE6I4JTyAhJWOGwJ5wo3NDXfZsMS+9iuL545
pnznc5MhAhfFL9mQE5+yY67wLKJS+7SzAow0YCVEypFgPWKxwv2UHjz2fb4dPEgZMAbJqQQTe3qd
EuSSXof0HfPBIsntjFUpxpFCpwOa1Uv4kQanhzJDGh/4jhafB4yl8YjkItmmfQzepgqPvgehBrYw
NVPA2kUVqBitHUeLdz2bDE5RBDyrAXxzMCTqpkYytOkdFLktngbioECdICVaF1aNU9iKP/OMKPqs
IrF99m+5L42IjFErRwh4OSM5QfMyfF1QtbN6HkZcdUTcigvZ7WGceruhBM1io452vAalhOvAUCGC
61pz0drZTNrnpWZuthnDU4fXGaAisHMQdoXv3tSAHo7IxtEKiAYVeExlARlvZZr0G1PHAkasMhuD
A46Z+C7QjBqsfuIpNWRxE+tF+tZjDMAYPTAklrSD3seb0HaQ7kzrtVPstcy0rmnnhICsLeBxpvY2
EHm9jVbBcMh7Z+8EDrI43sx1gdGCKPIoP7qL33R+y6ld9gP0DORr7XDxZu+DFJgvNt/Npi2jr2RW
W+y63QoARLkfMxrFEKTOk4qAK7PlWBdy+E0rAp1JCejCs1iUJ+25aJjipWyzKTcpNUN7fB8qbd3q
39qqP6cY1WJlXQq5tKFzH3omusbGLw8q6+2NnfYnJK7on0d/R4lIegHaepAKXZvWu07X3hGlFVk5
SomNjudHrxlHLFkt1kmvOjnd+JwNeCnHukFI1Nu0dkYfXWLXQO8VzJNdL3ukAeCuHCN9mr3B2aQ9
UuOgpwQvZPqZCHFXUqwsd0Mg38GazhoWEjqR6/Lo/fQ9lHcCjcuA1p1uA71kLY5uPpyr4uccE+jk
DKCYXN8/s3MVz0QmkNdOd75sd0nVfVMrfVDpIb1HHVTZahu48I4z4W3bSXXbHnSyC5tsVUFtpMlW
NevYcFxCu5stCshqx2kdFgP6CbYtKEamm2iiy2sq90JMnguaMfyeXV3tkPWvlFda2zIt3DWERSRz
9ENDlIXWLgNSDR8ZSwkmWYqvvL+zwY47M4KL1lm00ZVxzrgAj60l72JGoOso7V/9OAYsPaRoMJmT
pUZ9seYQ5UbjosECgr/plD4jpAwe1JRejJie0uj1nB6+fhdKJ7Dk5kNbW7/JYHgaGpZS17z44LRX
QwCwKa2CbZ6JO5p+IvH6vR12N0hx2ca0lr/V8CrxcdyESXg0MkFkUmP9iLy6Rsyoq2VwKVbcQ2d2
YVAvzq68GyJqiUjIk1WO7jqiRbSd4FpHjvFtVXsBvn9VdkC8uqyoIdQRt2mHZFthrCGJ8isFHwDB
CuJGWHGHcyxqEjY75lZ5GIthG5zsLSbvTT/FJz/H0NE1OIoparmfm7EJVw9rehbhL+3wWDVlZrFb
BezD7fS373u3MFwJKowDwlbrcV1PwXtiy1dThD3JVsajKJmspjUZAoFNHPILQTzcRwFw7yK27OXE
3qR5tGt28ygrZxZ+suGjGrKYqD9NrPFrN1nyIJf2WTqXm9RWNo6H7DlA1xwkQXuolP0MFK1Z1S1T
tRjpt3hG5oYbY4R/qdpqF5vxWagEwU5B2HfgNz+miSEvxsZ6i2Hny+icl5psxE0n3wKnAIqaYjJb
yijLRGiCFhRca7Ix62raNZm7GQg1zzImCSCrrVXskGeITBj2/HvfGSHzVjHspP4ggh6rL0tBUvo+
3Wn55DMyzoUNyavYD0Im28SFqt+KewG2jiY8Bi54+SPazG2AoxRexHcZxa+p3zg39HkugAH8FffL
0fwdGO1HpMKT35PL084wC+m80BHUW1kA4ApNdQPyYiLMgGs41jb3kMxcKckkdkaiQAuCwX13X2Yf
GnjUjdQdyWA6RX+vf6ryt9QYryo9ExqxNPidDE6D1g4qJ3hbLt7AOYRnMBN3ULqjuS2iJZkR/YaL
0hj5yQrvXHvKJNa+xsT5ovyLSEZEyamxLQzJFer7j3nYhgeatms0JjX9AawcelLMChQYhLy/6W0Q
9rGiR9XF5c7zxbPUjXf0rfm18HaVkYXg/FlcqtBk8I42t6ficVMT2bjG7d9GuB9bv74Nl7okCtk3
WXl5MR3D3vf+ZLKeih/4vl9aiyvN7X+4Dc5by5Xfuor4BDTSidRndIBEPHZ9fHHpajkyuhRYlQbB
EpUEdC2Y/6yjIn0C268Bz9OWWad59JTDoWYvNl36htZQX0+a00nIx3JO3jIJBtSMIYulpf6cnb3u
0vpI8M2ba43rSx/0T8kcP8+EifKOsoAldv0HI44KtP2LKH6VIqUIpZVfHWHwAMwzaPS3QJ6uBxO3
v8s1t79+dIUQN3CT9+Q73ksBOaHwxDGMywC41WzsQkW8Nlx5LhJ1xJ5gHq8qMGfyE0BeiyBM5/6+
p/cGHyxhJcsUSkaEV35rE0seAZWLQd4/xAj7JiiKpQX2MzbddhuRf9l58ofqYC3V/lAeyJtndwzH
rWdF/tbGvRs76kvn9bHJA3c1dE557ni0FgqrGsykkRk2wQyFIrjBaHJez6j9RryCB4IpLd4fVjTT
2fJKk+leMCQ2ZXa3XK5gC7JpazwJD/yFAKhkhd7F0C415JSpTRLVUOgVTSAzYUsnDlbXT48hBCiK
k+0AAPKRcMVvlqJyFVnuBSoyKT75h6v1LcnbeoMDHTxAdCu9c5vYL9rysWImqDMBMiBu5tSufVAP
CMHXQnwkJkt7oUiNSXNIR5NPsGjgyw3i43duD2dTwOZKYVkV6TyDY3duwrqkojMye9/WsDi83L/N
evc9qJG8BMVjU8ObpUD8VmPQMPU/JxWcYNs11R7iFrajIUcnnrOszDX6PXeTcdKKexWgX5qIrPEq
ooN8LiFZmvWqbrpbbxLWwcnLJ1I/KckeBsfIGNz0qD284a2w4jU2wmiliyI7aWieebLg6jBYlvGa
VFI0Gj6ZG/soxw47Wre2RTzPZDQ7Z0GZ68BCq6xitUHV+BfZXC6PrEX+h/j1r88x4+vWBmE+cCbB
voNcHjCEG9+M1/DNzdFdx6m0v34UNsULKsYvYIBq3WAM28x5qZD/XqGckPZt4UsWmW7t58o9VUlm
nXroVW0NABTpP2JYVPDNm7UA3vQcQO+mhqxPQz5PUHoYDV6fuTGCkExm9n7X4IHrUwV/iZoTIoG/
TyJrHw3ZB/6dhzal5PcXaNz1UGQROvy/PwZ0gMDWjf8oIK/PcyoJ7fnzlFN5sGmnHyt2Rr2VBkym
N+2CiE+DJVF3wMy5a8P2EnXgg/8IH9ltElzsv14vRsujoyWH9oCbBBPr8iqYUfSvn778bgtp6XGK
/EKdG35JbpTF/voXO9g/lhVyAd1dX544aHeenPDzqK9gkGcV0z7RHe+uo9p9GDfoxW3F9H2cbcop
9mMCcKcFW34B9tlBf0ToiXtpUWNeJZrXVeT6YdVaM5Ng9k3t8hSvT7218jfmpR63GKCDAQkNCh39
gXlLf4DDsPU9lt9YYdMIpXrou9DejU5q0B+9QtKvvHQD7wVj9uCRSQXY/sk+xHU17KnBWBOKIKgP
cTrTlnKK01SMBjCOrtWEjoizSEL7bGIT5jWONYjFhW0fEUjetx7mIajGGTd6svSuvwdZHHsZmFEs
HFl/8hZOHhaIdWV0Eoie7Yo1zcWpxkFL7PayJGcx9pug7G57/P+8hYg1UCZSjS5Szisv/m895/WM
E4nxexao9qcy5jSTEQ1mX+SHP5fK9XpZDtIlGoI63VtPXV+dVO0nCOwWrWzAf0ZN3yEpWgiMFUqL
ddlhjUuVRaGXEPBeHeupQftWO7+KCEtqkTu3Pp2CnZigMV4PltdWW4TgrBULptGqG59z3hq9dRow
3K3CLqLfzWoDWz/pKNXZXEGmysN9NqbJeeTGtiGrQmJK5YS8HurlfL4+ihnDH3p0SFhuM+BVi+j1
73yEeTk1vpWruMuaCxUvgjpDKteLKNP+eH0frrrjP+8I3RxfGt8GBob94CZfDQCjG7Z6QHrtngFr
RIQig96XUTrexkmKu8nwrYtYDk0CX8eQyKG7+Idw2NKNC9/i+jWzNfZO6iLMHCvnJl9gqjNKfB9a
JJay0L5xfTpdORLO6zeUemTGj63j+jWz0DedG/7Wdg/Ls2F63eppL7KhX6EEJDcFRwxgaC60VVuX
xe1gW4cBd8ihoxtqDi2BSkboxJfmmos6giXSKHVvRoAXdK+e6C3QwUWeRkubJy1aZly1MYORoNC4
xIs6yhj40LDnr2BChpRa6qb37DNQh0M2w2InUWnD0l9ewgl9qBnfuLKjh0TDjWzUKTsmbYp0wRV4
j9k9az3hWuQUNy8smfIytMrbSJ+Bgp3lBJM380E1RraWQ77r2WIRu2W8NxGZuCqly1kVZ1xqfrVS
bUhew+g8oHXHYjQWH/Dlc1QI+ZtqZg06hJPB1P530hb3xUJxmLoh3auGGlvcJD6EldhNbkwHpL4K
Yl7MqSYR0+wwzwF+Yq45gQgU0irOfx+8UbpYpiCdleGNHAA0xX7wQONWEHg7Nfm5MMnvVnNPDYIm
QSXc6nwoHw40rJNPcunp+shO5dYwpXsQIi/O1uznfw6eT5MzcCjOlPdrnLxkAyhymwRVtyJaRZ5M
2yIhdnnULIfro7+/EHe1PBGmJwHz0ne+foGYdKq/2ik2f3/f9adcv9k2kx8d/fVdI3BiDLZ0iV1O
QdZfHwaeaRwmO97khqOhSa6vn/370OrK+/Ofyha2YuUU2docLEq0Efdj3wtCQpY7CX1y4KPCP40C
4pEuxKENUb1REU4dJ6dusEIPbf9FcwXK/YBBtdD7QIcIeyaumKC2ttwKeF9YHiPLOAlunMgi8ZtO
LJuFYec05Qk2wrKvz+aUr+wUHURXUEyaoT7aknWtN7Jq57AKIDc3v51YcHl3rwstmO7KunL7N6si
Zcfy+52quuckY4+b+cGrBn6CSwgvKVcV7VZ1W4bxT3ByIWGweby2dM3oDQ0xBohrD/NkZfmHqS/p
pOlj0EkbkOFtkI5+j6JpCPb2SM7qvgOPmbdPjtVoPafBm43sFw4KaYawvF64ZZM7EWBfnjSdrqp9
8nwGX76b0jnp2WcjdV1V9r6Jk2c0Sti8et9Zsz3ajlXxmnfpLrQknUdLcZNlxXNirHtdzavg0G4r
03u/i09hDiykyeLnofhIisFnXbuzJoCAviiIhjTEpi7Cl7BfLvaKeIl8yzpYH81ypDvUUCzMMeYU
ghxw6da3Pm1ts3W56sNhQbb356Utu1T9pEH99oya4Zd3cJv0HrSns5Hegk3J+y/uDBqbwF1ujCfm
+PdjNe51Gr81EzO2IH/uGZxyYjHOcletLp9bbwlAI26doALOAFbKPZnAAKgXb5AVIm3lhw10F9Ea
8RohROzqio4xkp12K4BxQ46m2b9yJCSDuZ5uC2Tyh/y56xMkfZa8n1kAuYKR9rHBXcumX7JjxIW0
ofceXWyaNNuqKY4jBqW6SD5rJgFeEe/IuLnNK6Y5CHBlfQqZk7hBDsRw06ucqNGwvHVNkEvkc8Rj
8HPwytsmTBkpDMknwo0t+k5VWwN3tAew89k666xtUGH1rE3rbGB2BsuBzR8KtdrQjcDqNuxNWn5V
aqzsAGqRLW9oBML79cVFh8NeacpPS2yZQtzQPrfleJv/NuRwAJD3EjpkfNTzxS/zTaYjHLbRD/TZ
T6Z7E3rOz9a6zQr0UvT/nkZNc40B8rEZg/Q8YdzfOC45dvNgmWeudvN8fXQ9KCuS58lnLS3i9KPG
/gqClc1dBm9xhwjhVTpgZlM3L+n0xzGT9XhVLEsAM4eGa1yJvd+lD8hEgcV0FElE1IiSy97FB5bj
0OLjriPfM6mourVEo5yNCnUpHUal7YY9HCuvjjLrPab2AL09sVJSq1nLPpNeBW9mT7f01C4HqHW0
peCSc3WSWZhE3q0iTipZYM7g0FsirdjHJm65ZKOwD78ePM976ApAM3VP63iVLMXc5Ftwlrrxy50F
lsKCTYy37DiGoT74oTftydRe5ARYLW2YcKvrF/FzdUVO6DEbF3M5jNcKrRBDv4Zyr9bForOTCUCf
lGuljAHGNTYSbK/kGkZxNgJRELzxDOhwthHSWZK4wxIMPj52YPoHM+4vPYqSiS5U62g5AMTkFf2w
lnq7nwlQK/lLSnLmCygpfL0tGBjELmghmfJSI487sVnrMHMuD8e0hmbcbs0sh8nuR69SL/lZRUJs
Dc1S/uLxT/XIMMhGFcu+yLPUeYQrtZIKW6WxJBpZHbTMwa7Yz/z9cWkSOqKjfh/0egnh+L+/Pl0e
Mdhj0s3asmQWFRlKQrdBcxoYggij5XPXR9cDEv6bikuf+miRrVrKO4xevA3z+d2yYQgySv/hDGQF
cS8wacHRZKpKjyFdhYS4VOpNgGIHwL4MCyl/XSXUiVYgIUEe1KEpcRgCkSF6uh6imQs2MkbyRwJx
uh4cEsT80EgP/fUv7OaqxCqpJzoB4FR7QDAr8MPJLqmtF+zywLbGHHkwevZ2U7eCdVoNJLEttTal
LtuNhEiz7pri9jd3XffB0/+I9a7quv9CrCdNx5T/P7XeJUHIq9rk39V6f/2nv+V6pInALpYuevB/
0+o5//Q8TALuVcD3l0qPUGvXNE1XcIOzJI1ffjk/v4//4x+W+08hFtAx3yB8bEH2f0ulJ6X4zyo9
gYgcmjLbUB+CuoU48D+r9FrTTRvVRPEJqNbat6OHemncZVcH5LKPhALHPCwL91ea+/XgxvQzhUgP
Ysrq42D+ZFbDEGk5AFjtwO0uDwXt0DVWr9sMH3BoxzMy9dw9pH710YuQ0JKobG8ISsBNUPxyO5Ax
SdleGIGiCQs04jEGpQSR0b4v0psQ8Wo0ys3A9XgXFk1CYziCq0yUTdlqiKIBCrfJZOOM9+VpmEwQ
6vN8VmRlr9zMxZZncNU09K0hjpPbSQefa9PZtAHaMJoe2V2WbV3tnZo2mF/FeCqJ7V6zZ7lBYncM
y/Crq11mBfgOZmTGVqKYEmQBA9CGmplGz1r6U7nxqdbB07Nucg9bqhzim0bDQi8fBdYhPg6tSUZR
s0jTG72TRkKhKbI1N9t+lxM0vRqicW/KEPNI/GkmWNlVC8FlrMUvSz4HmAgJ5VkwmcaUbTs3btmN
4Uyel7YxEbjRNk+Lw1wPL4BkSJ3jBs5GFTNPda6tGtFFlP52U+8RCI5cqK4b1AXIyizvPo+je586
ujfTcSNctsYZ/iS76c4mgv49RteOYJY7kqu2cI+8CtnRVJ0ZrNYbd9IhtQQe8pjp2zZtvHt6FOaK
0r5YBVl31xqE3SaLMXyAdch9jdcjC7PnuUwVhDM9kF2enorqkYHc/NlhLWr0rzFgYkWXlHrRXVr1
bb7pcuFs8yp/guZPb5fRYlV29qbpaaQEUSxWWVCN29kLCVJuCb4p+hbMhqHHY2xwCx0fJr+MD3md
A/bx7OegaLkv9MbRHvxL0dYG7Xzv7DWVeUbm8WuYyZ9RYU+0g8nbi4z6nr7fqXCWcsXcj4K/rs1B
AHlt5+4C5WHFZMp3CG3iUqNaMIqPyulIxmGyzVrzYZ6BxIKai599dC7lhIRGNhY5oLmgEKLpeYer
Dj5zFh0dMbyPypk2lnCxkXFLK02XudC0YXKCc9C26BAbebUfmjEGIFP+TPIHdrU4kTIx3c3ahuNv
OC9DFfDspXMisAGhliUiGDf90SCHqbes9tEFGcCbxrC05zrzW80rTlbKY02sp/LtnzlNtI+4OyIz
P+PQOhFTrBal2Y1tzuw8/OdoBkcA124TJgntrySc4eY8MlBLdpXdHQKrBB1gqOkoXSxNFvCmOMFh
F2fWnvt84GvevRgAVC+GGAJHRS0wyZ0Zq/OQhPjY8vq2Ijyub1ocqFMHVaFaD+1ezdG9Nbo76ZCH
vVA6ClAGWFKwKjSSPVtfpIfaQ/sEYmUXYw5Ag5CRydFGcKAKTDSknUgrQJccZxdpJncSrufWXidE
Kt8W0wuDtXnv1G2xNvyDLIzoyeLb0aelt0L47xjsj51WMCQMD8OmfT8SiMi4LxjOtXS+RACrcgY3
43a8xzdJPaTrhMf0ZZFmRMlLotmlqayNd8ihHxiebUARrumcasDWFZmrJZrBXBn5Piwyzg2HOJ95
JrqiezMGBnQ2EYAdNtzt3DUV0BKE/vyMGgRsy/bHFG6+m3Mfv+oMd6N0FXZQ8RkBWmGchhcBb0ao
qRb6gkiq4aQCGN3/h73zWHJcybLtv/QcZdAODHpCAaqQGXkjM2ICSwmtNb7+LXdmXWblq27rnvcE
BoAMiiCE+zl7r50t4YNJ/XuDfxAHVQZ3jWQmCKULyE6T4hR8b5twIKaVdN6QEZQgFmyGwX0NQjoX
032vJUeHgOWA3KLLurqPNFHqQ+XW9T4buq82Ge4BsLIfSWNTeIEvY5aQRRKzfjQWKwEZsjY78CP1
wZpaAB428ksubbslcU9xOmiEQC5fqAiBo6nXYziK7qgXUNT1JL63IuuCCsTiTjTfgTQ3t0059QG5
5GezHY9dTuJRixsNcmiKG/BQ9xGooQWOew1Et9mk/foqZrtHxCIzJVfv+7RAnaRx2BnhcEeTCf1l
xLShyr83Y/ItLb30Eo4xKSdaOQbx8kn0mYcSwSPjxJtZ6YG+YeRsk5bzpWVc3iHXP9SaPm5qMyNp
LMmnY6ZPP/GYEkad2fdT5y9B0uu7HGKSHKTjqcEGc+LW8qzbhIhVzncxvbpJ/hkqVfZCOxByiMNd
k4zyiD7v9KP3weGX6fghdBBHeD4T8BJqZLdKT79BQwjEs4f1vQzPejXvZmSvLclROwjpZ8ONILLm
xBCFsIyEgTbTJ+CHPsH4rXA+RUUUvehxeay6jqtK8bD4SPH0dTEIeNZfre4Z72a+d0EcbBJ/qPdz
tIBQ+Wp45FxhW9xGHuJaxE4vBJ9mD2YcS/5RduxrUuYkksGe8dkmSWPso6p51xYQhVZuuluf+k6g
jzX+zLCyqMTNf7nx+pkWJSoIyIPGRAGG4+MdOI21r/T+DcW0B2eXnmpvCALX8jTocLdSRS45+eFo
OQZRiEaMI3hJwLUhzf1sCTNlpK99d6DA7zMH92ObWuvO9mhCOFQxHhL0zpspCpP7yUc4OEFggaj3
VBlTcYpKflbRmNuhJBd6SUW2c2twslk3nh2gWXsx0oLMasc9FAw2crRjsGn08MC99hFH89mjaL+R
tImzbuYnbSDXfca2fFcLhAGJ0x2bFkZmhrwtEJX+OujjZyvRuYV0JfolunxzFrubKrO+xQStuq3z
oHW1DfMoO5SAHremy/UcBsJJDNoH1xufJg4jrPgXve04jZNO++ancNEnacSH7GqN0f3a9Q+0yPN+
pZNA3N4+Tmhwd8v6Oas5eW1zhDEYpcsGV9Jn7jpOUC5tuJs9bmbC0aEH6SttvJVutmW0dEO96BFk
IgC7AXN9B0KjhaIH5ZMKYD6BhgFrRfbhqZ2793BFNNJS1jy3GFWTnnFGuJbHVGvSg0NwaGMBB106
j5yFqFiJ16pcRnZ0AoRtGE+GTjSF5uR/zUZRB6vICH019fCBshAsLpiMWyHW7C6jmyOL6pBaP2uG
9ZlPuWzhbXGtNrTotXPaZS9ILmBCd8DRuIFuAelG6PE+Kxymmf7MtF6fmEtX60lHDrd1uFtTTiy4
gnnWHR4LwjyyhLtgHUEkTTJGpJOZPVdUXx1c575OZi/aT9DwBn033DyHsicdyXCOHfWSI1OSh9RP
CAyYw1xS4763nl8dXcLKVocRy+B85Pg099WkoxFHPLmzCVbQRigrxTQYJ27eHBlWv2swX+893yPt
qzlaMOYvvkUNoBgQ2LSaCV2OPIfCcN/tnlyNGfn1XGbTqYkwiZUj7r8JF3lNXZR7Dv0bLXL2FkXW
PalV+4WSM9QWLp258OE4do/YBd5nk2MlsdsLLc50ByHyvfSIN1xEN37sdTi95sDtUW02IxC1kRoH
N3mdO4jvP6UDg9PFcU49Jwc2OqidaV696K2NSZCY0LtJl9dvmtlbYCTjQbj0xwAQfmgsZ0MaUB5k
49i8FhGlIRfag9MgVGM4kl50vYS7z4DdcWI0o82uaZ41cLW7vBRx4GQr4l6mKZ3bpOR6iieDOQaJ
n22C75yRX8qVmzY7LUlRvRJn4d6vYfJoFeunWrM7bsKkIRgT6nzsel119CZz2gtX2u/S7NCFGA39
iiANIli/zikwvJzId1x5E5Qk37zYRu/eMRB59OMRtqJPodj1CZ4Y8oA2WXPvJub62DV3kUwcoO53
QG7B/EOMAXOO7tOaz4yqi/yy+AmDAr16wbAY7o2YLng/lZceqOMd0AJg/Fl7sAUv7uBvRxUwm8Nb
lxAFHYu3papi4oFjwg0lvRY5Hbl/XEbRQIM2g9Y41rg0SA3kk94TApM96ChTc8ixpF8SCOZ13X6N
3imXAWYhMzBkBsPE4XPr2emhM7mtmj0ui6yT7Rb7GaTVpS18FI1gTawefiGtKUwJTn2MznEnwkMc
jd8c4XkgUOD1oy5FbWuHL1o6fqd31dCVTSALALsl7vg1dtwCC+N3QBl6MDTtfAepmq6zeTGX80p5
aJMNb2iuxkemMhCIknvRQMQZpYRI0t/bFiVfs36mYeN8WVB1NdSyf0Z76Jj3/OaI/3XEDn6zPta9
4JyOUSOao2kG+YyedvWDYdpzKDkndE1U8VozOrVucqy9IQJcTikK1PY308WLM2mU/EOXK2Mzdn9F
NQJhWDWRwUkal62/M2kLRCu+mXi4KyOs3ik5accGmHtlG8vB9roPmp5WWx8p9Bc01vuKkNUk1crv
ZooDaDQ4tWuq74grkDUUnMnMgSmdZg/zMt8Bjn5se5OyOXK3zeDw/WtDa8/WPJIkYYanXLOcfVvq
jJX5v2xNzm5cTcSArrlRHTKxdfSle6zd6WUgr1RO96ODro93YTZbx05SUJcKKvdENa0unujnDHew
0MwgMTE/ERuDpq6UA6uuBLdbcjoa6z5Cs7WJu+XZRLuP1Tt/LURrBy6T+5mOU9A6S78vxXia0SoG
ie3Mh6GIpj0uyE+9lWT7OJwmCD7mtPGNb2T14kIXxU9SfwIorMm9MY6PJpNtRpmZthlSszuNIYSS
zHAvJBauuzjjHj+TvBExLrgrzYnBWNGATbJINxqr6B79y4/a1aDzwgRwcvGSDPyzU0vL95lHQMMC
+33nl3Vz36Txdp7a11ZACfa5DgSz7VqBoY8oN+m/9jpdMkVtwD8x58Le+/BjCMn41KJ73q4axiNN
N19iGUbWkUq2aNh1V3xncQpANRFk3ZOyQggjaWYdqWbdTLyZkAFsEZx7Ys96erMHchI2HYFoRDNh
GvYH5zCY2Qd7sS+mTE+bEnLUqEH0mFqQMoIIqy4Yts9C5q5h0GNyLrPYtIxUtlp21YlpwxKGN4yX
A17N9FhGuc35V0a+X0yTjLeesLcIM+SmlPlveuGTJNySCedjLZAZca5MiysZvDVi4HSQSXKlzJSr
wQvTQR5l1lwoU+ecpn3UvI+JTKNLZS7dYgxPpUt7lB6keeY6RW9Lba+yW6/W1AL2OJlABD2iD9ss
2jPORujPMs5PLRqH5LxKLtQmF29yG0wyWUsp91EqH3J6bSnFiB9cF7YPGHaHUZv/JJ0/J/VunfwI
alFbTXcGYnb7EHpPm9LJTRhtAgDoKBdq7d9tdkiysdB0JyE/oF44QPXEl0ovjZPaULtnEz8AOJgf
emtgU4dZjEN9ZeAkP7Fas8bkMWeYHwxzaEG6kY9q9NSkOeWEa8Y8K8WF+v8gh6N7atI9pfbunXGb
EKiIITg9D/FT34OUEz1m1kXT++PQlvAb1u5Mz7M7qzWf+tx1rZWSE/mMngGAuTdbfCWgQE2UsUhQ
qJn01PAjbAh6Ne20YYyQ8qcEElry7+a5YwLKz2SHPn3eEZa8zJpcp/jXAv8oAZS3nSN3FI4SA68V
B8KNLncj0932lYzWjwRMbV2ZidnLOrxa5NrYBphqPs6uLLcJ44PSfyjJ0yi7PPUwJlLV/0uUpNZQ
0aEWk4uGpsPO0zHQy0yKk9Q3QeMm5XmR4Z4AN5uzYIzOAV37W7vVGn6hskQBXA7XTfTXxs4fSCNS
SiYU5hOqVRs7gvumZEy6TBqlW3sHamCiLcdC7fdUNGkmU0ormVdaqejSRepmfCmUQcg4cDyTcYrQ
4s1I7ye7Hc6ZikFVehxNZqNOMiW1i+r+fFvkBF2dM5mrCl7xWe3n/dMzXpBUXyd4pjLgdZUiqVpm
tFKtwze9kNsa0aG2ZJJrKjNdiw6y+21B5vdwRgoj4VbykSdLvoIhc2IT+YKN/BSDipFV263Mli1l
ymzYVh8RjjNWtVHiaDPiTwHcRiA3tmi5EkmquwiNZnTW/as/1QzX/YxrumG/jzMOqTSbqIus7jec
OT5qe+s0EQcR4s7xWhGjcMEosmaYAJEarthIG8KLnPDNE9VzFLfopEcnGFLjpbH8T0tRTvsQGGaS
xoeKnnSyjDNT6aa/h0+jbwvX/Z5ijfRN7HFF7G9dx3sFUXpngWwIBkbrUEQnPyiW77gU84PHeVwg
uQGgmT/kmu0EyBn1IxiZbFcyaTimtoQxe2fNJEejsvLXyENVbvdUUbEv9gMIo65AT223+UtV48+I
iv4nQ7rhNDiMSrXsNckwJLgp10uUC/ni7GyHQ9CV5XI6A8RNh2PgI257TCte1tO8iiplhcIGo3bR
TFmQtoi2cnRvOsEL82B97y0AvRiPuY74+DhN7c3WOS4qlGWcVSXN9DlEAo0rHyDBF40QdlKXd07r
avTlmXCZHrQNN9OCahKnzk8duNAtPPS8de/hx5yyFEB1OaLvqRZMK0zPbL7ZJu+a4akbyD3UrL+a
QqplGCwXk/apssqP2lAhWe3lLLOkwY1uaWMj1VsdQMpvo1/A/hIiyM9F2RKvnWNbd11qG5oJ8s54
I8wFg5drgucrZ/MUTa8p7cSPVLJwtE+HzJe6/RyBaxPmz3OEhKsrU3K4ub81PuHJwsB15pBTNTQU
oHr3Cw2b/Ks7Dm+lgHxiiPhrvwqAsasGJhRJ91aLpKdvKr/yD/9EAvTeI9gb4UaNuq1CzGl+J8rw
BT4iGir8M1H4tNIQhhNH3dM3nEPvUwChLIGhZk4OiBsY6dPetGlvMJLBAEL5HfvNMdShZjsjtCEE
JNnBtycSqKM2PmDj+2FlGLFk/gu9BVldG59XRNxH1MuwyAD3zjr9caPKYfOnBCh0/l/MEGYwaEwx
e8YIgNCpFbxPMw3nyCH6daLCSCuEWwmA26eFRhtVjg5ds0c3ZIn/GtsSA5JoKVRRX90S7oPu6an9
sJp8cQxA9wzB39Cd94FbLxh7h5FCKJjrGU81oSQp+vcRpPM9pxZHl2M/pBCUN5HjvNlFUhzL4UMF
RpIh2/yqG4UdRGP/DrMGRDfqLub2HGZdGlO5SBn4VFoQx+VbxA/DPNzZVVEMzrbXKdswY+y89NSW
Et28rPmWQB6aUEX4cV34pKEDQcGAfLIxkMdxcm1kKyMXQ7/Hb08cTCFOlpXXQZ7APxMYiz/YT4g+
SGdDaiRLWwRUmuT9Nt4XMub0uxCRKtNz57E28b05KcwrIEYY/jVCWdL3xfa0c0iUEW5M4srgyEKj
M56NUP/sptk7hW3gPVGFrqk+1Z4RXbi27suqPzCI22NPJ0lqZmoXww8ApzhvBu695KgkSOXN9iOy
koSpyXd8j5jMYmtBg6oBYMubXadbbkA41TfHLkhOGPWf7USe1DpDFUxgshMGlu0YG31EkR7TVRup
FITZsBc2nnqQEjrpGtSffS7DjKcBkVPoxg5S1I+zhmFwIU3b/WvKevNJP3bNvqs48sK6cciB6aJt
prkAUYgRmBGbiL6H2WgVAbCpY+PYWL8yZ9wlC363lQu7mUckDUUe2YrcTpOJK/gQj4HXL3dYcB+4
YJlocJjcmNbAe1OaZHL5EOc09cnMARf1aq5peNasMWj8COCbkayv00gCYB+aVNZW59SaLkhOixKt
GdRWC+wX2b6d+K8Yg9tt79kgiJCwUA8hZmtJ7scM/1nL8NMmVVXEy9cIGOYhDedsA0/+IwPPT3oM
Q4sAvYPw6RBWcbsf+x79CSzHJMEDoPskbUKOdHq0QDzlNcbkSCHsrE8Wk5HaNw5iES+TbezXBX6G
iSEopR/DhM+pmSpXX6p8/NTQOdgYcbaZxPglqSb43K3xoZvXkuoIALcmxOZQRdPdqA+PiEt+UAy0
MZLFUr0CmQ6Vc0gdt6tQo6Ryn3pALRKtIadVMnkhw79S10yDeGWUohYNOksGQOfCK2LKYgDoj4lr
P0yL5Ay3H6CwTYCltm0znfOxHQ4ucrqzWoQ6wxW1toQ9tCo8HyFJlQa6zb3XAIevTVorgzZeltCO
DqS14cBYT0OiR/uEmiRtOjvc0f5soMFTXAVpfhZ2Nx/zMLvH0SFOqLEf45nbuJ8aHqqvCV1MnQNh
J22SEX4yn2cfLwn1InOX40A4c5PsGKEwiHXRrplpV53U/mbNzUMxkf3mec8N5fv9OtCeTLIPkPnc
QLfImVFKRnfczr2TnAHgUCks8Db5tLJOQiqW3K4Bfd87077UgBOaOgKd5W+J52oMBVE+ExURplfR
ktT5ZnIRMTVR5RBZSG8G5WwKN4JhpysXak0tplRGW6tVaMrVuQrGWM8uJbQGGGiWQX/Y+FEPeB8W
j3M7txnALZi38VTBrdMR0ZA31pwdqCdntclUr964Wn9soXdu1W8kwuTXryVGjAp22t41s2h2nulr
27VN8e4JsVCwT0BCMPnDOcBb2XNJ7RzUw8q/I42mZ71I0MTbLnE6oQMnlWHhbWGVDBU7M6GUq1bV
I4vEvZjMF4C5AUnrIyLey+ShjOu3TB6Ti07YxDZL2nutnETw277e7e5HY005UZn5uWsfBTJbY5JH
tyH/VK3Rj8YjXL5OqWuduXKSXzRGnAmQnaWewZaKcbUw5BRhXREib+KwJyGjoDYjheZ+7VZntaYW
TjqT3jyhoO6mDtTZqB1SqVhPUmJCLep5Z1yTpVS1Yy2klieV7qYSvXPQjWdbKuFNqYlf5VBfLYRU
zJto0Ao5rSPS7EclVfXc1k+C1rxU2xdSd19KBX4lh+GY2AXTlpmygdR00LBDhvVLgYXi1ZCaflOp
+/9ewNQlkwMTwFVsxv+ViGgsArY0zSg1llqgy2uum5Z0F1iCYxTQsxfMyfCQWWF/vqpFhgaDqlsf
dyC4hb6dkL0AtiG1QM4RAZhztjmE2i/S56B+iEjK5fDEoObopCMCADMQfQZpNPEZktfVzB0VNuil
QVfY0wKiQCkdFqv0WkQI+XLlvlBGjEh6MmDtSe8f1646/BBK34Z6H4xFiPMmZezopMcjtKbn3ltp
50j/R4ERxHJwhPTSG+JhEpnUREj6Rsas+txJz4ClpC6Jw7jVF+uWHMLyLG/w50Y+qjZteCgHC4tK
L70qaMYA8ij/irKyWFItgqNUGVyYgUjPSx/TePKwwdjYYVxz+ZCuKUw/OQsV0uwDAwNdnNqeo5Ga
Z5vwvxir4SLyJjnhFyCngEN2VmYftVrJ47PtrPZI92CnPnrcfIaQ3J7UJ61yisNby+zvRcdPOGYm
mj1NHc/5juasH0S8SaUv1il2j+ollwFuyfWN1LYu3T7yvWlVNWe1MLuZD3rbhtYLaBTjkjZk7zFG
Jlc6mjplbjLl0cURYoCNxfwUSheUOuJa6YwSdCF26hvbyjuk/g+pBpvBNrxdOoMXkP+e+K6Urish
/Vc9RizAPNb13FQfEfH9sHGXhj6dnJa3mLnCpforl4aUDrH8wZWlFLkVLsn3UXrBlAwzlP4wWzrF
lAhTfVR10qhNtVASzUn6zUbpPFOffJZuNAtbmt/B8LVz1CX8uqmyrjlLvK0xlUtP24i5bZQuN1f6
3QochlTQP3MHI+7YJUC0ztpnLSc4rH4hpd06+tBQDOmiE9jpSuY0u5laywbU5z22yidGEBQjuXIh
sM53rfTlJdKhZ0mvXmPEnIMkf1YSRYmdr5a+vgqDn1ebn1MMfy7Gv0Y6AJlR2gdyuCSoEj+K9Ani
XOZ2rvdnBwthh5UQ5Tj9DkfHu2jjJRSocpYYjUFXvMPGxaEwmsU+x5xYYlKkUgLyXfoWGwyMw3Kx
mvC+yplOmg44QnN4SDE8AuvhOmvfD1NBblxWfaMc330YqVWOOV7JOV5w8+pHnOig5oFqMSoEsq71
O1y7ONFz954y/ZNHVsVGPBsinPc1Kd/c3JPHOWdknIBuIk7e3lsmE2MGqQxU+ulUt9U3zsh1E2oM
ykzpATV1sBUoMtstmHqcAw2NlKVxXGDn5Wkpm+FrpT85OHO+xWBXaE3IFk/FGHVEpw/h4DWytUef
wsU+NbLsBLztp+Ezrm/i8XluyF7oKs0P1MlI0Xk4pmlK863VDxN+WnUV8VvpvVOrBF6Yp2Y5IUNA
UbCQM2BIL60vXbWz9Nf+n9bzf6L1FK7l/ndSzy2g3/bL9+p3qef1b34pPQ3d/Af8H8/nruUS5+PB
RZx+dP1//odm6P4/dFfXheXhHLBo8f4NZrQN6IuwPvhL3ccmqlu/Sz593zB9j8ARxxK8yP9G8snH
+EPx6dEvE+BcBLNOhxPpD8UnysBaD7VVIyA6LrDDMIKcOq7Yzt9r1321vHan1/GnWlfP+v8em0Oa
Jy0jq81vj8vXU5tqQQxPc4YGAIZhIrkqQ4C176b8GaBGH5RyAJYRWc7dvuvmbRF5XC3kzkSOz9SC
6i8PX5/UkjqGHVU+pp6V/+tTf3u523Nur6TWiE9B/DJMb+NAR/H24B/vOqnJ0O1htfbHc66frNPI
f0GwmjBF/efnKo3uE51Df6/l/Qktx0gPuGzRf2Mq0G2XsKgpk1YDtVctBM3937czKqFn9QjcPKiX
TnRSf6125TT5zsZHtX57otpUi9szr0+Xb/vbG/y7h//YF5WVF3SZC+Auooan16fbK6k1yxf3Qm9w
t6nBBjg1SXxn3KEW6d9rapO8ZB625axEbQ/IJcD3duL6U95+xT9+VLVZqt8fBNq6o/CILsmtkcy1
NmOhRR5q8OXiDTg2kEhMg/FOyEO5KmoCU40a17x8otqn1q5/pw5pEydtYPTGgzpOF7VPPQyJmyFV
nB3UFr4xDw0HNdHf/latmpP95A5iCtTW9eSQn0htXl9Ublrg9kDVq8K8nZAFtFGrapFMxngi6klV
zRkFm7+q5pksnZeyQq+K6Lbw6KtqFvMHWUMXVR63R7XakxFTRU10AvNQ7nqPqEnlclaLoZsHvElY
SBGzEYLpLXQrGaQql7Ra0xF3w+zTD6oTEsox39UBftu2WtRXuVu+qZ6IWlDs/tUnUd0R1SdRDzBw
/7QutQc2nWfAlt7WfmmT5aoqC5pOfYFQsfHgtwK0OCN25Z+O1Gj9t1UreZ6dhdNhIWIyU/e8mFwg
dMLy9ucpSEQzjyeneHIj3yHTUb9XXweDBW+hVj2Vq0PEK11+nyjqEiI2QZECDVCaIkW3F2j3t48v
MKrtzEZH7SOP3VoOmW/mfrVPWd3VGtanewxyXqCcxL0gWRFwo5wTKsN/Udh9sC7ds/ovpHJErNbU
u+mDtoB7xNcsDTooNvCgrGW0ITeEVgLhV7/M7lEipwUOiJZdnYEozTNTkFzUCKjrtbZZ0g6v7/Vz
kcXLbJThG6INnwa9nKyq38TWiMAkthFtDbvUL3T7rcIAsXh5zsOVIgNNhtcaj1Vw3VQdrSUFjNeG
EtRD37FIwuikWkL4v179uYmCyV5PacMcSzWJbu0i26AnaJPhi/C+PWvSfqPWKAWjptIaCgxIfxG6
WMN3Kvm4eZj0cJ5kGgWMVq6q7XJNXwyPkOsrGWG0wAaoVWVjV2se8HMOpuhOYUdUmlPWRzP/GOk1
UlAHxCHVxqU4gu07+qxrcUdHnYVau216KxY5TGg/1a5hiN48IAj7mHxlLinSd+9BWw2saL2/WfFj
KG0H2I/HOfM+1XbO9f7vL+uV9sCX/Xt7lhoHc9ZquGv//IbXr6nsU670PNW9YdL9vbuZ9dW3VJtq
DdETJZ9xDGavDQ8J1OKtbo/J9hZrJbRROtzVUn3/qkEuKSbzqMz6A5FWwHlSuK+341UdHVXW+Rhx
F/KB1cTtegbL09gftEMRWwagEHlSy4VtFw9NzJlnyl4n3NffFxE29S2piJhOZdWhknaHRh+fUjm1
n6T/SwV6qc1UBW2pbccgmqxaR2jFakAwyIKjWuheUXPYNCNldig+7mjhATD7eifkMa86vQVzhW1a
jJNUEc1ntS8sl3dR9WlgDk56UQs3z2C6VPRip7gg53N1+s0gnX4qPkutXTO0StKkTq14MSZASKL0
SNaWffC6KChhcd8DHCEX4wwjUQIQkLAY3L+ZOXPAywP8um03PTAEP+b0jgykoS2nmvr5W/lDqsW6
eOzEccKUQ4Ea1Cz4RivpNR1WSIXVta8S7nj8+9TBrdZumz3mTESw07D3oHQJKQNQiygyPlH4HjHD
crLTK/m1EDKS7LZPbVZrSZ9Praonqodvm2qflUbxwVzci9oiwJULsnredVXt/e11rqsehnq357pH
TpcWoDy9M6VnU7k1KRNg7CNy2nTH3TAIgHZ4LuBeIm2uHB/UB6zknVlznOVyKIlPloGRUXLVsOXO
66p6nIsK/iACI3U6jJDKKPpM8ibTRhqfUq2qnWpRy4fVmqZ7uDi5+PzaVk9Um+OzNVDHvf2l2qs2
F1eiPjKTglHduTVDE7mtiuS3V4rDlHl24pRYCOWJpx6u1HhGrd4K67die1ZMstkqh5L/9cOqDn99
pnpSrs6Y22uqP79tXh/+4+XS2984AIUP/UAJRY265X/it095feL1NUTThsQXeyY0Ikou1SxvekhZ
6rPaDk0bRHEIB0PtU4tBPnrbXD1uRerJau32t2pzWBFFEyOrNhDgcmNVq7rjrigY5EtptrzdqtXr
3tvr3N6KOyIChhz7vXpUvZ/6k3/35N9e8fbwHx9R/fFvry+/hdo3J1wpvOT470pCf1SI1KaFuW1L
3Y90TcUmkpWvW9lYrRE02xJ4tXxXWwDluL3/UV7+Y1M98b/ch7ATE9aQYciRwxpLjRfU6u3vru/y
bx8fUElsG7cB7aY+sawV3z67WuvURUqt3p6jKmUtemFaUn9/1dtzHAN8+IiRu54saLvN9laJvtbT
tJ6fXCCzD7TMfalRm2/GnEZxpQZ5xTjexxF8NlVCURU+oYZ8avu2uO5sS8x3qPlNbkwDhd/b46qI
e31J9SJqWz183Xkt8i75vDfKFe4QMamxRxJPPekaE9nWP/c5EUW6RkRV0+IM9to02tsO5KF9I3k5
tkWPdVS3vdlepxdj7naCMuRxtGGwD0aL4E6WL1V7YVBjyVXpkOKY7++1EoZq6NU+HHz77K+6fVZr
cVM41zU7GQX9fu8Y/+2JvnqkU1iQW9+ihLXkUaJvNQx9XP8LNeKjUN+c41L2jJSfPZI3cbXT1Tpt
O5qdvYHa9cGUeKZcj2jxJrF31ud+OYyD5xCazWKwq/qU4HlppawnlbMWtVaguklTxgyoNPRzLxeT
lMN1LY0oellflWN6lFql20Ltcxkh7CyD5vTkdQnM6mbaVx1MD7MDJ5FrrkOPPv28tp63L9Tt2JN3
YrWAwzzSUf6kcwnmN5bjLEeOq9Q/Rq2phXogr4E39CMSV+Vrvy7MPIaJ4wWhujb28kJICiLlB9Uz
uK6qvaRCPKCV8INFytZ8wA3EuiR834hu8Z9PVm0m9WfqEbVGJ6+2+DEq2QO5LVRL5Lap1tQ+/DEV
Zq6ZBHqplgv9BWN5SnPct8D1qn23B9TaLP9ViIQhIMgZiPp9b9V4tQYP+NdvftuktCrnA/JP1MPX
tXV4jmlCBdl1tvB3kV8dMOp5Eo5AZ8cIVCdGdVwYG5bn26ambpGxmux18u7bGPLGe3tqnFBuDvXF
3/72pNxKDknS7+ORqaqPiqk7zrIl5sk2mY+JmsGRgdQhQ6QCYWqMCRAWFaCOGuGxXJCosSXfgCw2
fe6kqo3piFoMdKUZRNhEpOtDfb2AN6odcbuGFYZOCZlUgM1AcMM5B9k8SW2e6twYsn1z2xxUT+e2
rdbUc9Sz1WYd0l77v2Lt/6RYi2f9v03R2f3Iv0xf2h+/F2uvf/OrWCscarW+ZRmu6+iyIIvT/lex
locEUgLHc3388cqz/88QHf8fHmhOR/iW7Yh/ted7/7BxGTk6r2cq7/7/plZLms+/1mptn+GLYXi2
buDQ4eNJ9/5vGTqo4+LUWH3SZslx3HkjfWdjbAIPleCkAswKp9tH9oI8EsAL4xFtdPfcSMujMUI3
KhpBBGZHYBuwb7wc6MaXFJssItqK+ETRXBxKE5sAZGW/r7s+uowlaQ5exYiWqNPdVJn9pSuweGbx
3UC3ItAiEqjrDnp4DyDZdQeizxilWxreRfoaX3RIB4dOuA+TsxQnlBt4X23nAsi2jHWCO1cPzcZS
/ciqYj3YnZMGHl9xm1EnHbGS2bPzUNXnpDBA1Q75O9ULD3jAcJhRd+6WhTKcH4vXBS/zniDdB88i
fYxZTbZvYSbswzaGLBvqkFAc3LOO81Kl+UWPWsyvg9NvxzBeLy59vnKFVSqS5r41nJB8PH/jFQzh
Bn3lEtE3gd1lT2YUvROza7x4ySBp/HdhWrRn8HxIxpePRBCi6QPuROECnx60L7x0Kff6uSG+c430
txXBHrY0f7uazss0mdgibaybYSTekjpo83urxfE29V28b23jx1pitElF/UAcg7H1uQJyjet2ZrEQ
U9kl7wMOj0gz92nWYvYvjHm7JH0PtGBf+H0dcB8k46sPOIZ+ZhNBw1bt0C1L+xeMnOjnDH77QDf7
18Ikj32dOwDaa3SJXXc7etF3en2gFMICH0BsPrej+ezg28WAmcVg0aVfE2Vi8Agu/gFc4bTTo+wn
N78doYPrqFvo+ysYb0RGFrb7MQzhMojObbZdu1ycOlkDP22+GxWpwA7Mpl2GHnPrpMVTzBuhe8D8
IPr7vkJGivvruSSIcbHEXTgO90ZIQmc8ly9j0tOtC3Vg28gRAQ4hwstKRP5Rd8q86Nn0ijsylO8c
/SsyrCdI5mcAwjjlQxJu0lRmqi7Ru++Gp6V2H2q0KlV2yi3rOVuy98Yh+k5U1cuQFXsB8Og1k6nN
m5W8Vtq0MeHomS4pfNpx0LExJRB36vCRMvOjtFmFAud1FvLNxwEBrgOTqxuGTU0VOShGk7t2s6KD
1SOMDGAVI63eF2SgtvjgtmMfwVDiHN/U43ysJrIL3UYch7r1t76kF4yYVqICY5YxW+WBClhNJ7It
N7W+nOgef3QNSQjo+2YT6xhevA9+H186GPt7/P+EkWvnPgqxvCCluF+8l6Htpke3Le4KHZDgWr+4
2gJ6NswDn0yn0mjjV6sG4zUlP0mXCYsCseLkHEOM0VjY++axc/1juryAte72+Wwgg8y8j0N8L3IA
vERUbCHrJIc+r+E5+1L4Cb8D84TYRxbTj7QgBlY0jb9zGV12GZearB2TU/21JTzryXmw8hhFiKU9
EFoeB7W8tmFmQPoeElMYGp+WCfV3pI8fCnwwIAEhlQrIRMNiehtEQyU4N9G2u9BFd0PYaref3Aap
Vj7fEY0DtRri8QZLYLSPrbLdQ7CwD8jhgAQvEuWef0BxZh+xyeODIzcizBBAi6FfAzvWH/0Rl1dI
5m0zVFtSgl+quFn3INJeYDZLJ3nxk5wpUmZgP4AHN75hYtXwmJynlxCP14hgT2d8A6U68o0n0Rj5
zl+mhxHXk5VeeuiIG8uK8d0X4c4L9W9pgiOhMJ3X1SxfkoghyEjm29YZQvcCGFtc0nk0iHBd9qNX
RAHQymGTz+hASP0ugokPYDV9e8ET317MiYpfr63fx2wmqH0JrGV+TQ2H6FYDbTWK5oMV9f0RWcez
mDuIaUbFRCtEkp2K1r1g8IlO9RDtRAEFjAu/acwDJSAS16uceRkgyP6IdfdiU5PcZmHqI2Rssjsn
R1EbyVB3YGRVNjmHwZtmLjpcRyl9rzsAZi2Bsea4Kazupykwg9Yh7UlG7dolyTvyKEfzSSsd51KO
SY1SVKbO5A0asHzQt7Bqja3m/j/2zmM5biVb16/ScebYAY/EjTiT8hS9EyVNEBQpwnuPp79fZu1u
UhRb6p6fgSgAVQWTmUiz1m+85FCMy0WXGMVBaySmfdYxE8hRkVvyzRiCGYpqPz1D3f/B78GCWbbn
n85DXR0s3z3HKQSqK77dQGhtdxN3tnu8i0beirqfenmJvMT7pHbybpwONLTjXRZROp2mvdSRA7+x
QPEFaQJt6LiJ3suJ6D47PrjE0LXuSh3MhNZHh9lwTRJH5vUklwHZCAEK8IrrtdYntVWYhvXJ1kBQ
domDitsyvOQOQXcwX8SUki8DoHAaerbPsK9eN6aNCNtsX4UFqi6zv5wrZbMQFdcTIwvXBNZQzdOW
83rSrdX/TUD/kwmojxTC79ACuFp3TfzU/aN8+QfIgT7/Hj++nYwef//Pyaj7F+4s6FzawpW4AfNV
Jsrz/sKtWvjMNoGPyvnov5ADlvjLh+orbRsNIWzP5aN/ikWJv4TO4p4PXcczTT76bywd3wEHmIzq
DvgEwzFtoA2WfPK3k9HZKFIjmif9oAGvxkIiD18cNJbCcKfzziJAu9KZESSCGZvxw2mxPx1ucSEj
+/hsagUZpGAbEytHwP4wjldIYurxZVd/MeCsdPHVm2K+OtpM/qPo86syLrr2f/8H6ddfps46dwkC
w6J4THwOf77b0mGOIUTI3U76JyNCA73NqyvdM0H42F9mBBZaPPVCqPCOd9By/UaKTVbLxSyGA2ii
7yZoflRMD0sOj3JMt3YWnMdkxEfLPZltG4VaIJVlxKIQksalZ/1oMZJIwVlGwSWnqekS0wAAb1Fd
ydPNbr4O5DG+kaJmadflk/zOkDJsVQnzPFBYjn8Y/QDvZY1Ti10Hf66yzgQ0CHlIfkWesq6MvbwD
hIF38lSjQxxS9Fu9erI5+z9vqoZaK+9J3qC6YXIwJRJKrpev5XckXSGs51Uwurjp8N1SWwXIA5sx
sxe2a7bbEeMhRF/MPN21Ic6YQr+U34lyd9s4kNX4KR/bBabnZCRr+dWQY6jYzTV6WFikpNMJsn54
3fOv6XEubFbA6JFvCb4BhM628hwx+nd1hCAmE7+a39asUcJ5X3NXY+7jYmWukejoh/ZgS8g+u2k8
Xtd8u+zwipOXHTv9xYTCE2KEZ9mXyFvYSBbwi7TgBFxD3RcXrw3ihX8/qrwebHFUVBmzCY0WyMXw
kW0RAuL/6cBkskXs3axRNJYPwHlsKWGhxXtZPPLZ5cXVcfxFMSzZyW1ZhIHc5rMWqgYGWkl6p3Nr
s1V8tnWygE3Ugs+zPcpL3+dMoHtSXyF6rC7bQ3mVmHeBm2/QCkdEDYAwVmJEF+Wu/HKLM3zZisOM
cJMO3r9G18hOBrhrOf08KDWOBwuGP0OAY+O3mGvI87bpsItxNUo5nTyFybaP10wB5FDeFX7v63/+
VJh4Jyb2Kh2TLfJOq4Bt+VktTwukTk7ehl1q4yUXG90tPqE4ASFSzh3In43ZzvW/Gpa2Td3gMNTz
bgAGsEqGEsI69AYX9UcXNyTw/V11xlprrVvR5hHMJdPi9GbSgjs/1BBGsapvKUTlzEDKcbaugjz7
PFYuCpwIFBSCyUHrMQh753UDw5QJdpekay8yz3viUptC9AYWEXsYTKTnhbhLiy9mi0GbFgc1Uwcx
80zjU2GHGyy4MbxHvArpxegqM6wtEWDaWb+1xu6a6Oy6ctstzDNK0LqkEwvX/zeG/idjqEksBW/g
f++FfEGIM/rH5jEtu58Gz79/+Pfo6WNt7Fo+4xzK1BgOu/6/QjmGbhPmcQmgmA7ot59wdyDydKRW
+Fg3Gd48hom/R0/b+YshVccMWT+Gcoz/ZvQ0POvnYI7N6G1bQAUBmTCrtoEG/jwi4U9ImnDyzDO0
tmW0X/3Juhh/gs5a9hiimHtTBXEkBucIwX7dV2Bs2OW5NNFCaUbiy+fGwnwRlNggTVSOyYqsYYiA
BmutHHjGrE4UYMaTWd8mjafdRIZUxVvVn3EUen6IrcE/SVEbkVi6kORscVCatWrfMYNTNNijfY8O
1EmNpi6E35sC61fM2fLPWSm+RbN1o4eZfiiGi6kylk8IqW/dGbnWYLhkvj5tioRuw62r+zZc7nJy
1GeMnyfaaG79FLgwmAMc2SJhbLxQFOvQFtdjnJzaASpbCAYSfgFvXPtztwmove0U2OB/8a8LZ2QK
yxyf2qioMagilmy63lVluV9qkd5AtLme9e4hc3B3Mx1gEBbsy0EgAeXlRrvX4ljqGgRnjMS43sT+
C8LFeUO2CrgSvONYoGNYdeeoS27Qjjy3O0fbaovzACX1EhWfa8OKvzmVm6Heml8XlQevMsgOi37j
6gieif7b4GM9admm1HQaVznCL4gyEeqI2ofJiT7ZcNRmaBZI8srBfUS0C7/ceZfHlb/3nGnBZ3qg
M8WfVkP1KCiRDOlx2Eqss6grvlUhpUpWmR7dzaQP8IK9dvOVec9dMNe3Rt0g4u3d+5HxGdOnGnu2
5OAjXOMbAeWeoCRQX5tag84+qH0bgMBUnY5jgylVWD/XHfKE0G2fhb2aSgIO2RJIENhJN45P49g+
CSsAqtZ3uzDdR0mBHl32KWhJCGHODMhlZwF32fgBbFXPRZLGBksteWlDQcgNtcoXJqwQZHVg5VGP
AEV47XtIfHfMHdEbMbPqDiwHuKACcmgUOS+QNYgZuadJF9ar3sM0EXGQfLXw0PhlbvzMoCy9nobX
RN/ikZkNSYB515idhXAWEHjse8fR/16xIt00Y3NZFF9GGFvkVWH0GbSHFR6et8YDKCu4/UbuM/+D
0zUEZ9aEOwrtqcJBs9TFdWiwJst0XLPMJbuKs5Ni1C7TBavO3P2kee6lOcztGmgJZG1oTmM5M96m
8/NioK/topkddsllj9vkvkvR/u8dfmnk1w0RvxXe2J+RCX2wCv+i6110ZnR0/GISiCOeRHAyzGe7
0680qD2dIbXZIUxUAgEZCz4lOEgIvp6xE1V174zuMzL1uO3lJsziAJmbJrsVur0gdpSc+Mt0aQmB
/jk8+I1pEaoAO1PXrkc+xr4qvACXuCy4cLIa8fr0ofYLJFHTQ2Oh4AIRBKFSvHZFdzemI/xkP9/a
BS3ZNbsFaQ4sk7tQrFpo8loDqS5BjA1f7eYWmiWVjJaJHeKfPGPYvTBT7FMY46MTXneTdYqN7imq
Ag6FqhemvhYpPNysml+4wNc8tq+0qEbEs4nRFZxOdKgBQdvcBm7ynW1Exkb3ICC4rqaE+z3B7i3d
Ifp+BgniJoKt3u/HoVzgPPA8rYPyHIuxkZc0nfAUzus1KGzkTSNIykVy2RoCOEP9knTaIfQvCr+5
6xr9xg8RpesM3ukhsa6IfmWNRxY1awlnxp9He9hpLYGiuutPRjygkDobr0x8j71+nzFK0LySbzAh
iJe27ksrOhA0XVqtkIk+dTP9Fp4iPZkj3UG78YfuXJDsOyCRfYma4Y8AT7ZVlY03nQVBPC26O6O0
cLyezXTjLwTwo9ZFx5AhJeqD2yEanlqrvNGr4dtUcZPWUlzAHSXzqfl7nhy+nn0V+cXJmIzF1uvz
R21q7lF62BBsui9JArb2Ita4s9ZGgfhjpsOhIig2zAQIi7txrPd2nLxMYUE4atkhbI+OWchogpwI
weUSNJF0k+o7aQuHklG1NcsLTCrhnWFP2vbFvc7pTeElWz0wyDta+iGT64sAtsqy9p9QKH4x++gq
Ec7TMtvTdooEJ4njc19k89Yp6P+WpWAdtdgXSNqehhmeI4n9EMT6Dw9vXSwjtW204BsZ2USVTUQQ
pvHUQy8Y9vZyFQf96QRJw7YJgJoOqsU58Skze4xQptPDGz1IM3zjzizrZErzK6TdSsoM1aQeebGm
9z/FpY2wlbHPsuI6G7If6KqeL27bEFGdHgXh7Y2YyqsBv4FYvl3QqXaWVAU2oujH4izbgWQJawk8
CzC62Ywz1HGNxVEigLz7hxqZqS7EAS9N4SwxX7kQRfCERmSxbo1KYB37vUOZf5rim1CglDAQDe36
2oJ+K0Eynv6lCDpwqhZ0ZU3MJxMCeojgDSdm3ZxNWnqFuSgMRRTsPDr5Qgs2kTvudWe5MfIeOflk
OJRMlhuXtWWHVqWODSf2nykODO6hGg2gt97DNDXYl9LafZPVaYsX8AZ5wB2azV/DEbuSsLW+51Zz
PSByEMbJ3s+/kBA6ePP0w5+6rZZ759lo3VeGc1tMOBJ7U/81QZ5vvwhk1BcEyXq3QHCzvYHJFMmu
4aTzD0YrUFqaymurNG9Abp4KYt9EIlYAGdKd37hXBsI0a4wdJ1Hc+bDY2ip9tEco9G6cfK4WGqKO
0Ffl5qfgV/qN51T0d0gTaqVX78uiRHRiQc6wcGQ2QuoSBh10/WWBgZjVX5wxr1e4+MTrSqflFsEc
nDGlQFiExahJC7FsnICK7OBW9ie4H58GlxsmH3LvT0ifjQTsEv9rbBD/Thb3mezK3kUUaZOM2ne0
xFG4cy6dJPJRMbHO8c10V6yYv0F51PdllWCDYO2HdBRrHbmm3RjWGapwhXkaOyYwOtIOVVzcEQUZ
N25eP1p2clcg1QQfvP5hzW2KDeI9IXl/m1QQ+ossO6s65kMBNqZECO/Lgdc1qsRnUulOJe5jXLBh
eQYPaepGWydqvhJ8v5xlnD0skxs3D34URaNvNXAQkwcNs5kfSPd/CmI7WMc6olTaiDJHPn23qgpZ
ylC/qKzvC57u9pjdQYyCr/VVGRMxFzCGAXllesTcbu/w8JaOCfqDpoHEtQZaQqCHu6HlJ3opHpCX
QHbb8FbYIkCKgyhq2xOozh4hk5K4S24NoIirJ8e/Igf8bXTEcxuh59i241mKav7Kt5PzOco3Zlne
B36EaEKkX0FvI12BhKWwIqIinUt8C8ViLZ3M1YSepRkdejs76XUWx1Mafs2s9HtSh491ulxEVnLT
mckFqg3n3uz66Evpp1aLxUeLWeRS0hBNnFLdaPo8FyQk8qW+XYT1rdDcU7JkWIBk2S1qQmfgGqS7
aADqX9vlCWGzMnxwymneFml06tQW/S7yonR/G62w7zQTpojm2tvGT9pNEU9fHCk1mHfVVcDEmkdB
LHt2GzjrCYNQhCqng2LalO99EOJZ+lwYBhlj4tQ5Sl26mJ8SRF70EMQTBi5IEcK2n1vnlBm5hjHr
CqeDnXzP6zG4i1uvw8ZIRzIjis91n+DVEjko9g7XpRXix9rSwSFTjechPqF+F3IBBzwVmbbH0I7u
cLdimlLgIo54AMNZWz6kRhmSDXtC5/sG/U8TKYfocRLjFy8anue++2Eu7oaZ9vfYBz5f6ZQVeMub
XkMPmmDsp8Yf9oONXSXchxuAT/vZGc+MJsDoFjwbXItvfYivFRRibIb3wIerNkkOSex9MZP8NKjr
lwghMLBX2bfRJGFqiEM3MaFHw/Ha6NF5Eo14itA+Jq0znht6eukbg7fyIvc7WveEgLx+u6RywJvW
jOMAyQW24w3qIm5+IlzN3M96zfDf39ql+G4lAWrLOF/S4aLMuzJRHVmlOpGWsW89LBynJzqcGytC
USW4HsmtpyG4ny7ZBqD7ttC9042X1tdjUvhryy+bQ4Q4i5PcT3ZxN5PNnioEoJ1s7edLyGLDN9aR
rtFeEvuUCcGu6cnP1s50EovFXpe9iU6idzkG+qUJR3QDXu2kqycWQa0LqT/fDej61eV4azZjtEa5
Bm0OE6q5/2SH801rZc6h6eureTQ+65X4GlTJmZa49C86L5gYxMYtCO+0sICWMYeSap4MMe9Ul7rP
c2tcp5rYNxPohHSJz6KCHqr2P5tGQPoDuZYtErik6Dz7skE+Ou2MzykGHi7xoDoYJhi16Ap4+ekU
3KFf6qzcTM5q7R4lhYQBMB6Bx8fnuIRGu9iaiBiW08Ga6aN8v0Ps+mswGmgB5KS1wwhNxjtNdzHz
8pAvbGcRfHLzM2vMPUylvXvLjj4LNFwQOLqoKNewIgZVZj96U98b9YCS4INtDj/iKHgOl/GL7znf
+8iFGsp8G8sr1t9XduW91GklPX0m7Kmr/YQXzLplhhT5aD4YzlNiksNB3rqBw2owXiKatxelj3hI
sDesHoozk4UpzwocbmaAAi6xrLCs7tq6+tQlgMBS5OJAqdfNevGyx7xmEblEE0nwKfoaNURpW/wB
K4Z5dPHOOvQszIX0rj9HPxJh77C8dxj3THf71I/wziY79jBKtGGcACFXf95QdDBwC1dE5uPtkbGT
13jb0NanJZ/R7anGdRjM+LdJaJhi/PjhZRTX40lXDPXWr6pn9TtEi6SaHK6USCURm1cHS3n5IvBR
B0L39c2xqTIxItVgByPwDopZ3phiCQ2Doc1gKUBv6mbzqIwh1R/pMds3mFlvCjchBV9jDibJNRkM
ZtFuiRCiJuDHhBQgwH0bxkr/m5WAszByXGl7O0iotJuKy7Efpt1yDMYgBnLijOlKMYcyD25WFyFS
2v7raQv5XI7ThhtdItM7CYNTW5XCwqlNP5/yT06E6ZRFo/Ulbt+Hy4kUhdqUf0otLDapBqFbI22v
6PvqsbIWD77tm031a0956yrS13FzwcTQLZAnVdebJPMyaOW07mGZMKGT4aJjKcVaRWIimzGqpkBU
qaSd1LToDKIu8piqE/ULtaWOHZuD2ld/rMzPmOtHhxqL5W7sb1TFg/qgYlXRvLYG9UkDwIMXPiM9
LItC3aQ5NFQGcAmyAR3hjtmpv3coCYoWR3F1ElLiw7LVbGuX+4FDqyMEUnQnoRXtiqVcNp053ygf
R8U2yRPX2y/hsgvDGnynzhroEC5tj8t9WpS/XPjNPahNL8OHwTAj8/jNY+3Fkc4ceiDBOyn4vuS7
9I0mhZutzXSTZWl8LNyJcB/kgVdimzC9YF6rwntfglYdXZR4t2tLu7OiArXURETftJ7M1GsJ84p8
AgpZMMbRqlSplTBu8maEKiTvZQjqywzzqV2lO5iftzkv+ohq5PGr8r1Sv1Rn/LfHUHfHJ5vhZqNa
wpBkxBJKhHplQzAn1zsgYnek56nmI7/gStWDyGZajOD+QbXgqXfw3saPakEdBOATvhlCvmn/9rpu
mWEgjTW1X5DHUNdWl1R3uyTngqkbU8PSbU6OLUk9sXy11O7rsRK11ZweyTEX8GIeObHIy648RQ9R
LU/9eX1b3zTR46b6HEGM8eDLOIgs7ONPusjZa5+7ttgda7Wow3Zvhs3J6xuuHk/9RB1Tu6FshTp8
LnynKCYv3qnPbNXY1Tdef/++Cap9VWtq6/gbtX/cfPe52n137Nhsq9pFFE99BG2W0DHiSMgSgyYx
D2jCQTEbXGmWTXmavoMKm0n2Cq+OpA0BBZHqVa//KEX1XO+yWLprRK8JV4ozM2MaiI1LN6bXBdoV
Y9OfKh4bscbrIj8tWzArhm8iNl8CsTpYGpaCmIYctBnmq/pT+iWQcqPB6Vbt40wNR7bSw3HjlQAc
FzMw1qIA9pu6NZ+o73+8WYig2o3CvE2zakHT8A4MW3QK0Ts6DeKRUUDtByZKR2u1CXIGlq2UZLCm
Mdxhcx+eqg9CiClrV+ADlNND5/L1UX/wrfl7690xdOooYvXxcVN9LlSz//Cr7z9/PXM8eeXBRhpi
OnOmZtm9/vzN6Y6birr15ujx0m8OqN++nvr1VO+OvdudXFTdg0aEe6t1tu8+fD3n8XKmHE1ez6y2
lgamaRV392rvTeG8+96bW309TUcIbDWarKXUt9Xl0do5wGz9euQzKMj6m00FUgdL6R961CIV2UKl
X5SWk/qjjqkt9YHabad01we6tv+QgHMUwAlTi5DjFAIoU8NIJNnVSvjnzX6aV+6aQBWTUNXvF2oa
I//4qgGEsvtELavZlZZxrTIzjiKBKaKAzgC3dVoWNQpOP6Bdx1zMAywpX0gx4ns3HXM6Rzh9lw7h
AVTelvUyXOiijSJ9qxI6SloJ+vEKWIV7UNo2R7dBZfil9nXJ7VG7GCl+y8kdbI9YeMlSUlv4de7H
aGmIVMYQ2vQl3oWKI4tkOBneCjnfQjIlFR+j+tfWu2NNo3usQkFRtDUZrE5SMNWfUboqHo8l+rRP
8xL0g320ZBzQs9hHNXNJSVtQpBW1hXXy3ywGdSweTcgfDizIeU6Kk7ZB544pF6zV6Wi7LtNvat9t
zM9BWQZblV5T2TYUZWEKKxrUa/ZtrpoUbXR4FirxpjST1Jaq6XfHLDl/ZO3zdNRqOWbgjtuqooeC
mFon/LWqTlXFrxk5rAKZEx331fwSc/io6PBuUEIXiiyrNudcylcpVlEa1z+AxiE8KDnPtmL+vtao
OpgUZK415qq94mktUdPuXXp5JeWl1IoCxa5W++GMtF+dZ/eKK5MNXTmeViXyaLP79Z2VovJT/OgY
EZiDFrfGPpJyBbOUzlJ/OqxxiUpaQNT+dWyW0sAJghMsUQJ7o+hDS/zdwgblhBiksx3b4Qsq8ZDg
VD2FqorUJqoM94EZRjujbWnrrzWhKua1dqLGYJHqzfNaVcHrH092Tq+76s30O7fcggv+oapBVdBH
VdXL+gEjj12BtA+V9VPh6mFXuYvUITO/YxWpN08kg7MuJMVXUY8GGVGfvfmQBgU0xUTStuTs/MRB
hR6GOW6acVo9BWQStkp2TNFVMuHCnlf7x00/RClMj1g/qyLUZTkey1tuqV3DRm7UgJR2fDMSU2AB
IR5UB6neHX+e/GWtNo/vkpS3dkviZyjxQqPPxQSYvEyO5LxIM8y1nqFBG+HTfJCCbEeZOEXdU6y9
oJi0rbtUn1Vbqm1ozqX887qrttQxR9NIPDCBUC1NkbQ0SRT8P2jFfwKtwCNSogz+PbRih5hR/PwT
quLv3/yNqhD6XxBchKtjeP2TcaXw/gLK4OLIglo8IEMP/N0/+TFoGekIIAnXhG1wRGL8jakw7b8c
YBu+ELrrueR3nf8GUyFhItUR+3fy/L//w4LXRcHIsg0ycmzq0ifzLSIxHCdSR1XZH5w0w+kmJzyi
JWVy2lb1ZQc0euNmUbSPcy09gzkAOMmUcIE63SQVQRfyBWbfX2gs5cHSoSLoOU1xJsH72LID6usL
Al7GcN46tThAYqz3fkTY6k15fwBUBJXy9hEc3bQFWE9sPoVHAZvvYIp1jc/HsEzdXqeqWCHHu1ST
6dqAyFdhmuTkCXv2vvfslVr2h2sbErH5pvyOF/cxniNQZlMl7y4OMXcAReF0+6aOIOKU+zrDv7ZB
SBgOCvmtILysXHB9aY1TB6aXR8TT0/T/wh/lB8/+4fWpNt9yPdqYLZW33tYf6fC0AprY7XPRXln2
mG6MEZ0AqWCZsySDYH5CrA4QHH5DwiniI2r531//XftRz2/x9DbNGzEs8e75p6FD/dmh8B2EK9dJ
M9yEDSlsa3YMsKyRAI3fAXgX8RPWMBnqlLNNQmIvcN8Cq76yqkb7Q5F8fEdgz+XLZbCc+LlEuikK
Aqvqur1WgkDHjTPaFgBkz37f6Ix34Fge3DF5XVACs13Tgub282XaUFjtUJNgnRb8UGdRJttmcsmI
BSOLqC78pIdFcLHgLyfMwTj05LCvvKaZ8PqrzbOKmCea4i5YjNgW+9/fmyzzn9ukYwJk1k3LMGmS
tiyhN5Q3px5MKzK6ft/Wz14QQl3SoifbAikyk2Owifq6QVL9oSX8WuyOaZq+6djCsLFIfAdtDqI0
wbWrJILIGhgyAsGqSvfL7e8f7aNSN8Eiox6s+2Co5edvHk0XrSmFAHm0kBTqIniMpsSTLrPwWfn9
pT4qxbeXelfBrq0jCIX0/V7MmMz2GRiGPnmuEjJqlodS4wzYMo7m899f9R3EzVHtCoSd61jQJmnA
7zrkOUpdAYOp25se/jGR1hXgjfTTLvbyHbQIezX4l1Ey95jpjHedZ2PaWw8HugZ/VWk458FosLZj
ou3BTJiHlGkG921iDUe/K/phBCyVnpGiQEay94ctONyXJgTooAXmOd4Ow7powhfcFpfDnF41As+m
MHVItM8mYpGrLOxI22jf7NqJD394clmg75qtpduebsAY9cxfmq1oQ9csO17czOzSnTHF11ZXkI4K
eSoNvUdpsVqPg7b1Bv+uzWyk9ez5CvMHbzNNjozF3mYtHC5dwzSnxz+3EhinWGg8YUgE0nWgsZjD
gLJmA9Mwc8oL4S2HClpLXUO9XEzrDNx+cj7hrZVDkAnRnzwEKLy2CVSR/kwzk4ffP7Jh/Dp2YWrH
2CU7K7CXanh+054TP3PTxck63DG8fNv3yylL0R9TiRZCO94vSYm1QC+0NWop0wHLW2ulOS+z32It
GO+qJdHOwvK5wIrvTNe/mogobZrK+BoFi7GNLZLqvmPs3N6By4i2dmhl3p3fBwdf/55oIrrPJ3Q6
RyTHV1qN6adJb9YNWEXYgY6cQpef5n7LJFbjMwL219Mgrv2yuu/6MyMFQofWFulQ79zsdChUDgrV
p8kSkjiLPPRSR/QL++E6rMZ7MZymk98AM+zjTWnf6rpzL5zstkkc5+C7GtpKRb/tBgHzDRZPWqA6
Z2se3oOVtSnNkXHUjj8DHRAotoqORIEI760kvuq94RIKKKIBkA/FPD7NlVmttaqYt0ZYg2kh/OYR
1BVXHtoyuXYYqv7O1uGxjlp3CaziNG3tfDdV93XskZe1MyzbBsRTddBRCXgiIuQNOdNBuzFK/PlK
/ylqnKfSa64c+84tW/zsauebabh39mJ/8XI0ipAXOMEM0MWl0cJDUwKTmqG/d0NQUIkDr0+FB+mv
8Epousssmv/Qqn7tuATdiAWbzGZ653nvepCpDR1iw7xHPQJqVT7txZBqayOe7oIJLjA+z5gNFsUf
+v8Pr+ow6jq6JMr4767qN7QOH2OYvaZ/bq3xui+zl75xL6ZFu2/s9CH13S9/eHt+nXsJGOTCM3zD
913bfDfkAPMcCg1U1L6xB4xtUgxJp+S20TpCB4+OzGP4+qneAe6vnOXq9xf/9cVFosuU03Pfl4yi
d2Ns2EN3BQPH43rll6ohjjubGGEv+LTg9PUJIp+nPWujl/+hmA3rl16SC4PEZp5rWRZF/fMImCM8
CnOOcrZ778LnDdtaeT4gEjZPJ2kRPyJrTpxsIM+aRctFS+eJAHz26A6fE6c3/nQ3v4763I2AXw+X
3/CYEv18N2msLYZb+S3scmZBuuw2gPVt/RDRkVzMvJlja1yAoFKmApdwbzboVCbbPBrvStcs9k6m
b35fM+ZHVcN8GIS4geo5TK+f76muS3tBzIXMAajEdZZp28pFUQP5rs9kT14GwI0EzLDKhjsYMu5l
DzngvtkL9LM2M76mEjx1wHvpEwo18JF6A/VmF6409boBPX5nJOZ5RwzygqnIsJ9GiTvLz2tU7yIb
qWSZzPlDMatpzc9Do3B8D9FbX1jY1byf0yKCrGlYjbR7z178PQqVIfLVXpBvC0RkVsB2cfVOEP8Z
LDtfJdmUHpYWThhazbz4Oau1VncfTXAUKxeNgHXabsaq6nCwbP3tklsbb8yyHVASfZOGePX1trjT
zRK+MV7Bm8me6cL8M3/yugPAmRF/CBKCDKsT6oQhZVTGyOD+vhZtVCjezQZ4ZN+AfOahEcEK+uda
DIzGz6XFAvCsdt1F0YEkE7AQ5M+W2jgbunodOpF9Eo1ahm8wgp1l9JLE2saJmPBjUK5hAguAWQsm
d8MCEJSpZS+rZZhJoiXll3xCxzyRi9kucndd9l0T430TZeJThuzsth/l/McFxVo1cA2cIV05ZmWh
mpd+QoU33FZBSxYvnh+XNpeykjYKDwEJSgSvb8fSff59aahZ3y8N4E1pvHvPxg5LvbCc232IbiIM
+LkBNw2SHRO/EWVLkQP8ZBgdScK6Bnbpvtki0uQ590PSXf7+XpyPenom4AzS9EKG977rE/NgAzru
WxCI3rAfsfAB+5JivOJv3dqYz2IHP78q7qWcUShlmYzLfCrTS49QpG+D7efGsfBBYsKp/I6l6nzq
+TlqFYu2rHI5x0kwR5/s9LtjcpK4Lh87ox9O/BCwX1BjzU1h3HHau0bAKli8IFtHAzYgyFwW21zE
L1nRzesAKHwHIX7n5O6XvHKaFdBGJNyXgIh4lDF/108iky5KWAJDWx07qsnvIf/pD5YdPBpeee/2
CWN75W+9rn7oO2DO0lsuriFeNeGzMJLsGGX7t8vpX5c3xIl0AwEU18EK9T2/BUEUT9K+272w00cU
4MqNtkD/LBfm9L+vxQ86Seg6xH9YKHNWXVbym4lni59E0ZQQOKqweEmqep171YGu80qg6QhmETRj
bkdrG0Tc7y/8wZSXZzSFb/o29DT9/cK5DsK+8gKH7rlwtj3OxateTBjJdO2TaXkIRohg45lgnd0i
BUeAqyneJqzkSSL56zQr8cgRz7bTx/ulmsgxRg1Wb/EOL9joD93uBw0dRKlMA0EvIQr3roy6MK7N
INFxGIlCqVhApjV5HPTsCr+ndR7HL61X/imYpSYt7950In5olRsmoTk0cH6uGH/Q2imOebuMob/Q
cS2i7994Hu64rncWCuy2MSuudppvHYgy3JiBODHbYtigdwh9pbSvJgtsYhR1w64JyEMv8XwXG+Mp
ugV/mAL9ul6jIh2GTo96sfX306+47wYngqWxH0XZbfQKuGMGhGyFk3a8dqLk5fcN58MWyxJJQESG
ZfZ+DHT9JA2hb7Tod5yPnXlu21zVLNwLOmfs7mi/a/gYeJf9qcH+TDqTK3IBB5rJtC0rxBb2zzWS
tEZYGnbV7vOlexhn+9rwWB0GkYdt29RcslxBnYH1ZwovbO2GyLglTruJBo11eACwXkBQWFv6sNPB
l+CsWP1hqPwgFMUNeiwedV5mAUvl5xsc595ZojbljdLsR3oVFF1AbO6wkjtn3fgjipkdD7bYuSbr
NW++reBqBvZCrquByk0v9mLNFOHvq8v+qL6YIVNTrG6F/b4hd+EQmFahN/u5D5OdDh3kBAWKk6xd
sGiYmby2nY9JJsRafOd0oFwhbmwmQcQ+EfnVnO8L04lvrWn60SfReNsb4TX2Ie0FJAlfs5bTWkQX
Cz3NWe3X/cYNnGIPfla/KBgXIH+cdwItkNiP/POlYpgoBqZwsT6jRuz6w0NbnxcVKwRsJfv9Sdt1
j2DWvyx9Vp7AK/A+m3X4vNQxtrFGtB+LaDrPwKWurWapziR0q2YO8PsC+6C8BB71Lp2xx1zaeBdv
ijQRz07h1vsBjy9riZMtIv+krgo8HMveuYuj/hoi0AsGH5vfX9n4YK7lM+pA08QbQSB99XMDihOD
cH8DXN+dMu+Q6L19iLUATfPASteidI2TsYEhOeQYjwXENy2rdlA5tf7QoXxQAqylHKQZZDbil5Gh
KqoFcyW73qfxfNnY/5+w89pxW+m67RMRYA63ClSWOrftG8LtQBZTFYuZT3+GtIGzgY0f+G4Etdzu
JKm4wpxjVsOqIV5sK0YSn4LMQrZcW9dZ1ufcRTzzP/4G967gP+cu35xpLk1MwCz/P+9yewGOI3u+
eRfMpPnd+byh/MpVmp6rtLG3wohwVS6wugdUF1mT/Y938f9xypBa4Ueub/mW60X/efqplOouyrxm
V/ZLBfD9QPxUHrYInfPK3mjzf/7GtEL/Ry9JTWkSZEGUBer+/xwcYeHKPl0svudQRV/SDsi4VZ3/
NDG0iUWnX8t6KDfW1ERvhhcSMtMnv50gy04BUQS7dEqip9z4Wedmtu2rOV2NgqzFYnTSp97uzq0F
7BRZg0H6bCbgXDnGe0gAkJoJtKROLs4YAYKPlhETYAv1amflZzsP8zpodf6zwzCIxaJ8bkuwGI4j
Pa6AJm1vPYn3ulPjVqgq3Vf25HwWrvuFtYIltz3VvNP78IL9gS/kWsnPIiA0bFhbhMS9MM0x3lxc
eUkweh93mcKB8VdySUQJCAGP05NnDvoZOVSJDNh5ZrHRvHd/HRkS5T0N/mfofPSLlf8ZmOvrkWDA
XrwFdBDPcvSMy6hRMauqpucOsyR6yYNoXqXpjBVPPC1gzz7a2hKo4Z3oW9LmoKgCbBed7bq3Oio/
qGT6A9zT5TrZJtCv3jp2XfSDJqi4KGvKzyG2vhVXyPpjmvM3U6c96h14SpHVzd8z6rZq7qafLlpT
zg6sbN2Crr4wy3FN1LF8RZX/y87U8sssLJRk5feOBLm4tl1xmXF94vfvfqu5HddZP5YLPDd8whVW
G/o9KJEQJujAunLRG1Hcs3qsCrS7INAXGWcLBVtR1fflZ2fk/c66f/R4KMjY0y+JW20cMxBXruzi
2knkaDNjksdD+Eq8Yxfau7IW4zm/30h47P/cezyWwFtqhzurfQrjvHC8M6NH//y49+/NSLLvVo3M
5EJPVfGM2BDYkxSXZCRdMnUnZp24nVF+F/KUTZgeVpHRYYoO9I/JJwMWIjiciJSI7ce9parKbVmS
+osYaLkZUi+3Hk8hVq7b4xE2f/NNlDnRZkuxl9o/o8zwnv69aXCbCWqVa1C12cZri2lXM37ftzN+
7sBW7juRguj1g2o3dj1M9ZEYRmwFbniMhuZj5hlAWxmkoBu85NW9p6jOtfVpZJLoqIxexqBMNpUy
XjplGS+TbJ6HMuguMq+NJwu5zRIJUk0nw9l4qZe8pVkBxrUlK/TxYUWJfyGudUPCxUEPRgWvIyhw
WTYrjYXOgJkk+qcWS4QJ+R2Y6zM52d4d91EeBtUka6vxZZybfv7s4pl7ZsA0bKcZINUy+4zf/SE7
4WAeTuBOSbYHE/BRzjlhXFIF2w6f94efA8mt3a6itgJ66E/Lx+xiPsvTYbngo1s+4GvAqrai58rU
+qP6Ud4fdNusPEx9zZtBBbuG9uU9xd756hNLrQOreW9mTRprAUJMLU6+9eUd1khLfPNb4dwe9yhd
R3qNVQAfN7bGjhopnx19JmAsiIOm+IEYxTsGYecfq6z0eX0DaekSeYWvkRKw2emdZ2Wbit/l/T6j
hAQSBqvMS4c4rx3r1axqtObDE4A6XAALv3Y0JNH7kEEeMKcw2DkF3xjoK+Fw1qguxmwvp0m12JpO
lh4LiPh98twNQ/8jndxvQz+erKWub/5oO1fZ8jqRNl4HQ1fdpR3lyvVV9jvzq3lluym0RGk2sUy9
aju0oIXyuqtel6p/xgLjf6/ysIbNoaaDMREA500fngeTzBEkeimDwTHqKuCPTfi9z46NPfs/2P/C
PdBLt2+NtPiGc2Dd3h/3cWFuS0WIxjBxrDqhbN99eFtrW9vzvs/IcNZL/lHP4gcHSfmjBvVXquI1
tyXGeqvwP7I8dlJRfUz92D87obhk84dyG+st1JG8wZR8T3udvBOEUFxxEP96fFS6WFfrFrMGTlIg
m7XBs8Hs9ZmLDNE1fvIa3W/mzgX0iG31VLIC3ShyyPZOTdzownBpr2xrfo8S390IoRz2bXJ+L12v
2JaB+TWNYFQambev/ZRZl8gVLxoWzmt3v7Em5geThN+epkWHX9Rj7FxH43GsbXZU9w/zvstfRa02
/mj+iCqyi5pwCvajH32bnLqgX/N5L9oFrxE3ICqyEF/tH57ocT8YY8/FJ3SfEj+gH/cIZCP8jrVc
taqJyNiFTceaYtQNmaODf/YMrLxeJ8ifFul8I+93vj3uDRmFjMR46y1GHs+Twz5vgso5kepzw10e
NXCnqgGr3OCk9skcyIJUeApXQUMAuW/49tG/I6kwfS77aK6Ck8N8rVDZlQxdeUqtQp0Qapnbts2j
3Ujsbl94dcyKtn22BchFZ3KDU0N++anyXV6lwZLdHhc76fKvWT7S6Cfmcn3ceOwNrCIyd2ZLEokb
NdswJcfDTZKfi+hOftZV27z5I43hl49YOSiZs/ELnCIY2T1BPjEddbSRwbQVLhRWy0zTjVfjEKwl
snrMMpo2YuW5YmsM0c5x1G9RFC9FkaABLbHZLuKPMeudBoLsGaO7xTDHT0HdN+CPkEG4X8j6WA2Y
4FvIEx1A2MTWv/Ph7HIdp4EhrNb9Pgj/xTRwHzP+eqac39RgH9ZBYXPNH7x0AwBgbVTuOey7T3vu
nhY8yYxDbmWADS3r2SwlLkqSAKBW8RniXXEX75dtZzu3FTtMJckQcawZf6H4XaE1/l66CXAlZmQj
RZPbByHJHbD8JrNTa1ahsBpTSQBjv2h03w0hmVF+tOTy0c/+U+MPy8Yq1aHQy8GZy+ehXrk9LRPY
yQMR5fUqn6wYOsquFcZ2HuxdAZfKK1k5BvMfOs5nBcN5MwfaXVfKZQJJxix/NkpWj19L1dTKJOcO
3TCeffVeFM2w9nPvJXdNQg1blzyuIaEq8JjXJpW5aUX4K7RKwqgFDNWl7J7rKHnx56XZGNOMIzqn
MkF5eR8ygqFgGkfY/a3M+3CL/a0jIKTCJ4BK2vFhRtTGTUzTT7H4sScXa2PqmV/IsX7UyrwyKiEd
NNzVpr0JFnrPqF1+Z6NA1DvYB3Dm1ppr0rAm3Z2kEa3DeDaai11AmkcRIsGHOU+mNrCVemW+Hiys
tfY3uw+vc4vwZ/B4qRYVIdZ2kbfQuZrrGBh1bE6WjllVDcCvBoCk0r56Bn1ErZWAs2XDUiQ5GDrl
H+IT1UaGzl+jdmA3eNLBwhddi2F5NtuIDhnA3Crx/a1rGxJjWpcigiQ8nsE/aO6MbORBGP12xvxI
ytcFq2d/nLJMrBcn3TWjPNuWeCcXoFt5tXdkEvi3ZpScgiBr++pPmOd/nRbf9rjUYEKoLCAV6Lio
eI7dof0gOeZHYykEBpqU1Bf3JgyW0Wk0cNZBTJ4I61kJ2+APjPs3MzxjrfLuFIUx4ThqY459eRnw
IC62/xMVB6GbjVfE2scU2vQDl13L31g5Ks9m7s5O7uLlNjHhWoaxC8bxptXgbASbz5XVjKdecl1S
Q3CobKF3CEFRfprLoW36XzUXwFzN4rmb9Q0TDZw5kYGXaRSgyXGeTo97rTARy0b9AWfGhXGOuxuX
VJ3U5MiTCGhzmTN6llKnMnQNpCDZKaqhjzRmoNHsR/VGmsyMw7wGXJLqU9inGpVBCxVfeozgHw/2
udOcYHkAQRnDHbub5mQZxBWPymw2ZlQ0J5v+BqP2qOxdb/aX4P4NG3dWp8APOD0twl0KHRJ/ohmM
SzdcP372rJrq2Aly3KJSnPJ0Eief3p3o4pYMVQjEHFcpsedm0eJzzl3kfXfZhwZpNIjwKotij7mG
/IWk+hpSBbkiBVFRDb089fc/QpGzXAA5hpc/MfpT5iG2lTOmMJbtwHfHQ0U2GUug+yfQBB5Dja3c
8VtjE0b9flbIRka8rzje7fb0uGEvGAetHe214W0nYqcOuvNcJGr4Ltdlxv6/0WGN+9741EYyxu39
o8dDtOBnUQO4WHR1ErKpTwu4sVM4LT9Cj2LJIaEYXY6vtr1PLKtMFgKr8vtfuWlbubHUUp/48erD
kvCe7yrngCsT/Y5ZnrpUl6fifs8aMyKQsw7iXf8tHBIJhj9LgO9zIxeSFt3a+qjLFKicxoD9eDwv
I47Kx11ykLeM6YJ9U894XAjZPj3uRdmCjtunC4JM3LrWuBdq2AW6cWGB6OYzU+0U//OhkUUlGcF9
v3YdjzThjC4PTXRpgHJ63MyGJ06T/CxlWv3zcNi5ECz8HOwFGWR13LlOS6+RIADse+Oom+ILY0Cy
ZZkRQtwfSs7x4eoU0XTMgvbS4IqrNdl8tUkMfch1zQp4+ZSdY+wtnnEQzKLYW3RwW3uEnLuUxgaG
YXgpmVhdykkBJIlMFTdgdXiTEzok20DHKVyO0EpODPnuSGOt17o+5H5jxl7i0Vw7IVp2RNNjEYYr
l92D0dCrloX5a+zJBSEGKoejF/2e7Y6YrmzaFong1dTVax1ZGd67uxkUoBSGzsfdRbiyPT3sVf7j
UdB3mAAe/tLHow//mtdY+J4TRhXGbG0X0wRAcP9C/1gCH59n+uQDIzi5P/y4eXz5xz1zdPDgR+Am
Hx/+833+uX38V2lAE6p64uL+efDxWerx4z7u/vMxEOkNJGF8B//fYDc9fvjHP//zkxDb9/mw1z2+
7r+fmIFh3E6T+yntgWSwx78Whrdv4VwhiSM85JF2+LhX3nMP//3wce/x2H8+DylHGUM8hCvG/3/c
jKnGBPbv/yUBnXjAKbs9HsJDsGx1Jb/arqZVDhOcv4DbsLPy4b83S04jLZeGZ/txlzO9J56F7I2w
dI4SrMg+a/BMR2ND5rBszoNpuBc0lP5GLV4bF11e7abKSjZqCsKVed8FTvnsrhHH/Z1yC4J5ann3
3JFfXIjg9nI47wqdHSABL0DQeuepm602LhHTX7CZrUnkKIG8M5zRLbRKVwE0HBFY2cX4pzQncweL
jfVpuDC/By7MtleYXyGtyy1j1EGf/VoF36nYso3mIF811RJgAQVCY7qcPX5R/mmn7qo9+xnBCrLP
SZSbJEs+JRN7iBIkDZtL8CMKnjzLjOXUfCVTCu5rhowJ747uP+ney5yWrge2nw++gKotDple/J0Z
ea91h7ioXpo9rdXTMjuxiIY76ww6GHa8nWN151KX8COgXa0j1H6On0AGhxnmjCyBhYwIsoYTPQSk
EVRl8yVex6F5Bi2CR9xxqJ/SJ0z8T3Yu/3auh8UTtCfXzz/Yv3FVdjQeodNthtYlzaW5g8TYIkwo
LGjsGBYxY2EiBvjM6mhKjWFrSbyLlaO+T/2tN+uXpGjGnU5h2zKMjJ6CQX7h4snI0mx+q7R/M7pm
3vbmqNaink5pnkG5jI1KwyQJ77LE3t2A/NRbnPe7QNbRKdVoEwS1kQU7bN/bf/w6sfbZ8J4h33pJ
LcoZJZKzgT7lZM2HeZCokRzzDKBAbYsoh4XfS7ExGyI/SYeyuDxfc/Vbuum0hamUx5aXAnnwZLle
BOzMwbwnBKUaUDcU9nJO5dpqwR21umCsZRVXw9Dpvk2WP2gci2vgkoDp6vBUDUDTZ28Ynx2EZ6JS
n0ap2lMAW5BdR0+1A8n2Ugq1x9VpHuZCQMytPgx+hJPH6AOK9sAaMAmn7eKWbiyDPNm3tvpJdzts
2OHIXRrYww3YgdlT8tXYP3aq79J1PQV6M7DeRJDesFGsAhpCDL7QA4D0a6YD/IN4o6GZd4I10Spn
L3tKhmd0TBGVCbUBUoOTr/33wQb/Swb4bEABgJmd95VxWBDUr8VUu4fKrxXB8XeWUqWogwtGtgn6
7oVJIqqo7Htwp6CUiyM2Tq71uWM+1IYos0CgaBg9Ker0Mfw2Wao8hl+F7PWtIec90fl68exrnzJh
IMxd7AtTXk0L9cfgwffCljet83moYt9rox3a12iTFe6PsTThYrnQdjJBvQ+/F5cd5a8lPp0Jcamo
e2+TSxqnTFKkagBDazKcYsMoW6YfglBEYgQYY9UzmKD+ybNLvc34IpAA8kPftyvXbEdeNWW4nfFc
9fhpr6XNWhjYCKU92SZYdzmYS/PnXQOmIATmBn8d+jom+uXyt2aVbEjx3ZDqbz9O7rG3FoMMgtTf
VT5yLbjncepBhEN3CF9v6uwtUNVfmUjiqfaaLSW33GQiCi7ZmIFqcQRwsRo5p6fZSTP3O6NzCjcK
wTaXTjeJXdB4ey3lssuBU2wSe/wthJyfOQERwgx9v9LN1B9FkTfEMQ3FWi+VfzDo5iwU36eK3j2F
u3eyBgowx7Q/XIMkzwpfy0FavUcJZET7eUhOgDHGTRrl2Ssgut+Jd5Hq2ubscYwBlA11RP4EsSi6
ZNJZV+ACN5YmRPLxLhodEBbNZN2CVNPERUPFjjLY+c6MLJNC+dLcb8j4yFxGc3UXHLsAN6MBhauN
VHH558bmbOyc6G/SZBRYLCG2JrA1Qb/JLHUXNNlZ1shUPJGvAQttA1aADAfJuYA50Z9ahPMnGspp
Y4fsL6o00RIFHSmyFSfVvZq0d55OD5FmsmKLCj2CcQenpSMu/IBsxppsRtEcuqQHLFn/dK3cWitH
CdbkgA4+2qH2Y2j/rIWnZN1nYYb1U6fIXDmtjTlnMIQx3jX7n3O9ZIcgGfha1dpIIqJeIzJheXQb
kl67VT380LCNBBCXrjwJp5CrOhOxL9L211gNv2xzWgsiO1a1ie1PTzUoTn/+I20HF6Kzm4vZZxYK
9UQb6ozKeTdQwT5ZdkrERAolE+nmyu4d1DV6+Sbs1I1zUX8uXX7JEpYa6VjlO3Y5Bi83jB5VL/cp
U68Y5ZWeidXmlCWIwgN0nH5n2OitKW7R7kAOMyYwN4sf6VNdEDxr7+rOvqfV8M6M+JoOx+Ot4c83
ZzfK1DFWPfnZuKHydVXc2dP5OyNvzEdR3NfOLVrCCGVtUDJSF+U6UOMVA2xLxRCF27G691hA7o5R
aawDo5+esvbUzdGaYJ7wVlABpqWhn7WjfokCHEzkDsVlKtpvRZOL3czwJZb9EHtMzbbUySmkbYRx
elZhDDjykrl0ITIV61GOxSlgmb4tObQ3aQojctQDMQSTvZ2Z1K891M+3NuLi4gwv1pKin8sbAszu
lphBCWs7f8fSUb0MLJCAXdfuOqjrei0ZecXSRcAWdvF5QiN+GNLi92ilsFgt3yUipGDBUzpfZRnZ
O3fUnLHMuvaWhjbaBeDiWKgdmMvMB6/XxanVAZEpKjmQqwH8NJy+DC9yTk2XR2eCzkgvRlOJGstm
2TZFwAfR/V0ZBZjnomzWVp/kT41LD5vM9s2K5BSSDCTzp2dYpaCoWK/uU4/UJU5bc1l5/mTvcW7p
Jyd5GbRTvaoy3ZTE6D6hUahf0cZDUSN7ZWP133WfqDcvz/vLlInvvN2aty7sKeu9rAbY9NcGzPdN
9ENzMpUxrc37hyjjqk3n28XRGeR0yEpmDE2QxuM0Wn8NUZ5CYIo6mjYDkL1v1QxuAREgU5KAXnWW
042AIY29oaMnYJTkJeCrbLsBjGCNy83hz7zycrc6lICw1zNfaBcZZTw32Q+P7OwyD4dn5WfplZ3p
tZtU9SbKfs8IykKOVv4l5GlYO71OY7ciVai7EZBRn5vxi4FEeynIFmSjhrQyq6NjXvUuwSQOAUUC
JqfV9ry7TOwbRj+ccpZZxI+kuwpRD7stys65AeUWDSNLEngmdZqIvaN8jnbKFI8X7tG0fwmg9t48
AHkrU2vrioQGN+l+2I68+nYlr57FuDAhoufgtQv4yjqeBGalYsbprDL/aci9nTvD62dpux+68cVz
ve4655rUDNsaYiVnmzgCrq6JFxzQ7mU7xzSjc9lQw471N21DqrIZXqKqjPaVsr+CznQOEXjHyWGM
4EzO1h97vTNn0uhK9k0EJ2c08aF7rqb0D9Y6BqJBMG4L8H7bsh53pSn9A0CgOk7Lrkfi7/frIHW5
4CZzyTxhcveOjAOCqlbsUfLbwKlrCct7FsKDWwBwalWp3I3tmomIwQoMocm89YXrrM2x7feLLpMD
Up7DkpX2pgzvVGBOilH7scOoauNJUx10AW/ST+aPrLFgueFYWFVADzbZVEVxHepyPbVCvVpltSXX
FnEq6pYdjESYUkkkyK6pOLcYj6/spp03sOEmy2wPnEgYhRcfkokespcQXIGJrLr1oj+WmwyHAeyp
1zreqpuBrYEiVkSzhFxeCFWP05DLqFnB6bRdQp8KAwZy35hwUknsWmhnkbtCR5s88QPwZ3Vww+hH
OibDRXtbK8uzp3TCLFL2IXWSb1YUFwETFUV3R0er9yZibWdq6vM4HxFO0/jlLTHHmad3jhA7RJgo
zv3pkBQa92cbzPFIDvJmLJ7yvAmuuvFJITWnd7NdJ7k2Pq2JrUygn/O5SWLDmX7N1IrnWtJ4Mlw7
h3mybHFYyx1PTLLXoEgl0GOwNXA9x99JUPufVv5LzRUcZm+az244hAcNDM9GwsxFvcguWY0DxnLr
96qe2kvSFdbLML6pAh5ugizhkuVhca06ThJG+bsCwclzlfWMh0rhX4by6oX0cinZ6azC05bKtu2e
EyqYvzOo2qshZibYHuJVHwKyCA1ev4rxAjmvehVUC26i+03rpl2sgwVuRd9G18h8Zu11JpJsn2oJ
CnhZ3lTW5WdWFPOLdpe1sRj0Go8QAM/91rRL+Py4YWy3zwv7jwIovW3xjyNCDcSa2h0zUDq/LUk+
XbgeDC/uYBLWmf0YGRMztR7Y0GSo0gIjai9Ln1T0BQCFUQPxZ3Vq0IIF8T9BPzIa7tmxL6VDEAva
51CN4T0aSTGVS/STvWx6D36LHYEpduZt4Jt13GdkUzlZu+2KcDkBj9JbYZvOCvwlp7QxsM7xWDc3
Xraz5mR8LtCNjCwpm3wKz3hHp2OUIt4WavwDv6xhZ7S4W1IrpqNHwyoFcZRD1mCrrYj+7jM7jS34
m6N1KspUvdaeWDeopTAtnecS/4dTZ7H2VHLPi6Z+T7Jo3RlJehZh/VRkjthnLBiYgM5r31HfWL5z
irg1sO08rza+6OabI+duzX6EwPMy6bd1n+t1NrMMsrwvtKjGwQPouZssAq3vA9/HjaHHaK0m/jBK
iuq5gh9HBI31NvCOP+YDEKCiN4fjLMLvdZL+MTBvPpGbhlSyVgfEVEBzEgd4W1IrYIdVtZlHp99I
bbM5bvz0UHXptNZVk5I21jd7T42C8T+Tu3m+g1az+45fsHv24i5P2l03Uh02Ivy2tCQYkbewWpxR
nya4eCxF6m8YYzteEhF0OcP6ml2T+ncux2NHT7zLrbDZ5H71bC+9vlaDmG5JIk/zTJTZXDleDJor
2NVjYW4GHwQekYWfc2tYHJJluyXFMFsnYU4plI8BiGVd3rz0Z2T/bYKB2Cg5ouvzy+8SxCkS7yn/
zlwdpiIvsdH1DzTWPqc3hr8xcxokA46Os2p8q6xcX8hvW7xK7Hq/81ch5+gBCwzTgV3RDWKPx/6t
zjK1SSLbIb10pPboQp+oCZC6eQHMpAPedyVvqwr+hD2k76xJiLby5jcXANGh7/pVaLaIFWxEyFUN
AFJ1HX1HiE6gR/CG1KbzCB/3U9a1y2/fRYUrWY7TPSrJNY6MDGl0a/YTCN8xg0BZU3GSlxrDQoBk
na6o6ApEOYjwmGtB6mReQeyh7oHQCetnk2xbAJtrnB57twNeXyqyTJJI7pU7S4QG8LwVOtNdmSz7
oVaKnFZE74XajCFYpVDtfFe6f0fzgH+EkBxz5SXCeTIsazgmjbGXZrktSgZX9sT8x0/6i66M71M1
/UptZiFVT/JHvcwTCT4uSQjGfFuGILooo9BnS3bhBjVVxUKTJWpDKF/t2GLL9f7+1q3XZPLo2Jm+
5dKmTAmOTVdx3rvNRvtNw6We2HY3ygkKo5wSM1nEYz3tOweHvJ/YSC4ZyVBLoK8DbdhJtrmVBMdY
5Nm3pjeY1DLjp0lFz6NmWrkpvJZ6mY/KLHZFMgen1Istq0U7brT1JqgZftleBDwlAsbbydrZJToh
9YFr1FF63W/m4eYudBoIXOT+bkeWbGUhf7Im83dz6jDWMrDWUAVtUztzVsI3TxVAu9Xk9MlLw3Bp
ntjX9rgXTsYALnmqu5emyKAMFClyCOCpr139M7Dd8ogMdlh11Wzd03m8fX/v6w0Ga0MnnP2MvXdt
CFwLHqNwPLcgY4yGyrEKPjPQlowXVb1roH1uGgVGt0qmIOY0PPFkTfgaYG8i83BuQ20dsd+BqnYh
LXPO8jIk7mmFEcpdZ1nrnMkAXA7VWD1FQSfPdQ3gWrdaX4OAmtPvpjOH8LKakiK6lYI5iGC2JvLG
W01t90YFRfJE7SCWydqDE9r5xsXLz/Iz3aadjnaLWSGnAEnayGBjVI2+9sECj5j1IROp4GjZZbVx
eznTU/OHG9VM++8bCSNP6w3Yb3fkhDu6s19guhl/9qNtrfNcGuvWYbyXbV2Iwlu7oXxLpfWVlV3J
lqP+3dK07yZVJ2tD/qmLNjsjsQvjwMt/j9591EVO5z7Hcu+Fo9zYuAhjN0y+bLu+Jfljbssge7bZ
k7UZ5t+eVzUsHv9g1Zm3niL2L5Us23XaKaL0vJxCFmshCTm1yzlb/WHPS5NVUb4kS851e2BYFBo5
gwU1XZzuBzMMcv9E8RmMh7nTwbGwOgsUac6zEzZsRbOq2WLgJ47c+amD3IyFmRG5qXwYz9ICzz70
h6bOexp0jhLqyOc6+WsFWj6brjejhghJX1R5vvNT3plBRAqTy7kR0W2oCNtISvoEIklyScrxe1dq
cUq7+VnVwTrVjTqXOAvWuS/ZEC70w2GLDGskEiiV1AOiZBg0F+6vxGJE4xYdzzIZljIACO17E0zZ
IXKOXmh8lRiJTTytMSNHrgfDHJ4mh1/PnUIf/wihs1Xi6k3KyvEGDXXvBEi6mNCmG7dJnF3AsqXI
fHDJoSQg3JKH0PDLXc7YLx7c7+ZshKdm6iIMrKM4BO5VMmRxDE4cwyBFAhbvaBP4Zdgtb+RSf4LX
Ho8Y++ROLaa/lqyfJtdnoe80ChUJmQOZ20Wnxw2pnL8VszVmf6KJGV6IAzuZpyRU7jnTzhc1pfmr
1O6zB3H3ms1NGFuZuAQDgU6NGKwtI6EhJvOV93Pv8gS3SUmv6RPLVorPPJLXZewnCLPeJVf39ViX
vnXIWSmYyvxo19WhKUj8SInXPdST9+zU5AvaDYfWUjSs99ZcMrIURC06j18d5Vqvw8+k1BTno1Ps
psIt1lVkTNQBznse1Puqb3/asi3eFCOhHesyFB6D01yrXr9RVEGuN8lOWwhnramR5qxzDkOkgWcD
xE2CgjZNZS0n0uiuh4KB6RxisG+SeZV1dnbUJlfRfkroDRsPgzl5HEdrwYVhpfmxAWhwRjIX34Xs
Wwit4TOE8GFtTMqM5zn6ESBcW5t+inF8wnuAdatfl7IDvCud0zSnIJnpxbqc8VsBFoFBA2B87dDT
LNK8RIvFdTBQuyplFzMXMJ4YjQUXPyp2LTDwqsdfznOcvFzLpPTjPOrtrdvwLm+VzYQmq5NLZU57
c3KjY0ktfRhKXOa+atE72eU1G0pjP6UxPwd9uZG/zDKA3zrM2TXCMpjl+Cfs1Cp3FXtKVlBTe1iU
S6tsXHLZAty+B/eRHqNA8HZjDG/dAuScEFNC39ZM/reS98pTZc2aUiE71CiobpUyrtWsh0PvF+01
SlPQByorLyPvy8yZrKNXkULcTAkgBLRwWXHNOrdft6UnzkWieHqGzt7puuS0qs18/Tj4w4FuMjBI
n5edbR+4dlzFTKloNupJpvnNsRn6Lu6wKY18gO7MEov0Yw5ypcy9KvoLU3miChrtEwfCciLT9qus
qVGSEfHRULAZGoT1VeeqfhJBux1k4/4/ys6rN3I1W89/xfA9j5kDYJ8LpspJUklq3RCSupo5Z/56
P9TMeM8MYOMY6F27VVKrqhi+b613veGXCdDiIAXiLaHv8Io6V15FDNqGR1d16kutiN3VTLqXooU/
RT+M77YSZq9aFj1KXR8eZQm+p82WjQNwtNUEWuF4mY+DoCu7Vp5SzEnVzWJN1S+2wQIOopx4qV5G
+15pQMf72ThHKZySICxzZxp6N5TqbCcwSg9i+aWNracoX7iIRLrzuVRITh5QCMLkVM5dw/4RJJ12
GaplcCKMCEqgvEu9PsxinqGWbaarOo2Ydo2iel9gjdvR+IpOzlp7XGw1xuw6V8q0bafqT16ltWMm
Rq3T9EMoUufpik94eG5EMWfc8FQEdL5AN8ZBA+d0TcQMwPckeMsiwSNC2BsurbW2q9smRgSAtm2p
qPsbuLQJRS08uBIPhY6mTh4FdLxh+iFp0gV1srBBthn5cgPJjeX+w5AWjYq87HZxOYZuFzeph++6
joIqIgcQrdNzmi9/Kq7v2ByKF9XqFbIyBgov7uVFHMTLOLH8JAbh4+Iyon+M0/KUNyuxRcW4k0o0
OORNxZQFh3EEjelZlo5hw3C77JQcAol167KwvIx62ezTgasOxVB7MPVAPA1q0Z5JktuJdfmsYNq2
GVDm7MymoaDpNEc2qLgkK1Tu02w9AfZ3+8GMXBWJgD2XYfAMR/hVHU0yBdI6PdQEjd/klhu+VKzY
NRSStGfQvJOVlIB/MgLdKZLzIzPa1VB+2OaWNPt90sk3sgBWUbDm1mtewKSH7bkXxZPEmuG2fSl7
2bqLCBnQrR7GMO/gNo0MsLRsKcEF++4pFErxZkX7Vt8gtsq+U+ApR5/E9toO17IjFyJDXEDjmUrv
EBMRcEtNhxZsGd/oF4fxFFSq+UtJupLpD5uiBPxDdWgwXSLWD8yy/yymBOrimoJBzNIHHYF4kBv2
BCtWPFKxzwau5YcOPjlnhcUpzYboOk5E5ZrUeiqpo8efB5MBFZYb/S1h/74ig7gRwGUTRqzt1aSF
RZRI8WGYLcPpavRGrUZyRxCOXLU8hB39trCM4zbr+80wpNKutrTkKYAYp4u1Z7AurlERy0EHwNjO
ejgCyeT7UUAWWFlK+NrEwK5h3gZHznqBgrEGgFbT4iMjbZqhqhHf8qKXNy3T0Vdm29D0biB7uppe
5BzCXd7tK9OoXvN+7Z5xF2iGrYBs6EQU0j1goPmnVGq2QEO76j1I39CK/NbAVM5MhW7pSDFkdsHs
zbhEuWWfn0kEjqmfaNHLtBJPIlj/GoD53EFQ5rgW8VtUA+/UJnqxcW58VZoVOlrJ0ShCh3yoTlWa
EWsOK5M5lMUinJDB3eT6pxnq5SbSh2dZCC9NBOG2T4tpE+gtTVvAyzRqdtNm0zwwpy+ZBI8JOEkW
bHEz7NHrzcNtRF0yojt41xuAzzSNbxJqQwYlsm5zT6LyCHao/3y9lcmpQqegB15agk39PCSaZJzV
UBVPuDG5oSswD3rP1Hp1HeWCl9JCfO8aklGHPDIPygi9r8dZcZMJQ36q4gTutqb194iLG7A3fYVM
lWyAD2mpltDYVW1ICOVoVV8zI6I5lsRjlGB9UJmWtpeVZfXwJ35TaRnVK7nybUIVuuNfLlMNaLVj
GCbBm9U4Pc0EoByELnhMwEFPcZAsfkUMCj76K15VwDEtqogQjPVLHR/Sozn/MQxhmlxFgdmJqYzk
4HBH1FG3qg7iRLlrC3kKsTwo+xZPznstiX//Uq/Y73CLI6ohG/qtWEILz4op383jjFggDz/mXonv
WfVkVVb5OshB+DQqI5yLJLlZI8F/GB9sqih4AdWZj61iRdDzLOOW4sn5Kv3MIvqpwim8ICOi1V+i
bDl2RC4Cp6TzS1qCtCEyOzQZJAzaHOUwGkiiQqup35eAERbigmqPNnPYNA2YgwWbDWOB3vLTnhZa
g4RdrPTyRWumTZsTXBOPWXHWZnSQhcIkd4Zq7g0YC/pMd2FUam15lsv8D1CDuallEQaDPCo7KnJu
CYoNIg8Y8AezwDJDpeuIHQFUvUUvS209n3QKfqcqx4H6TpC2lqR2l2Gh5a0wR32dmT10vdk/8cb+
zE1juQv0EK9Po3FbQEOzGwy5j9C+O4+pJgPWoNEvKYxik+SvoQ8OQ0jBm7f9H04nAGHYtlxIveIX
ebpuxZJypdNVr7SVPZIf7ZAL2uR1U0mW8Nus5elLHQrNC/VbaJPhGm20ivpoLOixx6VbztoEUNbN
xluviP0dii0trpHPN0Y70hmfV7dPjeSEhENjAjl/NHonnX4ehEFi2IMGEvyC5xiTbZuaJBR8ew+c
q2wPW096CrR93PfprWoD5RDkE2uaRFujG8rLIj13liC/Sd9Z25/NyQpfI0EOLziKvE26VbmZZpTo
26Lx0jfteMnN5YgCNrD2WN4kKlFm6EiKmRJ1QfjKmLgQ/bZu2h9Hg4OYLuzKSts5WhXLVzJ0PhML
7uWUVMobPKkIkt1zN9CRJLpE2ocyNKeoLS6GOggXGgZIQBGp9+WSNAcpFPZtxZnHNOVNX6R+qw44
qKfG8IvOQtohHFMOQHbhdpqknNgvNDNNthSeBQ8U4CRV9YlWNTI8OQxqEtZlYmHm5jUCFcfpt/jM
VDm6L/1V76LcQ/g/ekvbP4aqe5pxTncntRxPOFXsh1LRMI8L76FVi4c+71Rbm4XFZZ8wN6OsDn8T
XP6PfzFbaH/Sur9LxlNxGHX/9uV/vpQ5f/7n+m/+z8/867/4zxPOhGUL5en/+VObR3n+zB/tv//Q
v/xmXv3v78797D7/5Qvvx4v01j+a+enR9ln3j5Tx9Sf/q9/8b4//kqMpNpUIfP/vjqa7LIuZjLT/
nLIOx2P9R/+wNDX+YzUOVX6CYP8pY92S/kNDvKuTD4uSlSkxIta/O5qq8votnsfawuCXqehf27Lv
ov/13xVC27GpQnds6aj7RV3+/3E0xeXn32St0FFkgxhb5ozqKj63VqntP3lbxMzykkxqo73KTV9a
1m4O0DbMCM+d91ltWjY8VQbtnw27NhrVa0Riic1aNH01jX/rFPFLTVYh+Vw1som4QTEoOmNsXed2
IBIlg2nU4680CNZ+RvhwNMEe7DxG6JqFB0ZA2itqEFP6DpXReJ5q7bgIk+lMmrE8jYxz7JKoWaKJ
xOCq9VD1JvQdeZ11vl4na7TYTHm1YN+g4EZkZ+9jWdW7Nda0GuTjBEMWGkK2kcbkzZot2U3NcMZT
qUKlp6mIG8XsU1jZmwAVmBuxgx/bJHs153A5MHiFUSD7U7gdidbyGO2E76O+F3qUIjNb7lXOC2dG
m300DODCoCOjcGQNShRyzMIJfVPWy8dObKFWkgNwZlu2l7V4YcSMCIZMIGh1zZsIjR6uOsRP8GFx
o4Bf272mwGWMNW+Bw222QX3+eWBwv2PMP3sEF/AeOBqZPPpzL5XbNLfIPhQSxcsTBep90QDixMKT
SsWJ50OxaZtqgZuPr3ZD6t6KKtfQlD1L10rPqBjYkeRW2RAmUIWKNAMFEEKqzg+0jTvRUkaPnBff
MBkx6tAA1ImOMJMXRzXS6Up1YNjJKNBMloR4D4LitAktaEoNOiWKtV/cNohDr0Gu4VVV+5Iz7UiF
qTioxQjqRgvkR3phwb0sIZBbF1Pay02h3BexRVRbZrFH/7VNylXk3i3QYpBb5lqSv8UkiplZNLgl
DPxJMN5JdESv0Ko3YYRlBW4FkF0GylVfCUOFYX4EGimLBZCY3GfVAUpY7NVlLnJFJv1escbJ0fUq
c+VZANkoE7tTdNktesXtJmo5o+/yYzHp2d8e+GgaCWPPQ5wdMZCws7aB4RRWl1AufgXk25QTA0RN
rpc1CbGxx6DaIhSMt2aMElBh7GgXco+1LS0cvBORyC+CKVqasQkF0CkUpScDAqIcLd3FRP0mMUY4
pXQtbagAefZAlp0wvtTGHJ7zmnzjNMVeCQH2FzIX8q6SY17p7dPcVni6W3noxYar1PJugNn9IBqQ
Wlf6UqNS84IA8ZdQDMOFXPMrsDr2fcU0u4tIgFsnEj3W63HgitM5pDjZFznVdRsm3tSjHxg66Zuh
b+4KLRlZqRacyiljnkC4JByi2aXFxF1QPS7hYWqdUqWuG4Ns2FU5ocfxsNBodz02QQm6mVnXjsx8
QdlQODCuLAGZ4I5hmTVaw34cYvRL8rfWpC+sl4TJiAX/GqzNhmP0lgxmy+kMVtjS3JlJtNhqvbyV
CeYWahE27lyVV3FMfKsg6nQqY4hNqWBLJaKMcIbvFuZY9stePY+wIHKfQaGjq9gjG6lwifSldZmo
3HFPEsBeyBQUWj6iTpqvSeCyLiswIaXxC77Iq8x0285rLMBqghoDtextXcCAJ5pqTDmE5qzgEFln
+4iUJ1VTC6j9OizpkjIgMr8aKKBUCv5Dz2Wabfl3IUC2TmZbvXZdcUFHgG1uW7/P5pJ4mTnEkEXT
0o9VHB/JZiOPrAV2j3pSq4pouYpF9qcOx2dQlpoKxM3rElHOErhmMBFq0CPxqRuYmkr0lU1qx8FL
v5qsJpEFFbjcjX8wKYb6m5bfXVZ1TtUEMJ6aaY9iNaStYIA21ICrS1xscI5OCR9MrmEZTHYSSZga
BM8EB/wZqH/o4pD5QQ9GsoakFdEbuqj6mlkvkQmlKNKWN0tlOlplgTs38rbmepspCQEe73FWf+Bm
cG0zBjahLoRbXUDPUC2tZQckX+fBHO+rZNWzyySLD8hdBx3IDWGgExvhyryFBBAtIpYH+26ZHYwq
7L6pfhePaAyvWZRNKB/Fs95p3MikAie5eWK6uYty8jyh9WySiJxLE/cHRyYMZmOIEUHiJjVkkH1k
WRBDrJl/V7G4q8b5FxAXMo9BeQ/Tih6wjt8mUTpHyBY30nsljqlXN6Hstirponksdjaemgwh9fYt
xlA86DEOGcMlgd5RxbbSLs9LMfxBcFhjheAoQXCDF6/aAsqxSP5TLhHWbKNlbqsuKS8WRoaeni17
JDoGM9l3OdOTY2lA0OZex7kLNilhjONFtM5m15mOzvTkIsyFN1TN78UElyiSpPE6XsvuejgKNBhM
JD5jhMSDBC9HCiba+Eq/C037LI/srICCD1VD09UkwlkxBJ8q/hJqDFMRUFUFK3cSa8EhEpbtiDrX
lWUz8LNBhGwDDxczEZqkfNhBwGTm+SdutU8VpytM49R7LWORnpatl1sIDtt8oNt9T0T1aQ5r9dRH
q3PBTPiBED+z9JgoYt1Wx8ZvZN/oMqRr1nIHQZYpHmavhcZpjeanJgyvulh6gaI+THYgCAypRyC0
o+YjzfD8qx4VAbO4uQEKkIjuQdzYooikjCh3ffJmxAnnjDoa/JYJ/GzIv/JggLwLymGLygxvn43D
0NKjoYhEHOLbgL0pa/jYz3fyfyR3ZGQf5r+5VZedEI3sxSrgBKd4zmVKmZrmsxmL7YQgi2rpoFlA
UwCPj1HJdlZNcncfDxrMBvG9DbSn1UaK2br6XU+3oFaw8dPR9/UwwuyYKgpNSnTA5rexV2esCsUa
3GdHii7zAn2xCwHfM4WlK5Eefc5WWgEO9JjTSpFX4dtsQx6AApB/yVZ26TTlJDbFl9xpH2H7OkFj
lmNpUxiyp6lcsj1p8OmWeKr7kEEZ7sF5CjKnii5FI9L5KfUHvI0T6b/7ZGw+l5mRYj1drUx9oiM8
4STzW651ZInznpTjvblqpbXqTZpN6G9cYmKNiyIzeq5GssWWaDOIyrBZqNMPcWF+Ff0f4u77TdlC
ns1HIO8wK7+ngAHdt9ITUp2a0KhD471lytGG2m8dh1Z3CoxHnJ0rLJNP3TJgcJJMOZ6Q1i8yPQLs
ODhiUcrax1wa9xIAAEgyM8HikI2ND7Trh0LRCfTtu1NYabJnpkykOUqY8VjyJSLYoqX044J15OFr
sTJ/0Zeb0YRf4dDd9UTYm2tdKdbKvvit4gkDHNXZcZv7mOhdJpPOPCLgOTTYSBNZRUsh0JGCypHT
LgikSubvQpVim9If8wLml7kth9mVCDsLMBedxuWgtdmzkWhwvAH/OgnqgoVdCYiG+NLPza429V06
JuSGTm9L3kDCsRBOmBNzRsOQt6DBKm9ZY9bJcFOygJ1kCypDnVqcVToBm0xc6lt8b6SCnPMgkt6y
hsDvgMFfbanfUzpsOlX+sNLulITClxGZTySsECUoEVw6MmEPF83NFBWzjKyx2xINefosp2uosa69
SE2BYWPSwddsT3KbSJsu4/QPegN2UsAwZKFT42L246y1dYV9ENriuDK/YpvQsA2XDCwgFAPEiBB9
0guIh6N6bLhF1r9qZm+5KoGWdrJ+2wyFdXi3fufn67iuI9fsMRL4ee6vb8gce9H568m/vvPXcwak
6ECaY6yi/vHKP9/8p5f/29frt//tZ9I0OShyX2zSvugk7+fn2GHbv/+VdZ/glr9eikHjFj0ecQpt
ACWsf4YcVPk/n/jnQbLEZv/Xlz9/w5f5n5/rmSnta9HRIIh6Vm9+omXgNX5+CtHgP//o355T8e7H
0Tpb02hadY0fXB9wz5DIvIZCyTSYnJyfJ39+5udBa7pyP+kNoIf+gudEiPPsv/z7v74EN5+dHlMk
p87WAKK/viOVerqpOULlGks1rcl4UT1RJRex6f48ZwxT6oyoMxmAowVp5/aGsQMh7whdyn2Ur84U
P3/thfCK6Yebg4uO0VE4teqZ3WrRTvQTSXI3vUQn9dUOPHbqvZk40y8ESs8oUi/MHEdnOFC5hHZ7
h7AVONXb8kZFKjNd+YZICtvYoZLexy8SglE1fzaPOi5L+h4+FjePHT+Si3UOoAO8weWujFv2Yl6h
9tnfCnOu0m/mIyHJuYO5FILkysVuqn9w/9Kr/DjsOPlHg1TqgDuSYGzjzzWgezUY2KCOwRSptPlr
943lOIok/Moh8pbDB3IKDEQx5e9d5Qu+Z+m0Dm6BbywldjHCbLVbB0LVa/WCK8FAg+yuzHE8EvAM
fK5tvJdi6ZRtYNlLL6q6j2BpSZOrEok7nLF8uWYX87qsAfR2uul6X5RqO6SZjS7kdzIa8csnHIWa
7MgjBkVRSSpvtJPl9wVgToyxJ7cn4cSjZNimYLcP5myL3hMhbofDtKPv0fdI/uA3o2jdWngl2DNS
F4ytm3TPOkqqbipsFYQSJWXdivazqzvqCzMS9WV6SsS78HltS78L3GWrMas7ZM/5Bwt0do1taVs6
2XPxXN+IcLI1H38rWrNwCwGZIteGEv1p+e+GdSHntQod8GA033vkkr1r6ftOdEDX4Pb78PAH1aHF
dKvcTT7Rmm8bb35XL5X3TWMaHq1ThyfEe2E6wgckkWNIUOvtbXLkC3FMxw5JzJ7ZP72L4tIeMppx
rvVoN1vTvaYOvg2Kjckrj2XiQiG5Br/N3WCbbrdVfwUv5g6TgI1+jU/6Tv9dfPF/2GCP5k3fZV/x
HSOz4LfQ+90bs3gu1eAaenAfbcovDoBC2iTXVYTN/R6LId19iNfiLXewO8vtEiLaTvAgatOMuvFH
8OvbuptX8yoOGDo7ORySXRDurdJNZVvWroBI5DdBxgLJtTfEF0JwC73yXj/Sj05w/NX9xP0oz5fw
6R0SlYSHi4M6xEbaVNpZWbvaVp+cMkaobjP/NaGoO0SD2MtGeprxKbwHR+38UJ6e4mEnOEzRvear
6mxy5JMLY0BenSie+0sCI9eVDouNX+tai9xA0bNfDbbF3EtokQloHx0LE0OaI+ER3orL7HXH6lLW
9rJN7xjrD4eYFWezHGLYc3x6JhAHIfZ35b0DTPqQ8HL6+7MAGn64z00PGt5cPPUld4APwcJF0GaH
DDPd+s7vTS71pn7k2HhscqfbxmSBjO7kVK8t7CxHtl7VDTgLWI+zfHOxfZ+S4+SjUvRlyJVnSImX
7rljJIkFoHnCD8fB+H877Won8h/qrtnWeH1aLnHAhve3K+WROhvLyehRbWN2m7fvdNNsmdC+gPmw
f5OQjbKJBHvH7NxZddOTcA5chrGTzcWTr7czJ5Or7CAkTrhfD2b72El8e7ynSOcsu7hUxSkIdwYY
BzSlg7jXvoXcnpx0t9yq3A62PQnc+naqd/EZGr0NIumUp8kOPwBJEDC+xV5oZ376gZ3kvgYd2tPn
lDcKJo4cPCXTHvKbP9a28QXZK/XE07LDZM8vdb+R3fz8UVZX+db/Wd3E5ksj+Kge6i3iRh0Rp8VR
Ky2n/mzP8RPZ8j13rzs2H/JvNJii9EqlC5RVD168AZ+ED1RJDjdypRNccxQkx1I/h9/4lRbdqcbg
YHIt+2Nh2u+Yf2Lxkij2l2SHuiOjlThrtZ/eA3d6w3DTjHlmgAyKpQJz1vU4RxdkYEgqKzd/lBuC
faitlK/xgevnImOp7bGExV5s1wxUXIj9HqyTvcbVdI/e+9u4GYwLR2c51A6mJqrdfME5XRiaO3Lh
KKaPtpnfz5W+zrKHX+VJ4hS1TvKOCrbQNotNN07etFeGTgnpajlyj8QeymNli6jzLrlsqSqkc5SU
T2jyYBchnJw6jE+cfLOU3sSpHx+JS3m17hjPyhebJVsglhuHzA1ZHMZwV37gw5FqfMkxgMt+i9no
/elrplIVYeS6wD8s0M567oFqys98z9BpC1lA/K24NEuLfor8YYueC5dHuFb9a74ZgvW0x5R4ifwE
cJm9fEBNLT/DW/aMGv3yxFsUH80zH3j90CeWninYxdGW+w0fCzvYtT4Ej+XcbSGb/vzH5H35Inz9
EHp+e59EN8avwgVnPSNvcIJbcS3v5R1yQaRug9HmSJAIMZbOnHqTvsm+saCwzceiXiB61ZsEKzEn
XTZWh57Sw/tQnNmSEImSMyO3nIb8wc7AMvLW17YEtXHk/TjVheuc7S3YwwP1RC/cclklv80/eutj
YEOSunLwuYRa7hXI0xxHdlI+IPTrGwwjv1U5KtKX/Mj3Bst5Zn0bsHtkJwCfy5DIM2LDoOMS73cq
G5HvpyRUtnse97ioujmGbk6woBs8J6HXoSAMbssufmg9tMy2wtPpXGFoOIiv0YuFrwTXwDl9ofH+
6t7EOzfqI3Ih6oZ7pHEfiVs7LJ6sGbUdyY72ZRzg4uA74oeH/lPfVztug/fwM/gQDsquPoS+AL3A
Np3BZ4vdl+21bunH7ewqf4YHnCxQ5SOEMbyfhcllcXKh9jaRk71eOxsxJYcHd0lrOHNy2rspbTiE
DpoLTqLClkFIqPuyXqbYxYIa2dXBhKcMKxFPIn9aBUK77LOgRGOtQ//p4yieuNz55rU6CKyFNA0C
Yh+siF6X8oOoewoeHsV8O+dXdcgOKvuXkOK3jbMubvuOrPhSvjX6Z8PcVONzBPQbRwzwxV3IqdWT
naYSZeVLT6ljOI8N1E9he3DFjWZTez5blg13osy9zrIlf+GUK/6qMP1oLhFUvWu1NbxN4INmuYGP
87fDVf6EzQ+uRN54Q4EwXsL6C8lL/l0LL00WOhNGpJ0tK9ZJOFQFeheMtdCKGOFVIrt+qXNPeE0W
VG4O13K+NT/DpLWnbNoI2C1+ZiYXR7+r4OG0drC8qFXmiTt0GGxXwFSTgXKLafWx0GzVW5kdxbf8
0swOwoOcNhEnK5L7wL5PZOkMH6oLkgDdds+yI20zv7jgSo8K7Yu1jf2EQlpCw83Sxu3fc+ZyzDc5
tz7lSo0v1qaeAMZ2FKrceBdWnsgeYbY9aqe+I2JA3lWxcLiUoBTU1cDi8dSqrvaEAyZ4PAZOqKNx
vvxeDigPlgA+jY1no6RtBpIeVsbXnZR1KusUH0Qq7q64oRtuneZ5qbaVrz7Uh1BtW0d/jBso3l36
q7pwnxtvqdftxNYediAm2DzMvJ/FBl2x8ydJ4xJ2GOsDEkNkAipJMWCjzgWCZgA+s1Y4ZevHrGLc
8aONL/YznjbUO/II7c2VQYJKj1xZmbtVnvaTegFSWbJTE/vCU5Ccw8lhWPFhvJNlaqrnacB+xB5+
C5L7t+PB2pexpcAD4D3Dx6BX33G0M8ILL9ahTXZo7zABIX0AQblqM/6r0GGu5xJ/IHqM13RPPiv3
84wwms9S2y9Y72nhUTOpiPXTvBcJkfCq5VhimHcokZyvZ6yr93l2iMSHoB6hY2Ec8RETqS15ImWR
7GGTgd+qzT69vCe505+b63wvR2+UfbF8GmqvTjd96gKqiPc23gpkK/EOdIq0naKflPZ5Fl6D6RcK
PKgbLC4ZPksfnWhTEb51IMyU4JFdto78tFwQ/Fi+YflZ7VFgzARDXChQl0O+IXg70y4Ajca+ZxcQ
KTES5CNOfQrWo8elVN6zZwGS8CXcz1iCjzvtC0/QaLwibCXdEV8FbE6xkKpcaTtU2ya/6RG89K0S
vGSJX7AalE7hTgzdINuxmmEYivNmW3411qo0PRh0W8q1ly6UM+yPXbVnsRsf5gNVfQsk27jJ7Fs4
d6rQWoCkypcoZLRFdI7mYCsqVp7KobkwpA2HTWKwtiGvRinjF+k+bbZGfoBmkWM91f+hT8Au0XwG
C8ESE6gRu1ZmdIpGZBbgt1skONNvstQnnWIWjkVLJe+12ICFm8t6+W0tTG3cAjJD7qTEQHxX0VOy
K7Bk9HVpXyXHGYEPRRj7iOYy6ZlvYe1nER54XmHRtx5TpPVBu/qBPOVp6PY0JELt6PhPUCPyJ8lu
HcPMOydg+aIajLGC2acp+3KdXvMUd3QXa7KBiK/0ELEOqp+mcW1Evxb3bNnwoCv1a/zAxcX6qgSH
cgSfwpAWxHlgD6iU3gyL6ap5OsOvoxqyl1PEQkAC+Z4fLDZi74IEj4rPNs3oWMw2aryF7Z8Jd9Ri
uR9ZW72yi7cGMnv0OxBsancnx1Sj3BEYxZtmzclIcaz2IVgIWxEFE2vdkt0mwR1e2B7Yn+zuwn2D
uxQjbP9CDgP1aw0e7lN3dM/5FvzKwTrhHH6mn93xo9qV9kf1W9lOb98LnRhEEwfnYZUV3EY5T78f
szDNJ07Cm0FNwyUKd46Xaa70stv4lN+IchPA2EFmae8+hWe8aKZnnYP0qbjDBV/i5Hvl+jgK25hx
fEGcILhZyoKKRvRreGMtLVy8b7j2JC7iqdm0A60R0ySmyFSpPBaX/JTu+UB294yPB+DBphn9deMF
df9KBJ/lhk4v3ReXotqOT9PvvkEnubLO7FDcYsaiAUZwVWPT2X6gxhIqD0MxSwb3ML1pYbzgsrpy
QEEl+Gq0O3UXm8eUee41cuvxtG4k0zP3Fq9E576p7yxj5a3fcMOlvL8a9wfWrGPxzM3LHZn5zMrB
C1jTJ9YgW6Z8GreQ3BmC7yTIeetVNj9ir/qNYCFyqT4IB8z3NTJeHyzqj3iXbtzuvAoCzeHaQY/6
jadE/oCUeTMO5cbwKO/008/7CYdL8i16y9HCy4gWkSK/qrbZJegvRfJrMfat7POh8JLg1+XQnM8l
EAJl8Tow7e8KBZX1lrzTkxu+hG3JVn4AMAlfKWaQ30bl9jcZp651gcRSlDUTWHW6cmnhZMQu+0Z5
qTvdrzUfA7jAv4g7zrixaS5gJbhvgzzFflF7IhUtBwd5G0rgb4CjGEMT0QOsZqKfBTQuEaa12Csw
EbbjD/0Xoj7umpD1j8zWE0WTZr08jMEPPfmOEwVN+6B4ZeGav8oNDH+ciHa0GWLqKSlJdJc4/wMp
8o0XRwRgcUWzHZM1GB6SzhMHNwo98UXwS3FFDxbt2F1DdMFP4zmDtr0LmsimmlWVaxlsxV862IdO
Hgv9KBfQLtjwGWQHjj1LVk/8z25w08/mSD4dpgnRRvhGRZngqQJxYfBQBF4xmcQuKwB5qd3wqBf+
W/2tbcbj+BIdgrfmPrJh0nQi1IeBaNrRDamT89wYb0iCMLD6nPZJYwMn2rnvot0aKCFcTHxSl80e
3m76GfwZnkvriO2CVG2BuVIspVK71l3uxFJ/iS2XxKhyOFbD+/jJfsbLfOQbXIfq7tcbVPmO4Qd4
Ez2bKvypWoaqTvqRPb8QVxge2xvVSP8B/7EvHVk+dACvOOCWWxgXwIxI7xzQgfYxt3bkcM+OGMQP
tvhQDhvridr8kHt0mMxF3R4MU/4l/0pwBQCZOYfnedyRiTnLxBIS83eEKiL7NBNsz8UztUD+Ic+b
F4NpGFdq7YCAAGCA9LBOI6gCB1nBjkfSbDI/c9vTnG54VpQPAtcQnsoMNNqTSPpc7+EWi+GPts2N
exV4o3pFjFu9gflWBmwYe6IONdtD/mp2l6l54qyfiEWqUMAMfNSL1VAJZF8lG0ENBpeElY1xVG4c
xfkdhK7Q9yjlg8LXli/+gMhYUHDW/50VePn4BIzVHW7q1B70tQ7V4+tgK9uq3L6sGoXoN6q8QTjw
Gj2I/yb4U1y46r/BRjDVQc0w7EycTgKXBe1Ij7/iI+SHbQM/Js/ExZet3LZPRnAwUWDTXSl28Auc
jhK+APOg4qVbArCs9kLg7DjQsEbre9ABnzvd/ybvPHZbV9N0fSuNmrPAHAY9kRhEJVuWLYcJ4bSY
c+bVn4fa+1Sha3CAM27sgkrSkiWGP3zhDa/dK/+3Vtx22qv1VBdPOJgdAm2rv/fCjsTrzLiHLZd6
g7Qle3sdWH5gDRGGsWo8kGmYxac4DjCXtiYaKT0ylCdWVH6G8jVZG5M5YlUn/I3dZpegBGrHwGnH
G1/2RXIJABUIT/+AiNda0JUP2iou45B8vgpntiFUF1hhQJzQ+CGIQssVrwGqNp6cnpFPagZ32q0X
5IMjgnlmBDTCNuyVZNHsiKDDYmoYpnNfAfMTy+2VXB0FObIaPTlPX1yt4XV10l7DfZYrtGzo7/YX
4tLgHdD1N6kLcTG1XBbI2GVZMnZyciCxOPxmkJzfY/VKiJlQ9KMnBKR8+WJ1m95yyRv4jN5TRxlp
Op0qlPqvFDWYWmei9sxvw9OM0NqIpqMfvcLHnb4kmthbpaI0E0hu6vmk9psJS6XJE1V7eBVHZtoF
SAUOmNgO0KZMEWJ4aE1HOHOR43qbUCtUUZpw+tP4ojrzvq43xNUuk0z56q5gyY4UPGqqNQSg5jvR
fUZdGDKkuCEVIqRA5W8kRtC5B7eQXBFUB9a0oIN2UvLQg5raoE37J7MQhAPlvqXkru7HEbUWajCE
JSAjkmGDnnH5O2qvuFyDtAr3if8mXKmJsmTg+LWnpMRhcYNUhI7Q2t6Mf1Q2xXr26EiUEDgxsEg8
rijAlJQUKd2TJAXv83hSXosHZMEfuDPjTkxeA+Is8m+TCg061pUtoBe+Md/jjzT0WRpWWfKX6Ytv
YlnRSNjFDTv82D9koKeedZLaLVL+ZnmEYSgfZBa4j+g6nmO4E1Qcb0FCkuAEpwTLNA3hFDBYV1Yt
EPhsS5SldsM1v9FJ1uZjvR1vEYOQz1fhEW5j95WGW+s6HZjIFKtBgp3NEwOcSpPJ5gONtJEdLghr
F4xNij0k6ms6AnZjdCwTKU9aSp6Y3rTmNZ89Wm00Q8lf02c+S2GnJrhIHRmWH4uf5Q4azSVnoiRE
Wl2DxXqMiPhqh78be5sAfQdUm0xi5DI1Hl9lFX5IcVRDzYOaa2EhBPCnAx0zI2cPoGVPrX3SPwrL
hWVfqT6Rc6vAvX4VWPo5ZgDZBYZC4S5rvEmc18ETr5kHSzapNeAXIBKMyoLer8N9WOHssNhJ25xI
wErNZmvPrgQmagiVyQVkyNFzrHwzTxSJ8Uw9nbtbUyBFgJwRWSEl9sIPspJxPSqWlOmZfwW936Lu
LTtUE3lOylW+oLalSs8JjFR12NFYL5ne0U81/XBR+/GdP+d31nTF5kJ3pOcIEKESC5xzPa+KcGfg
jtiCsuOQJPr1tMD45wV4zdrPMYZH9kKuONcLd0OuUSLa5rKGQRVC1HisA2mg2ENeXHEXKVF+MDr5
Tn26sO8FqwLAG2cNm4DZdaPszwsOn8p6t4YjGv8kU7dmpWTnI6WWKjbc9TRJUcp1lHDPOFeywSBd
I0duKvs8VxWnEYGCBhIQzHg63kBbKpe73mGGIjuMLRRhrMDm6DlGbhGrAkMp0FjhLkJ7xX/Cq9HI
33JG30DXrfeh3InCH5Wy/ckMd8gMcfzUSShVotC0DlrT0aU3xgovKbnK2vrdf/0yv2B1PoegklaD
dIMlSn/cJj2pUBhjoI4OB8q5ziCCOpJhCOQ+l5+fZ+MvrvNCw3o9BTrj6w0NoUI6nHsS29xGTodB
ryBNv2MS8S98hNsxehNspHg9bc5WhnCebrPW5tJxCTjGGG4rK3ll83WcOX/E8TII1ptUAdu0C5Bt
OFFsVHJQ9DzW9o04t8dgT7IRZuw9REkUWtD2tOfT+MEPD1e6BAIZE3JvW06H/y3tlS/UKfNoSOrb
1IXT1RdCvRraA7NCU32mfK4cOs3v6Qpo4kalCSza4N+4iXzZOjEQlGEyaHZf06x7Ng4q+Y/pcmOZ
IPwGH+S2c4acJiyFyh50r76E8g7Kar3gJXqpgUmu/QNgoES/9rBO5e1d+wnlHBeuNVGh9KxnB4on
Qkox4cqY58cDUM8CUE5nNh5hyKOlVBqPnM/IUCIe3BnLkdvAZy28CRiLAFMoP2NySXIK9JWKO+EO
YxVY58v4iyoRuFGuMkfB57gNkrnnNqA7R8TdoJoIYlJ54Q8i8ThaR/p1jA9uJUqjQe7VEup4yBzb
ETIH8T4RmOo0Aa3DuM4+g7SPo+KwlyONDaZFWm2hLTPIusf+iQZpCBeZuYjpyTPOOVQ90CCLasIW
UDoeLTY8Wy0XGqASfYqFx9Exj7XIIXKceuTtECzERgiTg8J/Wiyb5cTqL0P3jhSN1ZabMvNz9QSk
TZRdEy9b7Gj5+sWdC68UfVrjloK4p51KDroYovbKPeYwh+CZuWe0V15yuiuCq4LjsiMuRzbVgI8m
QBZn3NLmWi8s1gpAdGS4HUDCGbz+/fJvELQq0P3AWWBr1i/q5P91hVlLhW4HppLrk6Kn2mxTCE6F
Y94mH6wbZzYLDreEucj10Vbz0G2xdp22zaN6o4bH1YA5jCISOjOMQjAFhmzLgsMFK9pdlKMXv84m
utZK5IDVyQB8cmFZgXiNhNWaSBVOxXEnwMQRxd9zTSWVQGMdHEzIdlNVG5ea3A/nx31lWAb07VB0
JgHKDtZXfQk4JxInBmO858KS5nFInP8KCDIAF21RX0YJvEUiYc1NwUfG6r7JXxZYQQAfGAQDpczt
wP2ctlTPtcBTqXKSlSEIRRfLmSxkvympbXqke0er3nqsnlt0SHJsy8enWH9jMiJO8A1KNX9axys2
9CSpJoKN2Mp8kD0wyEhwyYFVsrZyfE4tlBaO4hQ4tfAqgvG8TztTdfVhvdIoVrOSUeXLL+yZhBZK
CxQOKxQaY36seW0NogJhONZLW6UjZW21G5Q2Kmgx8C46jKCn7JlJMR8G5QKkv8Y/i3BmY5kHScD5
sKBCdDGywGMarPNH3dYm+EIbfYHssUEBuj/yBre6hvVWk1TYFo1zMCzn4MYVFeUTyC68hLnbzICS
NUTeWO1O1+A/7Brzax3XyoV7SaFVpCFK27OOtx2FekAvKPExs/rWBXBJJZcVqKBMCpwrt9brNs/Y
+bYUotDQVUjx67MBvl+2LWsb0CMfdojL5R2exw7Lc6nuGYacxRB6JNB4JulM0MZJSEo+SHfrxLei
cxcCAHdDkcnjdNAhwx0zDUSmmfjl+Cl8g1hhGVN/6z1yqJP5lJdOyzUlvLHejAaqmA0GcR1JvQ+y
HBKrRpBysgS75fIsBwUhwcAP6wPWSXNha8Pb0D2vXS9KCZETxcQI26zZs1bJlJzgfwFNxhxC3Kqf
lBEs2jReVe8YmNwKhiyIf0pSBUJRZ2agRq2PIMvYMEWK8IXNyCxhWa5NvBEWakgJct1k5shvL8IX
r83I56vC6FnnFCqfu8ZOjkm0YO6F9AnJ/nxez4JPltV2fYl0NzqyACOjQwTY2thMFhYD23XeQ05v
3qmI8PNGazPz+GY6TuzbGdspapyMRpr+87qArHs2wsIyhubQB+wltovCZdj02oVpCTg9aG81C32L
9cMeLixScV3stN03A54eSKBcmLodJHDoCosTJU8TJwTYgVkhtLhBQ1b2pG4PtwS9Em4YGJj+oGi7
cNyhmidSOg9Rdb1wd8bMqYaDin4/g559srgERFwsLPfFiMlaPWbvjBmmFEfGSrQM683mQwxmFiNW
Dm5RiKtN5nPTWHlyQCv6dlXG5CRju/0EEMICxX4naD4f772RvJl4OdvmYNbybSk9sIxhz9aY4IyJ
ze0Qkw+0P6M19mHvo1jGS64hwRmzRURCJH2kg6NZlO3XJgO3lb/KQ4g5YMZPlsRmByUnmeB2qzcB
LJn2tcZ7fBUhSOqxhGRLC78DgHCC+l0xMPrR7RF7nzlDPS1TPp/ABNCSIRLj7I1vFvlHaqMk6+Sr
6/YN8oTyJ8gihMJXmEHXgvrzQVpQTGZzRj+SlE9YGuTZkOyBIJkDJ1VxUrBEFg/NiqkK4S62V2oI
qYxcXgtNQbdo0JCBRYxz2tb10u77ppZBCSdESPp4XswsgSnUGXtNpdikJIOdQ5umnivGXqWrF6R5
lL0EpXFv1RIwsgQQVYG6J4S1j6SDRpF3s7xPUeALxDr1xTGi0S1AaomhYDtCk477QDSGfdjj7LoZ
ZZmZtMpHDSKLOGKpIoRRadzPTfpQxbrgSgt3pB3Vl1EfM2S3WwNixcTKhUuDM0TPtWqSSIVyyW4V
lHtj0X6aPPwcAzaZSmF3jpbc6w0nIa4JQ7PwU0DTm7Gz0PIypOtkInWJWd3ff44lzOwGqflwf6tJ
Ffiaini9f3Wep/NuonJTrLSgu5A//ORuP9Yxl6wfjrEMWDP914McLoAk76+7yKj3vVyZW6lm4jZq
Ve/DNPq/D0rraVrJVjLONeGG+PTvDyR68m3Oeu8oRUETaH1ohjnDpeVfr+/Phpbhhx2dP7egKGND
A8V4f4rYJ08RyU68olgOAqIYLD3NDG10amA/GcyRGLy/3QXq30drCiBCmzpF3f/+9H4Kf/3h+tcg
O/mXf79ZpYE/NORgXUutpzFAQt5/+f6ATG25T++Hc396f1Or6ldLpJM4KbCVwlVguFfZ6WCe//0w
ri//4737v97fk3tEkBLk/RVjPOZGhpbaENZAXerKWVUoDBj3rAD1rRHldoNEsGF39DfkEMVxcdBQ
xtBBmVtH/Dx0R8uM0muF6mWkMrMAFtPMtbydUBkopj9tJjZkfsFXqKUZEUG9LwMLMjZiPbaygGlL
KKElxgCAYCjCh0IAKKOoeAJXK5EuQko3q8yEkLyF2YRyw11yNp17JH/n8bHq2JAHUcM7JMP7TZ9J
ibJzM61sQkQdsGw0MQ6bzK+8vTYaBUGtkYpnBBmEmHRdjPMR0dI68TS5ohFCkURt9MssS4+1OJee
ogJ8rUdEwibCExQpMOJpdDwbIWiRElCfK2d3FVLC8IstrRz6JxTlEcufoJdnwanKe18bfDGWMJTP
8AMMpp6uoUmuZWnDrkUTK5wq1bEg9zn5xJUOZ7ddlYhR5AOwZxzTEMOmOa1/ph4P7jYkDNKptoUV
zfREQEclYxOCe2hs6SpEmBaRFQp0ZRZ0XdzaRPZ9QIluHKiPYj3rViOIkFwiw8DX4VaKnQ+ePtZH
GrQJ+XOJybcvYaUwllSZTQqE+pgGtIn6j6HkojU17jGxflMscgeM4KqtaK0yEIib5DDapg/4gT3Q
zAHEP6JpCtJ5cyCQWEbh1uhL1cvK5MuiAoRwvrabUGrcVhnBY1TQgOkpViHKgmA/tR0xXkYwbQlK
yWVfnPJavspr1gUVwjcpIQL1gkFrgDyyHiZrZNYMguGJ0fhe9hyxIKSAAgXz2HeTdhbZuwxsBFGE
WgjsAXtWUfpuoE/jidqXlVjaMezZ4HLEgLCSCF8lncwQHHPvC/J86KMB8TuxwPQZFvtBFBvgbCiS
ZdIa3ktl4IRjkZ2ggyHAPRzRzVVOhVxdEN4CIUWjFwrKcpAM7a2WUTSFAI81QlwygUwbRYRMDsPL
WDy0im69YoAwoJhjjYp5wFrJT2Kkc/pKQ66jKg+a0Kw89XGX1t2HHqKVO4716lI/hNtaMC69FLPv
xTNOt6EZr4OIPCc2Bqo5xg/WxuNmGeG2Jar6UwuEc2GOTL1OPIJwXLE1YwMwQ94Wfh+Lh8iQNH8E
SZsscw5SCS8CKenfUxQJVhfy1E0k9t9Z/TFCY9yNDcQ+aB9nZUjlvZIu+7DMiP7n4FNTdOgc6Xhq
hzD05ue8NlBVk6xjU9VH+DTdAd7KIQukP3jtQqCpKJyxBdBrAJDUaQdNkxIPoSiZ6ep0uVTvxeWp
0yHPtm0j7wvAEdD8fESnQLHJM0lSlWR40OntHoZUvxUD7UfMS/w9S90LpIydoGlfxqb4GPUMSlsv
eYuSndeRDlPXEh1NyOSjEc1fZlrFNroCjolLkYP03FhLrTcRf6vWTlCk3RhXUJp1qDaFBdajWUbU
a9hHLNRAUX6F7D2SFa+gRWAgRg0DFgFwX+iJtzS5FFHzMvZ5NbCxGMFsp31UI6/Z+pIoIIStFPNF
jaJdUmkHhkj+lQXyySwAr3fl9CLl5HE9NDcdxdpwbCkbRs272k471eyEw4L4MLaOzPZqWkJXMduX
WcwmXxGVY82toeQI+jtEmxaxkV9tJL+BcTVSEyAqwlMW+1+IW2FCIhRry4OmKq+YHrVUPhYMs2KF
mBBRIquZO3JCSFg6Yhyu0AwTTgw6uMGILjK+voGEFxMSKVux1q8z/Nf9HKqjFyOmuJ3lotgvBDJ6
Vh77uFIufZ08B5JVuyzGqS8nL3pYiucuqI5WuCgHmX6WniKm1c0DTR2gWG0jSKiXfKDO9IOfe7zL
x/jPHOUYFCvRS2mHUE790vwQ4mU4WlV5CuoZXT9Ix7AHxM9shUhg+4waFFbBYlWhaSZFt0LHSlGk
kzFn0kkSFpZNBFhdITUiR8qrG6N0W+E1ddLzjvR8GImbLfyO41agCxhqV1XAb2rR0Aqfqt9kCo5J
i99BFCHktVSEneUYY5RDtpultF1qlTaQmUr6oQ+G5y6RWz+EoUPjYS2RwB1GzCo+xWntqkb+pzUQ
gIPYH0BShwQ6jn6LIpaj6fJrl4ejgy3F5I2o/rq5geqbNrPVqjIOhCPpkdGo2GVkNwT5wGi080Uw
QppiqCU5uZnbVlkWEB+t7oijNbEtS0uvDrI7inJ/lKv8cRyX96nsHhpkqMkrJmWHQtcR5e/Qw/wT
vzl9vKpUDR8SAykXqfQEOY8RTAoN29A1JFrTGYiLoMCMlgNfnoaM1EJo9h12l5tWp6hQd3L2DP3n
AXe8IxaFZyHRLcdYclgQBPR1VdfsqGDnJfRio0QofoqkdLJEc4jf1U9UoCjUme1TgUiSVxmmHxOh
7/IQWIce9UcBGS8JGnJYIBQjiFjQqpUtlG2yq4b2xdIllnaBqqK0KoMuofkdL0SbWG8DldGpUzVy
6OsiJc20MDS/G50ZVZyJ5FAagJp0eJehOkZtzqyZM6LUe6pRgjJPhhOsxykt/kDc3/Rci89qeaub
wdyGcVCQ3XD+OoyXBdeU0xw9mFoOtqF/n9UJMOtMNiAf5iU5oFU1HRthEsEN/4SaTmAeNh26Lk+j
Bh49tdoavd/hJ55V/GfpLIlljI8bwhenMBy+w9YIPMFXtGqHFKMOEXCiDICCWJ0T0qdSfoiaXL1o
afstdcj/yIQbtUkRvDGXtxjPau4Ped88M40/jLZ11HDpHE0aaDdLGOcJGORK02lW4ujYV7RQzURx
R8miQWiQ5JCGdzhRwVOMFDwEEVPGDuW9iS1/lPt3Npwn3ZRxy10VJSpvZJ46VRBoxwpDuklaOtjm
a41JLK+TFZd+Ag5uziZOUobgq1GgVyyV9mCrwH/Wa6ep0UGVlwcj7nHO7DPK+jMBCxUCMxpwMpmq
B0Xq9GNq0XqdIOKkUQKTNFlQj5HTL7NEKLAJetBBSephp0PJddJQeBjFcjcaNpr+5EjaQcK/2DVm
6VXR04elH/WTlDU3aOvskybozQRCuiyz5Ewzxb25sB5TVHYPCEWAapIVFGYwTAkwnbJ16ULFrMvy
loSizpEJKE6F2iZUwDtqdXqlOVnYouY91LcW2KJb0V9H3eFJ1xvKF+qq2JQR0A0iXfpaKigNN2oB
ea+8dklPOqxBuIPR5cc9soyqZT22tRjv+qRd40SsWSajHZ5JTSuvhYYNHJiXuZl1uOdpHzO+KHak
NocRkjFFS+mjUeuHHKk7EFBLt10nj45eMckjFxdlvxWTS0gq5G6hT7Ordo0GH5swQmBlynrMArFm
I7hUP0piX0fJxd+8wTFrEsccSAhqg3G9MywmaSWHLGM4f6UB7dps7CU/GHJzq+CrO+ksk8UI00Ix
4coG7bMiZuapHqjslnK5K+OVhgDgs5A0aRWbPIviIO1kxCF25NPKiLdZIAFdT0PRndQFOCOAMBLq
vZQ26aWPURyLeprr6UqLxHglBj8/K0cxSHGzGnSqZnGwRf/f10foR6bRk/ShhrDPkL9jv0qpSQUp
8neLQniC5HM2Q/2ew5upDeBN0wLuWCm9hW+ZAQU/IahHvWlJcROinFIjJOXoshicZyNd+QK0T/Au
fBFF6iK6KkmPFd4hVKqp+alhvmBoacKUR7qXSR+6wABRCguWYhetJvOa9FvPRozYb4lm/dR+9Hrl
L0LRUnLIRncppX3QgNy2DDxsG8poRcjJimb40Cnc3Bb551pcSAw1JJ5HUwRGNoPNEBJRc8uifRNW
PwJFHixilqTxmxk4OlkEJacY1H+HxvIC/6XtzoI8hCdTTB5kdRSeSXcV9s7vpWnrrdoeBh0lT82k
19gLT2Vh+EFBomD0dDXFgO076+iiF8aZZMguUuV7RLsXXDPuSomaF7QdFvBb3dsQTDfKDhrpk8kq
p7UoBzc1BAqrOga9gjS/nPl4eUV7o2pYW2q0E+n0C/ideKg5InmLmr8JpdkTlrzYdKu15myIaOi3
CsDJkJ5hT+hcYFUwSgrsE2nMfSPvlEd1HNC0zZwBPxS8xNGJxUu6PjM+WU4TZcEpSGTtNDvCbV34
kWEWHEwpfptitlUxYjYyWpjQhLDQhzBYbaTSbYG9thLLKJKG+qYKVZMPNO+lMipONzcf4qhhhRvH
TNEKcdFoeZNi8SVKaBUuA2150xoD4P+0+oN5XmhQ1x9RXEuOMoU0KcGat3gculFN9yOKBtKuPD1P
sXIVjBEHBWs26Hvgsfc1hsCv56gCqiHoOcFDg95wdEG/+bagfY1oNQXgvszP2DC/LFGxE7IwvGba
azsM3xOCxJQoSSUryhw2h4tTLbVbuRX3LYL09gyCREIsUxHN/WCmp6g5KpL40SxIMuSKdUBhet5Y
mm6CvR2eWisfLqk4/iojNBIToTkEFSxt0xppetXi7E0fb1VZaj+Lei3i9JJPTe33xUIbKJnWpjOd
oNai3Jqqp4kNCaOU7s+Aytqus+jloVuDe2GxWB4KShh5SiAa0W/5FBY6C5I+OsMM90wAw+dI6SsL
1uD2SQBSsmB9r4b4Oy6zn8oIa6q69WMjBf2xAEs5sKsai/ljtaLk6Ks0SNwtt8/elKaz2AuOlXOR
0K3AcQLbkVp2mgyFNQmZSQPZ6qoYO7dgBd/20nQchlDx5VAh4I9OS47TtjUYtC6qZTehrrGd5hna
QY9wRIy1gbzWXFZi4oihmDV3FQXxvkbJeSGYkqsHOL60LmrmblSrb4Vl/Sq5ULpJ334VOndcjoPK
mxf9AYdkKtIJPlirH55BbleZUGlUATZgX9RQ9AGMTypKIBa8Le4600eN7HYywHqkGqUCBN1ZsKEK
COkcnAcLL3TalF2X/9GCMQQhDwe1AcDMShNY4qeQAyfC8wDZTPzutJhmnKDqdGmar0KCBRXgj93W
pd+oJcurSioXDNFr37Zv07AsD5n2aOUwjdNeyDw0Pwqwi4gqoYJPFkkt3eI78N27dJh3utGIFOdd
vexvKbXHcnVaLP5D2e0/Xv4vFXozJKTR/h9Cbz+fUfk/Vd7uf/G3yhup5j9FVeE/SVVEnR3tH/81
/rbdf/8Dzwjjn7KiSJoqW7ppaP+WebP+KaK7JqIMh/OeJUvWv2TeVOmflqVZuigrmobipaj8/8i8
GZIsI+P21832f/77H5q4foXIcVmmIqmSYor/U+YtlYK614xAP0tzQpWFrXhEvQdgJ3sLMqCZAt0q
krv9/aGKUVTTw+hJF4x2n0lxKzv3p/cHwlYDmmiLDXKtoaWwPixC1O6n9eH+spySEUEzgLrZKOO0
1Qj1/v7QY9+H5JD898u/3sNXysM5EH878n1GflYjFcnD/ZncTrypNibGJ0aApdrUVFANDOri96dB
LYNGGQzoUOXrUgMYi4Qmd+rVp9rQzB3C148BTrqORUeTAlzsWWhR04tRycoNXG7Z8uiX6FY4up2Z
n9jUsPxZZQSIIjGx6kW7L3S2Acvw2zn9sgq9BbRWD/tIV/v9PEbDHgVM2L1y+yhovNWs1r6qYND/
DesKlRpgRYLBMYWJ+dLPlm/QhYtJDnxFXgAAtFpsa5qJ8tRioUBxf9o2LU8xyaIRAK+eWlazux+n
UNHnuT9DspSAo3PrLFz29wfkNCJPHNELGdpyFzfzLkyCHBIIEKYp3Ner6dkkD05WYZolUYjqPpMY
IgURhNi1hi8jK1UFY+WH4dr+Q/sIQdxrnsc1Ziz5vru7PK9aC9Lq7Szgz75RVtmGfz9QOacL9a/3
2L6LPSFvckHhr3dRQaVBsD5Qoqz+emas/Zj7ezJq17uMfrlFc2N/P/L7g7G+vL8nLBRsppzVNBng
GNyPp0sS8OapJwu7O/1TWomWRliubdv6ohypBEkmYEpZu9KRnX4oagD4p0FUsjeJayt8oPFkD6C7
XRhJWzZv2oPzZweTAqEDJGT6/olnVg9QZJvfwKGBrWh1dxYfumFFg7uBfmiNQyqd0Awp3tI/Eizw
5rU80YAm28csmBIRPsglZMwWk7zpquKbq4HT3zV4ljUpQB30Csk/uj3hzLitDxNQbRHxHthVEjah
kFOJj8BB0I8HzYDWzwYEigVhAqSngY29j/gP3QVkmLCqIiI3VCxK7IFRWDj6b/IIoxAaKBs67K7V
gWWlSICNTFz9Bk5FBtYtAQfY0HwF4dFPNkCNbPQSYkmSZkgv9C7hg6ywcbinBh3EcwXB5id3UIYY
Hobn+KLfBGtjARc+dlcQHVwJw4abu1BXqOGxO6l8ms1tgBjRobwQ47VPvF+9Y8LhfKY+TL0D6v4g
yNRN9d6DF4H3r24LxAxwFqX5StvfgSUHFFxFNpw92ZvjR2CawIEh7uibsfkG3wvilt/UU78Ehv4t
mih2YKQMsAFkDkUbjLe34ifJAu3eOnPaM/z/RoUjuwnlPdIW/ZOCWNQjDMBXmsOSxhqyoTBBNwl0
vbghbquuyBPSAAMO4oC3p5CoMzefKnS3yk2FEgFCEbk9ik521fGN2XSvxZfxUtws4LAAZ4jDjP6w
dvZp9e4gjwncRehvgQdUBSV7kxVp+DbWRviL6cWnjCLA41xDzoVzZZvPylF4A9HByTBs1U/1d3oG
BhAeVkZt51PiRx2PfvCAEd8PhMIQNjS2wN/IC4gr39XOT7LCSrFTb+kB/B4QXiDU5XU41jecrD/M
fNe8rfw+C1b6Zjia1Zmb2v/RMzSWt1SCMVVlQGmZC0+R3LE2DoApwX2GH83BiX1Rd8pnHTEC7gSS
nhj+0qZ0JKejOGwvf3CS2A5wHF00+gzwwvof6zt6Vg7tr/qDOcpn/GNdWHfm1tGvITKRFJ7hj74E
2Y7YFuqkWB6qRyomIAuk18DGd8EC1euMiFJYG/Wh2NGafIDJVbEdQE1CmeBT/gRRUmY7WCVL7lZY
eP3ALAbpXdk/w6mH/XSqkKl/xcCENDN3h5Nl646c2+T4oL/gqlFLQsAFl4lqq8MrONDveq4RiEI5
kjVjBYmYfwpANzcqvkXnKN1bq7yzduACYiIXrf+ouZ0ZT+AbeELlNvHlzxm65x5MEltPxtdNGJot
TvNOvUDZJT9d6MHohRm5K59QXeGat58L7GXpq/ylhIfxpolWPI6d/P4OvEryNr/QFULvmmngQQ7x
R3fi/IFWvMTvC61Nt/RYLcePIXEXvwIvCEh004C2KpwIcElAmcGvntH5CNDo2mWPwncNlQO7dwER
uT1zr3iekH9hJgJvAQF/7G/B4iMAJ85gBWxLcE3OA3wAiTft5+lAZw2uYMFGx7oj7bPnhEGJqY3g
hJ9mCnofr0kHyRel88RklwaOfmF6X/JT8oWzg/UdPnXIFyHAzAKi/FJoW+UuInAu01s5vCT1KZU8
6ypAn6VjV25WJg8C1MLRED7aGRuEyS3bY/ONqvRbAIADpYtHpG+G0A5vo0hz5abp8EYokUDLwSEc
dRzphm+fKF7a6cEQ/+Ad1qNhgDcbq23uBCoa8E6e/ebJDlqSghztZXpDO8uELoY81nW5BsOHDPGI
RZbZW+PcZLgKU6gCjU6ZD2FVPX/kO9TQAieLU6PLYrGq/ONwCeIE2pe1aS3ujJ0FH9HwivVDnuwD
eEF/Mp//IBjAL6AOCJ58I3rEZvvoO5whfj8LjnoJszfSQvlccLjddjmN/jZ4a/Y5QAy2PvTSXPRS
MRCYwu9BP9JySnMffdC4hyLqyjmlcVrE2Fo+lg1yJo7UnYbR4/AaCnGzjfulhNALZPoHDlbq/c4G
Ox5uXurCn0i5WMbwmbjQW6UTfkjfrb2yT570w7xTz8rD8hC8mHtGNIXwg/BmdOgeMrgpKYrbCnta
lxoCSt0C1YDVJu1ctRmGt44U7Ib4XKy9VBv76hU495Q543PparbiknVmGE+5wMoKFE+6czodR/WE
UNx8KJzUvZGbcwe1H0zAVdS30C8TNgo6OaWNs4XZEH7RKg9FeG8H/cmChYqRu7itvzoMd8DpCRVB
5G5CMQnwfwLAFdAV2yeF3uelBLV9kobdANc6O+nIKJGiVU6YXVAiDZGmELYNo+uJhehl/SqkKx7g
/ptEtxvLr36Rs2lehEe19iSox2y9+pa7hOFa8kveD0SGpxE8vtmj6IINkgwZuHa03qaFLqDIAi+6
dhLlYKU3upkyIHQ8IsCvfauv1cl6z80NlHUZ810PtUU0cc8AhqipvNaVzSE9yYeBosiRtv+X+lra
4jFDHtZGFBk1wj+CYTfn0PJBDnodlGYP9J+nOMVHdxG84bI4IQ55e8B4D+NBea93Fx25hN/mYzp3
i2M+VHwHCLKDuitQCbYjgODjiWL1GwzP4LlBCAM+y4FrhL3qTJtR2MRXRPHawKb6GVPOHP0Canh6
Ux5p6FAoxpWogKSAiYMnflnvImny6wAm/QWy3nDJXdh10MAPxEocBQ5PVKg9XOnEaJPtaXMjXXHB
N/Uyv46vzQvXnx+L+0N1AbHUnNk4hsnZln77PD7rMJEOcwVy1+0mMAnnYm/cpJflN5ocjDDz4rS8
NHvSAIrfHXNQdsLv/rH6VN0GRR+QeTJjyBZlut+gDHbRU++HV+HZ+GHgNJ70InavWI9rN0nxJODq
1KBbcHWv5oIsB2pd2+GTupZ0Q7yOOlPd7ZrhaUShv/Rgi9UHAz0Ji56Ui4jxsQG0uxGBcKJHUXwk
l7XGiLZZ72S7XsR+Gw4B2FinHzx92CAgOOZ0zl3lE9l/ZD+lT6etH8of9mkL2FDuKjdMliKv/KHS
5nXnvqMgiOrTC1lV/dC9iF9U9603E7s1Ny1cidATtQGYUgChFzf/P3Sdx27r2LZFv4gAc+hKJJWt
ZAWrQzgd5pz59W/Q1bitBxQOXA6yTG7uvcKcY/VEt6fuUl0q+SCFy+6i5DhXNvHH7K3Dq7UrT0zP
aC23vMbf/PGl4vRHfgFcSD9ZWuG2PMkdqllqG7iklp3xJtOjDLeIZuojsjq+NdedQlpnFxWngrHM
EECKNgs+eo0wQd7io/fgHbUjigE0kv6xy/GK2BFcssG2/mmE58KWv6VQGWiyqsKrUXwN6br9KTM3
758J0mvFbplk5hJNSEfc/Tlmn4W67ydlVlwrxJwBOO1FpUyqTVpmbjW0RFsF/da2YFhmjlb+7x8j
YCy1QAnVNKuXp1Aj6gKr3U4gtf/76O9zf//4Kl+1wL5TgK8woTR5vStALSgNTqmKUUUMT5wxdSrp
8vYPUPf3US8N5H7z51LqQcgNZ4pdQttlxQCb3WCJITDh+cuDpjTZ+v/9acqura3pPXGktjYiE4qj
QI8PLIacESlSnJxbjeSZ1O3yrWySHocKl9oKa/TP4zbrEqyL0wjVO6u2DC7k2P/7UCnI8xkt2y/l
EzQphp01+cP/zX9DeRfz+B9I0bCJIRCnv1ahUFphYs27GbfTogjkt/Ikg8ZRQQtheNpVawUepLGl
bZ99QSQ192Q8mLYFhDKLEL/+h8ZJwfCjfS7jBGC21IJk8tAhEkJSjmkBbhM+Eh1SVrcwlvJVvyqH
UXIh7Aqmq6G4FRcyWJnf7DGeBKchFrWwkhLrO8XDDBbeHr/YoZ3dsBIWQf76N6qocKpgdVHSO4+B
3brqR3soX2SdVOhM1Q6YBcnwSZOC+aIAAPcoGffz4W/Fk/TSr82XMNr+L5ZHLrSKLRr6A94I7j2q
80RzaCrKv91PdCJJLZKLBtVJOw8kWhDIgouG9RkHYuZCvKT6nCyLfcO0SqKkZf1PkJfNk5mQv4Er
vWZJ24dxVu2ZV4BF/40pj3PyTG9u6X3Uv/kL6RVkNNSngbGSgIDg0SW4DPgxjHNYG4jd5Ht17SBY
cSCBamJ3xYOH+689A8iBZks8fEidfiSKDVxudwGc6jTi6lxr52brH3rQnW+jRKnIyQwIPpxpC/Gn
B0MQLSz6TMcmWg87fhvwPgYfwjhhqgw/xEtNl9Kun55b4H7N7UbGwVzQRFiCwEYGt2dVFmhJv7CT
zrXtR8DlhM72EJzvYTmwj4V77x2hGdAxfWZ6xAcPiqIDY2WrrGGbgnhpV80MQVN/eNVSWUJby9bN
DoO9RZl2IVybwMFBHq/5xEW44PqPDyqyvZlbj5QcLxp1FGknsbFcoyN2TsS8mBfBl+AkUj9qPAwX
nKCsFZR86g9e/wf9J4lTDfMlmaM8o0hAwNHAt9Wtv1MdeHPI6un6rMoLzIgidFlGJiZaIAL9Ulkp
4OOVpXUQkZvAyGpv0RFll/EoobCZAyycHF9kzIjc3B5/YDmcvc4x8NzeGty29GK45k73BU4A93Hw
AJYonvTQkX9Ukm8yKnBnrGA4YukiJaS+Ij+GOMHdKFc4uWAKYdlEbhDfCtgXB7KX2UAIfeKl4nok
EYjZg3M4ARvpQnAO6c2pfZvbXqA+q+ex094aabGmLbJ4zbQ/PmhgLzEWXr20lJ84OJHckz1IZ9A3
3jXHtvI5G4+WqfkPPb8iHLQKPdLC+ib4Iz3VV8VmLpZhT0NEHzgaGQrUKSoG1AhQQN7FfyYqqz15
pIhW/zXtve4zQEWOqJ5zouZNrHTYaYSlHKW1235qXyCbkAdQ9KA6if2dFq1/zZJ37eGK92HDOGjK
TPiIJGi4szUHqgJ2AsAuHXWwR/aBAt6fZmRNgYWodHAKF7a0G9W/egt0zde8il7mL1UECFxXFgaI
Ix5DCkDc8PZMVUB4knxrXyyS4ImKYMAn9qILB3FmPKfMXYxcKDfRk4kw4iL4KNDmw6dJiNV23amm
WUlMhQW5kLGssknyvihObPRzr2Ndd6NT/7KAzEEt95fUsUbtgTNLMBYz+uE3qZz6NQJ04KL1BzgU
E8c3ru4Qtl1N/Stx6SenL3PLdCg1XQmUfXzGeh9wi9iGXX/R1xBZ6gcF2eYd8+gqOuKMhGkzPdKX
dRm1N/y62DklCdbrOYnfPXamB45yzJ9dxZzzQz3MZRa20NnzjXcVrJLj71Flyldks6BTL7iY5sSB
ogN1AqCJqPIejIzbYrO/4oXgduaL6UxZa8ncOu5u9ROfeUh8BVcfB+dhUtbwK/CWpsHWCl12aMWu
b7JD9kIlbY0qfbxBUwvY2Ir+TtWLk2gGjEDt6B2OnOoLmsIbFbRwpzx4dsFgjIfiqJ/GU24h21nA
ZcqQVS7YnXUAL4rNappf7hwWF+5jyWzb27xTRMvgyp3nkRMe7SExzyF0FnZYRFbFF6cGtuIIaosi
IXpj593lt/jQnwzgWRhiEt8WfwfsnTP/dSd84eVkJIQYMAMPjZ5rUgkN3QHwO2GEdZqpV7CRC+JF
5lT//l1vbgyah3PHJmB+2KJIf3EF1hP1HkDxVXHEQI/fHIs1m4+FBYUgJF+Dt8EOjb+UYd42jmpx
XFHCMn85as0e1uJKoIsZ7Tih2EVZWGF/APaBRbN57y/yL8RN+BdIVLCtYx9mYFOwwCqIGGkeLI5f
EiGAaoN7tThfZ0/5PO8geMs3E7k/vr2Wx3qRfSKZo2nsPWsW43N89QeeNDZsLCIRckm0wFBpo5uo
7Wh2J5tqozCyAcgkyymfsQpcK0G5ES30hjOteWqxr0UrVbiA/7IuCvntjAHb5eq1ZioXZtZ8n+Dv
3SkvZmkZmZ2kYK42ZQuuYFUOrpkeW1bjT+iQHrta7Eq+E6f4bd/10cG8NqJ6qZ0KaSdYTzBb89/M
zgLlhnt3mGbM2Yy8WWtfYAoofnLDve4A2cg3TnG4HWe7NlklxzZm9gzK7BJSAiAPbMuYE+aFos4w
hAZsEhsMYIO2R383W3dD8mRvCcbEemP7XfSOfofeEhBDybvZTkn/51eqr5bp1kBb2zfxj3s2m8Ih
h+XnGngjIMNQw6hiKw/15p/xQP3QWzbeul3XUNocIJQQtflAoZgWYvm29M3Yh10N9CVnNv2KZ/Q/
QG0OuQ1O/UK84fweUJKwJB79L7EXhIGG5tCyoepzmd3DR+lrxE3mA2gYuBSEc+fmHWa5eadXig7C
t71zzUYyl6NjskWkVYXt9pf6pm/Tz/giOrjPclsHvkpT9q+gD9VLemhu/8+q1j4qaJcJPa6SbYTh
e0ZyrHxwd2y/OKDTG4fkpLrilQuLZZZnt/4lFkf8AjecwZ1pcRBoqS9m1oG6NQ/FUwL3+Q/RMLy+
ybw1DZxFZWmKKyo2Mfdw6QGvWmd8Sp0LqyIlS/ry/1JAe+HLMOi4Ee3haK4Ku8T3f0Muf095Agjw
eg4+N83WkrZMd5m80P8F7MDWAhisiGzAoQ5MHROKnLwd9vI/dl0RZjAmv6O/Y5U11+xHBf6+yCob
jQKDBvfjuTEc7xebETu4XqBnX8bRdqL5gSrBHrfRqbz4a1brN2/SK9262VMsLYojN7ncehuV0G2l
xQdgCeHLvJdvqjPsGILsojXAvqTILE+KOu0/jmUrWSbv8kyi0HaAtGgn7KWjNp2YWcRXsfLZBOcX
9qhKWcszWtFlbOKgzWEGwG3f3AcFeY8L00TM96R23Zf1xcMJz6J7sFjkH8bkcP0gdvR3D6gUT299
Gx4jEAVYTVy+n1fyPu2rK2LiYAtwAxSy/I4+mgh7o35MX1CH6tV4g/+QvjiXNPWYtMys/uagIfz3
9sqL8WyBvjO/iU4Qy2bZigkpwSUlfHjXzgUFnWvM1ADG7bDc9vK7wZp8dOv2FwMpSdkxPgxn8YnQ
haGnQAD3zDoyHKDbpHuA/TDVNGhgCPY3hWMd/BM0xWA9OOoRXWtPVhPdgYE4xSLf42JcY2E4Wbth
PVz6p7Qy94iACpKlt7GZIwdoOETxUFFc7ka18CBuJg7RBfxX6YspSN2VPRLBCVCR5EuqGIS8JnzH
NiPONWezXKASJiGB4mJATi4RESFfXIZ7bWWtKBP07yKq0cEWG4eivsIE38k1qfBCKBx2jIZEooKF
1NzkiWvCLVxkM11Tz5b8glgBxGBDIJaPIHLXrQF98VawsaKDm6sNIPeYRb5OJIcAET/Pt7RFYvvq
mReJDNiWn3j/bW46ETMYBDz42ZGsj8D0kitL6QXIDfQyGd+OhsCGxMK4lexEB8Y4BJtEZGA1Y3rm
VKP+QHTns+n7AJYc1o7w6a375/AP0jgSWeFQPoXGbb+bu4eMHG/9GfUoeDyU6drd3IlfFK60jjGK
wraSVsFluPeVozUupYv8B3kveN+5mo9In7HQjbLVJzeaFjLIIgpNNTfcKXTKIZhh0C7N3L0Cxjej
wUjwKae8tGAp7qn7jAAV9opjrMxr+fSpKNGCIhg3RielGEOZ5KLGr46/KNz0z7C/aqqLTnRk6VCb
31NJ/17XGFTPzYXbVnqLZZdQeFu06NokuBRoRRf6mgEdwg8itX/KnaaH5zupv9JosUnr8KRMKELt
mmWx9Fv0tLe6XeHOmVj5pMHJUkJ9TGdv5IC2hZW67uOlCHElgzSwpKL4XSzgDz0T6mPqEumSymh2
yKeVjRx3QM1sBx6RBjRe0k5SvPGYvDVolnlgTuZ3X635ZvKCZMQH6cQHdu2EbId87wdJJg81vcUT
WLwd9HAEPm6xTXl4CJU5SPyD5hRu/tneta9mH+EHT23/U6SUzHwI6P//8nGR/ms+zGE+qOj16at6
W++CAz1W/5/yHq2s93oLx5+Ef3yp/waocSGs97k3GjBQcq2ZM/+Y+TQXTzhNpP3wPQGQe9tKZOjG
G68YtNvh6WW7QV7QkMQuyWYdtcBKtma8BZijqXtMdzTpwHUnEBYgo46LcD6zbtIXqN/MXEvWiqal
4q88w0bkK5irqX6q8QanNopC2kQA4dsVMEZ5jiPoiTInr13CKSovKkG5Nv9W66l0W7qmKZMs4UcK
QAwX9WCbnwTH3psOnxF83IbhdA5iIjpYtL55AL6zj5TammCzW2bWWdNWIQPH10CUGQFuEsAsgI1k
TAIh14/X6WdD9RzamWjHdIMTmH40DSlKz0hcEpfSge0ESNitSL4O/ktmHyO6d+SaDhd3jwg4PocQ
IaT5HUwAfMHXcXEkeYFaiuMMMlJwjDR8OBuYWhyIxrKjErNiy56xTETG0ZNoOS32GVa0KV8To1mf
xi1Vltk9/vF1h6We7iHoOCYkfN42ADCI4pD7z8Pef6N92rxHgAdwPFmr7p0cnoai9VH1rAxe/FHC
raIIxeyFwhF++2/zY0YEQijhQIIvQbDxQhDG8c0Jh0p7VvPBJFJ/IXoQ4myM2dkO2CeAmrbxvD0g
X32lPaErWgugmuDtpdil14/WOMycprKz0WXRzns1N5+w990uK9TQ0BrpCRvSovnmAFXAQUNIBdkD
zh7x+SHFdXGHKHQU2I5kOlMTsQ2eMYgWEWPtMbSQh/Gksa6FRXAL3foamwukfDE+EpS2r6RYlqfi
ludrQ1jTXKDjIEXU7FwLjm10Gvu7FWFZJnZmoyDY4K247VdMnWelU96xaQuy1kGEHsZDtmESzZrS
EWuByA7YyY26LAavgoDpapyQ0mlHecvxCMHCrdz6gRu3gLPDhMmbLC0rRppn+5CicUxZqoMXsJiu
/n264khslVdoug1vkDYEray1SZ2c+aiokLVlOA+S4K3pGx/WXOX0CFKCl/6mO+CtuVLRsnpC3Sqi
G8RK1Qk/B5DeS4//lPUI3Wo80TCnYdQzfQnzqE0Q1wGudJhXR9v4TuXCoY31bGlT3hiNt0mP5Xty
4VC3UJHvBBtKxA8No4h8tFooGxoOEEHW8VVUj9G2P+pMDfGWya/3EB+IThMC7035ka2iLV59DF4L
BT3lonlR/y+2uYBWcinvqlfmeI6waW7hlT8HSpzELBtePdiECAzYrrVlcPCPwyFbyRACKSrNHbow
WLJoiO2S9+qdR3N4Z5Gx4cmlq12Vp8nGfRxQJ26sZqnI+y7/EClh3HWKMQ1OegcBL9BnMVoasNyo
3fxmyq6CIERNiF4ZRzTXnnAHRum4xhiRNPRc3NFzNLaXHsSMm0NkMzdGcZB8OzCwA64CMJiMghzo
ZbioyFLP1WNWP0CDuf8wIDNvMag7VvxIcNU3xq4T3qQDB0vF9CfkvhQB/vpxWH2BkscM6SVL+qh+
w2v6NWTL7JeG8JmXnyEU3IQtnjaUxzmJ0qPeVb8V5rxZHrsw9tGtALB+YUIRf53S/XWWKG2VC1qA
HbhPqn7v3B3+Rrx9E2HYQ97BzTnoR2RCS3FnXugdDpVj/CCvtmGlixU0AQpKCy3a6bvuc/yOJZ7B
RfSPPsemwdu7aEoGYK56QHrtm6Q4CkEaCKuz/+yw31DZNQ5YQemNIFDn8VPh8re2AmFMAm7GCAay
2cX4FT5IKuDsVFgi6OjQPHHarcZziqTny9wxgSQ4Fzck4BCHNuwOosvU7SrfW7mLNbXELO7wGJR2
CQfjXT35v0zNoN/8bSbLZoks4pb8AgEuGEyK3vbB7+tc/nY0Qof6Ia6VGy1F+OxX4UO/DB9+tJY2
MlytpfxdE6L8QOS9U7jTboK/wWq1ord4M8YVWwY+5m0AeuXhX9kUdHEWommqU7RzkgJprV/TZyhg
O0ULnv/SDU/Sqv+OTw3NN+HUMtkF1d1N+VBp8oTXRLWLm/k1gmqg+LNr32meTPDlY6di0vRifOc1
mnN1Fr/UXXwErSxDHaPB+adHGe7Tq1op8DzoK1FooC56pcmswZVg3sdCfgItvgYvlp1/FSk2L80j
LZ9itNP95ydpdUyFYT2sYmKwXwNi4a2kKLQM+EW8xxAn2aK8RrfpijYgI6plB8+Bym6EbjnydH5Z
/Iy1/5dwQa19svKhhNgonQN6o9cUNlj0TuMW3ZST/I5X3Q3O9W6OkAcOXoQACyQkNwqWu+YtPepv
gs0tjV4FD9YudKtLcbY22im2y9OwUr9gOSv9AlnITl5rJ9Nymmf44NENtnBBzslbb9NdHIcdDlV0
L5TlCTvPtrTJVmG3lF0mq43GGh0eZRYK8xeFzQPwUbpoH82re9P5a2nf/swlWxyye7qUkx3sBG0x
cp1J14NFdlPXyUX3nb32rwx2PF/6WkUlXm64zz/UYiDrzc55YPG0fBAckoK5HVUHmojGdjor8kY/
EmLG5bu1FXcp2ydHT7lnXRbb5JYDKvnUv/hcC0Ltly2ChSJ9RMhpiOwf1YHhMERsIRGRXconXK0R
nRrgdyisgKZRFmWYnb9SyGwRf4OlD+YlIr5XZ3SfAi03MmrwS9En0XuhvHcESZMjySuF3F1biN/l
nldCLGsqED6W1b2/4rLndUK8DzX9TnU3z7z6bN/T92jH+qR5jbVVoLKNEPPaHIRt/N5uUFHpf11+
ssaLvA9Gu98QqRdsfbxFTkwSxGBtPmhhl0BrDtIHdd1fDGTG3r9n+1ki5tvm8PLGjXUsP4MNj9ZE
PfWJJoS+TbHs2gWzlTjukc9BuDt6KGLRw92rZ00K3mNRtNm3h+fs3aI6tfXvKDqEvX6mKtBQgH9x
0r3H8dY8Iyw7I3M9Nx/lA2AHcTRurk92bIEBV/B9WT7KkROEk0bfohpSS2RoFMLxuTP+4uCXy/FM
lG2cGOM1BKBrkNqfx/f6qp36HTiPeBOqS4PI9l6t2GCOLdiZnfWeYF98ExGQcDJT/pi+hXDl24hi
dvOMOsRrLppHyixEvViLYRGNK8tmJ3hWhj3c6XVX9+hu3UhKG7gBHDY3nzSI8MsBO759gjzIAtsg
rqVizGetBfEJLdXxXwhx6Bm9kzDMDF0AZCRNDp6It4iYg7SmhKfjYPwbaRD9NJ9kqiHY9Tfr5V2Z
JseWKFabJoWUtobsQDzp9buseIvEtf6tf8fygk0n4CIyNNrW4jVt9PBJTtU+1ZF2iMOUgnfxyLAz
H/vpqf8RQQJfo3X2pvBgtkvjUzhx0qXKMfWZUOnR7aEuSj4FaXPcN/3ayi5hcu6VNWPtS1qtBKa/
Jf2/BzHE7Jh4gSpOqTZRW7n5DOVzZI8yx5LHh50av0KKYbBwSswxwPerR4zjk1RPBSqwqCTUsmtW
WZVTXabvSvGKXhNjUxBEHfJds1omL15rJKzi82wtnaMz5OwDZBYeya8w29SANdf6Tpvn4M4JtZLR
Spg35EmYIxo/dVIO62A+gP3ruG5+ofMw03GRQyIGiPFeP2Ikqv46yPemt9SofjDLTFnnyQFLFTIq
dj6Btj4iPoOkDYb1uA32BbWMaQ5hyW6oW/rLGsAlZxUAw3NE0by/D83R2Ji0Tbu1oiBD3XNO05Z2
fTYcpn+PF2AMyrAtEUHgRG1dIhLecJo8JQ/JKHB1TF9Rt2kZK8mhQjOC2FqeLz+OGNA2/SYVdt0A
2f4Sxkc5PaQMB8gRsi8RGU7CXeg3fXfKxnmuXEoPMqcxsR26g5J8jTpDeBCL3UdgHWIGNnqWIRIL
ESTA7Kkohsyk0XXMwMkQb9yC2zFBzRz2lrDyENUxRGpce52t6zayu+SpXqwT8qQWmGPDxFjHhEQn
LAiMMiiaEFrVTT3s8WWjLmJjxonT3fSv7vTX2G/nbv//+vx//ysp7Op6KkH8mL/6932B6c/VkQo9
HJ8adB/iVlp5PegSYFnz50ZPV12jMU6dl1obEwhL2lIYY9AMQbBAUQ4kD4My/L6llMJHRoGivh/B
PJTV3hRUcsW/T/19UZ4yBJsNpe2/z0lTxpet+Sf+/t/CSc7QdIvpk0jsU0zrcCjDH6mftfZ/n6vm
L5QxUvu/f8Ya68HfR//7wt/3/fcjpgrABShL10CMo731901pYoIO+Pvw71sbPycxieR422lJdfS7
zVCQjatMMhxbJhHwZiU9NFdVzww6z29WIxogOWqa5dDro61nTniL2/FQ+eN58OrG9k3uWg6l+qhn
4TFJgk9LAY+sCp+y2DWumqgMmqO9EcbjJhQip+J5bb3jkA3KKsiliGrv0xOsemFEyeAm6Oli5uit
pqb2XaZwk+RRQbAyWo0JsljMYiLkNomUZnYCmi060USJ3oQwfqZd3m86mDRLHCccfTrnpt6GNK7q
dlinOp3tsP/MxVzeqR6yqNpfw7dxuCubKOMaaWKHO9DUWIOURvtT2sjSztJoyeOY+DFFevEmHIOZ
nxPXtlmNL1whTHmaCDjaDh+fhyRN8AmMkpCWZYi+U0NtUXelz3gHZI11z0EY1xSbe7CNSR48u4ih
QqhTZyOJR3ugtYDvixrDrIAQuVyQbKnlPng+rUR4aZUt7kREXpMaIabruoOvy7+1iJxZB6+U1czk
meiXF0EvYs4yfqJU+8ws6hkJE47B9ca2ZqBMYHTqw68o30SoKTC2k2IokoSn2GHDE8TCBPjdZ2Ss
xzRAbIcgcMx+zCGLHFiF4RBeCvKHGrVY1ZEGRCNDG9Spt7Vy/vEAo3kY3MOqyy5eDvktCuSzJHJw
aAqoYyPIs1WWYoMV6yTd1trXMK61TMCnwx445lFoc8mdekDiLoXJ5IRp+/TEoIBc9E+MUD54FYJ1
Y2By1BRrW0AL2JR1N5SoOVRNGL1FTeq0zbzXJNlnWOK2kN6iokSkkJuIFiZmRBmx8QoMo1nJnv5l
BdNhlBOKUoxnUjN8uCM2/UXMX+Sr1DblQB/eUg2GQALPXwuAPCQ8ahtDaZ28G4Z1M06ouQNgCCk9
RUXP7yUr0ZF6iTpkucERhTgyZjOLzORf1QfVrjDH48RYScqzIxt0xvPh9Yxr1SaVJk9C7Gq82AKL
f2rq/0R6RWkt4WyLJUpUMksWSoUrl0K3n8wR2BjjQ7yIaECN6g/B5CwoqKBBgSDaxhsLuBnfXyUn
n1qZUuqqoqeBpX/ReGidjQImNSlBJ4DwbDu6qiJ1Qz/iaIsU69qqPmW/gkFpFVtZVKTaUSL7l/uT
x0Ji5C3FCNkHwVP4qHOZqexm/3ohbvdSzM6tguqx2pKIPEzDlW7R6m4JaSLPH1belDPHA9FtLqvo
DMGnDk0iriZ4whyoeZfk7qjpO50L0M2It7RlmXUTVXC/ByBsykj8pyqaoSf+At6OY2VFfO79z7Ae
tpKK7ktEZMAW669VjalHMyI8jPufNOlokYb+M8hpKedgu2AlML5FqZnKVzEbTW6x+9fmyGOCUtXv
Mor/1aSGJMDxo5qmuwosp6A1BfptMcQj4ueWFRxU5iIRKGLlND5DQJBw2sSzoabNMZdJYeLhWzTE
j2HgXjPpfHQEAMjIsr/qnNx+6wUyt3ZUjqZKyVFQAahInNV/EqCRhkskIrZNAdd4WnUZUkH9iCk3
ygq9SoZ4yj622UQVtj1BhDzoHDi12WzjLnwlLeAvTHQ7pQ4MVJETXeuOBungY0vwUImEY3m2JOYX
tFGyyxXaxFFJ5NBICsbeMmdYjzAe5WZ0ZN3A4G/izfUq5Zq0SYb4nZqhMeQGIUM4ue1UYb8xgmMm
+fIbwJNnJbe3vOI5aRnM1wwiabxBfSLw6+AtLUhANZr2kwbCWIwptpPNGX1R8Lrsb7LgXQTPp09R
CvEWLWIJyCjQiC8iiya5tQep5TJCXowpU3ppRAMfh4IUjc26HnpH0JObNcx2Bb19NWbgbUSDcLjX
vxI9/R0b3VoBrAAFJlKDT51Ah1wae0hLZDkNbOxv0rHNkZpbUh7bpkq+1IJtlGVfX01+ew6LOgCt
xhzMXJxJSdQpeMxQytXQFFVzsn1WOUq/Ze3j76Hj3GcR401Nt/PRG2ZizQSOsL+L7WXs63udX+a3
uPWMgEUV6MJKGbFHR1BehDG5h5aCpTbTpK0c0qOpsrGnjYPGQ7KojJgNj2KSgxGyoL7ZGY2PThda
JNDispZGYTkFvud2nXaMPaJRQ1NzqEPTppWCwtHr5Jym6bjOaPP0Zr0yVBnuczAhbJj6hHbF6CG0
T6gxGqPmpnGNQYQXGchw2siW0uqY+Sx5IwIJO85l6ppAXA25p5bYpNgS0K4IBSOXK4rLxQSuRRip
fcmeSBOi0R6JSNEgNfdTI0yOWqKeyPsaMhnMuQKsE8PYiq2nQc/OM0JIK8XaF/lU+QvNaxedB+jX
IwuLhTCkg0YKg/CkR7Lgm1QNFQCOLrhWRSoEJ9Bm6PBAYh+pVD1qndyv44RdGDSeAsMCqygn9DAF
tNgoR8qx65iBUhcgjZHwwZt5GwdqxvnWGjt6sS39/dBgaDpbPxh9jDIxEByw1Fq0Dmm0S0Pihh4C
+SqQH5JJdVlgfTPAkMM9GkOSROFmJbVpe5AV6M9rlD+gJctZdAc+t5YGNmS/rXvq8CQjItOtWh/T
S8aEcafhMEkr41HHmnxP1bdRqTQO8mIttBQwRzHGsdXkP1xxUnbTeuim1j/B/UE8Sq+D3ExvadvV
u3la3UA/QNbDfqfJPkpzi6QeKByVacvcW1n6ybTtABgKXfw8Og2BaWyVqb2NrEAWK2EN0V3R1yuc
rZRe6TRGcDUhnurUzonZqpz+U6qrzzSlkSUgYosMj8Q3pIYFYiRBjSb9KLF2z6tSYuym6Az9uA89
RJ8d+Qvg3CaxC0ldZTHShaC+TIaxCfXSlkJEDTKTgs2SYTepj+dH8fWXUvcl2RewlXCgiCVkb4UG
hrWaMIzRPChSGSy0JBxb3r/daH71lo/VmycEH+NgBmsdkir8hAh+j9qIa3+kmpTCzFuVRud0Ffof
saazrTJ+axiYTueF01at+1OZ5OEqUwLmxlG9kgJU/HlUYkMKW8yKcwokQHgApSvVHcd0aL35vTRu
DJz0iypiGLEAX10saNInQWRn6kEX0ggeL+1VTcfIKEr/tL75hhbCt/knZNDjjviOC1bcvHQyN+Xe
Ghr1Osk6vlvmMKRY0iaCk9V0D6JQdXGAg3BkEFpIM0f1WLUSY4v6QKOZUgqMskYrZMgV7F6q9EMt
M/lsOhV+iuF2xEpaayBlmxFtbRrAVzLQXfWHweKU6On91KUuLa0RNWTf3hVFiRi5np4QIgwy9IES
QX0pcavDZlAcEaxXhtt30RmlsRmNcqcOqn8pInC4cgCMDKmiqai6q0LnM6wCsqZl7UaLdMXSilU3
vDLtIAMZq7EKO4Jh0gIaQ/Jo4xFI2rVJgDG1vFcuU4SaEGoMAWT8PvrmV6h12loZFWumQ15gM/n7
VGUry8b4Q4uF37jhgmrUScFKbgKt+KhKJMZCWj9TGSZLJOZvoVdCoyfh7nly7VSH0NA0XIVQE0hK
QOKWylVMQfGHEMcKanvM+/RNkRkh3dJqiJxKeEK9FvwYfQq1wf/yQKAsvHgE5gWjMmuK8U0xpLc0
ENSFAGpBcVUYnpeyoKjGROB587fKs2jRUWnCvF4Vs7I3KtuNZZQgxhX0XzNbfGLGk+YTe9Y4ROCX
3dUhxaxohg3m41pyLK3clUxiz2vmXwElg48srGKJ2lGexSiFaopv4yicKqwF7yJNsz6sP9IhqpeB
0qOb7GNjpSHMj3d6J5NCy91OVzg/mkDGZJKlfDSinRN9pbKNEH2aBoA7DJFqVHAllt23OMH1E5qM
v/TclHigeyxlgTT6jq5hDu27EJni6Eeu55HqTUp89QIdImNLr5a7kS9bLXa6BAIMDD9q4mVJPZ/x
YiFpx0YR9JNklNS7ajdmwq2AbmJIaQ+ZNCkUslQkzGB+OLTgDPQbnmTrUhf7isnYYztX3NAK8vCg
cWI4uhUw1DGXV4FX0VYeg+ZMTeEmJIzzVFMIeh43UJAqaiBD+4pbBhLpjGMgmmcOQyPuvZFurajB
iBQpN46IpTX9rJMNbSXt3Is0xKLxHvnt2oojSgeBxPBcX+CC8bDLjHXoH5oEZTKYmU2BNftl6zvm
bgbDFOitjmqWWTstn9ZlorYoYpkfpjCNo+skMu+KYMZTIkqhpfmm6NRefcE/TN4cLEssTuJSBDn1
gXXOYDffor9rfZkVUKmxiaDCdydguQf+cJA1M7dI6Gs87B30dTF6xQozN2qNK9SCQV3lGSpBI77I
A+rxTmmQloxcX3G+7x56UkXydrJnJQ9R9ygzCg2T1GafYtrRgRznSTulsEoaxpoNIn2XwaI2za1U
GxobWlwlh2Gu89WF8FYFX+2gbaEmxjvLrFkdpkpbp/Jx+SBpNUkr/FGhaT3htu0V5nNFlzxBxuAH
zXcgoqmoKA6UDUmPRV8ddIwtGnj7s56rW1Cccf0WwU4T0vAGWMyorBLX1jgOzCyn4mDFlfJ/7J3J
cuNKlm1/JS3HhTS0DmCQE4k9KarvYuKmJgKOvocD+Ppa4M13I19WlpXVvAZBE4MSRVKA4/g5e6+N
TlczPKiFvlGlv6lCTy+tDDzeNqK42JY9SBqwYnK24YA26Ot6d4ZDCh5VO6jJwSUG2x6NS4Pw0Std
gamq+TWx9Hohodh5n5G2OjUw1VvURzokHsmVUp/bVO2GYb6ZTTs9FgG6v3GujmHftauqkWgHZbz2
EnmfNoivjdk+Ost4x3NZmECSvojMZwRnroR+naPIPAAEeRlcBzHX0PpXvCiyDlngd64xo4oZGbkX
Xn50ih6jVId2mrgpqXNj43j4GqYXJxNYUc0ZiG6FsqrlchBx1OsZKOdYKCKdhvIVaUZlNvbXXD8q
O7bWy6rv8wfFYEoix9mOY7zBTnxfIuyobBSG1VTvWuKKa8uQj2aDQ2RmLswby6zsNRPOZpj3Tou3
wnDiI2XhPR2TGbGF3ham/YuF8lvNdU3kBru7otcWZ0C+ki1haA2AdDexwWIVQbkWcciGNgifisnj
JBQcqD7DQs0e/tZmscGc5X/NcYwmBOF735rsdoR+x0HV8UdsmtPk8WYViuq6KsYNkDDmHEan7ifx
GUQPWBwqelJXUdiDXtT2D7NjmKKX6dH05mt2LoCpftgm27pq00r3TZZ4S7FgHcwOnUfWq4/OpCmU
wAxISnK/bE1ZlTCkbOv6jVOOBpO08IuY7nvj9BrSJcJTUxQ2Mnfz0wEiOTfMNDpxTpsSKUAbIOez
EJDp9Fv5cXE3I9W3S0Zl5bKP9djCQZHcVTo6GRgnAk0LZMysk5zj4NFrGIhohlcTza/Iia2zX1qr
0sNG1Q5INdNqLB5nx/wMKkt9srf59iAy5pZ4KkKPrqbTfnN9e88FvRevi6iybsu6b3a0M70xGjdR
Hb+7posua99rLqixi5m37WmrsTScchQuU4Fvv7NXUFPrrRdRxPiwGhqHgPLMYDThAl3XWXBdWMOn
tBPSeFCKl6BTryfZSFzXRDm5ILrHgOWtmKyPTIbPIKbwr2SXxYrhkxzJ7sreA6vV21nk7ake3YB5
F2nFIjZLBDn1x6Dd7bLNuC4bb15Pwp2PYUg4UELdUs5NsRksecNCB4zMDgmgrAqaG4H1VAEvu8ry
0UDqiSnO69+4eMX36dhNYNrCx8CPwrWcibNoa3LCi2IlptpdjWWNLbV0Ht2O9a+w3GaVRdXWN0xj
i0bVrrA/ySDLuc7R4xlZ+4oRVHgEZ49sK0JNykLsfJQHkF5JBjQoQgOcnI4sWIVyEz8CVZIZk2JG
6Z4PihUlIL/UcPsYsnFF/EoS7hxqC1DE7lecG+FtnFR3s4mpU9vOuIH3X7EC43jJCwp5V6xF4m1k
bW6GqWNmGRbd2fnUCE9yFn5yvPIabS8pBn7L1EG+go1fB7ODSH9gnqGSj6YiLyigHc2uYboSg/8S
Ir7LsfrheXGntVcZvwq332oRQM2ejVu/b74jGm/rskEroStn3oYoMWZguoQQU3YvXfsSePEm8h3Q
lCryd1pO52AcSTr0mZF6cqKQqykOfANFsQRwejXZrBgW/atoJjZYqZFQhb5/jyLiyEufcCzBLllV
xZs9zfnO9tKjJD34etLYD51+EVl23Sqf8PEbmoW0tGg2O+1dYwSgGKKcPkekvA30QKM/Nu3ENGnW
mDpEA6+g7ck8UGDxBgsvj1nMLZC3gtn+TDti5Ap3nVhhtkts01/XNp8qLNMv0XsPTpt7hPCisQqS
6kcixg+zM852I05ca+80f9mXSnqH0XSya1W0KFZazsE8c+EPv43sineygSMDhT4oTqnGyJ8gfc81
i3+HLYsLyXjFfoTrs6i/sqigILUC5MXlQt7591+qqbnX3WKo8jw4k6FXJreXb49qP5gYVC+biEFP
Kzb+Be7Q5ZuWm99381rARLjc/+PLy4//28d///g8NLyu3/f9gAmj3lqG/sWvVHgkHF7xcnP56nJj
lAPExgGT6u+7l68u/3d59Pc3/8v//cvdy/dJaDPV8GU1cj2lWIXDfMwPMq14N9PyFv/48vK/l/uz
M/KQkUP7sENoo8srudxwdC1JE3/eN2b5/+6DDaZ32K7iNz+fvV06Ey1tmC2xabQyDxm8SN6l0e1d
SURyNQU7OTrQcgKmp/lQewdlKu8wKxmQZUdJc7nb1fM/HkiXb/GFy+SBNLvfP3D5tstdg6bQVmhi
YpYnij3XPYx2gJOtN1NC0By4PZfvuzxyuSnzhl/OpvMhiR2M26LA0JX8+dOdDVq1tL8m1/YQDIcD
7laBViCGInakcICytdCK/Jphvsy4FtcV01836aCzMqAZmqm5FqXoDpcbe+wQRKiyIUM+nFGIQJ3x
y+57NNBaFAEY3Tix4mPKBdxtmJiptmVcSAZaCmxsB/mzOCQLKKq4HODL3cv/5blGut37TbNrom5V
WgP2hssjQ1RYkDOr4mem6cr//rmsVVxQp14cYNBn2/TyDJfnriJjIY8Yw5G3E29//74/fsvlaf/4
nstDY8ckxdIQT38/efrnK7t89+WBf3ru//bh389AOgRRXn27//29//Q7yzggK7Q5ZhYFMMwslr8g
B6RAhglRyOGjdhEu2hY+O3/qTimtZ3BS0DOGoGAYRradKj5S1wJEW0umAqUigmgq9kIlzcnoNVOl
lDl+F+0GNayTLtsbEbqVugTlBWJlJUPjY2jMX8JV+WGoGcQDc6QLSuXCjtNjlw2pwBCCnhgzSxva
8SosiPSYNAyiIWy3ktmHIWgFtB1hpmn4RAFWnlPNkhbWBF1aprmOOiIPqmioMSsxrB+KBuFnwF7E
HYEaEP1yU+Q/hyg21g2s85RagFjt6a6nRbfCLo+6SJRPnWCAUEP/RukD1oUu2Yqim3l3h18xztxo
X4/Wo+0T+m1hcR4zEyFCnOwyLsG7YYH/dgUMHot9mSlj5FQBfq6yvwMDzsUslv15tBgs9UwwLYcx
Xb+owbMoPAzlOK1kimkrMdASe3M1c2oBxfHRKsP9mBBKBpXR3JXMFmVyq+RMLtEcIqGxum8vIuJ2
Tmp/ZYfWsVS6R34qEaO38hAFGEBMP3xdeNMdc5BVFMU4iHoUPUBvxWx89D0Y5aZoP01/k2ZZx6DR
Y6KfpqCR2WwnHnGLrsKvK1GD2gzXjq73w/ecDxuU5I3X0kxzJ2vnCbTjqkQYUN4OKXJDP6tfcRnk
ZJTBOWm6KLqqA/qkVkpqWGKR6TakrA8Q+sd97bN3iJjBpl3cHH1tnJkTNIRu1SZ1scXOtCtgmEzE
bjMMPuvUOhEP4aEf65N1F5Q3xCfVG+3JW9Dln0W99G15OQaHMM0R2yA1uQcZWGCMSWXxy89i0hY0
xvGoNm5UQQ+NyxlMoRiOtcjscwRlxDEHYjZb2gEEoZymKiJ0K7XezM75KVKSPyPMFfzoDe0AThg1
3+WGeASQPN7Re7QjirXUQwEmPD/cwd/e1DRDDoZrTrim0nRvBeyCitA4+vIxdQfvvsvsX56Niz/O
niMKFBz1Bbpd931oTXAp3fxKjFRksU2Y7WTnpouuV3RfDAOXjZ821kHNXq8rMfE5pHlVCauak5PJ
IHNqVqdgpI0Eti18qNYQagn587+ioVEvJe0tKcMKCGq8qfUS60hfdyNzeTDTeE8z89muXbmv+YSM
0DFodZbes1UC8M9DNHABi6iba2x1rrcbHBXsukretCpuDkRJsY6AqKYlcGNiwhrb4b3OQPVWvIK8
QgSby/uqtO5aNbL14/MejPUAFvrK6advKxXGTRPjE7BbWniGslDToMNKY2TgiSffVIyoei5MmDoq
p+jEA9wpeVPOgl4v5wf0COOL7RqKCpOcWwy+UX90UdhpjD1tA1KJ5XzjaGh8lZFHaGrz+jMXtA3I
7CHWSwDfc9G3WbT2EL+kUM5nVz/mXYPKMEEow2eLgLkj4IKaHoCfheh2Ko6dH0d3fs81OWIs5Lpx
tBkd60eQhCZqmAL9pZ0+T27ck43NNhwGvHcelPzqaKH1lgcSw0beNfa8rrpP7uKuAh84O7hnZc/Z
PQ4DspjpKhzoTHkRoqkBsrE3j4TO+p1+6kvN2FI/1W1roi1VP22nJ82AZsGm89D8jpZtUcPzpEyJ
0bj0ixNRh8To4JnO2ryDd5LYa2O45SWS/9jKDsUorQ93JKmwgFHJGB8l7DiVxyLSHeg81KQIObaz
YXhrnWCqgAaUpyiNRevle9sBLOSRaQBZVKPRWkgITO8A9QfdvovM23pGF8aw6rmfM0xNw71u2/na
Duh9TJWFvdCMiJoO+q8EUiqNtuJ7TEAS6kYVVGnmi2HWLZ96gwfJg5QJLP5oegHGtp6klaSnhb9A
2iPHXzCgBWaLenwcOxs9uBvTLTYgYZNj0iGuybwov1lEZhy5fjmQh1HN+brJ8xN90lvDvAjQY3dd
JqJm2+E3275D/6/HOSVwjD90OLdnN4qB01SDpI0wvvspGpBsHG9T+vYHXTFYyQFJ2yQhYBouw705
pu8ES6z8cXzPBMN0sPE3/WwsAU9YLYSNhclsHMJVkcJPw3TqmyQ71JtJkydZWaypRfhRFS3N/A6L
r2he0gCqPQfyo2CoVcwxFFHBlTk3/G+xnKrCZoST5qeGeBt8ToJqbx4/SVs7a3OqgObw7hMc75aJ
JTvIsSDX6skKW89CqhtCkI45UxAiQAHl6fKDFsDtGDNjg1r+7/LAHMDGq333qWw7YkyV9xZnkA2T
xuwP/UKw0cuNpVPMFFHxrAylDipvCEhxxzdlAKpoC2c6WFR7yEu4aQwvWns5coIEHdQxrQtrXxOJ
ZC/dQ9na23HZA5g++4KafWTQltbWXCCflxv7z68ud/94icsPtHHMYG59+Y+hsynnxuWVB9p6MtIM
yI9PvEmAtxxd5Gs+dseqIOOV8hEAvZ7S7hDYS0Yfg3RCYUXhrKzQAEDShNsCJmLevDsR2n8rROd5
KekvN27AoWAvN5e7ygjooLNhW5ER0B9S+SNy+3H+40U5bavJVpzae7Uc4anL9aBL0vlKcLawuWQT
UdugS8rl5vLVv/zfEIRcNwUGo8ZOaE4uOyfDqChpI6dHfZl656jv2dAVy9/y9027FM597EXXJhPn
axfGdL6zFgrrBZEapRF7lsLcjkte3LDcJJeUtsv9eOGxzjXdmDBzSO4eiA0k66ZC8QKZNW8ehi6w
9sKHWBQsN3OGkNfo6uxam0Q6UZtH+tBXuM6a0rtRfskCIWz7MC25gZevGkIKD5UWJc0MWrHRwoit
HWepxTy2HNy7vIbLV4Kt7kq4SLhUfKq82jp0bWAd0LEPSsi9V0MzsVNEv1GlMMFnljvtlfPAWKQ8
FFZQb1USAGVr32dNncdeL79mbFDzJyRtUEYGlh2/dQ6VbTmH1kmaVc819KoTqA98m6VyQSfDugwJ
E04XnlhGEnhWISitmNZNrWsTw8RehjnmHYEf8dbKfQ6nkC0voZrGL73sYy43/fKVpSVi+pl82D+R
uH5BUDKRT3iWmqA4FoOFfcngggbVizzZZEwIZlpu6K/uy262tiPz0cO83Fw+/8tdh5ZiltPM4eOO
AOgtfwMqt3/chCMMlQCtwPUcGihwMzZEtnIQlept2aN4qSl4wwUk/PsAvNydEjzl5TTLVd8Gj46j
36sKT90wL1rJZE7ajTLHTwd7POu+v9djdfyP3CWP0O2M8WwDI5zDPc0d4JtA6V161sAn0y2x9mSg
4w4zf8zfig1EQptwjbwanuM6fKo/jafyyGjKRKSKUnupBWEuJxTE1zia/JN6nt/Bi32PBKhdyWf1
lKP12PoThNPr/BcQxeWkHLe0PZkgVviSGAUQ7+CuGYJAt04ARzINfysW4BgIkg2L+vwIT7rRgF43
PXmjw0oNO/Nhvu2+Su5OyAavXMQQII6YAb7bnL7WCmFO98avEszikH81V+YDZjSGhDlucIQ34hR/
WuxisKdCkecIpP20K40j3qkuWVM5N+MWR4jtbpT3hRgGWE0FaPTJer8HYLWO73rGcVfYjBFaPBl0
Somlwie2gKaC0/QV3dkn1GmAC9b4YyESwJ0X3xWXM+KZH8W3d7YfjR/OQT7Sj6fWa7FjObB3r6Q6
UTOwrNjvyet0K79HvOGvGgZ2t41OVrx3MfD317DsPcFGcuPWK4MpFnLyE/DZuWLTfVW+cRzggAdr
L5kanbIj8XgffnVdyLXlbqIGRwGOWPQWGHsBPPQGASqMsK6RxwGK0ndUYqwbSOLD+xNqi+34GdVX
3sPPsNt0E1L504TPO6i5GO7cehf6j+Dv/wnXfvcH6/wvRZ/flXHRtX//qx3Ac6cuXID3fzDQA/I0
KSc8P0Caanme4PGvj4cY6czf/2r9R1WPOskcC6OmeagMJCvr9JdxLHfpZ3+IHqCcZugWNqa8i/3V
lG9pK/qn4Gb+4gihrkWjly1sl0msrE0jKZv2RrZwUpNoqwKiP+5gduoKhurKMbZGSA4q2c7O1kby
9wbRBGXgy/wLut8m3+TvUDhu8IDuqpfhPnnIn6qXjo7Dtb1qfhLIsgvesg8Xg8t2OGcHrv3oME0O
WIz1O2c7MZHY+vcsZmgNdshmsFMjn8a372Bsmra2vnZXnB3XYN5Qls4u7qjuxb8BwzzSzT4Jshf6
zc9m+BZP+Qkcr/qFMQFDg/8LB5RHZu+RXdoKYNp78okY0vymb438VT8yWHiq+aNjtYFVzCOc1fAa
iJHaISXbY5iVJ++eQ7Zj/PiA2Kx+RWIRnMvNGaMEXl16wxmf3wFJ1LsfU2Tvsk+0+hvj3nmBgrkJ
19HP+VNg7Ha28VO2cBrtt8BZx6d+b+7U1j3jC3V/tNU19qk11vvuHgwgguf8tYQsgusFZdMauTPm
SM5THzfAZ7K+jvfEG9Gd5AybbhcEwBMxtD8Bk8X+mupgRbDFirhn4CxbJtgKA+GxX4wXR3wK4NTX
1gPDSktR6ZxokUMXX+gNHLbI+M7TiipjZdQ7iAx73iIZdnfWd57v6934wRacl8oFfOsd6vfpGL6z
r9xSuW2ozXcGjqHVAlo4v3s/UBKiEF0fCJhd/w9H/gL3/y8HvrBNyxW+CEPb/f8PfED2LYouW5/t
YDjjWVKrZY3h8Hr2wzd7UZhexdC6fmCbQdmE0egZR1K7EL8XrfL/8GIIQvgvL8ZyXRTPpkv2wb+e
hR5hWaIJB32ObXqF/OvMvSrWEx8RiDYcNlw/VvjsSLhiXxXdVt1txAAXm+Uz/pH49vJy/i/v4mmq
fv79rx/feVysSONp4q/un9MrlhQIDpP/Pu/isew79Zfrj6akzffxb370H8EXfvA3j6fyhRCmRXgf
8Rb/yL0InL85rLXCdYi+ori2yKQoyqZTf/+r4/3NNj3LIzXMETSZ/eCvf2mXX8hD9t9Ml5XaZ322
PNtx3f9N8oXt2IRo/PPx5iJ4Zt13fZ5UOOhp/yX5oo/ttCCXkLjdclGuysE/xTX+PNcOrv3xtdFD
+zAw771ulv26ci3vlExQctEO9cT3bG99Um42biDzs1/fS9+QZEuiVitB4VKHEfenpFwz65qaqtkN
ZviVJBnr4kywqxiBmpJjAzEsRkShxQiN7BzkWfIYpuaaybvzPMmMjCAiZsm/7qEtCnLqptTZdmaE
RTgKuOw06C9dZnZYpXAjmj4tEK8okp1dgnKqxhBHUuRhosCqhoSW7SuOX14ow3i1iFCrYl/KGCrE
iDSIov3aadChFPDQ08kNN7LDGhdpcW5drBl4cB5JbmQaODhiV6czHfqhxDEG3NlcpD21DvZ5PHlb
W43PoWJVLbKlxexte7RPx2okuGkKNSJ5ZKBXbeNsowQtsZHF7ll2CIglx8tB6OK7oT99VZTdBIPC
tuix9CAEQI7ijfFoZsbtG4q/0zQY6qXLCkjMONicuHa2YR3ubY6qI9ph+OLa+WzaGMM0ndC9Fe39
2PKewrpl94/ttLBxABW5yk/RKHe9tCOU68TQSsxu4/QxD+0pd54JYQmPjlFa60TqB8dMMFtlxDOI
JaLNH66iAQV4KPIHiQ6NZMjWJfiRLPQ2RJqUKsR+MmJ44vXGMRVTdlC0SM/JQO6IGVbPg1DdhlYZ
5VSsvFNWYS9Uap31gzzR4JquNE23wFGaDq/b3M+l9UoIbn0yG/8F4TdufQ9K4ITq80GnUMIHAyJD
3U97BjAaqBQOAcQyYJ26EmqJ9F4k3IfOliQuNdGDO8UOMSFciOtKreu8uDOlkEdH1DHpBxhXJiXm
45QyZCbG9r5hgvvAB7oyQnAxutVPlQHQqUVpvDYyRRjgkAjqQjTCaUofk9GvQwX4bfF2r2xf+Hdu
mlAkOu9VblUf07WTnDI5FPfGoCAEmu0ASG4Qryr2djqZvF1RmcUKk8CtL4icS8cq4rhHkRnU002u
fOOuHZ6QWVdcjfOHoIB91neP5OnMdHKWyNsIm7ElTmErHUZH2kNC5Pj3pKXuELtEgMKjXe/iHIuR
JV85OAr2arb2SVb3NKXhAbAPptTzelpTxnxfl0O6m8O0Ps7fiVHOdEmQuBV5/ijG7mwTWnxfRvI7
77Go2L6J275HP9PSqyeTLCQuIIe+Y8XkaNfotAPXHimnC70zLNNCnYXk64c/seuJmxqpOP7u2tvy
h2IeECCKDU64tPQyyjYwC7Qhpvn02QQ7ZXhheEKocXvJTgmc/nZEBnZbbKOz74tjKcbkODqBAVuX
QQsSHOi9bJtDox1IvKn0xisZYo5VT6cxUVh/7OZWIysiFofc+0I9NfZLgRoqD6DHFKYVn6MIfl8S
2vQhDf9OluLpIhvQuv+lWgcpayG5HpdELIh8EiezwCIyVA61JboGZbpiizqXsOYUppUlCN+JYvY5
XSi3WWBAJI1hWfYdwwk36B/yqtaHJBYKiC8yFB31ztpIarxoVRjz+dg/LB8VdFYDmzJV/92KdBNl
kb0FhJzuEgeTfuc2P320LKibATF0pqFocQb53Woa0uCoG+M5S6S9iR2sj3mFkRz3B9UirTtaOgvV
J5nW88hwTDnBLzeUL8hk4btai33DEChSXiejj89TwIgkYUzA6x5v+WivVTzlD3XxM8+6/rnpraty
dFeJG3o7E4fgemmuW3RlRzCJAOaHfWPZ+dqQsH61Z5LjgD6eLW+wUgE6bH/6yWQz3ra1j/XLUvOm
a+vXxGOiEA+NAMOVMXgr3pq0qclwBORXu+Mz4wI8t4wtURFDLbYYTmuz+JqD+tCXFsCrQn/lFqZi
OyWlu8FD7E/AVcssWzuW32JmtbaWCRC3d9jUxIy4pMUWsyPlnVkSJ6UyX6ppbK9LB15CTC4qPSmw
Irz03RiqfR2k/sl1jfEuQJh9hQFmbCA+kB/N5WFm4UA736zHSOcs8/BcZzen2DNeabk/Ty2Ro14V
OvsJcmQ16U9vhI8oHLC2oWjzvTPX73Y0fwYqk/dNsyeJbnho2QVNqXdPlRnfRTHOOrKs2ysXZcxq
KnkTrRvfNwrYKx0TzPk5KAN6tWA/3BtHjswsCz+EZ47+pnFw1DkpASVW516R1NWu54zQFdO8CQYy
pTs/AWdWFeYuKJLPefailbY85gguspck3JYmzhMfJGbUeohtXabmXZ7TAykSHM1LM8wv2Cd6BXFA
k5oYmy+IJN+d0KMi1J2d5tXphNrZHUY/ku0KFKnFBypYMKYhe24ceLSoZjCZHgQ2xQGW1ezrS78N
92V1Jwiffx6RyeZjvcaFMu/a2f2efJ+cvQSnS+Z4LD7drylHIgX51izzN+IZqwcaSK9lPX8V6GvX
WEHt6xxej1d67S0iTcw2hLpvQ2kYB6tv3gOR1ihgIxI/Kj2spIfm1W99sQ0JPX607G6fSjY0eLCq
Te1J+07yBpwmsO5DIdZJYcRvEzK7sZX4ysjstn2mMC45uQdPRN1rOriPQTzet4WFY9O2rgsPcXGV
9N5TIA0gJAGqRdW9+lb0reg5kc6Xtmcmds06pIK5jrrSJG2eiWDa9dmjG2ukyAz7sa6z5pm1gytC
tfJtFNMPG0H5GSGruwqTk4hs92Mw8ddpX8tjJ6xzUC+x8vg78a90/gduxDdZyQ9lznpvurn7VPTM
nsooozfVzO7T4DevjK44X6xo2AS4JR48AXSmUYp0DfKll+YgFg5/TA+9Nz64Oa5SZ2iKlT0bFRtP
yJRS/awN4E2eaJLHVGZweAOL9Ngez2+i+TwwFBHx1Nhq59RqX6Xa/VVGCUtjdtI21O/AxPbpVwy/
FZ0VE5cqfsGtVox605hsl2ayaCcjnPCnvjuJ4iHNG8bFkBbDKWyewo6D2Asdoi/BdFaifogDtFa1
NNt9BSsiK8tHPirUV21c7fvOAZck5/zkZE10DOrkI458QAJ10PNH8VZlY9Urb4zVk0juljprYDph
Z1IQLFJ414isn7n2bogDTvd+Hfer3vQe+qq9s/Velk3wI5BMkFprDh9nOrbExczFDWHRIWs1krds
dq/dWP60ufhfux3ay6oAsGssB07aYMZLy4hx8jKv9grnV9Iy0VadK0hyMO8CRZXUvrrkkH47ffgu
sTq8mehzroep8u807f109vTGURP2kPJlRLexKqIKvYDhxesWwzQehlm9y7vCiW+kr8efUVUelavm
96l1SCKF2BwW5UPhDPvJ7W9Yj1hBSNTdZm59EjqIby0OS3BuukPZ8+ZpQspyj6q0pDG7Lmer+Sk7
/o5+G4vbYHCPs8phuRm/HNmrY71IPpIlQdwQmPDGViDR98mymQyXXpGtmQzOMr5bREWIKV6Cnqlc
y7ZfB5V5W+LE2TPP+a6ClAANPDK7Uo6vddmu64q+YzjN4Xs6NGTQ8/IT3zd3HiyjMXZfZBCADkQC
rPMOt3kRgOHsmRMR7F5s2CZ8O8WIFdDuj0WLB8fEAoDTL34ZlgkFWw/GvSUyeG/5mcsPapcximIs
jbmd76VCf2RG3q7wrYZX7LGSDOy+SdK9if3RHcbvwIv7dWKXqHdr4IE6kC/CNMwrCo/h0F9mEcsN
6/NemSR9dORJlNmcgBPdBz5HnJ2IM1qiYUsBdjPa5KXLCmsaYxwNIpobHcbjIR70u1XimXNjC129
idTCC90F9LoeRKkPaSQAMQ+gYuaIRi+mOex8PlMRznkfWqpOilVaVTTAquTVmuZ0w/jxbLQ+IwMP
v7lKI0ii2AvopPfHyEeM6CmAOL1XCyQNPfCrIJsOmtpy7eR6KZvFZ1ePBqSExL8Osxlzj0R4McI8
bQP4Zs4cbSKbvnU+wdzsJnVfe75g7NwHe8qTufYfyqFf++pTpEN66r7VEEbsH5Lb3Ou96y5GgC2t
9liOoFck49nTOBymImYyjYtzH1WuukEtrsgMSnazFyS3dFkRlalkHeWJT+qFH94Mc/ZSKvzNIwPb
h1RnWwsg3tCHFMgqTR4Yl+CmqX+GpjIfjURCXSNGep0VsLNTmSCqmId3A3k4XUjS+dIoeCvsuL4q
CWXdwt/pNadkm7QwXRfIrXa6xzmhuW1EwXsylrsJrf/OLLK3PvPf3URsu8o6+Vp9Kg96XZpD8Gxu
lIsGtAvZiNY48+2Ei9Yg59u+m967NNwgu70yNa2woDZQpgoAjsvKpoDch+awZ2OClC05uNkZvz/B
PcRVZzbsLnPaanbFjRqGXUHQ5K43bPrGweI3tSiNZ49ylz0gyI5E7HraqBkW1E00mreuGH3sl6ch
1+7B6RFAJ1B5mOg9GC2NRwQR5tqTebpY/lMdfOB7uOPcvSv69FU6lTiExDNao3mm/0eeX3N7eaJy
Hq1dXaU7BLoHt624cFSOxYye3qU/v9pRbh9lyXmMq5pt4cBoTZfovb3l8ENGoNkF0T5YUAOSpuJe
ApUoGf5vp9xBVJ6JQ4NDa4vp/havzHXngXgIp7yGPYuaKbJ5T+3gzzj6YRPGuEhW5tQ/svDcxz06
lySniMylHa8I1MNxRL65vNI5hFdEcBFcnum2GhNrX7WOQapoFB0bL5J7o/s2eja9Tej313nfG2wC
G3TGEyOZ1B9p3I/4WpcPMjfInPTK4ImdFfh3B5llQvF2CFXvoG6PjlVFNLUbLWndZL8ThsNnEfb6
0Z1z5vvdrd3H9O41utnSoI6ilnmy6jLfFRg+sL5ViLxU9EU1BMEavdaVq7ytaXvPekRhHg7GQwGZ
x+ofrMBiAtbB8B78fD0H2dmcCUqKZuwZXF5fTIEP3hAA/fzsmxR7IN1DAQbJ3BomtbKdLvFteBav
fDclNrOH8zVgIzFN+ezrGJSYNf3UxXtbjzhb7Z9iDl/yEYmDjVFew8VAS0Hf3ZkCG3fnLbaaCTOq
r1ejUe57LHZSjdYx8btPqyZoR1Eyzba/ZcSONcn60Vurtug9pkTme0cP8FAiF/Gm2b/q+j7ZlSh7
JFkPKkEL5lgfIR2JK+a0267FcBel7G0aZN/Xkf2TdJjw5kwCavgDqcQQAMjp836j6YxFQXQULdkN
YUuuUW13m9IjIkpNkbuKugVL7ujbblQADs0EFLAMtmOcJyebUv+6a9oIzmnPqt3CUHQRH/DHmCSi
FM/61mOmaKEtewA6IxyX4iiNCFhiEgz/yd55LUeObdf2i3AC3rwmkEB6SybNC4JFA+89vl4D7COd
lkKKe/Wul24Wq5iZBDa2WWvOMddY8avzwL+KteJZLOnTzRhDUD/OTjMiMxkSTH6pZOHpUYPwbDSZ
TJ1mIH6qg9vtJ5ClkoI2G3nyDZ1LtHMM602djmDi00uSwwEci+9qcR2NIXEZxuLMTsdz+RwCxhiI
9s7C+mEJKra3ML00OB4RgL3LIV1hUYOkC8PD0zLjOWyZ0ApKIbN84rl246ncIXX+LluGg0xGlOpX
mBxqzFIC5AEsmc4oT87cTyC5yvxDJE6rqvR7JZL/FqYtLnyF8BtVRGyudh9TPqIJY5WzlOYks5as
cEcuduy10M5Hw9BYFwr2LOAN6SCvIvXLjMMv6oZWGN/HIOvWiaJwg+rXREckoy8l4q1ac+ekqnRV
bBGar13DgF+47tOPIpSO/Qh0OqcXicTPSUJha7T+JhBhoNQVwXJjvsaptvPzxhZj+gMqO2UwlHpv
9zQM1NYH/tqlezEWLmVBiHbZnIM6for68m6GmN6Y4d2Y/Q2boxvPSBuU1zzqv3UZCVQj6S/gb06F
zsWhRFHHJcQ6cRfJwp/IV8CEotYvsdyIZgc1gWk+QDcLT6mR0I0zqZEmpyqXusWATbPdkXs1ZNf6
Mlv15zyo3/HcPBNTu56DEZfA8Gh8HTLX+AnxBFN1PR2FSPkjjNV9Hoj+iqMvvMc3AxSKCHh1TvK3
PiUvLy6oH2mwXbou/RiFEq//MH5JANF8ueXx4T5wUDmpMmVTjglbK1psFoH0rOjadiqTbYC/00Ih
XJftW1FpTwOngKEgQ4TJPC3ItulVaMOk7YQCoi4DYmdB1VXbYLLB3pAoNOOTEnaQICpf5kJeKUjf
QDNHWlML9FFHNBr7zc3gFAKAgL8yyWRM5caZTEK2ZP0SbtXsq4A7KdT1UalRcooiTa55mHio1OlY
tNWfVgaZp03bYoDRHo/5Y9SW/hoiJuAwOARF6p4FXER1mws+IzxdTjfoW0C34tL4giv1hiyTLqzE
/rEgP04vEf7i2BOUS4rKQKgeOb97kbQXizFFFzerIsevyICdB25sAuxE8101WGAtymLa7uH/NJEC
ioHM01GF8lvVTQNPib01GjRCHDgF+TEpqspzkpg7S6P+UfDjMzXoNhckiqHjT6kmHKMS67kWsNgg
JHuDaQPj11ew1sVgSROqLdYQ/qCeOrWaQXOcqnZndvDJQT4oYS4eq+J7og6m5+U6UkLFyzvCPfTu
Vs2ZuhXp4lPjsDUYKGt1WO5Id2ssROKp2fvb1gqPftKABgQFkM4+wPUoOuMEZWNKMSevIiI6BKZe
SZPIQckJRwNAsJVC5LSzT3s+Cd/zCtpbFO6NkExXTuFwi8n2Mqd6J1A83eMESzEyllXv9aKfc1aE
0Jc1kSfUlKVUIo1boZNtWUT0j8qTiMCGM2Yd0oWNpo5SlV9MB4HHSk4r+qBZRU0W0xep3OoWIY68
GjNi9MoMtEUef+jhYiMWQSdkROkJDP2VNoIWw2CJPjvS9APaRGXEyijjLVC0jAK/sctQ1Vclzeuu
156DRYIwnHRN+sjTz8rvlWcTXkCOGWgFKiPeNxPS1NnQBuyAATDcAOqIkNau1PWA9SOZPQYYVwFp
SZiz08r7WIFqG93mGPibYBFRF1QUPysQqlYdQMPwQ2I0tXKxnnYn7Tx3n2KJ4B77JjZ25mdVI/YS
NXHhDH3/NMki2l3hNpfgJhuDkoRoWOE6jFGTgSiksTOskrSAGVgmo8e6qG7ksSN+swWVZWm0mvGc
PSaqcCiCcMOldOHj6AV0C9WnQT33TFqWVMlepFsXsVKfENDTZTXD6KgD0KAJTGpK22u3sonr7RSq
HFuS/k8dBoju4f2p+Kt6M6CuWsiEIDfN3UxJhe5ayyADKEV4zmFy2054lkwqQKu4ZIVAQjy79czT
aVpoexogNCtFCa2LirJdk9itTUHFSPHFA+yHHo+AvElQ6PO5yNaNLeLYmav0WcrXfaVvwqogCyR+
qSehvKiAa6SaYdjmKHLTCBdkRmL1kvNoiQ82uAui10h2MjURdiDpZ1cQklTIz0FiVNvE4hCmWdAU
xWB+RwCrM66VAolv7WZp9Zz5RoMP18fMOiHAyMl+FDL/o1zkfIOEvqNXLDQ8U+rJKS+LHRCDRf+g
2k+YR/cdN9NuVLKvoUUGLBcAxQT9TdXzM75ggmVKr+rxSGOhfs0bdDO6ld9Hgw8lXs1FVDZS1a+1
gf3wO9LGu5lTwsBbKq5LjYJCAP5SyGfAzoSnpRUs9FF31G7gUgfkqdUTImoxcmM1T6GcNBvgEzz4
EE3UdgIq7AOBuPuUdKKRiduIOcCJcotI1L8KvnFvFP/MtoDS/4wiI6cVLyKCNXjGLdIJOWsuADG8
aw59iNsE5MyxDGrpjZh+hPzjRA1+sulLm+qjIfoQWUvafmj0bjLcDosUkUD1sik+lVn9jrSVEZu+
aWx39XE8RGFgU/+1S6GcKIYZhGUo/SVZzgYKXoQpPbbZiz7SOQwTnT2XWH3PoF+tMOOUQrlL8RKx
u8rj8EJ3cZ01ilPLBnSC7mfmkvSa+m2OKdCQklchDyJj7EXKhwLUU06yrww+SmBdi0kfbQkvv2EN
B5lodbVGW531+rUGAj8jjbACJG16cKyi5r0xgBAXzYNdnupGnXnqRuMo6LED/s2zAK6nT33XvsLS
2S2vVWvJMS/UPTtWr1VeKwus9LC0nMadxNoaqYPnR/k+ADRu5K+WPF0GkZRaLDCt7+lz/yrLxoE7
aSGTk5G4YkZ3Go2Mp4jZRyFET/JkpkjM5ZgzCm2dMknh62BLLGLyLGaOOuV0VEqmyiiT7uY0P0UN
1kQKHa1CgorRH5Ak75WheE7VJ64a4rdxG4n1uqMfUo/WWRu683K/OoGCbhaTui2dRBwPhX712+Z9
KKlqzTFkH73jrD0ORMqppDr5G38YgIMAC5RTsgHqjJVRpbZeKnVFmb666mn3Upk1l7thBZBvso62
Gi1RDChFj+s1UAGXdvZbrCmwD+Lq2ljXXNJP1RRua3NyAfSBvWNPOVTaA028q2vizu/yY1V3IK4T
4WnMa7IChmscU6kSDOiBRQh6Pk3jxyiMX3QV7TRrWrtsg4vSJTfRzMlxTPvN2NZ7rJlk74BDDRMs
VmWvnisZpXQXkiJIwzWscAuN0YPac8hMCADXkFsZ9pUMttlX3yls7dMJ2nwORtzq441oBV4+yJuC
U3I2OwPTo9pdAn1ct4wRQZqOkSp5URxuuzh8kmM23oLizjBikqYELCYQOVXbvk7XpczxvBF96EtY
laEjp1p39ykCI8yEwAD3TS3o21jiQSaNBM3IfRn4rRB/FClVD9a0oj8N5Hn1CvnEikGIR7ivBeuU
JhqGLvOZRvvrkBTYOcY9J2ymq0p8kQYTJvL0kyvE3I5Zc5145FeSHnBz+gFKgZTv2XrADlS3slh7
WYO8SPWfZKoPJfuXIpNPY0TOc1x+0L5+a0ZCMOKW3ricecbwmau5k9P2hJXg1GxcBGZUsxX+zFLz
1WXq8yQTUQJtghlQ/8pb/WlKwNUI8lZvqwd9zHcAzFrnv4uaf1Xn5iepwueczOtES670nLdDNtsJ
0RAm+gorj89iD4yietJD0pZHHmUr/SOL9IF15Z6D3ou07pMyzGZuSVNJPmpBvNUpyBaeeiEvD10Y
v8rl8Da0gkGUIunyibFJsuwy04JVCnrfgVy7FVI7eqa2mVm70Igd1pitqQfPsiJdCu6JYppffNZV
BQkA8IFXZM8inTSd9bOSsks8PtFf+vYn81SBf2vShBQHmnEG/rYwOETzeDKxpCkCicWKuq+V8jsi
m7ROeowd3avCQ6Uvxs1JypyInmkiXtMmesszohlq9FYxB9yOyYQH7EUTtIMWRY5IsbE0MK5G5SnE
JqX0NFPEdjgrc3keZCJ7ZuUkZBLlZ9ZLMwASmxw6ibTudrzXrCmrmY5IgRMqAODVFgxtZk8N2Mpk
8nhm8qUjsMe/5dogwF4PsG2CFG33erGcvup6Da9hNs7aJFdM4IhfrBzm8zJYfDm7+MFF8ms3LJHm
RtSvmGcI4TUaQGh+TtEKWqufKRPqCVgFdb1IylSCcaw2f5JwjfXKZBuFpqzaooIbVp5TKHydcVdi
soBhGSOTOfqB/KpNueJlIyUgY7obuCpXxtBRSavPc68e40m+WEL1RxnDTVATe5AROEkXtSEcBprb
ewaRvMierJAISsUwXibz3bem7aiNn4VQ0kmR5FPbkC5jm/P4PEjVBzrlvm4OCK1fQ3V6MzppnSXW
IzR55HLihtSm/Zzk6KhSBact4pViQRdTZjul1MUW04wTCej+DWhgQUtnA11MhFBisKjFESc0JsUx
DmfPT9gjMWOsdULC5qHETTPqBqTKkBQWItYrtll2rt4lYSFDGtIz3a2jBQsOdcCOM84mUtOH2vPY
D3PAq897kfJDqTSbXKoZfhSeNPXCnvd74u99yVxbFqRr6axX2VORwn5UruNMWMNQ33VNcy22EXQH
KJfD1UDjzx7SFYSQArVmrXVJ/VneN5n0q6hY+7AKjyF0vlUtI9VZ3jBTJYI1tQjYtXUYg+5mhfmO
Ywc87OhZBkzW9sWDzBppPmpSSIb1qHIOCXsv1cw9VNUG0pzsjln10hkBx73oW25CMigy/QmE0xV3
IsZgZQAEmN9NJCVqNztJZv3Be1Wxq9VuMJdYyS1n5gC38ouYyjCa0EafHxDdvJg86hL6fROZtg5f
QRNqitxsdlp8RhSYm0Q44u0o4JewHIzDpjb6s+WT2SuqW5yQ50kwjhMEqoDExnhWtupr31HEnp76
OXLGaNqYZocb7C1YSplD8R0PILmoDeg5PVA8cHpg/KmsZ1o0m8AnlEQ1j37ox+RxV1tTbD5mX79B
eVwPXbg1cyo4GNJ4A7LdGojxM1NkSbQfJbyFUvKe001zNDrkKXBNKRm4lEkH65dVC+ktWaQGbVXC
njKkC8gG6EAB/FaWNKhMflumzKAZX/Wsym26Pzp5xGfdhB9jxWKFGHZjyUyPqCaO2hRuWvYTu1xY
/Woa/0/++f+QfzKzmcgx/2f55zb/ij7+s+7znz/zT92nqf7DsFQEnrJlobHQTSSc/y78NP8houxV
VVEyNe2vv/qn8FOV/mFoFqooSoaokVUTKfK/Cz+Nf9BKFC1LVyzTQr1n/m+En4qFUPQ/Cz9NSUHh
ZOmQjNknyjIf8O9y/44nN5phimzpXs88bHCNkGXGUXb2p5BwC0ukfNEZpyZGf6LHY03N2KSyLeHW
Qz8FxVL11DQfYPkDKIKjppNXl3pZp0NVqj/aJkMCksh/dAPXqZpL11qX1V2fRB+VEYbuMMCeKlSz
3RdFF5Ac2uEbz7CYD3ooHhohWs+FQNEkbxqKxK8tsLWDiLO97JR+Pw0BTAmZ6LSMILcM/chKyYh0
SXMwmFN/6IH1uWKBXSc1xaNm6bIjyGDRqir+A0eqsgWmHZZIiFt+Q/hR290EPAu1RY/RiHodt7FG
KAxW4VZRTNuX6UuxNjmTZrwXwkhwFSehoKzTfQUkj39SeUUwILYi2avrpeIoNeu6XmK4VTBEuvYW
p5ltZGK5RkX4079YbD01+MAoNGNKO2piOXKora2YBuAkoBzRBVjRsGa4xCNZlr2EFrCW1qk1KNh2
eix6ZbYViWzurG+ssRRLjEOWJl6fS5zWU9mroC9j8q0eWpU7JV2uLm2peFFPOCG6OtQdBOIoCi8A
etK1XKh/AjVsz6FKVIWR6NWmCMS7cM9CKXCjhrxDBZ5e3UKNN0OJ+LDcOln+KF6r7iduz5YsBy8D
RG8nwwfpKIb82amGgZ+ysxUoZwTtRvNJzTovm43bFCEVmCgAn6v0mpA/ZPTEaulJOqyb2QguTdoa
26wVboKCx7Uqki+9ooLZz11NyIhV2bEwBF5kZHRsKfaEkjRvwiheFIVQSCRDudLxLewUrJDTl+mn
X1gplr7S03M8QdIwyE5jCA2AVOE5wqBj5bVyDUO6SF2fETk2BfkeRSrR1STLNQ8q+/pWTqcbB20C
jIqh2dKxbBxZLw/SclJp6KQIClj0sVk0SNOwn8QhOOXw7dadP6GiFPU7h4PyZSnsNYB8U/jsZVqo
ri9ifugDlXy7lqbDjFpuNroU1C/guqIbNq0QPZKyuMOzzZnsKfHJTYNY2GAlFjV9o1uTTF5UTjxQ
SEeEuIhcEZAMZGrqsn+hlvduQMZ46nq2hT65y3MgT9sY5KfZCaIzyYLXBHAGsqI6G6ba22O+IB2y
qrZlwziAHXZhI8BMytLBGcQsPKD2/Ihm/aVrJtEWBkROVvcux/05ntgimUtSc9KWN8EMEPJWVygX
5imJQ6JEYvo1Wg9+uTe+kyCKOV+gk5p72ZNUAw9xG/xBP+smzRR61px9CklyChVh8jgPbmTu91ru
2JPgoV0pGoYp8v2inGpKUqKFBRwG3y/W1+Ok4jXmrIbYmOTpnODnQi3Qs4Ehc4fIHlqDGmjVvsZT
tY87M9ykTbHqTHReENWdqNOPWA0JRB5hQA9Be+207jsRA7rocovCMpocQxNG2zc6gnrZHqW6od6q
I9vWA0obH+Ec+95ZAdjRHmS5OQWSiDpmOrVVj4kk0cjqmNl4grtBtEOVpGQCUhGyryVow30bHwUF
CKmio0UGE76DC8JZWqKPJ2Q4/rrhIDE6tkQXbOKARo4Q6IMT59WVkutk93C4QCKjnNGUo5oytYNt
5tQAnLmXlJtYGm+Y79GzZ9l+EF5SerhuRptcUGUcJFHIXmnRl86JehUsWqOtMgWvKBxW1ljSnmhz
5ggYI6FovYbDqK1BnZW4znv6jXX1EVTyqY/CASZG8TARC9FDwZUeJvkGKPO3VBTDldM2kqTZfMp6
gb6C0Jr3gmikIMoGToHBxZ+7G71L5IG6WKyluh12FvO41OUVp85YXXUzFQrzJ5AiH69w91y2kHK1
6NtsR8RCSGXKQatI+Bs1L1a71xnOVTPrr1YZH6Fk3+BU3Vqx+kJVy+PYZ61rDObBT1nyqLq3u2mk
j9e4JgKkXVCOoMyFsl9zWiYavPOCWUzcGCRXKZ4GlF7nTjKe85D9silhgptLekVK9ZajutzHknBA
NkkUTzF/jFVcerMUfitzMR5i40eaA1DcFm0bZO+mjrqzlNY5/fCroZCzVs1nxY/nGyERhMkm/rqD
o8BViKdNPVPshj1VeNGA+M2ayOky8KyDMqbZXGNYa7SVgvPaHkfjHgzTVoa4SNIeZ6tRI1Qr7ajU
dvQLUexVh8acP3wVyUZSJg/dEIeTVWpLX4EGQjkigxyjDX2c1FNVZgPdp6UQBRrAzvw6yATaZA0W
OxBaBBHV4EIasfwurZxqdUIGrgKIkm5696HXer2bSHY3Mzk+Vj5FWN+U2eLTvSMiNWAb7EMt0Thu
Sr5V7BVx+DMr2kmMK+Gh6BTXVOtPb9AxbCtT84xYBiMBIxqDRH4RNH0nBay3kTV/JX33J4YJ7TVE
EdDnzKc9k9IuDkiJg6oOs1K7T7GF7NyndgdkDpDrLA3wRqsnMWGLI2Q4ADWqqaVEa3NEsOTI+Yyx
LxHIdEgvZcZaKEzkPciF6DuB9BRSxEcXxnTWosk41gRoxrqgI/IlDyKMEeWUyWLdYqvvjNKPPHIE
Nkv9aMBYCTpDdyZJWYUz0MGE4tEJg+eM6ixRgsHOS53dlyIaHqByChlhElLOJ3+N6rYtTa9NHWQO
yJ9VHAUJHJsQInAo7ieDAIWJLFWZ4zeBnimg517+8CtcibrRGcegByiqNoLkQWMAD6i2X1KgjYcq
G9C4phmWMn4Tgp4qqwR3VX+NRle4hVQ846F5b5GTbZKGZYRCjr5urd1UtOk9amvK4OrNpPLlgCLB
w1CRZNNTa5/S0g2RbYBpwDielEi1ZGH+EzWIDaU4P1GJBemmkSAqIaSTW0l2kR2yf3N7q36UWDIE
rzBxNkctaSsSOG7XbOHixH267oIlbrCYP8MhllcyOz1ip7t9LCeBUxrARFPKf0OZVF4JlpxSInlh
8ErZxNVMbAkHWciDODzlAAc0msbWh+slMa+hzqLXW0I/6sVzOlZuWihUhWHsb3stGmxIl8y0VOoC
hKObYo4fplKJ5zhDZWDdo6QVtkpEe0OXaEFWA+SAZp/F5rxrp6h35pk4lZFgLWt6zEz0o8bJzyoG
OIgQ+iXqzbmAmKMuYgF4M7tAY0QvUVfytvVhvmblCYbCO1WnYjexy19pS2EoVvVoImRNq7xRIFPQ
yO+yQVl4zE1EFkoN3cCYIBdY8qKaAjXbrMcs/EIMVOx08j2IzPWfIjV8inzcTFNfE1ANIYHulFpj
4i5o2Jl+1O305T/aAjlDiINI8ffPv/9hjy0RuHZTfiOE/hYSVCxaOMgKMOgj4oA0gF1rAPmUJxPm
2jxqRRfl47nq1HLHKkLK0PLVf/fH/+57Y4/n1kroEPz+bAp23i4p1COi+R9e5fffIXKTcfSOxDez
I4IU/h//WksyamP/+nPLHh4PAsmmf/ubv335rw8V6OhAqNMDkP2PV6PsKlAUKhDJmmym/nrd/9/f
UgpCTl4wImwegfep0kkEX175b7/B75dJSfBtpgjWX2/8+72ipkLvG4mJ4h+WhKVxpmpJBdN+h0Kt
4M/6/Qv8esXu96smhbwd+Cxn//oLCoNwH5ZRloLxgyREFpMuzQyp8BcaXS/Qjt//+HGO2yZB2gh7
iM5i/ff//H7PogroBDmFXrJEZg85+kZeABDdQpBDEIU1CyISe3QZBLGYVyCvsvRZXm4oYJXCbhe1
7C+yUNRAGP5+9V++p6rmRoz7zpsM9i17udJyT7XynToBAR20cqKNC9lQX54d+ZdsCJjGWIUAe3kP
yvwROY6AaUEt0y756y1+v/qFJBbUoP72vUK33NSYsSktbJZfRmMw94LrD8nhF+/4r+/3PW7EqYDC
G8OX6Wi+strwnr8/ZIX6LZTywrU0FbRfEFSgTX7/RqGZrsh9vfn9wOVyrX+/+i9/lKepc2d1z4g+
aBZ5kMsnSBuAfkLV1LtEjlEmLF+ZPLJ//TEsKV6ZdMEdvZmq3a86t0aysPv941/fY9w5xFx4yfYy
ufMOwMDqEpO3lbWAwNwXevJeigS3CW+kC7vJgTCL48u4o5K8ndzKARxKivC6gXjakTbrXubdy+B6
xCOsdNhLa0S+U3ywACXMW//u9ckuOyCd8AgMXGtXnPXuAeyDDf3KpvXhzbvGwfe+flve7MDkjJjy
ktTOS2zah9FOti+54byYgqufp0++0Tm8ITXuO1mmc/ElYS1K7jzYXnZ48WH1Uz4gm7OzQ9OGU7ll
F3zls0keW4Crx2sjWf5B3r5CmbSbbbzwq56Q0BAFv1Nad/Rndsi1mBSb347Y+eqo5mcuy4yTZ4Z0
98nlmfCyzvPW0l4R8I3v43TOrYEyYEsO3q5q1q2/LiZXFFwwE322tiYEOhfd2GI7GeetKOtsck68
t39M22CdslMfLoPLLQHmP0DEwj+YbFBg9D85IUMW+fCwuBBt4hV74XPQbDA9PgYci3pawSoYXJ1F
YRsP/Fq0PAEuddAugjVf8EcLbRcBPb9xlOj3CLJSzyEwp2FvwSZDe4TQt7R162hyYP6EMC4D4hg4
Dm+kd1BRfBeWdTmAk3Hq5D6gcatgXje7KMWHe2Lzv7zZeJJSh7tQvM6AXxeclc27I7EXdAdYW0AH
CSqMI55n1rUjKnQr2jIsAJ/ZOTGQFfMTMQLN2rybZ0qz5jkFS+GPa/6nvhRr2WO+k6+werTK8Un4
aL3kMU129FDOxLCXJFzDRVFv+RFDRH8Md4h/VmQJroYnTphSZVMXFj/FboOvfjA9cNIXMtS5YP03
NtL8nauTTQ//xqy4suQTeXPdenbDJ5oHiT392TRPorsemVkPxRYdfSsAXv0uC0cmH9tWbuDJ/uTZ
kRwgsmwehC7UAb6A6ijeupXl0FFaWT9g1HACcL9m+1QeQ3lP7u9zWh6E7Y/Kg1MNb/12TK+oQQy3
yLYaM0bp24RaM6L7cHSqpSOv0N6Hq5fulJ/xR+GTwyaJPxZchQbJw6CJPDvxurv3p+yrBAX/kOIt
2BNgJiVdHlKyHnp5tcixSsonKfMCOsr5Gz/e1jTrluuhnhuAZLXDXSf2hsE7ju8CaSnTmfHILevs
l3knfqLqX3Wv1ErepXiDRJHDe2onzZqBlM6b/MdKnRHPyU0q7Sw/897xxIB00h9uP24/HkL+JSVE
tTwyuIIQLd7ylhp31rzn8zF88MvxkjwQITfWaG50qSo45Qr8V3sSXAb+PB9zdem5r3jRvHabYa8K
LpPBJP8IPWf57oOR3NRbqHKWcAiDI4MyNRyltDXV5ZsdXZxfyPwu/b1KeQKk97kqn6zys1O+kNB4
Fjmy9baot2KHY3Zl1IiX3Cg+CPUfMJYqL6CZdwX5DOnibO57MNjIEaRh2kgdIovLonjhkc+qazKR
qDu+V/mbKLbEol/k8mjeZwkoHNQ57siAl4HnW0IJFMfbnrN4KHm8RFh8vRDQUTyaZh3UbMRIwmTi
4neueSYTl4R7Y0vbgtC9TxOpi5vU226+WO/mmTss1xuua29/RGQ8t6tTFN40b/rkCdalFdMTjwkp
tUO9aam6bjLrPKjrD+UKs2MFZ4epPDnAmZM8vuJ2GF6/I7OGOZg59o2hxHt40q77ZF4dORRNa35o
3uU/Gn9Y81EO+YM6E6ZKdmNIcQD1QIQLbcg93xCMGT3ctmg1fYpuuS5XgKORYKXFaXLVO6nIR3in
jBN4hAoFg2yt7BiEfJJxN70iPzhxDai7UcXwZvW1A6iOueU8uQPduidmzujAjSO2iqtldM98BCK1
OVnb/bpl8JqjO7kpMbOfzD5MpSPPGn1wk2XR30g7yVtWDpUm4DqywUnDL3owWXYOh3sCjjmfhaxa
/trwzOiAZylhJWXUC89q6+U/wnvB4i64PUYE9uc2igjJUYN1RqYK+1KQUO9v6l04fo/+Wvzk0nUO
n2KSHJ4kHsfl5eMXKilMu1q0nZH2Meox+U4sW/y4knn03IsDCrgP433N1ReejWu7Gl7NlfVuYDiw
uY+GxwUKP4ZPvvDIHayXVQTlFWBVlMiswyzsIjd6WQlVh9kBEOgzjESSGmGl5JdSZkSeY8NhMZuv
M3eUocVnzVeRjRGOPrLH/UACslO4XGwlE6icgF7Ezw9GHsuFYfurdlcdWL/MM3fJIlfBnlmJGxch
wsG4Zrwe64H3YrxzDDvA6LdDQDzgp5D2eeJZOArPAA+YNKfVC4oV+5OLoN9HXAwOl0k7csX5kt+f
X4vBv4R37ZbnVNuXa5qpRHdcWV7gPGnFI33Id25jcWB59u/GsUVDbyvMUaDdmbK4VsaR1U+78pRl
B142/gjzvcz9s+WAxLQN7zh7LGWLM5MPPViMGQYLZ1J+kqmSOiuWpFXz+sYPs0fJGNJWtmeqDLY5
XInDcueYIB9Mg9KOJ49+yYHfjDnglcVdO77xWyjv/DaIl1hDubIYYbENu7yV8f5GexzFn/DOf6h4
TjYTavDEsM+28DmNKwnrE48R9yVHru2GH7m2b1gnt+1adZglGaz0fPgAhscVzsi2ujL/81PjMkj1
0WWYpT98LBZ/3oKj+LwhTqH0L80nj7VveNyVfN6yZIMe54Px1lig0Nlu2UUJB35y0skDui+jVIVV
R+ohwc+K6PkoXc3TyGZBdYdL+kMt3mS3F9zAqc/eNI936gchhdfumXUTt4VZvUOxW2nacOESFIfo
EuODGryut7Ntv0qCdb73O1jPK2KGV60F34c7ucR/ZAbEqu4o3NAyRxsUEjb5dqXVHCh+9NRKgHHz
7+rOVXt9n4bRZlY4wm9bAlfAxYt22ZBPZCOtKWkfpEtYDk7U44d555BOOtyKqWFcJjmZRCd7GE+B
8XyZqtc885DWR+8DN16kGkAojkJ8HLpM4BltuyWf8LBcfAmBD1s0NxruL2lGZdFl21RicrPNfi/f
ZemgZ2emKIOyxPCJQA57YrQUARbXffzGcjrwMkMUEzrSr2pWNTzQJFFYx7J4aEfd2pXcRBoikuf7
4NROADnUfhkG0IhLONW803NA4s5snlB9TtOFnbk4eHJxDBmu7IjVveqIypqMyJKdK/fnFhy1AlPe
Psy+Tc76D5ZW4znmRMkADtYKz2ng0PphT7MMsEPFPMJe/5Mxy3LOPpuxm2Gad4CiqW7z1kN6Y+cP
H43wNc2tXidQV1vf5UZ33SZWXZRIrIF5vg/NU8sfr6N5kkQ7gZ8NmFBZe57HJNfWN+G5Rl8E9eSV
+YoRMJJ1Sk17dDvrCNeNjxWVR9jScMA8uB0zswDTymSDeJPkLU1BThjsVkZb/DIjTxHXgvg09Hs+
MCcOxhbxO07DeYfllb3bSi5X5hNhmdQd2aSzYjTdRjpBjmFvQJIhXp1uYIGyleM4QVp2skPzOTY/
GRnWwpXuHkiu+YbFQ36S3tGirVXDQ2OcYE+p96RymWyNmZAxxKEd9Kmyp+J4QbV+bn11Y/yxaokD
f/hWyZjLP5asEo4ykXVP453WPhISFncBR1Q3wvtY77kUUGveS5Qxxk7VHLSEISR6QBAQw/dzco6u
wpq95VpjcG3Y2NZrBuCim86ig8iGRDn+G3tnstw4smXbXymrOdIcPVBmNSEJ9qSohuomMIVCQt84
euDr3wIz62Zz77tpNa8cKBWKUEcA7sfP2Xvt+q3hcc82bKRUrc2DBduPGdyyVZZiUZ5xOH7eRIke
DzFyWqbLuBhxSPA8MmagkHNXeT5nU6LMeKHfhPI6wlpKd+iz+Wabsg9u7jXsdScWEy5uaGya5EQq
TQCCUl1mp/5E85FhZ30vouWUvTPclXsmLUxPwrWggUjpkpFDCZat83CfhLNb1WIkhgB5Ye3QuZFg
oywHNNHZ2dEv4g2gNrfQwKMM/rn96bjh4kJCVGisM4V2LKaPSyOWefuMLgvjXKy8Jtw2yFX1k4Is
ztyPnLyfcYCZ5zFfY3ozWPlBAAyvg4nuH972SrRe7X5ZFqvQW2su1XITF2j4MHEys1liyhJAN9v7
JrxzxQcDdX4VK9qU+TagerZWOFIsfKBL5+kBNuo6PN8KE41T2yJ4d888OPaDa26yLzASFzY8wgNh
EBniENPZRS4G+rSjEcCumykIi/JjrFOGbGC1/0S76z+0WL0POdvgIn9RWoJWFv4TXDYSWpAghXqx
wiK0FzHiN6XpGfbcmw81jWHwHnIDIcJl9Lmo5bvN+iPfO+K7IGZg6VpR3mMrRdlrPvhkmS30nyjr
s2f/3VBYMrDkkK/5GJzo75ooeyFGEurDYG1Xyk3PMPIRo43erVjG1Hf/6D40UiVlyEm4LTs4SFBs
3rnMRreLNo529BvWl2E/K3zR6YGgX3CtgblK+2g254pBe3UYu/vIvAT900QIPL63cNyE4ZvOD0BH
d4HFNjMQMFmIDo4qwfJ36eekr9r7/K1/lylH+RU7MKvkAfwlxLpZTbdw9/WRXVnLcWQtqh/8P7xL
77Rrc2EQU7vYbRc0oy0ETN0Z2YMPNLdfDqwXsaecMvRpjSfptCE8+GDFqMEYok/qSSQAyLOE8oMl
+ljurM2457UDNbvw36c16fTgTRYYe46BykrYrXLKgw9ncwq20xM2S6ANaL68gFek29U2Bt531Asr
KWH97bdxSa3MeY+01o9acS7C5pkqd8ayeAcGsmbNZDP35DPWCziyV5osnkZrWJwMkxPGXuOufWkA
YqvrnEk7jTvmqKRFkn7O+WobrrHxD/7KAr2VniJYh+vkEFDQu3fK4TBmO8YY1n1wkBv0nu1Wxqtk
AyUMuWV4x2pqvCWn4WCKhb7NEk/f6qvswcWtGx5DlrMVbFHlYN6pKzrerAq4KLbDsciZdX5AqMEC
j5HtNd/lDH9W/puEeUEHYFNAid6XGwOAIgJMeXn0z6AQjvadQkthYd8VXnFAeTY8RhiWvZAqVDtm
3wPHuzs5rIYnMsHW2G2D6dV6C97ba0NYDvbrlbwS+szqc+JixdNRoEcgJ4TY5VP5oj7g5SpOY3Im
Q6FwvKp+5ELXSwA4CJ2J4l7kEXEi5IABZUOJQbG1KU49oG7WRAgIrPln3LXazvbq1/iFVVS8MSGD
3sarrO+imPX7UBjoMBay81r5XkZPBBfyFKsP0riMJVmb0FmIXfies2YrKM8LUUEzIRKYwz9AVrqh
YvHG0YntjwpB6eZTRFYg+qjIE2YkPP+/MBte8ZSn+eh4+R7Hbrasd6QNzN5KYFRYNvcKP0uwyyyd
4zwhKksMw8f+1UaCQE3rvGTHaJORjN1G4wZGyAwN8SCldmIRwBw/MMziVMVIh1GbgzBogYu0vTcA
QZ00F+QMujiINguRe0Ozy1vcPovK3sB3ZTB4pdzkhD6+JtpqxrK2i9Kz3cuk3tPqB6M/n9lRkniY
Hzmnsf/TzVBO4/qDuwA9H2VvtmFsM8bvmHLSJbaZc7glupuA4leWhcRmbrIIrmnH2dP2mhfXIh7a
XUTPsNqJtTZO+BDf5tU7uDaMhhb6enhNvqOX9gfRMwXt95X6adI9WbnbZFz40AXGnaiPyfhef6dl
SXIAIz1qVXTu5BIueS6+8XOwxqEuoOI4wg9hLM4ASqvJIWXOhzXZI95rx5gJfRDtAxRAVAis8ig6
StLXXstHwPj1BsyEuXV2FPmPk9zXy+wB8bRKzGX5UYAEWtglYpwD+ieaQ+45vMPXBxQ5fcF7V2Nv
g05iL/yfca56yS5z2mOtm2RnhStsPZAh3lpcQMhW59NL+Nypm1ZbwUyNHxRkTByfXflWPtNS/Wzi
eyotrJXGpW1IuT+7iCSJqR5KxkzTlqUj2eMfQq287Hb9WX1x3lplsZEbjvdHHklS+B6bF+stZBVl
JL4uAhNSKvyYbRBfkhb1mrlBKtB+8QpwCvzOzlrxZWKGa4yj/jBQT1xt0su6U/Khce4F8cMtAlxv
TVgwwQAeQ4KC8fJL+aP8UXy6J+IeOdnT17hDLoBaQJePKQ90Oyy7xeBRqnzF7twf6aOLe9YP3B3R
Fu+8szHvhvIeoWe0b2C4f/vH5kd0LV9Kb67K7vynXN8GQDwl5L+FOiQry/8CzsfTMi8GbElptM61
q0Nu6hfqZTCu2+BAa8AGEeSRVsfitqACYAHeRpvuR7OYFvD4PL5qWO6bw7BttgNahDkGvNuykgT3
lLcn90wW3BOS73Niv0600dbCWE0wlxFvPD6QDfzOvCrEeCHexCM9tucPBkDWvNo+hy+UUDFXmW9r
gz68Ohc4i1AtlGDBst+92GcTzBDbnc5KniygrFHnrTXO8ZvsZL4MPzUav+/6Q3H1dy2p3S/Rfnji
TvyS8aXLJQ3tZyPY2w9PhsLv9imX0ZUw+TMMwAmY7TnZK+eWHZlbwb+k+I1WckMOeLEM3jMki4u7
OaFS8zTxOh2sJaY1hNuGl2j3Te9vkx7r55NdKMdGCQBjMQAKsoGz/+1dkjFJtapg1CPRdNdBj3dd
NBgE+nnSNLYK6TRmx+ijZwJ0+5grYTqi49kk8wgrnLHmSCRoyGjg0Vj5e/BC//ibbH7v9z8aAUSb
WDw1giS8Zp7O3T7/9ub2TxsD/MeM8QpRW0rWgT9/Ptp0dQfNBc8/JgPFkr++CeY/3j7mw15gQueY
Hy6aIQ9zeGa34R/+6V8+8/Y1zIIJ0e9fraj8Yp0m9aNpOoj/IAoyqN3ipgfjMr8J5Pw9bu+aDOwB
aMwfJZGNiF8IKPmmHsLD7/+8+8eP+fvH3ECRv32J2wdv/yZLq2jLVkOO3/98q9vHf//jr++FZJcs
//I3iQGPQtZsTb//haPP+Jnbnws41wu1hFt/+xJ/+Pa3XxtFaMBZeeSxqgMKSJ7prHQ7EJLsnHLu
4Ub5uO5KUmMqme3iTm5N0w7XTPbFzBo4BdkclhfTu5r0JzVRqEf7x1p1t23J8S/RjZ3SNebqFrxt
Id1v2Nqt0HmIAuWHkzSn2tDeXfgHY46OshG00RQXXa3+EmISX+qMLFwSbDgB0f8BaZQs0fKSzu7G
E71mZ9NlqkrHuDPWXaduRYWsIPFnX4qJTDZMXtI+Bh9XmzhRKzR44qm8aX1AOfAlh6vuqqyCRfxI
lsch8ynPhATGPq5idavFrjcY1JYyucTZK1SPtUGXo+fwRoDkTqnhcRTA+sMeV7BL5mwZRndhnZEg
bbN26cFl+hCOsbfb2Z4cK3sjq65lpHwIa7on12jtBz/6jgAQ0uYDNAKWq90RaFks0ahAhijgnuJ8
OeH2oAE60dTx7fcBuSjwwPyC1AxAVFWaHI5QR3ICYPrKLmK6RCYi1ivx5y6KviMrKT0TPfA1NoMG
hkj7iZLkJAL7NUiQsGrttBmST1XdB336mfcVdrl8oggIa/SrwB1z5wdj5PzQCr0DbjfNiesRvoXt
JJEmmibH6UZDptvkL/YYMytX9xX0O8QkuyxjzoLja4i0h7rqLuOIq7ivUEfl+zFhIoT/JhTNOmvw
JPUWtRjLvV+hajS0a+tuOueJtM8Yth32E3PaqBbJnPQ8G/Odl+lHjeiPVMY7VYt/GFRb6eAOi0kN
PA1PdUnXI+M102P1C27cjzoQPsMGg2qPPb5C5MIrNlr2sbHJhlAqk0C9Ceh4owJIRzpL6Ldurcrh
XgI7+pww2Fa++ZA142tWVvRB4Vri+E3RGeVfagDUMQT22tewwIwiBz1nb7A1qBjOOFMZ85yawjKO
FQIqZPyzIJVHI9MJc9O1dNhdx8YsF3lXDzuyXY8DeiBMnAO5eBgjM5GW56gWb1NJMpvUHGXV6Zwn
M+15aNViV2fTe2JNLCmailamJkvaHpQV2kDMZ/P0KViqKcrLqIphexoQYXJPVZtnH3ZQM1p3PlPp
yUaqMYnhOgzdoSPNp7Ikyt0uC1aqIFkneATUts9UHVACwYQn0pcehucqo6GTup2GQb72ytneGETG
VW8dmEqm9iE/he5+yyTrdknByzXIjk12PGim6q97yRd3x5HNqwO0Z0bdQpGkpxBqCDTyPAl/jcLX
PyN+Pbhx86X2rrbyOTyQQn9FTV4hxER9O8rgNHXmh5UjXxgK6mgmYlPmSk+pBFOLsfgZj5k3+jBS
E1E4ZOacET/fqTKh/qhGF9iD/+3rfXzs21dTZZmTYtibqWV5qs50OxxVBzU6xKg0+65sf9m4Pbu4
49xXfk2RkVOQd99GPT2ido7QMXAsJAyEuIsiPlhW/YLjRnCx+maBApA2jMuwI3Vk4pXPgD3MTWNO
51JRnkOeTV5d8xU/frlWFfEGeHDnBCOzSkx8bRu/j736QuQU9iAsvBuhcGKGIIw5gZTzJsEG59dE
p9fWyXTUgxVpIPZHcc7ClEq1Dy7FV1eVP/2GOY/JADLb6+EkVtKI7GVoB0tb85ctiSie1pEObpva
XBIycSFQfe867XsxMf00FdqeCmsPXBufjtkQXcJUvptlfZV5f+Y1P0+VBhoSeHUbMzVVxEvg0PRK
3Ce/l5dsmjZKWV4ig/heJWdjqGxiIv0s+jaGRx1YKixRC3NEEV407EFIg1M68hiKYxc0hYbCdKmY
HYouS2Amg94quvRTKRzA9VPzbVi0t7DA7wIj+YFts8HFHJKwPsU7pMEDwW0c+Vm/U4mpvkwMxIhI
4ezmsW6j7ybCXq023P1TgFrdANqItJoncEqKdeZ0Ee1BsuviWr7CtewJbsrv9ItOJ0TBaRhkX2am
acufFgSvNQbWtPlhhROPutAg2o0C8G02eQj191qGsb46A8Cpz6irZ1UpDXW1AM+j+RXGaKhPfpM9
K2H7w9T0kjiaedQ19+qII+6ylLydAvuTHPtrZBFWqzCbRPapLXyEc2QE0a9HwE4aWFrulcG2N6Iw
GAMnwFgLOuZlQxPEQds7lMVFz5l9IcXFbuz3L2Igpj4ynF1V+HO0sVajqTZfRCWo2EXOXds2NEKq
5IlIu8+iC72ibqFoLQfoTsvSpHpKEZfYaoKCYLTMox7TSW84fYZ0xLwCXOKy89NulxtYFPt6qet7
pT3aOmAFXTBmCHwXrckAqCAx/VNAy9HNEH3a+vhJJpFciJqWUZbRou1o6CfOOWsLfxV2rctPy5wk
zwdyGaVKo73MH9pakq5gCHKXaloAjrYX/sSCCP15FfnKwqpA2kSIw7y6LT/Jrtv+n6Usb6Jm/BtL
mW4K7d9ayp6/qqzI/5xC8Ovn/GYps9Vf8EHoGMCEqiG104mO+M1SZuu/GLphC3JwVUvMOQP/yBIw
zF+Eyocdw5xjXTQCCH5zlBnaLzZZmpT+lO4qW4f9v3GUzekwfwjR0FyTrcC1+QEJNMDbNtvN/pAe
46hdO0WFQ/FluZ9OS/RcdI+smnUrkPqvtsTP4b+Cr+Ly61f9Y1aN/k/eNYudht/KdXSX2ALxF++a
33ZSwyzgQzRUE3pDSOPtbtCXqtQjbz7BiZ+EBu7aZE69xI/rvEpl2KUUDrPk/z2zs32RYgqBucSq
0ADYGvDvGkmANCmPrpFDUZzS07Qs/RClprsi36pftRWtXwNlEbp6GtQmgoGAnZBgSzpkY+F1SnX5
g6nwX/yitv3nV9Vw+EVNC0moy5Wyubx/flVDK00HPXHc7RgY26Fx2L9iJ1nBPoTlzFBcZeEzI+3T
EOl3GunbcqguIpqPk/5MRSqbdYAjPxTZd2agn0rRrjkQj5ZWZXpJrmU4WyOJ/4tltqDFXGXqS9KG
iCI3SZsaO83RGXyREMnyT9Zmo59sVOZpXCKi0j0yYFmqNIFi0Y6fIxy7+3RCIYuOEg5SGepiCR5q
lWInnlkS/KQGP3aDR2XZY3VEeq2wqwbNK4rWmg6M3IaOes0jyHZBDkvDYdAeOxTtLtZhPiX6VrE/
5GV/6SwuQFjryQpPxDh9sb9d8Oh8Wwk7PKXpY9mOK60f4FcWNe1CI4HwhVfMd7uPTuJCyCx0Jn9z
reab7g9PwO1a2QbXyXQJ78BT+edrJdBN6lkzuduQHDxEZP5TrCfvLkCyLh8Eew296ConeywwYnPV
SQEbD03OZJnbWmH+7LcNolkM8gmWQxsKFfZmy/N7jezKqN+XYW55pnReQbYxUDaQBQoaahBGaVdZ
waYqK9qfKATXznhPVSRS3GhB9G3GMzY8Mpik2VQYccF9L8knrfrexfjp/kg59e1BjLymYX40CtBL
SmTGKwcJbEimfKaVz21PfFPBjQeiGfN1d4zU5B2a9wWVMJSiPTiL3ahZK01Nz7Gv3LVac2QsnaKd
1QWBBk0HhIF/QLuMq2jkgoab494LeD0Lf1S5+HF8h/Md80D6NNTJt1MlpCxzvHC5Y/7mOv2Ly+Qg
VVYdxzFsS/tL4Elt6C3m7N7dRjpymUpwTsCrNq5VJqQNkg8jef3331D9Vw8xQQm6aTjEaxH28ucb
w+zUOiup1rf6oB9Ky7pMDsAwY34YMJ6/lFF+1hVon5HTviYjd3DEWI3WGhRwGMK7Kgq+aaYEkmFd
+/bvf7Z/dc/iRSZmgcWUBD/2jT+u2ppa53mmpGT7agREFAxSQn40djJOU2TQLNuCplE+ZX9zDf7F
t8X9PNujHZ2QG+Mv1wBMN/zeXnG2mZl+D6bzhBlBkBIXf9ey9b0AVBkJ3k///nfFGffPl97U+DAh
G2xT/7RHgevU3J4HdysaqABRcBfM8giaFUe/FMxKS0ZARkcFbVz92n5KYoNhwKB1y8IW36rqHrJu
QhLOtsRjl52sGLhtzCLj4xvCjJUeQWFuRpdMsDymcuUHmTVxVrJKrexi1MD20zF6wSZ1nxvWPu94
qTlJpquE8EfJ9/XSAZVYaljrGEYQ9+bFwm+6si2Ud0mKGMxiAwj0A7hnjCnvwUgjlWwbJKXoOpYk
UjIdJGvecqrPRlzxc6H4a3sICZikTZ+xPZjj9wZkbmLyk/WJnawSyajZd7EAYUZnrmUeVJIXVnHE
QbnMBs+Z6arlorWQ+mN5gp43TIid2AzE7BYduWylXCsW451ooJmlp+OT3hVMX+Z/y9aKu2V8gF1J
/p3CXKeN3CcjmOXBLi+uKfVXizjERM67w8hwvJeM8DVmhjQBthVGiaKFcjIYAfKFKvubsC1VM/4S
t4XPXwiVPdbWiGJygcD9+QHwNVDy4VQxNHA1mt/6Os67u3acz2R+TWFOuKAYmMGq5UnXfZoajX2a
+okBsgx242C4CP7SzqEbJ8ii9R2xVZ0egUcWtzQE2YioVZZm3yMPzzgmijY4EuZzbeOaNLsskct0
3bKgr4Aa5qQrdYx2JGMOxfyMiB7HJj0tR6iqS9NBK0SCBoxh2/R8lXw5ne4MHHcc79n4PdvvbS0S
IPPcH4XYVWH/gJcIX3CnlguyazfkglZkShs/Secxicoen4aSep81yyu4nfAlR+X0qIvwmJr5gwNE
fWENFViognyFUtVe3Tbt15ph47vLsb22buI1sULjb/KXU0uJFagooyaVM7M6gvzJWxxfyotlYaKr
GKg75AjVU/HmFygdqtqEUVejvk+jR9pAqMQhsFo+cyqfWME0QWJeK2c5tbsh84EgN/Y935esajqZ
QVuhyXDQjYU9JJpyq3WRh60GF0OCDGQkKtvhFbJTXirjuelTYu5l9wDo8nuU+CazqlznqLo4ELk4
z21+bj8O70MK66VtNuirE3WduHRw00njc0PE8D44QnsaVrxWq3QswHlx5kfDNbWer9P6DCi+gIoO
Q8adzOcuNWv8oDRDejePPxpEYFSnKp1QMAI+aizMoEzRQ7lvYWbfESwVraGUgOEmdlXG+izFQXBC
SjVDxZKckLQyonVPlAt91KxcJklMDniiHarcFLty3px15nhOGjaeM8MlEzV7HZmWx4MMn6cgfYxN
iROy3MVWSGR4MsITjcJt1kpo1TrwNOzOtom6hZthJPtB2HSo4Fkl3HZbCYuLu7vAizoiywzwVWVK
9xjUkrOzWpE/Qc+uU/HR97ay6+rkQMbK9AEvwJobXWwl1qb0DWgEJtHLtHrqOQclMYF2CnYXOUhW
QY28GhHOI8YRAWZ0zZN5cEWWRV8IfVGk5XXQpI1SCAqwOxT6ImvVjQ3FEBkwe2mYZFgIFXtYhwh5
IABSyzMw7kekVh2ApCIqyQnQ70Y477SXPsi3uqdohaqfgJXT5+ExZBtMFd1bp+UPjFH4JSshDuD9
97Utdhqd/tCkWinMMlvnrfIIF69dTjlLrMHMtyaONY2j+3iGosHyfKiVDk55i6bFULTjVNUEZqk8
1Q0q+DEh2R4SPLnKjO0H1CClT+cFR/0piWcTPfMtWbyBdIOPE9FCszJkKwVBG8S16h9us/fD9qdk
tdlVPc+xO8DNIXM9lfIRi+vuHhVoeCpHHX8PtCsxVGsrbvBDhs+0H78kqRILsKRbVrZzPRxaS741
sn0CYPieGHvGYHsJPwkmWkFaxGij7KgQs012/5KazC4ahpRps8E7BW+ZxIkpR0kZd2j1STam7Z9d
q7RjvJq6HwmBH3jmhsfUpcOc2WjJdYycxJJ365SlPlcc7Q4t2UQSEVglkLP0xgZ1o2iou4VVI/BN
j13uP83g+34oJsIycdeXWvoW57w6ofFcip5k8wqgr2KVgtZ5/+Jq7CZKLECZKW5OEnAtCSKWSLQR
HRecDoASbJUBk0WLwpBzI6q00QKtZpGdYBCjyde8OvClOH10DxL8Z2zwMJeFhvnaaK62S2JXU94l
ehOvcoQ2cY8kunEcT9Y6eNLJvtqcb3ZTjoahHCLWyKmmcwZ6elM7LTaLMPVU10CrH8YffvRU1W6z
7HFwhaF+nwdCcOhqFxZ9zMEIN2oYP9mSlTSurH3i4siPSr/ZloU7elDKvKaTxOHZhu11rc5IGPfh
oqeXPrvDa62FTInFtFV35L6w3Y7KJhq4Vok7/lCid57y2vPjHq2N6z63tXs/qLMGw02udVmBIEFb
0whAcveiIjGM0KFNIskGJQGEONASWETZtXANxFE4nPyoIxeK0dYLc9JfS9d4cwzUkFlLgce+GXXt
wbTyfakHn7q26tLgMzN0mNwSgC7V1LVhHLVs0jJelWa/1/z6RSjuJ/3QrVVCDhx95ZnuPpFCKsPn
adlJrxjgmwhgT9X4lLG84EWYhegDADcblBkivqTnGJmk+9a1v+kK0ih1GKXVXfHSz3wEG0dln4fn
Qg9f/eC1Jn4W0Dv6LKNYxrq7UcsBoXGoIS7jc/uRONCI7a0G/zkOYGR1l9KgV7ExgOKaZEKbPehf
QgtrQaU48aIjRWFZ2bgSq3a6Km2KorcLIeWnGF/4+1yw5jbJt9kRjmanSb9VR/WlIK0IkbHpadJQ
PTH7OFjj6EUwho8c50A4+/cwf7PJIYpZC9LnsMSZQ67NPAS4hhrHNfQCaty/NUoBlNl+1QLVfFWq
+zgSD1k/VZ5iNwoOrgl1ssESn1dZ9pYUCkGQ0aofCXy1OgfZZ0kYmeKqX2GMc7AdP6AJXvoedY9N
F2GnlAB67ODYhP6+y4H75og9ClO5jqNqACVumJ2WqCQoeIhDnowV2wAZ1rZxScqD1swgLULIFU6u
NV1moJR08sN6PgBWv74xJ7RGRjEb7C3znnJ1IrxZHwhPGzPc+wp9nQFwudBcuePXbYnyDrv97b3f
3wRzgyKLSQoUbdcvBkTWe3C9jFlTZ2OZTrnXZ8uqJam/mwlXyZBM+1A20z7OUFATKoIkZv7iTqPZ
mzYdNtIMtobjHgInc/BhNGdoaxgrZf5cORmqjapp9pGvsXNASmDQA5s7iVHE6NqpNMVJ5PoKviUc
hkY7xRrOsyS7couz7RrMYpoAUXEbUI2YKAilAktAaM1hcrq1nEmRgZJ8tVV06acM9o2Tf5lqerLD
+zLi7DGNoDT8ARqsQ4idHV76or4C0n2USXSgQfxV9cMh0pDNOdqH01rvxh422mvSuUhmsuJLS4OL
RqtZ1fqM44+N7hf0HFXGqWst9vX2imX6ixrq0Mm5TDGQgYmJrY9mmANJthqdEKVYwmIKwpxcx8z0
Sjd759w37m8RGv0c3tLZTIgKS80yJjA8rhohGZ2Sdvuy3AyzmOJmCrY0fC9mWzzfDK83627ChU5q
Ewwsj6gSEVd3yxK5vcn7VNmLKDlTd/trfza7wg7aGGlvbm7m1kok7rSMZvu/rIqnOGk+mVy0v94w
t/du90o0meoqGn3qbD1ow1/9vTfn7s3RyxSTgZm0MrTcqG8r98nSKmdlZtMPrcgIWrJCzH/iLYjp
/vRdTjyQv8nnhoaIk++48584MG0NOEBLNzePWhNcXb2NNpj5+XmFuY0GdrdcZA3cj2APV3wAtN9z
cO2adslDAFyWIi4q0GlLSreloTfA6HPTM7XppzH2u1sPs4kdB0UYSN6aIOoCrGQZmeupInV7Pk72
xAN51nSySJuJ+QudddPrLY4nzJ0XVRN/dwYNOdNUvoaO3Mqq4hdoEAcBB8GfNUGKMCgx9/asCrd9
HkSG2p60vpN5W59bf7dDoo/ZorTQVxlZs3UKwrtvR+6p42urkQUCvmt25FE6jIv5EDEDVxX5neug
vphbeLc2F0OdJynSdzkxIIsTtHgijT/BaTIpI7irSXfWwO8XV+dQKIhiA9I1NCFukpWHWHPosQGC
39njndKhkSOLQ99YWK6XLeshrCZkf5G6LIdgWrd5iW4XBZxqueHKIq6tYdrVj5RwcVR+OA2G4orQ
1dEAl6gnWzttPzJrjOkvkx5Ai/yoRce0nbNrIX13Tq4tQ0vrtzb91OajLjhBzXfMMIXWSs59TGvS
vCyE+0D3oGqy0mMiuTKqMVoGAnHX7VI6Plc/zkWKDYpnvJ3bin0RkmHfY2yxq5++RUcg78dDqZLC
6Hc0Kqy4fvGdcmOPdDhMUTyrLSoqQwKtipP+UBmav0obdu2+whqhUzTRc8/x+9jaMlH4oSyluaAV
LupDSwQiSgQuT8hKE4XEv1h+/N5wIbxuyp81wVYW0xnszQIuDTrWhEg4OCv9w2SAOfankscjAYaq
O/fCpHESSappx3UelEjFnOPSlWh4VeyYLkZqRW9Ry1TLp9d7u+uSIfQyVaAJHKhO+gELgSq+p4n6
IQQmPDdCEsjeM3wJuCQdR+YP/Ky+85TGgN3i+e84tUluqJ2DrHS+AHo4H6nnToydmfdVZXymJb0h
10ckK8RXpAhcSI8g0xmsh4QBzy9pRHSpp5OcSKNyDHhGzZxkwvmrFckHtS0xE1OHhjib+7gEHTNp
E9l8g3t9kzxmw3COC7rzXcFZLmOyCNGTiKR0Qq0YZOophdaW02xAKqFr3sQNvxgaruutuZ3TjKOz
jYoNlpVI6PAoVpZ7RdJq22xCQCD72NMGGsNFaURbFawYTaeEtlFmEkvXy32BpDUw6MKAJ+pUmhIV
loM0Mx58RvBr2vdsx6F9kL0aerlSVMu4c1D+R/UKDlyzdf1HTFHRhqE7Dy3p2hy/8rbAqxyDB0p7
TgqgundqNO4qxXwNGD1wKig9mfv7Jkh+9EGC+KFFfJ0603cmrjBFGKKHNNYYpL9HvU8EFInrU843
SeibqZW470t7k+l050RMW2lCXEVfiJYFNx79C3OZJ4fbTCZV4m/aK1zm3nmKUpzZk3lf+9y2FFA1
oZXgtgA7KGAybvfYZGBeGwCAqyjBeHQrzROtvK9rVMVhkXyLiZW2JZyDpRJePKp8f0SX0qraQdMM
ZUXDXmRyQ4abuxw6XHICqXCvlLuREDF0NVw6t6g/fdJQ5y4u3N9Gjg9hF7yIjId6sDR8O5gc3a6e
+2hUwUHn7Cwfwd/I88xviCiyBGI9EjNhMr7lVKKruJ5okLoxobmsKcswnFT6D4zasqAjiMNFWNMT
L2YNH5XEgGsTYQQxjAP/EebprM7AXiNsqsSBY05NEtBGa5S7wN1mRbQr5LYSmlwNxToBtR6UmIKY
FLxERnMv6n5b0JFCX4Sae1ak2hw7NmoO7pfNmVTPJRlzYtVbb5WaMuhIx6s12VtyzT46R/lkqoxq
SCXrUaOCk3BXVcrCKI5oRaEhrjjflFr8UgLjWkbj8E7ShLKou2SHruiYILZZRADHFm7aES5g1Wff
1bZmoz3dcnSn6Cxkeoafft8WAl0+1qTJjYGfpNXWrQS+gsL6obbpaxNwWIycFMi4QLzA6D1Bqbjy
xdSxF5mvKgPxdV8TSOcackPLNj5kU0zAy4xMalpkOW5SHIaRMsVq7iODfiYEie04EdqqmfqXP2kS
m5wPPpA+c4iul5jk25tASIRov/+5cmlrSgLzlLpwDpVUq42uBA8VP8FezVIsswZrSDco46GeSP+e
CMjRWZfQbQmxL0J9xChlVWJ/+7Mb+nfkgiD3ax2ibDM9P/oMZKfeQd/U2h48UnxTEe7UvCdNoE91
5IO6um+SROeOmN8tzQBBwPze7Q3hZUxM2bsJGxpBYM9v/DZFaF6jYm/CRP/1Y7e/mMLoSM8fLXRM
n7AqnDXMrUeSinHqrpCJSjxxSoKsyqAtss195pO0TDka17uW7cg8EAUeewW79sLPY8jX/3hjuoDu
dOIHybmU+YE4qP1tNPB/nNu/ESWolqrREf//c24PH3n9Uf/nf3zdJA67n//9n799ym+aBNf4BWGn
bZvUIAYTJNX9hyaBYuAXRAVENjiGozLN0n/XJIhfxPwf0zcXMu1NyfA/mFvrF9cVjso5QbecWbjw
vxEl/D/2zmy7UWXr0k/EGbQB3FoS6tyn7WxuGM4OgjboA56+Pshd2+fscapG/fd1sdmyLDtlSQQr
1przm3z0/yEVMPkHoKMFjiU8Rk1C/GPUBAYjKLJEC+YaMclChXk7uQNZsP2kL0uwUF1Jcaxmhdlj
aMarHIoGf7NmIu6vW8LBX4GnKBtuOkYg5+0+RuPUu+t3RzmAYv77y5qB+ti33mn7ZhV/k7GrztO6
j7FW6fZ2y1lvtQPUadqJH3d/fG+7r1hm6D8f3+7rLj8qJ79Sl4EESYNmipjpMhAuDnj3vo5lbZFc
RVRjY5wXD7V6bjLIcgRDk6BL+V3Dik2q6JRjxqjTwyIacndCs6CKMl+qROuTxRVtSo30WthSH4QQ
v9loNEefNcy9bcsONETLVq4kNGI7dLFfwagvPlsljMrZ0fi3TF7vMwn12+tIIkoE4JFuwoaBWnfX
/HsK1NlKhfr7S63w6yFHBf+qH/yC3p6XwrorluGu6CCMWbAzUK92x0ZV+rIdCo/GWbVuu13kyEW8
mvhhw+6ylXG0HYyF2udmu8l2U50K/ua6TLgWjggrP57G9lyW9Qltt7YDz6OPOnOCPyDqS7Pylj4O
233Q8Pd6KvpTBXT2RI8AUThWggzrq6gR28EvJ4rr4JKFdENkATNmYfi45teDCSAdffWamQFuh1J/
TZcujIia8ROgXH2ptScvixlJi8azkASmAk2b144GMsoWR48CRrI4JLkv7I5cDAnHAMu6ufYmZOnQ
xnfqk35IjDG8hA1yYcci0bwa8IM5dVzvmcjTiDDBHQGzsUqQadUSmheXa+9N3WCzrWLprhmxw041
1vewDm6zwCFBox7/OthDaZ7MgMnnepdEMxAFQ3qX1UVAX2JlW22HWP7vW/XsjRjsnuPFRRQ9I8bl
rAI/jVikQcR8dlYW5hAFaSxPlc8nM8wGgquprSn4sFMaQwfBj6tlXpMcQeJad0kDXMq9Hf4OG2gX
4A+LHVJKLmF/Hq3KhC3S9ki3+6W7rzHu/s50TmPmxry6+MiG2I0Q3ZgHCO4/jM4hVbZomfAQBgRP
A/BoI6zpMpTLvF9BebgAMsV2ruUiur4cYg7WFv4KEtteBi+3VGQq9fyPv72aMIsksZ8e+7g18Bvj
guxX1hlNrwqnBYft3Fz5fX+dpvi5b8yh8k6DvyudMTy70vjZjqDQjPJWdAx67T6gZdeFtPtSePqE
W3LVRFF5WGJr2hUGOsJ0xBQqhtRjCKxehM7Acow+Y8J2fC0MAW5lCBkeVg0ZpRKnoY60jVio6yfz
Mq3NMXSmnYlq3a4qdVnAOPL5HWEq2QkX8WCm1OVDbtOSR1QaVHAo4hnfVDyg/ySUhSnW6LHhNct9
a03txXVtDOGQUW/69UuGy4Cky+S9tHV/aRPVX+w2LCJDJ9+TmQ9oPYZoQ3shTyMhZfkoBQpwMjmM
sUMiTPfNWpuGznpgePPXre2+YLLGQy6yH9vZHzT4WZomZzVY6qQ8jMJKbuCeIY/1aLvKDsEygzkC
uyycv0HLzuTPUwJFd2rGfr+tQdtdfojc2zUsFKfFu7WmITvrATgqLmpinTJq40p19YlOPaa3irdz
+yz8uek2MFgGMZ7ClRNn5XhqK3L0cifu6ejjBUjs82Av7PSIx3X3qKDVqu7VoEvH+5TA+cg2iZ7N
E5pSTkBSmbKpL9dXltHb7NrXSa4Kfi95FfbTQh62rHEW9iXRhGYBAGlbcLf1rYIQql2R/VmXg9To
dwDPueK1sjqZljKOQDGfDMaJ5KOjglXqTtYYVJUc3B3TWPKdfH/ekaRBS3KhGd5qnzjzrL01bDEd
NwzkBxUSwwGFrNEzagxx8a72Igvf7iVdfUrbl/DVfzZmPdBIU2o3r/9UL5mMer7za84J5a1lWVwn
nH5XHGsDJxy5zc1FZwWWnu3mdvDXO//csrvsQCM5vSFqb91n9SFhqVIh73BitiVufXZsGBWLWZTX
2RrK6zAJgsUNtkdl700HUSHQrmaWGd0M2TkuoRIk64LSx2l2AfyxOATUmCYrbMKnKHLz8rnqoP30
DlIOpPD4RgD1AmIva5rATtbVZ99nN2iv14Ltvlkoex8WTCvKaR0wBv7MbtI7+9WqtmfsayGbaug6
huqhYl99lqK4G8GnnqZJLzRGkSvMGZEvsRvvsw4VRex4CYIN6xyAwlxiNzkiJRivmbLHawimotGH
HMuAxdw/IrjdMGnfQPFkxvnv/M6UQujo+FBewh1ytglA+PCsGaRmApKsHBPCmd0Up3HvFJewQzjO
KbAdqkBlkaOqt2H1ssm17CnWYmc70GQnakSV2dmrUP1tHrk/3wgxqlS7vix+tXp6KH013dqWZP3q
k11uA3PtWuuZtE9Yq/74bjNoblfrFKlTn2VSv88dxZsztZj0DBqy5myS5mQdgtn/hG1rpWs5Js1h
n068OsR6eisIFUQWPmQwQj7POcNkQpBuWzDPzC0BW4TrKW2wvgAfP7Ve85lgs5c8RvmWGt1yDNL5
u1eoQ4enfeJkpNUu7/rYI+aOkdGA1OpYYIRDlhm+lZa87adlPgnHiZjF/u5s4tXnhVZMTCttxG7U
W3J5a8OE3o87RkTHxSzQzZsYQcHI4s3vdXlfUuM5TH8ruSLUM8xtcPTvu5x5m6zHiOCabz5hoTds
Ug8O9RPdOPLhkYGeMh/IrNAo7akY1zl/Caqy7/fEmO/rjgQzQ7yrukt2hmowhCE52/XNwTrpvLcf
m1S8ltV84V/201I9xHKi19WvV5+QS8syAiYkBGAXuKGIKFeJT89HxrVEO6DYKV+kHeZ7JQnd02Ty
vnVck4LR/C1c6N5hYaBRckQ0FiRqtes2faELvMRUf1r8tEb+L8P+xWJeDpptTOhEMIKrQPBnC0VG
qBdxKBeJdqU/0vbgpLOSq1YIOTBsFYmAOmUCAemcLzMmkacRn+AOO8mg4T/QJU2u9Bcar07x3rTk
ckPzDX1A8J7vP9jYz87uNPPyhvF7UJOODUD9xvfJ7qtLWeydR0HO/HMuy+7GdiAbD6V/dgIkHtpj
2KWBWzNPYmub3WnBXIoNNDE9Hp2jmSa/3TRICOal2HXEjDIyBt8GYws4nb2rK+FEhSZCbfHlUaZk
3dYQ5GTGJS+jH+e3Fl12hme4HmFZGeO3YAB6ExJZOnnQPTLxPCFOOLl18JXZGJgCz4W5iFuwuxNE
tzIjyLODr+vpjok/lu1x7ysSD00n6CNrCb8WwXRnhDzT8WXAKSzkNRV9vWOlQy2dtjb+mfTVDZxd
oTrztLBtvJGyfuwdK9/VjJNv3ImHa0Dt2DO6bz7/TZnqV9aKp1LcaJlPSyhWe7Vkt71XUJISvQ4s
OiM3yAGibI9Pc5IyWJwhSrU4s7UX/uySloXQJW3Arf2cmWS8hX+LfT2ddCwexqwOOYsBuNDIxCiY
AxJD4HBUg4YYEObgnD0aOcylzdif92kSw/pg3jElN1M5fqpL76dhqKOy+MPNLoicAlRxWH9OdPU9
SQee9hQMMNmNEPy8D1XbT7/XPt13H0WmZbrFd6sXKIvHw8R2OQosYIch5CfhozXuqyyaE8/fY81L
Z8g+Vk2hveFkVSPYM21Q2VFnWUQ7khb03lPQmLYHfBy2B318WW0/+UGi/ce3twf+z+8rZXsXMgTR
OKd6h+poc0U76xXX0vSzcLOthun1IP++tX35xzm93WQAD68h9O/IpGMaulChbLdIR1fnBBVBm4s7
AzlxtN29Hcr1UR8P/bhvu4VpjOrt//jtj1+T1UyMty/nTznN7T+3t19O4x/BXmrSXOZZfTzw3/6B
j98z5vFaLroiZ3f89x9QUzkf46I/E96IdFo1n7P1Gie3Ch6j7D5vcVMW2257u3M7fDzm4756Xnf3
H1//4zH+CKyoMvqvWKPgkq2//+Pw8dh82zB8fL09ZnOPf9xXDSrDJ7A98r8+syFkkpEHFWy6j19H
ak4f5VP2pNwWEH49+Y9WkExRZVFojwCi/+0g1qpru6+Z5+ZmijHky63WGtXaRvn4/p+v//v33L9/
y/b4vEX/TzY8e1kXj2PDtRphBx16E4/UthUuiF2dHrabi+uzqdAN8KYOvrm3wDffbn0cZGL/+31m
A9acxfT08YjtVoVsbCc6Pe3y//yB7ef/232cMZIW6d+P/ngMUU5PNM8XwL60U9Ny5NBWvxjXgFZV
RnD8/y3M/xdfFS3CgJ7e/6WFSe9y+JHP/9nE3H7oryZmYP0rJMrUJnlLYJ3CIfWXrSoI/7UKg4Xl
YcJZO5j0Sv9K6nLCf1muHdJwpEgRjJRofH60MFGA03ckwuuPG+t/0sLcJPj/YSux8W/ZgYfJBSOs
/U+/giOctEVim1wmfciqdceTbw0gQXRXreK7OEzYKC3tpfDdl1LBKV6CKj2ZiBsNco+MSZ+rvmVq
0mYYiH24yUVYa4g5lAtigvfiOiW7TVVCTNGE0uTZp9zovcOEknVvCva/sUnTIpTxeWqmX61NX2pY
3v/tLfkvRifbNVerwX/+nchr6SObNjlgNI//4ZLQnTd7uR0IMikR2gAXirTMS0gT7BdjE10Nbn52
HWHig+dl+5isWpukDtyd33T7MV8KMhVJbo+dy+KZXMxbwEhLnhHE0rL7E/GhRV5xGULrVfR+t8O9
9KkyzO/sZdzH7UDqhSD3TJuHOCSaBnSntqezNNaaWaHarDISkwWd1mheGJ0bRX2eF2M4yaVsDljM
oSjF9nQNuzzhubvvuaOobfM5hBTYvgRGatFA4RDS87mUMOjNCvjjeth6LlAy/fNiPH3cHfrtat1O
qkPWO/uOpPCTI+3lsh0Yv0MNs0IQx2sDejts/Wgnjp80+/Uo9nr6JRYVaFTHztf6pHz711gzXJtd
uCz1Kk9KoFEyLQsPWUrAdTrwmlWhT6qJMM2LMhISeEV4TyeBTZseAo+OR+PtEq9YflguK1lfPxW5
zi/LlJL+XhbPohjp1tYluGPhoGLIuQRU65dLb6Jr+fuw3Wcon6ny7J9UWaVH6XSPen1Ax8ePWKoV
6JQiCKdwQ/2LQjO3KSN9iwff0NpIgBuDjB3gYTXF6DGY4hbKfevSfc6NZox6WjS0qGJMcBXFdtGc
VLLQcfzTSg3nEVVv3O8ng6QLdCaC4nhBS9E373ZOnqjZJLwiFj2A2bGezJ67FtMm+jwZbkPBdNZO
R3XYDkow4HeSWl5Hw5OkunU6IozhbbtrOySJ5pvlYkD3d54WM8X6ViANvmwHFfy2VnVbUYVM6t1v
KmcoWU+3wuNDhfve38sFvlqqFnDOk2cB7oO73i5X6YTDYWyca1u3K+q/3mFy/xaIr+bQ5QeNKYER
H73TrQ+KuIWAawckoUH1oSaRnXvlrgp8Zoaqgha1ZJd2vG6jiMRf4M2OATzTLnwLRVZG20Cuo3/R
l4s4d1lPmM6ciMgJ5UuStewJPIa++nFg2wssCaPgUMpjEyZ77CnBCQvpxEQ7OfkZTm2j0BNDx5B/
WgoSK3JNbrPR46ExjRZqJMhpo0XDxBRlcAcL2ix6f7n2uqlG2z99P20yybYa0HqEtD0Za7NekQHI
Pp2MaFFjMKBtwttlXxbanzett04QG9p6/cx+KvXcSxZyipYjDQGzhtFhN/SxYYq6IQFforvmDcIy
W/VvrezfIUoYFz2c9BJY5xhZXTX4I40jQrXJufmUqJkQYXB5o8tmb6pem3IJ9krhtO56tyV2B8Jf
GRy8BNSpKNRXhzT2yKYVSLewg3+ckm9hOGCMeIn4FIewZCxWPAs5IXLLMtJ5sZzH5Afp6z7ibA4F
6MPJZLRPqxB9Yo07Yl0oufY1J7ccQfEQA7Po8qkj8gdxQk6GowtMv6xeSGZuQJpg0uvreaQAVGBs
tfbg344GTZziYWuI17i3ziFaUqWdi86rq0ClSrj7tJvpWuexAVdp/JXVZkS+bRYFdnbbWRNt6iL8
kvrurrIsKyKQ8A0fU31OJ0W3JMZpH/jMnj3kooE0gDdkgrxIsnAH5YxILg17lzX5y8RcPWic18ou
LsvMGIlp1H09NCDLgvgX/R1E99+gAjQHBk7bx3wu6DbJtjsKclIq0xSHpkiWSxICfm8rHytV0rHa
tgLt28KzhEmV+W7P54GxPDVsvB9SCkW0wrYtuijp7LdYGu2JdeLZd946qwXwXRDjHNb0EvlAPI95
wGMBSC82yDWezEEROcdcglgrtHjnsAVSm+bmPoxNrAvN4N1bKb5YGD2ktpn1fkYBzJszeTmCP8UW
a/CGQ2E4YleFiw2LygZU2fZnd+DjVTnPNAf0vhLmXZk6X11UINkIE139EjP0z8AglrLLBA3Z5hxa
lXcnYNjSB0CQ3pP6lQc01hU/4SAvubccI0XHRPBgnC/Lzm6JwKzN7gBhSEUBkIQb4o8BJc7hd53V
kWRb/bQk2GZM0DH70BsflJ9cHTM/N/SpIyY1h632ztMGM4RN6Btw9V7Np6xEE2WFMUjFIt/Xsvls
Wykjs5Amj0NgRSspX9Kx/e63aBmdxAEPqg04x0bWH2QxLufcEGvc3Sl1phl9KRv5Kh2sUx0vd7qd
gGk2gO7Jeuic0d85qtMH9uqsR0txjHuGtwkKAsAsDV2eAS7Sgpa2noGgy5qeU2UYT6Jbv5/RnSPq
21bLLiDGwBBId/DnsbJ4uw4Zqyd4vNUjnfFH0oQZVB2GXFeHwsMm5MMzZVyMAAhqvzSpzKZnGBAE
btUYAtIgfpyE3XwSqrhzfVIhiyLctYHbHloHqDZLWeT09YO2RflaEYdh558xrFHtiQmNjO2Jw9i2
j0tNXFydX9BLrZZiUC/o5CcfgPqihyfTbIujMaj6OozfvN57kwVRRJA/SCyXfCwtNzf2mB+xJYYL
kaUojOQwYezm7VdEaML2EkPUVBSFJuighrTK24aK7XNRP3jpcwyq6mFKgq+ksrb7bimHAzisnMgq
K/S/IGTCOVkZZLV1jnu0Z6brfuB/yewQ0P4wWTdpKaxH5kb2Y5lOR7eOv+A2DY5KTS/I1rK9M7q/
C5/KZJaQEAMzysjEQVrTDPt5DcAqUNjDV67EOWO8t+9+G3nvXocKJ1MfH/vAA4c2OAcsrfRCpVu/
1x1JADB/6CWKLDxpJgs4UWKwdEWX42CiBB5ixfQp6W/9sOES8uLapY3RoCTbs7kLbF4Y5H4h4RRn
xkrQvENsA2YyfZuBnk7B/BYQvhFoYp37wSBso+Nz6i37USj/6tMmoefzswswEnVL9YVRLb1ArD7C
re/6ArBSZXSM7GQA9Dd3kLv6qXj3b9oGUPCS0AxzmdhjQWnzRuPFnW+Vj32E8g8jdcYcweNgqLa8
g7Db9MOXui2/I6eEyU/tnnU/edM/1c74BEEupeWKCRUvUlGUVdTZGdi00CVc23rttjovyUDWW3s9
V0gGMYYsK7DXytNj5TlR08Q7kbhP/gKRq/KtE9nWSJxz+HS5Dh+SuAJy6WA+0RkbhoAkkmoMdoxJ
f8FztJpEPC06EPuhsu8MWoyByNuo7ttg16OqtOMBjFdALZV/ISgOWED2Lnpgk6mLSsLoo56njEuW
FHPYao9WHcO1nBIPahAtP1OZwzE2AIASMl5LW1I4pKuNYkBW29af+/nnXJGJmVTifm7C9jhWqPGz
oXm1bf2GbvBLpeJPtU0EXNgDUGRIH/lLiWhMv6kK+r3Gt+GgkpOpsasyiEUEOu58LIgDZ7B0KsZ0
Vrl3OnqNKz/wZnJp/lLoS06nPvJmm8BwS5t7Wgz3o0pOCe9yVCG0jHJINUkTIj2G2O553dVZirem
Ufe+4x7ihO6naSXLwR3lrVslIGUqu7rioNilYfCrHt6nzn7lenN0wlLshTf8ZtRzbhbN51WCS+2W
pT1Tc/4mU3aKkhL410RApkF4T1gnVyN/QnaBTY1yrHZasa/k8mzZ8pkWenwjzKTfp96PpfoK4aYE
DkMZNNoQvSlME089pwh8jcJ8xdFE14s4dJO2Ou9G9hnPCqJ+PBYiCZZzlaGFZDKMzaFsowFKzk2D
RSclp320livXffUU5/eWd24SWF9COd8nK39u4X4cy8JhJ+fJu3gO5sjLBaYEdzpME3JN7JQ2S0p1
QWQssY+eNTGop0WgI8CEyMYJa8yxoQWMzxC1aGyRq8xsAtmaPNs4jnEJNajcATzvHRMvkUxGEIlh
w3w746U2KSSTIHttivrJwUlwbq3HKaceb/mbPeLCjm7lA8QF1Ctq72rAkVsaFBHJuqvySG4FJcSY
SeKp7+i/k1yptbPsmfBYB5V2X/w6edBgMWMyY5uSIqZN+aN16RJczVrYAyY4hEX4zXWUfceEZlmY
gMHgXYiyeKh082aXaLyB3uldm3is5LQGuGL+GozT7KyDlyoOSUAYbypFqmJoupqdnfGcxmYb6WYO
jkbYltHiF2pHz/klb9aXlLVQBHLXxYooFd3v/QrCVZ4TA2BU4qE2VtVzQU08dO19MJDIpnGg3NjS
fk+qUR8cy36oFlYvppBEY3uvhIrfmW3wI2ae7GfK34mCVcIt7OKQ5z8yyweEIb2vngs71EzLnMKK
MAQLwU1FvWu2BCIs1WkoAJ47+IMVKGns8XXE3gyLpzveszguCZVjYmGmlf19gadmNma1M/TvYZZf
JwkrPrGtt7ClBzJ3lyGdfijcZWcSOoC/yWM4efFNTgIpbmZZX+NpLUrQswGZL34MXXobluGPOk4h
8rJFBBuT7OvhPEwMI0KDSU7I8mdbztVnTmzVvzEbzy8GjhTcSAzqu7OTENpVlqI9tkX9w4uZLudi
fjSE6dAB8A5WB7ou9dZsh0UchUbnGbC+z4Mt9yrG59YO0qVrDc8LpSxza7xIqTlqXPuYgGhabTYo
6AUlCgzHyyUZ4/mx79P+OGoNWTJsnwyRvFaODECGwXXK82dVqV+OgI3LXsQtV9lz5Przt1GjQ+4y
n5N++lYMwSfJvGk08ns7G3kOBXhCpw7jnSG+QQK6MSfkTZX2IVLFxpeiW06dy8ah8Kud2zaf+MWU
TRkLWBfkXxAPH4hBDXdIEPTeDCjy+jpPo75HnFf3X2UxVWdEO4RYGMjeBSYEl7XKTG5F7vtokmY8
73ZyP7CX22UTOu6qqPcqRfOQZWI3m/BWa8LGAQliPxzZXKIcwrWWTLAxqbARkY6QpIOM4ecgiYNS
L2bCaEaUNtFJGayLdKAGjJf79b8SPZJk2qNzxr6VyqPe+0oHkY+rxpw4A2geKEjmYTmnZvqlJrj6
JjTqKxi7gDy9m0KRw4yKMKdi4HSgLBgIOZDED5U+p//6QgK3+xzcjgpPOUJJ6PIMwT3cjqj68cp4
nWYJcARaY/ubu6C6ifMCuHCtiEMGyKmK8Dcy6U+4xlVa/DLoBTTaw37h4OdIXe/RM1FLVWOPA8Rb
wMSV5pna/i2r/WPgxTiNxHzQIQkVFJE7p8XvkNbxEwC9vaPhnGElRdQzFETRBT9jQ6J4eMZIiVPG
usRzTbkxVWJnZnAfqhwbv1zzaN3CxQJ7Mm3sRh2NRy6OPyQ5zfvaRnvm+mSkd7nNXp7rBIJDfYoF
r1s8oQnKARHGXRxjsXFn+m4NO3KFZ0Q3ArMSGuLIzRx/N3lpcoy78ABqB4CQUN/Jno/3Riqf4/WM
ZBJMDInKrikypOMcp7RPUJRDFFaJ+1aMVn7UYXOrJuPHNHVcY/tvMmVeQVR13Y93refu8vmONWTE
3Q3wCieBLF/m5EEJ96BL9PI4QHjYdLKH+L7VMQ07ovjywPm2Bt+P0ZLP029Ki9Ronr2M6ILA0wv+
4oX0YeaFDSynfWc47EOuLYPx2eEFpMp/1VZ16dxlTVdt6chwXmWC965NSMHrWUSXmJUO0yhyccib
QU2w0RT/pq4aCZqfn5s+Tk5FHhOeiBqsMTBptt2pC+tb26WahwarkR0tr06jPzGpeugD19ynIv2l
XPco0JaiJfGevaJ5c1P3KQNC5w1vtec+dAwBB9x5mpoCi9fV9fNPvcPZMlL1p6X9TDAQdNn6UJUx
PN3Ev4aaXetCjhv4cruIv8bsboxB0qrSV68y4DOCrmzxGk9mxUpbnod6OIVG/2Cu55pT/0LN/7n2
2UsszMGxPv5YyCbFV0RgBrvyx37o8M4gDWihYsfWJ0OANnJr43fXz3dBEjCQNpAp8enR+6LEGpm0
+ke+qJO/gHQcMZEgEnsnHBf3QmdgECud7xRsu0ki6Bi65Esj5HkepM8mejDBVclHhD0iE7/tMb/3
a+JHcFe9p074GLPjlLV6EJX72zDKT/X6NxtT/yrIJSkHFvLAlMD2LbxGvFM7fwXK2AVq0iqAYA/t
O51g8RG97EIn41W8V+adTqSNUFmdcdaS2NcGcdRWoRX5JmHk7IMj1CVTpFsaZ/T32YEUa4bwjM6j
W1OFizVfeKaSXPOGPSx0NigXuvpkESdrKDF7hTWjmFbfmxGTWoziEVL5gqygIS6E4RTAjRbHo+pU
lJi5+ZCsTjgfw37s4jBfs5EDQpI1Ycn48oELIBXDfNvy/TVTGZPsV8iOKNIUecs5wcv1msAs1yxm
bXbXGNjqDSU2Lcxl+lH2QM5HMG2ILPC2TOzNRRm0tAgQhHQme7r7yW3e8shas6Ah6dqRKd23wKOi
gSYjdloV900OitQhTLpYU6VnPkbMCUmattbM6WDEm7GmUIdL/rnL8Gca3XMTF85eQAH9pM0LC5E4
FGuW9dp9OoHB/Fb35WvY1nWEv/2nS627M54Kkd5ZChnIXLVyn/ajvg3S9mefJqBzpGsd6xnWIlY+
/y6myKfWIvS9xAkVZ4V77y58EJpghvbpLtcQlgu5r9kdxBC4CsAc7ZlrCCtoSbR3umZ852vat7/m
fteKBPDCSaZdvJAK3p6KNSNcrmnhC46YdM0PD0Bym5N7Zw85QvaCqEcMWWFfuXi/aFT2lJb83Yhs
O2Cgw6pLiWfazeHiIt+sX2xziPeLW4jIMiSMgjF7nA0SWeNEv0wp0r56TUKnO36I12x01rjgpqn4
OTWRE1fFFWFJo8JIRao6vqZP4ZqzLgk+Aut1UWsCO1Uyy9e8prL77XdZ6p+KtszFr7yLr4rHooIw
AFtJRSo2SXcXYoJH4H9HfXXo/CB+qwLnHnnfd03vBx/PgvhQOF2kJ8AXXbuSfkfCfmMnuwnaLrtr
qJEE2cMXOvHvWU4ay2gTXcLGcSHvvvyVzV4BtoWulB2wI3Bxn6CAKp7IQ3fv1qG/S/s6wquNqItP
b68L9Ty1nNxakK8xNtM9BvW3uDIkkjb93mdNc9sif4MkpsiU1x54TlJeHMM0H9JpBhS0NivdYWda
N04PQdS0YZQULVWck6GsmWfnQTZ+dawgbHPW+vo0+MRQoN08uJNNbm7mzs9zjW+VvPTMVMOTrMyD
2QIaFj3SS/OcVq53rtrfbWJMt7x5P6cmW9OEFoYZIRIi3H6+OcqrH3xxmIkcu5wS3zea5W7ovNfJ
duqHUN1XEBlcNs6oT46myTihxK53mGpGTUHaqYsewYiUD01QwB8pYtZvT9zSmu0iJ4D7gVz4pz/M
z8mcPas5vesX8cXk6pG7WMsN7R2biXfUZw8a9ro/Cvmr6Uv3SdnDK9vl+BIHv0dckAXyIfzFsqEA
BpFi5hNhVUN9mCXKMWMZnt06eaR1NB1ZCgHwknxYjUYceUvwEodEzNp1PT11k/wl8+rUs0eCq8wl
fsrrt0mmNLw4Ja2we69A7ZF6aKq9nLR3kGb4RYr6xeqrHgq06jCvc/lz5uRLErPjgAfxtEwzCV0y
HRmCkcQbS/lZMSWIkvlzsuTXPqGJuij/62A5z11GUunKl3CKGU/eAJ6bCmIIqA2TCgGtrJqnzDGJ
lZUEZFr+eLIDnHrjhD2FPmYBIX2ngsnFw9pd/DxPD62NMse30jtNZqjnJcEhUB0BCSQQHAo/DvYA
dU8AmyLVN8hyi+l+shfOyebeuxhuCOQkbsiV69lz2r5/q+5yxhLPnesTsEULXKy7yTTX+yVRLhwe
PyCtqfvlGjzPFA1bPWbE95juXQtqaz8GWG/RzGE3S09OXF+rsPniTmsWXUx/pRRRbcCOapwuPbmD
ePSmuWa45C5wAjPBIM8ydllOVZ5WOa5jeCegCX2UyqUJgLomwRME1ska3Jl+XX4fL+UPNlfpEa1/
BODvXSvbYTpT27QSB3JmZHb221/FNBJOISVeFBuYgWO45FHEj23puLdmUz3nORu8fMZfy6n3EITD
t4TUpbGbTYJig89NOb7X6ZTe5ky792HGtNPG2Orwao0lpJO5UjR3eszU9JYecrbNmOFiVKHC3DuI
hkann89Qf6E+kmfDm6dffO9bni73snSLiPEbnAHPBQmVou6umsgPZ9IITU+ckpKxtNN1qwYeg++i
qn2h6k+DId/UMJ1Cd3axPapiPyoWgZL2TDasfftVD4m2x43ymHG90FW+/1rTqv6cji4/3Q2HFqHy
QQ5lcl+aarr2PQldoChv0glfq5rIBMzr29KaOkANmKPTprFW5uQz+lZxzl/6Il8OWQO9aEI0jTlB
R70JpsKzDPtpRnQq5vA1L9zupGVr7xsTmZUx1/hiTSY3pvxB2bDs+4DwItt3nvIm7vZoGrFzWlQg
aoTMmfnlM0kJFPdeSPwyvAbG+kjSkZj/TNzK2lW98YyZ2ed18ZNHPy8mIugsmo0ZwsQCvbsrHhap
bGiF/rNXcjUI5XLvsiFk0SZX2/VJtvNtgP4U6lqjvI1tO/mc9w/t8BtShvm02FV43xkL0Sko8hdE
D3OOcHawBz5u/4u982qOG+my7S/CBHwiX8ugPIte5gVBihK8TfhffxdKMxNqft9033mfiI6KlkQW
QRSAzHPO3ms/IPd7svqp3rcBbbkhtNS10433fJqybZxqV9WhrmTHf9YMluc+a6MLzt29C85Ot4f6
tSGOxwgRhA+FgZ473TWmOC9G1riTP9PobRCk6ejcTZVdW9uw0reitPch4BBwaoO9m0zMkjxp2fwn
uUCcTOCvncpNWybexrZVdvJ0w+++JHP1q2g6tsgtAL7G+iadsviw3Pzo5FsijMtLEgmypaxuJ2aj
3jUaj5eqIeUvNzaVNkb+7AiKooCt90Dw1eiRpM3jIkdBs9Zm3d30JdiIJgblMwyPZcDjpyVrL3RI
upoUOonYCt/FlKAk7qH2Iz+7QJyjDT/J1I9hhzouzLpkzM9dl8IEonBgvDEC6Q+1Q1Z1/clI513X
OeSWj1+bQqmDzt5o3WoxytpIxwhMXFqe09er8AJsKttrT6Q6RAsEg09q0r7TMsa/lM8P7pBOm36Y
39ltEDrWvGWdiyBzWKZCAPPw/oVL3U16+Wjv8G+w+E1G/mAt+xsXlI6umnhbDYm4c2mXY2+hwMaL
fB2DWdBjaHfESZqpu2e29iNZmNnoc5M1BFRaYpQfi5F4LT3zKEBtDwtzmx+v/KrIHmM138992l87
jSaFLfg4k3p+Z1x5Qd6b/JzhjVHjsZiF2ynit2CDox6nKTrrlQKM5Ij3RCEC6DxSdPUyvHPsjrVv
BmIWYphIUsvXaRVdWDUIYpvbKxmDfHwGtzRB4w0GetvkWaF0b0OTwMHy0pExHdE6EbFmbbPaw3cT
VHum7gyNTbraxRjk9HlAqxvFN+AOV6fMCbw0wX61JNCPRvokMAbGY3a+vWhakgOBDagsehNKFNeC
QsPBJhYpspOiXpZ0CIo46Y5NSTGPuz5mcuSVp5lMATMTvS8q93tcCma30WzdSx0HccJcEdUAkwhV
66d2hDDQFieEtQC4ovBaOEn+Jc/4rFuG74WL1S9sHXQky6TTYF5l9q75kuLImK4NI0Iw/my4Jkke
MzSGkXcuCfZw3ZWM62cLTiwyf6lt6NRhXsGlTdMLcgTgHxe8SF+263jQ1qhPkDGLdLxPzXltjeS5
OuV4db2sBGOKsU9aw7ZmG8gm7udYzMwt6WMOXddvQW3QHapCKBgusamVQahuNLFBaegQ2cZwQpcy
7yS5mqHZJ3eh5j2mOmyZYO41tsmSxl1r0/xCo72vxh5P6DI5LOOVqlJkhq55kCqo724vuki2cexs
e8eKD3Zlg4iwIn1XjTxm6cnZ6MKS5kvEjsqd+mKnB3RxarwGMGiDu05X1v2YdSYRstgjLFquVg9Y
rwjaYeWJGc+pJc8W6aVzUTT3YY+yfXSPpcveaWyZgEzh3isK0zfQE0zhfGqT7DWsHbg3UYy4X2F7
QtL+hs243uYgMJjthGDrJwwr5pB8KRlsThmgs7o3z+PIg6ms6oP2mthoNyot7336zsM+XshwJlg+
v8JOucuMkckbkcThyM47HHq4zLKfH62s9Yg3s85hl4onmc8/SBjtTEByFtvaishSKNM467v8nLTe
sQNP7Vmp3MVunh9Jh7gPqREa06u30iKcjfgibe+M1S8rjT9ErXt+DbduWwmQKk48CTooNrfAXFa7
maupNJ33LJcIbaCEruDD3euaOKsGKUoRioOXut+KOKa7RPob7sPwKWHwmAD1ZlvMkzF7gZoy3CH+
MpMS4EBIdIdFRQcqmNqfVYYHP2PYJbOBFJ1qaRaSyE1kzLhWebKvTD50RbWwynoGanHDt3Sh55vj
gr0K7yElLe27SWk7VSMPLDAwsIrdNQP+jKhTp3A2/YBmIdgSTHRNRA8F7JjNpm6TYcHeaZPIfLMb
OVKb7ls+HRgDMqxme6Ax2fWb8jGMg9mXcWzv9YKcPm0qvrnes2UwGtL79FxmDvOagu4GfXWJY8gq
gLZnJtU2PSDZTo+U/MGhTZjGGBKBQxOYhDw0zaPwdGoldaDbQlBLArtqNJ3jUEpa8YwjqJE79rf6
dJ0jzNJJ9lCqgkppjI4Rcr6dtC063IPqmYJS9Lro/TzE/65B8m+iTxsja7+5qaftdRLOgi7WrrVD
jEng8Nydc9pmuuduS+ibz707kNxezQ/2qOItNBdUmGVPxqxDHmQ+y1PexcF+aXmPVYLTo7U/5ERt
n8li3w+lsSuAHCBWm45JYbymRoIzcnGoyuXl9n/2YgZs3Qi7y6zD/RiJOqG3rjY3CfLt5abGQJrQ
z2vSgRlCR2iMGisBq2uiUjpScTDwiUs2rBH1FOqwgpCsNd1o5kL80+3fby9qrEO/1bwXDp2R780O
LMeC1qeh7m9u2NtfhbSjca4N+2SRtuFPf4kyUfp2NjOk4plBIz5twXO627kkWXeBvM3LC5pCBCCJ
o1OHWVR8UwcBDEPw75fXrOWX9hYcRKGBQWy61k96d/79V1JieP0/LfX/l5Ya+yGUhv9ZS30uu1jF
bwXq3j+IEL+/67/E1N5/gG0wJbfKgldHT/3fcmpgEbrtmfyHbtr4rbT+Lzm19R8ofk0dgrVrCok7
5L/l1CZvKJGsSWGaErW1/F8SIT7pjBGcWbZJeoQj0GeT2fMpUiGemqErudYJ2MasFkdKEoE6Pdcz
DR8c3fSNXG1bRDztAa6tnTEffDNDwYFlQI9ol0Sp6U+CVUe66dlDkbIr6svYdtCjgvyFG5VN22Bs
SsRYzG9btWmBgu4C6D5soaJDbjDLsdk50vY+Aoz7ltl17qsGynhcaTUhEwxbmy/eVUU1Md2N6lcK
AlxVfgWINftFYgFkB+SZ9AicRgf9A4AsQDdDh8uOmr0ifC6tO6ahnb7zilIi/OYg6vytzuxu79rN
c1MrEonplK9LvZWURjSubMPERkdgfU2L1Ci07mcrehI00FwRex9uBdZKFsbJp/hoKdiztyrnDZpq
wiE75T7CinI9jfV4Mjy0josQ0xuuEJ7xE4OeHOmCbOOeB4M7oof5FhlNtZGCwDY7cRcsnWn5acm0
EtKiux4MK9yE1EbSdhs/N+iFFHSQIR56875Dye2FAj+qZ3+fQAjv/7ii/40U3fjXC8S2kaCDLrG4
5mhgIVT/I8kkmbymL/uqOlSWfNZbaGC3l8wjZM9xFdTliWidmcgsveOg7AziWCz+82T+/bFgIvhT
E8+1ClTF0i1Y9a4njM85J6Zm0PRPUxgiGiTuuCq+WQa9yX2pdfehmb9Atv0Z29k/nYFPzJTlxwpE
fgIMi4Mvwvp0BubONWZF9shBacS7g4pecWEvtUy0IBdas9lNWhJDvGX2Wi2GeU0NxQ623pFfwz3Q
n339+/OwQGk+nwhhS6FDceH5oet4NP7ymeimGqB/Z6DJOBHoh+01uFyCqoZ2N5agoLUOqbxLC3vr
JulpKLIZDSoyuWRGkWxByUJ1+7MfK0mmy2zsZJntbm/lBsikLUKqVJA8/f1BW8tB/eFouJ1GBwuI
Z5O+4xKA9teDDrkD8OAmHLRsiGZU0x4WI5L5XkPilRB6pgsn3lhD/c2FareuQ+7DOGDgZku9pNX3
UbtTgbYHQmunlQ8uhTJC45cssLakErB9B2FAc3ed1cl7W5LylpkqPUKAUSyt07vs1B0tFE6EGX+M
GkiTwFnC6CPzkZ1ru0W99A8JC7cL49NvLAVdQeS7urQN+9NvPKZhhohDj3GcELumsf9r6pjaZXiJ
vNk8W9LbygLBjG7ayREdk77WNCOA9AL2tlqq9woEWtP3Of092k1641DQWJsYH8bKHOVzz2yO8vqu
C+hKuxUPAVkhay2y4E1WBg2prk6PcDh0v3C6t7oc532jMR4oAWPUgSDywUZMFfzT/fIp4IMP2tF1
TwibUFhexaf7JTOUQGNrIadfGICyGzjl87UJsnetC7pd/auAk1yYhrYd2VdvaHMi+twKBWeS6QWD
MffUMiAEZ4hb9x8uwn93bByfiYPI82BsfOIfNSQrWG2D1L+eyAJNxXHOyq8lU5JNrdznSqOinTVn
e1sOzB7hlosloAipeKyM6IKh32pUBauqM78rXK/2PIH9R87HZak2XQ/orGwxuRpz88uxdW9VmM+z
BPFanDzPua9Do9lr5qBvS0RlGzrf9wopyUYLyVLGyHFE0vI9tgP38ve/tvGvjzAH1QSZHIbrSkFL
+q/3Hj3eIQ7dKjnMgE03dFTuCSSUa/xMS1BG/FCAvAdnuBtaKgzw32SEI2Qy6ugxye18X8QIBv/h
kD6tK7Z0OAx2ozpbGQdT8KdDAuEClySS8SEKJPeqPl/1yLV3TU4oPd6tQ9R66T7s9ZMpPWcD/u8u
FnQXVG7805Est+Eft+ntSEgo4nLwhG47xqfrNWHsqjUat2kLltyxP1SEl2zxtZAfS1SFyXOI7MTw
ONN8pIAk8yCq9oCKSAocMndtteIl80w6FWhxfMckQMI1/+EYrc9ZLcvZckCASZeVj6fJcjb/WIU7
N0OmX448SpRzJ1tDgstJ6RmVr5rpqe+I9mbYkicRw1+qonfRz4Q4DqZ+58T5HRvKjzQBLexVH6kj
k6fRQKwCuKdPvPze1LJwE8DBW5fw17fenAPJMLWXrovqdUkAzyUjLmLjNcwRRPWPZ//TsrCcfULX
WNMNV5iu/vmO7CcjjWusWQfdhqxQQ2OI6n46QfQON60iaNVqkeqZzBJao2ZbsSQsBpD+jo4qaSyK
4TjAs08T7R/uGefTbmM5MJNVllCzJZWHHN6/nvKeormcAxEfhkTuREtfUiVlwlo/PTs64poRx+06
TudHL7CM5QTCtObVtxEUQoRiExqysDHT3agRPa4j401ZWeJgm5OxnzPlz/TxXTFkV51Rii96HHaw
fQwCCtx9jDrq2VraNN2caG9lXlH2k/2QTe3HmNqAPmcD6rHdwW8z0UE5+UNXl5E/lTSsEJLRhjPJ
6SDzpDlHXvsRYLY6pV13V5gpDfeez7FN97VTtW/eDJfBPHKqUb5HAOIzZv8ylDstnRFelmgSbuSq
gAN5+PuHgPg3DwGUV5RHggqJ7LpPj2O2q8EwC03b22w/9gNM4awGoTzP/OJZ57j3Vt4DOHeDtRf0
BbJrL/OxF1a+ayDSNUJzx7jbIjpthBQDCsuJcob1nk52QlkRUVn8LC279tHEfAkyqfbcz946lA1Z
YGwzsXEOMdEDNs2jNJC0qapr1Tf2typ4xvSHbN88l06W+c0svyYhbGIQDKAXC9h5U2+Vx1nZbDtg
4GfaBD0GoQJYjtNAN4wJ1a9BiXbjDLDaQyzZDArRTw1oL0zu5bdI0XXJhgnPA/WCReBZqGS4b1MK
/lijsRMGDWPEuiVBh4yCCtbUZkD/6oQMmYpyunLEYNCb0p+1Mjna88js3ZG/S///MVrwX8K6pENS
l2eBIHTYq/4LL1CXBai9jLOkxbBf20Jd06DQaa6S7jAZ0y5xWvzw9EBqj1muPhbPbkaPXXjlQ+QY
dM6FybyjJLszhTnM9KLd/v0ldHs6//Xp7ems4+w3TI/Xz0VBrMEYDTRFD3fZC9dD/5QHYUggE2s7
giPSuAsAXDHemwD3edaw/wnr8vsUs00WII0gA4OtnwXj/5kC7B+Ojn7Bp7XF04XwTEoHos7k4s3+
87k9ecpR9ohQ1WtMexczUl+HHWLSRJDubVbhGlXfBMKznU5FHluMzOAWJyZImWXRi5ha//0BWb8r
+k8nzEIpo+Os1C0O7dOuNGsqjF61GexHC86yY6n0MR/ZdhneoegL7Sv/5CMKL85hjFo7r37KzKze
rPIbDUTg0JbV/OjoK2palO+H2YtOdvmT7Ux3CsRQoIt3Mz+KrfsgnyGnR7XnY2zjvu65KxC4W+ue
TncHk6AnmqdPx/C+ETElFXf1gY/ykozqo6zKZMkTq/aqne8Dk5m2CjHSCs6kH4Wht55lD6y8id+b
JIrOo4M6JC2bfisTdsGOdGFMifuOHcYxkhxnzzxN2d4PHe4XgDO7qY62Ncp9XYSnLuOtUAKT3Icm
c5Xo4aN0Z+/A2HtA8LFo1EjbOFZJQNp8OY+7qFe/+LjVumb65WPs+bCaCtdT1vBLEVHeLjK3AkvS
XifzEYi7cyrD2NiIyE6eTe8bJzu6WMXwGOh24IsBxWUIdHbtUkCzyHkGon8sv0EWDq8BzeMOAPNB
Fs0m3rmhufHMqjmxoH7XxDA/WCNSJEFLwpkB7uRD5ByzpXOB5iTeGWX2TRga0QbEeq0GUgdWlE3F
ce7tbzk9b/Z6YDqk2FQo6S5YUsZTjsp1VbP67mXnsmIR7EAkSxDtyiZwv84kYUJ0aqJ+InLK/IXz
23zssuRNzNNAH4gkFQ8HM7OOZQ1xvR0jcnvzlYfgXW5o8oKw+KCGllyeZUoPvwj65jjwSZLiYMrE
RDeRVzTRg5ZxgRyw5ZPkZtMUva/MHGOCXewDE3UZ1Y25a03u6pngocNsgyK0tAARZyleQ4Ox7FQV
d2oYkfq4hH7UOuNYRAXfvBbQUBIW5XGKJTrGwfsR2QjjcEOmZ3pAi8E0Q3JKL/2Zsjn3XUYifCf4
HYMQaYjnXMtRUbYHtxk+BoA3u1BzDcQhFV5k/L8bhQKS5sXFdhTcT4H0cMS3L0litmeMHmyqwo07
d5u+NtqVopja9hgmkTa4J1sq2kID+WeNEjvTbi56kkWIUiDnmUnqd26hbQyjTRHbMJSzgQbu3dh+
MK2+9UUxsk/tmAXNJd6rZESjlgV5eCTF6X7ulh9Bmr3ISv1Br41T1FM2tgzMbpvupghwl3XzpjZy
RIwuZse0MHaUOOaBpKkc6AiRixpipKpx2COKztw2whp3GLAwutvZl8AomA4SPrBOexnfE//hrGbF
8mV5ryXjr4fG0JiRpBlG/FLvL5JIl1cr4IaMzBdTC8dXcxl62aTVr0w2TIiYCRka+9D0S1ftSEEK
zkg/qMc8NJ8WZDsilPpici/sgaokDxDNOjOGAfsq0fdf9PxHr2P6me3A2YypZJC8HHSs5NXIEPJE
JdJXhehm7VIl+6k1E4tF6OpGRpiPKqwyVhTemdMPFyHAhALkkvbk3NlJma8bm3GelpBSoePbpxg0
wl089882XrkIt8qZ8F17C+iEjCUdvZxiXoJHFb78eAncod2aIAcftLHbGMsvjk1t2Bm912ztpBtf
vapNkfvNL6lhntk/antcPc3VMzm4lFHRl6idX5EeSPRq0rjMXs0QR++BJcbOjhQb67USOHa0MupP
vUWVy2oYR4Rvc1v5FTGlZ9dqkKvGqf2lMEN3Y1lJcZpMBIqlpkiVD2yiufEWKQSRO0p3zpNHf8Jg
YhWnDPIMUlAYrXg/ysHqmdHZ2NcTwlFo+jw2cCieXA2/SDMl5slwku8wOJhocruylbybRLxlo0Hp
X89f7YZHTw10C6MdrYngZ97TNaBq/DBLYrlrx+oOltL6K4ZYTmEuH/pUuVx9SEsps6lwCvB7cjQ2
xWTjKS32joie82FsrjogtI2NG416HM9UOlxEcOWjzA7GgLFWYu0udaM64OpAnKv11h1tkq8GG5nc
aYGrRnF0yYvsBAxgN2f1gxNxD5aNxfBbOiPPemJcm0SpYzagpIxBBDbDW1Hary06biLLgBn2jah9
5CvHOCU+i8743e1dR4U7UY+9YJuOQ7PF+RH5tvHdHhueVYMDmi7TcYs2ipxcvbrMCvnzDUmCvQue
ZH6sTHnEWcAljj9l5RlDgefhNCdJ84CPqVx5CuSHERj4w/unJncTPwutep3LBiydkaBmK13kiI1x
jWiHi87r1kwpsuMww+2NrUY/GLLU9yHmAfwmw1YbMrbfLj6XzM1OoIzwZNN0DUqIiF1RT5ehbF5A
grCHtvqvBH+0Oc0bKhZr1Xjp3RihrEpIPtnHMFWGnFBBelCNz/MCMw8BcQtJ5Fo2zrlw3eQ8RDlx
TvHAUNVilI8lhlWNRbDOS+spYqRsGyeNlC/kD80h0UqCqnLvrHpoJ5bY2/Ui5ZuzQxaZX2cpjHMk
9HKdRkddLCS/nC0g7kDCV2TZUkZ2JDiQllB5zzKiepBTe8w1ZRBkyHKr666DmcbrlhKUJLEKIp2V
d81JdxfNY6Ntg8g04GJW1h7bEvC0VBgoq70XPKAIP6PiIu0IODRNri6piE5A2UWe23SaB9XstD7Z
6im6sT4hDlA13bp0w/Ga2YXEhYWrv0fDryf36aw9ZnYTbVXODGXCTr7J0mldiT49khuJLHacsfIl
88EGZbMTzHBWTFMi38tL1C76UB1QMrx68fB90L6MuTuSkoOTppvWtRc4T+ky8OA5fuAuIM1DsjN0
muClGtYNs+hCiL1C+rE2Q9s4m/nW8+KnuKPNyC2nWHRj/MlIthnrzHAnq52btm9wGI8jK/E45VeN
/veKyo+2Ex5XLav9iUBAutAMSJT7Gg4ziFAVOPTMggdRy2OaI+B3W03DIgKYYxpDv2urO0t0jGnY
O/mNYa8T23liS40szx3OHY7NEOu0P/Uz1NQue5+2QdG9VyFEFBQuGN2sb6HARzQG2d6z0+eG1shK
17qv3YBHp2cZOAwoLFZ9i0CN+Tp8lMlVay1g22ZCGdereANkckdKYbXW56Tm8VZIcgqJ52Uq4Owt
U49Rom51ImxWvd5vqi8Dmn/W0xTfWsbSDBTreZi/mphHt2nYxRvbKglYSG1rPQqiOIZ6+qgGC5pB
BvDRrl6ToYkYuCmE51riayR/M2Nvfbg4W4Bk32JwGXWKiyxrFBpQh+c7Wg0QteU6MkdYjaO2ngft
q03iNolCb9T2aD5qbxcpyu1sPBDCg9Y0RXqEDZmwVku9RBRwbCsE6cqe3/dauQmj6t0g9l24wB0n
FjkaMNGlL2jZJe4usbBFqTrKt00ij4V0Aa8wuJtD0Iujdk2LrUT8u0bIuBKCGLsUNciKoTcM2hz/
f4A9qm9RiLXEj6ckgGJr0YmuSaKrFe5GgAtTk5KTZu+6CHXg0gySlfkWd9WlnojHa5FpNlr2w0RS
L8Pz5C4U9AnHvKGT5sfO7Q79ccty3ejrKHgHTPzoivypcps9Av2Xln4DiE2aHLWkSLcRdaRwLApg
3jLkwSdpyxCXwe2CePwHCNBNPhT0JlBnk9yxopdobKwlvxAnycFdQMTfVZkXDzkB9RGPAuJXMdom
SzdQ781+11TRU9VMeCYCp7kwAuSWqEdtM83NdzZHLNm9k4ICly9urLN0GsXulvelFuJdv/DqPWx/
6xg4EAJd/nj7h9uX3P74++XG4BM0T1f97X+HoN/CAni7fZ17g9rdvlAyPvzPr7n9ear1eHkKnW5/
+v2FOL6kL0f9/PuPf/yo5a2H1AshfkdBsDfA72KETnZVnfNR/PWdzbYy5+2fbzuphfWLuOT2l7fj
vP3f7+/8/cP+eBfCiJ9w6CAXvvH6b4ehY+ZnI5/gYVqO5fbtn47vj7f89DWfTtznU/P7fZa3Dbvi
RSqaUVN4wfjCfLbV84OjVH9lKrzvE9QBgxjfZAYIpw+73YgNF5F6NB+1RqC67enso51FAscTzU8w
hOLn7Yd7y2ODn+TD1zwi4jKN3/q0uGQNbVBVOVAWW78h9G7TtNHr0I4ul3rnbfU2bVcxHKatMfZf
wqiQFwHZoNaHACtLVLC0kdQT5wgDi7RSK8Pq7/U5Bb0caPmhCaKj8qriXDJ7d0V1dr08vyesd3S9
FJUvJRgFSLSFOm+sXFP/pSIZPib6ezMgiTNTsONFQyo8UdWj7x3mgv25Ns5vEP8eliwq9GRrQwdL
6yJsrun2bSyPp2mSjRek+8MhM6CFNIMOgMx6aKZlDgHRfu2N5xYcQxVn+r7sZ7Gup4xSymu7HVQp
AnhdhJwZvumJGElSlbbKRsrmafcokWtaJMWmsHrSPYlyJZt0Hzqa9hhuGyq2dVjawbrWsMvW+NC3
KtCYbnYo2208NvpTTKt708zih9d35rq1JGpzmMXucHC5dFbC/MjYs5kWZ6PFmQYNtYaPk4WM3NoL
wglrLUwt3o1F11xoTLDv6fF25tpdPtbyqnmHOh8u9DXedKPflXq3CVPkU7miDooGohFE+5JYgXeO
ZO7HDWfPktO3ypD3aAfbXZMYdHJzze+HtiNdoVlY8gmE35YMV+wFKxFKAe51urczHqg2DF9gPX7v
NndD4WSQogbmWNYXs8fL5fZsRGqRlhwt7XQA3OeGivrqYVsM6zuhByAVJsvBJYYhbSy9ehfk9ngM
ycEe5wnGt5BQAui+xtUYrK2JPHWkbGtv1uL9DAIObj6TnCVSMs2mlUHvAfC+tyuaCjPU1ByWPAQr
YpI5YWQWBX62vGMNnDTygzwdPMFtv+hqLnFCkwFGG5E1zPgw3ldG/AFUpvBz3foIpiQiCXFBj7Su
dxehoTLIWuMHkpdrijjAKF7d86upy5IPXDBXviP1loaG+KkyBC6kr3Etx52xThyn23cRWT7DtqjQ
VQYaGmqrrgnrGvFucGF5dZg8ifHD1hWhlTEtlHYElZMv3pvS/d7jfCKA5D2Zn1ANkgqNxraPLXWZ
vHXVx812RoyLWnh+c2x2kkU8XDNye9PQ/mCKZDcCcIVYcFUa4cXkrtV5Fux74WmAPqBoViHCchk4
Fhp+WRFrW34dO7hw3uJcR68Nla6tr1aCH4rOEeiHND0HRrmNGiYCuiNYiKHukn3anEy7RAQ9v3s6
rbPC2Fo5IoYGv4WvZ+ILSBWEgfgmWTftZ6XSh2U8MHVEaAnhxr4Vq+dUhWfHecdVHtA11e6bGV1L
lAPhEAvxI5twGOr6CJ8o7K/QtKZ1BsuLj7Yy9nXtfAcOxkPDBtFgOFDKBDL/NVma3daq2q9QVU6t
MJBIWvOHniziwekJN90u/tUFoQE/2T32nVQAhI1fXICk8xEzywDGfjUEojv2+SjYbQT9mph8aZm4
y6GMB5bJBYgUJcqyNS4G6VMmY0qciO4EopVvs3f2GGMbxiccUEDRMuy4LUK8Zfgcms2jLODN8sCA
kQ4pPI1fJcHblUn8A2bMZBcnxgUfxK6fYSTZki6q3R+cKX7WgGStmSmGG1Ejfvc0O9810GcA6Zce
m1CHRkuRmCR15pbYdnn/nNC2sOrkV655Dx5mEsD6NkG2s72NH1Ve135WK+6RKXvI0/wyOaa+ZVhg
CeOjtUjFU217zsP6i5zw8CWLR60b8udqxjKa5Bgi4K8h0Apal4yUJddcy3xRzuxnCBZsbJoJRrt1
DX5MOqnyHsVaeCHpL9bxiVeK6YQ1vAXIJjDrwrWeuonR9Ry+Jqn906ynwFdL62meXcSZbCkAGolH
q418Ya31ETeNUwvrrLgDokZ7V/ALV4MgdbegYMG2e+lbWO2O8yqM7qjXkIT0eo1tv+fhNx1Cpd3r
dVzvPAM1fbq4wWcBWUwwO4uCpttphfcaLTTBWs+/uWz06hYqodmRnahwJG6G0X2GFbI3AugBijs0
neEXuQC2y5io0UgO1LM5c9IyGfd6Ah4+QzAcd8FbZOPbSa22B7hRXuLO+d7RwPVlC0x+Ejuaol97
o41PhAj8dGEL4oyL1nNJkRgHBKBWSc3+m76wF3NlRtKB1GUWBKobVrXPTd8tqDe8eIIV16nC78UR
MzF6cbTE5In7tQdUIY3T6Tws1AtjKKFG1e2j6dLTqO3sWXW+5mrWyuLpSamK0j3rm0OWmMapiZYS
Tynz2JbtcyWp6z3AXOuuctDYu72+i212/CxVR10Btkpior61hvScpBAbTe8zcuTI50PHjlBF7NiK
8FgemGzPCgJG2C7WTbqJq6VDNdhBDqdkyYeOptOY5Psy7A9V0a9srNQ8OF1cJpsiRYgHjeMFlXa6
LswRG0083pv2BHKhpyls4eIudbp5PL4HzOEQK1Nioy3UvRE2srHcN65st06OUjtFaE3oOTNsGWRb
fiJOFIhfMozpt+Ur2wv3xJnnnNgEw5KB2cEjvH0LPMjZAokagbwDiUErWDCmO9fhT5IESHJqhLdN
zArbhZc+Juj8d51RTaRGP82lVXzQF89qYHXILMh/YUD7BZrZl87GE4nGms2RUZ+0xQhegN2fHfZA
iPQdTChX3E8YaDRx4ib6cEpsigSJWMeJaAvsgOadNuQR7mKwzmNvfg2N2PeOIRauPdUOjTpVfc/V
OG7NsrqLpZPc1cI9NMSgEJUhB18JwHpubflesm+rPjluKNwwQec69AFc1VOUy/2kT49jsEM9p21V
0+zcpOkpZ/Btxt+xtmFo2sbVxOkxumqFT/Exb2W/aayuAm1vv9ZywG+rXuuIcTZBCF9wTZu+Nl87
OwB8YrYXPWJLYuftBQnfSQ+te0xOnIFBAByLrhA/nDUD97vE6Zds4zoAeki/U6kvQeeOPNkEPmEb
X9vI0lhTj3GN4FZoCbJ1FKI1YRQkWIfncmyfmRMka0+TOSbt5HE27tuG7FvbQPFUA8RdEeG4wZlZ
rjpMrrPWnNEH2tt+7NlySbzSjlvfBXoVXYgYeuyMnt5nST+SybuhXXEZPOXKbY83Kw6tW5rSReyG
26Sim/L7L7ue8XqDOMgUJYMl0J2rXNMqltjKeglNZlRdqBHVqBKTiQy2MfKzi01nl8BfQcMkezcS
23IJmbq9iJB4DTti65S0mEmWFzeYiZIX0OqcTu+OYnnByHIUs27tAVRBfO3gm5XYNmFymUcintks
tiRhtYOKT4P7QmIMcwIt+3+knddu5FqWbX/lot5Zl94AXfUQDB8KKeSVeiFSJunNJjfd/voejHNu
dVV243YDDZwjpKRQGJpt1ppzTPUDdS6pOr23N5b0nGZqUaBZ9c01CPr6RVsomdd/MV0RYkFBiOBk
fgYryJlEdszNrD1KnO/HdPkXHheaqMYYy10NpsruZnGMKUsdx+sn/I/vrb708LHBmMXLafUnp8+w
njfSovIDmZzgA8BGV2K4NWKAWUk/fjXzIkIOv5mzBkvD8pqVlXT87h8vn1J968BrwFF0xyMl66xc
BZWCpaW0R3tJIOp+0GhGQb/8/vqgiciPzWRCe1NWxAAtOw34T75AcSondBv2H7GnN5vCIHoGXHTF
rEg1oh1m0IuJg7knrcJKkOIAE6wPK30gwqFiWcEVgDFAX77kXYm78xY2dX0sbTAHKwVyJm2i9BCQ
srCjHLT/45fL/p0TSaNw+lC+BV0xgwt8JCyHrEdZ8klodt9f876vXzKmivVE2WplLvFOcwphvoSJ
hdr3NnNLNKiNzNas4oATxcBgp+ULJkMkM7TL5b7N8DwvWZUQB0jJIYj6B4hUefDTfI+WG+ZAHv8U
rtA2VsX1K2W57WdMYdcv1LPXpGWyVB4JbJqB2VHRgOl1/eX1X8Xybes3dFJkgAWqp+mZaOA/raW2
5g3TS1c0tHIEVKqlgmMmBH/0z7VrzZTSIB3l8w9GQKyoKwRQiGiGAt+zZyIXANQI1+JXXPNjNYz3
hX/KI/0FsA7dzGigyqu/KPa1KySrF3OyXg3TeHEG0nIk9A4ocA9ROmxnNYFAMvsDa+LvOmbd/B47
/RuUMQdVH09NBM+dp433KDBfOjhtyHWeJ5cVCAE7WIV5bUPItSY+PNv+ifjyfmpdNpuNPoVolg6l
TwgnRf7QHymZmyamYKgGAztK7l8bWspQsmRkVKqhf8w3mJ/Z1C0/+o8vHfUomg59cqhmubr+vPCE
2GkZe/bld789NC2Wi+/6lNdf6730Nu1kv/72uCFYEsquP7w+TnWODy3MPtd5SVeoKiGJzVYR0mr4
hXfnbBeoXUSQvsH1Sdct1aayWcCgrABWXhnI49Dqa187lVlEQCtxShu3gNECByOkL3ivdf5dBPsE
kQWMF0E82BhzQkqAdOkQPdjW0glztG2cEwZgYQB1LH7V+bQ2hhTg2iQb75FbjhzrHjvhXQMzqZrG
jVO3Z4PB48bFtTwSOePnRAIHQ/YAtCJjRc/ipqrz7AjX+DR15XTrAIcO26V2Fxdk1WmN/BDIPHc1
kk9MWHsKCSb+K/HEtt9jTSd2jgNfy5H61kSjvCbKWW3c3ng0MjFh149ZdEfMxT5rjJnpeme5t1YL
QzMR3WWCqyo6HTx2ZB5aJ4Gu5QNWzPxpn7BlYamI4jpBZL6jEsleXxq/PPjoxxy2U5fTScqs7I10
CEo0NsHtzPnz+Kob/nCEr/PTSAu5Jcrzsyv8s+d295iSLq6Mv2yn0k+gs9dxDMIpGZ7H3Nzpeedg
fMOPqbP4nbuddPzhwHb2uWx9k94wjTqjnL9IkX8RphVvxdII6GrvlrvjOQ0S9AZGLFekdW99mWCr
Hd8Y7fmI9cG2TPYSSfIEEPrikcLe0+9XBUSnMuc+k2OzHWox0nNR/Q7J17f2xT5rJC7RfTLcGFBh
Cq4e78QTjhN5dOxZhTCuE1Ca3q+mHsFwKIx7HbK11jrSxywDDV1wC8oiV482m5XSMYmwKl8t1/70
KkinC6Q7pK82bxYttKQbO3m8HytKFy0VlNueJlKPdXeXtuWFUi+rXDbnVrIZNXPfd/1NNal662hg
oTR7CG09vRBQ8e5ZyWWMh0uGGIBUvx6KJcFx4G9xbgeC0nW+djR9g1ucneZG5O5pbnDcWzSvcpQk
JhlaFJCmp9igCVy1yZdmKdKChHaqBC4vvz9P5fTDxr26SqzxAuv+vnWpVUjnQR+H16QY3qokwfw8
7TNq9k7W4M+by3ffQ38GGWZladwW9ljf1FX1k7NPBpQd3wMQ+2StpYCXJwdzzm8Y6HX6Sl9uV9/0
7vg9GfZ3T0ueAfrnVCBo6xyAgGl/UVXZ4pXslpBUk7D2+aPs/F/YPlkQO5hmWlKWpXGxui80MB+D
4b6bT7CnMso7DJRK1J+z7nL0k+/JzymeAfYLIUncJqX1I1dLKcCkZ9ENL3NgTuyJMsQCfswtKqlQ
gEND4P6D6zLdZDoxqiy4b+dYf5G+m6wzdMLU4fWtWJ4HvQhgYQNj6zzlJ8tvHw0f10NHN5HSSRk6
EdA+tDqLDNBjrQeNT69Merf4BQpT3VieRZOeN553gE6AETxlQja7SlW0+sUp6eUPWegVrf/X1M9z
PNjGqjTI1CSGBkoZOK+8bVZSc+6SyRKkfZuUQQU1CjTkRjUG69GYbq0BdygCg2zu893Qiht3orHB
5vouic3jNIOKxjZki+eWIq8bOzdypnblLWOW6cC8j5KDntgg+/yY0pr9OerIcMxMrGffSNZm3LP2
1fsnv8sexm5cAdo0pmahuJLYV2mUfnHyMFpxAQIKo/xXir3WEhsJEQud8CEbu/ve0n5Ggf/AESZ7
YWJuHy5zzNBDirw2w6YFR6718g6s+bGOnT1haGwYzE1dji8UmCxP/4X4ueoDOgRe/lDX8+Mg1Wsz
wg0LjIIw4PIGxGO/0jg9g4P+0aCAZaSfCEPywrq3ciwqngw+cBN0YToAkk1Ga9ulOooaZwibKu12
lVWjcu2QkvyM0dKtgiF6V6M+bAhBLAvuykS7OEBxiG9FUEO/src+KE2clINPyY6aT3CKrzZ1nazp
XHYZ302PDK11I3pXngNgv3tJUveZrgVFtJ4KMtjFb9JsmTMN/x4ewq4XPyI9wivs6bd6qZ0zA3c0
WXYT2Zk+nUIEcWDzHMWioXrRWmbbOmg+l8iugbXfgiMW28GPjG1HYT+cA7andvdGM8kOx8xv9lgV
sHkNA7o2U2f1MM0H0xy+Isn+Je/VpXUhs0VJqa+RzVAsr37plEWZXId72DrclKgJ5kxgh02eVPep
pdiO+rzlapHyZJCGuKJzT/2ofCxbA+OYQNRWJwQT4P4OM+guc+yl5zRoX+MKHDQIBPDFVFNX9JI/
DJoCe9xPoHtLwM4JY4mt0YhAmFCuNZxua6VxPDPIaahBKYEq07qpFXVW3QPMPST6bbDI6PUmOsa+
c+tPrv0oZsghOUq9GnmFgRqPSIqMPoW74VOi+1nKS1C8PiMWNSehOg7xiFekj8ad6mOxt9iIEa2X
wvGzyBuMGuTrtcv+knAag/Zz9ys3xn0RIHsiMYXx1TSbtYeWcaVapFVVX8pjCvFvO/mNAPAfPEV+
0TzKLKeEYnfDjuVmugl6IGCOzNNT5cz3gn7eTWBL78ZNhbnFW5IgFHPqG6MMSHM3zHNgFh/x4Kmb
CB/FYaInNgaeuOmXL36dys1kcHrx7rkEu7IImafiVE+UyPVGVdAA2SDm+VJZWmIA2qIPtosNcy5K
Y0/97M7NUM9dv/g90CezXJfCCXa5483HtLPQBFHWj90ReFbPJGrY4IvGvKM+xlRye/1izCj3tACl
ua0uPo17sA7j4kpE9AlMLrhZCFbbwp2WmFYwXwOqX1PU9s3EZIifvId8UU+w7vpOf2StOjx6GKV1
9eg7pKIWumOe3L42SQyh+zWQ4vkkjanc4opglZhl5s7PuORi6Wj3Vv0c9zXcgOUbNzbmrbH08Akc
XQ22A+HJ5PZa2yaK7rzr1G2iEuZVl9VMo4NaCCSHxzUr+yYZqu/OlunOMlv3plA4q4w23bt06EJX
dCrUE8Q/XmTdBt6EbK4nosHNsUUUVIJD2xvtDRxhuTMh8K9kBhl0HPDuz4FGc72UPNtAY1jVdPln
nZqLDG4nfzdaDYFqpr42MwldWNDpzkAE2YNRI8MbSFkZXZ5zBw3LuIlnpjjw9YgZTY3MgXzScOb1
bBkSMBFzr++jwTpoARajhOVEkRnZqZ8GJizY6YF4kMpKKAQa0PeomWOio4mhNDj/Tr/2E9bubo/y
DnmMXHOb2Qyp0V6bMsVFKmYEoxspmJnSjj+29Hjrcsh2jUshXmuoK3ad9NfjgPoC8QAmSvtIBqpG
Oa5jregdyYa9QLk6GBT+WEFpMAvMF19n73E19PaNnYZ63EEoYucHRAd/HhPoxvazjWHHM6Et7Tme
hHdOsqnYKdneNcq+UR3I9clrf+SD9hXYo42WFNhkvMhbarCuXcmBQK/D1jXKT0WF+ZhFYLnyJ0YY
1X/Y83yrhgrA5ACKKgC3Q2YnWU2s4ayaabPC1JJ62sZp43Tjl3O8sB1+5REhtJJqHhKn6dbLotPy
v3KYfTMPnKAIxGuCSIy2ZtKOAIQi86mZ0/nOHzV2n4z/FqyraU5+wEZ4qDttNRlxhJAlR+FFFi6T
K0EB9M6AOTFU2zWQCwRQITgHWLCyXwhh8UeRwVUJrJnSwFyrc5Z+FpUTkJxUUUB1O/jNLQGudoUM
M42wFGuuc84rsZDAsGTHAUWwNj9SeAUgaGUQV+AeM4Lq9MjcV1wy2UXG45uIWH4kfb+vYjZsasxu
ggwU7FDaBH32i2UaNmHAksk1QKXEuRWzmpHJ3prYWWclqZ3QsbamGKOj5RbclXohH8BZ7zP7K8qD
hDU4iuuJ1uopypJL7wzaIaInLWODbI20wqeUGKcum/x17ccIsIqh3JTUCJdrXN/0FqVhFeTiNEtj
KyomjHnyD0nftAcd81Xm2DR7BnVfGMUlEaW7JwkINpFHgGzlNBqQfe+O+fBZn5of3ELw/jS0nr5q
g4O35FnXVPJMs34x6ULt3F5+VFlGdrmTPqAqXtwm082cwTbsU59dMOuLrhpfWgJhlDuiOqHnMbkU
Z10iVxJIuKGb0SFR6l0MbU9Z0bnpdOwDdsOOimgTdElAerBSZkeur5RaXnNxgL5O5JsQ0NDgPq/s
Q6+Q0sT3VTPY+Medkw9YxUG0TFfCeS1QRFjO4OMwGTB0V/aHoQxtW+U+NXQ6Ept0atZRID+u1vjr
ESsrSa53epdgTIo6bKHquXH2OnjAVeN7p45Du67aulvXNkvEwoDCmbOyQmGO+zP16Ie3FCl8m4ya
wLkfCFQJrxaKq9lPH6VzcrnAw8iZltxUR+0dFP23jf1wfVQrWxSaAZ5WMAWIvSvWIEPSoYBKRMBJ
J7LRkQgRTH/njW6ww4bBqiDziVnp6nUgYKHYVXb2dPomguztJidbKUAcd66DzuJvwQtIsb1aM/VY
+4jn8om9Pj0zlezpvZxyI2exiZumzj+SMdb3hksxuFPGJnfSj8pGxIqkBXL94rU3Bns7jjRwqxIJ
U8QdAEGVfaeS1S7ZLOSXsFxQAhjAMWki09NsB8/Cu9WM2LyRjW7qGYJeRIPTrzDPxd6PgmJcyA7z
CQrNEALmB4EookNhccTRRR1LjFarDgds76KZTYsnW0y8dI7VmJrJ3m6GS2+x4oITPtDKQi0ZtcQo
B1G/uj7SI232jyE1d0QZxnb0Ixuip1jOjHT0kJCvsdvtCcwZA+2XNUCjLgVUnEHRockxULdYQ9BZ
wQ3WqF1BixE4dLosvxgNtThzrKyV4fMaucjWSYIUYjSh/mfDTepYPz2D8Qji/G2dsKLWgWzFJuN8
Qv8YOSP3gnOnjTYnyXQeBBfJzLvyO+0JNGgQNtn8Q/bsxQgOYbZKOdk2BLdkzlgYaajMum69HBma
kbAHfRZ33QTJbULhQYFz5yEutMrCX/dG8nGdT5RYgquqw5xdBtP5BNCGojbgT67lOzI52RAmHxNr
yaka3hLFuTNqDbRQXWGHRoQC1GWhtt/ZhlXt3GYqT1kARqjFQND1ctqWCZtc32Q57xej9uwmcjqO
hr0Xun6rOrc7t6KX55qeOwjl4uDl1XRY1sBuMYoLeGo2DrP9o49H+zKwjNQns8XwV2w0yxwuuVw6
PGpNr61ak1ae7ave/UGIb3G6ftGG/j1JtJhk6cbZkCdwo8W9TjD7jLzaYBNyAuL3mowklCMbMc/z
pKf7SOEEZxx9oNk+7JSpPzSOdLeMJc7J6qMTYhTWQ/BvGrb4e+GL96AwzFB0xn0CBnYtZ20zukyS
y0WlL1iHpLffNJIi1plcjh/ltaMz40yzCauzKYLyKW+mgFgLGZBpz252kt4KgZN+kP7eE0Wwo8hP
YiD6PmCF+roY9fYAMxDE/SK7NfrBCg0TOkLP2WNhQAYjy4Rx2amZrRlvOhowsqb1x40YQ2dP37IB
JWju4WZg/Xjv5ASBTDGWMrVucfd0ZKMvFiCupVG7rVnJIHFg0VS4+aMtnQoZzjcOO3/tEvLMbDjh
90I7xHtr5rBuAVWO7ots/JZtEMulGHVP1YmXlpVxKCbGoOtARHkF/FNgBSCgmY6jQnO42T9UtexG
e4+9fwo/XHD3e/Ql6N2zuBUrMYGUQxlxKD26/lTWBjCvd6UOsmSMZrHXoUQskTDrwbRRdMAB5NUY
jftueDU0DNcRyzICN6l/sz0kYimURXvE9YLadmBSvR4n133TRrRptrFEM+IYur5hCPpkHLHa0sf4
WbEQXLN0Za6HgWJAOkppom8TLgGEKcY3BL1pzT251mobN1aPWMIfIxatE4VMXHVUFLhXU/hOIFoz
agYMWKbBUJMj95Fy6Fn10HRICH7yvQMphETzNcmx9ZKPxfwvu+KjrLiaENIi9jY0yM6L7dwfHmND
vsxcVniUIKn8eQnqLU3vDM83cOAngxRLRqwclndYAf0WtwRqMz/6h9RI3nDRd+tqxIgGFYJlCQ+q
pbebS4etb9RCoc71bx0DO9Uyf623DPnRbakI9+7c8Uzpeg49cDAkasiVEyMyQR/QLTh7jgBWF6N8
YB9/q8UYBD2AYteRfOi2A6IINPuM5N3Mhi/n4XbLkg+DCKVKM/sIuvl8LaljIyGYnl08MomaElw2
rzXbvfGWOiVDu9pGzUK5yMtL4/XnlEFmpZUfhDQKbMR8mkYvNwpktbDVvoy6ZO1QPicLiPP4x5jY
j0fNyMdtMGYf5M0AfLQwyxBZlJqDdSoyBBTOGJBiyt3uz3fsSZJbQRdqVVK3fR2GROAWqeNt4QHr
LfEc6qO/lDP675SCzl4Q3n7xa/17mh7joDbfKVSgeK6UukltN9s7lmrDGLP6WqNAVeuwTWtRH1LH
7M/WNBzKgc1fQGrsGRYxDH+FzromNiggygI3L4SUCvkm2n4u5wbkwUp4BKjEY7EmsQ6qulZ9OJUB
wKPgflyukNboP2UwP5tmdYYpcDvW4ECidkmzYt7VW/tA7ZtNTm/Q1qPOPC5Xj6MLBilWifoyEkxB
zjTLoGIRKcctxR1nx/67Ah3mFficXTt/XcZD7hNUBx7BNOlH4kVPdS7uK2W/yTn5Kgp3n4wVo1oG
lo2qBhEJlPAhBz8KltfWSIXQSpfKfsFy115uIjHxQl1NYU85ixWybO7iBqg5ih9yL1h24Lslp3am
+KYzIgcFSPXC218n7Ii9rW6eMM0R2UTQ6BoPOmlXp+Fktv5Ho/uH3A5wB5oHkNHYs2TzGXU+1ywX
l947T5NPn5xcK/zMVVDOK5LSARpiZlEVky8BeCxjaaQw+WUfLmbqVayC/XLvmlmntiVvZ9L8p0ky
3LV6lq80TUI/ZK3YL8uJySIZVuBW9uu7qOFm0Cvc0h2lbie2b2t0eKvrO28HXNqZO4PK1h77wdZo
x2N/YxXRqODWXLzBs2IigCvcrWTAIJfgtZo8aPZc/lcQ1fV2icFTYpA4a2inqS1yfmNMCH1PlpHT
MCwB7t1g2Hhxlx9zP0yrobUAXzKr1Phr1yXgj9oIwnm2b8EUchRsr2UAg7Cc2qraLT/XZ6RWLF39
dTEgFUIy1EaCM2nTMZ1JOYt6Eul5reWxHQMceKRVHYPavW53Gk83Q9PiTurTM46opUrPpJNUhEr4
lkRDRTmk0uiWuAy2Tc9F4eNpKtyWk1cyh/Vl8WGW1rHNfexjCycrS6t94VFRBECPwM7lY6sgmzdz
eXJ8+FTJsrcvNcCytfPpNOxUopL5OaEE7SVNsCs0kh9Z+bwMQOy1ls0dVz+5Z1gGrtZcHzY7F9BS
KSS8LyKiT3RsxcuCJYJHQIcH/IjmDoYMbbQehemkK+RtLrN4u5QrCOkAeC6WaZOLo8aTrnZYNLSN
ErjPIPdzzb3XnDkwrMFzh7HGSLV7iK8xUvaArqkNpBPdXRi1tr4zgNWvSfd4tMf+RS67rKL1TnIg
HyeNmaZ9nXZ5Ml4yvN3rQqUfo8lN39rurl9wr27Oslbg4sCA1O5jJP5oLBWSEhVQMl6ux/HKR6oH
m3f76zp246Wj0GCgYJ/q/QCfn3Ujp2yyrEdfNNmtN9vfRfkBxmx6ow2qz9ApnQohfoGmFyfzAc7l
fBRGm+N+toO1Q7RTiKwhv8uoPYBKbCjCuN4SSxbQA6/9R9o5YTUm5pqn2GIURh6E+87gDjrYWbEZ
g+k57+dkHbQ5Ipy5o8WvyzSkeAiDG3qoPhrRWVOMWKY3P/kWmihuftwahE75IlD7oesuBu/xlHkI
2WanPdjpKLbtfNdR8VLolvwsegkqowXO3W7R4bi7IcY1qBp4GjAjDIjhWE2Ddiutnjk2ZgGEuaGG
e1+p7STkBewRppY5Lx4MC+VNzfCNkYZwStvss3PHDp7oynJNpnR1mdgtPigEnD16kj+QPv/3XxgF
3d//je8/a2xpaZzI3779+1Nd8t+/LX/zj8f861/8/Zx+stetf8n/76N23/Xtz/K7+/1B//LMvPqf
7279U/78l282V67gff/dzg/fHTv/67uIv+vlkf/TX/4JE3yam++//eXnF61mynOypTPyr5xBQmn+
yfy/vMKff7l8hL/95fwzrb7/i7/4k0zoun8l1cixXcsE7WA5AXyT8buTf/uL5hl/JXjcx2nuuaYL
JwD+2J9kQtv7q+34oBa8QIeOCCXjH2RCG2ih43mAhnSD/LQFWvj/Pv3lD/7AH6eNo/Hn9/+HWvul
TivZ/e0v/4nrgMYF1htPBBwmcA33N/yK9DJdk5MG4W5eOatlXWjQ01ijdDY/jWP73j8R4bJWTAEH
7EX/dKD+qxf/DbAGCAhqo+P4BmQS2IzGby9eV04t4HUQMD5BQcbCIU+EB6Bzp66LuR9Tuu9+o8//
X77swsr5Z8oPXuWhTXnZ9o2M2qQEh70DTBbOVNW7kwP2pPxvXvJ39tHvH/Q39hHWcqLUBl4RUVav
7g0P3egmRkafrmX232DrEDT8p5fzDeBviHdM3UOQ9zttsiu0Bt2iuI7M0RFxxA5qy6K5Y0lW+YJl
MKkO1kJUdwOA/jM7t3NQjoSOeU65ogWJ4QVhRqZFEHrJgw2rmc7sKEgAUG3pwLCwcGt2eg+xVX+N
vMFY1XjKtnOJJ5LaJRP6auLEQ7X1Koqji8XGKuWOcCESxQQMp2y8i6iWsFJADeOSw5KqLltjw6vW
7tUUN5AsRL1R1vrBrs0H4rdtHD4TaPgZ24li+wFd/paY3eQYoQ4EXPuaB0z+Wjo9Wz77RIDAj5NX
RI/nPjXZrDTpfhyVvok8HcwjtSeDMtrebX9288SVZzF+Y8Guq/nZ0YFBVj2xsoWzyIK8kGLa2RvJ
EXCcIxHAB3oZn0TS3ZoRYaVBZX2D/j+njXinDvE8zs2667qz5oyvswmQ15McWQIYSZKjspEb9NVH
Ku9uR7SSQipcuB8AUBt2WHDo1GALZMTj89QxezVN+67HghODjL1Kte08g5wvawAaLhiJtVXvRf5J
c/ybxAkBX58zYWKFdE2eyozzJvT9MjQqdV8b9a4Zi3nT9mO04bDtNTG/VdrRRaMEXlHRim4oIRQ4
bVNjodynG9uu3z3KyllKJ7Cfv3M1PScuBt4YwVA7Pc/EmpBd15Btirg099Q3FurnuPmqyu5n34mC
Pvqyuso6Ley1cM6zcuONzXuE/VHz3K1Z0R603OHZacpvfayX5NJivTxPaU3P+uzczfXFFays885m
R0kqbuNQAGP1Qzv9AadYAygBp3Wl8ZC63thmBwaeZCD8WuO61xp6vkujrbAo8ZQdR83HMT66mK6Q
va4OBDLgRK/tbw2Ayw6VeWiTV77KNWAoJAd7WfqrW9aHZUfHJ9HkTW4ZuMYsAA1m0b5Rf0TVXXdf
QY34Uku8iWBmwtByHq0p61svyDUqYq45U7khafao0muYrj5vRNjQllSlylAfUL3qmXkuMBqhD8zD
RPCeva66D4z2AeQQixvDuKmzABeeRrnL0lG4FlpyQEGxQcBL0VVw/YgcKnpCgChRWCyRQDomuWi5
ZPiDQRC4xokOfAYdEf2EoXPhuYCRScb4iIMxAths6Brw6nJtJOOZtfY9HIE/Lt9qSTWJkJ+QoQKn
2i/uIZ+QnhR3aiVt+PC4YpeQTuzpmoG0WeWg/ByFBcXND8t1Q8DvU16Ot7PpkPxXyHdDuHEIdWBT
13TsbS8AbxAQwzKY2HonpOPAFL8LDVf7nOj7oUdnPqqTZ3rZgTRXiu8W2dR5e0G5BkGj784AHZ61
qsVLTn4ioRWcN53UDcbdaukwsLHmNixSUe6yLNqkbRRvnOWOqxF2h96OIsY2GPCE4HvCHWeb2X6g
HtObDT5iROAgTbg785jgD03/Lg35CCH+lmDBcMGihMbyxcLAEnY9Y7zdttvAHZ8Hj2PcOe27t1jd
vaDHkucSPBLMYHJjAmk1ZCHDSzSQhtk7yLhLiHdUuCc7ZPxcsjsUduTysFxOfg2cajYZzGKZIq5P
nwvrpRUm2a0+kV5O6d47Ne5HlxsyIQJnrmcKb2iLIp0zT7UDigtD/nU4Qk4wd4vLBCl57/T5qi+w
yJcRH4osWt3lRbLY/kbBS/rLzBkBRlyH0whQMnqAMM6vOam2Mr+J+2EsDoK9styHxKIXyhuTEz+s
gvo+tUGSDOOub6tnzSR+mVow9gFy1Za/nxRJxV79Gpjjsxjm5zZYCtnRHR06/N8papk4m56XHhnq
icdeiQ2DKvLwEUdMzftELMsY05bvbeo8i2ozxA2ZQq0FKIkChsPVyFhGq8u6H+3i3tDL+zIQvwLl
rQcM/bG53Mckra3UxOHqtHxrDyhpdHqZIc0A6u0Iim2tPEaqO/c6h6KcODs9rZyEw4pE1QtJjF81
cLg4rAk6OZAUEP8J1kyZf8J2ns5toTFrBijaKL9+0y9l7MzSp0LeAbURivJcjqeV8VML+GixT2TZ
pM2HLmhpg83PM4ho3iSlA6wKqxLbH+QXdf2AhoaCV/TJ8XrBw5h7x72EPZx6bUD6Ka8ZzgbzaFoT
btbJH8zIRJiY5DllnPCAYJGN3pX3nt2dmdrfEyt+a3Pc66ln4wlV+Q145VXvQSIJUgpKU0IopGlt
+rb4UIbbhNkyqtETrVejkaNtaJUAqkqASTqmG4Ixw3oc83t/bOd93aAUkE2EiNDr7rO5olAQwLrx
W3cJlcElSd6fkbRzaIzlfVtxU5jTeLHrBHxOdxaVo60WNXyxzHyJLM70ZO9tre7RrCaPzNEnTmG0
zoaaDT3CTn98brD7b23HVKs8qwlymYJfMq52Ja7FNQqYZm0QD9D5fAQoXLgAHPRYijKTxh179NHs
orOen8lGDzN84htGWW3XNCVgqDSBOIQfa+5O7fikUCjpXn4nTYxohSvU2p/8t1aAOO1NIpgT/AvC
G7B8YJ/12HiFMu6Kje7wVEyqX52jNg1pDEg3DCbA6Sbn/1oi4Z4jSW7CYL4iv1r7TrkrBpY1Udaf
xkz2p8xFViOc7UAT+0ZpoKDsHrAK+QZEGTk/XI9LWdQjLzWZ76OBXr/GEpQ0HVV51R8GV4CUi4M7
1U73KD+wWffIriOy+nKaQOEwdqBIiopejcWHSiqfw1m4JQCj/GlQVN9NnAW0nOHN1jmROq5irkAZ
T1yDpjNoL5lMNjCImjTMScX24qyAwjHKQyYqKwxoJdPgu4es/WETshESFvmuSdjWiCY5GvOwT72w
psJEd230Vwx8D9rgH9qAmn1m0kdC6YUKb9p6QJi41uJmXba4QPRe+XvNbm9MJe6s0a1OncpfYo3B
Z0AbsiELe0PO2OQM+t4PDNhTRkNudYq4ECQoy7IIu5CxRKPR4NoP/vipPBIlM6uljufAkSK2c5bD
E9Zpm3reogsmukImur/i/+NsMae39khhpvtitBtPLqmNsUXHVE6Ym/yxRy3Y15TEo594xKfVH28i
FeAGZmdvz3empm6CKX1H9ZQutnP88FYBC4iMRoBKmLkt8CEY6+JtpumvWhyhT5DN3gVkuVfETCPF
bJYeXYKWUSLGZhO6yhP7abbSByvxlpjAIT62hLTifIeMZQVRtTZqlj9Idtsd6Uu3NoXEKqU8xtyb
CYovaUb3wfEO8EY+It8Gc0WW5A4al6Gmr8HjpooSozmngKcZgFkUyEiibMbslsSNvpdm/UD+FKsk
0X123JpUib5Qu2GoHZJPG48slUnggFmhL5QUtQ5Y8a6zWUYbOvK5M30pfTA2U1VgkUMrQH0v525h
yBUaAXPQhtM/rigGitTzU+6X6JzSDlgH0zbyWgxYjB7xfGOMDbnEfUVx3DYhmlLyWnYSxiohuRPS
AQ7tSYsuhfMVF5zsjlDVDcaFM9LoYoPthZhyzFJT7aSb2Y/ExkrTj1wOBTm9KTuQDOFhAHcpcBS9
JmKEQ9vPI2JFJMRjAVfeI3Rm0xsICTRTf04tKNuxSYweu68wKATsk9H5WRKTyWLrgPt3uJTpzDDg
ILmNo13EFL7Nli6GNcpfZKaycJvyD3ZFaFNNinKNsFkLl3BvLMqVTRMzo6P/5jIGMmoR7gYHelvp
5suiiAylQf/3SmE26ltQVVpoJdSHCUqhM5KQ2K1jrV5K9SA2kl1giH7VIg4EHSbwwGeMR9IMA8IJ
8MERgFc71o2dIhSo6DsIdaBxV4b9Uv+fbPuWwPqvng0rrUG6mPTNly4/k77tfZWx+asicPrYOixt
wRKSW2pyXl2boITJFQekZnnY6RSgKXW+Fu7w4DXUsI3aW6TIySH2ASkXZiTv24TwLc/4d57Oaylu
dI2iT6Qq5XDbSp0DNDRwowIDyjnr6c8SU3UuZsr2jO0O0q8v7L326EZGwmKp/9WaKXC1qqWxnZMX
RcwiQNnjuKNGPWvM0eUMBE1sKqUnyUN9aCktUMsIYt3RbKaJS01JzGzV4mVve5oN4qQivce7IKae
PqOeDY3AU5oJdUJrvnWppDmNKjzHlfEkV4NON5G3fqasojdY44hWqJrZ7yEXo4idq9YPkq01aPFJ
0YLn4IROSXtqoSyiVsB+gR+PGE4E86XG2H3g9yZQX0o4c3iLih0/+zKWLnIkMnpHC81LiMvCQQPA
aTP4ivpAytahQbeeMQJ1OyorFoGTHiBmWkGrFqlXXHFHCuHcHybua2u0LiD26cgZGUT9CHG1bQq2
KKbp4fm9I3cAujB9qU2GaZNdd5+F5wSH5K5gMhtk+gjMcvpaQZ0citxnEiIedwwKeneT/RqfLpd7
R9oUAeqOoYbWrhvxU5tqw05Cn+ji2u44ARB01aQZtzq2VljJ5uZvp0m3yeVp4QKawgaLtSb4w7he
aRnR0kicfaWWEQxr3hjRMTaSxSSa05KBK8JVMsb2aP5Iz6bWB5k5e3xVURk6TCC2hSniUTMA8rTM
G4rUFchjgLhmAAEQly1hXYdyrE5dhrHa0mdfZudoxLCHInUBYhV5RD+Ljl4o74VUuY0ENmpgx2AI
0ceYICD614jLXqWq2VRa/VmqQFDbSUJipu5rEegezKfFnMBV1QB50vwmLvVPOs/QpvgMrQb3f0QY
EOc/1y/zwq3eFu/iDBmgLKTdXFa3MhY+KxyA7LJpvnLs3cOs2sUg8UyjzGEhaz11QDWdi0RAFlds
8y2OKQwTuEkbuQCDA9aaKHGD5N2e4O2yfOo1OtmgK9ds0/QrUcJ2IxbqaM8qEnr+mudCZXKYrhCA
wB0gwTs6u+tjYOBaKkTk6K/CZBT+omsRmT35WTYZgcVIliFPZm5ekAuGpp/4l8VTq/6H0KynIY+e
jYLs3XVrqWc1LXtU6NiLOFQN4aCImuDkkdqwAS0f8DtlB+Zf6QWmKzOP2hD1imXMSG32OsuhgoOa
hbwCPt3j1Ci3NlZPit4AcRJhTCcV2YWZMu1UlVeT6eZW1dSjtSDCYpFyEgImKQlfG1Wtcq0weXqI
LdeFWQ6XSlB9lQ7FMdLcy7P6hUypyp5QiQWrKhS7keqEVX7VVy2ExDTJnSvauw6mk9NT2MM/4RAM
KoSy9XDtlKlhOrTu+0T9VadIAtwm2HmzJlKqvY4BQ9xhmWGlv51RzUDO7H/1SK+dxP/brxcVH5fc
htRI6+oa7ueaMQhGu8lZUNZSsM9QVW0QW2c56bR6WRo20+cXlJeWt/Z3qJ8ad64fhDmDSGVFQTyq
hx6EEBlxZs2/6k3r6twb3I7RnEXHLKH8mVVhX4ryUza2b0bRgduYMQoN+XxOjcbiQIH4osS6Pxvp
4kW4E3pJKuyxbWdnjjnCVmRtSkYXu/aUpdI0kGkzYTKLI8wGjAS3c74CT6Vy2gpKYyPoxL6eVcqj
T4xjj8jew3hc+Cra4UOZTgig2X8rYiXsBi15wvGb70pZuym1ohwKiqBgPepTmMViUHrId1vuOeAT
LJ8llAZMfpUwzO1awIihiKh65kX5iloYpW11kQ0cZ8qqebDmGUn92HiyYajcztYJ3VGz68dsN8jy
JatL7TDBfVDDevT/EmtyaDjNEDFwwvqCzeO/Z7XeW5k90qYlEV2TZfHA1tqIUjcwLMZpYuSMS/0o
l9zPe1CPJko9MDG08NKqs5B1k0rOCK6WUmIZaRX7T/hSyRmGECaZAGUu0zg+AuKYN7os4gmco/2f
nqs0lGZXj3/nYvICs7zZkWcV7HUyyNqmDH1cn509yHnmNiqj1lp7QHVWXBkoTaM331UuvGegkrDV
TbhxU54KmWYhMuIDlNmCSXjoKChNr2LxGKazingutvzCSBp74OyVokADZ2G9mhr6XjCHTJhRoLsa
iYhrEjucjn02Nwcd3npEoiN6PZ6Y41RSsaROwqSNT6bw/oRVXDUbaU7ZRK6CRlUUdAJjZm8e+tZR
1+ur65XYJyIKqW5es/XjyskEVqlz+08PVMZ1mvyKfeIUZ4XbhnHkpE1Ia/SuN9J4DB067smfmmZX
5rAxupHhI2Y47hUSz/823mmU9J6mUZbDjUPuKXHNc3FPBya+32SDMBTMeGWNoJ4yRbgMCWHW03Qs
CmkVDcrpVa2EL9Jz4zA1HFmsPq0GE9OIbo39Yintww9d+JUXNsxAkTAtoThFLRtZuNVAvCgDSwUD
uxYEzQyd0UlqQEOsGireClVWP97Acx4FlQbCWiTNrq30u5g432erTvziBdSyi8QrsAdNbDa1UUNU
WIUUKRbkiUWiraxCpNYgVtOKGM9pXH+g8/ExrjtzuRDufwqrWBk1G6RK5C4B9CqDgIlNozMJskDV
iXU4MqVFjLr+yWJn3ltzxqsBozeV03/jOIFHnvNbPH8urZX4TFFOuoBVIUJEsD5FYzAENglXGwHl
KUwjzWIluw4BF2bj5VhfRpk1Kc1eBwmgfBk7YKlhwzoAUs8DPddaW8s6SEP9MgoMoDtxh/HGzof8
LnxrAfr0pTNs1DOGPUcagM/Y6yoFLZWgetoQeTXBTL1af9babm5StKo1LXmrBV96EHsBcluKK89S
YRFZqFWMWGIDrZsPZVIOREqwsJ2JMu2kIwzjTQtzNSea1hp5F2bZfKYNmQZggdH4amG/ad2yGb6J
P0NFJmVnHdy9loYU7kk7u+XTpB8VfUarJ0+C22k5JaLBM6/Dvlnp7TGsArbHvXQXKqDYJjRDWEl8
kALBP1p0CzEsak0pMRmAYCimyiNAtafW9acpzyxteuFGhfpZISAEQPNIQvPInuDWShx2o7CvYtbP
i9x8Tulc2WNVbvWYt9ZM5SeDwUc8KfdFUO9jCsGqG08CO8dNqljIXSrQ0Vzxn7gmn1WheFcbfiEV
moPV9uQIaJDtBPBLulA9ZRUw0paHZbpoWBVQsDDHevuT6VSxdcy5FtBPlf8IukfK2CCI+BMTzq+5
JH3AZuVjUWUCZHje/UlejJKTnEhLuyZmUANV9J8egxU4DiACz+mvROxEvlonSLhycAXhFJ1WFYdE
WwtkaXJy1Fu2pj6Vumo9E9SMl5MmELkdUaSwFqfWJFq5oubWWLPoSaPbQyfj7N7N3JLk1wYDwfaN
uRnN3EC3m4w3YM1b3MkfMtnmNNqXlvmSm6gmWDudSFcA68zPESjmzJpk/ZS2uBjm1ngsGuH2+hA7
ck7pFEXl6EJUjFYFxp9gfEjo3MWwp+gEsvin04hWKctfk5eFTBHUgZJOTLxIAOueztO51Tj2Y6z1
mzxMeA30fsuMsKczjAoMXfksDYqJLpSJ3ozXFJ3PDENergh8CDrrNua+mP+Mg/VVmPBI8AtBhq/f
p4HTosPDOZh3oZn4+xKkLJlFwIcWIv2hMCLxQsxMG7sy28RkZqa8NradstUC8iUlbqtMkZCT5jdz
jbTrEw7IKSr3ZJXS7feUJYZk3AcpfEI3zAB1GLGrV/u/gqVGQAM8Y8gOeJ/aImkQZxvXKSnKI9KU
6qaLu0ERX/MRDEzbiPpem+JH0tchaj9CQ4hq94RSjA4luzoiofQXrR7VLT4dxgKxD6Q9OOTULior
prqu5G2Tp0/oMuqzbva7Ehmpv5AK6wNRJx5VQDOk3KN5+m4FVNow/ecDxV5z0LB8CVNuod9gBRPQ
zffTwtOkLXnohnwRcqBzUvGZmUaJxGggR097yYU43KFGCbfCo4aMgrlktzTmHnU7eLO1Tv17FgIS
R+UrP6EA4Gkw6edQ45ENouhMHDxfNkNVN9NOtWJiB9SAXwiVcf+TPzZTBK4By2kctOxGJ9aIIl/e
30GPYqHYtGNw6zSUbTXSvb9LF9ITLb6YacCc1iBAIrkUIBi/GdJERyWlV8zNq4jc3cnT4Qy7FOMX
MiwDnRew8eFjVaGZA2q6v/ucfuVXafjekcs1scRcua5++zByzYA/FnwiNNOqVEjqRda7Xg0DsWLW
+hrLNSCwThenMxld1CWtBYeWXSdl6ZRFyU5sZhCKDEqvWPci3CA9HvXTnwIswr6KqWDBmm/qdky+
1V5OrE9rZE2K5MitMnPeJikVQGIQnyJKuP9KqN5OoDLvyIbg1qvPCoNFgAILA7rMRXGHlCzDS8h0
OEKR61oLT+Wl7Vl9A2Dy+ISSYZz3ErgRpygWByY896CSL9QnvEiZfkOGL7vtgNFYq+aI3guupCi4
5iT+xhI4HCuyjP1g7KVO/yZBz9orbShuUAUoTmR00/nvR0ieJYcLVWKhP8UeiQQAaUlqRLiKOlfk
EdGFJCWqhLFsRqpju0JcR0Zu9YI7M91J6daYbrLAPZt0ObkHUVuRLDkD+Dc5rUPpIcfBgX1ltpcG
gTuZDLzVsiJdsBIiMx8HMskRR0YJiTcBz8dtI0xXUlGA4Fp5fOnE7CdTecpMegPBmfJRD+TsrU4U
vxEtX8nUdxjV023RZlrJ+BoxmfHCJfkuRIM1qWyytZEI1+qDD0xSBut+BTpg/jGPYc8oO6NqNE5F
5OBrszaC3iVna/XT1MuA5yOuHwUxL65JMwWrC6QX1o/kbeaVc0+iAtUaersqtBycriBvTXAAGpMF
uVYQEtZV7Bul/m9kAa/JGfdsBZlTw1JejAnBEGV9HdcHGipMpWpEHngJ1iklIUUjJm9biuffviML
qsOAiC7iOtBHbLQYuk5R+4z+v4MqPgldsQYdi4zeIoSBucVeIw6RBhth8AihOH+syeUK4erJci9r
FOOT0f5Y7OUdAfinyry36tBgsqBHkp4MFMisVh01idEcGhpwKnnZi2m58KJo94m1vkhxfaxIgmdH
OLS7ukrPeVWD+pMB4WtpS3Q5CywpGD7B3hX3qWcUa6UQOpr2BVZ3uRtjFJpUrKt1D0SdtSZrKOI+
aKH6Mxg7G+m8ypvD2ae6Wafg03BUKzUCqgcpUg1eZNozXFwaWaPRXVKbwOHBZ1IGzuou4J+yKc5s
x/eBLsIONkAjh4V5wiDdHapc+sw6NJETzHt/5GoEdUkth+pyccl2b/xcYPmpFulRSedfmYWI00Ov
3cvMlnw1Ld4KEscRAU4Mh9jye9HkDWQKHBBn79qwDHxd66iOZNmfEoGLb1lIWNYJ4JHCgfWugN90
HGMA6OGqnZBQpxoMSudifK5EYvl0jUcohQ2SSnZ9prHUT4YKUrtGX1la11Fm0KkTX8zWBVOeoKRe
lwyXVB2lfbXkxCqkslvAVN7G9EMEmpseaQvQDkKJtsOK2v3fv0qe4ntFgiCLxH35/w9lkQtMws8r
Mh9Wda8u2vN/v5X9If/p7/+tu2ZR3v7+hFi8J4G8yRAr0FkARO5UiM4N3yPzeP5Ykt1iT0mCFzGs
NIC1p3sRm80lG8lTlYpQ8elschsglIUCZbFuFneArVTSDMaisraS5aVCEcKZDC8W7MLPJ30pGyyz
VkCOARdLIX8VnfGT3uZQkHZxR1xINQeXqh0PaWQtV95DvBcrDF2JhpI27jdI/q2LKFcVRt7QnUOZ
6L2Y7THxLCkCmB9N4xzLRdVA2Jay3+fve5Z4oC/IpgP4SGlmHfFd7QqtK72kqt7TKO2YJIzvSS7Z
+RQMJxGHrz+aMAcJi8AjbymnsFHhhmd8hwomwakae4+9foFUPk4PeT75VswnkoNb2ci5NpzqEm4e
nM1tRc78VqZkypPCiy3l0MRBSmUNHi4vG09Iy5dJRpiRBDlME5UKUpn4BvP+0ZXAetLqeYZD5Upy
d9Ub2MWjTvRh0DYHZlKQ+RZsMV02aHthRXNFUqruCNNDyo0HlJ+WHAgdzPDyl9EiRbqWPawS43ts
eKMWVHy9eyh+TEprosCSg5ivdzoAF+y1U/wEOuI8jIaxiZgcuhLpWnu2+LtaZLuM081D407rM4ZO
kuO1DUUdSR8YxAglNEk5o+kZhtKe+4UKKmy7syLKIAYXC1D6RB5cy1qN6YPWv6DSSWi8Z0KP5GrH
ABBHpmhtR/DkdKTwyeafGSzmA0HFBu/gnpARws9btB9xxLa5LnC9zRqzvGLAz6lbcu+lBRc7aq1N
nUEk6duI1VeVhi7YCnnTC9z/aVV9L5FieFVkPlXVyGSiYotbz6ymk1WGNERaclAnDfBDo+9nciPQ
mI6/cjKSQoC9wWJ3Zyzlb6Jor9o4/yOWBllRrB41Qzuwe3MYDDGMhF6zTpYeyPIAPPfFnYtYO6sz
KaVdk2Gnjhb1Wb+aQtzf+hjuihwysBSlxIHuVJCFE+hwP0ZjV0CIEowc5irbLWhhisatMhgnYNKj
rxkZQzMa8m3T5eYB/zEs4Vaw9gPIlV0NlXk/arwNLv98F1rg6EuxbOlBLPmo98HiT6msnJKgMslx
GbRzGbBhT6JTW6vBGT0UWTVyIl4NKShcki6L7cK2B4UL2vkO5/iTxBzS0SRteGIC2zujoAlPCnaR
QaCAM8N8eu5UVuuN0MX3WiVsV2hq8d5b9Ywt08hfkOzAOjRKCmBignGxdtNOCmioVO4wWy+C5nWk
jcFimjavoHS4wrW4eg1BAdqT2BevXc0SqSI06VUycYwT4pK+ik2V2Ywvk1fk95lNIkj0+ucElaQ0
fA1m9ksdRerLVCAiyBLLfOFgYiDfVsYL8qrSxvPaXDFruxjNZSbcyKPMBkXi30+TaJHP8LdFd4rf
+ow0oWpktx5YAqvFWriSPq/tYr0dz0GoDueui0ew0pVy7CP2mOuvd/VISJOVD+ypDO3USt0BV95W
6nXztUvNl25EF1ksX9ARYwf6KDMR7EpubobvydJhoosa1sdhazj6BPhRL5LJK0eoyW0Pdt8c+CKE
qSQ1C4s8+8rZi5sG8/Kgq25dshttRGk+ydQlDEZSxU27/FOYlyMMkPKa6AmwkOo8jkrpZ3VqXBde
sZDoxyJM9lZSZ0+5xnHMBjhn9mpxng0Fuihef5BiN0hHOeBBxEZQrVBKqHjOV5FjBzmlYQAuuE0c
6egCjOGkqQPbkzEw94h2sJo0/VMXJoeuKRe/bke2NVp6BTq17Zsx2U+r5itYOOSHgX0yCWzHoDRH
u1v2QW3omC9iKjvKKR4C3UchlsuWJVvr5nPzbQYJAzdsrOupHZI+DtanbwhvAMVSNRq70bWvZUti
Q2rVONw5RHDWH+uGR4Me1Wz9dH8JEWIhBKsQCMhMeSIFWwapPoAT8G5b2SByVZlQkjRdPyUUmzRN
oEiUuT9IgBo2BSPgi1EmRzZfB0CiAO4Cs/QqM8YwmDXTlstvDRm7CMNUI2LF7zjEDM8NIAzFDMdR
hQ1ma1mkbXtdp6efCgdDheTigqBzSFgsqslLq0v1NZwnMEMMxTi2iRYpazwWCtrR+HVZhuUpZIyA
mw5tS6GIwamNxshW8HT3ZBbskcQBhCN6LIgyjpKwsdO+hkU5MRPgTS6QAwmWMxZJZlJ3MkUpPbfk
Ss1jrx4zgtldYk/MvToQxNzHUQ7dZMYfIax9mXxhK4hQVVEeQlL9zFnzEiFk5srCY1exLJ80SVnN
GTnGnIG4ek6tbRZqDC1LZrWYX49i0DIUSGbg09Z4QWgxGRzHFvysPc/+wJ31qLDxWD3Kif3ILFp4
TfoC/MqkjgfQkoovGxcgvKXTRixs+krO90I0iJz6/XFCXoZRCYxhYpb1kcrsHC7B4PVcb6zWUygg
UXmnrZNQGxHYMVnTvpvUhtn9AF9FBck9d71HZ5LtNUNo3HFGiVeG74JoIXtnZOzPfX2dpzWPDZ/P
lmfomyzTBkWKuQ5/to3RnC0Zt7LaZolX1GbmEw1Uu1awejT1cN+bOQ/Pqrm1Ch3wQEEAU31khloQ
wrNME7vYQDxS2QCmMoajYXQewO8Gsp9++Wsc+SQ3Ta4LflQvWyMDZZhpKAgGzUeTqt8EvcHp3GuZ
2/N+PHjUJ81AjpsVg+6mIn10Lcoow4XwvORydWwX2gtBmUFU6CpjHfIGqHYYuY45uvEhSV6VMMj2
6QJnV5T1g6V34CO0bqsmyVUrZ6YkWUgQcK32O/y+9EJdmEmHsOylwzKwH4ShyCB0/bW/fw3rj4LF
QpamNTPD6rzVnFwHTNboLQkGBukf5JwJNh4rTw3qfKdMs3iI1//w9yO5YM1fWCtjeOpA6Z5MPDy3
ofM12V6gIXGd7uNlg0rUvA1vI3L3e+jUu9iRrsWb+TH8s47kp6oRXmNPYPALTMtRX2kX1FvNhaC6
4w2rW/CpYIQbb23tW2gJhc06VoEVqHqRtZHew8Gr/GQrbjO/cPV//MKlfNb5rcjoJfqNcpO/yvi8
zsu7kQAjshHZaVdScwgebl6MY+wtJ0H0hO1rg4EOJygF/oVoJuvOilD8MnbyOVFs5Tn90g1PLZ0F
5IE/OXXqFN/VPWXQVp+M6gILWr+Fr6RUt/XXUJ04EFZUCM8RVpnFQWpd2CyK7PQ4XXFOnlBG51Ah
CwZ2jmX6cUXHkHkJ9CMfKYz8VH+VICm2eXYyjbsg/OOtI87zlJe0s5H2MGMav+sdwpKOVeQnjNXp
rCLTauxqX/l1es+fqbpVWAWgMJArcnbc8JD0u+I1eRU+kBIwSsL24JZ+r7nKq/qVyQdZ3Cjg3qOf
7qS8WHsI1dm2z9Eeb0OWiZvhAEAuhwG/ST6Gz3zYKLfIMa+8udlW/03++CCLGu7BvX+VPGIpkNqe
iFSogHI981RDQuTTcUoucpHhrBob6NcZKoxN8UIqE2oS4Z4As8HNObhD5wTdebm0owMzpmCfw8KH
ceUG3v6Y2KALn8ct9pfSY9kjJC7brQPYNL6beV8c81fpot2L0Vb1Wy9vMxS+J3UPgG7ogd551rN4
M+7y7MhcOMKOJBXKy7d+jzdgYTac2MIxP5gnBsc0kvdkl03rFRDScczb8MHCbvCKn+ZUvwu3iQg0
T/Hz3eKqhxeEky55bbyZB+xXBDVMk/+1lLyfJImcxbP0PTHu34CuxuZwARLffWCHeHAA58qurFwp
9kfVR4nR8VA9W7sI8XVrG7s534jKLnkxRbunk532BkNmblWnv9decaYPR0swA0veR69Emlm6wzfS
smJpnPYob5J9+Dy9CH5y1vx4Z7w0xVWLd8Q8B6HzkG7yNdhRm6YAIh8dtI2f5pDbHIMtwxJmq14I
DQol6DsEl7fmEKDYfPQeYfFPK6cdHdum20ZrdtwmOk+f2b45GdfK/5wiuz0qfuWiyq0dPM+P9AND
yLNxQ+NSvq2BxTCZXTX1CA2NSJL4TX4h2CCeaOsNIsSzqFy7rXRg6DN+cJQpX+z5VkE9CnCf6XeG
LO+s8MGg1NwWz9aXltr4O18Em5UJ5KJ7dzBH5A5b6av9EFfOm225wqneib2NCtSyJ9t8q3fmswQx
6h9QPqfx+0v+vDp6kOKSFbZNn7NxK9yZFSUdXynjIPEO6OVf+5Z8gsupXcPXbouxaR4VKNhn+sTl
F9hil23zo/is3KxblOwYgwW7hQHymU+IZh2MtblpvwTV6XzKjcJlTaTvo3150d9Gz/gIjs0h9Itt
9dt6UWAnX5iz535jEarO9oQ/fFOpm17cBOWWPd2hN56yG5i82BuETfbC3P5NVGwsn6qjra5up93i
tkaMjLRu/A3FE4iZpOeRuDG+0XHOZKeY5xFpDT50TqA7noWaZw0XDazKGboJ0jySyECqk8y145Pf
VK/Rp2DgNbLbf3Ssk9vNhHRuWMZmG8LhttKViBW0I0RIHfpj3PBlczGRk7A+mlbtw8a8VDeM5mYJ
SYjdzkEYfSiuCKCR1+luuw9eiL5UoTI3Twgip+UqPMvsHZ+SF/TcAqPgTZb7GEil07zFeKdu2Zl2
Nqfuv/BsniqQh47odkfhebpax+UisESlYjhZx1A7BT8jvMEjGYdMgNmI3nkiwq0o3rS7cTXew2ce
Ce/GTvkWju2W+y+hqWdgkONHs6Nt89rsEQPFKEVt8WK5mBns6F3/DQ/IxEOWrxuZeGIbgi8bCViK
XMCQBzexzyLX2rchOgXSgLiZHctyzeeG3J9fMXSFffIBgCh4knbSpe4/k2P+gDPG1I7guTVI3aZr
QyYDF2fk5VwyjrI52Nach+Loq7u2dsJdPnvJr9WRorExHW3kkakSB2Sz6BUsJ9Qc7iwyhKHZvOe7
ttqyUkJTYXCd74QTK1hU1rOjIJZhAbJdblHhi/KmcENI7nbkGkizb8q8kb3u1TpJol8dMEFqxqb2
p6PuW9wm0kV4S91uS+kuX+Of8JSUjvktDjudM/UK8ALtQu8YuY9OmCJI/VdsuwM7zpy3WL/At5tH
Wy7s6bAGoLrluXi33qjRpWMtgOEG7ugIn8z5keMG39o5hQh7TYn3DBb0LJvuyxLR6SEwPjUBx4ID
z+85HG76tF8OmdP6rR1iAPLrE+F6X8VDvs9vOUujL0Y/0d48QGlR3fY9eq1mt/3HLQe9qzsoX8IT
n64nEYzj8IEZ44UPYqltYC/xPY22lnVLxk0v7WTWaKSVCnxL3NMb5SHGe910p52WHsGhbyV/QaTx
1m07lLvmBkaq/h3AapscAIHigcRg4zT8dkD4mH3JzIL84rVFMGgPL8L7wic9uIReE5QEopF9k1vM
T1AriwNxs/T+m/oYbdUv1br1QDNRtsw2QKF/wU4RbIsUgKdE2wokNLwQDol/sYPpg2eLD++AQXF2
SVQJq+140fqjHvm4MQDv/pIvS/iUBvDtxE5eu4FsV4TnmXojtrXX5jYik/+CWo+VH6fHFZg2khqU
tQbKZACNLjcmgD/f3Obg88iegMBwzaudVDiRaLOwQv7QH7IOhPZmLvbyE/+/QVISboPBJSNiOJBM
vmorU9DlG/ZIeuQphQclnp491m9UCkn5oqunrnNa804jKfQnCrbqp3nqLCia24Ay9CPJd9KNAwr5
kxy/MBQsntpLfCnwVO7H2g2f+0da+5AZuWNY12yIytmROuBV/4D2Rjz0X7XLpOBT8eiKUQbo27AE
BrFnOEc5hwopPoef5od84pDIfpLb8GEwu9sSb/JRHutdtO8P3bv6VGX+zEYYTekzZEAi6ghpsaOF
RF2ncmtja310uW+iKMoPJakExYX8EyyAEYCSS7g8l9/Vx4qzwb2J5sGkNP8hQgS7R/GLtytXf/CW
zW94F7FhZTowJLTzWBhtakYCmS8NTJU9Y9J74cf9oX1m2xk8BGCCp+W3POrP5Vti2sHWvIeUX/vi
FQ+qrXT2hDfvVGlOxZeFdUS3a25WviUutlst2Q0KFDt7oY7ris+QJFxGo6eJud6D14k5FPMAj689
pBMMOuYTG7egemjDTbjmzzhlJtCK3GZ0HUhFvxB7Lj882GqMEQdoqswog4P4QLfy3NJ17AFFaOza
z+aWjCg+PgK7tZt2QkefvM5eQI36xYUvQGnZU7di+CEP2C4+4tppfvojRGRuGR5PqOoQ5L8C7Cbr
akvd4uQ34M2No3nlPvNA+pzMY4UXzKQKtsFFXqgcwg/umewwlPsKC4zqE5FVPesLSeze6rdNUbC7
gEqIDkVNJ2l77WwAoD4wV2dOoYLVRMrvAQRh41k9s/4NPyQOLCqqxMFYUhxS089eA4k83O934aOa
PsTyNhCn98bUOYRn6FFBxT4SBYTUlGckgk8qQURPfUVYC2V9h2+f2kfcWN98GTxVU8p4GpodUKhT
fp9ezHgzfBBx3OwBhDFl/561jXbH0MJ2UiJw5tqw8vPqB2G7AK6fSA2ia4/bQ0ThJ5Nh5JnkSb9w
g5Yoxz2QcrfQR2Rrcn7uibg9lp+DuQkP2T08V7RQFrVSj2Dnh0HAk/rFfoZGlILVdLHJWEcUyxAA
EYvv42vxxMuWruIHuKo7wwz+WtxR9AjveH2ggVKLi4fS4csVDtkHszsaheynDQ4ISNYt+z385jQm
PwhFVXc2Hxh2v5LfZpuw0ttVrvovOJqYNQN6PmrkTXmynvAyMterjuM+b22wiG70nSfssOiHtqQa
ch81+8TlGcX10pM/sD6v+zdGH11tk/5M0+CEF/VJeM898Z84e+AMQQML15TzEOEnH3n3SeiG+q8B
ro8l3OkWG/LRuIsGB0Tzv+DQPsLmkCDm3clHwTH2OTa3yKnhfpg74OLvFtknE3coH/YvEnoB7Pke
H4iBVsIJJk/zrVtz614Qcz5MGCH4HxF+cq+iCPXmYwRJ2U1+Of2kzNEB+HzNDPjCzc9Q2ZQIlE3o
s3nKd4/+FinH7Ft74+p8ij8Dn3j4wJlixzoYZwl/4Te7BUQX1vIKEbt0DQUp/Eb9EI7itsYo71qw
UBxOf/3A6sSJiCZA6OMmu3YfYYG/Ss/rYbOKxOjhjJ10rdYm1mTD4DPPC8/zi/T2Vkus5R3GPixt
8ZzzYKw/MrTs9uSpZy4cvqToJh+iH+yv5hMI0Pg3uQ//eAgIz5JXvBf3OffJtdRvgT/tjGfOKG4K
45ut21E5zntQQcY7KXNAZhYCdezpvQudHjoImaMKVZod7aiIgx+U47TraG+TH5UWg8pIhdC7iU7Y
q8QnTvlwM2G3OCV4YO7lufxEjm4RRWcjDCDULngKnyPup03wyH64hoc3SugZEpUt3uILx5HMkYPl
bMO6q320D+29fXA8Rv8j7bx641bWrP1XDvY9zzCzCpgzF52DJKulVrBuCNmSmXPmr5+H2mcGdquh
/gKwYdhbgU2yWKx637WedUcM5Sy4LVbdE3tX8zq90lbOfhsd1KXzXPK0FQhKsxWTJ5Ol9Z219UP7
0m3oxjzlDwjUSG1FR7prWUqvhmc27PAuq6scnWSxqFYqLT+afY9yx2j6UR4Koni9OTxIpozuKJ6H
fi8X7Y37s+ufwmqlJGtLXWeky/DWn9cb54a0drZ+k8OHTVyHjXGmfp8eoB6C1z7/RSCCvhnNVcIK
oCHPY+Ot+cZsbe2Hm/wbsyCaQ7kb+LDluryzdv2aK6BeGcuKhuADHmN/RjQxJQky/zLqQrwoaW7d
TMtnvIQ/UpZl/rJfqm9ED0TVkgn8SWEin4QLs3zjXOev1TN2Cp2Np3ZQHgJr7ll1y6PUmGsHEXQn
Y+DxtGZ2H38DTdviQM3loiL2ZuGUPNKI9zE0vUxx2Bl9TVKg6bpp0LaXUMOjffDx/yNEWElUFwwV
Ge0rrSWgq+Q9jufJBVWJYcoY42clNqqVU1uct10p+k61Uv7qCbi8JrWzIsRdErD2QqWMQrRrbiM1
LNYxoY8LP2+xOg88DN30R4jsZt7Q2cDjPRrI4KorU+tZLvXZv//oRXndmLm9jmw/3vXkAZu1yYIy
LuNiJ9/le1bJ9koCSQdOn2UUYdEnLJNcYafy8Yc9kpWueGuaCxQxERiT7FgGLB988YTIstz4OQtz
dI9YECk8m3hPUXJQoh2IRrTCoxLdelQsutwTiAY0rM/lTWfqb3oEXjwNJ+61OLic7y6A4IaWqVlk
BXsu8p2aucTdXXjDu5G71xDmdZawXoN57Dm09YpHRcV/zI1oTH2DXjkh823k9dgfnIoYgxGrBZUZ
Gmdu/mhWT4OJenX6eyB6GIVB9aaE4VGCUi/76q5Wxog50pxnffza2Tkl1OFpyBVjXZvQT1t7pQ3O
bTR4m1zRbww2nrD971LNvHfInZs5OikBBIcSJWMQUuQeXJo7y64Wj3kzWqvIQw3k9uNDN+rfuB0s
YMh6pU6UvwkFnJLTNgsozz+FTrimdH0cfT55kOVVlfbVtsFlxTwTx1si35i0+k2nDv5NqWA6wYwx
rN2iWbeqF8wnKBjMDOdaxLLftymLTFKhVwZ0MNpAo7mWUv9J7rRBtp/jzgLEGdDgXfyjT2Nj/TK7
0kAkwlMXNfHKilkuTEleGNhvwsJnN6yJ+V//+I8TjM4/fsfmgADK/6brbN/+9ZdlCoF4ybFsaeLO
5KAnQBe7j/W0VUS56Uw4A5kEU9DyvtCJoaoSYl2SYl2a4S434EoSRv3w9eE/812mo0vNUIVNh8g8
4eY4vdXXVuaUcL+6X25vLtTKo3QQUsVQJoES4UBUu1S80l8fVwM79Om0Nd1wpLBobpn69MF+I+eo
FVBXvddKOi3kfJQ4xUp7HTjd7WDjhR9V1PRJeY0N79qW6DlpJ7OzzYytKbvdhY8ynePpHdB0AjZI
upN8opM7oEWWOiAPLTeuChYhLBSwEMq7Dwd7o3zzIf/Rn5yAMAzfnu5Z+0CAxUg43iprveHCcHDO
fBYd/pZhCNPS5elnsQJX05UsoFcOGpjpgRf8hBWIh/zVx4vmKsK8cCeMcwNQx+LhYDFRbdM+uRMR
HbsxzxUi1lPKfU6XPDiGhU6SlVYzwtqcLr+j1S95TuJ5kq4rnKhFz9IeOQAuk3hnEEOAxDgkVpAN
DJh9rpLFD7nRCtstjquyfBRoQPIBZWqdcHtzYk+QVlLWTUlLKpaBqA9f39Rz91Q3DAeLrJioVyfj
evBMkg4ir9qIhBcheWxQcoruwsPzMUhPR46h8+xYKvwtx9H/HMQ9Tuehlnq5aUvrCJvm0CbOvnMo
ftc8MTklWKdLD2PegmOQ/KUT2z60rvF/wDns4oPtM6LiKr/tSKEQhAHjgxbmu6wnZkn+Ehfl9TgA
0MjtYq1W7q3a+L+yMilXX18s/RM9iznI0G1LV6XQQHxOQ+S3h1FaJuBw3WA7IFmaek4GrQDEYUOr
ZUi4p2MZJBtgwdse2pM6lZXFKi3jR0+D6epHEEbs/p3Q93cRlQADYS4YHrSCsfNu3QRe79cf9+zc
YZg07nh5Obr98fXfPq5RSTtzAj4uI2veaFBtMFzNxwk7pSXtQ0RLffL0v/TWPjSoXXoI4KjJzGKh
1pc+y7mnx2DiVk0U9QhDT4aAh7BEU8RQbiKL7olTRMNioo0MPjWhQi/WnsXzVLe02D3aGJ2fvH19
Mc4+voa0dFOF82YzEE/uHX6Tv8dgj6BoUWo6ReY2QCQ6PAgwmzPdyGbV9OThy4oAgkw3p9XvQ0Fd
acLJ9NjksLH37wRAcacR+8/rUHuvnYiCq3edxznsnphdNmGu5J0fW9/9ASdij42SgmnY7ibKUj1h
qL4+Me38lRW2w9tYN8WneQkNKgNILTdVtrcaSuy2gSsQ1dqqBzVD+ku0HTW5jSmch5Bfvj76ufci
I2winqkA94yTd4LZu2ZjJrwThonTo1Ca6Cb2eduFa81zHkIrpUDS1RfO+dysZaoQk0z4PpDsTnBy
EXHh7RB35WbsuZcIbl5skb18fWaXjnFyZuCTdXyiDFhEftejXa5NkVyYfM+OSR4GzZA8FzS5T8ek
DGG16DUPRaGtjI4WwMAsInsGmJWlB/K0KXyZwdIqmmv8MgdMTTTj0Q/H8VXsFvugbK9bFX+o0DUy
8WK6VA4VA3/wX4LcW9UTk5RIuAEW2PAAh4TK6ASM8py7PHB/TMAx4aLS+PrCadOj/Odsb6iqJQzw
nKpEsn/yTjGtvDEUYEEbD3H6rOY1PjMJJdcRQUEk5zFzqvgBdzctB3A3nlLQNclZ+uZQ5L/+KPLc
J4HkymLV0jXndNIpbEcVQ24UmyL9pXg0232d+rVTa/RxB8Iua3dvAKzwjf3Xx/28OkE1KRDWOTZs
ffFxhX6beKWn1WMZxQWhLv7C0XkmKy72PMtb/GhMulP+5NdHnEb8yTXn/ITlYJy3DPN0dSyrIBiJ
KsAdZkLoDVFms5R9zsvw8f/hOKauatxgZnNzOvPfzozcA8xlpZNtBLWb0SV3CRI3mOoLa01hnDuf
345zsthSjNgme5PjgKSoFWku0Hyzy7dnSo8sQMtM+op3cZBtCbzrmbfz72a4dYrwyOlTa2ibdqXI
SXNlJEsDPZZm+OoqZCU0G0mNJnyTWAeTEhShm8GmMAHcNB41I/Ifsd/nKlkKOvIWSOEoeqH7NFIg
qnC9ew/Wsq67bPNDY2sVlbca21WW+Alx4XToiMHK5tIzEcBn9dLPxp/4zJVtx4YSz2SHPJJeft78
bIWKvCDyyXQuUlw7ffTaOQu2p7TaJhayjMV3zUEpAfYxx9zU1YtsiwxJO+Jj3AnP/94ltopwFbqO
1ZsHqNu/VJh4i8ilg+1YghrmqDmr0rKeCf4Mx1s2zcXapcKaSRrgrY3dJowQD4jefwzG8egF374e
KdqZFxMLSsdiMlBRhlmnq6U4HhWDbVpGnjFAAN3v7ts4PRidfi9K+YNqRDtTh+iAnedJJuFtJX0T
SFOH1f8qC6zdkJr3mNefLa1Yan7+MCrxi2aTlakbNRnvsb4eB5/CTmHD8fcey9YmXtF3mzmmxHVP
cFBZ4a92ogO2NrpUpv+YtbROFYCghvwRd929RerVWDf3OmToqgX4HaY0RBJ5Uxb+0sRGWJv8QBgT
x9E3C7/DyxkeEt28wkty0Ov2HsucV76FQ7o1DO1t8LS1q4D2Nil0GKX+2qTaOu9pPQZcdpc0XzMI
YkpNS0jSiCvwLMynz6mbXbSonObet7W3j59r7asqqw6obxdVC6FCR85Xx3IHlXxj0RZsSvW1CtuN
2zOnaeazoadbfBa7OEivR1+/9SzzmxfBhvDLB2XMrnG7wNzx/Qe/i76XJMhe1T5MHtdT7uq0ujYb
540Mc6r5onzKsCPeRi1RNyl847HJ7tiDMqYmsP2FEXLmRaFLaKkUnyxUmc7JZOImUEv1ckAdDYYs
88phV0MunduSOmRSWiso2m8BAnYkGSVyFpXbHlU9TVDX6DYXPsv0Oj+ZQA3dMcFNSFge8nSLQpWl
bbs8yTbgQJCnEzOtBJNRjTBE9HKNrbXkdZN+peTda+/UP7VMva9KlDW+L8xl1uZ0E4Xibbu6v/AS
0z7vOgx2aKpt65qAink6t5fe0Cp+Y5NojGWAelcukMrSeEFc7u3dvvzuJiN0QkePN5UDZ8tXum1D
zsqFl9oERz69RPBteZ8JQQ4gK5Y/5/56iIjQGBrwsuIBIkCyxv+XKMsPbgimjlkf9sM+jREnGiT+
TjSNevKcm61EVhzDQ1ftn1ayj7ETUJbvb+H9jdeZqyB/wliim9Fclyhn3bJejLZya7Qx5xLUOsQ5
2FomUStuY8+wbMQXXp7nZir2R+S/qha1DV0/WYdVUZ3HEZ4qCK3NTa1LWu/lKwyqWRuXx6JLj3Ez
IP0xRmAx2evXI+/zCtqc3qaaAxLakZZ1ss6M2hx3kxZiRxG0m/ArLfphOFKtWwV2cdXpyd2oIB76
+qBnxhSrdnDXjsPCyFDtkzPOqyxrvLaJN1mE5BMtYR5Vr6PdAP0Iv1kuOukUj1z/moTOARX129eH
/1gC/vm0marBaeuaqdm2dbow84I4T824IPXOqk16iy2jw9aR3pHpO5rfwtg+tJgDaG9b9KQV0BYd
1YmiNWe9Kp7Kxjg205cJev82VHj5815QMcleh+HOaK7B+O3CDIu+U166W5+nCT44mw4W7ZbFx5+m
tN/WP4VF3dpuEj44pnvfwA08ircQEz4Iygu7g3MDw6DoZ3OZWAlZJ4fykQq7opbRJorgGjg4PDxn
nVjNtYPOG8sYO8paPn19Yz4vmDk9iOkGkPNpsjlddpk5YE1FEJLCfBfJ/DUbtCNIhoWaaw8flzxy
k6WpOxfG4+flq6myJTfUabHOgU8eAquiiFG7TrRRmmY3xC1BdtG3wFavvj497dw1tVTKXQb5LVzW
kymMZVcfBPzujZdaB7tlD08g91Rw41WZfS8U4yoy9VWoWisBW8CsmGVLA6dVM2wDRIFAqoi1MAit
UtxLI+vMJMQ10FTW70JXbXaEfw6tXtF7wvyw/Zb4gMbAvzesnjnAvaqDet+03zUCCWd2CCNKuzTU
rOlNe/o8TlOfYwEJ401zcmxeIATQ+HW0kRZwCROjHxUQWAuqkzGvZ922huk2w6AJrgESSUoGM2eA
qjghX3GKeOtadyQkKrj+AN4KDSOg4KE2NLzHfRJBrOFNQMQ8jz0FM00vFzjjEIXkTbpyq/QuNjGR
9xNB5gM6Vk/5mx5uEnxi8eRoO36wDJRCLK0OeNHHtwPEk7CTgD5hIqfUCg6u617qytp9pLKMmTqZ
4smZFkYxh30MkiP4QV0P5VsP3E/J2g0gLjnXteIVwPMqn7YBFwbc9JB+urBCTqUZTUjzdMCNIQxX
32SiGzrlxQ3Ry/nW0h52SYkarQCI4lrNLkshkWCaesOdszTy6vbrD3H24SJygPaF1OH/n0wkiVmw
ePCyeIOnE0kVp61G2lE49YVN25l6IyNY2ux7mdRtan1/jmDcbkaaF2m86QyaTmgTRQOyg3m6Ktod
S6gjzAP04OAyasMirU2/Kt32qhPjpQ/yeaUyVeg12kSC4idX/88PMoYqNmLQrButgnvR8MeiL9eV
9xolw7M1WTk/8m0K62Yywifix//9BecqmLzQTaGqpxU5HgO7jXxmsyFy36brXaIvS0r3wmStf94k
UwRjZqTPQPleP31q+ypKtTFjxrAjWgwSzv8szmPUWc4hGogusZmzQqPeBK0tZ13NKAdITuTpsNKJ
MmItjdIcIucoWfJO7bvAlE8JzBzdJWygRx5YaQicLk/D52YbYihMjbbDmbKMsEsBwq+NUHY2O4Vc
byXPX7mUcyLnrwb14qx/9jrpBqw7sBfiU+cm5iI5NtWvzdB/U7QGJHKUvzaUTUFCCpQ1cfCjiX+Y
gF86BVxVx4rULnZBigDm64HhTE/A6XTAjaLJa2oG4SQn7znZ6ACevCLaYDLGpQPoXwB+gEBJeFUU
oP3CJJXV1a3PaoIlwUGKaq2K744wjwnamuy997CuBEm7qVguhbwgQU2T0TjyRytJLOp669qS7vVQ
60fRU8zIGQyqkb+adfQojfo+ybNX2atXOaB6ssDwMpXfS2EtC4/kKWyUr5SqKUHK46gVdwa0JsKv
JvDwe5DRbPdFYiwz3b7CY3zXGiBgcqfc+40B3oLAH4IjXccBeGo/pQHbXIa9iuK0V8Fa6lc+w2FG
himsnZePvzt2QkgtVzkvqKj42Y9QvfRWNc/ee4cKK/Mf3r7TpX3pVlNJIeHNVpS7FNiSiNpdR5Nz
MT0QZdehD/KHjaWRAt6TFMaVDqV2DMv0NfTKn41fbUfVPCoBq8y6Y8IuyuIeFsftaJYdy1I5j0r/
Z/hDkyBHGh9Rgj3c4vDaZLDIookz5cQ2ymjFfmsZXCK3qnlroHuc5mLD4UsqBHzwUjlunRYnQebd
1RX9LEe58Bo4t8DQVJNtJAZvOW3j/pwVY6fpwwCAyEaptZnWp3de7+5I/dO84iErh1c1R6vjxgeZ
DRf2OPqZV5DGZDgtmmnWGqfrfV3jqTaxb29GV3sD1/YM7P/R0fxlIdP7MH9pNGNjbIZ3ezKWWQh3
/Gc1c64y13gVbX2fFgD1RE7XL58qVeuqR0Chu+mKeg+WKlnf+2W8/fpZPTe7UtPSbNb7rMc+bbtb
aKt96WXZpgtRtDnptmio7yTdfRml2zGPdmrnrAwfhxYqzSHlw6EjmXVqcx/XqCMcH+uM/41Qz59h
bz4nQn0bYcGF4kFLhteoUi/sqc7eXk2jLUkvhj3d6dvXVGQYlKLKNtjpbgq7KxENPXp1vlfV4OCx
2ErjfjmE3noQ1sVcoTMLa449VZ51zZLM1X+OLaa8rq7MgrFFeMqcPHgGmHnFU7O2soWlhPc463f+
qL7lsfpGnXoFsW2ddu6NpTf3WPNnUS2QMQOfNtT0+us7eW6zy4djO2OwBmPndjLrJuSvAZznTo51
9gxubDWM1nNoMV16vjNjf3qlptSWPMu6sT25M3vv8cInOLOv4s6o0hA2GyxxugzMHTOok5TqUjG0
99P96Wy58Sog5vWzKdt7wq0fs8S+6iNxQ3SvROeRhcYzSYVvteMdCKJ8ToHsK0TW4im+8HSeeR1r
BqoaaZi8kz5151v4lmRAFilK6IZ9dfZuWcUxrhhAgVccRJNeagafGywGMVu6pek6272TwcLIcDO9
GtMN1YFVSUBcCc9kBnl1kdv+fegP/M/+wuM83eOTNy/9etUyDDrQpi6nGeq3jXs+dn2puhSvcCw/
jegYe7zhTn3tZemlwrdz7m7/fqyT8SaVMApNcyqUSfhYVeBiMNUgdbHD0YLXos8AsAlkjaax9tXi
ZswzBxOO2ItB8tDaCyzrx4nom5jOyqOfV+bDVs3MJ0D1CZ180knALcXjOp9icztH3VZKfsQS64PQ
N2qKtVAk9s4+b8rjB/kYiWZC+xE2X/5uptqG+OVNaLVgV8JxW/natkidZZq134bgzdOdpaxSlHTO
TuDBpuSikx5YZ8NaLeQ+L9sbmQB9UYZ1OVbkPxfHCIBPo2A1xQAat9dJO2yNBpda0fwKw/rYVnxK
L73pUwgmiTveWzGdEl0SaZRh0p4HDgibmGzf/IfY+lPwbGZKmC+u+kyUzfeosgkxbGbKYAxzQNqy
X7QqITkGRJpVgR/tg3ApOZWViUoSN565s9EEOaFXrJIepbSavOZIs6gsVuRg1fvRG2JYqCnvEbsg
ySdjBIIXWJsG8Z5CesGOJxgnKK2Wdeh1CDfrDjYdoKhuCAmIaKK7JmGRaEgTMEisxvyKibqPLBFW
gnXj946/hiyEZJwK9owQhmdyNntiHIx1SiyQUPIDGD08Ooz6UaQHUOcLI2c95qj9tkp5FVpQ4yL8
wi3ZQTJ6l9iDnKA6CldMyZjvbZAdvDI9KFWNlsJF82Riac9+VkJ70mN8i2mUPYb9FpbhzLHB3dI4
eHKAI7k5Jm8gxdLf+Ba/K3KvVUKtGsABhm+tamU7DYneLg5ycPbCHjCR8iGneQBI+hp969qI4B66
/lUXNM+Z4/WLtBnWX0+XZ58fzXE0JgcD2crJhtUuqqIebCYkvXIXpc2MTC7mkJN4gUrIHOxlM8o9
p3hhHjy3SKH+we4VMQVapZPDWv4AQ8UjdLmm/aOp8iaNEur56YWZ6OzryGKFadCxpY0oT45jIg4C
Xi/TTTfITdM1eKIgwSe4dammZMjpZnngH2SpXwfE4hTa5ZXCuRmfl6pjc42pwp5uHGWeFEneWXQU
8HDEBYrTBv17p9hX/O8bhAJs+sTM9cY7Jv+lT7T2AiTilVoCSBYUH8mlvarr8jbSidQS9t5NdDpY
FrBklyCaDnLmLNFSHsHK3Xhx+pZ59V3jezu44ns5tMAUSJtqrRKHQko13yMoxMNAnHTNYsjso9GA
gYuYLpth6hHGylwvoZX6w+R0UodXIx03xDUj+nbmGoHJia8i5H/TqwhhTosBn1wvQsqDuyI/lCJD
w25iGlDr8XW6mxlkMPxffbQQof3IVipKyGjOB/BZ4aGEtwS5l5XIi0so7N8dO595w4Cjt9C8gEJN
G14LFqlkFYTgFKhCVYlTL/SwJa28BOOogRCOiTcm8oMUAgTqdZy/Y6QCTKrC5u5bsPwIIzrPJNKg
No95T4LpgObfyWsPvIPEoa3BoaD36LT2rlIxUcalN2t6PLZt+DhGOfSNZBKJ4/kMXA4wYQW/fgbP
vS9tgy26RO/GUJ2e0d/el4FaWUkatSn0Q3pM+kNix/uhU9eRRlzN/9ehTrdobQ5vOAP5uPEdSIop
fOGUGjuYxHlXKxdO6+wq2WZfhS4FORrbuT/PSy30PCvMkvOKNpVPmp6XLv0+W03r9lAbvmskpo84
2cENXzjNc6seqjSUpFhqsQ87WfXYJbKCNGZ66Wn7QkBPEiwvdX3j+HKv5dxf/v31hT1/RItK/hRs
+qnaAJwadQscw00ZlhjAyiNUmVfNHZ6yuHyveYdAdVp+fciPqeN0nTXpY6l1olZ2TsU/Y5VD9SdB
YRP2sT83CTls0ThitpQEjarlbKzt+wo2E1lwXXwvxJEgbAQxA2uEsptafRke8/qg8KKqMLviM01q
VqTBuJYD0gZLyaBOkDziJNY+QvRGocvFFDdu7dyx5yMRzZ6b13NH8Lx1uNLIGqC2vW/h6C54VvZB
AF+K5m1FKvF9GWOMq2HCJdLYZIn+0MviNlXSYeZSiUXQvPBrH5qwVKKFTn4CtdkO1/HkPi8qoEkI
AAkJy+bsPtM5HP/voYA6YQHH+/qqnh21jFmDVhCtaTSof47arnfJSvNlsumK/D0eCDimkuKOW/B1
N7q5rJtFiN9xvFTIPDeA4AFRyKSga37aGVStMvi5bicbCNXv4cjtk2P1OsT1azJpMPoyP8D9OX59
sufe/nSeULyr0x8fq+vfZh5VlhGCZMiHEa+QDFzNXKLTml79ZWbtQqF9i7PiOK1Pvj7uuRnvt+Oe
7p/D0YzbzFITjM39WhBVD2eouul07anM2r+znf+Idv7dzSDPVKhJIbYRibEtZVY4KZXXnSDQg1Cm
jZGGd33fdosA2bpHNVYv45oYl/yXRZgb3adxPag+XnYBM4O6ocaNdt3KmVnVxvDe4gz6kW3330LP
OMCq7BMXwKkRI/JTtDfPxotVmcDyXOt7iEZyqevI8npi9yoYg34IOMcaH+oGpMkY3TM3wu6FPLXy
0y1rWmzRuE0q3Noktz19mEtsEarEPmG7kzdRhhupUNhvaOCvZ+y8KBhnrPWV9EjMRoUlhLqzq629
1iLjrq5I0yMYEinVMrW67+1odoTAse3RamuN3OvGtT1Izh3wSzJNeAXXMCaiuafDEI6M/mDG/m5a
Nxel8SRYEfcVY4NIhaXn90+mNxKDVR/DrLkh7iFfOpGy7yNr2YGfDRT/lzKWw9Ly6x0Zs/WNVfqk
RWF+JaH3wivm3EMjpwBqGg88raeizjjOK3SXOXX1nN1VZjy14Chq1XyycmtPw/epJqLswkyvnxu8
Ek0GbgiHVvHpeGJ/6ZFbyARhx86NDvAe2a2rL7RqXkDCDaZ0KG1qwVWB3NhuSKRh4t70QRhuvDC5
LxvamrlO2zchtUMPf6Vu/ozennCrdpzQEtEeFi+8hAagOtisZdxiAdYsaBBfP4NnnAImHgt0HjrT
DbXKk+fCU4YYTWUM88hNVuincLirVLz7UrsxE86K/C3C2TH1KQP89UjxCduTEmH2kFEh9zAiKrJe
tw2zcJ3ek6qHfgur05rUApy48NuJ9IgfW2Pl2gbw+BziZa0QQBGrUzS0Su5r0Pqbr0/qc+I36EdE
A9q0mBKUf6YR89uMJu1BJLVuxJueiPuCojooNXGsM7udl3q/0qSbL7IEdHiia0cfvgJ7+BR7r0c2
SJ1G6yBiGwC1Uvjiwjx0ToiBaJvW0bRKcD4VZr3eGnO3ZbLNhX/VBPGrEhcHP8MYbZkYkWsyTko4
3pXVH4E/fvP7+tqi9TVrXXaedeU8dqvET9/riBsFpR6ZW/I+kFbgdPyKJhV7QmtQ+5jKrwvXVD0z
g6KNQCqAwI3GzmlXUw1dz6ZslKDPLglSivD7NQPThqvuSH5GI8LV7ccs2Hb+TnagB7IwGq+lCruh
89/UodC/0UCjux1DDDLcKZ+zKVC9acOrN/K4DPEP8iHTZZfW36Cjwj0hWVHm1DhSm6fFClplEcJV
JbeTh22AOm6J4I7JCkBlmjmbOJImabspeylh7DKdhBzDpy48db7gpvg7AGpA+mIKFG07cU3dd3yK
d09VYfhoDaWyVIsc5ali3AkreEqRIc2MxtRmXc5aSSjiKpI/nY4p2A6bN89SF67FaiZtNwjZFoX9
ArH03XO9Xe/BfvJCa+EZ2WF6n7TOAzGYL9OisI6Np6osj1rTvOn0+lr+3Qa6RvefX2yo9dFnzd91
7VbmNQ1yfw+1vl14Qffr2lWNG8nbwDPDaE21EEt6WRCZIp0DcchsHyECMsW2ML/yejPGE3d0UF/S
bPh5YSycGwoI0gwV0Qqb2tOu2kAzIa5qI9n0YRaDhTRm4H3vEq/q1+znuD6BPLSmQojnNH/hs4kS
7YKy5MyiBYOgQGduTW/00wIvcddFkUwLNJlx+7o4f7QdEMOtLLg2yEk3ciiWIz7SWQBr+dJTfGb2
p1RCT4cyLivE0+p7So+96ZIg3UQNIZJ5Gm7MDIaZA+h+YRTYqzLMSFfCurd4BlaJ6wMPrTZunpH7
7NdirafhjdsU+tYYpgjAVgIhJJdLtbZt07vX0DIXBCYdA0FwKGuLNasa1oRl+fdb7D/+WBZVH6bP
n1lO8Krn1yf//K9jlvDff04/87/f8+dP/Nc1yW1Zlf2qv/yu9Xt285q8V6ff9Mdv5uj//nSL1/r1
j38sU3Q1w6F5L4e796qJ6/8xq07f+X/6xX+8f/yW45C//+uv1zduATRibM8/67/+/aXJ3IrtTlCi
+V877HSEf395OoV//XX9Wg7xa0pH6O/f99sPvb9W9b/+Uhzrn8CzJ5GoSuWZ4jpDpHv/+0vynyzg
8ckgWJvUH5S90qys/X/9Zch/UobitcSW1LDxs/FgVVnz8SXnnyzBqVDZWAoc1VGNv/7n/G//3u79
feO89+zf//59uaudFpzkpIKYvH/0QCgonD4eqdqEZeJH4yYfG2Li25GXg1nRy4CxNCgJXmoKSBGr
1HlRSIuOMdFYceSImSjgJg32m0Rhb06RngZhDb9dynMf7nT64MM5hkPYoM5pfpYHIKz2MXWD4lOq
ZjdphIl4gttg1d032ujoA5LycTCpDyftWksc1Ia2UV1awJ0WH/kQgq0d3lqLN9qnBVyNBK4tLL/f
DHVBeBYzJTWpDotMzkVxXAr58SzxjBuMxu8/iFcmGrZlYaQ8qREfMYahTtH8PnMAhoW1Se5FkMxz
NX4h991UyJqSFZ9Z8cUl7ew0wbF8+X3LP+0OmXWw+widkXZaz2yaQQTt4NRECzgA2Jqn1onzJZPV
JnbJdgt7MllFEuwdP1QXGNWsBfS91h6/BypnWSvxLYuFdv5xrccI2qsaligOSNXlePgFsTUYuG1b
TT32ul/uAmkTr+p+5yIZeAvqvZNyGDKlD7UkUCMn2XPWM+96agPuo9FJti5EsAkoks3GjeaUU6p4
oy9ZWA5EtoescmOmRZHf6ci45q6pkcM3TojdsFsODnRk6cUT97sgeH4u0ui6h+bsqkmHJUQBCEq2
QyX0EKiTy7vRSrdmk997nnKr9B64wozviRObO5OCnIgIM3YCfROVnHzsCsEKJH9x4NzUvVUsnDZZ
wwnHNzVa0cLCxW2DMF8Y1nQlp+8u2W/Z4S2Aaup+YxMAnPTYx+SAkisTXxEQ7X3uGEsNrC2gXphh
RvzspU4AU7EAqO2awER075f0snDbkcc1a4TlE67ZvHid+ZwJmiDFNMDdKQ8LR4EK7s1o55I2fRdk
XLtoj5rmZ6ya0cIIRbQYFE8ia/vGj+M9My3Y73rRAWYbWIAF6dw22FYG4aNJju2COHaQZKCuzMy4
ckI9mlVjfltQHwJ2F0NpCu11KgmKcSXrrepFm5IKxTfTVGZFUQ3rusvhEoHcs3LIiFHtJbMq199t
B8hrrQCswG8HvAHx0sdTqrTqL9pxs0pwEB4HT1gT6ZxmmdM9VXb4YqX+TT4l8cjopWRxZxSGM3cT
eWQLSgvLt+Y0b6tZCQ9o8NTNwC+ZDaW37wA9BJP3qDfCp96KXj6+kmjcppaQxN4y73GmVCwqwUuN
7MeraASJCT2j9Vt6zbYCEKirHkwVIukQmo+KFy0L241JF6ckbaaocYjYqwuunZPzWBej/8vJvSuK
zg/YQGe2YsFpbTKQuIK4r6wMVpGQMKF0qsQQ/TqFxqHD5FGy+yWMurhxNQZi2rEE0oixrE3aXnGq
0vEBU9ZlGtNyLhYfZ+AFsAezdLg3O1SVnmSkhiWgKbVFvDPd97E1f3U2Mt2yuzLC7tiNSTxXtIKi
Nrcui6jEVew4c6alUqmiuw55j9svcNVCzO8o87vQI1MD6qQw8tuKFt6SOtRCEiHdBvyGQZCUbUbF
siF2j5gpxyPGB8Ct4xGuGZVZvLC68XvYToQ/dWL8+e23MYCDV/V8v/ffhJ3XcttYuravCFXI4ZQE
MyVRVrDNE5QlW8hYyAvA1e9noXuq956pf/6DdksUCYDACl94A5nA0qAljTti1NDfCrT5aVyKd3r+
tOik9QGwG9rxPOf7uBRvLeJPrBx/UCmpsRzSUEaV8r2agerUmmOgq4bQsI44SRYpAKXF6E0DgPpg
nN7g6ZNfF3ywrGYsdnoYwF3AI/WbgvvFnRM66UJHh2SvI6iy7aW4gubrNunIUOIxe0kMi0ltNA29
EezmzadYewf59zk4dCKAul7bZqTGaGy9HrGNYHgfDFY2P4MLtT6bemB8iKC4z4tOku4fsEhCo13R
LAYmCa4oAU7cnCBxyemM2njQDfujLdki8FrEvZe5M8wo/WYT0zl7GgFzbDPk0jd2ztRenwgUIp3c
H7PBSfvjTMm3dmKNmNHr822ueiqycpseAf5SuI/5dhV44MpEhHEqODq8o0OJ5ltS8YwEBQZRr8OU
LhO4bzhRAvFArw0n8baQndmzYljnd8NqMPZVJyJKYUZPZ2ewTGTy2/RQ6Ol75zdPFto2CLjx2Nkb
zF0s42+LiYdWtTA1xg5LsuBXRg4omvjHOkQWyWpW6PFXJxDhKRId+Fy8940RJbr0G5mXv8F9/h4U
LXqBRv5l6mxAdcfmMWRQwA0Ta5XRKJ4ch6bLiC5eFyOANKkHaLl08dowF8ETztGkebTOEbwP4cnI
UCvnsDfMzxjC3AZ8tyL31TcrQhoKLoTgO/A9Aajzx35AGsn+3hVKCGKKTuvAjGY2b4xdvjDn0UMN
odfZopInlu6jTyMKcoCqESp6WUeRFbCsUBP7ZSXoArf+zovYJXSTx9moAd5Bw6c6X15nE/fxoVFm
sNBU/WFhwLaM7Rary63mirtZYJk6xfm+Hd2fqjYUmCwqpVqiRbuEZUl5UEdwsWpQgl//Vpf1OY+b
z4p+DoAnxKnR0EExqdn5JUvxQmNv5SpqvTrQCP23St9ddWZMlSE850+lVd1rtlXKDBjUY4Y+IsiA
0CSwIlFbuOkFLMkwVH0WeR48+FUo0cuyiWP2nazJQiRsngy7qrdUuH7TrWYQ181bx72NfFxtvQEP
msbh196MQZkNdxcfltZWrklTp29TtO3WHduAKxAOQfInS7o9HTEZFpD5tk5pIV/uvI18+3D0y/sa
B2i4bcNPYZvkmWwQYGe9rx5n1NK3kUf2a03f+4ZNJcvpRs5d/pXXw8/a9m6lo20dAQ8H4056UAiC
ZvlXNb1SS2i2UxPdtYnBNXu1Cp2vo8Cxm62WbdA9lGD4NkPNQmYu5alCdCwhagnVPbP0+NeYIhyj
Qg8Nz51Gm7eFxi606ATSQF8/EVlKg2H797TgnqbYK3msNpu64+b+FYIY2BSOTalk2SkSdgyLHsPY
uXYDEsyn2sKZybT2ScI0j2XzMvbLe+BSiLY3iBk9Wnm1S0HPbWyooltvQuCMpPhou0nYdeDtcVqg
2xppO3pSgOHzh9Z6nBvtN0kJ9bCCqTJEfX4ofPNS24GScJq+xwUGJ7VaViHjdMQ+3J1W1Hd41yyi
sIm25qPbAcazsMhZ70U36HlYlxisCmgUGLbITVwSX1kOl5BNZyAbozJ755My2lAsUba3zGUt5mC2
N/+OfSBDrs1CSsEYayUoctjgaH8CG0R1PkxYcjfUNyIV6m71JYalagC3i23tXcjiy/PZWp2A8YNn
OFqywRf5xt6pgyRs2YLnyvyBCgD0fjR6wXt1CbYpRMrzYVFx/GTjX9oXr6shtoUNLttGfFSklM5k
VdaoiSDRiPPPbB+xlCAsSlhAxzml+JkDKXBRNjTxvdlUXfnZDcM3s6EG1VAVDi2P+5o53xX4d7QW
iIU/O7XeQkS5pD6W1fYEvGOQ71QW6JKPX1HB1AEthhI9+mFMwWKbmP1TT6CHv0fy5avzl2NOfwpo
nS7lrnDL29AW9yyrbrWGbUoKQDBSALd1HxW3Pk70owdt3Xbze6Gc6CrBPqS1/bnMEg05I93clYN9
mTFV0O1J38cGY7WzMFuAJns3cnFfh18woqbf4VYu8Btaml/lghLy5D8Aq2EYqXhOTOVtDYNS82ch
kXFcF+PMwB5XxSDrIp51bK5Gpj9HFpqaQ24Q9+Qt5TSg2TzKYejeghb7hIq268aq/Ne6TG9T1d2z
mqzGpLw2PU7Jm1UbYbwQZgQxu3OpK5GoLv9cY1/PhdUYaezhlnYpR2LwWmEnWQ+QM0yLL5C4zG4C
7qLLfwakNxtjJIR09eicDikehPk9iVrWS7fElMBGwB6tSPtszO3NX6K9GGb2P59MO8s6Kpw5HDsV
oi5q+V9y2E+NW6EtqqINnzaeZ/yMRhbYth2PSefc85KNFJzNSxHkzxU2LYQAxd3rbJQZ2y0cenJ3
Y6tL/3VIg9epslgje/fSz8593R0XjcTVdIfHUqbnhhCchCLtw8y5Yft+TzuiGuEtvwlQQk9F8UUZ
vVL7JBjku08yuQbxeBtV3BCUiFTHKCn5IvviCZGGsO85dp5sZr4QVCrek4srlQ+CgObadi7sYIL/
OHV+mdWfIWWRWIQLLRVx50Ot5X/Wse+5Mj2kURrggsI7ihTBSA9D5oEophq6lxJFIa9S+wu+lkmV
/lDxAtTh18In6R5T4mHLzRGv5d74cnlIIW9tnGn8EP09b9gw18e8JM/5QIk4yOIFKn5yiw3/CLrk
KhPWnmao7mbHteLhdEjB2x1ozsBC6j7pRSgbExbr7EulSDRg1IL2IhdWu3Ucq324se2jPnNZ5UDY
npe3UfpXaTzPcNwIDgmRZnP4Q6h5p88y7DuaHqVTfPUWoLJxnHdzq/JcmVCgjlGWI+U7p9r0TaJT
BOrpWutl+lDX+UWreRA21uKNu2hHTWt+Wqnz1uv+ryQIHr1C3AqX+SUMeuOFW/yuHG88UJDN90+5
zhLTjK/p4tYsSnJEWlxTyR/YUDYbgcVaJLeLDE0Hb+qF2qPpYWYbRLDLgjxcg0pVAzA60nXhAJyw
kVZfk04R710KroR5BIRGnWIhFf3wxHwdrBo/KI3QAnDSm8sGuQk8bSL/YpNc6I6KUiCfbltb0Zjz
oU6N61AHKPFHkP0aQwuOSWw9VUXwNUYeGkGyCLPcyffBhyma/hCNzJohjvbTqIPnHKorm/U19onE
uqU4mQovGLQLk91x0RbFsJM7A7a+5SGpce5546kZM1QrXaTw6Qu9MBnF2QnS+tx7NTbyUyGiUFC/
3ehViWbstHgizHxEVgOYn8gfZ+1Z3qoiEfpuLH1jH8DIc9NanP/5pybwPOsV5LONNPHvrmORhiwN
vIghj116zlGg6be3m/HNUqdeLyIyCVaOtKTEeX1xiKAvCM9Idyat/nMxpk8Uk929Pg/jeSQQO3sO
bg2x5Q1hvsxIyw9aU53Xf3TDxIbVT47/vPTXW8BfBznwVf/vN2pdwgd1MyUDjlCcbab/fZj10/+8
+Z+DYR1ZYb3BP+tr66/rT/+8FqxH/ufFf97z/3zt346algjGjlRq/v565folRydDAO6f86yX13lI
fvc91t7rH9Z/8Fo+J9ksqBpqbQcGhaul4WyX//umBL9FkE6n1QbK0MEFWXhhIRFb2jAzWqBu23aM
eSCjjDqUna0KdiO/x577PNR+s4+MskIJsjMPspgOTV8NZz25Dz3eQtxLeY4GdOqnLpowJivc84A8
J014v3fPXLdzXl9c/8GrOwmtGB10J7YQQKaQRBaXA7PrJu8cF5l/Xn9iOfXOqfI6n3oD4kx36+vI
3gtMH89aW5tnjGrNczSPz/ibI8PikmHSAvnM2X/riITjFCt7+2kg+/LKnWuU6HsUmKRKPTswb/mC
OqlIqUkcIlA9EAFCFwl9K7fKc4Qra4CFgf1WaG7we5h32Wyd0Y/AsAC4xjZGX9kwkdhw3NLdYbb6
MApS+VPgYC/h61F+aEyQQRF8IxMlhb0yQeuTR6dDsy/B9pM9Ghe/wbeY9CkBREfWOaJZl4/P9QhM
2+iqR80vum3VBo+RjoZx+hbr8VkWQNXoIgKxlX4ZdsYSHdGD2OOP9JC78pp2KRhKz/3sovxWW7a7
AR4yIE2/kNIUlDtxZN0OzuJvlih+mmBsWEN8WzSgmJrAPmEwXwY/zy+ySGM2Or/ao4z4x5ztT7/C
zU1rMNAYZfkbb3ewgU3/2QApncZpNzUF9tdOfRBpf3Oy4bGrDaLgcrqCLCddcVl4G0ciSmP7J9oE
D1Uvw7FDwrWy5BTK4XdhzOO3ruusnWUj1lCX3g5MAUB1BoRfeEcRGcVpciQgatxb2sIST1OJWRsD
yKNm5h1L/KQ3fQ1PsVTtdhd1a3poObUdVKPNNvk2la5L0JLbF91pfTSqwLHH9oCNXQc2S/ovjuov
B3A3zYTmeQV/ij4BLhiI120XoN9bsJTUfMv5cSw14+hlM81IJLUahN22dg9YBnO+pkGIwu7GSxD0
YovT3nwCExd2NdBQqre4kYx3A89bKjBjKIMXM6UMDVPsYsrRoG4rr3Vv+WAGfBTGq+ZYW2D4S5ck
s47631wB+YoRBYfcqgFW4wAywnxtUuwkKGn44NcPtp5AqoeVHOO2x2VkuzJFnC1Oga0EpnjMF++K
TxHgCyJ84M3U4/Rthhj8qPfOKcDnzRqR+x26+pPU8BjX5t1mazzkRGL0h/XdEOU1aQw1xKzlVNjF
Uk5N9uAiLonu+48jtWsGEBDVVocS3aR7E5Fyx11CTwp773Q9RFDHuPtOEeNfbz/pMtpXnYZ+emdg
82DJd7dPbpQR3tzIPwwWiwUGfDfhBg+l4b1GESWR1oeTZaRPnSbnV63TP0hcKam42WXQxHcjGQDU
ecOt7lAeR2tvW9g1RiTp6J+qoEGXJzvCqsN5aYaESgn10etx2skl3Li+lXSxpxOZygeloY9kyR5G
w7poBeTutHp0H+0kGyCP0CcxZMpmTKuyi65agYyLC72ymnCmL/NfxgA/vetihm1E0cZ4rCbwub1L
uSp2JXriOjA/4vJj23jf58krnkwMf1V1rnIXnJlF86cMSgSdiYwWc77mFVWEEheNSJEls2VqwyVy
b61Vt8cGcuRsJq99XT4EGWZU86Bqj4HxJMfxYc7kcIb9gIFt3m4pfDNRi2jjZP7J7+LdEtUYo8ol
3Q019kcjzpPUFk6J0+E8B1G2KnADNeV8yiYtPfVlfpN9XrN2GsNOoP5zebZG23nRUrKzzB33UYI4
Jn6kRDDotPSz++7YDk6b2EKQvYhu3GkDuoamfJ/n4EYkFwYjFppg0+ZN5R+WtPsVLQ9Omb0imHNg
qXtNpdyCH9mmAoYBzb0tgiPf+5F6b+Mce9c6B9gclOaEmKIWbBwCklzEcPat5qVG5bumFRTNR8Co
e5qndDjIEZWaVqKsrOsROS83XEzvpkekODmbmO9Mz0WXfFr4oqSReJxBzfrDvNGJ4pupBC5fhLmB
IT3mfBKpPN0ePrNkojbRCHPblwG+Y86HrWoZGhVGSut0SrSwx8+yjh6XznyoRf3au8Yd8cYnelsu
tlWnaCw/gPEccZR91Yw4219HX0uuvbB2GhwFGSOqPpbXvhbslig1FLsJ/mZat09IGD4kTf46aywb
gRAP2Rjao/mRmITBZtMeK914l7H57LnNPu559FAQKGs5zcY2CMvBKD9OXXPJs5g+wIDANALY3POy
hei3mD+Mqb4ZRXw1U/lkutQPHI9C+yLMs7D7MC2wEdKLaxsTq+Gei9NZnEETX4wKL6eEMpWdLWFX
eN8scq7NyLwsFuyIkgk98vZd061LST2isu139WjUodAePjZKe4XKmNk+ZP4PG4FaMnZwWe34M/Ld
z6nxXlFkCMCpTJP3VvA4hqn+OTOHJLB930AZOPlwIPZgFh1GhUPHKwFPVnineHHPtVaeA2MIjbww
qbnIB2rwGxuqmE8JfJj6kzbdpxmFeovSaeE3O3TUQkh7v6infJu/zTGO8LGOXxUVTztCfL8AiJ8s
wTetpEPBstQfiqIhVb0sWrWEkhuPmOS7m3rPnV/+qpb43IubT1Gn6FogyM1dyyD3Won2q2Ml6zMq
S4hB4nNhgC6hc/9gaXBjHvrJvEoN56o2A5RpNPm3yZn/UBP7TqgSNnX92aYXP2MYVmxXW+oHJ1D/
SI+Xl6kEvALgXQ+6y7I00d418pHM1n+eKXB40knIsCVWqwhyV3nWbAvDu9lzhX0bqSRF0fIaoX5H
dcS5uJTXjKA9a0xmaV/6zIfcVTwSV8fh7HZLiHjyHTW4P/WEpnrf4YhuxG6oG7um1JwLhozHrK5Y
DapedZnqsPenjy5vPtyOXb+yGYR6TovVoahcX5Ho3RlUuX3QQwmU3Qkz5mQEoAd2b9s52M1GVU0a
5cQ/pcZYU8LrUUJ4gEPoTmpwJkrfWUJ96JGo9ZIOK+3mpHnZmzWTHzWleSgnm/QiqWpsc0mpSvR0
bWl5F6xUawySvlHhfnY1y9pmBRu9i4l0YWLJbc/ybGTGt5kgSVVe8hD8AwVl0kFoI2Ie5DHTMEuY
cvvA6vdpGNG7E2vpoa/HnwMKJ3vqS9OmnYa7oIGagCAz0psQy099qsC+VezpSDvjQ4rJgcaObds4
HYnvo8kYkVn5fQgonOYARfdVKkHVUG5jc30wZyzJIzn8nPG4G3TMvzzRJNsF4IOy4n2LC5t7UjRv
2jg/uGnyVuo9GpIe1moLiJteDpfMdA7SNXHfMJ/yiLqJhw88Lbx0Rxsk3QAw+0Jlp9iEDr2ujfCT
18YJbrL0lbeOa+Uf9kJ8TaznelSl5pJcOC/T5wyFQBnZR9usf47Dk9FvHd/4aBY6r/w3g4sgXt8O
0qQDJ/euA22V7ju8bLkHwbuhx0tVDGv7DdghyrD2RsclWH3MZ+82//5bOplbm/C+RRCMXY7mM7ZQ
DBCdU7gcXh0thefT1MZhTH61oOz+9VEzqVmNAIuotwT0ribgx5xOOMFRHWKo6HNG0Xb2ht3M4Yjk
1a+mVYVW+raggchx4wbNeMUj4s0R5xgShP8jI2cl5Komq4JeM2zT/BXbm1ZQmKN2FlT53mBDqhM3
rPnZAlu1/qz+xn81tM2AkYOaDcJmvIcg1WiGXat88fQPeWyFtrEs3N74f017l6wCOM6h1RiMOGgF
fH79E4qN6mc1HQOOk1XBA961R0uA10Yg7Yl1aGtQsRt7/UtdWIUmGy1KyrypfK4zk9rcuO/5BCym
gF/HMqCEUzFxDrXtwEI1wW4rT5T6nIgqVNfqdE2Bo2J0t0AGq5PX7bBbvwCNayvHAaV/mpoqVIdT
16VOq6mvA8Vy/e4co3EOMdmW+nTi608tnWyjpGLCW1sZbdXtUV9P3cJ/fdWAqzInojnqZs1CMgHj
K6WxJiZ7x/q9bzJGG691dMBwBA/Vz+o9gn6/7n7opC22oJrBW7v8r7ejFHjQU5x5OFweRPhA91uD
OhYViibx9uqlmD+Lzj+qt8BrDJeBDAVWg20Un+pQOm5YiBkzV8vt3LYfUlQ3dUj1nkA8FsuTeoe6
pkr8SR7/dVHKP1ldcCyckzoVp3iQIx6iJM9ZZ6ynU4dz5QA+8NHCzooU5VuwHNG5JnrJdm4lrmWL
5gFNLF/pLpoUFlsUHXuLrh6yUJtqaJtwNOl0xFb6BQz+1WJWZRKX20Vz60MS6xrb/XxbG/h1n32x
3b5qE8O1dBqEEsrXOEPZTi/140DH3JQm7eAMR6WeWrReMRSBRuM1H00H4AhfddAdp4luNjJK6b7K
o40rnebotECym+zaxL+wtJZsNuYz2cJHOU4lDXfvaYVB2A0DdSwf2SQplqmmiN282gJzaJh/HZSC
WZDId9UJIl9ilsnJiqsXMUIbWHzQOshTNMQ4lBuKcyfGZ/VfGTTmrlYwMQUF6wANmbDj9+Pe8Do6
WGwiiIYjghqNYp96n6DAcVdy5u991OLl6FCi1lMq3wsRG5wgc2e13pu1ZD+tyvO3btOiHaWgwuwQ
9X12+pc8Jh5aHIrsrkm3yZrZM+yRNE4/eVPlnGa1YbWZ0hBoKBrj0sDaFeuva7kbRg3vFKkXamFb
llcEbOlVqQ4MBbti29r0Y1L0LjQ7PQatSLbUWBneFIXncr71A9LIWSEeYmQHN65qmek9CIquyj/t
NsXUOCZ7NCXXX/0RvqBZaxU/wU/sdK0nYqK5f5KtcdRLGkhmqudbPdo1ff29qo0Kndo8CyNlDmzZ
+8Wg0dL7g9jag/4CdYsumVncIzEoV8IKEC9NChFHaORa5Dprc5LY+Vh51A6qhEK3Ca5v00fWYYl6
OrEF2zBCA3Cv5oPlimpvYryn14V9qlv90gYUI2aJ46BUzUzHFNe1hF+cSsFlrsgrAVRso9cS/N+4
TyeYLnpELdtQbWhpgHsrxEscEaSuA933MCYZKnfXGoGzQ4582JdkMrM3poeqo+lXlXVHhEXfeVBD
vtZwOlmkk+2d5urOjnWaNZ7qMPqIAhE3ar5/rJxZPgAoD2mrOE+6dw6E9r5E02fqL8YuDbL9euoG
k/uNm2vpbjIrLCbtuDphLwb+S3HHbUAkkyUef5MKqrzSA8fIZAXmpuBgVfWQLakMuxiWf8q4kLr7
XkAL3daSwulQOPsxIG5Z0qdIQL1PZz7pZc4WTUJm4pC8WgqZIVmjM+gCkwZfHiTDoUK5oawoNSfS
0yBFRGfLNosQ/HYx8GzT704kfIyXghcXJsW+MnDllNMnEadAGmRGraMSlx5tKCifP3SD5kQiiyt5
oLOdpwW7TVndrER80u9ONiBvgl1i1+cham5Dl1wNN/vyi4cgIDRqitaGcEHVWc2FaGBsa+X0BtZl
2NYua4CB/oI5kkQYen8N8CmNqRNOCeitEgVnBMtAWaztVNVQXFFSpeB6CPLQ7E/vrrQeDOJ9rwAi
0kvCoz4jGuwYSpRtkiDRYRATGtmupNU1EugV6XnwgfDTLlqbBm1BX47w454rRD6EPzpI/Kbb4uYs
zrcSBCHNHho3TGCc6B/7wXp3MhK4SjvotBzzUVxHt9mxHez1zKXnI4d8H3l0BMSAjbHY59Ft0gcK
uEDmlwVcXGURlamTSDrRVWR8L2px7wrnJU/AASmUF1sH0SPNsqWvqA4xgUsleVz4BZ6E+h/VP1uB
OcvIOsxJL44FboJa8UM8R/RpydHsBGYzFlQOCebas59i6m/W6F+aLL+bRnmzasZCFSQ/NYm1aEdT
2xwyb19Ij/k8IZEw6KETseH3S4DXYU8Gqk/fkxg7U1UGckaQPGnitBtYckRDU/5qLNSIKr5hO9UT
OYmVb7MEhzM3BliJosJvAGIWTVUYfTElMi2GnEEE7oduK49yKPCDaorgWmr+vnbMq52P32AzppQO
GSDuSLKOYZHSHagII8p2JxrR7XxhvdRd0JxpsoWpQIzKNUB6iMwpTmjCPVkCu07X/KyH7kNHEm5n
LcQAFd4W6cgjCGzyi3iLDsFfbUbw++ckMltAdcDmwfRglphDy0U0khup2kxDS/ZgY5gN7fVY0pxr
4+4dEe1DhvTdtvXoaXv9F2Y0r3+Bp2T3q6q/NPmMTnllD5ccbthubfkVqfuwmAaOXgzzTiE90YvD
CNWgblKPAGq6FtBIXN1Vxw7nFhA4NG9285x+qaag69fvnSlfciOgWEO+Mc6MXgrBUPZq95lx861q
tY2uQW1Ze2eg+De1CH60cvkhJxYgkdH7bIKERdioY3gf2f9Hw2ElXfw7KthA6QxoNcI74M7/L+mp
NZloYGB7aAZgKOZhbYrS+fX9DIv6ynlZAIcey44yoq1FFM2C7YpdyAZuUqXRdVfwKL1n4ZvY2BVW
qUkZDaIVN00hGb2YsCgKvNP6mxNNargXd+5Jc05iF8Hx3n2YLTIcvT5nxUD+NtKODFQDrxmaMwno
tyXmvv13OLnzn3Dyv7625aF67v2HTRIwLlHWWdMfSdOOBQvHtBgPgQd4VGNrxiPmIa+/xDz5IVJK
zqbxDaxIDYW5EBkTgkwOVADhigB/NyuYTwISYEdn6Ysg5FfTqQBsCT78ZgRw4u8Hh7u37qIU2La4
FF3Ggm3NTMqXsY2YCECQIy39UmFTosYpcgfU/S2ex19YewVwqCpKQVEz34iyfsqWFVutcKWLSQrQ
ypOvN+kxTy71nyZdnloNYeb/ftOsf+fPKAw5X9S0XB8tw//wc4JSk3ujZnVHLbUAwNXR60KPEkU3
1jLVy53al95UjpgK9bPCI+i6nIRNOU5tLSQsV08E+Fw62ttYaY9xY+5XcMyCXOhmWVg8PHcWpHHF
Je877pzLEEr05Jky6c+/0Gy29Taa9HEXUiQFbohlelzy9hkKE5tqclK2iQlFaTUD//vX9/5zzFgo
gtiwMHyQjP+hDRAPTW4GKTZMut6Z+7QItciPt17CNlFqMf0tnGpWML1uIgLb+ellBelpFo8yLRUI
XKHJozl6chB3txpvx+J3XFyWunI8dTUQyzVgmBpsL0AaCLWpxHZ5n33uTIXcX1WUnBBjpRIMBOuP
hqiHpEcULH9Bh5wsATJHWlHUOlIFsttJT8At80FSZRMIj2I6ejq0/2VecUiZtJuz09Un10fQAXI+
CXaCGqyT2iehgFh+jH+oUdAGsigf4eeVH4IW9Gd+1yOwR/H8lgNNWLwO+Xe1u9KuqgnIMV5fA2Uz
C0Jw3BTA7FMDEiv8708Eo4J/J1Wh3mmZkFawrYLOiyDM/13AHJh3dTFjMpMJlCFHgtVD72OIacIk
Kyv56C4uQqb4/4RVM5xdtzHDdky+2JNr1Nc3Zh+/zWrw1QpnhU3ZBXrYA9JrLhp/fEhLq+8tJp5B
Rf/qr0WpM042goDd2GQ7zTB/6XL57aXxHezZXnbpqxkUX37OwlFqLxQ+2FBbkx4KqLK8dfVtJ7yH
zB7uS4mt8NxEPA/3Z6NwnOhtpTvsA9NdMhe70tPeoj5Bo6Ue5FPgTbt+6S9a0+v7fDQRgaycS2VI
5+IAd81zeHUtbZKEQ1/HcjpHwdjySmWcImmGadk8ddTqjqiq5gReHXIMotNBk4OdDWtJubHQyx1L
G+QNcVcYfK9xKXay4Clk2Apns3oQ6I71W634bUGMpII0ty2+igAXG5+1ybGJAlck1fp3k0DOarVn
fYy/qrLAXwnem9n9XgPKuKxvrkYHs60GdGTUzFDArdZzXpeovaq8OK7TH17WngIRvbFS3lVqShaN
U7aqDSVF/0MGzo9Ir8PcwRW5HSOoI0F7oAx5bRYirkAjRljEqOQffipgEBH/1oaOvAfD+GWP03NT
lhdTT1ySRDD0qUUUvmCUXMXvcVscV6Rqn/wS8fChmepYCTkEjFGvghLhlCXiWLa2G3NGypLQsdMH
sdNyMtG0qa6t673mGghehepSEWdXdKYCgxRbQOVXv0hOfuxAhf0L3zaovKMamXR6OZBHts0xBUPq
U0TwEkodCkBnJ7SdchS67IrLNbsStf3aBHtv16+DAZ6/6catr1JhItldBzBy3w3WM/KlPyK1CnkL
J9f75j1tzB/rBE/aOgmdCkfqbAQBUMcQYBrzVmeoTsJPM+irKLi2Az+2/e7H8uZYGosNec/GwT7K
ISf3NWQdkRsjeQ5Ii9DQ/zY14ludituseBMYHG160uOgY/PXowIVBTt61Sieh5GBobiFv9Cadvca
hZPRoBSwEN4bCv4oND6IRlaSyusQ/6LSr2nrsE2Si2G07B70jArLv9QuCP+st9JLy022lxqQRFX9
kOWya3yIbLmkcU1n/G3IhXEZgKchUrKVMk9vmSlPuPLIozADCj0eQkNywWgEQholC3TERDWyn+iB
c7CX5OaQW5603C3COtJpAPryKuflw8ln8yVHrxfprSuq2a/1Aoml9958JMfowZQ6xAAqTil4Tx0D
+BYdIcpbFQXZPrX3VdKZW2la444MHYcYiBXDUBzcHh/oCS37UASTqpL2ZKo2jbteAXsAaVZHr3N2
KzCoh9Yzo4fBk8ATJ4nOoMrOVl43+1yrzsuSumE76Ras4eXBpGp+SEYNIEtVncp+Ns9LsDwklZ3v
oMDctMGoOVy94FCD96q96AC6ftRzg3+m08R76XRfk8mrjkaNQaB0eQaSZp09r/v7J9qGBjL0Z83U
nxcDHVzga8dat8wwca1XNxDLOejfJeqz1JeAouCA6+ARqX7saQYNfXoQST6BV2y0i4l+LZCH6dhE
i3ZJvcw7t8vX+kunXll/glFHE7S1gdlWM7rwvuUAAPQfFsDrR9v2gks0LNnBr6zvaRPk1yme0PZZ
yjAwSofW1KxfEHt8GMh/jkIuj7HnZcciKwyYIwNw86LBFkPDMEOMKcodwnEuyWjeANE5h/Uq16uw
PBQ0Kqv7EhEYlkhULeCHlJaKPxvbiDR0K6TloLo9Hsx4Tk5uUdDfaXKswrJg66ScThcYEes6InYF
hXOD5uHOUj7AHQjBi1++NwPwOtOJT7nXupdaBSGRAUvYn+BSQzZ7tuO+P0rHP3gGJZWcuJNGy/QO
D3y/pHM4meZvS2b5LhvM9mI3fXuZEuOzAZy+L5XXcFJP+Af7ZbxHJ3eXT6Nx8uyKZg5Vwos0bcxL
Y9qGrMUvUey/5+mIe3ikA2eJIB2V7hZNCHjwVnaR87PTz49Vx3RJAuNmYueNe+UCflDrsuP0EleL
cfb/h7zzWI4cydb0E6EN0gFsQzMokyKYyQ2MmSShhUMDTz+fe9aMVWe3ddvc7V1UlVUKBgKAu5/z
n1+k55ULGNa4AhjCiwSS03jsrOIcD0t/NEtBlyzl2p09w+9AMpzNuDJE2WaL9VDBcDpDsM+usjqC
e4xyAYzQyvszbWGOyOQcsFNz8GT+Tv+MGCovrm7OvLV9bPOKNLlLYYjjDQYESjOW4hvEMK6zzpoB
nHcoUeq6h5llVNu2Q6jv+MlJS7jqvgcBzsevGKN1xau70btWpbQZ0Ks/ikS8uOX6oqsLLBfrHXOy
42Qzzov77juJq/khYNwHk7t4CzAcyde535lKz+DhAg6tBPvraK+p0cU8p8cEQdXiYYTV5j+XOL7W
9OzKLsTWp5BmXEfmko1obRLGHfyog75KTZhWENEalQ9zsoPUeLYS685yyXNnqLJdh5DxV/es66R2
4fiY4vKYZNCtiihstwb+x4rsjKdtt/Wq9Zs6PjWHHPELrP6WvZ9vgYtm9kjcGJTbLn+bFDXYhHZO
md4+r7J8U3xYxT4XDgx0hE2MEuddhyQgRQQZ1UQ/K9R8ipcdpz6ltOAnNRPUHPwCuojqskeE6OTM
4Rq5zYn/ycAVN8PA5/RQn3MJ6cwYJK0Vv6JFMmvcmJs3ze0fEzp3Pz1gfw9PPZ+O1jA9r306XlUl
jnSpk9y2xVQfzO6gNVuaIIxTXLltTXrREZ793pcoyyBSfjnkX28Qz6Enc+hv5bwGWAaUZ6tH+ZrV
SoMa2qfZkHetGT7H3sqs0n6gu0UbIqZnD+ZuWaRfqyxYq4ygBuM5V1buQhRAWcsbxi1y05tyby/y
QfruqVoEQhPvpBtoX7GNh86/hy1xP5Wdcxg7WFy9314VGk1TesDQuCKZ6sFUjg5lvCCJINd+qM9d
2OzWwnkqFKDZKHWNkYHHmNiGTslA0eLceDa8KTr9sUP5wn/TCaxy8asIl795m5kyJ58eFM2ez07k
5AxkkGTE0eeYYJOo34g1ccAiKSM3md3cUURPGw22zBH9iT8Wrz7+Lxghf0eadhUzX0FXnE87M5tQ
EnHR3VU5QFdxZ6qnKqYuwjN05wzrikS3fOsM49AVxqv+gNiLIPSwPzjV3G8yr3tWoh2X/YHdVr6q
2lPjBxE+Rr304p2qzzvZPuWMrhHJUPuWgDZZRlufGPVN2hqkYkz+Y7E4d9Lob1MfFnTUwnTuSLgg
lhtSrfJfwJ99E5oNwpkMf2SB8xOXZg7e8+ThqRbPryYW2nvbZ4H0E48H70QbHgJ/0AJ9JkSSOC+F
uraTEoGVtXpC4jMYw3o/ijS86ZUUNVVSJDw8uDSXOZ1uEQ1+ROgnt8EYfxjxbY3mHLT6xXSir8ZY
SY+EP0mImtzNfk1NPq0PU8W1RrhKMz3y+6071veEQOzYfZC6zMU+NeKfVsU9VFUqBzbZF/7bOsm3
U72EP8yy/LJsxAJq3fZW8k3gKzH2zWce5VeWAkBKkF90veZVvrQfI8ipo65xpv5t/AFXinDtucQQ
5lBF91GudXRe2+aqdGzoYngx02icJoOlE0autzMMHKdGB3HjIN2jl8DWdebsSyMiuLLuYiLNtz5A
4M5l6K5/mRzYTTRaT0EevAdzeAcGtVf1UjIOe3MMIsW14g4o6VAdv1XEzO3XAYvUbr3Olfr9914W
86CnOnsLCfojve8Tg0MJGt2gpB4qPPOxMp+tw5LQyUMSZzvs0E2QiTY7E0W1c2zqgQZHae46PES2
o/QPSrSi+nHVkngL7TU1GR+SJ1sJf2apCTjU+vrMecc/CMGgUnjo/qhJOLXjpEE80xc4SobPWjil
FRiWeqnkYrxUpDVXyKk1AKdxa1tVzT5xwUU/ob7BUAFeaYzkl8KvVHwqd6ryrcNCzQEiT8NsIbMn
glEPALQ+hyhFXgTYX5Y/QqVVXQeB59u0w33xqhUedS+V/WiRNxTA6QjvhrU/lrWNoxnck6u0syBj
iYApTlqc0yWpOFpeBlfwMLzrzI2vLNf2tk7n40WMn92WvBsDka5xN67isW+qaIt5FjOefgT1dn4t
apfN6UGnvo02RgvxnH4NPZloWETVyZ0PTQKl1UyFv3ednd3zFLUi1kwXTqIq3COnnQtMtqyKRr+c
6Pb0JbgZO+4UyR9uYqJPZ3Ebs3vfzRWnKztSVtIsShfVvg9Aa3YUB/nk7mW0PFiLBQED1QUWt6QK
Nqa/IYKJ9dRaZy0QneKT6w20Rv0OqadR3esBp25y7RHdnuPfEHzCnB30vS3rH05vHOJ6vesmFqpW
3UY+80pPzsPB+TmE83NodPOudxGopXPlXmUmNowkftXIIA596d80xMYwUAPIbxaTGD48YOoE7MG0
UfpGJ23TsQzGcmu7F8y1zW05jQhLFOLjxS6avy6obsCmz36I9gDPpa92mb7q3ID/6ePfjA/Btige
shSWENEpoAcsG61Z1sqTZJVX7GjPoSt/6JHbsnDWBf3yYw2tm8xcCRNfsw1UeICxMFcshWonw+yH
VryhFOVcTYaffrTez/C2p9p/7uV8waISizjxPEXjbVt7x0D1rwNQBawxNFvK14F4xHpfKpWXGjcL
iViWi9f9pGHi1zAZcbZJ6hzIJ60hnMsNioPw98mXNe1DR0wjNNL0oNSYenXlznJwZXcdVDbUpfzF
jfkqdSavwgEOXdRvClXeyZ7tWS+5Uk1k9FBDDYqG8ScekTUIuCmPmEAWLr17z8vlZA+pZ35UA+vS
MJLDKNg5wxK3A4UcBz5cVxMzWX0kB3n808jIV1ROBb9H0lY7baBECaWJGlbjJjI8ZYXKrqyeIVQL
ZvUZoHPLML9t2qvBZzbR+c8MmjhZVI1Um+xMQ4BcDv711TyXGR5bWO6Zxufojt/7aCIuk3mlzGPS
dk+pYHk0ABj6bTDatNnrdaExBIMBCyMffiD4JN6H/qOqmSFt5js9udADrN57JxvtSWuJQqTNGwNS
o7dmGMQF8QKQuF6S2YDSECWHinoY7JFrxScKIXzhbRk18uNzIChZ4GhhJhHqAdYHQCI2BgrOmNeb
WL2QzUDvrGrpwcFPgR70ymirhxCbV1iH1Y1VsPl21ExpbMB4gO1NITSfHHXiBVA+kXIXD6oec3Ah
LrGuUXpBvCEU9qUqLYvSU9/lLHFfJ+rOYAbw0RIv68VfRcZVmswlO4NTLMdFndY3Gq4XN/5Ss740
gZ+yyrtmzI76Z3lqqrs2TFKzVj7T+H9VBpJo3LzOAU9+q4XFymlO7frAdthApUeNAc2wTjTePMcW
hFNmEmrqAv9MbE2qPSa4zSFDeyinfj2oESZUM2ZeAY+lbB+QN3/vaG5XGb4gfWBwAZYBo96+zYvk
u15D0rKmgz+3CFb8eh/Xyz7oUZgojxoliRMzboxFED9oIW2gBPhKzesbHwUgBSqm8Ii2hDJDrcxg
LN4AjsyVPljvFAMDbWuZ9zmF0pzZ6mZc9IhjLTElaMTTkrwMnx7m0pvZ5eyJ/Dt0OW8VLfUmBLrA
n4HxUlV8kbP3lpbTQxouyC1jS8+/seGXDtxjrZ8kxB5wt+HkLLvqZlFmAqWfV4dmPrroAWqXvkG9
rEtKbd8rdEqVLczI0h0mcQetKlT1XKqsEJwS+atSIGraiOeUh8LNgIwlQ23oU6g1jZNDpLBAFbSv
0gjYOOOtVQuLsc/ZI/oXm7cG4scyHVzEzlPjYgtaf2nCABR7ZqZVv5ucuN+9ta1hwSgvH9J1oECJ
xRtaGNyvyzd2uu9muBxUO5Mqba3blQ+JT3Wsht9q18uaYQ/bv6I5ip3NNBcfCoOcBmpIreDm/LjE
eOng5MB7HeRIg020PqpOb4B+B3Sia+RdTYKYN/0VkhHzyLAigqkmitYj9kHhtJV6N+cgeta+Fjky
a85I2L99fKrxBMgbc9jmnv2G+ytDcdZVWoOnBxiVzwaDM4l7Eb+PXwNtSGOjV407Q0AGRtPiojan
hZCb2JKPSyEkHS/N38BjCRv0sYO3GQ2ExLwWulhBCfVQVWRSBcmXuqPq0xKnpSNTio7ONn9j0qVr
75ieNRvPy28qEOTVq4qDhvlNGlNrV7Xlx1Ckt6pyWnNKNGrbQ5GlqIor3h3GKhfTAobBbR1eCZav
9voqBwS4PkCHUIWEZ7sW/h3rtd4zOqVLzzIITTn6yQ06luuonQ/A4nsul0aPYfpvWTyVzTz4tM4B
WK6Fw1IrgEnreV22VBs5kgq63bjcKecLYCLGO0rhULb9p8nAw8DGZGuPbCTlF9RRwN3IvxqsEDyF
DsxVgluvH3dwyXDYw9oLNsb4S2TZUb3uek/Ms5SPG7KDnocIE9V/4TNSogTTZaaZBFD5vV9BjQRi
KG8yF6/lIKiiMzPN7SQNsVMYuLYsCFLvQB91p60KLCWKTxZQ3tpDLFVSQ+r1kzg+Ag5g3k1ZkFPV
rvGNqr1cn3loE69385RH2y5tYfH5L4vsGmjcLxpM0DiG0S2YrI/2kzbHaIsFtm3ewfZEDzTmbKNB
mNBDO/45wTfaSXhziJI4YvIbH7rn1eXoJqoTnInYu6H5WlwMkIgRnrfS854SJuCbylhPc887UFUc
7GY4Woc6Pw3K5qX061tjcPEgEct7MH1qlXokc+glIfd8AKsJaFK9JiV9umM3HzkKVnRd4WTLrSIG
9HREwPDNlnhQmpEIGDJhH3IiyXGdYohanhNrYI5W7dT03fRBH0d11E3NpWdLVshKWYPHWM1J0hn5
IaQ/yMNfuoHu1+7JcYbLOM3u1ub55Bj0H7XHUsS4xGBqOw3Obp7mhPYc8u1Eg0F+x2fe1FdLYVIC
CpIlfUX1VUA97LIfS1q+2wlbBNO5cTutJnsdlC3bh5xhINJJ5d5tIHJNhbhOI3OBUud+KxXjo5jG
O9naK/Oa9M4N4GC1Kzy4UpGnmpji3WNVAs7uR46WeBHuBn/jdCNBSXcmRraactFjNLsRXnwjKFK2
MmQ/jtZPn8IWbg6ql8onAfj31HUtv5cSNYbX4gLU+vy8GUNNVijErlzsNXkoEXDplpj2tMOaFIvP
4vvsOZrF0Fnje9ZjiJxyyX775tgMZD0ouVt1kquZmHbeSQUDEOnxQw0MUw3X3GsAhUctqUpetblK
mstbkiuf1Lkp4aAD3A/XOFQhI1ctfMZ0yLdY5l1c/KqHV72F6v2syt5SQVPgNHAp3dciTI9RCj4g
xpkog7a99Zm9Hmjz3wwiKq2y+ZbIzzEY3hvJXD3IeGaFTcmWwqrbzj4CTCe/6bCD1GM8bRVCMd6Q
n74Ff31T3V0Vh6cgnTYjRB2nEoA88VGuN/aYKHuADrwG/vLBbcJrw4iOpZX/1KYcpcEOVypoGg3B
plWkjzgKnsOeCixyqMACtnOFfvmYAmhOx7Qm5ylIv8M4BNybNxrmbBj1bNETHsPRT0/aGEozvSa5
cWLOAU0cUMO/XECiDeL8E8oTlVE0RBtX5p/aWAizW8ZLtUM+rPM6ZO5n1hUvysBIHZtmnSHSqNuP
oO5uIVF+6HEdbL/j0jWvK2ktdLt9g7eL8m0A5VScobGHbdkx2U3U4mv7+hmJ5pUeAFs+EzsAmo0b
hg94Ad5H0P32iDLYamM47330pNqneaa8x8YRfqqSm42+crCiOiwVxW9wy1uRh/Z2rYxPDQ7bQsmJ
Z1I3sHphQgKR1eO5Wx1M+KolbYTmAAYR4awm8zlERcNhhPy21S8pg9Fx641iW2LtrQbx5HjAnlV3
n5cbXg8DyLJvboAJbxRXCfXCSdd+unerjbu0jPZrwEyzECl2/JDt85rgvA5itoNBExTd9Di7+bHP
xKtlsyXDNv2ZKEptYrX7sLMZkVKHOG3wSDRPfE7H5rW3ArljvLMNRX8H1wwivLISU13arCyR0Pu5
JHf8UJgv2RJYBxiAnwpeJ1iJTN/yN5G1V05jeow6DPaH51bVbvA+Cm9GUajsJFRno9DRlBOw6vBj
cGYfWSItW8Fv+0o+q6ggLtSQbAzul8G8TeoVqoBDf+Z68oxbJ9to5b+rBZGVUNNsdDWqitYEOPI3
1dw0/SHvs5aGolRfNFEVQD/cGyfRltU+mgNcQqzum/bvyleO6zQ4wJsP6ABtvPsYt+4F1HCMxhPW
cmQcqgXhtM3Iattgg23Z4lmh40RgflRG+64crVTPyODjBU3LSRbyQXmK1Kl3swJ6ACJTM84u09Pw
CdvS76gI0WGyk7Pdsa88lKv5rL0PC3X5oXEzm4a5lzka4k650eEkUh4jB5pudw2I+a5RFmtm50i6
lUa0fanB+RGeptAAU2enbuGy5g2XPD4GisxTE/vHAAUSDK2WU1SXwtRTdU2hVI2nXrmrctdTPZjG
nsAozg7VS+GWvxyFn6q7HDTrbdkEZ79hXLeKX+UkkclA0TXLr0W5xfnuh53O39TjITsyPySMN2mL
GQYI3kOeBvkHFTMb6VMf8kxd+YiEjwOdMZ76bfyhOQjIYpCqslK3WVfECk7X/fWMOzxDZKYe6k8v
uMPBFqdk1h1gj70CyuP8elEbhTrB0RzlxL1tyGmEJNGQXLsYSrcJsu0Ye6+kH6ZreEOX/MPr2HiN
VlBw41PDnVhVqR0o+B6vy3tBnJZmea4DjOtWBo/6JBlh+WB3ZFLKM9/PGioRXtEfAsPCci3PbhTj
2cYWNdzm1fBD7TX67CcP/s6BeLSHJ+ouB2XFNqhcMjtOvyJ8MPBoT4kwwdswrZrvff20ON6zdpBS
Ra9w1reiCq9R4Cn7QYfMqzh+7e/MLvnRGM5H88095G7t7dqGB6qqCn3YGAFq0GU5QIkMIlWqqoGC
fddhlrBxx/Eqq6YrZFL3UPQv3YQFPOr652p6TEomyUginqVtOwwSM7au/E3Xt8ToGeSKbdLOI/BS
Tr/ROMsCDPA8lI127PxmQf7lGfyXuewfFsZ//O//Ukdjz3X+xrja/aujcde9/0qG7pM55j/bGuu/
+ZetsQj/gV1wAMbm4kQslHfx/3U1dv7hsX9CsvQdlXepTPX/sjV27X/gBk5HLQJByo/r8Ft/2Rq7
1j9sR8XvQElVhsfYJP9/2Br/6WocwJAxQ0iIloer6L8Y34bOglVHYzQns53uahcHdqxl/aQhLC6o
ec0CZOR/u0n/xqv4332iTVSqA13NgfrwB6m2qFyibmYK9Gnf4VewWYPmxRZoOugGpigZ/gst808K
nPqCfBDZueR6um6gnH//FlwQY6jKNCVvTlZxwKIQIr2/XJo1fxdyvfznb/ZvPgqWsE2AOB9o8mn/
/FFYBltUUmtzUmhDXuRfirOaOnuFV/7nT/rTrpgvxSd5gavi18J/eWq9QPaceBx9BHyF+zBgu+gS
cLh8Tv/b/bN45//JGll9lrAwZPdDD+9tnQzx9xvYYONSJ3wrJ2+R4znmJZCkXAbiGmEAtEhpkkIS
XFltj4h3kQfmIndOjFO8/d9CUP8k2OorsW084kPHEm7wx/31IYcZfTg1aPyMg0nunxiUVHq+WMZy
gbT/2Ln+Z4S5yH++2fob/p0Grj/XEQLI2YbX66nn/rc7YFhe7fhWzStk5MwW+ivbH2E6T4+ynx+Z
TkOJiG+yar0QnUS7aaTvrdsyacCGL3VbUMhAPGcif/6fXJbr4IquY0bCPxaSaOvBLtAUn3q3AxIq
vBN+/SqXfmIIFPQf1HII7viFjKZKQeB9XXxb8pKs6mF8CjyMo6mTJxG//+cL+7ePCSow2xO1AdvL
P9+udcjwboM/foJt0GJlbaNCHcbdslAWTi4rgiGrb/c/yBr+b+Hk1p8kZP2o/vbZ6vf/9qgCUjZG
A/b9icr+HjMe6g8w8k08oyRq58tscn6b2XyahPiZpi9VG/23YNh/twlgOP//vv0fT2XKywQVIFew
JnQMaJ4vYs7etYF2xpbwn2+1beoQu39+OYmDDwLeSxyDbFtTgP/2jQkr8YIS8fypNpsDFIxrwTRn
MtWk2wSbcTHRQfo6FkwZ8SrdLAle4EUwPXqtc+pDctJJI7wO+DtLsVyHEe+OY4TneQoPTWdemjhF
bTTe4UP+6DrDY51hC12/qrIqTLN3YcHg7cb5shaHEP1nEx8HUZY4fPBz1J8fhHJxpBSe6mO9OE/L
gpa2BkHoghvITddS8ILm2JptPBQ7G2e4q9ZWbsBLeVc8EKAR/hwLah6nR9cVV6PNpNRKTvgxlLDz
AFrNsLrV6L/hMleSy/vUzQ+pxE8ods5RPV/V2MajmIH+mVcPvU+mi4lL0rYsB0eBfleljE9L5By6
bL300jy53Uc+ZO+Fb17nDv7SY3igfYeNOI17O8y+VIuoumf1PtkhrzBGOg5V4zfH634FaitWd8bM
0ZgndndoJjCk2f5l+HjWmYpcnaRKZXqLHVG0mfhe1ixOcFKei36Ad4msjPupN49ezNe47NDmt42x
nZfy3eIz3ZYbZLPjTSEj32lZHq2U2tsc3ieDLxesA1ytHhCwT5gR8B5MfUjOm8VouPR5LPWM625Z
wxNjA1O3P/Ko+fN8b9fGs4cZOdzu8gt3SCKcYTT48a0NowuKXImNZWJeR2Pzi7SBjTvzVY2JrQdf
qsuYjndZ+DkHDUqQYLqQuXIJ7BWTgZB9sQnPMrHuoQBMm4jwUCxs12+zgwqJQzgMxscQIXFZQhnM
R/5+2IX7b7lyP8Xs+T30uAVVJBmDf8hxvnbN4l19RLVSKcNRpU0eDurz0kW+ddA4QqN4R1J27ak7
RfFzNzdY8OTmBU/HnYKl8hr/nKx8H33YIc58kRJyGdBYUMffnNrG2ba1HjMcYqFQ8E7FXs8gdfiW
lzU/3Ong42D6w4AhKmkRb8YKyzMSwa5dUZAeSnmxckXbKukPskmNbSczJTSGGbnIexGPn4EKz7Id
HlYrwuUo87v6s7T21oPnY43UV+LMurrRV+/DzN3M1viozt1MdqgM3pVYCquF9wkS6bS4N2EPEDsz
xsOr2dkgobyoV5kwSJayKe4gqxJZGJWnzOLZpJz2R6xPsQ4bL06bNYeurburPFterLRqbyB6YvFQ
JAP/Qn3IYDhqm4M0o5n3w7Hhd2X3+nWELPSVqYW7qmYFPc13x46/+X1F+oCvkojUVqLMMCcBt7Jg
rdQntlumGdNFhwhhU4h8J8Jy1kBvEdcRGHyYvPcjdYSb1yxOMpmX5albqQn1tjWqoz5R08yZV6iJ
3e08FwLu1HJBgFnvYK+Yv5hsjLigmCvdLFPex+2QYzpfNxKOMltf38ZYfuQvfpu/G9I9ybR/8yAt
LayBkdfFimG3GJCPTSjAYuDICidK4DlANAic7xz1HwiHIzbNLDJ/vNDZ5dB7uCyMyLjlpCAjaogR
LA3FrjWcOxy+jW2w4EoCYARdz18xtXcRLrfztdmmxg5Z/62JMI9kQmM4TubJC8f93Prgv0StHiYy
RcgviNOD186oL4Z6t8z2BTIcq0vUDT9IbkQ/LMCxrPTfrDwLG56mt8I9iNuullGxi25XL/Zu4Cww
zwJ73wO+BbU7nbExhyuSTGfHkVd+zy7aNeqYrBHcGTC6DsI0nllbKHSEcoOjq7X77haGDcahSVVu
48Z9AgmE8jo34b5oshesqNBYVm65DwtuXGGZ+8xgXRWYqCPCXy6aeKdfSF28iCH7UseBWRZfqEtO
hsmtYYvre8wLl978kJH5lCUV0gDr2xSF1wsjGQD0GhP+gGwL/YiWHr+S8jiXWNmpl5+AaxyBz47C
wIyUF6rKqneLCDms+gB5OnDbhUSqrcdrncxjvcdQ5XMA+yHBUyBOCZerCd6sFTrVIQUy2hQYRgOi
RMxT4vZFDtyRuEsPAayKPjSIIZbWTzF03i5ac/hPYd6DETLZEBm6GmieJL/ExhGrTKYuM+NLzzZg
NiAqTZsVZ45ZJAja47M/cfEwx9lhon43QuDHtX2td03d7OxlRZ6EeQMiq2UnraCHLRxepVVFKhec
EAb0yZaFbDMoq2+rRjCNGinbg+VTBj3WyOxbC2cmENenMAHnSslNGnNMPwon2Q7B3Bwcjw8b2cxl
5gDcpeMexRKDbfXs6oI1NK4oRN0L+s77eeZ16csWW7fQfsezGXK+mRoQkCWsfiZuScFj933rnb94
Z7uM6ivMl1wXIFPXRNjL/wozjyYpRA21GDjN5pDbmgI+TO0lMWNV+otkciABYk84qFo2GpJsO3zO
JgoTUjRqhD4k5NWPVS8u1cwSSKLhaa0gbKi93BN3q+mlWw8D1m08Od/9CjsNvQV5Azr9zCr3SQPp
wbcZJjW/ms67gE5/FjPL1gnMFwLKzN1aZQQorFhGEucJRkeEBxezFjuchW4k7QEzAOIoG56548bY
ywB298OAq6rt7fq4wo6rSXGwJ+ZUZKh/Xc7F3bqI+qQmfL5tscIpDAbWMkKr2bsZqjTZVE92H4xP
lWQWYwPQ22vwaymnb5YfTD+zONgmuTjHDIfeyIsw/UPXGxPxke7NODrNieY73WVT+j3oRvO6DLPp
xgiInE2L6OjU2bUtx6PERuE2ljMG/1ivbns7dnckuy1bJZGHQQAOheT6WBHlllqXELaQAHbc2nPx
knKU4kgBIQJ60yJbDkGzOJpylXte6BTXfxVPXwY1tBvD3IlULrvFXvZEa1y1iXOLTPCpmgTWP2+6
J3d57aHf7fvBV5Z3FrkWM54Wzk1F3hgou/0ANaTaWXV9nwsEEJ4RnBo875n4kn9cJOU+XYKLlS71
FQZyO5n36zYuhwfTYv7m+eTo2F18TQTjtXQHeRgE3AzRL+MeFgP2M7L/MCZxR5o32cZ2f0hxkznO
TXntQdtiUeSPIa7/XnkJoH9Db2B9ohSnejU7HCWhdMCjEvsyQtKK6dmX5//qZ44Pc5isAxRXMiXq
+9axMLlyq21qtGTsZTszoN4aZ/e7azA3W2J2ckJUKLRiGhPp9Cx9wfpfQvc0ljms0To5+g4fGGKH
hMbUUz4/HAGjPSA/Ix5om/m8l8veCwmzW5cQlcOSNvD/hl3c5iYWXDWYoUBMgsOXd0ogs0z+Im8S
6JrYnw6cSPNhWLrxGITtPfP1nNFPs+yq3t1Zfe7vO3/xqGPHH13KSlvXacSbrKWMCopdFaQoIAmA
9YPG3Pl+0p6Uh4yatsluasggwgVjGjDuNTA1wiIV0l4SLTvRmCgemGAhHw33lhH9ZBbD66R4Mq76
dNH3x97DC9ITMBlavFvDsTjqk65yappMVOOYciIhmWP3igRlkpPACdjOwmNUVY+2dO3jijg+DWLn
NIQwhjkVjhAu8GK0k9sQeg7shZcikuVhGbufhTSiwxLDoiX0BPOsPlQRRFiOo0i3xwM+sBRFfRof
XYS2QS+eAz9PD3Rv4hCl461YupcQm7TtQjbEhohurBGwtDNtaoN1CE7BHFMgVpTp1uDgosZLABOQ
4t2yR5I/Q8w3MfoIQuuClA4boIUy3aBM9lIVu9AU7+rA/I0uIYGI622eUv9kAMIb1jpsMPcVsScM
WthGQhUFub+OzNqN69qQnO82dZYw6cxwrMfhik0wTUKETJSteeKQGr0ou8zXokeTEdHNZGPfHFo4
RXMoGMT52B9YM1fq8IAmA/mYmLf6nqxO8FxX9QN70msdxHe61O0z2kysjOZNR4SSjc80sQr9o4Wj
kv3ZL3xv2IDvYXNUlTLCoEtVYHphMwQXlTkeU7OtNqnxw2PvYBOMNjOuAvvVQRzMP0SG4LjcMh1q
GXqOkF0xX4rujQIDj7Dil5oJLk0ph4NNaddWFBoqNcFixHCCNR+07U0S7F0a00OTEh/jMvwf3YGf
T3XBQJRtg2SHCOV55CPVIyAINgePMVPN1qCwlkHdhSRgQjKk/kvUZT/xG8JmozWQLubvtsv9n9aO
jpM+DRu97Cx5Yr0KFSnoSEgu5ObWxYM/zncoxp/KQNxhxfXVqPTSrN+PgbyrI7XEvPXicU5vm1RC
uWw6LAnkE76/5X7CwIJsdnkyZFEcrACLPNIjrp0RxrrvloeYCKF9lMJXcKHj01/6hMogQNNoaBzQ
mjrqzuLajNmdLqn66hskW6y+aL7gQOHn2JHAtnKgqrZU9OGb3WMEn/JMofboNzQeunzThut1Vha7
oIlwnoM9rS97CHBPr62Y1Bm6BQSeJ9sx7zFAqXfko0IgVHoLW/hPaRGqDAEosOX46JThtCkT6xQ7
06MzLddpS3E8+Nx4KnsaNAw3GUQSnotYa3zMJXVPWcTnuKxvRU0EgodVLiKfi34Gg5rjYkZN6oS6
BrWvVrXqLVR/bCbLqwttZSiHGv+wFGpfFFob34FBo7tkp4D34ht3pkepJUzA6pV1SKYBL5e6CLur
d6FqbStR3qpiivsET1o1q022Xg/ei5+hPzLq5VzZ9o2QrInOW77Bf77x/eW6yPt7GxhisdYzIzus
4Sr+hPrRCv/w4hEnrxeX7IJmWLBz5x2pnOQhBNJzbHGqh+CtUaFxjTXfWDhEMe5M3x3Vok8xJVn0
quE3ffGWOnMal/fVLgEqMg4pbM2+elHtppq/aeQlOG84XIE8q34X2XDHC5+n4i5CTrOxZmR21rfZ
SgUQzHyLxmfYGt69MUI8JopKbRgDQ7SCYEST3caf4bynTstLyu0xJI1OUHQ3FBoUwfR6Q0BlJZ80
mixjdrrWezMCAXhm017m7nKtzmXIt4S5VJ/tyJpWTf1YU7IPFtMKXBNuXIgoPca+2z7CA0/GwZ4S
I9z3dMK8wYq24aRMp4+WibeLWrWrQscYOH5gruZt9TsfOBK9oF5oh2A+E6Lwls80IGqjxXkqHT9a
OWKqMxzUU03W4SRq730ukvfM+oV4g5QHkcMDr9hmjPsF5igZQctuTfnaCoIYO1ZPPM+Pnv+cD8kv
3J3XClSlFXbMqX5F2qyB2ox7Mkbf5nX+rr6mMBSmzKbY9OLOCwAzfbzyNXA5dDbdJFacVfZiszqk
AKiYkMft8eJMdno24PQMfqMefkwUOVBwrPUiDdSpTfEoSWpYJ5LFEpY/Nvs092SmI042tpouaUEl
Qy58zkxAr7H6vohshRJE36EAHy+GVeWCaoiJq04644pRz9GiSPTVq63/hfcP4NQmVZQsaaYQsZeE
dG9xN6sRdScZMDGw2ItpfvBFsew1sJA8Fx42CUT3Efw98eLFKQ14H5YkmfGCW1A8bSIGVCUwDJZF
ZQbOnoN6lDj5aMTDCXFAbYe7sbAPI9iJ8FRvzVtpY/AGmfIIZ4huXcNnxFaETo7nX3Q7QXNZOnb1
kJuT2XxNvuLcTj8BD/eyJQVmiGArWBR+pVV+70frVq+HnvSSVrR09njt72FM7/Bt//BWYnlyufDJ
eX+IZ0IVg1dirE9Bv/KK6+UHD8CJsCvQrXYEDwY7rrMFxjjW9GzLjPgVA6NItfec96OMv0TMxu0V
636YaItga1210/BYTBjeNTZGvoD/m8VyY+QkM4EsqpEEhdWdVqygsmJmZ6gaRFd9+X/YO4/tyJFs
y/5Kr5qjGjDoQU1cK+qgnGCRIWDQgAEG9fW94Zn1XmVmraof6IkvigjSCYebXbv3nH2CTbDsjwxc
VtceaWGw6yY03UoXBiyn1VSyGngx1VuJq7+vIQR3khfEzbklm1mwkNK5K5iiy6Q+cDw1cNoOFZ1B
uW8QISK/gKfWTMlT6zUQho6Djd9FZbkBFxftqF09SPhlICCxWkftrUj52Q3La58+dzHurL5licld
8jhUb91ez57l7GEpC+Qmb7lEnV88q266DCmKqCnSxjrvCjLmXP/TtwoqhtvYdm6dsfh17dIYBn+0
IimlqaH/euDEYXmYa1eyteE8+G2zo1QkxbDhtnU5GocugLA0pTzFkeZL1Abh0pIrIoebJg1+BhlH
XoXcCyIlCNKlIVbXSDuVzbXLQjRahHoN+J7uq7Twd8tScqWn1SEzJGmVr87o/dIjEM6AZKiKLgJe
S6TK98XEFpLOdJTm6q2du7va4OgdVRmHqNxlQWV7A7MMSwpX//XMDOyelvOyt2UeZXTnez8bSMEo
diiOltaUcHljknSD2666o8uwYlhNEGerNyoOd3DHUv4JqiVHF58LrSWYdtDB9c31vdwagjNqPd9d
q7nrH0rpNW1q12Ft5pBHZ7YIlxfd7vihjrHvY5E8xCiV26D+Chkw7vPmxprMd2JF6DcwBIhiSBoJ
rh1b2hEtB8hCyJzWnkN1PTTHqoyBQXDXj9ljkwElNkgQ2XCH7NtyesfnRnHnJ7dz+DD4yNxrGXVn
O+cc2nmCTI2blr2UpVQhCCuLU8qfdnLGoxnUHArU9COy/VeDgLUdx/O9GwM5c8JJI6Is3uoG03SN
kh1O6aJemhZBdFEibWq+E67o7YgKhdJ4xEPzPseBD6+Vs27UtagJ4/pYZj6wWS/tNwDMsIQn4mY0
e/00mcVzkfXoC13Sthb5pBHuZnd8JETL2Pq079aJSUAcQYZotypDvYCHnEf3VEXgfqrZxkFt5yk8
PecMUm6jR6F3Zt/c9lk+rIy8r3eZgKfkYW5GQ6qXKOK83eUWZUOqx7sWMNFFoAiVPSpgEgNoKkVR
f4jT4ZvStncsEtxFlNscjz6RuZAfGzy7+LvcApVXWxsfXRUuPdI4Pcw1SZ21mb2is8O0jejpYgFT
QTRW3hPQGVtgzs1Hr9Hd7upBL1qvO2XLA2S6BrUZvhCxhHIsD5HFg34HJWGduBe83x/cyj916UT5
b4YGjQ68Drt+qh/yhhSQ6wOh4R7BMxiZ4rg6tnHNj8/LO9hk8XbqDcJKcXJKCx6+kvSLvQXqYDVx
R4eQ1S5CZLjxKkzNbZ5/b01DnHRhvpc1AwXk7da2gGiyqgarOF0fkix6D9UUboXduKcxkP/6cP1a
ivV5K5vsKyGhZMqr6cjVdE4kbDqn60d/+tSW2t7HLoHAFXQdx9Hj1gsBWxplap7+96Ee4pyGYp1u
+yaihdOMSYt6CDt7RIiy0esDuC2g3LIZmmLlswrYySWL7Sf8fADLQ70b7XHcmjK5XGkW1we9IClU
u7yvaPhv//cbacQvyjM6GpZhW6frA+1+8dtHesHpoE7iO/6w9CZN4fBuTZr70DAZ7tXmY5tZ5mMF
tmeXlbQGZeQdJXLxSyaSZ9tTzcXpII8ORlIcDFKpTrxKj1UXrwuSB59MT1349njrWcQs2FmeHsMc
xEiQlMmanFhA/6WyH1zLEA+JNOutlwIFCkOkj53ltjuHimCxR4Q47vFzcUMtn9JobzBJxuvrZ+Pg
Wls6/AYhGWQCaM3TiYepfpzton6E9+zTGqdPcf0aibWUH9q7d4y7kYy6B9xKNMUQkaF7dMwqv0s2
I0fDhUcle7r7s5M5bERQQ1pteLS/lw/dUv6wxhil4wIBKRcmyPWjfnkV/uVrptfu+th5w3otsVRG
ejMI/90wycIZw6w5Q5qIzwXYE0Rkp355uH409vKJxtm8amt2cL81x1Ps5b9SBu3bjLHh6fql64OZ
hb9/WiuAkwRd59gmCoKfmDMIepInV0IjsB6ynrtcVB3GkNy5nR7CLuqZNvEQTNN3tiNn5flz9ARz
sxrUk4s0MFLVdCAvYCuWd7G/vDu7KTT3uAIuTdHG3H6YAIyy29Fxx/Nr8RURC+p/19x2462vVbbw
IMFAK9AKCUvNRjZLfaq2U2eBEVve4vgfYM12NalxiQlwKgEXmOpTn3mEjRDU0J3yZaGpomqfZDrc
28B8LUiIkQQNi1XH5Ey5z0dxK4N0yyhRHKJuV/tZsEObDWLSgnjk9SF8DH6UZ7r4NorgTqedhH9o
zetkHolNnQ3kil75vYEUfJr2jjZ5Co7SJ+I1NesaEBxKQj40A4dAmyBOt7QixnUZJRhJZ9M5XT+6
PpBo/funiVuLXREG7Jz6SOwI/ray6U/Sc/glg/z9o+vX3PiZ1Ib5SPeYcNBopD0ukxlfMBbklcBc
uEXs7sB6bj8wmpzdxGeLnvr7WiZvuWxaxMBqI2s1Hay4exaZzys/ruQ0mZhn7ZzGwxBfoiQ4Cfhm
a0Ju60sdujTpvPjocOQhuQPXYG1+RYGzT/1zm5oHWY0fYVO/zG73mo1UjBYB5wN1KSdfkZ4mQQkf
T/azm2KZ14lKWUnknVnSwwBcQN/D+TCFok/Qtz8aivJO5XqPcLje/rIBDCcWmLRhCNyjnIS3tXxk
ZHhoAs+vN1WGxy/027fULb5aL/jiYAKVEHucq+MvMkg/J0ch+28fy9hlWZ9d5iHjLjbkcfkDTDHs
SfENeEuMEhbw4nNKJ4pbPO4URgLPLahJmizruo93CQsyVCzWNpj3lu3f5pLVTnkfSW6/q5kfogi7
Dka2uUGDtJS0Gi23eI2JMWOmEXwTYfyF1+cLgwB9r4ck85B/xlRwrsvxe4akjVvyMtunuREM4wTz
Xq9QO3deQBNTJy5EwL2xCt1kpoT7ZDGeQm+7F1rfi6bGtD/q6TDn3apQhrMlMA9jfcIGN2MvYBbX
r9QDBMthSzWrLrNHB5xR1C/cA+NvXR7H0GRYwjvmz5DLQSBPv/W+gnLKTNkZkckzr4vCTpBteSgi
9WCZPbZajk/Xjl4axr+WVhDQHQ5UJh2WoCAKXERkOizoFnd4USGZnq65qMlpQ3QRB0h77XLQEQbn
FieFudf66h7X0tb2ss8kNJ9sikV6h5yZSZ1bJ0SyBj19AST5VI1ICTRtoTzJP0UTGKuD04Sn/6y3
cRaJ2R/UNqHJqQBZU8hU0LacP+mL2nmOHd3SvlrYhOXEWaW2TLm1gLGPzEj8uvii0iMBpcnZzgr6
E0urKWSgplG6hzKFO0bVTYMCnm2xnAyulzKmzegsjr/hGC/prZQ8S1u4vR1Tjymzy+FSR5y3EYEP
/fTLs7kJdEpNaPqHpHJRhNPtqVLP2rXNO3SBz5F8t7UxLK2DfAeQfKLkTzeFNi5o47f/+aJYi6Dr
LxcFDanlO+6if/yzLi8G1RTQEjmownrRyIlUxpF1eUoJyaWWf56HQxySjD1ii/7Pv1v8m99tmZ7g
l1oIoAie+qPgq3V6t6DVnx/qZeJdRJy/+EWWfHFpMxjCva3E9OihFplG6yXwxTEEyr6cwhiLPkYh
OTUKKTh1BCPlDsZNeBwdWj7/+Vl6fxGFwQY1fTcMAjO0bYaGf3yWpYJhTzIst03As5QdB8SgbYcV
yzCHSZw2CFwsYhA8DHYY3j8XyVgzZL8WMUeS8CoW0GRRZAS7ihMxWoNPeznLBTnqT78qPzE4fgJ2
+sU9sXMERVmcSoCACcXt/VWCGJvLuX1pB3aNc9u8pRPI4DHmUHjVaXBMwBVdeRs/h4ndc5AXWV7v
UzbceB7PUPL5ZbYkDaVnFDeq/GZMHShRWM0Lt38kwOgnFJu799DLH5cDG32eT08Nj7lqFyfGq1ia
jInXHN2S+hZk4MzoUdnTUz7Kw3++1pb9F3EsF9u1BG4HHzrkXwSr9ZhURkDrA49+hvHJdLZoVDn9
LnoTtaxkTruooor6SI+mX4FDw1CAL/XW6p0dMaAV2wEd5cAncMrI6xa2WjIc2t7Y58vOPQ30c+Yi
9/EixvRPVNg/OhED4NqqLnMbFrvenH8Vs9GzuEHQ9poJmsHymkg6FnYs14X8jFsDIZxFvxpnzucy
UCwTmmTpwNpPXggJyqSI2wVVl6AhaqfiUPt032gzVPik1h5b6Dbt7gfJYCojJwzTdv7mz5yImWl/
FgK0AyaodT2x8qjIh3fiUxUu35c5D9d5qzZ+5ulQ7+g5GFaHIbfsvmPwWaYMRSGoFDDAgFOQZvmp
BePIwjb35Csw8gKGWcY9uW62v4xGEoh3pflMoUe/io6PQ2suE+pi0ORCw8Bf7Ybd47XXXhvVreNn
R1kbPyux8IsAGG2qyH23esq9yJkZjGQcsEx0ZW3crhXjXjKfh71RCMKb06beMS5JwTLVx/pT2Ol0
GpBNrbPcfXH5JhOCU1wNX84gycAod5Gjb8ilPdaLSIB4JG6B0DvA3fyIl2DM5ak2x7iSP41hfIR+
2N9NXg6EaEHa9Xp8sSMXsQaem2zo1AlD0PN/uV3/zY5iAUCyTJwAbkjY7x+XhlijMXGMNjvYy5+8
7AY+X6OGC38Y3bn0Uw6tuL1Q5CTw8pbh3TIwqxYlnSNp0jVd/l/0u39VfIc2oB3h8j4CZizEn54S
kWqDVydWcshJPKqL9J7y+bi0vvMB/6qajtGiOKuG/mWRXuGr/ozM5tUO3P9ybf7N4m6H6K0FFgkH
SeSfpec60eDzyyo5dEt00ah5V+HtTUlMRNnSrVGKf1cc1frZ/e4p5i8xkvN26W94i34MPcW6Ja8U
glXwzdTJN+HIaUsnLIIwPv4XJW74F5l86JisOSjkQ8uynT/rcCmwHcbggzyMWRptIPHAHk02Zt+m
eH/EMszmWD/nYHhcXjYIhmcpouHkm47aCv4jDerLlCXDVidBsUU/4a/F0o1KQMMGtpNs6LPaQI0R
5lU6fMGgi+DBHAoOjyXBNHUftschG5+LKa2gSqCKFQWIvyhzNqHhhi8hZyFhPgr1ZGS52l574rGR
sPuo+SAye0OnL9z2A421/LV2u+yQNyUxOjqRO94W6w5l5bNXCCKLw1tPTvNN2M+rZGJuYdiw5p3a
O6WKt40NaA5XmQW6MzReVd3mQHl6mquh+TbliHUN+7D0HK9S0ZKeWhAa3yQDXILWV1LI+95jQZ7L
8gncN6umXUxE5xjH0HTvgeH+citT7z37EKW5OpA1QEO7GlOSnZVce3NzacK6fswnGIpexmpVTN14
UEnysxuS6rfq4/9bo75N9c9//O3zB3mFm6TtVPK9+1eDE54Dj3Xs//7Td/QXa9RLomLaMSw8P9kc
u+n44x9/+/0//e6K8t2/C8fj5wh8R4FA2PA/tqjA/js7t+ODtnLdwA0X79Pvtig7/Lvjug6LpYkf
Q+BX+h9blO39nZ9GaeUvNg0hqMH++fTufytWfzO1xT+r3z//P6Uu7omI7tp//E1cf8sfq1p+P+x7
fiZPg6p/Wbj/RVgf9F5FbElsHbq5AeRlsThnZbr1L27HJKuLiXUNdbn3G0BGs3/uhjUrgLX3SA4D
hWBH3WlagjEHDsAYRm4rYuIsMQ4HaySHuqpVdugzscXm1Z+K2nhuVbJ0LJ9nSys2cU1gulzlNkhB
KupN7vXggMdHn5N9rINTY7ZPnnieUXus2rKICWC7oc2rt768zX7Ns3pl/P4W+bW5s5cYNVwyH0N7
n7wAo0R3MZznhCrDF/VH2nI2ZphwWpLI49p7TDBjUZxaHKrtbW8cp19JixLa96JdTHwPPBu/n1D4
0KvOhE8jFTEDCy9LTendVaVP16ty7EOwBGq7cCnZpnBfWETzzij46Riha4vreUK3NW+MsvzlF+CB
Cv5zo0JmEuhgNugaPtMRmnOfpY+YI/Pwh+0CiUJakybh82jZIWquf/Z5ePkek6hXu9gWzSlZHmiQ
YVRnvXTHYquKOt5WOtYrp0O8ipkJN4hZTsQ/Z2Q2GsSmb8bw5Dm+3CjatW+pMcS7OSVHb2a2lyWL
e8SGXqO47Z8j2bzh9NTQt84w636NIRGCdeKd84Y/u8ByfVp0727lJPdCt2rtkih77l0woZakc1CG
8cGe4uSOULwfmAr0Xo6ECsokCl8mZ7Jeptk61gDTRGNSjA+FdcBJlAIexjjtZJ51CNIHhjhihTpi
1wTSuesnUhLQWtPRUfTbs/D+2inShBGsZnt2SHx7ric6YmG85CWC0OD1iM89QXYW845FyBZYRzUa
/D90VRVYejkRMR1bHzpCDxGpbDgVrXhxl8B1KCjtKRkVRyXvkPi8/AFN3E0RxKRu5T/dIfxGCNV+
iKsfc2CQcBtBZBXZsDWjCaCjs00hgZ3YxMFb2vsSspqyBnXCiEzslSSQGSRMMiOjLfizVuT9Plbs
uLss7jn6FJDibTNYm4NTHceJhpzCws3Oa60rr3iq4WftCKv/GkcxbFNBznyo+wtZLdneX95q7gjp
EoMwCtAlvv36gEpFb2aDfg+1Q30yQGtt4gZWQL9wcrvlwdEGbLwUudESVT7m74kK6f0iClKuQXd4
hTr1e8Y8kSMV2iAFsKjFUQdXaoSUosx5S7H769qlvLYmE1qhLC8JF7r6wVHiVRVmtCNzlRgFDNyN
SxBQ5ZsIkMkRWqi+1wf0cMdkmoe9207NqSWC8oSgYka4O0Lp3CAMAAcuDQRZfTAewhpV7nJhjKK5
QXP6nKUEeqiRblIGBDvlKHeKljlDVMTVdigRPlQI8M7MQx4UHIb9nHq3gZd6uy5zb5vGNfZeiIGi
Tu/9hlF7y9x0PUCa6+J4OCHlGU7CSbZ5l89H5kSM1czuOHn6TqZhs65xwBJMBlQab7/JyUJtVWtU
B18bau21ToPqit4pFAJ7p3rzrmmGlCMjcyRfy8NvzzNxn0h+HnZ9xbCuJOUI1VK/j5rR2MpBfgay
1buWfwSbsT6pIpsOQwJs9se14y2Wtnc0QzMZHinmUUpoEzFLty4XdLLtB7d17HNpPQBRzGqP4P3X
pMbTHF1ulMYglLeIWtqBuj6Fg0KxYQi0GCU+DJhXGtYyYRvM7lgK1qpsvyZfJLu68ieYAnR8ED4x
s2ClIb2LuVyS+Sffzqq1EMTo5UFw8fQMa74w5n13hAil7uFK2rcB8MU89+ezRcIeN+8uwBhwmuv4
m5Jjuc9D+P3RMPisCAFa38k6NYR4erLlxXCzH2Ia4q3ngRN0h2mJxVqG3565kxNw0mUjGpVz08Zp
DfWlHC4IdJ7IyYv2hI0+ALlQt6NlVo8qDPexpdTLpCrWraZ9v34Wk22+823w3Xb3OjAxuBFW69zO
Ljq6JjfifWVl1kHrGEt+FHPVI09u4pCQP5FZDjBo1H+9PBEDrB6yAAcwKs4eeQRAnepWKngKBWdO
DBhIWWmz2q9cWsjFU3eezHq8lLQAR2JSb+h627tyFpqzeF3X7Jr4673IYq7gDATNxmG4CSZBkHaK
NjLLOu46NIQbrPTDzsyN6NDaYLnnygOcrpm/hK0Jcmqu4vtYfjnR7J6rxsl3k6qtrRz1vSLYiSUf
ParEf7XClpHfVGP8VUdpQLsjGw4ZwbjuMr4Uy+ASy9dFQbPd+wpJQTlmr23nmBeCzNyd4ZX2pWKo
vtJzSyc7oNQnnNLZRnkEKjTuWuKW0hcY34gBbTCXgxvpE3t6w4kgD05hI1+R85aXWDN/qZOIeU89
kE4xBbDiK4BhYx92T+60caK8vSPJ9k4CgKBVa3r7rIMWQ4YywlkrqU8FSgubXaRbkOxNFpyHxNFH
qwi/JYNlYpoUFuuErs5zYJELZPQV5rc4vzH5WZvrN7iEMClrvWdRGiRxmPekYN+niJqeSvA5e8CY
j9qAEplwdLz1GNrdMIRaJYmZPoKRT3aRCRE65kxh2C9Rl0UfrSsGjuJZfaMspgJp9tTb84lWZA9o
EK+bNVrdiV5N90nQWG4OxglvdLG1W0TuqRNkCYpAvR/JEtmZKj13vYNft6+98XGAw+P7xn06VOGD
M3CQ6PpGndtzCDdtrfsWMCpaayi/vKqzVpRxVngYgu5bFWiS04tMc1vln4YOH0H6FqjSyf91+wbR
vz8BUrvo0MLc4UaMlf3xxu96byNV6OwqYulnvwWHk93p0Y6PDIjirer5R7NHXVZHw7ueAQlaXbkv
RRNu3Q6KGyFXZdTDIcpbCGbeheq0ezSmet55lvHWJwUctLBEYhA7NzkUszhL1QV3kiTSDJavqZ7k
vGi1oBXfOpE0SWq0qrNonScwBWSXMim4k7TubgyPpTX4IOgjvqeIQMdHbPlBO3IPCBolaMYMozZ8
/dwv+E6t0upktYl+1gENNxr+zC/mBlIW77YpqJrnwnqbtaUYp/LywLUppPJvLCICUHSQr7cSvjPS
/E69Q+rOT12SWPCdkZJ3ZiVeE7EPbO2dQ9R/a8vHGlF3ydkIBZuv7kCupfNNVPbGqW5Fve5J+9lp
Io94Y/AUbEPWe9Th9mXopXuIxvBijqazsd3Ofm64v6DMutNWYoJWHEbuknQot6Gq3UMaA3Ns7YFw
wSqpjkBZgoexV3dhOj305Kh8w987bhvfBjTik28kdwh+yc1Jp3Qn6tR/Vrb4YOmDYZJ0z8nYYRqa
gCtK7jiqsGI7jzHaYpnkF78pvqcpsjvbWKx9qXbfkFxk8YdAA3onKRG3U2vSN1TEoVu/cXrsx3Ai
LZIF398aVZtuald6Ozepuz11s9obLYYH2G4O8H9UgYbTKaZ8cIvnzCaWnibSU1Xz47KyRWtYda9d
KytUkn79bArUgkXvyB8u8UZYYoJnNRM5WWRrY/TVc5lailH9yKrezPV7mwKWLy1jmUrniBF9T2zQ
xnz5hepP9CmRqVUlAdJt84xEMqgt+ZUO6s6twABNLPROJbxNhKh9YyV6STP0fHYPjHJjx0En9fSL
LDLzGNllvnHdujpks7n3WO1YppQA/93ON4n+2RbEB02DT/Ek2c67jIK497g7uK4AZUH4FxTJkXqd
IgubIxKWLaVHv+sNzz66xeQcjG7COSs9Ij6hUNIezDng+cGbLKJzknvuwzQRioxi/JLRdliljMz3
md+MtxUde35KdManE6yRo7qffRiLO1v27TaBGLzn3Ae1crTeOs6GzRw/xiMIyrkvgfAUcmGYm+2R
KAtKx9jZ1p0/3ecloFSjbGPGcQSimDWxyDk8y72bd79I5ZRPWQbGzvaHV9RxcONQoR/NaPFJLRaI
2b4JLByoReNwGy9ekSGJ7vs8eiBt3eWdY/yC9JgePeOoodvFKc0fUP/q0HYVgECnI++HxJk1wxXn
EJCNVEetcYPt+JKyfbYs9nc+OpEVUjzMIai2zpIYpU3LFU1Mz7ih+rqLM8nJSMC2UkF7ZJNoToau
kmPpul9ENTCsSj0faQ9yRB23/j7pB8iaGvE2ts6HRHffhrDODpS/wXbs65BTcHypG/RinSB2dVGQ
0eIiOHvmJ/uN/cvFebpvhKlQYpfpHcsN9UZttY9MaglUlRI0ZErHnFWyI/A1jU4oiuqNHxdgkqgw
Nl4U345FoG+jd1oQBE6ErToUNDFW7Wgyo1kiUbvJf0haQgHHsURJ1zMl8D0mJg4irIvIcVmiHWRn
Ii9IV4yWpf+GlG+PRy5/LiPzznB67sUlyW5GSYx6itwcGMwhr1oKZ3TTuXDOqqFssN1FNO2VKU5l
U52NuOetPrDlD0V2CWdHnnU2c5Ejn254ph8MBDZVSrprueRE1t3PWTvNuRcZz770Pom0hklNOs4G
AxziIrI0VkMwhEerByeVRiViX08/ZGP9bkkxrfMae0uMqHdlVU6+N9J42PYTMTVFDooqS21c866N
zr8fD64ZQCacwLLKPtjWVSV2Fi6CU41fjbFAdXYn2MK6FOfIta6kzuHiR8MdYFcy2BDwhXmqb/oq
+2YUjyhW5RMD6eSmcax70yBCuu6rRxxTIZaYmDA1Jto3Y9FfipRCTzr+Bf5qeCfdhlFBvwsLjJlT
5zgg0H6YVTedBXYT4qqhUUBbOpnV06DR4GQ934oEzjkvj4+FkSfHQAwcu0V8BrTm7abWjr45IKGk
T+zAONcfHSLkIiVVRfnyvQfirrJmN0qQTsgvuE6qvBUVAbq2qYpd6GZqEyw7rh+hKCnGYjx0k1mB
HNcPyBC4ewcUE3GAS87BViPBd6xrpf1V6YhzXwXdOQUuZlUWBWJAcgNGt20MzwY+atjSWpYEKOBs
JKO7QMRo54fWDzGMuOkHWzUsNkILTp4mOII51VG2ziblFHi0HO8ZobfeZwhRkYCWpC0tyjfvOQcy
MFZULouHZFyE/1nrQ6jL5Iuncsoa2tsbwfXesQWs6q8hi0d06i7mpb5H3NR/k5VGCZK5B3to3O2U
OD8bM/zpIrUBjVh8h0+mjnLudijZvBukMSXeCtr1DQr4F9s5SjihzyIsP9E9BQcilyheifbcBZqW
itfcdCXwWgdm8VmToow8WNefGNeeuBJvTlsMR6KBKAXlAyaPqmX7oZWQv8nuthHl9Aqd1j3ynrM3
U+MUj4UdkJ0WT0fDT/FL6hfwsvnWckK2A1ndubzFz4QtQG9UFnajLggeKhKD21AcY7ftvvOwmesM
mnDtP8nUZnba75Y02q3vK+74fmB6JeRmpFy6S5JWbJx+SnYxbSfPaPeZwxWdBtqGkafePb+AZ5E5
8VbahLAz63ssjeQJ+UiwMNeIxX2b2rTn+A6xRVn1hq9hrKtInDFQsJrGDjbhsIsBB6/ANbK6QQYk
bK06SNEzuqO5sokKqLlAE0jyqAhdxm5MiIn12cxFtb0HVPLaD4t0bKzYCjXRCXome42Rz60eAuee
pd+9zwsPGxl6to2ngba1VXD2TF+vhRFQkbnjplF18i6I2+RAlX8UU7x1/GVynTTypgjthEq9zSgR
ARDMjUQHr+jEtKNu7yyT/kvAn7XxZPTDzap8PSsPMbKa6KQaRXrs0+6hDGb7vjUQiqDwKDajTdvD
DFt9mFP+aC/BZzq6U0tZAyREccs1ZOiZvrMa7PpnQfATaP1mYzltvwGWKu/Jlxlgs6qO3R/pvBkm
LmZAWMb+pP1th5Iin8OVauKbvMwR2bOha5dVOViIwaKobrHnXZLcrM5pgCzZ1sU3F3It3IVkp7Xz
lAyL/bUTZ4XPoQ/db1UzR5viNMIf9Rr52C8P0is/Gr8rHtyCG5RTH3mnuNtHNDN9yN7YWnehsfH1
qU1J5UDIhJpDZut+As3BMLcgqATJMwqgFsD02iCvQnghEnRVw8k0uMOqOvki7I8xbPNqaeb/evoc
E/GhYr1XkQvMT5V3arD1pp5ZscJuI/PefuYqM5Qd9J0r6vcxcg7ZSK+7SB5m9kHqHGJpy8C+cWeo
8nb25aIoKKgV3fC+DuQ3Twz2inBbus+x1/5yEgABVSW3gQnlOqfiAUwp7kYPr7Rw93rQZ9rW5DFz
Jy4Bxxvex8/oL2/KvHmWuRNvqoRIj7wPKTsRhoqsHlezlLzl9Ls92Uu85Q0je2ajCfPw3PaW/HHm
W2NavA6Cwjquq1eX3ohBveEOYHGmHpc1NkFr5H/V1fwuknu5TBrr/I178sMhBo7+I0jD2mvfO+kA
brGilzBKv2cjoufMMM/1pIcDe/x6YAMQOOEY5VJkC4LPRWo9EsN+wkHKremNoJVzn44RlxWU/0Nm
PPoWg2V3sP0zzTfY416Fy76s6RA4aPILxNSk8KziIH12YHTgesFBgwd6kYbPG4cLubGMcatbg7R2
epaV4uUzy/Rd0x/EOOVFlJj2uhv4Y7ti/kXwE6LgeSNG9kkLhUN98YKtlSHJq5xaH/wWvTv9yy98
s18+WTKY/5Bb1Sy1aAJR9xgusYLb1ooRinSgtRu6yWpsfnpJ9DF7eA7JH+F1ym91GvjbeHTO1Awi
VCc/bA6W454FKfZrGO+kFQJHcqcSuabl31cZXZpeIRvtu+EQDK4kl7L9iLLgwbfQy5MPEO2ssD1P
jEMsPzs48GSwJm8r2iwcpmEUpaifW+IN6/p77FPIzUmyY2RdLvKjcJi/zLwwNnRTQnLO9dkdkq/Y
GeCeBMOa/t19ak7WEU+ov2qSdIN4BECRb188vmV7VryJ0I2ss7r9GTXucDcjWwSO+X0QTv9GpZKy
xJQ36Cv3QzS8+NTc5GjGkob3QjGwubSqHpFu1br5yCITMZfhZ3fdRMuhMeZgx0wZX8licFucShNx
pssLB+2WpIpxrsTKTZ3FyBfYa9PB00Ki5qVk3mEAsw4a6+T1R7/RwHxtA5EX2OVU6JOeuePw+8RH
1wZ3b6RMo7tiYqEaI3xniOon30Kj0utnGY7jvqnbe0hjNG1EfulsA9lnThpL1VOZ5R03AuON5ptL
STuCbln3yGZWFf+HvCRrnbU9TnTJ6bN0iJVqZ/WeevD2p7E3DpE720Qhtu16jBquHC0v5tWjPhjZ
jPGl6G4C272EZf1AdWet9b0xR+FGIF/bo95c4L6FXDVhMMFrao6t5OA59uVtWaPsGjsmAws9nLPn
pmyd/8feeS1HjqRZ+onQ5hDuAPYyAqEVgyqZvIGRKaC1xtPPB1bvTnXOzLbt/d6kVXVnVgZJwP0X
53znroaAYyZ7FjNaRXS0EXeYRVrj4GjIYZmwV4X2YBZXveHgXXQyXVfc5iF9nMWigQGEtI6vWQ0l
TcJl9EIF2KeJQ9LEAnVo+vndN8RnZ5QDTz5NEn3MJ8cN4rNihx54WJnNZzDAGuzDCwKS5VLvUYoH
EmByM5SbtKkCUnLMeuuq0N41PH9xGqTnXKT5Iac+cLrG3VrDt3Dy+fE1waYnlvGA+RWHO6hjTDE9
KDP/tx/Nv6fEsu6SJK2VG493LIUNEzcuhWVqhZm1WNkRZ4AgT9CTtfZsV+8AWgjOmYO3UOKubhBV
VONdn5xq0xgGkq1AnrJIe8iT5tCORXxMhd561pJY71fm1TXKT56ITGfj4pflxdJmIkGFnlxyl4qC
xVJARmX7MvRQ86dubs9mWh7gT3lD6wBJiCrixIr6NUYOpKqC1IOKpVzWon6SJhW6Sj/yNAlRzIpX
ci4YAcwVKbzRhI+PbLCzXbbe3NovTSX0VeIX7UaJomG7b5xMEe+46/Id9LJPt8gG7Kfke/T91mQe
sJ/QMmwh1uh7YrRDjqbG31eHTg20OcMW6fM3s8qebWbOxKU147cBxO64hLv5EdwA431AorQu5/BF
78noiQEB7muSVLYRwNV3vXY2Csvlzc6CPWvJFT8IIuHqcJ9Hbz1l5SV24/WkMYOdiVZmBp+tfcYI
cyYOpU6F50KUz3yz21QmW8KBRK5YNx41zkj6Q/059n3uozI/Br46TiG2UfDAAAYB+VQWfxOOYAU+
pvhFdFdHKOXPocyYnZdWiCZaKxiRUvpX2a2r+I61E7Yxg/3dRFnILmnfFUawlmO3Fv088jFKje1N
99gaAtV4jCQeruXKsoefmSKDTMvEdFetfe8bzq1qrLZWjf4UR9eyDBnqa6rbC+yIaMPuThIxSOn6
6Mf8vjo5KFaveyt3DozUMajjFgrYvRFOk00HieerjHtSAofum1vHKMeM16bpJzgi9nM/Fy8gpZ9U
bAMXafZBovZBNmQHZGjJQ9lryUNMWXiUwn0Kyl6cEABeklD1V4hmHMFKu7H7UuWFaAiIXS2XrLCj
gx1qTMnQBYGft/O3HFRxqXN4J43zMGYYRmq98obQPDgakTJaIpJdVHJXZdFrgkD4nDE1IVhaEHMa
UABX3FtcNOvGKqkuYAyZiqTrVmIClXXLcZ7h5kAI5sny6qCXHGa6bi7WqRxJOq3uQL6oC63qrfsR
ZaLfY3Z8RzMGM0eQwyC6FKuF5PsWYdSkT9+QLAh0gDGkUzCi0BVr7BlBN1qBanLpfuYsX2UxqUxy
Mu61TopTHgUe0D+2FBmED40fT7NXvvucWGN3cVkxZEh4toPvM3dIy6OTELfSYUSMYjc8NjZr/7jy
iE8n1TG0XgJCRrnUODMS8xTblF5iOs8aG9Eqxr5JJeexhEx3rc5RF6JMxHSb1Jdpm3Gs39t2Oduj
cN6JsboQCVl7+oRWcGYLwPqAGp4HM2w/41LXPRvnaDGSJDLrnNCF3gzXwf3Ek8oic56eVcGDAiUA
jBtNpZUYv9KJMjYhwnIVagoaA9pY89cw1+eS6IPNmBLY5AR5wBfDUM9BhUmw0LiqBt2+24F9mND3
ZzMTWrd6Zb6WHVuzfbVLnVhhKW8RXSm7lsy8uUQom4P/M8FoQ+601A6VZi8ZEgkogaTYVPJR1zlH
m8F/cWbnccR5yGJdGOfSGQ+GGiw6457ZZ138gJxJ6zAnwb5HZgbGut2Vg8lPg3K3cZGZR9340esK
vkyZeaX9MdpY/Jr0w9WnPTZFl8SqOVvbhRi9vsPt3UWEGdidbq5NM5JeocXXPiOi22hmtg03R/h3
voNb5fsPMjSqXZ+0e+z1Xj3MWHkCPV/z/CZeOrUPWrBsriSW0N4t1x0hZazDhoM+m9dpKuyd7XS/
tORbBbQjh/6yrZV5ncHRbjoUqGg+2LmYd2a/b7CwG9+muWxgPo3Qz9xU8bei7XLa8G2c8VmrvuxW
bVqzqKarJ5JYoKWX47aNyms8zj+1Ykm0m4affEGwaMxO24X1YyHyR/eOQH94YeG1lcopL6qVV8kK
cUokOjOLhlb6/mOS2Q7DzmKzrPZw8RKLYiTVjsfnoqr6xrYWjF8bYl0PLg5ueSy2Y4lxDDNiiBIm
i+ONEbnpoYuab8T7bNhzDDvCEYhNpCZh0+ru2p4Bdpiznw9njOH+vMuUzSAjJWxhsgMa/xFwXcbp
WqTNRleVs2EGtIptojdavOZ7DcvihPj31hfhGys/XM/Re5G4GKVz+wYR7l7pxlkT5mO3BJ0wobvI
ABmDbjAL6rLg2R1/ZBn0ToK00GVAzdJTOkDAFQCqXFAPpc77lnMdkdHYtWb5BrxLnhZtE7VrSlnU
YBQoeqh82lRvO56IXS1E55lVV3qhPei70cFdokLle7YNBajFWOWHfbFlaEIOn4qSsx9Ob43TXop8
SE9V1h1RnJO10WLljHR4hLRd1jgiQUmLk67aZoshCBiFbl07rMTId9kcj7FbrMO8ee9CmqeQDPI6
ZbmCpXD00SUlEIdrp+PWHIlpLUEv8P9Gw3ixavtWae6JxmvDaI/IpNeYT65MfPGKicSgthZ2IBkO
97FtXgWrzTnUnou2H85paTyLPSlF3OT1RTdZVTQJWYbI69dxox7dKBuf/VTb6MRvLqpT5IdVuA2c
rF/hQ628MsD3o/qAyWyrk98Y8wHtqbzMHYuApQQ27K9dXuTRmk+3XoUsxYKPiuZ6bU5dyCTDSzvp
bNuxfxp1iqQA+ekGjwXuW6FSMs9kTeZ9jAXXQtLUJEG9mjLwkJhTrA2CcG3DUGV+SILuYg8MRf2I
rB/DeJLIPuD7cK0Vfn7xwyZkX2Toh4iyi4yzlYFUI8faRgpncRN24nKlTLQeKZknPk4AfiZrHHNb
EkCzs5kPH8PE2llaDGMaZywOvVMcmH17ielsTNMtt5ZWoXonV61JyVNlrKQ5CSZ3dy43wXc/Gb91
fpoA87eABzitu1aorMNOccudgty5hBNYfEGq2255a9cWhEws2SLHk+/f2lx+iIYfgwQ5Ny9Nw1Qx
zK7ltkB3uwBwIY2REgULQunnsBbZIXLqj3GhD9Cvp5vESuqTIQK8fUx2HT/9ZU1zDN5j/ElggYWQ
H+197+7IhIxY5PXdXWn7EpHUHluJv4n1dB+zhOmLmqhW2OLoy33yksxhYyuB6mhas5m0H4UldxEV
F7bqiOTTouwBf+kROVvtDTFjhPMyovh2Jq+tb2BdkLQa1RNx9oxuwnxvtu2pM51dk7JU6MeQ98Qo
La/Af7eJCz6ZbWgJKp75KSbUd6eql27OJ4/EyRU3b8ygtwG2Nr24mXyJie/YTnG7Q1Dg9fZiG+uB
vDX2h1sY4b7/RP39NrF9AF2NfGeI9Mc0i9VGTsxF3Eh9hk6qe3hSYK8U1W/ERKO2LG/zkRgMScle
0Y3YRfbSjFyy8cVwNpWjs6sLGrHv3PmANXuTs16m0spn+ZHEI9wPLoljzMZrE7Yjut0gv2Q5oveC
98knPeMtScp1mcc/cwKg6iGwT6Zi6+RSBIJj9BrmoBt64kNBufg6VZemnvp3GUqCZxOBzPJALeby
z/28hl58wQ1ytpjJM2F+yl1isDqjORttcfRrvgArKMgeDUyaT3dsaJJtZ190PE6UXfXKnMrio9Zg
dYDo2EhOr4MGJ64zf8dObJ3Ej5z+1BOdJg+yRLipMiNco+HGTBej5UqMeRuEEuYU7rZZ139Hox8t
i89nnWyy3aDst87qdlGm9AcdcusD0zmdYBsGwyZrYVZ7CzWBooH5er0ZhxQJTC/fRNRvWX4IQVw2
cR9cUoP8nunRcEuNO4m/UZsb37gn+LpjfIaRGYA0AP6tkwK5CWzUVElUDEAJF0rqtEsKfq6EW/ok
7HR0Sy4HGbqzGQ+g+dr27wQpogERdbqDY3nnKcp2fRt5duOfU62mOLWXYS2LpqZ8iAiu3Tg1RpuK
/m6V1NE3wjx1rYXcMWa3ljnxNh/8bc41swlZ560D1ULyiy/8CKonlFEPkz9VaxeDJZloj5NyLn2V
f29t6JIKjzBZeihWAPVg86EkNhTrqAlFbFumEwt80/NLBFeZTyilXf9oYkioPelxQhxlIyUHA7yv
adbu/ZhQQpYuy+4w8cbC3Eps+2ugvtHaKJbOwGrSXZ64FFjZSHZBZXOnemnFlodSyIUBOF/mDLmm
AKDIm1fxYJNG00xyP9nZfMhCn2LVkAyXO87UHsEhAJPis+fCP84OEdkaydkQLidan5zYqzRhtu3f
UKPANwBQhW1l29TZHu9uvlfIKo9YjDeVch0Ke0ClBdoXt73hEfA9c86JvKkkqzU/26K8+szCvtol
sJyhcgGKsPh2mzXjJlwG83q2tcYrQxUiII7tq0sB5cz4URL0VN7klAxYQl5BOISXHOdNQVaAF/SK
k0Bql6bKyJ2K+y2d9Ci+1+HMdm4e0dI+ym7qT7Vdtwct1fd10VPfZ7Nac7ZtIpBaaLMca58ijJkY
4MYg1wrZ6x7pOutexfIatj0iRuZoXKk0cDmyPB47MDY8llmLRbnp6MZaKpeZvdk0xo9ljmHCbPwX
o/nQa+2feuAUdutqjhrbayI2oKFFsYKbcgGIVGgnFs1fHkWHyEq7jYj1X/OUJRuQUUiVY58oauZU
FbaYA2Rgecjq8Iq+TW0RcMfYgEX9nLpGuk01HfeW4Hn5Wqj1CAiD0U+Oohq9pPfhtaBc2aZpFR4w
RJGeXFak4vXFWqsYzo3hqxU92Rgn2Mj7j2aXVtsviWdekYfnN8ZeOmNFe2gwk1/EltwEN2tGQuY6
yVGZBjy+BQfAG3Zh9MxwpS2fmz4ogBu3+j4UDfKJ4Ub8brPzfQbgq6YdxLEmB2AO/eDw9XF8ZTOT
5F+9JH4aaoEmbALUldkAAf9Sf8+LajDq20eG3dVWK1Vx1IwawmTvC6/v52FeY71hm8omI/E02d07
HxO7pAiYYFNWlVOsofDzamb8VNWESUeB2IW9ggAtyA25dbTqZiEI2BYi+lE6xR6/t7NSGgzXNIxa
Cuimgvfws2/6ClgjknEdgDoEw8OI2WZOeBCbLMPMpQFkaP+PIV+z849CZMbGh9uRrnrL9WYHOmXg
E8OMEoM1jf08i47A9gw15xqGs7WzZbHvQoy8zay960wgWK/k91bHFTZ0uU0smHNBhx6zFjXe89kV
R/ZF/IKZ8kCsFUyaovGsgBrGNWYd9nlC4SUhRBmPiSidTWzVrMRSevXllyoJj7xw444gZ3xtSfSm
iDmMdHEF33MaJubaXTAeIZNA4c/Z1aE5CfifNggeb7UTvsz2h+kEPaoOJMOpa+1MGSsOLnlIdON3
oPUu1ywRUxCndVBeMT9mxyG6uqyI7kbiRJlJBP3kJ+0G+SAkJ4lsu9WH1yXIZVdxyIEtyg8xc/ej
Ty7fEROHZ+TQbhxTJ25rWy5a2nBSnymWXSSMeUXIJY9EG0CINNrygxb3mzPqI2RM+8IFGOEn76Zj
QTbo0SliC6omwCDLGTZRZj+6tAOSjiQbMPIEjr9Oc6aaE1AdJs8VcifePoBB+lMzFq9zSFjeUGhv
qhkNel+iqXqsaYvC2ab6+EvrPDFE3Vmxe6dxoHiaPmSymANaiKGF1d1gCQbHWWwxGl1Ra+eIMttq
HVMLBwFI29LPxzWLZlgN+doHS3JEdroVAEa2HVc06y3d01xGmaWUNTGb6dPXW6X7TEMGg2iuUoQn
zfIfTP7bmy84xJfq+euXGXKRAl0ZjNggWu1uV/hMmIgL3CJgSQ2HuGzd7bcUHd8G2wpWXD3BdpIh
nnoDBZ7fid3QZISs++juJnHm2EaYvHzaukC9Ui1PivBFfLKmIPREzGx8VMNyO0zfQ51ETq0K+E9I
LC8lbgL8olwxRMDf5Ey7Aq3tLTe1i6/iaI/Ja6367BG6c7bVg7nhTA41vr4++OXmA/dcDYh/QuCM
ahRH7JJkHxvavq2Wpzu2jknARxaL3L4FzLM3Jpp9xfJnsEAqy8AnZNFCeWlmB5d6isHcSHhrN2Oj
az13H7EfRqo7/mRAzr0vc1aMXOhfL2BgciQAG2eTqTGsjsD+BP1yyBnJU6cTAayt0ia5djrs3GYa
EYZFwWOfsFCFKRsg/9jaiH2AwDW8biTfZJ6d0KP+zQ713/iLFnvTv7iLXGFKB+vNEmSj43v5w2MZ
uENHYz4CyI3iX7O0fC8G7gc8kmXSFELtIHDdWBmOtI4IT6AUkeRwntSHyxjvr4CvH+P/+h+8Ts6f
jmk80KbuSMMysRtKQ/6RWZKG/aSkaIq9EMinbUl6TUpExImB5wVk7RMdCaALIASAT0tGQVhr9Raw
UqM7M7rlIngtiqeEV+tsR0l+XpTQjJofyzBJropJWd43XmxNIdOn0d+AJMo92wi1m0U5GdsQzdjW
mcc2zVoPY0Fz9i0bEWXLplOP2nrdOrh8nZzCaUiIj9Ot5LFtDQth3BV8Famx5vApeuHsdaMM0eUi
NeLK6Xjh2ccCOQdbRyztyyS3WAKCNZpgcdfKiNN96OUB8Cb4r4La3oIpCDyWazNYnMtDrG95HLXv
eKmlCY5smaIMlXY1RpaFWThGiJ9E9G12KS1Vmm+QjuBQCYNDrBxYGFZ78EWpblZUvhn1kBEbrBUn
8G4ZJ2z+qJW1c2QMga2g7vUrGc2BB3iUY1KOzaY3lxtzdswbiOh4lY/+2Y214JUhShqwM6frNolo
jq+DbTOFadhKILk1d2nqI2grYucgZDGz1U7dncFRumHw0xJewPKg0MRbKufsUZPOo1Wl86VgGO2B
0zE2VVT2eObiZoc8a5lF15+JnwenEbUvHok8I4wx1c5MDn9yVejHZOJjJjFDxEHPnJPlm7vIHsaz
nXMIFlgvLygFCVux5E0MVfE5huSlO3duifwDoUEECiWEXRXLD1IsJs8xytfIH5OzxpYSVZvFc08I
cGjNXPSMFovMMJ4NDZ8TfPjv2E72dpk6G1RtLQpBa/6WEcCFu5cQ9NIwdiLjYcKPMqGfTupX127f
9VQfmH0yChumVFwAqmYHizxxoKriEiv8r2Rq8I+Ah8XFNFpysMsCUphDyCTPiz0zEWTbL0YSjfzA
Nkbv609+/RmshkyMpjz86zcKG2e96qdp7yumEsjPkqPV4gLu8LKt5tqgJJURpCBkdIdQuuRXkWG7
B3SxckZ8voHzasXoB3IW0aFjW8Rb2DOa2fSpmIrqUrhKeCKJBW8ls9SZSgoVCDQv3sn8qRlOaIey
B5HZwb5UJlBwZzq77uCSYop4LGzVQelVvTW0+lelgXZw7YYboGCKgdsrXxlFbT1Sb6Kq9m8AH1PC
RH10vyG0L8I6sEPxjb21g59i0EicC2AzYgpb7NiSYeEj+vNilQH1P/jgFqCX4NrrwR3oZVzeEvm7
CvrhxUFJI/U22DTQb+AZuPIUxWKb+hhfEtBdXIcofG1Aeis12Z9OAOrbMXrrTBrLU0Na+mXsFXtM
fdxGpQlwv6yxLXYzo7yiBkFsc5CBFGCVyyBHQ1OBlWgmj5SQgZS6OMzNa6wEwRdFAe+s6E4xGa3L
jKmlR8wamCmhtV4o7ifbRVTKcrreIhiNdraaPxnx1mvEfiDvp2LvpE7kyYCxzL+5KP6My8MAKpVl
kQYoLYEt9o+LIql1w1eNKPYoCtaUvvXa0vP4KGD3nuVgEKgSJ79qnmMcMymSAScq0L+PCeRKEZ2N
XrvpIALIVcdEwq7lN9PEf/MRv3Lt/s5/+fqIrrJw8VoOtOE/PqJTK4Z8aKD2ox6bmybAqDE4LPDQ
ehknkTY88VkW//I5yi3ix9ZtalCdSlN76OPB08U9BV15CRkfAtVy2l1fj/ZFIVaLCkeu0SXpDLrZ
VzEzLFcNBT2jzsL4N7fgfwnSgh0jllxFBaoGAIJcGC5/8/uWGlJ6MY0FsrG8uliBfMCAtyJX1PGk
LgELZMey6EmtwpAFymQXjbnFRhNBHqfPgL69fLHwmXvu+ME6CdVcUWnodTM8Yf/3R2JJofyjdnCQ
eQjHNYj/c//L9xsbouYDBEcJH5PvYYAz9JpSqL3hDF4eVDhkmuHHGNT3qnXqt1b9GCdW8bZq6l2b
Y+xw/OwEQij3Rh+oSZG533Jyw7J8Gs8OIu5NnXDVy7pyKbANA9w61FSVlxK6GR4yyQJ0VWa2ueuH
2vDcLNsZ9BTffDX+6uebNjnjvSQ3bDWSoxxErsIti9RftIx3EhthBJP9iGnSvhZs8r6+Nf/fkP9v
DPngFFye1//ZkH+JfoBh+cj/bsj/5x/6pyHfMf5h6YZr65arJLpYE7TVP3NKXfEPi3m0Ky3eCiEt
hev+f+eUOv/QHVcYrqK2oaRdEB3/mVOqOGMwTlq6zVtly/8XQ76+/CV/f+oxO8L/okJVCNssS5h/
vJ+YPMcWmql+0nz9qa2r4uLPPWhUk2k/q2B6yvooUNyjw23FpjCi+VZXGITdGXTw8m+dXjhY3Nz7
lNbWHQX+W1XMA5oy/k2OKdI9PaSZKYMfCP9+5UaD3lezzoxTzfWs409JQPUdjUFtOvjsJyQIcgXD
msSOjCi5STL5M6u8ehzH/nuZJupkq/6xqZvgZoDzevHjGQjeKJqjYbP6LYbsxvf6gciW8RHTDDFL
amkTuWiIAerwnLTkFLKWbW6W0YJeFztIicGdtmXJUmS6F6FChi6M8VW11T6DsbHFcYKra9TzJ4a9
OG19xrtf51QbstKHd2DdmXBECNLVA/2F9pRReZFbJ7A2WfWJYR4fuvqhimB4sjO2mnPM5DrOIBNX
xvQe0B/giUFUaceyX1mZqreWMZ5ainlcqo3aTLHon7Kg3BM44J6dDrtvGibZgYNmpvmD292awPKc
iTWk7jeSyywOz9jfbgwpsM2CktBbrb8WgPlKK8h/TXpnn7uhcZ8cxoYdvo9dT0T9qqHwuRVcjd5Q
A8vHIMi8Lmr6s2rVkxLsi4xFa8iqL7/laIkTO1PnsZ3QhUdYTRvw7qEJZFeCyy347dfY9notqB8g
4eezri2SQksiQjObNV8d1OBAPaiZHwvKqbsziOSS2f3j7Av7UTKdmJTRXslVY9mIp9zTBikxNei7
XsbxJWy195TF0qZt3eqECx4Qd/UaZC1rz36e16EoHwd8+GtpYzqb0GecxoR8dmMEWNY7QUPVo2+W
ZOy1NQn9oXFH6lfqu52dU0JNJs92Ofwb1t2fGCCDe5C6gyMBELBE7PbHC+c0Hclj9Vyf2Epom94H
D0a6zdlEGAYfKbo0omOQaUZPdPD6IY+a75YfN8xWY3a4AVkLfzuwHv6qJ/4FyaEby9/4t0KDT2QJ
faHMwQxRLifBv17RGmzFEgdRcHJxgdO4ZfEWRxjQ73Jg3JdZB9Gzs20qJOZOp94zXWh3v5Qn+iv0
g2b9rYgrtfYrfUOv6TxUqQvLM/OD98EazgqmHvHkw3ebnxuLg5gd+g94lxhnNXc69awI1zqRvCtL
T9Qujx32f41cdW2vrXtq1YbpzwW4PYMSd9q2HX8wUGz6cB/XoI6b4WCWEgTFoodvZTffbHYcKATZ
J072oVqkPHhz9dRSp7AnrADlXbqO62C8WuLQmn6GhHuWnvA1Gw1zeKmxDT0HXXueUNecbJ/tqEOT
x7pTNw+Wri5od4ILsvBkbZRL+V6GLfInIqUm7X2AfPfo1OZmiR5nim2dC+Y/ytCsh7n2d6HPVgRE
p7N13d5r42Ufvg6LhIhBotcPOmbusTTifdgCKQni1DoA+Tjomp3t++E3UrZ2BxT1Ra8VL3ekA/I3
td5r3PCK5JfX2EYwjwPvrGI22Gb2PctoAqIhlxsrRbYDw/3DhUGyKlBA7ZKu+2YrUKUEuZO/O7Be
z1BfaG0P9qQE6Ru2oadlaFqmOTtZDeGeX51CnZj9Pbc7pI059kFsa+FU1BuI7SyPKUplRaP6ZdTy
Fyl72VXdPrb1laH3P213KNbR4h1sw3mt67jyDIbga4HJKpQxPI86BXHSNCRWOl7TS+z0kgeka+vv
aHfETlPAYenU1c4Ku8pr21lbS40NeIl4m5QZ3hHIEXuWaPxxf/rWhxHaJbyj7ZdB+cs0VVkuFgf6
L2IJyIpxCddrGwWHJsTbBKj3ma8JH7H/ZClC62ILOkqjq2s6k6mYdqN+Tb/suejQbNcR+xbu4Dp2
rWhr+OQw6cZrX02kZvB2rMXk21u7xppStzHrLrc9hULsC0ZY2NRtOP1xso0HkhKcNEMk7bvOmZ34
rdZRpLTOSwUh+JC6U8wg2P+Q7kQ0nhusMcyHO9QICrXmk4bxmwm+TXENwA2FR/Ioc1xPJBexhXV3
Lh4/D4cPCuDO6Xfo4DZMeZ+bFu6NYwMq1rgBcCFOlwnzZm6N+UGzIMmPpXwyRx1LdbctESQdGpO4
1QozMGqiaJdE/jO8rtdCUrlrZr6rSa1BhFEU54kca0bRelOND6nFOm5K8muJj9dD5Otu/Dx6xTiD
C0KVvA7k+eKgmkZWZPADm4mk0pJszKIlZTFsMoaOeAF3SwYnCzNYp3S3MONxXzfcUtVYy6egBlmF
oIgo0PROTdJsch0zshuhCZ4YRW6cpngJ+ukTNT6DADN4iIGkrtpKRDtaiscR5tIOEsE7mNyeZ42T
p5rr91A4xaYPcWsydX7tc/el6dDg6eVMGmKuWR6yt2hX1PIkSC3ykiLfx+ls7KT/bHdv8AvjtdQf
WqG5lEAjnsYOu9xokl/hsoqNyazoBnrJYlmbhKkmd0Np/SgjmNDmj2w2CmqGzOuqYWtJ/fcQZTyL
BCrIJvwZEeCwcZe2PUdjFio8yHmMkqKHKwhYbP11xpWJxctgUWQ0TDrKsYfv0AKfG8nfy3RZHa2h
fi9Q5O41NMYlEYK1aN/LDJ1N7aAkmKscN25voHMAeupOTFO+XL+GNcEbVvOmHJhF+0MOxv5RQv3f
dqKxV/Mor+2Q29uvNzIzIzYV2JExb+Ekp6CqG7ve90hHirko733tr1m+Ix+cEOtWLdsDLg5FOFD7
KyOq5Ar4Z6vjKN77Rnn1a915ID3HfXCcCVNfMDSgKBaijNmdp86r+Gwrf17gbRXI4AmQguObyaOa
tJNVTs0pDShhC1ZaLdrgNeYwBPAay1PKZoRHptrnpBMwBLPPEAEJqzA8O0b7n7NAu/gTcRWkpgJK
DjUAOU58yJxZnPJkkFtsTb+HgfcvbJPFQxKJEw6XX2pB+idoCDcWamH26oG9lQO/g6rEX6NcyBk7
0oybXfAzcVmBVQkAW78ovgNPio+12d0LO4FXyGFyrVNpnKIOERHrUv1M94B9fpSHVhA61eC/zbGo
4dtR1yK/EhcZHxpIwGaWHpvUYD68dJnYN4FxmtAV5m7aWsqsWMXYwYMduJeJkISDYIx1XujKE+mr
XEa3PFwENo2B8lpgAK06S65m4p7WeTaR7amXV3bo1YVBi7VuguGjay3DI8ONWSvT5I0MLPKlnPas
ONO2Tj/EBJgmKEj6adg2RDsAOAq5ICx2A+Q98rVpvIwMPuTBrpEqajGgztyHaq7Fw10rIhtYA/82
JIwrrWVoxFUDop4r9ilFaSPnWewrSTRhnrONzAKsRjUbU9FzluvBeIiBbt4hYEohdiY9+7es7Mz1
1LPTaUdx+/InzzHpJLN0SKsG4o4hrNugkwc205B9mAfMvOv30nfbTbEcsNFy1HbAXjZqlgLVeRMd
9G56M7M5PBuO32+tkpE3TgDudFgkhDdwxdeEQYYhE3fnV7IY3RJD09krs2ZyqZpwhrjULfVPPS7X
jmPr19LUn/k48T5Pol9jINqHXsmDmYT8BEeV7YKgemlKnRSexWRujX6LmAXv0NdwIRoMAj2G8TUZ
EOtxFAmIiAS2ude20pjAsxk2k9+RIN0yDCeEw4vTRtT3MWS50CRcBrP+A/A9AXpOtYNYu9F4yXgJ
PT7oCGCNb+4Ukx1r59ojV5elJkbvtXgQHLt7iz2Wl40kMdZharOkz77bKUiQKlL3GdHFI35fbsCx
szZFhvAgZR4VLYPbSBioODFnXs20gxuvIcd2Aoar6IheSPcEKTGgeSvaByItyRRhhbYNl8SHr1+6
XPws4niZxYY0YHUwncLWC5I+O2HLl9z+NsiGmZUCShEYDIBcViFfyX4kKHTXNjAUWyWL818NZB3Z
mEdTrAnLaL7jXi4jbBrVDCyFVTJPWO4ja6pN9rMhlmT4XOT/OQaqY7+9pTVC63JgAgqBtlwZ5chU
d0KhC/H2l+8rd43ofOC3YstSQWgdIpsEwhHxsxt15V+u+Yz0v4d+CM+JkDd3WRmF1ZL3NMpyy3Lj
M6RDWsdtXWwLzO3EU1B5l1jdtogxvhl0d2D9Y+DrjUSBHuEu6nNlffDJ+HhtCWuSmt7rFLuguEcw
PqZTuJ3N4WgvR3/rNCQAduCOiU4k/H2AZrcoVsfB594yi1ORmzMWeKxKmLqWJ33eu1r2CXimuTLZ
6hBIXGvnMImk2pgJpTnM40dTi2JyC9JToLk/xs4QR2Z9v0hL+qTFtaCcV/Z/UHZmu3EjW5T9IgIM
Bqd4zXmUUoMnvRC2ZXMegjP59b2YBXTfkoEyGhcQVK66zkwmGXHinL3XZvrEuaFHD5xUiLvGGqXR
gBh/pyKZvg0zY/bJ8UHlmR6bHI8yf+7u65aIRTfoxIrZKn4OB0dBaB1l34tL31k/xESVE9oK9YRl
bbtqho1WoA0uiK3aeDGp6H1kEytoUls5PhrP0nXR4fcWwqDIf2KSFrLzKHKvsKhfnDeCn1HOF+JZ
0ogwhI/gi/nOziz9Y+aU5WenZAIVFEzD5tqT5PsS85dt5VPZuv5hyrt5X5KbgOwKTL1xEIaNXEDk
ehfXlB/sFfL00xOj+ZD1jJhtpV00xqztVjcfY5PiOnDDbzr36xfQQy+tP5G9obNLCLjjIrlYWw74
FhSOMOWLId/ECxPw+Lb9m28lPukqFRiI8AaE9dGexbArOxDsFgJAPNv5U6eTz0GMr8jqyXRL3OUp
UC65PoIFACzAjyBt5AVNUr1qbO+MfnZ6QHteoDPNhgy9YaTkwayN5iIc61p2QXrmjX0Pxtl7guKT
71EDcEi0HPNqUnPvUk1tHdq3FmH2Km7qaOtoHm+Zx/ZnqtwXVC69Z+HhK1rgYkN68TF78h8+TkJG
u8hJp5tJI0d4OjsRPinROZNTwb3J+R89d15X58FR6SZX49nRtnPFq9n8U80VVkDMS4IvOfBMxO6c
HAAk4Pumdt/mpmRGMTXAblJjPSS+ON9/zPG2tu30MYgI5K4TixixFnofhoGDW3CoTazhPbV4kohC
x+tKbTU6kfF8JzsNNZmwzdJ2i9HTUV+ojFqB5o2qIdVS8ByJNkTrVdo+Ql7AZgYG83M8JrB6lt+0
yBmqxNlJ2a27ZFkbqwg20IUKzT8gHsEiDwOK/mTxiFGEExoLAViKcsJGgnndG7vvMkjSG89KehvJ
PNjIbpE/45HyQqt61DADLoHVClQfYqQWNaLsTKmfnguCiNa1j3ZbmHNwgoin1oPVNj4levJzdhPs
gUaRP9MAFQcxdWJrtcxaSrBTmsguuwi+3UFDCNx5sgpX4Q9N/FPncIzo4b9gUbeM1yEtvlDpot1M
J2LicubF3JJrAG3BVi8ib5HP9RJNCuNs1vk5pfcQyjF9ZuQGbEOmeDtVjfVZibMfWfnjsDS9jFE+
9CPyoQ5lAB6DMH4NiW04EXUNHSY2o1dW6fkyleE7/LTYezG1B41AM742ROEe0fTX69prrT3bePJU
Tuk6tmR/NsuMk0rN2jglwJCEfiux3LCZ4ZOo3B4vY5xbt84PXnpO7CTqqATZIZNcBiTGMU394/1D
JzIFZkUkz1RbV8g4Yhn3UrwJceQ0TFK7Vd0qsrxX9yZkZbnpeaaVAYrMemcoGq+ok7ODDvrHOdhO
ZjHcOH2twjltTiIZ6xX2+Yl62UOiR6adlzfmNdKonOr5AhYgvdaG+4ywc1hrR6xsBts7oZV9gRTR
/krmqLzEA8uSh5KZ5p7Fxlvnyb6m9No4ceydS4eJ5qSOnaPCK+arFV3C9OJZCWm2PmyosRurTeiT
cVGFfCQRj+i4Sr6pBhwHKeKAhUcsM009P5DgQ+54FgxXGNXB2rZ0/GA0c4NiidkW7kQMZ41Ptvc8
5DbzjwZmRvCcA3u+YOKsDxkLOrutOe6jWfwqclWdmyHLwIJyTMp6YewDwBUF0KFzNrYBbdcJn2TW
euf7DyBK7X4ehhent7xzP0A2RGvRHe4FiG+gL8Vph1B6JA5JtLw4jFH46+G6wXi6WSLp91QpErbJ
Zp6HX5UqnkdPn4fCkGtW1O+hBK+9uJ62FjvUTrU+ScHhoaHpsbJ7SBqGQ+/HTEaPu7uPd7Z0NITm
h65Jm8+k4H2qK/NK+Lz6VORXy43wHYsEiVUhxNUxSE5GYHBgy7AWtwmHqsWAN7cZrsnef+o8stLV
IoABhbRy/Fie4Uw81pFTnkfdfJUV0jNf4d5Bf/9PBLRjzyfbKV+DPN3dD5Jlk3Nu7Iht9GnoNA2H
WyNnbGu3BcFAfPwG1duqdMvvcTP/KiOyZVXzxRhJc3Jd74h/6hqEJnpD+ISMvsd5nSTuvJ9Lw11P
GYRKFOxxSOweXzIgr7E/VphzLqXRP7VFFGPOKb5GMbzBzFPfneWIl2frbCmlx6InfzTOmSgk2xo3
Derq+VScGySaJAJwVrc1OJgataSTh8g6bdrZHaOaHQsN4W4s42j1W5LNY3j6noOPi3OchW6BnMUB
k0pHpfwJPRamUhdnSSnN19BBldNUBfZ91A1IiLkAHCgmMkMxvbp29cXAI7n3rZmjUNYnO+GSv4Ra
h6SH9nHKs4eeLuhF4aNSYWhd5ozxwgTvZVtljbxOhb8THSp1QxU2hwoamXXq0DMhNptUAHhy7JWP
0YSeBwwA11EeqQTHW1PwoBt1RTyf225yd/o9WC5yflampvPLnVh8hH1IlE5kDs4pR/Nt+3lyoJeU
bKKBhXCh51AS+KuuRgVvOAXhjH7vrvuARmUVy1d34DgzVl6xSYwoWoedBx/SZ4xuRXuOCQMsGtJl
HMh5B2zH9Nax1Jh4KRt0hAjd6GJS6cSnrRRmeBx6+dVPzfmB+fvznZ41m+FnjAcOXy0iPmnQ3YPB
GB7sBosgeYCch9mzzLw+jMR6rJWjRwxdtLkwJIHfSROPfdelveTTGf7tFUJfjCw0XjqGO25J8ty9
mdIF+itjj+dqTPvt3Gf9gSgZ7GQkLUwu4oD8M9HD9jHkKq1kTWllu+W7rOMTjrJ+h5+zRVFneCdH
tyADo+qgZlxDdEHJbwoDEAKluE1aRbgXUIdSzewzAIIIMWjbuDb9Hfrv3TbHWL3pKoB5hvuWDhCV
mpJ1h7iy4qkf9C5kYkzlZaPnSHr0R4jp7+8+EXaxJTCObJrv6LuHN9XCRWHlmAsGUUlwlVNfPJlz
uOl8FLwy1Ypjpqi+QWci7Rd54bbIRIzYOKSYsl7bSqhjaAMFxPKkafTMuKRzvIS0s2K6oPfOveS+
9mytH2QbPzcuB201QwdvOeYuxpf1Hb/cK/+hTmfODkHFAloPxrkr4TTdOxKdZA33EqotP5mHlQXB
9jAw/wrDL0ncuAcPKcjKt0c63jPmP0LS40Nvy+CE3/bis3zR43KjF/Iu/JXU8ErCABCKu8CummlR
rg5AphxRVWdv+QFN4pqZIZqtpWiBNfjklY2xUxnxbxa3TnvX3vlBS7i3aBLet6/PSRVvl54Ayl3l
pjhQ4u0dlKgWWmLhGp9hmmMKqkEoCDWYDyUzfnhw+tC2xL0JyDGN/O0jLTsUXv8mw9qnm2FzetLe
vB1aa0I6ifuGNuktGGxAyGmlLw3BHOZUoZtN3DfTCPW+LKuE7sEYPDVD/IX9/0epW/WSsnIxL9Ee
RIFu4fhBL6Jrk72C7V8bLebXOSmW9pGy9hVz01UleaO118svQKN+ppBVVlRF4mQlbrixsY7vx7Qb
tmrE5uwvwu1WNOzjbr6FGqQ3yQgHYjbzk7b8/Ngupp127Jj/BoxY06p0PlEC4bVtEBb2fbCdMzO4
Jl1Nf8aKT/zNqKaUP782GPLzRDE2QP18GBzPv7VJ/lZDDoh803rV9nvj4+rGN2ze5kRf1BBnO43s
juQEWa7tgS6YnNtPCFWDnVwoLVAB5FlY5ScT6d1WyZmJZhfAqBnnr5l2m610vsoSfxPx3BXj2tzB
1IeqOceXcFF9vs8ZBp5MINoAK3fSMjcuzsXnmSntZVb2LXS51FlmohTWsCLSmeMgXbeL3487JO7l
16KynkMUVwy10UzOAxsLX5GBvT1ubr29SDScC0+HALhudJsAFusuKqhq5xggGka0dQg653kMFYCw
3gSXnuL6xcw1rZIk+gpLEUAyUUAbkWUEGzXSOPWZV9OMgzGoWipMt4j9HUCQ6ltFsNFZBTPqleXf
smcyFwXmmNjFxTXKdIMNtYS+wCnCXvAIcnrscg5pSVfutTPd8Ef3R2LcrGuP8SZxp+HGcxjvedTX
jMXMte07Hdz279oAegDCxybhh6YJZyLy7+iwXm1nok+tqOUBAhF1GjTJF6d8n6IwYdYGNSEJ7IE1
QkfnsIsQhCf5eB6xUJSGhlGDf5VOIum19USadT5jknFbCE5BAi46MXgaYY9vxjq/TOSEMLIhySNe
+PK1rpvHAcrxxRS/LVhP97F2mlDhq7R7Ddq4fvGHLwRg3dwuZrTJMrKZYv9nn2GvquPZXxEm0r7A
klJnmjk3Y5rfMSa0z6Hc0sBXG8fWA7npFi1GkfwmNtTd1Fp+Lyzz1Q1dhTJOpbvNaIeIUpWBzSdE
IduO8tFu4l1L/tQ+TsLHxOlebKs/Jhw+AJIsOXvc5q5rvAchXLnIECkjYY4S0HHQlzbXlrMt17LZ
CQNRMVzlseHxiUxx5nwDbghGuVsSLOsXOVLT4VAH/ZMHnxwJQMI76fN3YYqQ2QPAUFzoYh52ovDH
jcjNt9agNGf47uMNBiifg41cXAA5PfGOnJ5dGWfVG/pei0eG0sUG6FIhuHQHfUEQGlwjYIHX+29h
aFzSBgRi646duZGZ7A/oO75C2iFZkS6BIwNGYjoKGe3z4/7b/YcxI8vvEbQXYx0+oAkj96WN3rWU
WEsbHD4ok4djA5UAgcryZ7h5ooeh6dt9a7NPMG0l2Md14SmXXmWuJBXYw/2HacGb6tDj/PNnwTyJ
Xd0yIYGRmzyYwKAeKP3nYxjmN0xvycP/+/P7b/C6XWqCGlK2tzNjg3ZKV/nJyXHLCwhqTmglwKYh
ZonV3rTUkCny6MLYJNhqd/z9HnL5jqQyGsIbQDU9PZbUPJHf/GZNiqdHpHptmtkB5kZC+VWUG2vW
NUxNil8TXdfW8EvCVQm3eUlpTV76uELjp55ddw7Xkx0nB4sVIWjp99GLv+VcWRh2A4Vz9hBDGFjL
wH0bOHkhXo4/lWb1uxjiz3IAAt+lJ/rJiMTVxOFZ08ppJ7mvZUz7vbbPYmS0kiM89sv2hEmP8fTw
XhTfXLf/Lhj+dSgTD0CFLPi1SeZ9yQS23Bo7bR26FzXRLOZsR9XmksARFeFzwxw1dbzFfK0xFtE5
WwlOcZ5C8k4s32SgZIucaF2m5vdiBOEUvXXih8e8iJOUfSqH0dsW2mRq04f5ViXpg7QK9KW9C/us
ywiVSGAnqsQSMLoPtl2Oj3aNI9d2v80iO02eT86uyJFU+N5ThtWPrbh+gC+349hKNBLOM3prqJcZ
RyvjGARVRLFKJzpyuqeAljgWsABEUdY9GIeRqLUv0qk8dCvUBwlFIwGu9PFaAMSI+xcNw7eCGEhz
KhqWXU3gBCbQGEKC3/B3mtlyKmwOqTFlq6L8kfXOsEocWW76mbQDI3DXsFl4H85GinTE7n4b1Y90
xLCPjHYppEtkt8JFG6pS2jY7plbUw7mXbawOVgjzPA458n0GlEGdNxND57woIgziOX4fkQJ7y3NR
g0HG6YVrqPJ+zrG2yTdMs30E0z+r0ocyh2/r9xqrkUXAPLy6nVsHZ0yPPAUhhzPbn9bIb6at1s6r
z5gITTgtHhKi117k/FLpe9p5TE2bcGnoScTUHSlOTuke8lBOGxkUexcq2noamnJrdu2J//pl6DUY
xk6fQfkrWKtgCYbMfomseIGyNOYWrg0tUNOmnVZ/scp0PwIgA82nfzmeeaBsh0AE538AWswKvzB1
dyRR8A0UkCfzWZPa5OhdPuONI0UKxJH3pLyBiQK4Zvq/WPP6sNpyznwXo7x1Nd1HOyg2sojarem0
CK/iX54t+CLjDoUw5B5vTDadasJNG5ikynv13nKKx4YGj3RHlyk9aIo2Nd8YSn7jusbVoxwBYWAQ
5XZvfcr5lgF9ZwD4WvaYkjZK1dhLgClVvcH3EyCJ2HbgbSD0N8eobQ6cOQumbA5DmIqmfQo+dS4G
dnsSKocpuTWLU6RJHbGuQDNu6KCx4VglyYOyqV9ci7K5gZyb2O22j0vmhnYD8KsrN3OOMAkcPsbw
mgG9m6yqka0i9CCW1nG61UDYiEWPVyZphRrPKpq6bYy8aZv4ixM5fSr9xAaSgx11NghUjBnrTJ2x
+IYKZmUF/S2MPA+MQ8nWFcjJB+LRVoMyf7RZuooFnHEksxkDYcJhjep9SoDFgV9S65k0G6zHn0pl
HQDQSeLs6gXAk7x0QgPc3eWl/TMPM6YrExz58nvKioYBR4erCEFN1tQu+BfzTU+0fOhgrPQoP3eD
iFbea94JcghJuLPI+sAEcgV6FQATpRFnTznpoSV+T+pNrODtMYbbac0U8aY/pPu+equRvBDeEWHP
n5uXaYgBlUPphpwWnpyYL9U1AWQ06ZGD3ZckSX+IaCC4lsW4qKetiodoj0D5dRrPWgbfLFaiTcs4
ingKG9zBby/yaS7bPiffOP1K3CPGmsr6WWEV6njqEkUiRpKSzWOX81uu8l9e3wBqL89B7x/Dqv6W
Y1bbzLJn1DBfylrSOo0smhE1hou8Be1o9DfR5BHH+CC+mnwXeZC0mwxKBoePErCj+4464C0s++Ho
tv7vfla/AocNV2fGbqh98y+q7EXp+kGc5nmS/91zSCVRn/8Wp+kSoCzJNsGJgHRcGv6Xyq3IJSyQ
XkVDKPeWjLAT1pbN2h9s04xc3NS4phz0N+R2x1uifRrEkm60D6mO/ls7Jz64CCzf9jwHgL2F2wya
vvrg8AJ0E3kRs4RT0vjyWC/tL1fF7c6LYCElMf38TF2V7KCdwfJe937k7WaiExaooyGoy0BVcUTJ
AfN3KFGt6fkvb3AJzv23tM/zXI+3R9wfS6H5QdrXR6UL+C4MTrC3sAiVNdUEWUPpHBv4Th21jpph
RIrOxBHKHvomdy0tMH7//Tb+0BhzmTzTJK8ZsbGvPpotBNm+Roj08ISahiHFDGkqdjdl7ryVLkVn
tnyZFRwCqD3ZX+SNy+3x7wtANqzPN+NLUyCW/qC21CExUqiD3RNoC/HQMC5M4tjfOgOhmvPyiUOs
CChkyr9G6C7f/YdXFg7rJ3eu6dqO/yGcVmC7BSWSO4ygYk0AhHlqB7BMQSMObQhJewAlK5rxtZj9
36U3w7S2b9O92svJ812ydPMRVAHEMfpvcEAW+Pk5S+r+SgLK99yliEfr8Dd56seYV25prpRv+p4l
bW6Zj/JUEA82AQCtfZJdTX/FmE/DIhwpGTpAn7H7mxRgDTBUIdCzZ2hYgTUDtlSM0AMNkxFVYjKA
kQ9TZu5G2yK6bqYDuaVPFQDlc2dW265Gv+dJY8/cGBH5/J4PfofHNmHgwGhihTe+A0MfoZXzXMC8
xOHwL609o+krhbd4/f+9O30HHyZaPc+zGDJ++KLKwtYmV9o9dfSNVw0P8MqUeqv77msjqQTjmgaw
8JIvtZuau/9+7T9XN17bE47iTOJYSIL/vbplgTWgfm/ckzDht8xjs0OkSTykB/1paZv+96v9uVz5
jqewpDou+Rt/hKK6rbQ0akn3FFvGr6GsPqHx/ie9NRX577EKfv336320MC03k6NsiQEIaTGWhQ+X
NtUw4yuStE+EH0EYNJI1JfFeNHaxKrul2bGMCOKStn9oPFdVXSDzkuy2pU8TcBl56dqzjzKsnu+i
0bwC+EjgDQ14skBLx96lLFhzGzqPYQMUzKCT+5dP8OcC6rsOyxcXzIZt/HHpKuI+mIbMtU9RYnhr
ehbFPmnqm+j88DR6ajwIMmIkgzBX8XYRVAENzUd6bIsccQAVCI9n3wQd6GR7Uowz3KtvVJ+tmKip
ufgUOHr+i+Pqz8UWB5NitMtlZ7//eM2VBVBnrhzrRKuBBr/DtMPxIZugADzimBebYjE60AoPc/P8
31fro/16+b65kz1X0oD2bPfjfujRvOW1c4v8K4a0uoDHInyUO32dnoVkmh/U/XQVrV8RRA/1IV00
tfUIDxqNX/+Xu10sd9eHFXixnWGfMx1SgOWyQv+P9aw3Y6BPYMdPGfw5Tlioh+ZF83Pj/ov2c/WJ
UzkPHPWh4RnlX57sezLtv18dM7rnIKjzGNj8uaww6/LNIjJPlWl+oydYoRyR01fH3+cSLG7MCFo6
OS3QYBnhmAl25CxkSBK5b15sHeCgiR+18A5zVzqPvTzRuV/HooZRP6NmCHFv7mIGl4+jLW4zBKx9
FZBKozpxTnvdnxwHe6jVm/vWKVwocozcKjS1D2EM14I+ywrDCM5toHhobl21jbE04ybPn3vZHjqt
ijNDiWXwB+SyWgWsYAebrNmVmIjadkmygKJLmX43zk+ieEvM8Nma/WaXLJEbgwgOIaB1bpQNWYbj
JUwsdz8sic9hZVyE7Ke3cZAHA3bJYOTpc21QuFHUXpp+mJmLKYadDSeqpMNjavu9fym87KUN01vX
QIPoo0L85Xaxltvh4xeGEYp4Y8yWStwXs/+5XYqY0+NkBM4JEJR/nlNnj9LgRxI1/lPfgj4NkWGk
E5qBRHCQaZx2VSTFazcGzhEqMsNlmqyhRldsddmeuE36BGgZGZaAm+6088mZAf7iULD+8sadP594
rKKsstgrlS/9+534P288zHAAB9SAp7tM1EFjMhvTb0KSnB95Xr/5xnTKMse7prDcsD5lzKSL7tYq
O+HLYDtFQpNTf7FmxeYlgLND91miHqzHNcNOeSSXir5i8hm877ztmfLtSR/HclQxayAiKRfqq0wG
AqeEkdtnmTHJd5Gpn8RY3e6VFURSdclvODtZGNVobTMrpofMbPls5/IJ1Fm1yeqfNYHO5w0MUSaF
LJkHTQevBs+yM958WWFKycntQIfF56O6l1zhxzwYIRfiBjuULTovQs2+/WVJ++AKZUnDwYpV2GdB
5SG+h2n/z8U1dRPN0PecU+YfFM2eh8Zr9RY5G/4itcTPA/+mEcdIMC3tEkSNJ9ZjhCgiVVW4r9O/
rO5iqdj/dZe6cCR5bLAQsbbhV/33oga8hMFlPc0nvt7h6DVIKjzSmQAtPMQ2nYT2CfBCufYqdI+j
We1IZbU3hcfgLQaac+liEW3+con+eHB4S7iaSF+AiUUl9eEt+bOFJpvm4ckiMRCZqbuiR8/AkHlD
GgnaMxbyOsh905V+/wSSF0Sy2QOXxof7NwDIH/X+8l7QGgtTLsXrR+ZGjjunagJzOjkhIXHUCMWx
aXEVMwaEf82XFlgkmIbMPTetawDA7XhvxlAR+JOBbtcgC6Io4P/T2RvNaZfDZJyc53F++8tF+3N3
cikolkMJ5iYOCB+PZpmM4tGtvOFk1Bb0gBo7Uh6SXqhyxTkt9Q80YAeWmCZ4DAJ1MNSe0A06a3Ee
XYz4Wc7grgfP+RSFdX2s+5iYxtrPL9mE53tHWGL3XOkxX9LcH1rVVi+sEPmZiSWGI4DpVscyXKYN
GDJgjRj71begaH+ZM/JP+DDBzjDbHJ1VVahNVCAIdxKb5uIirI406LPed1AWus1eotS3Gw8un4YB
WsMf2raWblYVZqGzQxaKhTJtZ3e+t++abFGRecWBZoFEHuSq3VwW8aaDNfzIM01q9jyc6I0GyBuX
SGHbKc6jZCx8/1G1U7vrp9Le3w8gJQM91K+yvcy4JXGHkHU8T0gQ+m3eedYnAZecbkj4Kbeqb1nD
ETeMsy2RbeKIg/M3FK75ROghCYBFfYUe2K7drlOP90U0oWl4Nv3+ZdLdN7Oc8UYY2wGl1SUWxnNj
tRhxRrQU8IKuYfWFgX+C50Cpk1tPh/tJOg7q3yP5E1iDeq4GOwEhMdCuRRazx+WEY9qwd//7pvrz
5ncEJ338xsqRC+Dg32tDXOCQQc1FjDBpdJsUoNlSQ1fD1scDvDM0A4Rh+v9/+h14hi7B4gwpPPmx
3iSO1mphpgHcIgJ0Z5SEJHa9OidGkR2hosbgwOS+bcnzWlRZOWaef/QKTuf6l//+/NaHAw5p2ZRa
FjshZjDH/OOZKrB+CF0D99FIB7W3ZCBLGMmGQ8MW2e8e+wZwgSi4Qq2YNotfYyY45EiiqPqcpMYu
qskfKPzhGsfFDwoRGscWgH2EjqORUzspRvlz9CQZ/21KlNmEm9Y7J2225UgW039/GOF/bC/ZfBZX
uq7ks1iSM+qyN/3P3mNnTCptRNunaNRQcYxInObcMU95k9DXvv8zlkVxuv+WEqzXVFN8HLxgPhEn
xxz1/qt/p9Jlfk7UqjQ+E0Y7n+4/Yqp4JO4jhWftbO5/5BglzUNaF6tQt/PJGlMGCm17kAjhGIJo
uUlTDBSP3XSs9cwwJXHlKXYSg0SGavy/v5ooU+CIMPXoSnlKIh9UDGE1uZqMU1zOI/t7063rvAH/
n49ltJLAI7dDJvMDbLRDYlTMtRM7OGXItQO/4mOPfkG2HL9OmIUYSJyK5cf9N9XEHChNkosZ2+QJ
xao0nwqnxSxTJy9tYOOWDnR44CyaHUbX3lu+icxmjF40jDSLVQzFnH4lMAGhMURKRlbz3os+RXno
EESPnY1ZAnpxwyVTs45e787Mf+xX6AWx3IUdpH/8QN3EWKbKbH0z4u+ihdAvc/0w2xEFOAiiHbxe
Mk2akjiDIAXxipbEWnKKE9GL1yLqNg1ali1sQ0YFGQNWMdn1WeEJ2mes0rDdyDP2crIIIVfvKlvs
7uXZNFQ3OwGsXoWpv8vsNjq0GMXu75IZ+LVg9g5Uu47XxKk4L21qQdNIuRs4vjCZRyIEZsloL4Ys
u0uC+InDRYXk3gKKWrf0mtqivwWBNl+T0CSxGO1wbavgBc//mpQuPpGhJftSUxkQrO9qP/sKAz57
1AmC2TJFgeUOrnu823XYtoxVODC6MuoeMUVbYG+fsMvj1jpwD5IOW0SIV6VR7COgiPAROU4rJyx3
TfMT7+wBLpV4HexUrlIdGnhAaclPwDAuqFwWtZNzcdIF4IKPYt8ict3j3BKruOX8pDS5DlA7XxGM
WdsEdQ2cDvyQKWnsrR8bzH/Cz/SIHrFa0YYSZDRmkThaOcgNDvto1Gdr2wb1aYqHNaOPtNDia5E7
n+0i/+o3IcLSLsJXiiv+aHUkyfQeoW2hwMoXlkfXxOIPDZRkuN76gnCW2rnI7O1Q2/GhibYDL5p0
9Xjjba5aF3v8Px1KEyq874Ni16jUMZI9342p0yLLHbV6tdB3MYRZgCqUfpdi7B5LMXfrwgCG5w/I
q/os/oISFhK9z210dxdDg2pvZMxgfIEp/rOOvpvh7O5VI7I9YWuL22tJHU2iElsrx3VcBtyvs/U0
o4x5HdCIr9I4ixAn8Y+Z7q4YeQSrremiG6G74HUDopZIjre4puqXPQHyeewnB0JGLsoxwC/3+J6T
DPPiiOFvaxsT8LwgkM/oBXj5uSaVIfM2pmNuEyPF7OX62Sph54U0xsizPNqTW71AZghJ99MdwxM7
A+3FhLXIFv0R1ttNy5NvYjlFQJAdIBArREPhsvVOIWJbEwlkHV1olkRHO2EVakweiALw/a6WabNp
gSFsegZYVxcW7uB71E+Dz4bvMaFWhIJtDZwF52E/pb+qFKko2r7qYsbxokzBcJIhrCR/54mTSnuh
1ZttaUAS7+QlMMZK21tnRklIcU/0YuqG+pW6dg0zzH6iYsKyoppr0XbiQUkjwRPxjHEnX2GGYo1p
mhnMdKtoqNjjcObzRycXDFRs+uMtcYrphoIq4g6YV/3gQXS0Ix/AHIlnFQ+T5ji7DhFjnmJ88EsD
F+qpNi6whdKAQB4W+q9lNdKTK4bX1FIBO+UERLsKHxEQ+ySk/mRjYMLaSP/U5px6OEnq0MK2iZjX
3reYLPqgRwh1U6NoXmnLi52pJ6KeoiI7jYR65ONpSmMPa0n7PZtgRxL6EK7DiuxnaLbBuSz958Yc
HS7p96gLjwqfzClViOAmxO9gqbC1uhm5OE7dk8ycfiJ5cj3itjoDBB8PfQ/0tOe7MRy2uFo5AR6Q
Cl2jt2DdSbcYnw0gj5WB/kOU6rFsTW83QpzdB2nyZBe0+tqKB7+syPgxTDxpHQrzY5wX5jGc8k9s
+QtwLUVcm5g0+ojKw5CEvm1NTQzNMyJrNGMYvA87dzWG5XCfpiYVKiLbb84VHlzoTWpv6Iqn2XQe
VCJ/p+R/TTJiHmsxpQmc0dnGqKaKkHk3wtnyPOWUy5okv8J+C/RkraAhWLvWd6ibs/QR1T1fQ1KZ
GwDMUB5RRVeesQ8zjAK4xeYHRpI02sxZQcbO1S7CtrzFFZPvg1njlVAiPdeQCTtTPnBsQasGn+Zx
qCVsV2StaJMsSbiZLPdjW29Kz/IvCOi6bUl41Q7plrnnuh56uHC7UqfjEbgfnvPlr2YoHK/FQmtB
ukMCjTe+DKxCW48l1GcNeiEblHTPsBsRT9xsRzovmqWSOJPiNk9lsR9AQS25hRhOQEruoqDz1zow
xZYrmWwdz8FLOTWLZSS+tPGAKm8ek++m+uymD3bced9ceBuNozP8WgRlJ+PQv6BSW9+1vyWZ2Jsp
cr7nnouqMMmiozJa0qQMG166PcG1q28cKd+tWB/8Hti6MDc2pRQHo/EdOQfuw7x58jzym8ySBHe7
8x6yNCSztOserWb6NtlVsFniqKzGVAerzs31LJHahtgT1x25VntKtC2xIu6hwTyx8mhd0ovj1EE4
3hqkPBnqTU9Steke85TsplLbL/exTNdK8n+M2uV9F2/SRMHREs/cFvpsL2LrMZTAbNILCNj6aKUE
ALRBiNG6b22EecN4kLyKyKvh7BblPg4jcXF6lyD67F23iXoIkAVJGjz7dq5vepSklgD2XZO80Z1i
EWyi+VxMqnpAX4ak2CbkiMkzkBezVtuUyxEDaaAVBEFgSp5L5UdXB/uEmIR/0bVLKKJ0NnUwfL87
y1soxL7Oo209Nxftk43mKAgyinjJ+zCkrYCMdn260ZromhFp63aM6RGVNKK3zPPRtJrDEWxitPFz
8VTRHUm6n6az04gR7DpQxxhNySoKKvh4JoZ7u8B671ZY34fFwohDFJ9wDTJziP4Pe+fV5Kiybttf
xA68eZX3pmx3vxDVDm8TSODXnwG19q7u3vesFfc+36gIQkgqlUqCJPP75hzzK9Liflc2xg1Fa74a
4rpEBND6BxZ56OSxRi+1irApH3vmNtKtt8g3DDIbxWRUive6mn7ye2lu6IdqizDDvODg9YnUvIHb
bT96ablMzFghXqCq0OyxAk1K+ZgbQj2CvF3RRB2WzWDmFIvFTsP2qzM1f6C295QNunpMR/Qq0k/g
/hMbDGm0Ww+OEV6Qk2zkiL0ZQIlz0toG4wmxYQfqj9oaU0Z6oCyYsWC2brYSvTCM1wdJ8eg6cjE2
kLfuDZcEe9FAch0t70rpxI4QUEZ0BBFY0varBKB6Qozu9n0GnJCa19/meSii6U3qGeGJ+b7BMI6k
W6nAkymc+SulHgkldAI0hS0H52iuTLNpyQYcxSow3O6ueHKv9oF6blqAt15gQRmy7GSbh841Vs16
q2SAv31i+1YwCxCqiOir0yXjvpctjlUve6i1hAtapjyqgVluY0N4DPcx4hNLYgaP/L3XV+VDDm/Y
0BRCVcw+2Pklf6vvktfOEI9V1r/YmvQfqBahhyoT/dphsqY8BGBmIAhrFSduRoAJqxa8TVjzuvEY
CXW86i3ggTqTypfBSK84kVpQ0T/9MOa/rdU31sPKqtabU1TTHSWofFE2ibavk5z5jcmxkU6mKhxg
osR51NlCngz8oTu7cr9CB9Bxjh2rhi7Z6A/ZISkA8puWZ2DcgO70LgIWwAkQj9JOxVy0sCsAl3B8
nitLX4demd9RY4POBgZIK6C9u0bmvElOMG/EFtSmghA0xJEPJUENNaPJPgpc7Md9G2NQ96drBkut
PgsPsfnJrhTmg7lAklyKUls1SNYOoqyifZgNt6Aai41pjv4nO0RtAxNSFnF3CzqTcy4WxsUZuSrX
SL+HKNRvvmFePavHAyKN9DTgpfai1HtyDTyOyPvObWVSvxjqOzlm4t51KCKJADKX0/phPm4lmvCl
rGG4iBblb+sY/UMva+0St4b3wtXHWxNcS/ZK7W+GEiBBhz52VTstYeZy2I8K6zxW2C+mJ80jKWwY
LFU93/LNvJLeatGjY7T1Y3VZeqhD8zoL7hNSpqwRxw9JbwJoMvrHrAFaIJNuZ6cYuykbuiQsfCYG
CQCK5j1K8CvvXBFO63opIOYv5nZBq2N74mjDvAgG2gDcjCDDJC8xhxdO4QzNVd7vM5W4Lbcmq9Ls
uh4cAAlCLfOBtCJL2k2TceulErpBWpgnLjUDfIgpH6TMf1LK8NZ0VQjxrDMg6yB296qGK8LvLWMT
I9I7GyQyIOZJjhnNpn3jNCe9D6tDT5PFteobL4f4NyYpYiAtZNt4SDV6tVG29TA028JXH3N6AMeB
gvRc3hpF+C3v6OF6OF8XWevHJyzWDM26/UQL/knmw6VWcHWZzOAG6Jk4Hgm6U0SIQr3G66ltlVSd
EhxgIojYeokiPDiVIM7Jn1xNWPXFtaw6sc0DD5+VBh2XS94Wf7W70Sl+raJWvEGUN0CSdSPdBJQ7
JH1MY1g+KM9kuGuBxcrAHtRV6uoXmmX959TCgkJ+WpraTG37te1L5O1BmbPeysVFNk1yIIvyQDZC
cXSr5GvQVArxNT2ODpMuWGHQD5sRSQ362TWyLZIqiLSIKEFdYOJsckvUdyNmIunH9dch9AiS9dFl
uVG3EH6G91On72JHfboCkNIcu6AxDllkUTArrPbAdDg6WdmRLIzg3Feh3GACIECZVgkScDAnNk1W
mL8AYRzPW1K3wG7Wy33r1PYO8u8lQHC563X9p1MP1jlT3dPg4osQJp6UaojlLkSWuVIV44uJ4nht
s6Jg0USwS8fnt3PqF+kyNOgGl/VWyocZBMXcSOXE90iudt8xE0jNtYs/EEpWhfWZkIInUkEB9TR1
ti5dMjOTasprDrT0TAnZl0V/klZ/cFlDHEoQYC3KujWK3wSqll0fnVi/atIVD6zPOTwng2wWXTo3
O7iJZwKAxmrapj2iWzO4Ub8n6cKr1k4QqKuG4A2UxGF1qquyXaZ1ddXKdnhtN2jKF6Ua1FeBEN3E
teZ0o7g4pO0FXcg3Dx5i41vFF1nzxNl6aMkRpmebXxOsQistQH1Z4apYgNJ9Ifb8qcOGjM1oAHZi
Lp3YBxMGg2jJyP81U0I8aKlenSV/c+9J60UpvC/MVRaV6aZbbLVMcylqbNM6x0BDsk8lMsi/rDLr
fHgvlKalbexzR9uQEBxyNePapU5VS7jqJLCHTHhJMPSNHxowLuzhFbzn0dqpVaG/uv4bFMWvQY9n
hqxJfx3qKf5IjWV/rxMlhc1SW/miIawuzHYB7phkNAQJTbBjQi884xz8brZM5BwKAwRCVNbCb3AE
IZjGraY/JQYlMU1r7e/jkrRtZTSCM9FKrHZc7YkEuoUI7M9GZ3VXPUr3teqkx7jKHoKahZdpmHBf
/P4uB1NBgaUk6yaxCd2KSncfNfpRtMGwFtKw3jotstYEpe/hMBtX1qInDvnCFv2e1pm+UiI8xvMM
rmB01SK6FxGqY/4lD0EbEEanI1YAv+B2VJ2foUY9ClcmRu8WWYAcOFcFitXQYf1aSIYdTxifBMf6
IgyGZm+MXY+zSsnXnjqsGSaiTdTIoz7QAu206vIOgpwEZMCf+lXsqwYGB6oSfQx03yEleONPoVBd
i844L7CzAJNWs/jRsyd7pUA4iNp361amskL/RiKe4jfMnH0bw0x8xjUmF4E/5qB3sAiNY//DsYHz
jWrsURHsw8krOA3o4nsZRzVQbF6VM/ersoXLg+PHu0i9lQdb6nLZG2FH8hhtJKgCsJN6ZPsB+REH
qVOsnUWTNIqJPaF4uUgsgC6k321Np6YKy7LOzUuxNSXTbi9lOcUlyO7Q8+YYyxcNudF6UOSHriGj
sbEjiN6k/da2wbWLedM+LJq7bDxjbwiHS8qgzkVTKnnTfWo9nDSyn1eGRapaILvP0qybjWxSImQS
m9qn49Rrz5Us9PrJotJIhDbhFH41XfHbBpJEUXSbmtVWZeAL45jEhgrUrk8JrbWFvo9MXM+OChGe
ZIm+3Oc9LbMB4BDQlSVw0/6GxJMsvJpOqUoIVKsbe59BtnVtcRxV9T66iXaRNYCQtlZwbEvJucNC
1J0WO2njf60l1AS3bjmaKyAbrkVwnOrJ+GCC/lqOrr1Np2aiijePZZRETl9UW/onxr7EHkQ2dY7+
acRYRSrwFx7D/KK36yaKtJOQ1UUn3HCvDBjAqaXfvENxhcdv2VSLSqpTOF32cUIajdBKd6Xb4rGE
B/2Q1rG5z2Dmj6mS3eqLLS3zbiXBqXaLb6oL5b3szGrrIk6gUOG2Gyq+2lPFpWpPinhf1MUttWC5
SYI9pc8FAYP5Hknz8BCl4C2SwZ30G9E5fkgr1zraLTFmDB83xx7ABcgqWOoxQ/RIeMmJmWg3XKkh
r4wahkcM7fSOZpUmXWUPZN1KwdmYDFcDlxvGYfLk8UEad8VlsDV14e58IDPLcorzZK1s0YqYjtwK
KgxW33YL/BRAl5UHNMIFWHcuufiwJYlGve5sEq3luqbolKvJW/ssh+8kA0CuI+rgEut9elHr7M33
8i+tRdFkSJ8EUPxnvRtxm6J/BOtRHnWr+86aP1xhmsroWYzhlavVyrT1/CQAlWwMXNsLytowFQLz
obas9cjA+VgwGA2he7CYNG3C3vxaVkP0gt7gk6uVazC/9Q+LemeQPLu5a5xaMi/PJgOyhqbspLe0
D1zKLTvim37IqAixNqR0rozOfPH9z6yInjIqRg9FkBirKCQBvU1VOhnRsBlDwOxML5MdE/qTzCmn
KwRhPdalyulDvhMe76pd+L60QN5RkwrtQNzxeL3oTIHORnlS9EjdajlgXCKSE8Keq4qM3lasyOeq
PruTFcGXZX+tqkK9Sy3/hJ+uvA2F+Jm30Mh0Ccg9kYrzOg76RKgblUsx4P1I5GhudJZeO9F6U5q7
Ii5Bf2uhIBVb4v5WhhMjCqbEtoRAwlg1J3VYTZWcatTTB3K6KQAO+mHEIoOfB5ksGd4mhS4vVReh
nj/KuH/1C6XfhCB0T74mj8ZUGrGHrmO2zWKOyOzhgo5uuOgMZSul76nqtsNz0gbmbcou8xcmb62q
JLPdtKEJ3VbdY4hlc2d3KifHtDuUfvuoenvyzNRrWoTbwim05yAkqlBXs8813ZVtCqZiUxda8+xU
2Z6J/6qzcbsv1j5eZY5HCDWgIpU3rRw+S6AnL6GHDdz1XEI3VlbaJKdsREZGzuDeaaBPsYp37eZY
hC3wYf42DpBkMbWkY/wO4Otae7194OfHj1u36Bb43/nher1Ga7mFW3W0LvrNfUpf7e9Ug3Xg73Ih
DQz+kFxoG60aZhDRKlqaWHTWRJZJ6ADDDrxxfZLuNZKP6NjJM4nrFarZrblary/ry+cLzrLFm7vQ
lv6iX/drfWMdqn10i27di/vJ+An2hllvaQMWpJyzxCPKbvxQNevWovWxTrKN+7WnXbVT9+lxuMmb
/iQ+14jW8ZngiXJgPy0pXPtihRNMaTat3FLLx72KEgQHiXoJB+KcrTJ8CttyIwCi4ZaiUdmWbrkD
hNht/bg1seLX3jI2BmXvyvyC7a64uG34WZI+x4lqr+lbG18TJgILprMKaNDE2QV5cUqTTr4VJTCA
tleK84Dk7tZK9WUM8o2QXfrKjRhlUhEwx4zSVyrJS6tGgpBYYYW33DRfDQLZwjFmuhnnRwPDR86b
eHyt1/YCj82wuTVyhSPzcEsAV/mPN+eOr7IqJcnWYqgI1mMzJx9V4D7fd8mVo45Y4vqJ9bg+OFDb
Dn4l6sO8O99KBIdGm2UnjXbagc7XSQlPGZXbTaX3xcGbssbmW3/s1nRHdqPVrWLXyA9FRmQIM6KK
rUa/bNOn7sP8yOgTBBhZNRViLctJJTdODg3CzfygX3T5oZri0qZ3IKWu/HJ/mTsU4fDg5FLLDvNm
zoXzI8LhPu6bb4G1mYZ9rtkprmVt+psi53rtj341Lue3bkUl60p6ustAK7HhtOXBF0GxHZq0Fke1
1NttAd5ttIi7nF9TiCh/v/XHfXEFwEmrU2IQs/R5zEmhrR0dI5MgKW3FBQ0ilFLlB1Y++UFg60zz
eNyiY9QZevQQhxCNaj0l5+1jM98XkP9NSY8MoDnhbdrQj6V2GnkJ297uwd0oSCQMlVG/syIoW0Sr
H5LpD0na++/awf9P9v8Hsr+B6Aqp9/9O9n9946vEul/8xvb/69f+Yvtrmv0vHGqTttj1DHoqyFH+
YvujHv2Xg7yL7A7d+sD6e/9CQWiCa0TYgTFkMjP9G+tv/cuC42og3MZIhLxP+7/D+v+mEpxU97ar
eQifqfPiQflTtj5iDaOM2lKjVa1olaNbRdIW7JlsSuAsGfZHKO1IDMnzpO2ztWVxzFUVcuB0IorS
rTZe7YGzbdWzkiY/f/kkb+9ixd+Q479rKud353kYumi9mjYf0CQo/EXXEli9mTphY95t2K0UDJEM
YZKnA69Y+yjV7oXpP1gaxta8iFt6+1inHFvTdqQXssLO3GidAOfg1GeJRljTiW4EKdWDg45kEoW2
frTJMiwGo03we+F//Ye3/7vM6q+3b7BEdN1J6/6nzKoOmkRyOTfvo9eXn+uxiGmtxRUw/JIwT8Ro
q0ALvVuIPd2Qn0mlb27IDY5ElYcng47OSQ/SQ9VQGnJgDrnTwtdttGcPnXBUKPDKM6ojkV7V+64T
D7qjiyOp8cSdZ6zsSur6xEDe/+F/+l3DOf1Pjo6AC3MhWS0Ijv6QjulGFORenBp3DnRYznTCl11N
tLoqg32LXJiMcM06cVlEdEK4IVPxSjlYWjic4GYS0+5Wz24/VEfkKZu5Dm26T4h8W6b/iflgp4Tw
BUi2ey9o/sGiMTsAPxSxf711zh2TM4qz6k+Zf17mfhuUnn5n4UPanRI/DNpWomxfkPvtLx3qOscc
qyRZu8kZD37/hfVSQ9i2ZSndjtRHb13UXCL7YESi0xbIphI0xjLsuKxE0VGJ9bPSkfk+OLQUCJ0I
r65irBFYqcfQZP7vOGLAVpZ4B78giYVjg/BMMyTkGq0ahySZzU2mo0IATsFsNgw3MxkK1Wmxc4wr
0hZ1mZqogkZWFHcWJAACmnLRKrQYqoHlzERWmDfEojsdsFfLDpFPJep5QBi2tyJmQxja8axjhpYI
dL54k5PehRLTKUV7jhUzXTNU9Fuh+gbLcW0K426663yLuvUNRkSyVpmEPxigIi9q5e8Lun4AryiT
I+iVdgJOBl973ScaHR0ECrTEKqJBCXCSkznX7r19FolPek6PZ+xd8x5q5c7KRL37fzhUbcwJmOss
ZL7mn3JjSCVt74T6XdHbU+dQjkrdms49YYkzl9V19Is0TBeurXgOI8tgakk3owgKFuG6r53Doty2
nrLUCOQ5pa12x5cXJEACDQAIq7HGsmnl3us/vO3f3SjvhynJLZ6NDYp3PgXL/Dro2YrqxL1Va3cq
eEsG7vCBqJOr4SQZq3V84VWuA/rwcci7VI1Z/yHjVJJH4dHHVvUj4qGfc9lVuqaxF4iEFZaIa6JR
QJdM9o+/f7t/WHnmt2tos5tA9RgW/hyjO48CPl187Z4R0nZT6aG4Q/KF3vopbIuWJkQOCSh3CRA0
T9qYJyctiJ8jaqL7v38jxu+C97/eyGRwmHKknP8yrfmD03Bp4ltq8478Fc081a9pGNunIjIWoaq0
L1n3Gfi6+RiNyTnQe2/ZSF2/zh/lIJpNhIGLBnVjrsahXQY0eGJ9X1Z5iXFAs1ZRrMBloBwYUn7p
+szZ61FHcqVZXPKKuFgfbnXgY2usHaRL4KmHgxKnn+IkVP5BvD5r9/8YyQxDNZlSaNQF/2sk002K
wxVRonfRR9/MVqItclVMS7XhrNLYehhE8tMu3LtCsvG69Pv0C/LLszZ0AF4jY9yUeKq2gzvW+9DR
j3qDyn4xKiSDeljmUDYG77PH/zXi0v7vCzmqBjxf849j6dN398uFnL40KBSj0++1wPqsw4zZMkgj
z26/lUPjXLEFknuc4kNrncRat1NTJ5sqUgJ9cptYNw0sI2b1/ps1WXw0ki1Xllt8MVWte6/RGi4C
h1CPr3Kk+U8n1Ni75qvdBO5ODY2aZihL0Zy/sEMBRE63TapyKZiuY+GkPOtkpxa400ktObkRpDt6
/5CoKFeaBGS1G0MuUXonWyQgECCRXCq323NVcK9xPzYgnfVbLgLrpxIjp4tK7a60zoHaWHAoYu1R
mzDUcK2J7dQLk/VYgdk/64lyBcuUhWjapn9Kr4G9/P05YU5jxR8HCuUDh48BMQxi5z+GwBgRRusO
nnb3PDBgS2fsHoDXEB4/dehtxUbe5JHFGDG/gI00touQXucsdukUIHmZavqbVpiH0dUQQSiXtqV1
YJnkEmLjgkdUgQJ2i+FYBs9tJ5Y+pu5NWcF7xt8IhKJhbpgP5mMAtXXTxfE1UXIb+RqN7Fw/jkar
n90CYUY1UETSE3MzymRH5HT62FUjhObG3GRhm296roMLGTvlOrMSDyoFGXR//0lpTLb/65MyTHMK
3eHz+i9vikIFtbN9U7v3Zf5KkBDF6Db8NBPXRaWZK9dWBipYNY25iRVpEcgdku27SMy+PNKQwSdX
DufcIEXz79/ZHN/363dI5BdjGgsHFXm3i0Po93OHaBY9VpNB3OfORSwTarr0vxZe8uzTYj/VjnLC
GZVToozqlUYS6paVLtiYqfo/H76lQcfZGmoLy5linOsptSFqO/U0+N6ZAAllGfj2BKQtlY3ZJNEm
EWOyaloIkbmxmxv+0nilcsyYKEcaE6Vt7hKneaMEIvGKLtAPRtsstVDImjkNjbTcDtXoLcKK2qwp
VGTc08GPSXqpdiVwDphEsASIWY68cKM5tJlyM7GWYeCVGyNT+5W0DIxblNyS5C1OhvZEP7BMGZqZ
exTM1fWXJNM03CV0X7qSMAYvkDVGKzC1grCfpVWYI7HcRQBqnMb/338lNNB/t9KZLssllRMK3ISp
4yZw/xjQKPF75EMPwZ1MmeKSKUCBTCV1lhYyFMgyJ8uqvtNPhfAwDu6+iaODBw7miRiaei8tNN0h
eZp9nVysoTVNGMswcU1qkqTfqHtaGG4IHQQXC7EIKEHI80YzTM8QSt4wgwOhg7XE8dxU7XPTVNpD
4vfPVC2BvBa32EuuKmFaKz4wdRvG9beotbfZYrLPYvkOH2Sn20gRlEOClA4Kkt4R50KAK8pzl1N6
YRRRe84H/qXO1JirxsGy9WiWzuHVbUxseZ8+OBF43DFkltTZ3s52gyVCOcpGIelatjvkW5XiMTR/
E01B7iBUsZP+9H5Lb+89nVzH7w1Cw3z/pJECAS0IaWIl11mRVBO606G8m6/KoK0o1qs5jeFe2wWJ
/uDBKLoPkHJamIoYvJsqftUkaSGxXmAoBuM4JkRw1yNC0ixFaQU4j8AvJ7oGoetNysdu68TC2fKy
+PIEoVnkqLIYa1FOJIhMVipJBwuE+tqlSj8NNexhmG5Qe4UarO1en0SwhLmWWrauxVp4zAfQpvV3
9M+AHeM2vgyTM6L3PXtt9Nm3sU2GXY6CmPakeenN9gSuN7qCwwGJdTUiiHZqIjCrGlRXeweUAEqO
Yt0jSc2s7kesy/SoSswHXapubdfvVzW1K3tU2rspOXr4etMtKCdCIBQfLeCgnEe6Rpavdpe484xb
18RfhDG+5S5Mjxgv/H3IcVyzViLezL4heftUx+F4iwq5MYssWpHBaYK7UjZk2xa7KrHTjVWI7ybK
1X2PMofehas+UXDaF8iajnxt0RLu2IGJMSl8FhLdKeM7gt8LjR9vu5qk5TEd7FvJqbLrS685lyvW
P/7WywF2Fu0PVytIu6pFfE61AQWBbQjkm0JMMgFxSWuPXnFb713NzY46LEjKGQRAUKhFq099eBQy
OyPSOrcRqaGqSQimI+x2VWLL6XL+LTtqhqtLhx1UZYgwOCJnAUEq5WmZ1Qs5oHgkkY/DYdw7qpZc
ZPoTtFVy6wEG7zS1uni8Z58pV4F49YzxDTwqUY2rSCeqcVExA2dABjerGPaxsTswFTU+AO6qryE6
u6uZjg2tGJ2PNVTTI8I48uqtie1povx11f4FsT4HhgrDqBwV9xWBXkgfbVcKr1nA6lRvRGiot2EE
rxjvrRz/StTwIYm4xDGVGfgQ0G+hnI6CS9n5hwZT3CkL7Tcw+hHS13EXNb1NwFlXbdNC0I6xFAv2
7kiSvGNg9Ku9b0NoArs2vvS+q2xR4vty1dMkIokeihaei/FgjAFjbdj8cJq4v3jTxilJj6lcikKs
7ZyjH/oQjvr0O4SQ4DY2stkrun8rXH+pECr/VOTiXNd+cI5sQ0PbXHc7LaxfsirRH+1AP4YwFC/0
khxqD4vOQMqjcNh+Rd3zfZiy14oxo7DceB16fFIbRkZKTav7Y4nDsWQtlIxEyWfQtkxvdG7zXCaI
o6volegCaOsShH64C8rM36JIzNGEGMzvugralIhtgqS64iAdZ1nZvnPD8/KlshvMuniAzARGLx3V
NV7AT1Y4QASrYNFpbYXQtHOKJ2leS7oPDF8aLlGquy1yTAHlm5qI8DdO0q1go2Y4qQA/al1f78JO
+RE25MW1tX8jBRmBgUdSuqbpz0o40hxxfcRPlMzhtpLihJvkPzdZvbO/7XUq6axmqwPGzurAsqh8
39VFD4J0fsTF/M+oPG5MLyoPMJlHdT1OJf73/amADFrEJZDmtwJ/2Ctn3RHo3RU+1ray6l82tXdQ
o5I+U25yfPSMsmtMat9J8agPpsG8iODwZpVYzoDri40TjMPBL50FcIVuV2nRcu5PhIBft7qeQbZU
hnU2dG/vd4fRKbT1ZFs29BPraZMZPrQ3qPhUTKx4lVaZOGTmRD9hJouUHyreoLTiMG9CjTQ9+N+C
UPvwm53BCbZTwi99DwymXqjDRubpc2AGzzWwwa2Lw2Th5RmEv6mDkQ4pF6AwpP2MoOTo5JwsY92p
i3IcHvWQgTrToYcrRIO3vbXvBHX3yEr+2vyxO8oYmQsxRZM0JiZcqSRoSOQvugI41hn94jBvRgcn
wsduPSjmroNR6cVo7JRpw7W4PMy7861AGuQWzftwdje1NqWyO/m17rXHSedEPh+XZCelRy0Z7Fd6
iPAUhNcU3EKIiF08aSZ10C6gRdtNQRgRbTrFRXWMFGvtaD/U0j4joI0XhmrZrGlJqUtcUg+air6c
SXtn1Zu2um4qiT5OyiUGouKCJLPBwbYJ6AGtFT19k56Aiw/girESIkKX2CvawBvHJsE8LP0l9OMB
rgRae5Hi/JRVxgdFveIga/Wn4ilvHqlvkUL6OjRt7A0N6qCYBHmY3r1IzFXQ0UBlinMCKpjjzwz3
bsW1HzFatYvytxy2vXTzdtWMyKWEhQFPIUSaNv68VgfXkyqPtoWun3Yt5UyY2WAKnG45GOJIaWiX
T/0UlCHIr6Jh5FSbNly+9l5QI+Ge9uKpwTM/b7413/fx3Pff/V8f/ngFK6Q42HTI4P78m5lgSF18
/JmyUrF3g3775bWT+Tl61aEVy50D0id+5ePFkWEVxA1VP2pREjsyP1AwPI3LhCRYkN2s9eZXmB/5
+L35rcy7SVDqzPkBCgeDsrLqmP5a3mPn4AwhJpzQPYUFkls03+PY35KboaIZluMKVxAQcRv5+2He
jLqOxDVWDfItGwZ88Ko6ggx4eW617KFtLF0LwmkMmfGo2rCjEo/0UGrlFMNK/RtdTETHakgER1eB
C5JWnC9yy0NC3oSP0nU5k+eH503LOujgOh4RnFVpIjU1EPfMj3AVtDClxug1aMjNz5vvmjfzbmbl
5k6xrJWYXmS+30rdv26VqUrVAGXV6uMXmMlDBmC1DHtwcHeWjwnLVRqMGBhkLbjmB19RhY6Gm4BM
YJK7+BO4xkcrs9w15afi4AcWsWHzzRy+Mk3E0o0Y1qbH5o201RKTW8A0tyiZhLWV4a38uZc6bbyp
hfqxG8Y0R+HOcOh+3On+59kf982/Nz97vu/jZfpApGtPuIw+UkWJj1meIoI+nRKJaUAYZM7+FDSS
REt6AEyA8LccPjZ5Zdu/3jlM/dSPh//YnR9opkbrx1MCxDCIG//zsv+nX2E60GHOSiosldQ63p+d
ZYTAvt8cDeyzxEP/+2+LKGm2FpccC5g1CWX+znejf7/5j6d9/FFlajJ/7M63/nje3A37uO+Xf3x+
5I9fkR7J9KMB76+81ZRPGxT507/YI1HTyuX8Ogh4RfOoTu+aDI0sw6nLJ1MmXZ7tECeCAsQwOn9n
H9/ovOs1OguwrEjZvt+e7/546nxr/qKjogtGiizTL5B3pQzL3MnGrREDzgdjW+zk6JXI5YFrsxBv
p2GuHqQ1rucjoB/1WHwi2p4vbB467JrVkVYR3NcLQXhfnu0TweQp1/u/NrVwAWF/7PtWoCxRdFsL
8ujKtTNarDA4uOYXJZ6pOFi6FlCX8I+I0kiMVeoNzkW5nD/V+Xupmfhu9Kp4KlnV7f1pBqNPX/DY
PKfRRF/999f+8e3M9/3yFZXzYfr+qX/c9JOSwyZq2y9uG3xzFATUlhXhrcOVvhhbnA1eRdACVJ9j
7ysSTafVoz9OsPuVrLhUd+MqYImiGAqO7fstplh6mGYiE8ydbbgum0ZsOw8tTcFUElHGWJ9pQSDa
1qtX66bYvnFy87uvWcE+8YZ9oAZ4losA02WofR1Bo11QUj1ZmHb2enOBEY0DPDPveI30HYWWr6hP
hTVcTCchKIohmGseXSKBMaLQK/scteHTWONfdFLzKZYVoHVMJAWDFTaPmJQz2YVrJeJa30fel6om
GKBoJd5eIhX2KjmZ6SRLF7b6xQtde9Pp5Lg1rvYZySBBwBLXog6jqiBp8gq8a4OZRy591e+RcLCg
V8zhLRr7L/nEmp+RbeqUxEuHSWdu4NmbWgAwNxJHh+hR9HtP67+Nk2NEZvBNgJ4HNxXOsrMSuVnf
42B4ga/t7Ifc+Z77aJtUxGLIHyE2OqCvQe9HD44Yq23Zxc8dKsc1zeF0peHrXhlDQWRcJq03vaNg
ZmhjsBVBtCeaNLsGBdWqKEy7TRUVZy9WX63BtLjE+mj2wbet+Ngv0DTaZVTn35Rczc9dOXES8nhH
HfTGgITBDnL+5L+6AMft9qmNx8xTs6d2ys8AC/a11wf1hTxj1SBQp1AcZ+MparFy9WHb2sRSNyMy
a98NYHIkXArjyjsIg5oB38e30SGgyiNjO0JgR+BlsqE79BPFGl1mNbOXqsi1JTzbdHHI6AOdQEbm
L1O2kmI89aImuTKIsNnrrb7TigDiU7UsCWk4IbDGh6OJ6oYvETCc0Lap0DziTt2F2yi4chV/XFdF
d+2Gtto5Wo/QE1uB1ULJcaz2roOj5bsb6FFmbnIMGpTuDlTKl4wLneI60A78YJ/HNDFjMjmgZG/b
5t60cbJqO9M9pV35EnSOhk8w2leoijftQA1RtRCtktOZLd1usMgAUL60uzQx70OfEFMSArFTs7DD
FPRVURRJWiLthEFgZTTHxsOZR16oYVtb79Z5i1F3FYaL8uJRxF4DExTfMy+IcBJqL/RvmMFO6EBN
k2vO7uKCYn6jTjhOgxjvo1YT9FUa+il7G2k5vzTeV70cHoYo9+9aZH4xKrO/BUC/DsUwnGnhZRfL
IXyXuUq3R+5HwEIhXuopl1ivkjNW9PiEk/lbXlOjCtByngclk6sWI8zBgxs40lx/IgJxLdW4X8+u
oFwUL9Jwyz3rU4IXFcICjP40y1CdiAQk+iaTY/DYaaO3ngESAx/wovZNZZcO43NcpvUTrPDY1/tb
YmyCSdTpZtGyLuyDQpwRpWK6olrq/A97Z7Jbt7Jm6VdJ5JwHJINkkEBlDXbfq3c3IWRbZk8G22Dw
6fPbugeoeweJrARqWBPjyEeyLe3NiL9Z61uUSLj8oe/M+y7z7D1Lm3lNsYlzy4JFFKZBs29K9gdt
bYiHz4J17UP5cblXu2IASY705Dws0deZZMSL1y8YRsgk3AABtCEIYFIXsSfOFF746iuSzZ1WrLWS
69ipkX9X+TcDSuDe7UNG64ZvVqMlhPIyvlqy/jAD4U5K7viUexhHzLvbHtW5ncfxGenBi9u5zBP4
cBMvSrBtsYjXlD+jciF8VIW3MS36o5HWd5uu+DYoXFQmJXQM0wKCqqW6sHb95drNazT3r0NiQrJ1
5KHxl2teqW+NhVra7+a9HbNrjebvNp69DWSme2BJF2/u60dHfNj5UTtR9+58c+N6uRI1uoXHpOTo
vGbmRyYFIUyT9wMNfnBAufw8+PmfzxykuWRv4jdMc8EtT/Syr2jVICVI0x0r8xxmrb2d5gBnb1Av
L3piwihqXgABdAmD8KoMcuvNcW0g1ReXuKrXFGzCzDrg4rfuuGLzINeVZSWAkSb7bBL72KTdbvLN
18Vr+y0m+OHmT3W+bRpMcpF8sZHcX5Ka5Pc5nTdzPoV7K6YDNJZMgF7mpOogF60zfSHczLr64wYH
p3pBmM1IS6iHdNQVwlFnRK76s7mb9kLGdaOrXyjlAuguaj+X2nwTfXGFx3DpRZ6+RAlkZifNETb2
ncIWp9M3CxrMk7QZhC0R8p8lGJ8m8ytzve6n1Qfk1Ld4OAdQfJxdRU0brd2VlLPBHJ5oZkCFejID
d1pYEuQy3hd9PBDdYVyeUIiPgKT5nZgUnrOY648ijzBaeiMZME1A8m19Cb17gnxPDeUuGdE9dwCE
anIyXPh7vHxS1ySfx532sSC0YwWmJS/yNzMEqw4kPxz8Kn8Y4rHjbV2x8Yhga+u5fpgrvzx1Wdlt
eU+s+8A9jz0XA2aOfgPZ6nfgDzfTOM4qMdk7Mk55TOr7sV0xizY1VsCOopLSq4t2mBUY3ZPoxtl6
+BT2y2DYn4Td+Mc5tCSwo3Zgf+pZLyh0V2Dk/tRm1F+Un58KG8sOUbfENZUJ2eBZsrebfHlMo+Jd
pKa59lNN1gZ76tPwZEmWgEHr7XIO+j1rF1p5T+5bg8h+9iruMKaibnCcmkC/MVrh7WvhaOx8sW5E
4iFTDu61kn5nOG/vS/BvGLx1dPXyCPEQJMRoLuZbp58S9Z2/cjlqfgo74yzfCDX3VsZOsUlbE4pf
I8w69hiZxvxk1ghH30gHxcdj+Xc6TyzRpBZfE1wYbPRc0HzaJX8CrfdG2Ox2VQwk3O5xT1GpfvO8
8m3SHhUsI9YobocNOJeAemB+LfzaRVxGhIrWyQNEiGaXB/wjckvIdUaoohYm3DMWZriCptUO3jGO
OzdbElCZ7EVV6e+i7p1t4CcfScdmrmHP9DTPFmXlkF5k9DgniIDdunxpEt7KUxZOODY4/ilheFeY
5cFZRE5MTcuiSPYPi+NjW0jmLxldMxPkJXvFhn5NEjzIrW+IyiM9JIy9g8ij31k7l3t74nEdEBBt
c9nfrAJWw2wE2fGe/ApCnqquPESuJkfbr3m7jOqDZc6zP7r2b+J4GSRHAdZXX20J6d2AG3OfVCnf
0qVa3tMEDx+wNtTWoqVmnArclwW2KeVih4wkAH3LJ/elT05cofYXu61/SqVAs/Qaxb6zrIy3ILx3
4/GyJGl0UUH14ASSuh71yDYrRzg4BZ1GRy19oRUfo0I+Wf298orLw0hSyb5wwiei6bvDcB+X2AvQ
Q9dRza4sW7XDIbNJE29kLIyrK600AoiceCu02MH3KCl/hGlVrfwyaC/amTCSz8nZHoh8LAptH4ai
JcI0EY/E54SPfq33sWSCUerszErwwCibuYq3fG8jQjVaDoOedczGGRnDNQTXrdC2wQcYxXOOZmZd
+sQ7txZ0ECDn5ZFlFV89s7ArKfbTUsxrO3Ivnxip9J5+nr9B64hXg00wMO5XhEhR+KhmsIqFa3+f
qxJGpsOFck97qklAp1QY+BcocVBy/o2//2E2REyTZ5oj1T63RfSICvTBdRi2kIpwLBZJJM3dIFv5
8hFT6ncF8AN8AUYxx+1X1iLjVc72bQ8S3l5RVuVoIobpmDrVc26s6RiFYwF2IfxDwSMwcfdEpUQe
DnyHLADutgc3iI5dq6kqppBs2XB+D3oWMJ41Zm++XWCM7yGPxZRNWDjINm6LbTFIpkvC56H3hvVQ
Brc6FbDNih+kOcqPuo/fveY7Br/5OchxWIzie4O09EFG6msdFc5pcL1q66reUG9CnWxz3z9Yznhu
CiiHaYbUD1RsdQ3gLAsuFuSWU3VDi3VK739mRU7L2l2D7nNep1Id8N5VbNoWuDapz+rLDp8Lzt/S
4A8tm4GAG4N2DnFhtbcR3e8dbw6BJy5/mI0/p2nND6sBgAh4Aq5EYA4Q/76DTr9SHvWn8B5MnSfL
zQZ+msF5IsFOJtX31tPOo4tNf+W0rSIWpVkeZl6JlRJdTDw2c3yw0vhHBCir4dGQEnos/PjUeC9B
W3rwlIllnhOnubrp9FTm4IQa/HdYtQ1uKfx0pQMOJ3JSfBdhuv+UZyZZ6cJcSssd5+uaeQmu6tzH
9kaaOIHNE5jhezFeWPPt5yTY34w5DjXJNVqlZBvbtrxp0/+Ccr/2WFBfplAf7LBfjiNZeGt+CoYV
8IKOnezsz/c4MtlNkVTqqDP9BxniPnVavraAYjaxrFlhTp622UxNaXvndiw/2mRYNshwQDCxOgZv
hAE1rpzndJV8SUPrwpamwTJEJBVCTczF2SOC6HyTtNzun78UiF2vbWW+6kKOByo/uBeVf6jClv6s
hk/t5SiRyhDFPckeB9qb1z6EA1Z8A8OGVDICLxQHiqgPdCO4qOhB/sGLcadTTiQ3NNP2y9+jgTvP
8k68b/jNubjwedMOyPZ18VV0qelHAHu5FeixdjgUUfibjf+Bw2A8t33x1BaFQ0pp4O1INjsbIXnB
bd+6wiSAV9q6wcaZrWdPmw/66/6AEfanO9flBsRietApllJ6onPp+99Y8IXHsEgjBLn272ZR5O8s
tbWzPb8/jyORNjw3BzU1BRuxT4f0GG/gN6LS9catqEEP9J+5moQFgsrCWVeS7w35zrjHFu8Vs/3Z
Q0dg7JNFECO3W9Fs+7qZ1jmLjz0dcbeqeLjWjG3Kc93Y+dZUy2NASMvmLrQZO3Y3gMialRPN0RZ9
AuqrbT+NBxYR4p4NB0l5K02jLwPd2JE6/Cvvmf7ci+eBqcZTUUQ3Cz8Px6RdkbEIgMm4eO2HlDBS
gbonSTz8jZEFNpTixsvrazmIXZ1U4hDYcc4ZTQrQokiJBiIEHZXJ68nNrRGje089j6xrR+zYsOm9
7Cv2kOLqdzUR8AlBBgy4sm2ZymifkmK/Roep95akzlSofs/8YcaLecRMaw5BH6B266DQWfcBSTlg
zoUkf51V8ugm08NnLOY8OEiUa8LbuHeHVa7CHs5KfrERBp5qz6EkLb3qECEU3ApZopMDtsTWt71V
5d04Woh8bRlVbS2RzxuofIE1uM+eyT8azY416et5D6pkvERVER18FmXrenD+WL0trrKvtsuIK16T
/LgJsuy08C5dz104HuqA9XlxX26ncencrOpQ9E16Uay8EEICnmQ/NJ9AZupHzEyngPmMleoH3Qdv
SlnXQOCQ9qQzkIRkHxF3mCskIW81gEm8SqiAVtuR/nZvSJLWz28EO39dxhSiQeH+1pNcVVXkQmcZ
3TfNkRhhJX6dOmIAvUne2t5tf0QVRl+v/OUSw0w/7r60ZB0fihgVBWD8bFWJkdD6gIpkmJJdjMVz
20RkRkNHJa20rB+RX+Lt7XgaSlIaKcb6VT4E+VYye1ij1sk3aCnvLYMGm8jKs8fWo+V0decWUVTj
bmUcxIcO4DqzLBbnuqsX3pGGbv1elOSOk58SRY/A+pJNu4KaQ/DZaskQOyqhXwVMdXazg2BhELsk
xeDFgDBBtli/g7a38dwx3uejM7LBwMLQD17G/s5+j6ig/LbjZ1yob1NRWCcAYPmzI1iGqG3odWb9
aUkIQ5oX28N/n6oEHm6S/ASrObFmfE44Lm6pVf8BI7QGmZ8fwoIAzD6NKhKkUMH2Y825T2YnIFQg
h+xRrB38wFOSg2WQtc7JNn+A1VfTN5p4FaTOsg/7N1iDEJ9AKB5ZwQvUTAuBqLE7nADdEapRefJU
DIYyDXzobmgyh4WTt+OJhsfQ8aB27PJi68GtyQifOm+b5PZ4tgsQUCnqpvIxGeb0+IkZAhfggQdJ
FWau9qUoZYgI/CpY4R/QeQNPIBv5H/M1u38mXnR56FRkHsxCu0CeYU64U/zVqE5tEzdMVl6p+geh
H7mNsovVy2+fI5hSam/tp65zKL6LpnTY4SIIaqDC8dx4M0vECUpSUox7q/v4DAiZM+091tP026+C
c0Ri+fYOad37JdZaOfsvfl9b67bxkU0A3OAmiZ6myDHHQnX0rGIGsleoP3zbT6LN3qo6cTc9I9O1
8CH01Ao68TAxRdF3CUdKdtXg5PkmTAob2S1xw5UgO8RNQSDDbztlxtt92vxxhrabYKmXnZXG7cGV
DeM/SWUthCqfXad8C6fsOZpB9idJNkN+oAAJbBgYdtR4OyJ6bnMvx7NiiWDfvCYGrK3Ex4jEAr8+
0FhCjDZRhHoCzzxvtyjQ67yy5lVScMNlVCqbJZMzfbIDeDK8FxgTGsde+dcU0sY5L+IHXZP9Kxv/
Xauru6ThRRC7vK5y3Cd+vvwurC6BfDbyfuqWFpBpFlNzNx+fYvh4Dn/WKui/rphV5avUD+O9zTeJ
1XzpHwJox7775s+z/rOQGGvomBDHedNhcn5ScGUPRHgy9+vm8irC5nGCdXUpmxI0ToM8teBpJr9M
rys9dtdGhxeg4vUzc1uyB7NAbqim3oac4C3WzagH7rgWBEffPZJMzm2CR2KUXrbtSHlZ5X05bE3b
o3gIISq4HU5ksv0MgZk3NuwEdI02m+2I3T4p0K+GlQRSXfQhECNARgX+BlXxeOhth1Rw5V1JkDuC
vgcC92LKVB39tEt2EN98HBqMHnM4TCtYem4xM6W3TLHzhvxbSzN8yQPryxSzfwnRfJ6TQj302V28
CKLKFWxPcUYmJx09K5nL8+cvpeXxnuur51LGAuWm95HSoyIcRj230lb9bvIbVXJzAfkzfwXriO40
3dZOir2hLqJX5UUvJQ/COYFrGPTR/akuGMbNJSOuguRzlHD9g6vCfRTbME0QDYaMXS1MNjIq/7TR
ZG+lWrjIenUVBbElLFmGI4hQCpImHU4+mn+nsC5tOZZv2ZwXT91Pt2/3ddYUb9zOzqU2hOd17d4D
APBio6zfVo5hZeN45hqRW2mBsCCesAwRcXTL/nO24HTPtCgErWpF4kCGwjBl/2GHXXawf8+plZ5b
OH37Qlgv9cBH7uhvzOBEV1MVR6vJJJL7rj1hgPuRtWO4daqOJypsc7J2iYrIZnelKWqlVxM0N9TM
sFIXRKbbkkUPENbkVcMRRJAGChHkQmRvfxKA11NQ1xuakYB0yPbF7sW81066G1Ihn2tp9mJAq9eE
DlDj4sew3BU0k+qf60IyXQMVktOrnYlpDo95zaDQyZrh3Fo412fXfkjr5gs/AgBjCyW4Ec6jSPn2
azaUa8Tt1a4NCZ4aa+ltBBXxHo1udwqZsKRzg2QvcC+mtH5aegr2daiWnQTqtFPZlyGp5kMaa7Ma
6mBisJpd47oA0VFOw6UMEyJG5rEibvtnBG4vC93qPec0XQnkK+EdhwNglYByVxAD4eScRkFGEN+M
icPSjvjmTwyHi+Fr0ZRAo3vrVZA2desTzi3pOfG+7cgnnKPlqZsnQrbnPzVL+e2U0l0w8jGPQRrn
D3OBGV/W3yDD96cGyxjSPIAaU7ZMaGTr4ToS77ydfPoHF5+7nvwrpiP/GkQFaYNteWxCYz2w7Afv
x+qDcV13m/UqtOPVwjDohTsnukcMyHMPUrNPy5WFS/MwRc/MvYsXy/pTmqHZszOc1sSPOs9aFZeZ
yQiJ5SVKnCTj3UZM5yUoxEPuNc1D5MjqVvZv//jAnXhfIMkG6YtgL/BqeYbpnCO009428+BZce00
r5mreZM4yXQRAyEm0wjhS3eLPOB4JIBdU0G5PR0lq6JmH9rIG3NI7e3EyspNrOZCquTXkcj40Hbs
x4aFVZ9CHCjnO+NQOR2TKPfw2SnyLaD6za2D7Ade35zzPvQHBLaB3LvZMq6lbUASZQzv5nx+9BM6
ziR+6lJnBptJWxaHhrhnt9wWcTNv0fzuyXOgp8VJeA+rlVcSzt+XiiSceUTC0SZOsPO64ntyP0+k
jGvCt62npJ9y9OlmPqBjtKCTSHmYTMsIeHwqa6EJZIJn1uo5Zc3B2lH1XPvERfSAVVYssahYa8pi
JDHg2EYuB4Zd4crCf7Gqh4KytG/OtkWi5Mw93Do9mixZE23dn1sfCnCvkM1NEADXfE9oEoGVhSMD
uWR2vsChYDmiST6RxcF4JgWKVYVrR3Vy5WXI+YU7iIvSzlnZS/5An6xoBTJ/HaY+u4haNZhFEwau
d2gLA/2JSTcz1oMvtXn1ci9/SjiyEmMQtUjzonufz7AJCEf7vJ7UvTzLnG28uBeGCxiNcqgUpjHE
z3UjuhwsNMZJ3Vcp+E6R8Faei72G9HhOMPURiMI7WtTFt5owdQZxG7Iygh8Cj6IM5rUcxcDBNIZn
5354VtIeDzavm9W6606ZgOLPgcR3Zxa5jWR+V0E+pEcpZOqjkb7bJzNGhCyxTk3S5o/THT0XzIx6
+yEfTgq5BTvN4KbCgYwBGi7AIO5XQo7BSQ9feLHeyJIjQCPr9MoXI+qCYKbvtFNvl3ru2ySan57b
6lsc7t0q6umfaYBUHFF/BNXzkmJInrt97Y/quysJf6iyl4q0tq01BsPj0lRHj/Tihjid9edm7jN5
UoErOwyO4dVzs4QLx3VurpefpXkdyZnGylxGHJCleWhS4iPiQH/3Q8E3CWPZbcQBpCkFiPfTQo4L
OzjZsJRouTZHuWGDSc5zCe5iaGxODqeIv1QE0YYpNIHaGVgTt4vegnlnGpKgYC4XOKK9EWpfV4xg
B30ezaQfXxPESmeA0HDHvlA6tbDg4Qb7RWdvyUc5hLFgVWKBHHPr6g2p9HyO7oxpw6Zo7n1xGnXR
XjsEK/soXH4SH1yfbVdU58//amCRnHXhfEnaTu1i0ZBTAxEWED6/zIvAGWoZZkllf4XQtg3uYT4g
5qnMHbCyrotsLMwSlNNj86yxD7FJ5mWupxRZYk76VCNr/ArF4ryaLulAaWNj7xLQcUDj5yuI1/Wn
vaxmvfqy5L8QYj2Q2Rt87+lX0sj5rmY5AhjP1FnCJloNGmhJYMmzKO6mgoxhYN8sVxfcMLS+H8gS
4eV7xZ7otgmB2QjC9Nyoftw4DaznYvjTZNW3lMp/z/qBqS7qdS7lBdrQVJEJmlN/VdkpS+Zvnl1x
zMHf3EShoIms8vdPfcScGMbTOmuvi6eTFUpp1OVkAqK8DtU+TKfXFO4yxA5OSsZQ7yP/kByt3go1
xR9n8NuV7/MYQxy861UAB3relwpEPPK8aJPkza88W6q9E1sb4/rOyV/8qxeHDYRX3LuRN27yzNAY
htO5Y110juLqosakgPiNjddrqLrFQC6LipoTO+O3BN/7iTIJjjBbbqan3A6DhGF5V/VMnUuksRE7
gHTtqQYTyjqQsJ9yrHowpWQUo+8Od33F9CTTwlqbOmWXrF7HMmy3ScgpUdsxxvN7BlVeG2JeyVZY
wf/nUYocxop6iLGlE5DeVyM0kKLxn7IsKNGn+sf8igYyfhN9yzKe034dBShSSDBjNlqbd6Th7cEm
3IsYhyujLMp+19pCb3XfwlJ+VC26KO7NPXxl/Bt9i+odCE6ZM9NdfFJ1a9McEFbpg0aCUBO6MbTT
QWjbPljVT4wuzX5qsoeUgewKZ0l/6Ptg2wd6X4y5/KXhOndbvRDK07jdQ5jqbtP5VrnRI/NPwBLB
KismsUkL+Jcp988DhOZr7mFbrppvFSO1FXYiiZ6KDGVXSZg8MV2eRDRhIhKtD1E54HsJ5Lybk4gs
X1mV17kef825w1wSTrAw8q11WJG0srBWs5fjFh8qvR2A36/YW2ARhKwbhJFzpUF56mKnOym/+54I
G451Xz0CHtqJTCfXPnQezZguDGrBNHEQmlMKcHggf4N9GPsn+r+75lHfLE/ax27pnz/9BIPnvCLw
bI4D+aI3z8tfYJpPh6UOvgweOXODkgaXivXb19wUVVq0IP+iCLuNxqbH1mkN8F1c6mF4T7qWcI/J
3AWk/j+Mz/+fiPLfEFFQatw94P81EeWa1fUH09/3f/+3jxoUtzn+/o9///ur/gaihNFfxHzerfke
DAkyrfCt/g1EieRfACVJwg0D9E54PPi7cNAM6X/8uxf9JfCs+9gz3XtipfwnKor4ywNHAUtZYEFn
0un/T6go/DX/4gb1cbLjlXVlKO8BmTaeu3/1XAqer2rwahvYiUXlOq6VnDpxbpDeM7PqwyE+B2oQ
H0zilnyjQlmGAl3NmMrXNner5I90hPZ/Y61orDfulTb8olU39H8S45XNO6qtyfo95WHcrfIFCNMi
lh6Ospqy4n6gB067Aghm5ZtGBWX/0vnSuBvb7/sv+I0AKOa9SsfDfB+13zlVTrOLwnKKf/npyMa/
DFwWMaw7Sgy3oVAIvC0CpafGGhjK2uOcXsYogvnY1jAD6VRTQ67Z2MZiHyBxdvd4YWPg77mbZBsb
VfMPG8+utRokMqZNx8KSFi7wmdWirPPw6pAK43y4SLDI2eotjtQZZJ7C/jkPjNsZ0cIZB7cbUNIg
qgC8UhPERak0lFHf87flxiakPsHURLFR+pnzLtOuSI7YfjEg2H2J4rXVRYGEhl0tCIfUY82BTy4X
CzuChs59WIMPxr+Kp6ygp9cjoW5eVKbXIZmqDP+fjN3uYLPSr/bVks5AHIgVi7/XxGBlOztmQbqi
aqnE2mQOiis9U59OoNRsxtjSRI8jEd5oFzRboRc+MVK/g3RO35JIl79sct/6fV+wpNnkXaey3QDE
hz/KF8OPIC0IHBeRjm9VBC7KdWPxWjt+SkonEMJtmxM/TqdsN1hw9OyirUYKUAelwKJntw3Vq9PU
xbpvY/k2ShXrXT0h0nuKRrdEOGflDPioiGzn1HV8qyhEBeFLG6d3WdMgewvU40JFlm2zwABA69pe
3QMkXG69uM8bSIOc0r1ZZRYtb1TStLC41YJNLwr+Qq1mCMVYEpuomlcyA/ZSraYM2eC5Spjhs6UP
gJgyy1q4x+nZWYWPUY8+awJgFO7zUGN+UWVp+dvY7qvklqjRuPBUACfuAgCU9k2pCdeKp9wcOLav
W3YxYNmu1pzM8kvtW5F7MC1xfqeYE0V4RCEE41IwSlS8KnoFeFYDrBxhyRmABziM0G0tifVNeZV5
mZDRPDtdn2yJqgcGVnj6kSYnufAEwI4ffB/kL6JBvs8y+116bvHKylrvde2mCMV19rOdWJbPluuf
ASIreNFeDGK0qveumpGSkkq5BdrJMmSx626bskg6e53TXrOEueBSg6K1CuQMEX7I15LmY6+zEL6B
bOVlTu2CaRaCqMSRAUQ2rzp2fqJZ2CbxhnbNMOB0ckzYwj3a3JZfbNPGSBaizCelXHx4lTbvBOZx
U1qT94QmNH7S0wL8z3HqJ1VPOFZdBC1QatD2Ncn4c2LLexztTLykYEDJJhpleg3LmU8s22Dfz9r5
VtV9dhBtTmaE4VEpUcjtRJQ1hHnn8GOqsCYcJ0sK0gah03VWkFySJs7CFdFxED45IR9In61/1BQQ
2xbz8GMQYOglZiveSp+yJKsJV0dO2B36zu1JwgA9H5GJssnk0F0Fb8X9hAVi5xGv+jh5sfXuZmbm
j2rUlylTwyMXPQzS2qLxxxb9sJBrdWTxX3I2BCAK/Mx7tP2BlZ+fetWtIGF1k+a5/aey8/qlo9C8
OXOYRrCKuZ1Wo125R2SJ1lfC/vrrMMkSVKoxwbSy00I9pqKUT9EEbskYVL+0MZI0gogAwQmifN4Q
gQUfFiKysKcBRzWP+egM8/MStOMOKbdDsFVsiHw1yhxi9gm4KHS0Zw9BUkrvWyunagU6tlEScwti
9dfouDnvENqEzh7TF7JPgls3+/0N2itSVV6fA8JV/4g5YD66asC4D4SQ6ZoQpzZz5kPBPoF0C3e+
giUqua1wZIdDMvK1EZKe2Je/Ou1ZW8TZ2cUWd6h5pzB+ufSBOmyCjchoqEIZdLewG8hSMCp9Y4pl
rimiZtSkdr5DrTnvh9zKt1FTiZMfVgNDfZ6xANLphmQydz+mnryWlQm/kO2S7/FU++eBlLorYAK2
cMvdNV2hoeZnwPRf1HkOBbRp9pF9TzbBFgDplSitKA7dvenwxzfuonZQke+wMi/dWQzaj63bEK0a
xMNNGoVYGRXGKS2ITE5LX+8Gzs3tnEiw5c3kHGB9xdeRqdaOBbq75kIIGejCufCShfmfUjCSPbu4
DqZzf0Pf7W7EEYD1lz4zgrCpmHSl2VoVOYE/FcvCMNTz0SoyjL3LCNM/JxJeoOpkc2nQxJAJcagr
lgRCCAd7L5VuRSjWVymr4A3DsPtgxXLccGHKvQastauGwUMhDeCEx5tDdKChKwduCwpws2vx3fxJ
PTs5O5ld7Cx4As9haCB9+6OzzXXvbZzJIUulWojgW7AAViaAr19F+Wlclm6TT6MGS1Uq5hPVdHM4
OfZLnBfbUgbxepknZEHYBbZ1xmyqspdx51spko5GZPMhSwTtbZ3kp4mYhauKygy7nBg3aZaxwKSX
3NC/83YYab5WhJIt56Sh1OfCtbeYZedNRUTF1ncC9B9II7bB4jAAGkpGQVHOzsfhyai82uxy1Iyb
uY54D2ddtxvyvAYcrlG2se/bp7q6XyDA6Az3HRtCm95NObxLK+AE5RwzHs8XdAfaJ/sln2zu0M4u
L5lBEWxZObnB1VIfFtBxx8Fkw87ymUpDzSANr+OY6UXEMDLq/S3BMvM2qxE7LUWAZNwzRf/edAqm
kT15+7qZBW7DeWS7b7UqfWIyhRybfQ+5tmHffVVjs+yEXtTNK3ONiIakXrnJE63dXV/0Pav+zCN8
xc6SctylThD6h9mZ9XIJ+SERodAuwfA6e4sCVYNWdNh4ndJXLvUSDIZzB3cHngGSXKHlzXa5Fzmt
uyKa1Pgx3KJktIx9GWXo/UyWyXMB1H+W9v+vu6D9R3N7rz76/3X/g381ynREBA3/+18/7P/xcfLR
bN6H93/5YPvZSDyNH515/oCTyZf+Az50/8z/2//5dzvy3/Q3InBtGov/ur/5+tEP//Yl6xLuqH/p
cf7+yr97HCn/kq4vHHqZkJTwf+5xQvcvMjo9B6wIB+G92fk/PY791z3r16b1iAIBNpD252/yo5B/
OeSnopgKItsjUiv6n/Q4DG2gTv4T8sanAwtAS3o+aCbkmfRh/9rk0IpofCpJetQWBPfQbT6qqe3X
VDwPREt0Z434eluqBj7POL6D868QcFwKRrU3Ds/UC456JPC3TvbZCLCurot443sVVHNNZFogGVzF
D+MMuoOJagziP/nMgYzR92JGJl/vmgUsjBeKUbQ1An1qlzD9Ht2u2GJJ/arfsXpTWo2t3IwMHOHX
b2SiDog1mQxjs9/ZAdqgQWyWtj124UzUn2dVm8lY3MG1fpdJWl08AH55AJXGiWfiMsrlohd4EbJg
7JW2DxWkaURGsCSccJUW6UqXrnOEGJ/u67i+Wg2HKVruYOu4L2MKGkMU44ROamLXIpbHmQYP33rg
bck7Qkg05HBuDIkerJWi7SyiDhB6Wu2JSqWlSyx7W2bFiA52filGP9wB3ewIxSXhpM3W7vjemdJj
og+rgikmYyUXxy3JmWac9TYw6trpGcRixnoiaNnTORaSV9TMHPhtO/E6YXfOxnyXpoqeQCWkepv5
VUzhcxXSmzVlc5x9tg+u318xDq6cQ6VcQi4nfbFT69Vxna0Z+i9Bqp98IH6TDnZtgJ6uM5wpLVaG
rwt07gz+RmtbZ62ih4Ax6DRGb7ZU7x7jyElhFyoER3ZBHiom9OP9/4oSRfiQStiO/Q+dI5Cg80lQ
mRKQaDvebbgP3+1g6JHTNMjtZ4fmqCZ5IUVYMQQnnQyMy8R0Shq/PIc2EpvJ/pY1fXGBF86+aaYF
TlFC1i1K3sy1iFFr1AB/w3P2+bSojQjxIcQO8vf/pO7MdhtHtiz6Rbwgg/MrSc2yJXlOvxAeMjlP
wZlf34uuAqrvBfqhgX5poEpw2um0JZERJ87Ze+3UaAmyiTFJtigJKy5wrwM/6KuNbZ76JG/eQE/B
HDh1SGi54CL8j0y3glpbRkCPhV/NItrlBaBHZ/pCrfSkiqLeaqs0ZYyyOyGJcwpV/YEN6Yyu6iZy
ggOzOPKb8d2IcnsjNUbsdSwvEgT5lCzjHsEpmYo0UU3iaTY9m99GaV2UrxotbiWLzwxkvAJ6GeAC
bQeYbOGVbI4tGUeeQSGpw68OwLTEm0hHX9dH4abo+1dCPIpDBMBn08cyYCXgNptqxPA2SdMyPIdS
uQ3CbAK7AVPChCts5U5rhzGo6MN4VVFt8sJmIp3Ej1lrYFlaaCt3RHw0tX3fGUVzh9FoO3Td+Bw/
GaJmEP5A0ans4ECZHrX0d9oBWEUK9W06zX0Yzlu35LSoGW2BpYjUa7gHpCssctxUThe/jeY1zNFD
u9MqnV9a8JmhDSfD57Z5S9OHxsyxFo5Eldoi2cAnvbdl2mzZbXw5v5ba9HsmS3UXD+Z9Y02HXpMY
CjW8ciYjwiUjATaehus8x3nQMyP0B4e8YmZYQToSN5e7xJiF0Y121NZVw1s7XELRLhvpxvwL+b1d
VuhOM0v3RQ0O3TbwXQwYPwno0wvfZYrnxYm6V9sP5ESmr7UfE8PqwFbtABnbh7qsb1C0QCwRxtYO
+5094DOSaRvtFacckA/KL/T1eVAUhkHUy0Jpi/Y7H4fZU/XwgRTXkLRhoLD5Y8HeT+YDogpqbHTl
cXRsS4snU8W/a2zimjvqMNjbyMt1+6JH4XCc4vHFdvXiGBsvoZWSJzcRTTKSopLFzm3AsJXVQ4Fc
f0HZ5cpoFeTWKBmZs411dy4c4gnSP4livQCzQT43ux1RsuL32GP3KJgJz9S8KPvVJ7so2s3YfkWJ
Pt5ja8z8inxVD4Eu/iyiZFzoV6W1FqdOHLjM6mM0bjoAqcChrnQagtQnmuhYUY3oZsEKRFfTKXPh
1wl+2lgmZFGac2B1svUGMBGeAXIxs6nQM/001YiwOSD7Mjaeixp/ENKEJiBCal4QqIUlbDfiYDZY
UJA7a4pXJJq6jWEcqxTuKIGj50bdtw6ix2HcTTW0WFRrUTCwS4YyFLfCJWzAwBPSMLI9cnQZAo1S
cWUF0Kqg7zFtSCZZY3anesMEQeWUSYbhzMEzR3qXuxH898x9J6R82Bd/6Mm/pQ6Bu3be3Nq5ng7a
flrwc8K0uOQqlaOFE2RalW81pTZ2aOa4eLhQUuUeCUU73aoLP3SB8SVEpjZwn645A+XUxJ2YJy/s
BVDrMhoNNsel+yHWDwPtCYrl5qpnrXMFUYwDrPQsA1HDJIz4RKZwwx6ZHPquxE4A6OmcWPVdu8dV
plyMLvLSGHWGbfTskIN6MlT3MWkV/VgNSnZVepWHfCwOSmrt47rdm6m90br+cbGbZ3rCT1nIhRJl
r3FVOtCPRuK8uCxJKd6ONIcOFWY9CDz6roiUJRh190AkNwEb7YF1lYmLAvIUy4JDU+OGtaQeHR+f
ibwnqU1Ac0b269j8Pbm423lwbxAh51vYN6Bp5uW7h9bnJVPjbLnV3lHVPfQdkP8WbR3mmwF6Axcm
NcdIIBaKZxxFx1h4ourRgRTVxeRcXVVZHfSlGwfVyKDFqH9jFAWTP1W/m362sAkwGic7FUyWgWXd
BIaMKuyIp5nYmzb+VUz6k+ydbMsU7iGiAEnydPDoyfabmMYraR4Aigv1gIr/TCAbIyi2o0QqczAw
EmNTGO7s4S0RCTEwkxMUDWO+ItqbU1Fc8FEjlRDRe2Pb7TbRlGyPyyvmZYmfCY8z0QaJ9ziEW7y4
bPAgZtx2erVkBgKqKZ60zH41+2nLP+xbR9DF4V6vtXjTIDzaW27Xb5eINxT/GWKK5MNUlhEdTPRV
xRr8FCfb6UI/WQ0RLa3DK6YqQJ504T4PQFjsxLHOwjLESuvTAst22cZM8VLk1F2WlX+kHSqSnCa1
3QCmM5vK8hVleCjm7iXvCWmj+REFFd4tG4HfHLndOZrA+gDPeW5cHeFsysrVjkp2V6WYQ2x7qe+q
yWg9bI6i/lTDRr/XiT00scEFEwKw40JwU5HEt0TDQ53V5gcteLnR5HJLFMKszQjMWvQ2k6nhO807
aRxPEJCRNMUhoR+AOFAjKe0eovhdaxBuFOfLLU9IgaSbY8KD0/4UBSoI0F6M5BaHIZdgWRrt9FCT
4507qx47fAUv7G6lSLc27/OBaiXn9DdRIrHWJWMot0WLsaBrMao4kVn5jADpBMzI+qS8i0JQ0ov9
mZIL6k2reXIkLT0TyOImAkwE0n5FqJ9QEd8NwXm3xbuFyC45aYWLSGOpceNfaD5nfskxlVFa+RA2
pKDZUEpNch1T8oCr+BYaWbFBYk1JmSN3KV2HpN5FEmNfFU82E2m6olDlJGOKXiKgVHU8/OpDhYzq
vqP2sWNKdNdhHxtrmnJiXdxTAoUgAocBNl111HxShG62bp7pI92FIM+8aphwdys0+scQOZyhtC27
LJ2NaRqUPStSv2FuIn8VRvNKyUtth0XA1wekkCRQXTFcoXzUFCwKgIFqQ2+eso4wy3JI+ztAaETq
6YrD3c3rbQNDqvkepqLILof+ebK1gbJcwpNxpnC7dMWM0pK+k6ETKD/pQPKXaQzCVPTHXEE2yrSG
bl/xbg4HuwGbqPcvUm23SmpTpBrifogcHSsJjMGRKB4P7c5hHnRitlw6X60pQ4z1oMKI1fNqZWH8
PTNT6hQ7uxAVRj533TfvTT2ZXqnX/YoAZ19TonhjFcDLhnB8MRIbom55N9sMTSqGtm9hnX4NDtVo
mk2XNh5+9zrx16lhRbjyzavKYeNs9qwoSRpMReQQVWQxB16/xPVXhUZ7QHjx2erDSXW4RrHwEWac
i884PysAcrCoV8k2HpvX2Zx/Y2N/QMvMwECBwtNP4tzeGaTnlk15V2oYU6uW9pSZ0hpqEUbZavyJ
MJp4nrR5L1rYfvigpuWK0oeojPqDU9TNGuaXEeqHqkCvFuJU5M17p4zdLioZkWH7fShoWJkhyfF4
Vgiqht2MUtBfHqzafTCn6AOJO6+w3EgTD4UAqyCjj1DpD66Ei8BMPeJ4YxsrfTZHaq+RKwoADnrK
Uc1tcrxRgwokishgArwaeyuMP13teVqWzcLpbQDrX0Pp0iz32bCnxFtDYt2ncHa/qD5/2QNrCKx1
X0EapN25a6CoRTY9W4tDNyoLSa3uWP7s8LowsCvj+oXG96ZWAKM77dVwo8HrcvsBdXOQM6LhqFSi
XU7hY5Ie6nScN6PhuP5TaV7caqMLBks/akXGUCYUhSeU6WJaODJGeU0X8VbKap9i1DYHgCwhK7RC
axFrsYpLlxSsGHkdfETWhYlXk8vRalAJiFulai96I/e5oeVs2uYnILuwqu6gFMIJabIn18DjVMsL
FvqrCHPkDL/6muidrDpHYP9sMpRqpPpLXSfnN5mUpLjq6lNcEsqWsiprh7ASxP2kBkZa472p6iek
R3cgxsCabISiUBTayOCw+rkm9V5jfvaFe6b+RVoTTygsDQQMjbXFbYORhU6plgdZM7EVUAiAHSM1
nIuMFAVS0sBcfREke8tDwsrClGOfsK8mOhW9Hp6SRPjkShc/b01JuorpFvTF927M4R11niKax5T4
rEAbM8+eoP8JaDS1ArunEsfO1fexXgOwEq/OgpAsZW0f2ZHW11wZnSdZGbtVtB3Wd8NYf9jwGkoB
VXigQ1uRNYpF94oNHu4F8RDtQNc7rVmCaKebz5QVL3QvcsooTs+I9K/0I7eQDUuEhYb5+FBbsTyV
OBo3zOsIBSiyawbz8KBDdK7ouNwpmaqeE7PFxr20h25g0ahjKoCFc1QFV8/hbcoJDo9oc6ZWSzKy
oTS+7gw79v7+GOkdAy31MvV0ANi4UsT52CVH5TGpBK4B5HlKiLOhazFaCy78Cvc53uDwVEbTecls
1l28I7JqflcWv0A4YyfkHlomO7+0jf2KW2fYV5wiYmtkFt63q6DUJclQWe5xhHuZEu5FT3KGqsYf
krIuGUYvzKtio2po8aJ6R+eKMi7S782Y4ZB9bzl3sqEsSGPBYT6+o3b8xD6G6vjQSsq4dGS3sPCv
0ma17ucZ8+TEEQ29ebJf6uoTK5ZzKIx68Gnwjb5WjNvYba911MR+p1SvlpWeJrQ1jFHVT6kgpVST
S+OEEWbxkn5yZz4ZkXPH1ncd9JS0ZRWm7aw8EYZ46fXxRbS0YEgYI8WxdrdKIi62CVKDlvE7PKvV
e4EGsXNm7rZ+z3W5FXLtZKPwQxCe3YFCcu6TSDtloYi3Dg4lCYfgqGT5lqjC2q9A821yrjs4LvTM
a/EOYpIiuv4yBvRRE7nqaZXDQ1HtTSp01a+y6qMKQTaPHapA+5y5a8RDlHRPZZIdQjfdkBzbnXI6
noGpxsdo2alj7HjJQOar3a6ct4z2u16jMwzdHWYRzu3a+F0gV/AhERZeDGgOqplKFiipZUUGFngc
tM1kQ6E3OXJU02NK8iTlVugXZfdOPk7qdRQ2Yy4DxlXzwcTD7aPJPs0xDbauD9/QMHoNMWn+mKnb
EkEByQy6ttfkeI99KOE8SnMyWaqaE8WfYuAG7e2Gk6Q5vFlkKnnV+MhwGkWxlL2XVCBaWpdTyZjb
+smVi7UVtXIDf1IG/G0MIysMAGf0btIJeGOYz+luMffsqbZHTjANAXS+F0px4IxstiPTDUy45n6e
rKOMc1ixhb0xmGjSR6G9gb1geJj670ofwT+g/mLnHulW6XdNbzgHRhtj4Bot0KaeuqCYzl1NoxIv
Em4QebWnaqfRivXGaWA6qpBe2HyZIa3A1Eq/l8mysZILw6cS/bJD83dha+V2zIEv9o6dnoZafZRu
u1fB/AZGH107NboxfEXrOnBVuzbeV+BUNaccasGp9zUiK7wsSglyN76SFgOckw5neA93ixZuMyHX
W1QvAmmvmtcavWaUKYdSPJFLulnw5YWwNnzcbve5utoM0u6WV/pTr1Q0B2YFHpTQA8aeRyawOqex
NZtTVTCxUJkoUHtVoL/WGoWs6tnOLAbVt3cy7F6qNqIfG1mb2k2LjZGhixc6ad4FnVEcUkciHZHS
ud9kdj9bCx0pK42gxJrDsqOhug+HYo+Fn5THhFGKLSdizuFY1OgiKciKZgMLagMWyfHjwSUb5NCE
55xgIbSRX1IxEOlzKa9Hppu7Rg3a60OEyvAYo2bZWlp71TFx7pNUw3yQUltUln0c4/bvj1CorumL
OP/cUFGO3CicCDnrBKZD7/PnoYhz6zgbwjoiceAC/Plk5xIoLHRu9ZY189hHSb/VaVgdUl00BLVr
9zRkzG3VwEqtSzUOaM3AT/1JP1sf9CjCW9CtoWszaZW5p0fMzOjCcNhItb0xJzNShb451suwH4sC
N0BZ1kcdn8nx56Oxo6hx5gPJwyz3UK766lZoTYLuMpOncEQb4/389BjyzbEG12qVlZsH9OQdbGr8
3J9f5ucjWuJknP3756hCkfPWYg+5E+o22ktvdG0ccHJhgh7T96ENjQfWEn8/xCXHViYrr/rKOZxW
+lv8gwL8+dD+Af01K0nPWaF+Scf+Uwrz3CQqpKLWME9oM1MCdHmCHVhu6BQDqfZJb/gaQqHjz0PP
XbMZhfrxz6eE6RypcusdQzhaav98AZHr39/187l0LjSsPyzt/3xhrBhg6OTIeYzNDnQAERLhlj7+
8+BKHX7Xz58TmHaNFHhzXO4CZ0VDF6JXdnavHAmg6ALCAjLG/s0j0ZjFXRVRDw8Ku+lIA7spQiQF
JV5bI/FydVg2Wq8xehwKHaWJXOW3DspSAn1ASyJt9clKgUznovyqiwz6Q5TcipKNH1q2+pCHEhEv
NVLKXoorfxHsp2NytgEXeORQcnIWGa6Nwfq9CKXbI0U5cCYwz/2c7GTnFJuarpQyPYoIBg2TdJSt
kIgj8qDQ1wJnU+gqMt59nlPEOMYMyo2L8pQa+kr4GfzJpAORzemTFub1WakzGvR2TDS0OM7RtG4C
uLyR74hNFfZXA6XZSV3ijUb087Yuy+0CKJb9Rk/3iFrZVe0IFZ6LZQlJub8MPcyZXp38IlP3pYqg
oAqHX41SPKsTppyUfhCoQUBGN86Juh+btX3Iw57jEtQZFkmdedCONBAeKoo4EX1y9s2vtaIl6EFy
l6ENki9jDGRZf6NfuKCCigyxb3SOKvq8y236noX5kmnd4GVS/10o1qPkUA295IQvIEeoW9H6NEKf
wTKYJPEMlGRG5O0VZCjDKZIMT+DuRsP01M72Mc2eBoH7ONLHS9gbD66EsOCmICZmOEnVC814zvsl
2r0hLJ9n4lh0cBX+0A/vceFe1x9bOxqjEuQ/oIhURv7pd1kR4U4Hn0Hc/BZi0sPSC9pFLR6RKr8a
+In48ujlsfpW9qys1SK/R6m/dTxDM6UxssLFSQFpf8UzPexKPMruXPWJ5dGoxBsxt6/rs/MN2g13
mWUtO3fpPuwhuroKxXkFdpbWLnBSgOCg7iOHk5sBPN98qkPqn4XbI6/XPIxafW66aTcIIOxx0n+3
Y0d5xTmXDjh7JTE/q6i97Z5EOoUbUy061jPnILBsJgJdQsygxmpWUHxS/GaGT153M+CpIZg0IbwC
CSa7pTl5cyixo2jzUy3cLysyl1Nb04PSsBn4RHh0GKJBKLtjQ93XEcehxJKOw46c3MiDx2RiE3cG
TOCJdcUVx6FgZeczy8irEjWG7EiXWXgKJZO99aVjUKR/NIDGBl15vy8qTqkgc1yPlPo3xRqDqLMe
tVV2YxGdJxjBpUOn+KGg5x1qNHxDDBpr7vb6fsgqKbcyljDMqpasIOd1kOoHa6UelJX+CwUSce4h
z7mRg5fD2cokfjCARJGQcITGHBtAKJ8sI6OBMFsUNvolKmtYO2Mjt/RroGmmJhFQ9Lwtu1KPeZd+
ziUmJtHeEqv9Y6ORI7YcVmtRDfQFofclLhKIjEGEyrsY6FPkAX15X2qHt8d1QIi758VtHsJe/x6L
AXs42SwU1KUHN3wNHuEZ8qUkscl1yNpv0WIMcYwXCxEjYJWB27F6kbZ2cTG8bM0MlrTEwZo3Lxyy
cFQzu8d3aEBWG2V6cEOyRTKOlESiPjFRN7hIaf66o83Jjcwh20b4A+HLS9qB0jlJguaX2i9NYBYh
u2rCW+LIk2lXr8Co7o2kID6DeIR4eW2H5iCM8dJp0TbpVi+3cAw/S3pcU6a2H6z4KY3NZutYci1T
Gd45irGLIuzhndKwcKZr7c5py0Uk1Vo0RuACeM6ebvabEuugDRw281OGv1VK672hBGvNUmcvzYKw
dh4a1/p0bCY3XDal3v8W1XKrm6stqs1s0AaEFkLHjy+kZsYguAnf1gse+s2mT9yNAmxcN5Tj1GIh
jHsD9oYdKHP60Q7R3rXIigSAHPQWvTiiS65zSCeGYkEE5jw9E7EGKydTHoosP9fDpxIhiXYGYshN
9YCY0/AtGekeOO/7EE6y3vb+YvaEqtdO7qEoCkJd2WfWjPwzuVm2ddXz7lb2ileWVoBB+/Lzcwl2
RUacYSO1unwr7eohbtXKE6gStIWS21DRXWPUDj0KJCqibN72sL9snKBMXaMWNQFMFbfbVY6I2XnW
M6JJk80UzSbtH1qbewnjHLwbWd65Zfhg4VjTZ5TKhfFBRhx+StP8qlm3RpJ5W9k8pwBXWxmfTEKV
0BEek5hVcXKvDt0kHScRty40MaawH0jujspsv3eO88fJP1X0zR6zsycilSAHkFVS2kQHV0zdpbpn
cR1pCtNhndT9Msp32rirCS/lGNntShZapWw+0qh4QExxka7p4xFf9h1OGug5sAuoQc6xGh0J5Hwy
VeO1BlRnFTwBastDMtt5gJ3yfY5QM2BPW4n4Xs0YxlNon1KTb5i+HlPCkRkHfqg9LeM+r5/TYSKe
4AE95pcaUeMI+FJjC5SPDIeh3+UEDKpsBqiZttKYDzX2WN4X+pIOESt+gwU9l/AJ05mZWJ2KnQT+
Aj1T3DlJsplV461BeMv0KjxVhA6UqBN6e845JTJLQRlmN/WvtB9e24xUaIIaL3osAcOkyW3sym/Y
g4zejf7NyZtN27WfzWy8F035UuaUBX3y3FjDLyi6MJJLxIp5XW45P9psAMnk52P2EcONQfC2gCJh
0FDKT5P3M3RwbccM9KdK2zi5lu2d+TFKle6WVuq5ngKhNo3PrE+/5KEGWqpJyoBz2+Kb3EoV+ew2
72jdT6A+x4QrwZQklyTQPEQdIExSGXh1zCW17KNrUASEbBSMxfSt1TV3asG82OCFQU6QwvgnNHsU
0a8W7ynq4VOJItIzHHZKJCQnOq9XU1FjXOWHdDI+xiEzeKmfnFn7oGkGIn8cdoqLpkEvyq/1/g6x
WcIasXxabLVfCKDlk2E9kat1GOKB1QeZuTfq89m0mbQ5kth1S9iELef9PrI789L2GQdQoXxVDf+K
qbyUq6G6JWDeIuMFwKfxijRgb5SWXNMo5wNmAO+n3Le7b7HK8LoIFqyraOvWfCmHkEKlYcmERa1l
3ZcCnYIWs/bZQoRYgDMvLqr4tNxYCHl8IU0XWYd2gDyx7JUjYRTPGXDVbVRl5BQ4VxXv9KlnUqIj
Cq+WhYlMxYC0Cp/cxHpTY+YCUUgGDMbKTh1OVutkG60he7WP4cOU9e+5KVkyxHJbw57tJCN5oMhO
FcchugqMQjqn8Ww9RdVkf+gtAfWZbQY2FqxVj78hJwnFKBQfJvw+UF4LSpYjPKYH465SzFegliMg
54IuncZ80k5eG7FceorIHSpZ6HIiu1ECoVGY7TeEN3tJUiW0/VgCYAZhV+nMuPs1QQdDWN7fzzRX
h76ZWDLwxNKugFPGusKba2xLJX5omqjZaGEVksC2JQMMS2r7JpZU2+CRWAIFYVLrrk53cIKaTgwZ
05MjiLvuyPTGt5m4Mgw61S2niqo177VwsHe6Mz1zKQAsATBsjiPElgqIZPo8qjD0ke9EyEzZyMg3
3aTTWKG4nuGTgLCmauaZs0QdSrRD4Uzfp21zbhXuFTzzGUUevhmUCC7kzbRs9nV0WEig8CIOhGqD
eXnAL0q9aIz0CayrOyMMqaAM5PStdsyc1d2gZQ/ASz7rKAOyZB7c7F5yyL712nJCp6sfGJl1KlDK
qCuobNiwcJaDSyFL52DUy+jVquktdYpWim5e3RfUkbHqkQf03NEWGgVoEMBVzSBgSarypWurItDN
N7f+siDCBUqbhJ4qkociWR5KnTYdOndiAKLxIcxWDf9poSdiK7TFSDA6WX0+bgkV+CPR9x5WQiXL
MqCLSgwH0+z/CLfA5BvOOyNVnw3lHdLnb9VY/LEUhMuXKGf0ITkDVlw2biRMynd9k5B4L5b8ZcWB
haVbM8FAT7C0AdjscqtYsbXt62g/tt39oE1qYMyC5mDXbcNYSzb0ox1PZJBFFl1lTZzR3uvsIbxr
1DbpoSW9iqYomIocyXHl7qyJqI2qtHfO9EJ7hh4hXtstDvjPUjCWKerwcZzsN02At+yb5x5nhocW
Ru6UwrrHvkgvev7WJB1Z/EV40pnaRLmV+EUfNiwTh6VGNJw5/QiMITLRgbORKHl7BaWGlQLyREA4
z7YDc9m49OojJ/0AnuKJvngbc+RPYf8O+GhbdpK5fB02FFTjHQNxYnWZHKhNZN2Yzdp6+dsqB8fP
QqYefY+PG5nvJlqKfbuQcZmA1C4WclTAlGt7axEX0t0otGh1mvo2bpPdMIrMqyftk8gWTK05rJgo
3bP3RbtKe+5do/AZEyM+yQsE5UoM8Ki4pmYcU50NN7cUmF2+27SAtEMsEtX6Z931b1bqh7Us7nKT
5PiO/xckS55r55glwuWsqz3HXNHC1BXGkXH3PkusTecu9NJblThGjQRcByxveienjVUVz0mCC7TQ
F682pB64uJ+CLvbDvvzTlHDe3D7SkG1bn8Y8AQgriFUaEu0B1Xp3mMaSpXm23vpPpxLxPmuYJtFi
7G24mOZKwUo7jlxlTfgVR9psfHbM5i4WVrLDFud1CwxNs3lOQqgtbrE8WkLJjgn3LwVfnm46URNT
seKxZN6LDSqZneg6JmvlXtO70We+9bhEYHbM6GJKOutamHxYjkgOgxgurWIynZ/6AQl5kfpxMs3B
ahx1y8F+ULDiWJZ6hvA6Qp7nym2r0u8rCft9IlVEy/cMcyCIzSNhi8pe1EN/yyJ+M5EOKPQGZrgR
VAZ1+v5RH/9fS7Dvki9ZtdWf7t9F1z9C6n8U2f+PhNoCjyaxjP+zUPuuKruP8t8k2n9/z98SbU01
/gVywFrzUTUGHAYK6b9tqJpm/Us1Nc1WdSTzGED5Sf/YUFWVKGVVIMY3DWvNGf9bom0Y/9Itg4h0
XZAiYVmG9r+SaOv/KdEmWYn6Ruc/JmGc+f4zZrJeqgyc+RxfrLklC0LqnGKqcg/BYVr5iYelhIgB
7eNU9E66yYfk3cGceiTyRPOQnEL+j0+9CtmTVIMUxdIfBzFxjuftl3C6B6OWKQJMEibnAdc2dGFq
E7fcI356aU1auaN5cVddHO1I4v6yuftclnxT2SmtwwQNN42pX3EGs16UO8soukuezeqNvmxQtgYD
OwBONMWgOMGL0HJjQqxNY2msNUSU12ZZXhSzeNXZw3fVn2isNrDA0RBRo2i9UW6p+pZdg7kC2Eu+
i/g2jggWFvskestzRnfUyN+TsVampsPRyyAYnbGFahDwPYPDjYYPqKAUQ2Qp9sgZgeBCTbQFtJsh
NsB8sw7k/RwFy7gGorrJdwOEpBxy3LS0gDxUfXQMdqoD236iH5Agz4JMm4GArCa8f7AXzMw6qjGj
gtilT2eQE2s6PHMD8vyZQVIdmdbWUvJkE9X0ViFibAQZVUEq5itE1TKfzEtTIscG1R90zAr9RHcf
lYSh7iLVazdwzOoVtoIliyvPqh9brgFS1U0CEo38DVMjQx9StrTeIssmiWkfuNiU4tqCB+o4Wz1t
f+Epoue/6NWmBPgmXCqPuiF01cGwpNkR51tZbRNL9jua/98/6lrmce/IYx4Icje2Ii1UvzQgSTgD
5ea8IF/lgHZpRubNkK7/cHoHFFA4BlXAIe5cYz/jMSKDU77Y9erotQt3FY18oN2eCIccNhMzvgOa
rzJQ8yrckxu7vrHTvaIjv0sXQgcTDrl6qZrbcnK0XWIXW+6Uu2JxP6Ec9Tsrs99BDq/ZKZHJ4IhC
Ur2Pmyj1R73+wLmdojyHwKK26X2jySywauZ4k35GfHqka0MLjhQxdk9E97n444IPPxAd8aYmOWLf
CeDHmnswMQsMdIlAuLMiQh33bfWVYaE+gsMi4xTt4g6V9HzGsYGXl5x5t8qodORQQvh9CWM3PwHQ
1/wOASC/D+OXtCDxsNVQJBC6MCUPE/IDK8YhaXyZUMjirg9UebHXaLhIY67cYe8tuL9tLcANn3oZ
adexpMNGvugrQl4kS2a28uRCIFJlFgBS+ABy/t2xgPnqwsYtZ7FNFqYHM+oUYzZ/2+V0p6vMNzuS
hHEN9cy8k5FLnQw8f2g10icThufaCnxy63qvNNVKo1mF+57UkEKu2nXTmQ52jf1BMhic+rIL5IBC
DdD7RiYuxxhqqs1SFn3Q53veNVRiE6cDtUGu6zjqO2OMAEILiQP6lhXYD23zm1e8RPsnGGeP145k
Uak5vLedPWDyQ3leGiDrjY2M9oiUsDiplThlyfhBJ2lbtf1E9EiSeovVFr6lwnQlKzDz86EaD6mI
32o3vlcr9MWxQ7rbUHHJJRldbANQdOAgLoJiGPt5SscL6zH+Dpioq+hP6bFbuwqarCp/i5iMUDZP
OhMieDGqh/caems7Q7b29BzcpIb9cysM5cPRi4csjz/MMrmUhW5eFJsz7Bi2jGGi+Zb2+CipozY5
aaeBlnadP6koyKMOvlRbbVUroXKJNQyjPQBRYyYMYwqQLfVmjlI/FdmxQ7jglf1AG7gEzYLmj37P
WgrJY4595TiaMkdtop7++dTP32jxJjAd/Ot7/vra+o3/7c+CKT9pCgQVkl824KSuxuPPR9qoXxfF
+tYzqKOxru1ErtaodomSNNfgyZ8//jxkHPo3VLd/uoEQOL+x24nOpHvBJrW215j2tsxvGEIDz28R
gzAqGjw0bK7fxMZ51fQFVow704GodB8j7VIXFechQ0vfXSd7zk9o1c+HPw9tLTPIUkhKYLAUx58H
+ITFEXN/+dcffz6HJ1cLyhgMFdG09k1jGx3tqA3idSVMF/lAZPQRMCnKGrE8VU7p6Vnl3C/msqc+
z0Fv9RcVSevx56Fep5IGBqq+LcDYSS07NiTxZHV2jE3rakXRaxcWt3ZiMBeBZsYAdOd0jnvQbZXJ
qKyjYi8zylRtfedMjfZXFz3SrC9V/+dz7Rq6iWR8PIzdc4FF+wgu3cnaeR8Vyd4SZbSdJuejIyWu
w3d6wvP7h7QZc6M4VrpL7fZirgmT05ogl6FWPar2PRNcjqm6UlZ7sU5zbfHlDlBqgSmvATBLQP4A
Y6N1YPvz4CqqPOKX5hf++VDrWB4JsGAQCStmr8gcbbClIociYnDMoBfVRsWKGyn/xd55dLfNrHn+
q8y568E9yGHRGxLMVLZsyxsc2bKQc8an718V3/tSo3H3zN33BqoCQUAEUOl5/oHlTi9uPzHq4ogk
QXo0HxxrejKJTx2xAYqQoSFYFLEM0dQz0hLDgcb5A3Zcuc07+xCTJtmqGRylAsJXPgrjTfgzvCcp
MTX5Bsi1S2cOYFGFcZi80nXzaZ8e9o3fjnq/yscuVzexuCN5m0xrwD5ggMRdamJsCPK4/i3vzXVD
1oL3W9yvDxtIqlvHUh8BefdHuVm6ufXnmAxJspQYqqHEhGBzo3FPRnuqdjkhoEFc5+oXaiBKsHE0
0HnplMnXYRF+q6GJhFut6u/6rGNHGfaBWgQws+c4An0Z/VKmCLM7mcuWuW2Z0L5Wc+kUJz+ZnAl4
gfwor4Uj3zIIsz5nTst8L4+Qn4Fj2CJRFyWYS5j765mGYsh9G94QIW+a1jWxfjnN5RLik+upLpeR
dfLIzy4KWttPx8nTXI67Xup6jNwHWH1jzoob7tB4/fHpw/+yKj/4dM7Lv/rh37rskPfsw8/4UJRn
Cdx+YQYyYVxOALr8cLPkxx8O/+Mv+fPnfzz0T/+0k2NQ6Lj91syYmNdGG51QU4hO5axN4bZWtR3J
RhSjxQfBrFXEY0URXloKlkAUZd0iZd1PNPnIenLarN6Gy4ScH1AlBvU/FklZRrCZE6EhEXSQIzMA
SVMHvMsp7e6IraujruVXZV1utKgYMEHXEPodkHasUMv3qxauokm8eRQ/Agrzqmp1VNkYRtEPHrwa
a6J8KxEgF/iJyUDkh3F15+RAL4R9ZSn6cFf0+LI6SZzGtS53Sh9AWfr0lXLMuv3QMS0Sxphy0wh8
iSzpKdh7M2EegKxJjtuVuJqEisjigI31fPEZvHhJyv/kw97RNb4XFhMSuyWlg/4UQg5l/WKjYZit
IpIufaJkh24QHquJ6ymbKdWf4yF6DXWbdZDoF+VG+jomggBhCYCdPmc/C9BDHvyFLYGVEzwj/EO8
fi/9EAHogpGBXepWnR+V4SYQ98bo3vJRyQ/yhCxM88upA3ztXdM52PH4tozePfgPF7QbdzRI7acA
QZ3txQZR7pO3QTCTD3zv+v/h44Yx/VyWpIX/dRcrEMvpKhVeyQhpozhsYZbSCPwOM6Xvg0YAsVo8
Er7yEFNAjRoj+05gy9rAWcLZVNqZqspU72YXWfjAeJwa0tQWeJ8O8zBEgKa9dIFEpKZYCK7gQJQ5
OsQx8bC8tBMRWWMrzy//r8COp0On3y1G0TF7Mx4uB/79aGW16PtfCarzJGWQt57LBJ8WeZVejFCD
sLJUpJWlrKeL8NDV8n1VpnNmwGqGVJfbBao+XTHe9Kpj7tERrtG7Y+4jcVK8C+9VlOeX5yufRCtP
LR739cHErvGbDDrzca/xLbSmaCUOuHy1BIPlDgFWpoylFbdMPhn5WofqgGUuy4ug/MsuVH4mN9K7
8lqVv/XyQouH/aeqPFgeIj+9fvfTqbpimJh7CK7wX9ay8p+R1YvH6LUuS5edS0yeGMNKsoXiCYRI
Ye7VxQK6TiuTl2WtyRgki5NsapeibN/yv2Hm968GiFYvU4nrvxxWoAYm5omK139BvgMLZqEqGCmB
smxkMyFsAnYFgvsPYrvVzouGFNWeCBEKefiliJYQEDB0u3vmFBJ4Jt9UWbpurvvmhYTIrOmbCvfy
T32Q/GHdoDHky6InZyeyePnvicjfWcnNVJJ/Hii35bxs7YkQ5pp0fAlg5ycEZf4RsznqZHEOsmFf
rXhl9XJq0Qxl1SnRmUSfWIA5eDzyYHnItSpL1831MV73Xa/x6btx8UyeTiDF6TNlx9k7UVOQLKYu
Wx53PO1Osn755xeUqpCRwhFcnks+0+u75S2viCoWB/mOxToaTBev2+jq2/vnojzFpauaSoxN3Crz
MzF5k1bIsi+RVVmS+65Vuc8Ws+B/6zh58Bj8GrWmOMjryzd5kC/otc1crIMvL7Pc65FIJIv+d7uT
pctRsvi5/uGsH476fIHP3yLxGa87+4u2qCgWi/dYDiOyJL/7p33XQ+SnupwFyuJ1Ix/NtSpL8nv/
5VlBI9OQr1+RB3661J/2fTrrpyuFosOf1E3TR7gHyqk9kQRjwJxJtvXrZnGNilyWmFNfd8rSdd+S
57QsWa87gaW8HCm7W3ny66EfPpFFmEXDSgNOe3mjcUjATvvaUD7UL0XZrj7slXV5/MfmiePiFAMA
RJ+WkB6T4/oXdrYIk5j3GTozLJ66LagRb9fVBN+88TmdCmONqa36THdC7maqnAfiwqCTF/JhFfaV
Zo3j+qLZ80thFnu7NpRnHRD+/aCXNaCw4SlNkKUrG9x01CSNDnFMxMG2HsFzwkUzYM2ULTjKBf9S
kuNdAu8BGyTk3qDxVOo6Iv24doe83o2AqTT8JjFcF8bRn3/wpTshTbOCApSshbOhmwM0IkrH8CoH
1uvmYhx9rV+GXFn/0+Gf9smhW+67XOFP37tcYcQbFjdMiCMs/RgS5caVaOBr3RNTwInQOWEx2X5F
fRSN67Lzj59/+jquhLPv2A7AOPRSiNqIr+euUyR38sgBicCtPtUP8oNZNsE/F9EDCtdWVv7S4sYG
BhDDEZxxCBq7nmHTDCEVRb8w1+iVigeND2xiOvhCfE/xAsL5udkTsANjrhoZPD7rOLid+bWt8L7C
UMKdPGiww2vsJtUPF/cEvc2tF6u3HoNJ/YU4rrUW3fMmZuq/H4V1F/nLCFkS8JxYhLR+r0Wqr4RK
62NU0a5rCyxbnnTENYkz7jqlPzU/7DCytnrIzBBBwY5L3Icg9PfB2KE1NQO6ipeu88cIfaQ4a/ce
HJq1ZqUnjXEWb05+Cf6MflwCjVCU4Kvd9y9hNEEoyHKgY4buw2sARRKDBikIhK9q0sUgEGdwIY5N
w5gmg0jBDN09JEqBBjkhQ+QHgjREvJugxVxRsnqwZSFGdGGLE5vZQl4rzPJN0bw7U4FXsgzdzq6U
d5xK5k2uIDmBbAdsbetrhuwSxEGW4FXp3A9R8hrN4N0ctEOIEOCOFXzr7Ro3XUGRiJGXsbmr+OOs
9Z8Glu+3/QxsxqtVrEusrdMECOPnxduMma+lDCA/UajcskjuN3Na3OP0jYTIDIfDixTYA467d3BP
W0ANAc/JMCcbQIuR0F21ZE5rk/DaYidYBGHRE8K4IHKT4dqO+aQNy68uC3ufNeZRAQ6zzSe12Y7Q
fxOVJAIyovlWq6LKH6FnDHjIpBCrcsRNfKMj4qkUxtNY1u7JmmvTdzCYaOr22VtQ/nKc0NuYrveU
TN2M+3QbPyRW/z2KkHTLJ+VL6YF7X1zti1IW2CvpyIfSQSWnXgtuigX3B1QdCWgbGMkionEqGpzm
i0Gz1ngI7Fyvfp1z4YK7pLpfgRcA4pG3Z0cDHG4rxUvv4sPdQodAOhIrR7zqiOk954CYWH2yqjQz
bVu0wx64RsDPnQg6F4SZYJ6sc234aZPnX3sm2tTQjc+1MW4Np0rXovfHZpBej3gTemTrrOiJyWbF
uenDXWRq/aEb8SwwIFEhpqdU8YuJaOU2JcBa93jgCa0EANA2uQrsQ14WQ1hM49SZaQCmQCEsbfHm
wK//ORvqz6SakIgY0uRYWGXn26Xm88ppt91MrJx8y9psxpO3xO7TmGlnZ2R5EpjVthzD89SgCDha
jCtgBsFWleFu7n+HTlzcYzn/5mqoGbQuVp9NSXKug+3WRGvdHp/0Xv252EAZ6ClSIghgJBiGXtIJ
+Jle0f03df09SyyMITxQs0oTszhMDqTqMwRrotels8HAGhnTT/LvWEt/L7d6Obbr1G5/2COphGT+
Ho6gS5dOP9uj/kNx0aYoFRCX6CdivTRXv4raih4SFXx1VRXTNmwbgk2Rsh6Mpjk76A/CsB1R17d5
SYgRzzGa+Z7i/NICgCjY36R3toWmgw143im1ag2j7cscmrnQQC3B/08ZBmj62mvpMXSVdzZRtdUg
cokZat/rqvLeckJt+TTuqmBe8BEvHpw6PRGOnTaOc0DxBWZV9s2LGQ3hXeDRDdquUZ7ckGt4zb7U
iXsWlrUzjfRBdzHUauJbhj8buXyA41j08hw3c/1Uqo3+CyA21nrfxgK1etONVMHIWrcZN1LRstOY
DNO64XI+tva6NXzzML3fZvO8mXQ6fyaY97mVn0ZonhtDWUrkJ/Jo75qdvdJqWm0PQZ1/2vo6WKCs
6+DbspA+QnbIyNuvJvOdle4BysfM4eQ2SkoQJHjQg3hTNgEqYH3X+ugAnJpMBMlVhZtQajcuhqtm
U0235oS0Umy2jBAz4xJuJsuaBMB8Zj6zqofm3SxNe18PWO2hkriALt4NBhrqMRIjnbkUh65pUI5B
MeZQm6wIbR0/QUWjlYel5sHQnsddx0Od6xE1ogqUPhY4xhb5ZdKv+KPFgDuwSBQitzHM7wiHHr4U
IgVaomezOCZJ2QkitOu9VB05U70hFRSq4bsSdr+QwFvWnfEwjIZzMEqkbkzkgSYzxXIKYFZhReGN
seADpYLwKuY0PfVImhjzK4q5ym2G6BI2cNnNqGADaIL5OpCUA4IFpnBKkOvB2pZAQbFyckxmBlSH
4Ye1Jzd0rFVPvP8b/ePJBokIpY0XtZhNhHrprEDjC7OO9JHost/lJWa13DE/NbxkZ6TRj0QrbxMX
80ZUblNOWYIXDPUbXRlgjydQFOne+gAEt46ye02w1otvSIrj2pbY+HmkjEbg6W50W4f5WLu3gQpm
zmiWaNUPGtkqe3qwYivaQenjZ5XLHmqXdzpqFbngieaIZ8lzpnF3Q8L0MNRsc23E39R2dDfZaxCQ
1VeWPttOKLCu4rDfx/PXQbWr9aA81FkaH3XLfsBYeEdiDhEsY0vwyECOYz57I028doExzyJ7M/U/
yG7TQANOVKIjt8dVEKFG7Tmdo+4BYHgD60bfIYp/6DPuUEHnAqguOaGSDGsh2DTVeZxa7zGMw/GA
LTSmC8tGt9H7caYBhaKy9ANv3Ccq5l5klDOslJLQup9hFNKNG6nPCHXE46Nbjxnz8cFKN4Uel2i5
5dMmgEvqD0v81MPAg6NgM5uuwX3P4I1XmoK8sK7ANW/r+jnQ7p0lu01H/GScH4a3pGu0ywhtARc3
omUC1DqJwA+CQUUEO8iKMcirJ0UkLfuTNejIjaYnU8H0PnV2MHZo9ZmCHFvcviyQXerGWL5Ms3If
tzW3oUhHoKCo8jN27fCqBmLoWi9oHW3A555GBUfIDJWSlTHl2R7SNFKs0V5zivqAWh0qLxAvGOQO
gVNjQexGaCPYgKy8kAlzjGTbpNxHULGwe6efDH1Dq5bHxNgSGc4ixcSxSL11lGC6DcZ666Ukn/SE
6X4zvxJpQw/Oit6qYjlPhhNsyNdyJ2JtGyHxA02sjFHuzVW/Mp5ASbiYjFsKPogMqBkGoSFeYX5d
LUdGJTLBfU0TjKHL561AQQd+aFUvLmobHuAx4MMuqLfoPZ/TF5Am6kolLnFuiu5Rnw1vG1kDwpqh
+zPK0y8QMtINgBj0eB2327agvdahZj1Fzrec9Q/paIwvGkiNGw3FgtwCa/kDLcF6F/fM5mflpIzL
eMbQ5oc6g6luS+Yt8EXXaO3gtZNGj/HQnpxycQ5OEJK1x30lnumUa73O/FlzyPqOw1pDJw/4nm6A
iBzH/qs7u+8NansQvBEY84AwD9F8MwADSBuwkrbbQdKxEHIGYeqlfXWIlXtPhxA744ZDg2oOutMD
skxgP4STfdBbzzqzuGDNkA9El7FVCdV95mLXp3wvRp2JeumVJz0mmZ67B0ZD8ymmd3BgHU/Nc764
vk2Y6qQ2CAmomMnn46+lN9+DIkBiDwhQnAAfys2bLoswwqyGfaIM3hbDaN/uFZqw5c2HMQhu1XYA
K1sfHJErjMl3LnE/7oqkbnxEB6H8xWq8yQ3RA9H5Ge14D+z96DEPYlaV7ZAm73xuJO+9NzIJT9Wd
AkYPvxF1PyW5+ZAvPqAXEqHR3lOil2IWcsJhc9sVM1CSqFHucNnaNgD37aiqbjsW0PCYi9s0nrZm
J5YmY71OZvdHnuskCI20W1e2W/P2u8/4dPgzM4ApqB4TPNOQytqZQ4d6HEJ6BGPbxM/s8ZwVyyYk
Lekntv51rrU3BxkSv0LrBGORINtWlpGvszzZsWz4XpeIp/VgDlBbaCEEox3rjgyf2lLvvaLZTT1I
Ag/NYv7/o770z3DsnWOR3PcqCgVIhEZrt8hfi9w5OzEBIMur07U3g7LoNWs4EYe3V0N4QDGpPY2g
82+9LH+CvPzLcq3xe+l632p0yFbw9d/iRLH9AM/FFdPd/WTwfmUm5mqIMmWN860F2UOCVNt0oZ0J
51c/KoxirSBFtFUncElBHe7RJPlaoQX41HZoKuQZAnILYKckVp6LBIvXFk2noJyRaXCJohfa8s2O
mnqjTtk2cnmWtpXw5pStHzbzssHdLYIxjVvPXGILAzBtXRK70yJ/UIzb0RhHtJUQOapm5HswAXWU
oVxj/aXtQsfDUBdVnD6bULm3+3wVm0x09GkC0muhWYBUoLIZwged8WaLIy95GMzSuxTMl4ZaIeFN
wCoa8Fg93JYWVicxhicAjVt3FUJmWmHvkG5Gop/Y7SbHZpz3Y4rIZNhVuGF1BJ8z95yqaG3FfWd9
y1kuJSGp/BJU2hp3zgwYLmcfYGy5apfvjRhzgYa02NSAT7fRLgLuC3qMefBdh5iQoCZG9GRZ2h4x
gLC2UZ4h2JLPCMMvIzDeaLFhvbBKHtx2BzlkleX5vJ/b5CGHYYeP0XSgUZdYjMX8K51zVwR5sHUn
HHVAsmLC1gwPmAfSNwDeihyTzAnqgb7qWYnP6pwGxxu4hf5cAP/BFCjyDIzH5uyrmhh08wxaYyTc
c52I7AiSx8emfJzG9qsbA/bFWqsTANkwLdcpUjlFYh94Gk3Y4lqNIbEX8vAwrvHTdgJg1cPH7OD8
G5hW4VrmoVqHQhZ57wdND+0diLJi50BHtrQk9Xukv2kumnan6TlwuoDJDEqPOvqbG7S43jPu5brG
FWZXxelvEPE/yd/vxL94wNTwh0WUC8fu7LlBVVVN5m5vdSFw4gQ/+aBoMNv5rgftdnC8c+xtQwuB
67TurNN7XYM2DoKQX+C4jzpLECjzSYV0eM7sCJ6aBW0NTBZO6ozCYdhGt32J65E1DYlPYBgMXtMz
DPTPi95/z7VQvy25e7iLNrcqQqBkBEqHKEjRblJsN7Ywv58wCSEHa6MDq3UiBjHf9XXZbFskdPy4
BmBdYNG3cbDKOrlat/ofbLGUkv5/iEDruou88n+DLb79/bN5bdP/E1x8+dJf4GLP+qcBCdREzhBs
IjhhzvcvcLHAHVuOZRuOqzkGyN4ruNj4p6pC74Qh7tngfY0P4GL13wETa7rDBT/qPatIPQNpNg3P
UQ3avWny+a/XR/Ta2//4h/a/M6NX1DmIhnMxmN00R+s6aG4kSioQoU5Zum7+/X2hyO6hC0c+4L8/
Da1X2ZZhSTP20X1EVVNm3yU4RX4Tl50E5nhs4lp+aIIM2h1a75knrCD1cVe7zQqXz+YLeqYlNIJD
sYxwmAwit66mvRCnwzmG1XRiZf2xKJpv+dF0wElXdbcyX3sQtRsWUZMFz9yw+2GnYh29GEILxKu+
BC5owT5hBpvPqPwYz10frRHg6++tysXkp0RTf2zKGR1RNKCT4SvRgEOGrccNCvYA9rzEwnPQOehG
o0BiQAgJBe2N1qC5oiICizI/Gqz2K6xoQo8Bds49KWVsDp2jpY5QO3TlJccodJV3nnZAJQjtZ+NN
Y3Gfjwx4XIdVo45N7wQDHijFjacQn01LTIQD1wGdhk7BtosXoUpDwGhGNz/RWpRJt07i9lBt6UO7
qviqJyEsG6s/YBvyPppIyIZY4aWq0KHsPaSSmZtuAYHiREe0wsi+hjyojePiThPoyM2O7n7CicjX
9lhBVpYCVBfOEOBpj+wEpMV4ynbF/BZEo7cdXI8oRWKiU2iFZ8dyv3phDkGJSdZmaGCy2m9d6Klr
U1W7mzlGdWEss/sGhtCu77bItcDLNrxvQ6I9LXZpgSWpdq2TP0AEh5eOZLmJvwqZ0Jphvx9IjzRE
qxXUQqdUuXETgnM1OXbDM34NcT1DW+M9ICDxg3UKbKGxSojOflVHA6pygb6NqeL43juMyRGU3qQH
TOwQsim026BRz6wWmNyY8C3TygPJUGM1EIqFMmgt73WwNX58FemMkyUIP7QqNfVXOeC4mlivsGTb
babmUDhtHF6btD67Q5ZjNcrj01K0BlnY8vTK6g6VJ9sv3EThlY5qrHvMu2Uq7GNu9SfHIKqedwYe
1+BvEfAtN6FdfoULUO17vaq3/QCfHRP0g50bG9aIG7NGj0dfrMdpRj0ojHAhylANAr1ME5iQZqlh
ltvO2PK2laiflgHmdraabFQ9usU4lBVupuw1O+kxsQTJrNXOz6zJf0Z1j1Q0ckOD6TwmXfZbVUUK
3Dr0OEZubGuujor5WrAaRh8KnNsgl/3WoYUVSJgLW6TuwRwMHYHd0p/SzH3QWMzqYfYjjdKNqk0/
l2x4wS+k2VvgUAWv/9WtZjBqHfR7w3h2K8LqPbojQpvN2iTdSfF+Tlr1JPrXlTubHg/NhOQAL7se
p33X22s30IeVMprqrmBaf+qC+N1O80e6x80ipHnLPixhwHlrxcZKZoxQ+YQr2Btf9KL60qRY3yiw
imUG/LJBVneVm9/ifBY2ifp90tgPaad4TEygcFrtUkBocNUjzj9JoMT3kM12o+mRd7PVE56nPcL3
JhJytAknmRAJLEA+F/1NYqRfuhzMCq3LVJYtHYBhaY9KCdi/z+FsaSaGzBtjib9ZC9mPpcNELKnH
DHxNdspA9vsxIl06Hh7GyAQ3Gecz8Podv+VtCQfzxsinW7D2vBp6ve+RkQy76b7OQgImYevsndyI
1076PCvoHIROBSvZs25Cx/3p1Op4blhRu2myxzzLQW/KfSyhA2zDDOXBsXY2Vr8gwGLcqUiaIzxh
s0JKcY5RrIAmxqJO6LcVd0FtrYW4ulqjc6cnLybk6bxitRQqMxgS1EaSbrbWkQloP3eDbeuKud7y
u8qtvc2sEL8ijEp00/xRoejX9jfNvGFlafiViUZvhdYvEHrrHsWbXiN+HeMfutbxLVi1qZXfGk38
qNn9Gr1eY02ewGJmrfxEeCuGwKnpa93EICkL0HLQhz7G6M27LwI/GJTwmCFmgnAGGHzHZEGJsMeG
IKJQTHEAgKlbHOo73yAYu56TYCua1oQm4BnztHmTJm+6kPe1zGOzoCigQRuk0Sm/63H4TofE3mSA
VK6dy6h8Q37rjsHgjH8pqWuwLGhAZw+eilF8WJ69ZCZYMb7HOoC+Im9+R3aUr7pgZKjs3ucA6Zo2
RUCia6s9MRS/hOi5BTz+TppmWiuuC0jMMREGrMCzaZvUITHdKXHv22IVloLEInzovqN/yuINZPCY
srZsO1b7OVozCiaamgfJrc+sO9VRbNS+rXw9T1F5Q3rkJ35mj808n8mC9IdomIvzEGw7ZsbQlDNk
NkztiGT3sOsKVA2xGL1nAv5cq/BdA2HoahF2tBYQ/nOQIxTKpHoeg5sOHSiSGTRkgImpNW3KbnLQ
4PrtxUXLVF1h7qBrECDMk5fSlgt3eulQhwMwabwG8C3NnnOHTv8OxN+BShOfy85ewJ3HD3P+1dVD
DSGZe8dcaqyns3CTzva7lU1QUg2gvIOO/mXEcq6znEdOCRsgpdMb1eQ+VnEqZcGCS0atnIc+OqkV
3mlo93l7M0W/hPglB7Paq+v5BAVrrJhllEgmDhWggDzzMuQNA7KZPXabcTmQJ/RalI203/XgbTyT
GO5oV9/zGqbikBTvHnRSgGn1rmNKB/idxafXhfuhbWe/zQfseEn0q8ixrcxmaJhdwGDV8MhIW/IL
bs0yyaZjA01+isNS2cZpkxGO3LCqgqmbDvfMI1uWL1HsewWEL4PueNPG475zp9egCyaU1FucBY3x
d3hUtNLZtwXGGuWivOhJEu+m1ulPzBVgbqIazGDvefwYAxLEZJbrDPanxkoJ745uHyh2ij8SvrmY
h82dPq4XA+JQH6obx1Y0v89Nzze9ZTeHebcnlrmbO7VbtzwsgtxkjFyz8tWZcGpmQBjg/iUAL+vf
PRZxKCmWLP9jcsn0ZZjlEE+4rS1EW4YaKg5o+GTXOXl5g+gG0oQFSRRb5QWCqLQajPy3MxsYrMN6
Tbq9OsZvBU+yXnTw3XM+HpwZ3bUxQ2wIoeCZuCAJC9cKiesqOs1I0Un8zNYO1V9CqCFaiwmqgxnX
9cbFXJO1xMhEJbbSjkXmE0ghcjapD4g5IB5bR922sbVmNyTRYwHL4WwplSC8MGEw7f6Gd4A5SHao
IbptsIzj9SyGN6dN35YE0efGeQoisl+VOTFl7vsfdbS4m7l3rWOTFN1qZnzfWNb8TOYy2dtFLryR
jS/4/lXIMc3EIjWiA8ObCWwEBlPu06mjwJqxaeZoxxgG+z/GV9rof+ldCF3QIZTnYehN1vxLnrvV
g4X4YmAd3BqtSxM55W2IllNdxqWfaAzkqIkPvuESJlmMsD+3zrS1E1Qu69ZpfPhZyimbl3VEDPPO
KtRxh3Q37P4xggm9MKdHPH34okCjK5vmFsIN4SjDLPdqZgILYFxTA3xBooTwddDFt0lJ8gLxZTRB
cBY52ko+wOfWaLwlHp/EaSPfsCOQmGBv6JTj6qwmGIWB2viteml9agXJQpaQab0zLKRr0dhl2ohd
4mpyRgAfEcILYTl+w6xAwcxwPpvgKm4jh4Ztxd1+Tub+MDJswq1BmCpRBwWMe3I75alxcFwxbXeQ
tWPlWO31MkI6GJucWesnPxkqaztaySox52DPQHFuWgcxzmCO922wPMzJEOynFNvzUXWO6DgIlep6
AS7sPGZDVZAWgjgWJLX6NXeN+4SE3KTN3SbV0ZDW0eefNSLOM1INfTUlN3Xg3iApP/RaeW7LRb2f
iEGjbIV1qGG/QGnDLcEMgn06lV/qdnFPeVU/WV7lI8Xi7PX8sUUx+n5RUZetlxztoiLHNNGDMxfr
tg3YIHC2o7vgSmYrT2o+AsRkZbEtBvjSmap96/TNwMwNBf18vEUyobwrxnMYkFheXCanZVEzTxCb
BROAy+bTPjfNfsUhMw5C2sOxcgeGRWgUhGqUJh2Pcq9aYZhe0p+JvPMRl6IR3ecCwY5rnTxeDD9J
rB9w5lgN+YwcZBG+JyqpmPWi9O1Rbso8nBEzG/RTWBuvcWcgLVuYsLNQaGqOnpeLogqr5lLvapym
jeUCH9dSBTtoU6CeycT5TeTUR4krl5vYqH1lILPWm1M0nOjILQwVsIuYcrhVEuqYmwG8flkc0PHe
9Fr7TSJhJbztuhkFTk5WZ4X0nGk1275FoLoPMUiSKEl5DrlR6dhZgDi7667LBRqk2LUhIlMjIF3y
bIHIFK9k8brTM2MS4+q8u+LSmWuB6pVgv8YLl0OonT/AiD+gZiWsrBYR+jlS7iTElIUHIdaunezd
RPwgbeEieH2A2GiEwmFlgDtfa/BtWPGrrDfqsOoQ7bPgUAgQoVSglBtFIEftcwrmQMf+kBljQHYj
1ROeknhUsjQhb6BtYgX+F6wriW3H/5KJmUC5VyrCoWtzcr739OAbQ7DgbAECLytifPvZBXsceOqe
cQEeg9DiTItM+H2Lut4o9ZH5CXlWxVhPYdngEA7NS5bMJu33Fn6AvaCEtWIjSzhwmIgbTC+IXze8
un7X5dEx1lCXlC+fLMWuYHoOpA3WGowCsveCw8VcR9vIH85DEi8i4lCJg1RTLH5xJ161Huk6bLXy
bBclmr0LU5Qv5cYaEMKszKo+jm0AmCwsdnLXsjglHi5YLKTFM3illBdfcKNcgbPVRElWCwjmm8no
3yzi3Vtv7h7+L/jlBW8p4NtzBNsW22VYgQIy70n+mETPy7rcyOqioLhiNYUH+C1nGQ6aHnD90p9Z
xAVb+eIoLBlw0sgBH9lwVxvxC+QPkr9leuxLQdUzkpxnUkRkz3RB76KbqI4J6K2d3dvHul5apFid
Fk6YlzUALBK6Ev3RMkdk0Ps57Y5JichNJjYpDcUHgqCtME4tkOJkQ5v+qzTbHR3+tS4/xu2KnWS5
xo03s0b++3u2mqogn0S96/W8+f7pbJgi5YdW/T1VE7+tNnnvLkWz9oC1aT1zE7EzGTAhzJuYfv56
5AADCD4gG1mSBw4T4zDRGxSaVF4JPek3lWUDwhM1hBB4iUTJM5rvdd+hxC5qTUqobaOGCG8BF7H8
Sikw7CzJ9BlMZy/fsETpU9XGJsSz6VWgssHTv57eMNAfh+0CaVDcW3lbPZfbL6tyM4oPrtVPh4Ak
tPYDnhm+JKMSZuI1LLVA3ShhY8NvxCIqNM0c/SI6zwmsDPEzIYBLaqc8OhJ9L4v1rN/ETmJvvem+
nEkwuxJyf6WcXriHhHFrf6kFoRXtIvk0Jd3xQ1FyTt2GlXQcDTvok3SSDOFsS68w96mZrInz10fD
Hlxk/1UMu+hKrv++rMbiCFmSm6iqAQH0gDZFf6RUyJAOdFm8w3/Xg3FWdy6ysJefI36eLBX0n9OA
awxh4sbXLbW//Hb5odU206oiBkUSZWaFNxP7E/0LDShq9rI4KQamk6TM15nofDGXpQ2IkqxOYcMK
NIc9fuyy12jUhsOVGGkw6tM3CaLkqCm3Qr/n00soqnbY10f5TlrE37baaN5/eL9lEcN5FKhHW6g/
8oArrNp3maadPhwn32y10241SzG2H15+ecz1GrUGsLnIEcGX+5BPoD0VEzPYGFTW5R+UX2ltIagw
CVivq46Ln0iSUCJGv1g08kiUPlXlB5CHnfX/ZGT+vzIyCHar/11G5i6Ky3/8ZfF5ePuPf+iXL/yV
jXHVf5L6EKItqmMRkDC0v7MxrvlPsjDEyrCsh1ljaFhu/kvqRfun51i67aHMYvPHMv6WejHcf4pE
CjIZaEZo+Gi6/052xuREH3MzpuN5iLhZFmLBLuZvn4VeglEJhwgA4YHhyMeudb4LvImVloXZdh5a
P41+ZjX70x20x8orVTzE0IgcWvc7tujFlmQPtnw4am4aczggMIC7H597RrLAkRvuMUnAjW6cgmOJ
J9K+cBEl9ZqHSgMoXQ2w3DUMdUHroR0N2HUTxpF3WJLbskOpcRZC55b6kqZqtHEKF5TOl6LcsSoj
W06oY720+lFrUVv68PTuywyNyOJ/FX1+j65sRwJK/8Mt0VXuOXcFjR5bPJaP6Sqvd+GTjp55WBTH
2wOgZGGVAcOrUCUvFWUHaBWJxbYKNtNiYFMQ7fUl/aFoNsYOFbPCmV/aVV6KG/1/sncey7FjWXT9
Ff0AOuCNhjDpHclMugmC5CPhvcfXayFfq6u6utQKzTUoRj6y0gO495yz99o574a89xKGQBMT2pEU
+srs0agElv46GXq5/e+vXeLr+8sXai7IHknVmf0Zpq4uc7w/v3qfUKFS76Jq6wc+7RoSiWlqPmQj
TnkmO8V6miUqmhdilmGqlOjXKqMatmptvhQxCY7SQj0dgZg5w5DShSpkT0dv0KH51BdQYEwrQ17Q
gVn12ZeseYq8xCcwmypQyRMnlO6VdIGvQCCUIBFGAArtXKi/M42YqtJv91UapV5ZjHtk6y+ICI7J
oC56A/NV7oObgaLDIT5hK5I8bPf6VlqgiLp5YXagkfzRdaBmkhtS2TtEsZe3meBbbmTORHYhnVPL
gIJpdJMoXPpwn8BiK4I9+q8JE8iCakQjiW0nJIoaok2z4BwlHSm/DuAxJC5qcfyZsT9tsUHA7pez
DRzel2qgjSEtoMgCYqQuPDPR08m4Er7aBSkZLnDJEMokjB+qjB5FTOvfqz7xUA0cLZSK9BOxuE7w
KvMFXFkvCMuWBxEWqCWg9wcVymXgAxWS4V4aCwDTQkSeTNdxAWMmEDLNcCuZcK79qr1Emkn4XYkM
rga5m2TNnkx3euDx2zzrBLik8BZrUMGNSjc7ypojqldlJaIpp68prxHQf8zJZCIUxugzAwvu+vq1
XGCfxYL9rBYAaEX2A7xOt4UXm1nz7GQtunvUnakTpaZyBvkMKFJ2FV86BFMFdQxhsmImaPxJTo9N
oHMSDScgrJnRfvoMt7RwnmGpqauQ/EhBz+C/tYPh+mIPF72YHwIzxx9bTm9Zf6t7RlxplT+X2Cnr
tvk04KTGavdqmPT1ewiqDSRVeUGqSrBV6wWyGnX9iw51ddYcCOUTMrsppVRmAmB2rgantaRLgL9L
fTVgoIyQXCsRpGsRy2ukkDmCNyYqJdxXpPEZxw8o2ALmEPvaaStCiZ2hxSZQYwENrUO5PYCbwXVC
JNI4bJuk/jLkhwWq21nZrQEPz451/ICa5EG72SVK7M01X8uCrS2YbC0JchRfKI0h24YL4lZAA6kt
0NsC+q0KBddMjOsiZWUIc4hLbKQhwjMcYejpchVkfDad+6h4jHWywWVg5mm/BlSx0jiT6Jl3762J
qBbnRWFA/87NTSMt4j+Lbp1Iaphh+VxY9eu8oH2N9LOB9OvzWmrIvzkEYDzJpSMvUGADOnADJTjq
tVfGZzspDs+JH+0TaMJtXd1GrOgVlGED2rC/YIdz9QNyfr024BGj23vE8HME6F+w8yXaQtAeU7X2
aDlS0MsWIkYfbdmc9eQuSt/5Aj42FwRyDwuZrvVKX+DI8W9MMvJ9eUEnKzCUowWm3EBVBh66khbM
8rwAl/sF+VzCYMZv4haoEnnkh8kwL9GYPKBNPlmwm0sYzqCOKMTYgHsG2V3EIGKgbE5TlCi2HoBe
VRjxN8D14xrAaup/ylp2EPLwiYqydnQo0iUQIHf2AUv7EKZ/P+8CnfahT9M72ARz/JFCpV7O72nB
VNecSnUWbX0EVUrMeB7b0KwGlNcFRoV+/Cbed6GPEukswOFopQvSrYflD7FlvCbkE+Hd/ZRb/xFh
HI1bwGwgCR3FNN+RV5F6tfeTrdFYoLer/nXeTggv7EoCeVD66yJFAhwx72Z62tiDQECpWOrrAs0R
aH0GsVEI7LuD+u0P4L9jyMvoVVQnbHXLaWCES7DCqe23eSu9IMRS45q8K4O8I9jigVWDRdJeF1Gm
bc4q1NQP0aA2A1d8mMneIoUJ8XkXYFQO6YnnDQKFzkSL3hrXpu7pWkuhM0wzolSkhsw/DMRrReSz
fj2DGNtALBqQJso4ZFTgxWUN6Wq86EZvOEFuPEsw1mNY6+ECXbcYNCpQ2IsFx55zo14A7f2Cal/+
NMFuL1XrAN2fNRCoexYq7zK9dRIQmZfDfQ8XALyggoIfM6DwE3R4fcHE63P/Q2PhQY8sWijZpy6O
4g6EAC4XXUdYjpoyiMZ6VSiEE8iTdg5aVfemLNsWaXdFaT1gCpi4vrD2gM6wtUT6yhawvQLhnvEs
6XSKhgmmUZjhyh+l4L/UYXdUFrh+rhQ5uWjiWlF1ZGRgyYwIowH5RXZfT+SXT7ltUdIfSzlZD5P5
FBMQLJjGa2ZOFsh+UkPf8WJiZ4KfrmvKh8ZGJCZxuBZAjaGn70BwQS9LauOkmgxTsXjaVdnql9nk
DYoKRGALljiTuE0YtTWzTZ2B45KaGflAzUqlPYe4XBwzs8oj6ndxD9Lq1wzBryLaFyQ++W7LAU+a
Yu0gne47YvFEjVyWQS++I7EkKU8C0UR2iZdN8RoM0LYlpGORHPieqV1bBPbM8bbGolCsM+MiqgNf
tgpmIlJau5KnNdSaW1g3ENKEoOPiAknbMK6DzgpKSoNMWgPCRjWkb7aEOPhoWUyuWz7pDoTdzmtt
CXxAoR8fB797maFYcC3OiIWQD0OrPsHNc402ad+Wj671F/0F3wda59eg6n7NAidxRubEgN5QW0Io
CLZ9CaTsKTNQanethD1PejVquVwZDIZbNf3V5z0ydHbbdLZxHlvV3kqFC3Pid3WJwZgXbCGTSf0e
kLFEZVRkZpjQkgYlPSES3naT/igwFIhLEiCi5Mr2cyd049VfQji0JY7Dn60tFpeGeyGa1273d3cP
8EApki2RHsvTwpdcyYn1ZMb6N2gijvnReC6N6KHnHeoEQQ2JujH9kz5VZ8GqeeGEiISAG5dQkbY2
oxWowvTS9Z9znzG1T4ggIVLGQnDm6eiSkCMM2zabjG07IjPvh+xBWaJMuNRLk+wRYnMb2ultroyO
eBOCiAV1dBQCjWxZmwraRJHhtHWEWoHhqBoJMd5Kdj4WEMFSJ+zWpOGPIandF9ZwAdkhe8ISqVXB
nndLWdlJwHm9Gr+o1vXlIVHTq9Sa/SqWqWASsl3MJeRlyBaWM0qFmfwXeQmCIckuZextXvEuk/LO
/KlrO/THifgkEYpBVp/na/Ea8QqnvzRs2Zd0iKmt7yiofS+fiaMxl2CaZImomWTCahgZYptYAmwy
kmywu4kYcEYWwiB6qJa4m+QefLNE4PRLGE4JvzpFUhRgNIAd7DRMfhEEEGY9ytLsiYA1s3QQt5XB
yErVWndagndyEnj0JYrHIJMnRD+MwCAlpzGEy5mSk45QHT9vhUBfR9rkpH6Yblo6szRUyb5xAWaz
exoArPXLD9Gk5fPHP++3pEnf16QfrO9/JPuWmMI8r9z7H3/fQbkQJT6yM6K59MdD3G9N4tyvjF64
VB2tXuJ+LZfsVtZ2ZR0Gs74VOkNC0/A7CwlDmyAHE3tlDpj7D3l5QfcHuv+zHOVLHiNd+M1futub
7zcT0ae+IJMlMM23O+yIIA/fybUFmxzLwraUpW1WQzRWDAOfxQjtz6hxiFLABTuWjyeDiM+OBICr
qjGaXJqj94e537o/RXAHEdx/mS5NGVMFJtNgSrEDIamyzaQj5ZAyke+rGg5RE0CrNwaPtG9ch7GU
kwgqinsfeDG+FnM+IT+gYlK0cq2Q8GtG6rznkAnPtSCFZ7wG0opUBoPrQJN7aVlJOEigTYaYl7xx
wEdQBiBDDX+GXM2iMPqt/GgEmALqGIE7Oxh2c2nVExQ+aa6qo3WXBFV70GQJx1SGkyBQK9mZaEk7
BlEqdOvxrheTcCx8s2LfTqBMk8TiOQkFT++Ld/YjxVaFRHGIQpDiGJbZJaJJS9FOSBmZAC24RiFj
82BmuRcSNbkSJCaKicTzNySlHoZee6O/8DXXc7JldLthefBx7K9SwABEoWqMo4VSfYQAubMmuJGa
NkfY6rk+5CVLRZuV7AJDLX2fWZCQ3S0xdX29J68KhbTZ438J6geC7eu9jBTHY7jxpEryeBxmiikx
mxoybXIJnjnzWFI/ztIYUasD5abGV7dN78cPrUX3L+CUYauRf/YtuZKCtStUFrBGyHJyB9mJxVXQ
3IIpooEpoDeQDIELRdinrwahSoWvoPgA/rTCfBRchzn/USqu3wMRhdhe2q01+MqOPJg3gtvHtTEY
M3PQ2nRNGQ/vMAQB3L2ePaZh7gco5fseW4oWP04tCVSU3K90YSj3Sms6q3p/SZLYWidd8Imhd0m2
UD+RkYQkNvaJN+pN5ZZtFJ/uw2m40qrtBzjDOiil01xNV2ERPiSIKvFvMnmA6n3FdJ9vhR75VwGY
l6pev4xTjXgpIaTN7mN2rHlsyody+dEDlJgGDS+0JSUeGjEQVIZ+ISk6W5yUxwY1xMWyfLIEwVeb
uBH3wTjcUiOlIU62CnOei4nBrIsfYX+ihk+Jc0fYgPhlepxAcsK206TdUKqvEGR1vkQw6oOm4CaC
eWgPeiB7OXZnW6xefXYjLouYsm202MKxXsALrctTWWHdVbNA3erp6ESacgmQ6myEpgspkSB4pQ3h
sMNVamg8zKp+1IG+nmXZaGC8k3kw9sEuUgn0CjPAp31SPi5A+hhk95pgRGh3yOm3gjS/9fWYbKIW
85BYoE9M9iC5i73GkVs30CxE5ZZF/S5kgI9PYUQvG+Yv/kwWgEF0ueRj5RyQjlRihg7M4IDol9Af
nKj7gK6MYfMJ42PI/eGE2l8nzHh8iCbJWpHhBCFBTTQISNTxksawpG1kAhOEUNj7KvwcZtQdMEgn
6IjYSdvw3I3mm58pz73FTmac63UJGfmh5sgFcpvtgKO4czcrWwk5admHnZNNWEHYS8j0IaJ3IJb9
YxUESDaSXZ3lwUM8lSdfyXqPXlxOAZI54Zy6RKET6oVocRFhe+r8PIuptSJBkSF9nBI8KNN6aY2R
hoIdFFO7V4ek2+Pay2sso9klYksjARpWxzV86goBHREK4ZiL+xCbAvvpGOBIbm59YT0nnXUWxbJn
rU4FLzCmEwnf8q7GSsNhI1vrqLX0k6YPXGXqfILV4e9UpNGMF4fXltnusX5ZUj6v3Ygbgy7HxUfl
wwTiI81E7VEMlIZdVarCb5BwWIxkarA7xy1bs8kegOQqxLaNGuPiZjR/gaWY1kxRqv2Yzq6hzSsZ
KLZLr3RVBiatNV29YagCH6eR3M4AxhnT2NoQI9A7dYv7P7kB4j8avR94QTv4AOAcsy33WcGkcU6b
vVw04gM9SzL6ODiJ+xug21qVZe2M5cf9VhRBYmZJFioBf3+93Byxu9NR2+UhnIegjzfDRDRlbJWL
ioFekgC/BYuWkHf4KBdsv1AKuzSsfgj+nbxGJAwxpl9sSyKsaiBcfobytFB2v29GxM3QUajSXVZt
zXwQ/bNM7IU7mwx7dPYl9Bfj1TAm8061KOBbHDFeqhnTLiS4O8RjQpU7mM79V/cfU2M9j2CrVklb
DOh7InleZtv9P28mRRVtxT5xxEwTd/AbxN39lqxhEbP7dvjnvyEqRK5IiLWLBBhJQY1K4X4rpw5n
h7/kIepjoFDvkKO2/C8dyg6nGGOM9svGpdIZ3cqxbpHtAGf3/jv/vnX54886a78XNMk7l3lSZxLL
+NN97w9w//HHHf7yT1Fc5sVDjbO6RnZk/3GXymA/i9Nr/usDYjPkLvf/8fdN/KS4gUKoAX/c+0//
0/2XpqAD/Gwq7GJ/eQf3P//l9VkmvIMxINzl/oewQl2LUMAg7JaP5O/u8Xe/++NBpZEzN2rFVbns
FrkQBraqjqnnF5Eyo4hGltgwQPXuf75Px+TB4k3G9WMUGOJWXxCR9x+GH3U7mqcMCe//Npe/jOCO
7ITUZq+cJoo3Pct6Fx0vq+gkPKW5ecUhjzp9OQI4r74sWj6eVkxYKDjE4ZAth0Ib1BT4fo3yypTT
J6udd5kPS1BAjTvt04a4m5HBAi0AyIOxKr6P+byt++FXmBXDCr2tjqiqk8sdFspl/OuzQE6azCWD
LDyOIgAv7NO1/qYmmPjrpHwiQu6HqLKzpVVuoFgXRLQfOpA5dDDJiU7sT925TR9dqrETAWJHhlvq
0Zay+7WPEK0yKnCkTPnUGwHgsIAhUqyFjw4dgT4boHzmhbM9fiUZGlu4y6MbCkSOGgEy5Lqdjkoh
/GC7h3khPeWDeouT4RpWU+l1snm5TxByHxcvruIvdN4uxpoWLXX5UqvfuDdIpjH7cyb2qLK2vUgH
SKyH2IWq/K3mghMq494Ik30mBGtZCt7l5T2jTCkJL5Ylc29osc8GMeTZBrdl/xd344qMTIgNQf4k
JDkkCstpcSQk1cLAUM+y1j1HNMNCmulp9dxP2iNKAGbeqrpuI+FXY6qiazXRWa7GJ1OaYVr140ZS
kc7WVnEAmrAphYVibblJ4ic7TBTBJrOmxzLQ+1Pv/xgoE5H5JhGiWwpkn+iSRleOVaCkGCta9p2p
otoGMpFaRfw5SFQDVnobFRNpxDCvzH3NZsspE9NyLfoQVgW1BzIxmp6Y7X8gVI9tdZuSafiRKU0Z
pKHzf5+EYVWN/lbqfLSjw8bqLTJg0EK1WLsj+SSa8VWVLEjIhfVkINibjpWGvrPtj5WJWJ2gTat9
74dGpb0pfA1WdUh6KVkT0vpcYqGV4xdQiNje/U5Zk9OwR1qWeeTREN8SRo8mUdOuqZefhZLxkhvL
w1ofrJVYMZypU6LVUOnaiqOHkCm5kngYawkOj4Vl5OV0JUOITCmgOJUaFH6Js9A0pZVasJEPlkJG
LwrfrbJftTAgJJZx1TYbZZFRhgIS0yxpfOLY+QDLIaf/NFELUqnvTGCk06MlEEhWzuYvo0vPqqG2
DtF6Ce7gjIMRukjtk5qYw1uipXg1FRTwhubfosJY52LzTFG2pZbA4dTz3akiZqFA1S6Rwhsuydnj
TJ/3oDG/i2iFLeSpSK0fE82z1xclLFAwFcqMAsm35HdyoTEXNKM7J7h6VDqqGF1yZzbIkopFdXQN
+vfyS5FitSkyg0ZQitJdayAfiWNV2lxSkk1SphhBE3tUia4o52o/GHxuVpC8TpZIhm3k0Cgq7ZmP
oMwFDSzQO2m6CVwvzrVSzyhadqUmnZb/fBzQqCU4W6ZS8ZKW9VXQ6isHPFcaPeTQqjFuJJ2JeoiW
XQVoA0swi2MBtUKtR9IGRYV0gVgn62Be0hoKF9MPEKJZhxIjB6eMUQGrmYEAXgyIU1+irwhWmJAd
pwErdzrkNIrfGto9+4ZMEIJvFYwVYz26RdKQZt3grjKT15r2iKdkOMCVunryUyN3ajU9J81Mu0l4
zUagv/PAeaUbNOz0d7mwfF4vH6QU98y/cFNQrTDV8p96dXpvNOsLhgxNvkZ6N9dBPS4p2T5c7PG7
ZQ5ZJ8ljBOXUGIB5+npwWwbSTLtIB2rDdm3q6boeqsjTl9BnI4HsPlTm6MAbgcmazKNtaET0TAOM
ABN1ep5lYFHb5e23RoSynZ16rWh08tAvViQ2hSr14KjoPCEK3UYTL61AdFmvV1+kczXrWJ4CHFzb
hkFanWKKDmSVmZ/605tUw2DdtV44j0vDvl3OyLzb5mkRuHIHrjb3SZGyhC85jA8JyLZ66afLPQGR
Ja3C/dG0II31lo9IkagTQ99YY1tufXn6qjiDatrOEHCe+4jWTTtFb/74MwpT6SRErzZFfRokxrsC
re+Eg06kdSrqPwktg1VZMjqgI+O0aQ4feM7xo4u1k1HMoFI0i8mZwV1gl2Oa1kXaWyQxNY6TLyWV
U09LZzqCcWmQOjA8zLX5BeXoWArazUikfTZzNsiSfBYyguU7Sf1omw5bEDHBTtvwmkA1uLmAP8jP
9XOcZIvatbFscyQLwl/qJN3EeIAKDaMDX4V6ZbBWOr5VZ1yoJg4IH+xYZgmPJqclCV9EXbQ4+ovc
t9ajQjBpK2xS4btGN0nfgMlOpwkji2jAOTBWz0l6TgtrJqZgkPGUO4pSyseuQ1Q/EmeXdCcU9ZVX
EnOHNP1oLbl3sLNrp1qy8Ihl29wH/v8/g+n/5pNWRIvQpP9zBtPpe/gfm48Mr35Uf/+bPOf3Pf8p
zzHEf+iSZEq6Kuqy9i9pjiH/A7EbVj00OMQ0LSKbf0lzsFeTjUTPw1hs1ndBz/9OYZL/we6OcChF
MaS7pOf/RZqzaHz+TZpjGgaPpJuqKYqEk+h/UXKoUH2CykRMshBxiEbDNRd6ZuQJt+qQbgydxXJV
GTufoHHG99f2Q/0Kru0zkUJM6UEQ+NOKnYUhvFAfdv5aAtOVr/EXaICwxI0VuxlENqCit4TRSb4t
/cd0TSTQKv/ABM3WghUh893wJv1iKOEaW4vR/2+b/9f4P4Pv4m+0NhJKqv98j4zzLE1Dv6dbf9Ha
1FyLICmYMz0K45lQ+MewI3ppsQkM6ldXdz8CF0vUgdGbFkmPfzog/ubJVWv5BH8LgBahlqYun7DK
N2VoqmiImvKXZy+WzXscKCw0N2vYiz/FY30mjUV8b1fZDyLW3Le7H+NJfWSHou5xJiVPwso8MiQx
nPlclZ76INVH6YBM8iM7zdvkIWE7foqI637oSqfxotP0wSWZmZf2ZMTrOXaLzfhVPIcH5SKuS/M7
IMzLE6z5OflGj6tf1DcoaAWIcPoptnZktjYbtr1cRt+rW3brwbYoSATszPDok5GERxEmMULGVUYW
4SE7wEf5NeId2rSGjdoqJxEZQYtbP1UnKXGkfbM2d4qbvRc3iRiZr/jK21mNL/nPvBYe52gVHf0N
m5KEuMqPwNwMh+6MGddcxd/TJnM7d5484EosCD/yHgN0axFfImxFMq4+wQN1hi242Se2zFF1hW39
3ptuJnv1zcxsYl8ZytBNDq5A3a2bTxBv/DBdZua3R0aLtXktHpLvQCXTyabdfNXW8yMSsfwlG64i
kZMxkDI7OEyv+Ye+Gtjl4fL8idEoHXV920sEjXg4b+iT9uZqCVOMXWpIWleoZ0iJpzWgKMeZ0gcs
VS4+qOIK0qDxUL8Pe/2zuPjntjjJTwOIMPidxSZiUN061mO0Fk7gWE/Brp83wUXfs0GdGK04lCnl
R7qrTPAsdvhQuMpP7AUrTK/gBEWsqJ9t7NGWDLHc6K7m+K90tcriEl3b8Ih4B17r4LClJTzQy/fz
GlGMRyIaLH5SuLQ36ZfPINfWj/MrUH/Lzc6+k76HR/moBHy0Tekyu5wlGzOkj/l2bRxGRODxGnff
i8WwXSU9yU2/6weoQ+OJhpB6Ft/k3tMeAyYcSJbI7aKV6wySY117Pgl4UYS6GgfmrfIm/ui2LOhn
+ZEhtXkLPvVT1+xbwY5e/Jv5gMGWQxvUWut2GhBK/ZSdh63YeplyMB4oNMB+lpv8c1jlpRNvqk36
Sj88tq0NPcP4aF2sZ2RZRYfOxhm91sk4O+z0u2fubHd7Ob7GhVOdoZOfm8W7DyIHfS+7sd3wSivT
eFBBwfY2uirfTb32Q99EWLZsybNQgHgNNLGV9aDtaNeHR9rrOpqnYUv2A/bHLwKclzeor3KPQUxM
FAUfJDrEdXycNn65YeJLS+OUZQ6+0WMSOxIdqBvOwUl0+p69rtPptJOR9tjSr/QWeuCh3xIm12vZ
njbjhYJApwHsaNv41r5P7mbahDcVPxWiGDqtZ4NIHoRQV/+j+REQmcOWO/b9dnqhCedR9VgPTDXH
0RbWU70VIeGtR+LfZds8K93NeuiP7Vu4o1VgvE2P4ovoIgeC3PMonZkq/vfrI8vfv18dEYRyjbQM
CQyiImk6f/8TtkNOZ1MbdAzaDTFCOQZIOTNezKhx//vT/MdFeHkazQIbQo1kyvqyRPzpaepaYATq
S9VGk4br8hR0brZTMH7jisV2m7XosCqW+H/tBf7m0o8I4j9WV0SSsmjCR1GRtVoiutw/P60SVCqj
q6bZ4Ep9WYhxnjbm8aZETW7nuiK8S4wPsMWu/PI5DiyAIeYH9AnCsmFnEfWrE7k7XQvf7zezKXOq
4ctedRqGv0gRD0k3nkfEhWAG62YlKTjJIzFSPXOUzVUtS+VqJt2KzkVzakcuGSldcZLA9sBQ43M+
K9VBRcHhktW8S3S0PE3zLJedBiohYiwsdpaT5oXgKeb8SAcEdzrTOiGYNrJCX8Isbi1enqdAa+Sj
leb7KsbrmCWGQF8iKLdW2xwwr0c4WlnIfLF8s/pii4kyDTJjlWpfXTA4VQ5bsdYRd44MiosM6GBL
EzWR1oo4bw0wYisdtPdirQSl5XewSWqnpCBfhKOcG3l/iXLeAl97y+XARP7TrKpaImRcBH0KaelF
LmvBra2ZEWQd/XR1m5zkAaJyVIhPie6rx6ivVGbutCULWUYVpwnw/6eNVtUPehrR3Z2y1RhhPVa1
XOFFmj/yNZR8rql5OLoccj6jmrZwtUBaxh4zCLUKleQoEiUsk3yCAss4to1xBKsBfVwcWPgM9cxY
a1rrgvo5WKN6slrCG1DD0BRNNz2aTwh/WrPFyMy8Nb7QI/uy0OCAzp2vGmGDvF40fvQzCtXfaGgT
GKTI57hvj6GAQ70t6JbIkf5MYTQziWKhIGcT7iCbhB5ElUTryJ51/UmbgyckMZBTJFo84UaYtIs0
/qpG7XEuBQWh3/Qy6uVzOWJ6OHdimHnN2DyOYf4U+8FVjppfsUlZCwv1eVZRMmrNy3Kb/GlpiExg
eEK80jLFDcaF0yoKvEUkHiReDTlNfPoi9OFU2VVlYNBZHCsOlfopLLUbzfajIIhAOy2+aVPeFXEh
rIVUFTbL2COm1YSHW8Sq2w3PeYmQ0hwKzECBuRLGb/iQriik17GUf/m0+Ikcrrnw4X0Uk7WQdBPa
OwjGYadfkIAF9sTKQNoz38BECzfl00nnozTBWCiDVTc8Ya1yWrTCJiJyJiauij84Fzt3+c5EX1iN
6beVBghuOjqDmjvkhocUwmnNaqNe9DJnBUVpaMBxKSDyJhXY+M7RJBhjI3SJetsReXC3iUrvlOKO
UYt2wsYr175jKMTj09xrpBT1N7MZDnDKiBITV2q58CtmaNiT3bBFo+ui7zOj1vdKEKjrKMvOU6ih
hAx8Q/YIMmDRqDvl4AudSVvMOM3ovwj03Wqt6qc2YC93yqVqC1N0gn/QbZoEADOKubHb51UNmSPw
12oRBLBMYvSsGibjoJmlHSo3uGCK2bhmLwcEZPY7qWsQQwEAAquZe6YkRruJBpfRMMO5/9AnWd6l
Uc2eTbbacF215sVv+9yh59Rgnsbyrk6IE4dQTEiGGpKdoX/EycKduf8qMl+I7sp3UFDT/f03Wmgl
v2/18hdnRLyftRwvdIBzMqtUxAjE9Nhhm3L5HK3U34Wd/F0FsrCS5T7yLnSy6Byd58cGc77hsAUo
N6bbHAvSdmzSq6FPc/C+ybd5I7/Fpde49TE9jkcJ8aXd7ElOZUBjESFoc+1O3qYnzv3qsPS4fuq1
5MEiyA7KyXyzi4eQHNc3muXqOfxoDupqJG/H9k/FZ7Znyy7azIzlV74j/dXcN0/hRgVKbBtMPcyz
Ua6ZDXOlz5a8OD4oB77IoLp14xgn8QJaiRTHgAY/0a2ksQU2FjBCiKQHdD2Lqdmu3yQScY0DhnXu
ZrBBdPCca5/mxfxlbqvvqH8LwdbFLn1OteOO/U+leNrzcJCRIk22YDl5wq7HSVo3PVlr47m4spEP
LqY9PhtrYy2e6QIhvWMRYyj4oPwgmYjXSOA+5/d4to111XiFzE4bozvbZlfS3XbfbqSKUmW1AB53
BfyRngsoU8f4hBez1tY6sqnEC5B7DGBZVujw8OYrzV5St1jwJ862dk/HjjlqT6PM00T68dBq7RK4
EMYvKKMQdbxBv2gSAEc3eai4Nu0zb/AicxUKNlo6ncEiXcHcGSsXJTJp1sFL2q5LF2mIeTJ55fD7
tgih6lcZ2QzA9cGhCUUrNUUITsLVWd6Z0ZYfR9C7RQOzl9nEyqxs3R2IKbcTzq9p3UJFVAgndEz9
MHYrSBBgGJhdT4LdAm7yooeCT4vd5Te5p0q9rz8Rb/P10DoErUvflsv42dJ3CdIf1Br549AjrXsT
TlzCrJOm7fQ3iMv9hsMiE7Z8xEsKbvCE2vJXz2Qm8SjJWqy+C8Racmb2jOaV3ESImfHJxATxS/OE
h/nZP1M/NW81AQf5Y3tFt8FzB+9sfV/zQ7ntf1GT5bCpvpVVdNKP2UeH7Fqx25fhFiF0oIl+4rRJ
vLbYmAPdM6e4lav6KaTUgiTxxhmgfNLUlGMXxgcSUAsBJgf4bQladbVTctPYqs4ugal67FmlBxXy
pTfsADM7r3/H6xW7oxwvZRxbKALIWtsQbQBGTlXZiKyqmxTaOP14mzx03zPUeiVUgGhY0zwEmhsl
Hj5JPkSDQvKU1I52kCrP2Ps7kwrUpK7hm1rxGFXi8gXRc/afu+Q5mNeZ7ui48rq98KnmXvQYSJtu
BlO6rtiInazzwgLFuTIex21/wI5SBCuOXMQvDFXX9b5LVuMOT+0xDnDy2Ck6YSd+Fa1DevAJp2ZU
gXKMzTbBPJ8YJXyqOTtkbxLYxivHFbgImuvEQ6PSJIada0b3ibphQ4Btcwg3Oa1j001e0zWuDzYD
FGDomZ+hZybndu0T+TrA3mYqaAsQ8mVbMJ0BOTA1g+4Nh4qCPHfno8VRQ4lKX8BL32uBwsUZoRQ9
UJHj/E2uWEcE27qaTF5eGB4o49p0UL440qu0ktf6LV3TzHljkDOzfGzTY7RSbjl9Bc847InHQzWW
eaCYQHBe0gfqmbd2FS+ZLeox4TIWuKWLDsBAZW0zGjsRPPvav5KS8M57eKDSNekH7/o1at+g5F0z
WJ89awv/ejwHkjPVjoi3n5jZk8+ky26dpbULWcalLG8fm7PwVu21J4AF7atJqrH9Hm6bPYh6j23C
gz96Vkex7Yz9UzytzDXTCn+LbuRT9jIas3Z7WSA4BxRWp+BUf82KPSG5OjKus84MFlW2W7fyk7HL
8X+xdx7LrWNZFv2XnqMD3gx6QgN6SpQoO0FIehK8By7M1/cClJnKepER1TXvCYKgE0VzzTl7rz0h
Qa7aOXyID/5WV/e+ttdROgwLdQBNsk3iY9HsCvnWvOgn6z5/hAbFApOEmswHUAdRbVv9YmsAQOlQ
7VD04oa/YUt3ZoahFMIeMXxvUMWqNG/WwOBra2W1AG6XaboqvD3vO+i1ZwIKIdiRLPysaGsNasaN
fTaaZaW4lrSBqRFI216hsUaqscv/kscXuT/m+k6lwWTh0KNN72YnyiodSJP8yK5S+VWX76wqHGhL
zVG/BFc4AvZCce2LunHuYdmW4JERsslLgqT1cIkitl1UuwAPD3HMx5Agl7XtnMszPhVZP5cEwPCr
/BLVCm2StvCfxo/0PA9z+trfp69UVzqUq68AO1gWOevhNt2goLj44V5T3qGsR/bF707hK93hLjmM
k+8fyfnBppGUmCcG/3bAIH/wumur8E2XvgDjbGxrnUe3jD8O3qXEucZ7cT+sgw/lCbQZO4LulLxQ
gdCelRsKIEJbKDfJbnTLi0LmKeu5i//KvMRgoGlvjnCB1dzkdyFmwo/G9etl+iTLSzqwkGjJVZjE
uExljI8gXJiHTaDlD33x4NuswpexsXEmNiyRKK7CaPcSvTbWMr5BAjdc+mfPIzSdatiy2Wl8YyMC
YlDRrcd24b3SMIgBUirr4r18yF9z70i7NbyLbu3i4ADS2EYv08IT9tFbD6UQk3K4guMY7yPCBLcj
E8WTskXAuEFyky4g55VbedPs2J62pxAUV7UpVbf9RDTUgMml+14u6Mq0L/a9PJ69+2xLY+6l/YRp
XrAKuKLPQy2hVShdFv5ZXqcP9NW82/wCfO2uOAIQi9/gWJZfmtu+FtQ3voZ9+qZqlzRc1mzqRt52
cehAgLMIv2fOCy90YG+FvDEQHOzD9fCqt6vygVEdiFrGs1IbO5PicI8chFlE29qPMMP9dOHcUFB6
w4z2yYkCn8iHcg3SeoWcywMzUxJSsvSumNyzg3FXTK4xN0gu6ac2sopdp58G7f74MjqHGC3sGhuq
Zp3pD0/iyJ3HtDjIrwhG2Sq8i1Fmc0Iv0H8eTayZMRMUXfAa3iIVLDa2nc5I16m44YH+sAQqw4qN
+toC+lZHNA3xMC7008AG/TmDz36qtK+6+qhApdzyP8HjJx/C2/mfrGGyGwxu4QW5lYeNkFXC3mrW
VbXGCFq8gDbgg9M/PT7GbG/EbD8W8LVRCQJ7vIoj6KSP7hUJDb3q8b38ZNcIfiuvlt4XGsGeiQZU
uI22eGE8+T1tamahpbKx9uNpWKXHdJOyulx16BXPMcuMqkCOhlnVVcQK0CAil3O4hvEz0Hj/Je9Y
IoYb/D7+QT+VWwp+DC+4b8/JS7aLENIt6/cWfTRlzWsJFguQ+4KZ4sbelGfbPsib/lN82me+lZK/
TK/jKThlH87Vv2lOGLr0d2cXPlZHUi6on5eP/eAO2Zcy3g6wBXHjAQmMdhlxfZXbf1g2QG0Xq5eB
cAAzTkq0Ux+m+ANsX4V0MsAppB9KEaI0/P3kxwsMSz50fqIc+vkGRW5OIm2kjUyaw5qGJAr96db5
MN9vvjQ/zOpwlmVxjLowb5WD0+NO/b43sORi7w23id/AI4mCS41e2zd6baXZ8iIMGGeaEi2aLWNt
hKGisany+01aIMOP+pS1vI2QI7rBA8sPOwVvlpLWuDKs+BI6wQEDOK8NQNpK0lPZFRIzyGjJzsLL
Sh0QOPAJVRAN0RpA6ls6rCjxWVFJVgPOU17XRNHgTZQpRiEEIr0o8NdN1LwosRngLay7ewUcYJhm
iVuqVNhlpLXkjZjWqvSinp1wdV/Xmr1Cwv2mwvBjWV0Q8kJ0UoLXya8SdUU0S7Xukoqiueqlrhb2
wWMYukYJEl6KLMUFSU4QhOZVbmkggipBEa1yiPJ3JasjXKmEIOD4rHqfzVpPRBU5HQd9UhoV8Ugh
xe4OQZRcJI/cFiGTvBTU2oupIx0eGR+ilmS4DNksSu/oDu7g3i6sg8XkBMjyICBOK6gEWT+yQu4Q
diSh90riTb1v1Ixifc/2OWL8q0fDhWMKKR2aiJXvYv/A/vq2KeRkpeojJXEU7mv8DexEBhYVaaPv
/M55CFIrAALYuoGw97XlH72ifzbjTN2JDp8kmeC3Hka+tgKB4yifeoFG0RA2GPchijayNwFIpE3U
6smLbrNZ8WLUKaNdALEfG4LsvP5u9C9plhnPaftcS/joe7l5AcxNeblbhZF3LY0v4liwNfrJowgS
5tUyBkdbOV9lZh2UGv+xJHlUTjJeAxi5NSC7dafaKPzT8UlqbLFtelRkpRx8YUikjMRuyEb2j1Ip
2HrU8sp2fCgBn28JCEYYLNnUvolFYnPVPQ3TH1NVdqcwyVQH9WbfJwaCEGdtAoJDXSQhBVGJ9wrU
rYxQbBFqDtpaWHpxhhy2Ug/t+AR68ElkwRlP/VrgsYShlT81ZNZ+PzaNjC/Z3sUKFu2iY/9OPS20
oPz2iX2TmHIJ2k2+NrL+nCGYbss1fExJZ3lPJA+La+eRUTlYtLbPK5gimOqn3Oj2CA2iVZGxRNXy
5iEriazGu8pau3PekZooofeumyyNQ9ESjcGCuUjpIJDR4ugvTqI8Vy0VxxiNW90QEhJDKs1F6/oF
WwY1oIUSlSGBdEmCMz71d3cBjoUFUfdTuka5yZWQzUwtL9TSujiD9ShFKNyEVbGehlxQdO9Rz0xj
k6A+ONSD0mYHjA2YU0ssVyQMtAEP5UQKijSGlERmtxzUKG2CEOBUqg1rkDANHpDSXDhZaO6FwgRg
+WiR9WBjaRvBvjRqBPwpSSbrpnXrmhAZxMr4yN8MXcmoPhEdYDfNTk20mIyLgnlRxSCiCeoWkq9l
u7qkohfSQWSIXGsDRIDKa1eyRr/Nb4sb28kuYVc9KCUmQmENBFDVyiJQmjunQ/8Gj/Uh1RsEuqrJ
TsYazIVa07bwGoICc9rJsuVvC2JdfFNySWm9aLy1fDvVbFvpLGmNCs6jiNunKE9Yj6AwhtiYpUen
fMRJXrPvj16sxqF9hSn/rJMrF/n2VXTRcTTrlafqMYQ3eZMT67LoBWAtQ5IGtCaDegNgAkFKLlzT
wReSEHQcOyiZwGHeR3ZJSSFx3sqEnWsepA8ICxf4VlhVghvC+4ZFX4/Lc0GZoWk82Kb6ShPtE9GS
c049EIAkQow60FhDRwLmZm/X6mvQs5AtmhfZPPhKcaavgc8YUqnd1J9OT+M+rVcy2EVLyk75oFGb
Sf3T8i63DaQ+5b3s2Oe+gLnYmXTaGrnDmlT9Ksg4G+Q330fFRFUeMHNI2IRUE6+HtuUlltw6pvtb
GcEpmThI9BJY8LDFGV7ezMEZlkbJwr6GCJwJ6qQaXsampSpS4eag69rdhXbGwgMzvYygxUgMEiJK
2r593sIsdO79KkrdpB2YWOMCc864a0yx96JKPuQVlu5ITu560bwQOY5fNEUi5as+m2XWRGkmLiAz
3npBnmCg3fgiOyCduEG56fNptEjnI7aSgD5sCQBjUgfmUjc4NUlE2WKy2+Bc02icwWJAcGetcpz1
ed9xVUFZrerEAfTig4zqsc7x8dWGsgFDDMmkQxUuC3VTM5otTDum3CG0szKSLyIGcwOSsF2MWA2M
bHwbjfAAnFbakc52gfU7FZxxI/YJm2izue9JHlp6nXVp+Z4uITj41EUx4dbxym4T9k30Wn2dbZWw
jE3tFYTwaSsvLLaaJm3CgkKflmBXCLF6aUlxEHZ4L/H/P4YUz+M8fo6tOGAmJqynYiJTMvKgMgdD
ny5kmI+EM6karAgRaYxTlR66QcHG3kJsjAMVW2kotfkuith34LKe/PWhCyFe3ABI3IvItlZmR5ig
rzorAnwUV6Ovs8RiMGnm2Rqaw5seO9GyI6NpmRfxbpSVbZrbOz1q2jWQDOgWLTllWU467NivOhQb
hGeSsziqeBFlPn/TG10tYF+GoNxcepF0O+hNujMKHTSZTW5hS/xlmVtQJzv1qysFZVx8jN1VgLNe
20AZyyFi6wBDuVaR1LUiWI9kyQ52c1/jXSbStNp5rb1NLNS9VmVcupQptxjbXdg7Z+ySOaRP61iY
noT7jcmGplWShPflgHa0rI0ntS+APcfpS+zJD10VDBuDCL4mdJ4smQg3VfQuoGqPpLcapbJvPhMP
QtUhklaGArAOMoe1UHQovG3Submi4gvxiZAzqQnYU83aUJO7UZIOQTHeVwTbsdIlnoEQJ37Gqd5d
7WxSLdvKrzZtq5Me1TBkBtxM4OFc4TV3fo093Ho31VBe1bDW/XT4iuCpuDZ8LjSPaDB1fd321NcU
iRVbqAfqEkTjsuz5VVvlh1XCHlZMvhJBjdOk6WtzFbtKGpdLVWTKMlOVB09uMU+3bBR01BG5h6Mk
icL7OCXNjAbNFPCDKqiklY0NHTk46aiAVXo6GkNHXcNvrJOqsTJgYDtZcj8sWoco4DpfNsM4bsJM
3AjNlWyVvnyAkJhgTX1fp52+ny/9dton+bALcjauZfwe0hlaK1pp7Ds7+Pthvs6uBmcdyv7rHPMw
H0rBL4ABS1mnBas2T1Ff5MltUpvZB9mDNXFgDqlkskQa1wRmNAJBhS/w2ZQqbGQjwH2rHgAqoipq
mgk7t4nZKHwfJyNVJyMBwxeXyR+HdiguUqpZ7uhI5r6OBqSnqpFbezXQzO9DRpDPvnlxlN6CRvzn
IUReQNZguYv+YpXN6DIDmp1rGfJd2tlUxTQju5W9Tt2I1oiPSRnrm7nb/f8iwX8rElSUfysS3H9W
9efwrwrB+WF/KgS1/3ZkFfitrkNWcjTrbypBA5Ug19u0QTH5csMPvkuDzWUB1qLJbGk6iSd/aATB
dzk8mwzWQJV1RVbM/0QjqKjWFJ7ydw2bI8MNgvjk2DY3MsT+q45BLassJaau2tY9uuwAoy40fn5X
Du2tqKq6Ze2z0ssqrVlDA79KlemtJBqQ/DYR78ReefWd5q71S7yLTRQfs5r8zbBjYQmSG3a8jVQ7
SvLIrXuYzHZrvupp7x1IdjpXeW+4xCZre88A1CTX8a50TBowz1GXVgeHEDfE7iRj5ikMe6URqQsU
NAUZNTVEQm24L988JXqv7DxCNKQy0lLwz1Iy7jBTPRIgTsKWBJsgwSqzYmlbMGJJhJt0ElWxpLi1
s6Y5E2RxtQvqIIaAOIBNHnQT1XNZfkTdKa2D2MGu0Q9fmAfR7dDQwGmhIvNY0uHfNzqdqLJFi+b3
KSwdx7u2mf4hddFrqUHLymUoZiVODIBP+a5JGI7Rmo+wIPcWMumFrIbR8lQh285VLTpFGAVXtVzR
boVdDLQJ3cSQ+yjh9OwajYrlYshM1wZLTE8vxxWpD+mm8ruHoa3SbdZtIMtnG7XjmQuTqgt8dKSc
ISL0nEhV6P/PfkHVm7n/Wpn0CALrmpcR0AngAilD/54OC4CacGMWiJxbnbYNWdrLIh8b2vLe1VDo
UEodysWsNZaRonJWoc8IIG4LCK3rjDdxVQlKw4mfCeZk9ZX0bZw7pK+1Q7RtOp0LJev9umnaJRHP
wJNQj1t96loFT5548SHRADU7bbbRtGXeNfldTqLdAkE3+vdKNCShMQelMo3+6RGdaUkkhZHHZ0eI
zZyI69KeWDZUFrdNM2xllbejclCu1tAYlkL3V2P1KEs9HwqTU8PrnDHrvaNvcac+ZkEBS54UShjC
zGODVd03BAV0oXdSMGQc7bg5dp2Su/qgdqvBQFWgKWzYY+DMakzqANqYzSB4ewUQCKu/c6rKJE24
oAMQ7wccPQuYv8167PhpFHzpgOAeQQ2Haw0s9VjaaOL2mCYeVRyKKG6SDd/h3lUT1Vt6iEdGe4/B
kQyFsdxpAU3G3kGW7qSjyyaMNj+rd4vaEU5O1DMtoKFOk26AEj1n402OpvUAnZwIsyYh8mDskXVQ
LOhZM8dOGVHMDPnOi+7dNJ+hC4j7VnoyFISnfKi4K1uJD5XoNBIU7SObnAQQcfDcstTZax1srmrw
ETax91unWJyDSM0fSyt2SeUAfoz3f9sToLw0S8zxuVLd+3wVjjYKIlrdtquwJyDRl55+pYiNmTaX
vGrVjad6Aj0oOedW2oynJIltiGzyCuVXQTIC7SoNgX0Y40jycm3j0HXoCr48pMcIEoklKBfbKi2O
E343EBTaEg3j1wBhdt2gxStyZ0s8wApt2avSGLiVGUjCKrln2eIfeSnW0r+lsAjdxs5qAGW06wbE
+IolcBe2A14+PlK2Ze2nmbPiiWy2r3g1fPo3HZwCyURKTZNqZG+X+Hhhwx6/AIA1tJqktKG5oTej
CKTVenHpLdS7fUaGi0iT91Cwn4Fk8yv3ERLqfnnFzYRhyKCWNU7BoVGFUYVPoYWwFVNvyXqJlehS
SEq71b98G12G1/E52864HXplP1p0CAywwMehmfSn+Odc2xL3sJGoymvFuBaVrq2S3H6UzI6vKC63
S5ytu076jOX4gUAdG96D2GHJhlJQ17gbCXot8087z7aFlxkHVaakHoTvUp9mC3OigsSFujNrhX1I
Hr9XtUREjU8kTKitZEIQ+UIrYmkU/IAqNb7JG6Lh9cDjd9qnKK9a2wWmfSDUMV2b053IQqW6lGVb
f8R0aJcJmAJDWbEFpUjQRfo62gqKtK+qxv7CZyW5AC6mgxhPr/YkOuu0AZkNX4UsX0s7XBuUBcGm
LiqrbE+x4pztlL1913nIJPLCc9vMCnGOY51J8hpxdeh/RhJxRe00qIa//ECcqEiIJYImscLpua4x
JeP5TNnmmCQv1D3mQUHGeuy3DFtSRg8498+xjAbIBJzpmqH9FVpsqs1cFZsxM1/qQjaPJRHgRJfS
Bu01TybtpmTLmNYgaDQQdyY56l5IUFaricRN1aa8VTFs1XjUt35VXJChFTfgUcIjNLRNUKcaNaa6
WTmjdcHqKXYdNx5tv9ynShVfqrpAq8SsIuVSiTJM8i6imThnEf1UK4zdLLR/QdHd+5IK1r8J+k3Z
ql+jGhlHL+WfyFRKmmpYwgmsqTCOMUNTw88zUzGRG2EIQ8NusXH1L7LvDG48GtPXYJsGQPd6GiWp
yAitn+atln6ME9VnnRoKlU/uN5SMdayLJZQFQW5CLcLPrfWIabzgndle4EPlbn0q7vvqTch0cERM
ocYWPW1quYzdtuoVUJThnTMCFvDbUzv41YalGf9wGDzUZRW4KYFFcKQhds0/xhFRtigaPFUdnM4c
OaBh+5iH9XGrix5JNtYIs1deyPB2NmbinC2PRoVTPaq1ZGEXRL1G3scyrxhqgE2DfQc8N4b9ucVu
vVVM78PW6R2hcKTw2Nl4BbqabpZubR3eTwQTkbylxnbXSKTZai2+TGujm4kKLTVEveMYb6NqX5mG
xCqb3WMksa7aibpo6ygFmliIKVCGbTGJuWu7Vr6YmHVFGc5RO0gIM9tzGilkbiKcChs6zUpavWha
wxeD0Tb2imOtxAP4k0osx0F5J3n4KSc24+ixLJymMi3Imr2KAkcqWCAZBCetemZzS5mqJ7K6yTTT
2ysBbpKuQS80OEhtQpqV0UsdYoHMInrTJNRdHb0+I58N3A4q3hIebL+cpWBjTh0uKfSnQmIb1ElA
NEIbzmxv31QUxU+5YoDYV/dyEIA06hLWJpQ6GBiID1VbyDY7DHGAnaRVQBOIuTBcRiZlpaIw8yOh
R3ygLYZR2UQChYi52zEposIm3+OmqlWPKtjg3FFC+IBFd28WnrhVjMit6si+S7N7oCiIwdBI0kMM
OwAbaFFa45gzN6fMjXdIcHmL4sahr51oG79xCbx1EKFb4W2hly1N65ERFbiTXhVQG2hgVzagEko/
vyIvG+/j/Dj0tXzf9pCqfXGdD10RPQxAz8+dVYur3qP+Z8IVW8/HbAbkcCRWxMMXUiF/DwPkTSbP
1OhFdpHwoBk5akzUowpjYMgbUWZkZxeNgVtEZtI2vCtTYn4mHEN2fUF2G7Vq6yr7qrWLdYtwU9xy
y2xsiKD3VLwl5fhi9oazVrJBWtcwt+5YKy+cNDWusjEgZ4hjV86UGpHddJUD1w90Q3YYKF0YQaNf
Y58fR13mYpsHGZWLrlQ3xDsMBBO0tKaDpn9QJH6+SuJNSlP+haDXP4wB92nQ8eGq+AmK8gNmDeCL
Xs1OmVyg2MXBjkAJRIdBepc1ItTZhyN+D7NHydHJpLD6qKlFSXNdRm2Zj5C+RntxLO3AvlOUsVsA
wHlIEpoouVYNS61QXHqFECDjG6ulzCON0r6Ap0Byn0IYIcFYGEybK26wpTMprc0e1lgV78zMEeuu
9RwW/MR+e1n4iLO1QjBC45YEqmDLFBe66J0VNMvKUyfT4g26ckPDjdp0m9NDAgIqaVPFTKjbRt1U
I9YAv+oXUUv3wDlkabnpmbUAtGUPALT6TUx50S+CrdGaSBh4hxSWC9uMlsGZDcclo16VKrB7Swdw
XMtkR72cEjSN8ahoLQBNtu5GgBMWjbCuaU9LsAvJHxubvNwYYJgIFRj2paq8JwwU6BQbLCRanSPH
0A8tv5uG0CooR2Phkres27wjpHFR4Ymew5YGeZW32IuKZoI1y9Kih4c+9G2zimDkY+4Vv6LX2hxh
uxUYlwRfZjuujoZ2NQ2nPli0SKHJskIRUnGsVOuapU55U47EOwTGO4tztNYjgEqzb/ex073XcaFd
GG4OVQkgNFY7bWnayB0cxa+O7KZ6BaxxoqnaVsAwJDmQfaUVf6UBCuTe5CdglvG9HKkb1Rig6SM5
sh3qdb5mfxomvw2Z3WRa90QglShKJfoFaXfpQznd9io/XXpTYYBpWX/2DR3fTVhvhGnmYHRQ/fjD
CFNNrldGFt0juH22Cz6RNI7NtSDcC88/wjLhn7KxZ7koknsvF0ep8l5tk0yosK/vReYR+z00v3zm
3bGz7GUD/BVzAQrTkg1qXFCeGntMrXUQgBAS1utQoMUROAZ2lCDHtaHjSJKadkXSdgcIJjbR97GL
kBNbPqosJPjvfJo0atQew1EQtSlZu9p2E9/XAPWQVIo2HbGnzVrWD78KP3fVehSbMsQ4X9KIKoJf
FsblTZOg0Etstd9Gpi62Fq8YdShTtxcH5OM1mbyAVMM2TUeGTm3MWndOly6JSXmAu2gtRVzt+hHh
Bl5j51D1ETcReaUySVzFaG88jA+ryYqy9US66goHjYxfHE0lbW66XH+x4RaZYaCedTo92zj3b4aE
mMm6bk7UNRHwmoO10qeUssax8CKN5g1C+ZAvSv7G8uAjthA8YZQLHAIZQAhu6fcfZKu++jFdP5Zw
hC/PmpEYhIUPyB3ik/RoZAZZSvy4kB8wXIBCY8ZPcaToFZ6EqFQQKioMkjUNdAnCCzyyMN4omJLX
pkJSVGRRNB1V9VSPIQFa1btptcCMgvaklfY+jHD6ZJjxz5naIpnVgeM4IeNDW472ru3IXqK0RJye
x5LaLiUybVjlxc0JU8YpYD7a8Y0EghsoJ0+yaOYr5q5VPJwWykSnkBDY+q3zQDAvcRGG9JlFxfso
9fGOAdhcqvxiV4FgFdbB/Vu2kSBDwZGvRvlhVzrsg7HNtjSlqPrjN5QKXpxMQklem/SnWlzXbGT0
kXadP+IryxRnDwiO2mmnqcASmMr9llWj7unaIdPrW19tlWVZJS95iOID4qBU5blrYmS374a2Nre6
THJ4UiGtLoIerChiQtJAseKNdYNoh3X26BNWI9YFMGZ6kIcErt+SVZgiUyb0gwXou1B0JLzRy7WS
mva0g0wiizL6tbVyop6rXM710NO0rR6Zub4EGY0LKsWXUiMiIsJjRp02X3l+S4kKtsyqR81Y5462
bjog2ZKs36cV2h5LZ0k+yoECbOIpCWR50zb9RlGooIFoYsEwfuoqMuHQDF+JvTpkUuZsWI68iQYt
jaExsV+i3MNNgPHWzhBBaQmbCaO2GTVG/UOwD2+jtlprZlEv5eBdV1Jlodq9tGonAKSN3mGt1aE7
NiwN2fqtiYBKXdHeTKYfyFMHgGbRVpmjzvQaU55i3I44/+Hj6rgaywhKCnuZlqXBAh4ZgsSYrkBu
vSJJqV7im0wnZtTLUTkl5pSDK30EDWWp2n8l48xfwlvNkEHnK6VDJ+aA97MyfJ4C9QFeCEZo1WRz
4BMBYKNdWESUs9ZTDT/rDd1lR4kYdWTRpNUyXScJJlcSvY/E9U6hacjq8uiQmY2zTIlYmuprlNEK
7zoYRNah3Hiad3FRiQ5Y0s4ek9lm9CGJGUjedd7neSth1x7PyooxKB+aSgYbk1vOuvP7fTBeOpWy
DVGm8ElwJQ0kuKY1HVM/IgiU1US10UH9FdO6v4hGvkWld2B7Zrhew8+3ZFU41dDksdIWKaWa1MqK
LdHx6GGZ+td12Sk0L02xqxv9PZIE23tgU3rAHjlTc/Ae6c5K7mGCP5Njhy7bYkucldgbAEn7U6ly
ENXE3kBAPqYmiKGYcJqOrq6flMoWNuN1sC3/0EbprTdAqIDBhaSznpJ9C+8mYeN0EvmQgTnwP7qk
DfZendzr7ZDgqgRjaGLopUtOhBsasIaN95oqCWaWnqKLEwfDHcmrTy25utq01Ujq4lCTonrITWS3
Q152bqu0BNEXU7gpCmy96O9Dgv1oEH1Ae8mOPgziylaMw/93MP5P4SOaomFK/8vauHpr3v6IGjm/
pZ//818T5uD02Ycf/xpB8v2wPzoYijxlu+umgXRBNifSwV+cA0V2CITXLFxAbFct1eSmP3oYmjU9
SNYtHmVNzQV8m3/2MJT/1lRHMW1NIYlEVfT/KILE/j2yAjUanRADK6ZhKKZj6L+1MMpIT8bOz6Jj
zUTnl6aXLzQCzTZx0h8jWqCM0lOCWKA6JUtDh3pbYCkUbNBDBGFdrsvA+NBTeKQaO7iu6vfICLrv
g6aHPYQEG0dyOrwSG0LmUUEOmpOVhEDNFzObLNP1fLH1qH3Ml+ZDzMy7lMDlI8onyiifI9i08rZM
286dmoj7+aDUNR77+WLhWNkuTH/NwU2OgglqPlh/XZpP21TzyctCgjHnz4+Gke7n+PmcLtMfGfbN
qKPoTzEBNRNUtp2SfuaUp5/T+RLM4WXgDSP5fQDK/OmgTZy6n4PRohVqdeMQT/lz/RTENx/C6bST
DMkdQ/yg0/VkWvdLTKHhshSsr3AcTBll5pyzJvL8jkSWyvWEBlRdF9Dvvi9ardrt4v7OKCoK71o9
ZQHQ2f4+zKdRGGVrJZS+Ksluu4MPDHIx1hamG0OKoIDZ2GcDFi6G563GQvwCE30rtVrH2iNDwuSk
5KO2N1Uk++5Qi41N0NvCggCGwRCuZtKLSe+0AZUpb6HMXtuAoakIJoAN+u3BKidIsn8Lfq1sqsOY
xdVBny7B0Mw3QlHe2OmuLRA5iMF14WpxLC0Idk/XeTcm0KAWESCl3dx5nj+myCwfkrEpvRE7kf44
f37+CDwhrqm3NLd63pmsjqeYta6lOObpA5kmsvnZ5Fm9Nic8Hd/ndj9fIubsj0s/12lFhx7853y+
z8/pz+Pm62THowiEkolZtgXo9tcT/pun+f3m+Wl9FZAuRhde4/ftKLjHqPrbazXmF/fba5hP//Pr
Krb+KAhHJDrTX5wPaSX/cem36wQC7Y1kQDa13N/+1Pdb8Nvb9Nsp7u4OZxJF1PnB5IQVAMq9fTL9
XMI5U2s6ZH+dxnPa1s/5fJ8qi2KyL6c7zbd832m+aT7Xw5F8YOSkxIOgkf+Hp/3tup8/D5iQHI7f
bp5Pf+7z82qyBt22BId0Nd9lvuGf7vfzfADxHbeKoen+9ap+Hvpz3c//9nNdXKs3FXssvuEBr5EG
9wOAVR8p0p9A7gJglAyvCdFRBTh9XP5+cSZ2S4N/E4F5cVWzpPcgK8gfTMn3v8neP882Q71/Tufn
QiYFnXy+hSwaJMjz7YMX6duGsPX5Pv/0uPm67wfP95lfyPcz/Jz/PPq36/K0V3dIr/NdRw2HEfIV
2S279D0auGJPJ6aXv89BFFNSnm/620VjIJgySaZh9PebinbLYmvTTEhxwpgYLIapbxSGWMzmvMk5
vbSap4S/3cmf7/qTbPpz1zndtDV1xR1igzIxuXbJdLCnQML5UCshIzQSotYdh/oyXzffb75k1FOu
48/5/OCf05+n6aY40fk0QOaAMpVc4zkN97dcXCN3BMbYEdL9T2BuU08OP7zCrUKoIiP03w//dF0T
e+m+goAzzYNzyOt8SZ1+gvOleJx+N/MtvtJvC10om74B4bwITb2lYWvTmszC8+93/n7cfC1JNzwF
nVk3UpMAAT/rh/nQCo9XX/iknE2BpWiu/jgg0GdQnE7nG76DdIv8Sa56sZOloN7PBxWoAAkkkWqv
Dcd/Jr4EzF1N3wfKJaBdpM1rFBaoWxXKTFbH4GS0DH+dzqTwc5ivI//qXc76CWMC7LaH8L4X04GW
vbLJRL2rJxHTnE47X4oabyFoge3m1O1uit5W+gawAeKmgOBj1LZCrVxfH+8qD0vugIZ9OX/m8+c7
Z8YmHokoi/nKdv7uwORM9xi5Eqp/S09TSXbPTNSRQP+pOE5v0fzGeMjMUR9bG2+UdcJyHX0/XwqQ
+35fGsw2X8dtzu4rzXBOziG36qhP7iQU0Xs4gYB1A9JAsOhEK3so663aU2zr9bG7543K98So0zIt
MF8bRkWisQOfYB2mlCTiAE1Djy4SR0Do7JO0ZUNqT2EuNu5INRvBxcHgq6ZVnT6v3uBsZhhvOaeu
9ueV8/l8y3zI0H/BWaSPj9Sc9KHv85/b/3an+Unmc6pUJi725vT9d0ZWhivHixC+ShoM0g6AhdQQ
rcVGsPgOr50TbGkXLr2i07ZKujUV39jNQbHzQZtWXvOleg6Snc/nB/3cpyHP/o9w2Z+7/9ynMumo
qqPsUfmCVDsfxjZkTJ0v8i3Dml5My91/vH0wgd/kOcmzv91nvvf/4br5Lt9/ZX6IF3a/fMeviHT/
8+XMl35eu+g7NJVDSpFgeqP+l73zWJIcybLsr4z0HikKDohMz8I4cc4iPDYQ94hwcM4U+Po+UM9K
i4ypaqne98IhgMHM3BgA1ffuPVd9Wpe3+9umeqMEadjzfbdckC4LXeVY/HUbrYbyFCyhEnoX7MxG
Ovxgl0tLqa5ml8epNelmXNcuj7ns/nzaODOLw283ushCOOP+/d+q+/zL2xzG8ASfmDtHhPTcFyCx
WnzCh39fVduKUPxP79naNl/lv97/y5P+ftdftj9Xf/nXcgE921pPIgot89P/t1/ddY7LEqzlj1/+
xz9f/ef/6fKi00l/ov+Y7H55BWr1cpdfnkLt+X1b3fjLwz/3//JyzGwPMDQ/kZELyvyvRfbXWo4m
xqo18BvLTZfbL/d1LYElfM6+XW4KrM44GXaGoU2tqj195umf/6KcmCHmcHgYqkJyZyEnn+77skiT
JcNdraob1W506cyGL/dUa1EW6ZspKyDNXnY7/TJZVvt/eTqjyNuTMcLvXKtVtf/zP6ntpJmf5gpn
c9sv6d2Xh6u1X57z8pLUs6vdfN0Pml506I6lhhDFeFHHyuWIUJtWSBLz4fO4cIakEtvLvUROoGQQ
MwpJl4v9qHJcIjUCGpdJ8mWB8i9a+0Uv1q6soWthy/ozFjspicXWhnlJjFtW8zm1xVqt+j+b3iZB
iOxrLmrLD9dahmcIXSq+0H9s5nKXJGQQeIjAICGfWi/6xmCHCsJkIo1BJjT11g86qAhKluYdMFZb
fwxzPGdlP3zFNZmfY8K9dp1uEetn+Vs1t055Ghp+oGLzbbO8OzV9vyzUDH+OGyBwIZcZsoeSs+jR
L6QhA9woNU+OycXcWezHdYLwQfT70cLQz3uxbXlurW4nBENUfjt6k6N+wz41QwlOmvT2MndVpQg1
i82lTQqNonuPqJf/t2D3bxXsLMOHNPavC3a3KTSmMn/7m+D480F/lut86w+L6qpL+KzuL5JjFL/j
z7b7z//QPit5juParqHqbuz6tVwHqdR1PN3zLHep5P2jXGfCOLUXnik65eWx/6NynUGN8O+SY26g
IohJTOdl6Cb/7u+S42ZIvUI6en3SYsSIJRFd4wSy3039DTlSL2Mzrys5a8CU6Kz22mPq6QhBmVht
IihPBZGfZ04Y4Is1K1vLJVu9huwoEss6+oGmnYTFYWdZkETgAsGaP0ZjEZ/xFFQC57Q5BBbGyO5d
1rAW5haMWh4zgPRmjBf6wY98yMOO751mM/c5esMBSghKIqN03FPl2C+VnafrpoXH0wgE/UOLXl+t
XRYa2fVoY06TWDy8Plyr5Z4GSUvUnJbVekT/n+YhTnItffGJKTtVU/jnImwr4xQ0GDFSGwWq2gSx
n60zIovXlzurHWoRL49Qa+pZ1NpUYK+jW73VJSjLvPmI2pEgBC/HIS6y/KwWQu9zCjSBc7ATY6vI
TX4LyOlzDfQZ1Dcq93M6YH1wO2w0M2qrOTuT0Ud2pu9r9z0Gx91CJ/DAgA2tgw7XDIvzZYGKFMmn
k9LpT4ME5gYpoJvBX1JQbKM60+a6IrAS7uJN7tiA41oDSk7KyD5p8jtj9L47FeeooZ4BnIrsazYT
WhHF1TfPQxiEafI+GHEvicjxSqqoBSoz7GhN6G48T3vtvQjLGhq5odbgl/pyPpQLrclbFL1NT9NX
1sZ12Bn6tRwnOoNpR5qlHzpih47nIKIpPWrYWVyjxTdf9XqEeOjDLPTievBJW+DVXI/tQnexzk1i
9lfB1G+TzngPR7rbsURRUBDufV1rbOpNF2xMuwRX3djzShsAtMQZcApStGTqT1foFvxtY7fYZTTs
eMbQ8OtE37kbM789jJZ5aKsCbErk04rOm2Fv4s3COJWixrSbcdozwthLC/OhJyJk6vl4VbiBdWU6
3aokG+jsydK+otvk7F0PpfOyz0fKAlANokOA90bdwUkc72g02l7nrV9P3mRe68ur7troBaHEhAgk
2ql983IHJwZHZtjuJhLzsxMmZNpaHfo3CnNXDbKuK4SQfB52tvdJPHbnLqR8AEF8RFe8t6f+2sEZ
Pa/bJSIDTpy7a532b7eNzWsTpTdxF1I6S6P8rBm+OExaszMK7DmEL3SU6wVdOLWqbrwsisilek9V
Uging+ZD8ptu8Z+TbjqrLWOZK6YCApacQew4RMWhCwy2dXM/2+GzjBET8tswzoCtCNxtTrbkYKHr
i91f35gCBgl1ESR+4XBjpr489faMEB2hysaoYwYSDtk+Rw+2J0W9U5V4xnbw8m/RMhcejQn5k0/3
rDMo4ZQjY8jP1coF/aWn5UHQLpvX3zMvGxBgS0Tmy2LM3iybbw6adIcKgLCSvCWnBH38pqXxcVA3
+Q2Sbl2HkNaYxFVzSiiog4B5wFYYoU9F9SvKkAFFnaICQrzEuHEpTGRO8j1FpryNTDoeybJQ83m1
pm6T3rBP0gzDIvzLVRuAEZl154DVPT4g0wWVU+GMcAP/zWyW8eBSW1Avac7DNz1ugB+qT7IfsVIz
m14zbW7I+CEIw5TjYfLdemPYYBNoH8HAKGhVSn7YgPuxromuzNZmCH0WATHnhsvktxO1c3SCnapx
tKIQpy4x8aPGcI3tEDwN4qreR+2pUYwcku7ZnCfOxp6Hvr4snpyADx1pGMQqDQkQWNFxrU2iIHeT
wbTTmT4CYAfk6mSSkddSdw6Lq3aoo51NPkhhDqArCKzvC/tAYwQeI7U5Jx+5VKhVVStSBTe1RjAA
Mp8YrUOpiWjv5zInyZAfwLQMVtVay5i4E32FR42hfrxUGRzktPPaL4fihESMi1dG9KsqCZCSPQED
6MaT1uBFsAqrRxqAiT3szOlkwM7DbCS2dh9YO3Nu71ViUz22JmpmFBGvdvsT0GV7IlpwYuqwDF6B
5dkcqQWqqLXUI3Mdec5H7CXNVt0zK9FiyQrPm7p36mREdwQA0gKAJW6eIIoajfhgm92umY41ale6
WyPZNZwOtx5BOhugml9wP44kvB5/e+9qc4gFLS3kvNdTG3mfH0ObDEuvfz6oD0UttOXjsKVzlRnT
+1gQrTknDlAmek1bm4QSArN9cTLQX66SOlpnYj616fIDTW0iySa0Zo0BtBK6REJuyOCf5hvpmuXB
0fRdSyTnySuaq9EuoYMRf7bqHSQUvZ/omwCF4medkBKjS3bwKdHpIApyiNAPnSafUYAYokfRcYLo
qQQSbD4S3Cjd/iDAMtb1zAe+LGYJVpIcAUB+rp1FWx94n18do4EgzaWmlKOeS9I4OGS0MA/0yv51
9aSd+3sRNt1Ond7UQtXHLpuqPJZj/YU05zabqAy5ttL8UUd/KHTOBmpVLdC8IacI3CUPtrtKwoR0
EQEbwJHBSLwViw4o5N6gGaLOQfnMKT2C1FQUGO9bY7jVKgcgAYFGn2W55XyrXstvm4hXtX3h5Dt4
JwwI8VgEHSls6Ng4gOqJsA4v+9LaSMpVBJdatHBDN23OJ1KK0ELUV9d7o7M/csZfWxlp0dmwtM1c
VPJgFE9a4KRiXSy/zMgKgRUOHEvq2PRVCddywNp4HRJrVQ0fg5qIz0VHGtFzGMNX3JXbhAfGHlqG
1oVxvK7N9NwTE7RXFWRVVs5VRVmtWkuZWe257KYmx/zYPF72qbuqOyRwOY/u8M3MyKBwRzgvI80J
taUq5qqeftn8XDOd9AhaeNXXTkgrenlomYZMg9XnWNlOOZyTutxbBQ5zk3dcGIU8WUkmrpRC1u79
41BpuIjcHD57U/wEcaKfdM3UTzXmr53u++SPU0nKlqavWkuWtSJeAq3Uqrrxcp9/dpvbStT1WpiS
EsZzXRb4o5uDXtPP/ev23x6vdjgzs2211stao4FvWp+HXlXl8XirqvV14+BXBpO8DNgJWpGc0Hvy
tmpi6A7ShAxzuYReNtXaMCM+XKndaltdZi+bOTK4fJinUycJQCh0Ibe/VERVv1ttj8txZFsImnJ8
6qtIZ0KtFp5A0M2PCyf6UI/rEY3ClVpIFxImykzOSw547Eqv5CowXI8rMqfo0zT1A0XvMmiRcKaQ
QIAZ9MBnl9qDU0HfXX+WIX4rS/yy65dVRLijwCtByUI9qtgSol0dZ5ezz1bN69vloqXW1KLPRfvn
nip15uasbmXWQjStWlXtaz1yyvygVidTcrhensUggwunkRyyc1gi3S5r5gLkjzWc1z+f/NdbLk/5
m7ZBtgaiRnDTMaOm3+4VTZE3fe75XFX//fOFqLuq7bh2uZfa/vyPl6cSSYHT3Xc68BIuoPbfnv+i
sPh82Zfdl2f/N24r83Pi1qIZaLAFxzmYppb5aIyt3HA29batSJIQ4/QEEIIkqxiJu9TrGysR8wb9
HCe9uXhJYm+AYlG9oGzGNuVDLCoaYSFecO/aVFZfmQp/MER/o4dcb+cICl6NynKHvZT5R4n8Ljeg
SIPzeJY2ovse8O7J8WeE55CT88Amuqcl5yqL/W7Xlajay5grDWUrUioBlDnD8DSP3rjpa/HFKaEp
dzremsE9hxScNNJUEOwVmCGXt2lJZgFj3+4yjQuf4+46VN7bmvHpWnZwhuHKAARui2g9IP3YV0X3
EyIFYlWJNDMSw6vRSZKUYOUmxFG4VQJ8CWCa1TQ73GzfTA1o/7CD39Qz0EZ1MjukW7j0p3IOl0Pa
picywIpV1lrnsux6Tn0xeNKuuImiH+P0nvnBPjGBjA0I7XZhEX3piJlbuWZ0tGompEUpITuae7Or
boEOdXxVYBJQvv1AvLqphG/vjYCKROIUu7Bh5tY33RfNhbMKltxZChj5xLWVh0I+mR5SSY8g3dkN
zcu2yrW1lTnbKDPfEfnfY9NOX4b8HTHytmfIdTv12VveMNatIUKYsbirJxc79CInYa2BqVYw47B6
oqmdbzPshQ3yRTgQKdH2IrPCY2JKVNlEUsmGJKPc0cg0w8XREI22973uTcxttJFN+NJKPzmnyGHW
FE66TcX0cVtgwNSs1FnJ3N5KPKi7uIogxpneW8Iv/ZRwpV7MOvNORPHTLMFDuEvqmYF93GEASlOO
xqKzNFKDE6YPAGeVNA9jqD96Y2Ptzaw8RqCbH7DePXpVdjOitOZCAvGw08NbDKX7rpbjZsaBTXxN
BTU/yPYxVkrlPg7z/qoAe/VDG9or/mrsFphT2rEp10RMQzyzQCHPEafJmLHVql4Il6g/bAtkyyxu
/bgR0L26hk5QciWGabr1J428LC0j1xfiesvvVdeh7VmVsx9QMetl1m6tEY+dR4AtfhAsFL0/Qpm0
MGZa9antundjmVt60GSOY/UF8wOnVdI+8FU2mwQrBPYJnPRFZ197M5jkDI8NJJg0OVvGYO7rwX0o
1mYyiZ2W6cG+sNOvtWm/2639YHlCfEUi8aXiFIXEEw6hV1O8HuXc7I15HK6FuI5ba6KczSzSMiD/
EcBKlZrIM/Imb8piY6HFXY+pfu+UfXsHUk/M8WM5taSrAXIRcN/P7hPxHcJPH5qqPNahtChgaT9m
Mr6KONhlUXTARR3BSkPvn4dOh8Kui5nnw3ekgfyDDHh7E1j+o+3Sba3PfdJCzEdxvyKoGiw/1Cku
/9jSHSvgcLOxCcIRQDy4HbUlhX4IrlDCYxgL+p8McoFfSDRcASenMocw22XJPu6hTuatf8q9CE6r
ndzUAVZqJ0y/langGuBD8onI+jJLznxuzSC0o+5jVEWDqjz4kgdDsm4c+MCYYqJRPFauhoSnS3eR
i5Wpq61zKtz6XpMWedz6iHU5bX+Mnd/uA85RaxIDyKftmONakll0196gCroLB9PZ4bcZSyx5fUpV
yim6jWeIH7FjnO3JNNbGGL/NY7a2vIhug4HevOX3tcMhdB0YzYvZ2DDKxFTspoEP2ngZhuyjiuns
e37jHsoBXjwNSat6o0zBexpAdVp6+uoH8jA75ZMekcRLSt6PHpDVupyjbI+JB4uuZeaPuePtfEIp
PV3v7zL3qjVzZ9+W2cMw6QXoIQdJStgRhFLFBJ+A9auSCk+/DkM0lm+EOXyTXr325/G5A8pJ/Srj
ACG+NB6eiZLHyoRhWrbRedLkLX6E96HYdURxr2M3OfmDg/eTmKjSBdkmxccYVWKDbfHDo42TYiCg
KOcOu2Lm5xfjT6CUOd/oywdUeLiT8e2uIgnn2UutYKvpdHChSBWbyiwMkIFutiG19L0atx7dlG3S
D3uinjtGwlDZQqaeHpeqbJ/5/XVmCm9rYlNZVbGFxaXQf0zFYmGJv1pWXWywx2k0bod3JF6g13GQ
tEvGA/aIlohUjAbfBpdk+6BKXbzHMBGGNfGL1k3YxkuCIVrsaYGbwVzvwGD5uZPSPoleLft6zgOw
XB7l6xH3ghX0r7AHTyWz4V0z2ufecZwbvYiuUQkt4A0khEQF31BvRk6Sd7ipQoIRsawaiLuqe3wI
B67C9dbvcGq5mCSMZIbVnOC4STrMQ45R4HkknGgkZ3IVj+m9E+OebKmxm5F8swxSTBO+kbbNXpoI
3FamGT+N8i60KUNZpAZs4C9yKnxxUuPcvlVR8oxR4w2IWn2SAUABfR7gPMnmZgrAVs9hdAvP4BqN
Ojas6jYv9DtvbpbIlwQ8kSa3s9+V67AL9eNkcTKOSDXsB/O5q0Eb4/LrCRUrHyzNfHYDTpBpXIn7
Kiz6PVo5kzKP9mCV+rzNe/hxA3ymvgMpG5UWUIBEAgvyxR5kyV2KK85w4+UHMV9hwbqTpaBYzVeW
uy6BMBNnB4ucbbgrZ60II6jSlX2wGqCYuImCDHPfJDDvuO5zhcKzL6I7wlLaczlY0MABQ1c06KwY
6HE3kcgN5UtGibd1FiJSoIuCiPbgux7Jp37mc9SSul5nAShvrmOw0iBDbfyaEexAJJJtnuwwuZnd
mVQRwCoicvtt1YIN15NoYw3Fe1aOJfBM8CtRMsAwhupt2t5bkAwxRVSGgKbf3ooJq7Os8Pub7j7B
wRfaZfiTOYdhnCzEel8arXjwER+tdCsGZy+qO8IaxqLcE2KRnYxEZcEIf5sa5q7qxwdmuVyoOeoa
XeMMZ3uUPWn/Syuk36tPT0z2HkujTa9G0EkjngXEMpKzuX8dLdOQOX+wmXVuUpzwuoeTgJSHez0W
+lkDIUvk6LlNwFrrTdWjV8FQNRPWeO8PDbVmD3Z4SLbtHFZgaOryTEmcTGic543LnE/7qrlU4Frm
XuvUmsp1mXo7qk3FXRj7LnSLnexK/xunI0jBDOZ3Vaf726yX+s3QIEEV4uT7XMFjHepqPRREQ2Yx
HZhx6062eSyN6aHCcX7nmgLGu6Y3G2rgMXjxCpAulcmD5STJDqoCprhtWOTleWrTD/LXYwIq6SKI
vvheJtaPWGOslbm9tgsZWq1IspHA6sZtOj4VDAn3Rlk5Wyfrj9UoonVZgKYwOTVwQvTF/djJqyit
jdsZnh/W5Y2Xjf6WYZJGCicce+aw69xub1Iraph7yXFVDhQofRe8ryZagiw6SKKx1RxH8J1702mI
KckqMhvkxiFZeN0ZsbMr6dxw7XjvnZwUoYyzcmyAkrDb4CoBi8VAK/qI2+uk0Hc511eGkcTQ5NWD
6Ty6vq4/BQ2g4HAEkuVBtQA2Z9f1aztQOO874wUKT8YrMu/z0P5Sme2GAt697gFPLusCUZU+hxvZ
+gF55/NDaWgD/FFIn4JPfIq0jooP2iCcqIdMnoceyJ7tCorJ8qF3UJxp5ZhvXHly+wgeRg6alUbn
uhPyu11402bABI8EjZu0gIgG0cwvnrvMC8g4JMcemRyBxKtRa7/1IZ05vZq7jVuB65joixFEnfdA
j4qJq83YZU8QQsCkoMY3C5dEjtx1mI+RhIIQHflSbVC2+2lEeQfQNpBAeHtUwP6hbBx707iUfFOC
tw96QB564lbVNiOZjVmOhUIygceeX4MsjTGc29Xab4m1Hs1b0XPRkla6JW092aQxMnSost9gTRAU
2qMMxnj32nRJzwnPI9kcjLve9G+O7J5SaGoWhkJZk/vg6XiAgnnbINhcmZN8m4qcd2f4X4Y8AThJ
nMJcwQTtZ4ixSUQKko6BkEIaUnoT6TseRSwLOoMsH+2qtrxLDER2chsQUQKxG1TBcCrPQxy/27EL
uLAB5G4bL2MyfjQzVyUbsJMTDj+tab7J0+ULdKoj3xnTNvg/Wd5M2P3LZ/xduEdz/0s66/vKHX72
uXw2ovBItPSeYT3C+mg6hj6D5cJ3HkRbkIEkn1I08U6mdafO7veg8aYNXA87JTPP9jggS2nFm8GU
12U4ngjYqikCvRkzbrBqDP3tXAFfj0MazWEOl586mX7VC5yfjlPLc2fd0BoKcQ5gD4jm/FmkhDjO
YOH5ykxkMtMtcxcqQbZ27hiTchb2KdeIrn+ZC7O8YZZipBAU2pmPrJqCEXSWBaig+07f9iPqARa3
M4VH/Iwr27GeOUv8ANJq76rc3OtDWHNgRMaKXERMv7YHc1FC3dMGLqIhvBc665D0aC349rD1tfoF
Kd2w2yRa6D1w9Ix2BQRrhG4yeTT0sviHmCPiTXL7lTyTdsIDV6SkCfjxOxxEin78JluXuBpJuxp+
qUt9ZI7BmFBMbJvyI5priNkREXTx9I40x8DYkRwDqBwrXwzFQY8a+P8FihLtax/CQ+fiesMY4YvZ
mY+NMdyZhXbv6fGtn/At5QnUwyQn7J0wuLrj+sREvu6h98Rx9By6gb4CxrMzw9Q7RROMKEeLmCFH
4Z1vlPo+yiPGfREpeH3WL4RgADNxRyhfy1lt0o21JJEZVOa00g1G770s+EAWnru15OiUdgc7ht5N
NNXGSkxlD0/C0q9SKgyxjWImc8c3s25fPZx9+exIemQtgSxj8jLpb5Ghv4aEWK2QH+Ormbg6dxYQ
Ab29IeHAzWB+GNIBcOja5yrmqmzhzUVOgeFdnKk+Ic6u/eyQtaK+GTJJ/E7/HIOOum7GU+YR8g0u
6r3sAZKkPfhgjWk8a+PDVLk7vRNiO6Tph9/Qn9ZqcQpctPOtiT01cjPGmuYIL3vCVZN3OpVErMyZ
hju2tx/ALT3344cfUfV29OcRdOA687xvS1qy63CVM8GsW1iig4zZIn2ildtzBnBD/n8D3nFN8+sY
Ve6NXYkammuoXxXTwJ0YqeK7YuQAU0GWxFXpxHFrAnVR7rV3EeYq4lUsTg/JnY9hNezFux4GzX7i
JawrQqMYWqwi0yu3NT1zneFo44vrZY6KczgAWqDXHJC8JSnkl76H8uQIfZdoC2Q6tBl+w+1YVd4d
lFsSbcds0+P33uqz/5y2zUeXlx+LpsTO49uhKAl5eOaKwJC3jl+i0fc2Ruyt0xjctq19NePIX/Wt
PV278Xcry+/sfLaPBC7Dn2XcOcxIq43avBat9owuiy6xQ0AubIKV/pITXAddn1zHkgQ4vYu+a0MY
7+r0AEy4xo9fPXHRvIZmcO+G/DxzCMm8KT1N/PU4mLzHjA9wqA0yWEN+LQKHuObGxjbE3T4I/8Ec
9dcyyUgpQf5iOscqcZJ1ZLqPEQXolWddpzYSgyygORhGd9TjxpU9pneuTfsUmUXdjk/OlDzFw/wg
ZUywxnSMu+qma/Nd09zYqfEKyRMlN7bk+vvinA5H7a61Z35e2pWMK/Q2s7tbJqYzcmgOXAa0oX5r
puGbEZjPM7ZsTMf9vk/qjyRyAVgwSxhyaF629uz506GyxfWAGHDVxEtMdsDbtWsggPNwb/BtmYG1
lQwHI+vRm+en2lqcx680Fcj6JpWoy9ZuAvevy/nFAMEr1x4JGR1c8Vg0+I3db05eU0LQr4Wef/St
/83s+/eieB/bgJQHGhy5CJ5pI93XWg3fofgweLHZXH2EUfqY2eVTMZgzYkaAtujN331+z/s27V8L
BtjwejglJfWUrsyufMuS5tg07mMR0yKyMgoF8mhNBXj86tG2k3PTii+u3j6Obr6LiALflF5w70lw
Cug4PlIvvffDl9Hqb41Wu4q65NiL7Hsl6Co1rnbOtH6HZMRdizCyds1Q55DZfNgwev1FAxozx68p
FOg8vDHbBilTBU0x7LxrXIUEoUa3gY5gQTOv3cH+sPUc9pW1FKsM82YYDDDrlUMViZF2VG0Jmj8F
3RcIxIco/AryUDvm3QRbn6mgK1CgxST5/i9D9Oe/J+ijyvnfCvqan2FZ/F3Opx7yD/et7vxhOY6/
hJs6aPoWFug/5HyG9QegYRscqO5w+lsSVv+U81nOH4bDPgSAhuHi3OU1/Cnns/Q/KPZYYEU9okst
B3ne//u/f0vcbn/b/j9Fn9+VmCrb//wP3Xd+I4gK2zJ5CbZhC4M5qDB+s9+mbT+nY+/HdwVsElG3
p2JpZzsZbMF2nA4T4YlB2b9EZh2cKFQv9Iv02ZOw00QEjSBmRKhsrZeFsr8GiXkloRVtMmneKXeq
WjS0W7u6pL7lLtJ0e+kJwibgMim16yzs0VYvi9IFEjbnJOp0REoyx6yPjg6drYtMAnsyx9ljt/KI
T4uQG6XDyPQ7JzTAHM6BaX1PMi24q/uMFojpvxQexrHZXuMsdu9IAgS4ORHfUsf3KXb8gCGjLoke
M9r82u4BlXBKeY+dCLPXrJ1DC7lNrY3FrlZCZNVLUgJetaY8uY4hX6qRGlNdOtRSimoPRf0mHchH
1KKkoEFNcVUG30UEMJi0g2lbViVWv8VmZHnkNkPTAwW15DnpFJSqZeEP0sTF+zbmYXOumVVtGouR
Wsi70ZAnL0YJc1lQ2sIK89eaXhRPMqUeCm2GEj7UfZLAIfbUYXhOQWlsYJcyABr0zaXh5VPAOjC2
hDrmURlTb07w32CDVtkWpka8pSzwNJrJVRKJDACU0ZPC5hm4E1L35PXEajICv2XmClzQ2qWLgkLX
0IVCmMg2OQVdkG5igOY/OCD4IKj2i1oo7pxjGHgtpfIC+5DeUTMAe2Ss5Og252A2jY2bgnnKCQ41
8tDdC3fQj6ZfnC4f/W/fxOXbKeMUyTYJ8qZV7AUj+QONXMRUnqy2YDr6k1qgSWq2Xmn/hD6CZqYf
21PoIIDraxt713IwqLXLQi7WLiMriducbCwjeMnVQr2h3zbp9dQnxJkWZESIMoSuOKQsLZa8z9VZ
Gncj+u11rBuv1tJ7oChHX3dZu2zqy22AH62Dh4RUfdPKia7WLgv1Y1Cb80RMIunFhJwsoiN1MLpz
wYw2WvRH6kb160Cd8NXMKUCq9qr66C6Ly21m5NJsSQhqxR6rHObATLDLKYu5vugj1B48/MHGq8gD
U85y5TZXCyV/V8d5ruQGbcok3najeGsMWJka5WKCxomr6bJNjIszdfe4pkaURkvPOKKVz5Q4ewtT
HHLdUKL00jy5ytNuPpmALtHss1CbamGAISQIoYLBbr8miDYo2O8rQIUHxGzmBqUkAljDQ7SjNMge
GsYl1wZ4RiG7M9zAL5BWtn1piI0b99rJM03gG3O+G5XUT70oa9th8DmRMsEHvbxKffnI1cL8a01t
QkPW934j9rrLlzAtDzCC1tgzob/mAkF+eaEf0y6E3pLTStOEFkIOK2feNwsBVu3kA3fdzZb8GueN
f4q1KDpZ8zOfbKozWkBpgA98OA2Rj+mRA34XRDZNpy48N6715CVmvlMvsV4EAlHO8FM6BpSbRaym
dgxxktdfXeHXIN9rR7/Rx+RpmrqZIxrOVTrft36do3G0qm0/tDfJLN+7Bq20qZHQIoarOGya1XKl
WxtG8CP2dWLZauhrNahpI2geoVLFhzDtX4RVH4gEImC48N9ISkJ8OOb3/q73m+wU5+JqzONsV9Tc
o447yvXlvOlHAHztlF1XHnxeT8pXOc4bXaavhC/4R1MmtL5zwkBlNTOmW34KUt6aDX1RvRevwcQA
q9Rzppl9fxMbZD+WiZeejAIXUzyA9gp5dwyOl0Q+HG6bAt1TGhVXGcRlThFDfGUVxC66/JrC/LqH
6E/RYT4z90T7a8WAiI1rvZaPXtTqTOQDZI2565OP1xvbCTIbBAx5qO3xPCdjf6o8xKiNjNqzn04v
sqE5OyUaJcOo+JGaTH+l13/XUESd5konl8WDVSPJ3mACfx94WrQ1/OE5Znq/r5LpVks8kuGmcdjF
smAWnk1ArTTq+mZint3Wzo9F6hEVgxg9w3xKfcjZ2kG6ZzJM4JphdYhUyrPWkHVXYtVd27Kt9zCC
csyqAZmtMUaUcLwtQ3SzNuyEtWmhJ2zigFY/GUaDDaa6N5l4Z4lHljQs/nVjmebONHtz7eXpz0mf
BYzj6amnAJM1DihdyyTrytQQKZguhM6OQLhphoxK8dnXDSq1CVEadcWTTm1215EYTFpuIc9GkWo3
ciIjwgx/RFPm3HiZlpF0VVFMCkhyqTq5Td2EwL7S+lYmpESDpzkV5lyDHe5gARPCYXae2M30eTSt
0W56RGVMnOiK9vlgrwabiBg06e3OhpyzCelZuV6vX3uVXW1yvSU6hnHSe4YsZzXrvK7YJF/JgGm4
9jzzy+ito/5c+qJazURIldGwESL+kQKzxQQezNBLtGv6CGt9qqf1wPX80EkOIGgbrxTmqo2ABbcZ
qlo/agWzbEoiWyN1tGtezA/Xgp0+GLpGYAKK6/kHeSF3bh7cF5V7nYLCQwdYfqPf+YrCbRVI/5oU
npPlctymsOJPERneoxl5ByNzKYpzqOLJ6DZRFFEBDPqrFljU8+ySmz2VVEBs5hZOUT2nZLb1hJwv
JNadY8ElzQR+vCSpQRsiCoMx8lI6/vfMSLicCGTVnrC1G7DjhH8ke2KBOCZ1Qgbp2WZbm4g5VNf9
nb/oAwbfJvZ8GL+HyIdXKbDIw5wtEXnHyNG/jK0wNpVmvTJrP434UpAtPndxNm+kZn2kjWvfF80T
MKWryg/l1g279NikwIQZlxqnYon/ITro0JrgqQJAV9vKOzRwE+6M1H/khd7FMSikFlnCdWJG65hg
2jZ3fiaT+XWuyKD7L/bOZDluJW2yT4QyzMM2E4mcSCZnStrAqAmBwBiYgaf/D6CqUv1l1mbd+97A
ktS9lEgiAxGfux93lX5n6bF/sPWh2ScWoCVhP1Bs1kUodXSwEC7eNYWu3RfxSI9Nnl51S/2uK3T8
ZtBFVOW0gEiDWLLFZIaxojpwCv0+OfFNAgaPJl3dp/EiD9VKiwYGSTvPBFIVUR4415PpIefrebZv
h+7V7sFmiRuqfXMVbrGDqsw80akwLGQD3ZEGVi9OwM5a6+OELP10kflMlVXNGG2Y2o8xW/qwvqVV
Nq/jGXp418yM2+ZHK+u1e9+xPh3nGzzX+NrECvQvdD8NgCLKOuN34IaPo8dWRrdx08BfbMv2O1P+
PPIQGJeyjURffhFJyk58YYibYzg2vOBD+Ni/+xR/6WJjMhFjf+pr/QqLjlGmHXgH4n4/iVN3Z34Q
OdrbrXa6XVBrzeMCLZoyReFJh4E7OZSl5nFE8AhCi5p2YzXNoZUnwYWKdYpyan9n8sS+zgbx7jTu
H3iWJvu6f2zwWyBOpFpoltDu1sj56AIEZC5RnbxUcszRhwPAftREwQYNuYHDybof2T7eXiVUfv35
cKSFup01tmTr8WW7sDfFO/LvD3kklhHBkvcJRtaOOnQJFbJ0dvooy1CumJ7tsgXZ/+tDCJvOGVZZ
abLfs3ia4ACbXyyr0TE60VffjG169XoEm1qhAG7WaVqGck5JzLzRtJujsIk9lPmbVelzpAUtRWJM
y3YKDTTqc/FjM3+Drce1vLrEt4ucJnbAPtugU8lvqaCr6uLZADvNdpVW1uhDacXdJV8vBoLWMRXp
XWND+mGk+JklK/jVLM7pOAzH7dONAc7JM4dTobs7q1LzxQVAfuGMQeBCd2AdWMV6e2GwhD/1cyYe
RZvnGnuFNeCcB/3SG2PzHxcwbBT7JQVGNCsgtvKvsPiWJy9q5nOBGzh/AAKbYRpuIPWJG1CAWnnw
JYV322y4xWav3V5udtu/mAtjTXUQQFh39mPWgTkgSKMurF0YP3Q2hv0IcahaHuZWpwXDNl4cq3pH
fh5OPEWYVMJuu08Gdb/Yhf1qJ/FeWv6jVlTc3JWh3VD8f/bCyo5rhAwVsoc/X+Naizs5PfjrJRbd
ryV38yh3vPmiwR48GA3nI+xQAWaIwdCOIta/pSXbJ8P9kSZzfbDnod7jjnf2znqLiJRo6jwW7s0Y
5lNcsl8ohfvZV7ZzpwYMMyJNHsqg5mhaYEjLtBw3uIsm2Dbm58SRyxvb6hkxs6hfNFo4Cq35MDqZ
vLr0dO3wmTghp3GNlqPSeRvwZF9gKaNSD79n0gz3nQGQus3xYEFiyFkPTftgO2ScAHw2N9EnzW10
HfafeoVLQDpX7jxkTMGS6VKTxbuyWtwwdZ0ktDUx3ZvB/ASc+p64/gO/CES63JGPtvGLUVr2YFOw
A695hzPFDa2SbOzII36naHwFf+pVURtQIKrqdL5JOIMR8G54pEZPZdg0PRX9ilaf1P0wFpz/uWEY
wCLF1MpU+96j2F1fCCwlBQDTxgcCbDcPwZy2D301tVHNYBZ/SyrvW5d4gz42v5yZoUGQxEdvD2K5
I3SFLXSa7cc29aurlY8YDjVOMkXLP52agb0dsAQjkl1c9veAQfTlio363A4+ZEuPQIOTm+bZrdqf
yiRKJk0yRdoYR9og6LJVNGbN6cC73Jgfx8D74vn2o0A4P89YQzQi009yElRJZdNnEyTftHK2HrtZ
DQ+lXe9Lr9TuHd2KjwGh5pSo2rECCocnTO+fLB1lZ3YmtNMYGpuJ9GGU+RXgCPs5f18S48HP6Za7
0RopYc5YqSTG/31vGepGu6zrpTes+HdExOwHaWrkmbP5ZE/Fj86yXNLlMOeFT/uy6aOC0Es2PWUq
KU8DD+mRC6fm+c6bYISzozgMzLf2S2MY5yb/MtMV8mBU/F5zwlyh6G2KXOkmC0Ur1+YQnWoB2Xrc
XPVwFMIPdoXiX5Oygy9ZZo7tMls0gsV8p0TOkEGALDB0oHVSflQuB9mFkhAwkFoWP+GeeFZMaU58
2fKgEop//Rw/ntZ4qJf01PN7OxjZRCt0SrNsGsdUYkwW9aL2hXnyE3Pm8a4pvfFue8URhb5hTeqh
6zblMedETZeBBCZEsjMfkaA59d1rgu7OGYuXXF0lsS6vQ8AMSKskFX2DbVwqjGZ2lfb3uHQwt7ge
SDoqzOU4HHSFAm66wQWirPuSZb14xjax+1DQ0LDyrEk0/ZitZxwtkbc+uE0wKhnAD29iivVnvfza
d7y/qkpEaij0h4FejAOrK3zb5ruB73RPzKLD+6aTLTWL5YyeHOzMoWdPNhr5rcX0dfNrEn95+33U
k9UtbNEy3tFcWS/JBduvf1YNXyKX1c/RuKNWx93j30V8ajr8c0lTPei2c5QY3HaiUd2VJP+nl9Oz
EgChhh1MNE8aDr/VPEY1ctr+5FTaz7725ojWmxx3mPueNZDJHVu+9F3QPBjCqc69jf9hXWPbpX1O
sCactcQZHwxZcLyfiYCsQJ2upKa+KuaLrefcCL3Avu0bjza1F/cU9EYWuM1HYekPPI2+trFB7M2f
njwfESOtuAO7mMq72hE7pyvGw0zdG/s0kHJzPtWR5wVvLDT52ZjNM0fgH7XT5PczdU1h51KBGOed
dzwvBOYOuA6o7B0BSPiCAmq/rdmtwIg1WSO5Y75kJHbZYnYYR03jlmaBQaJvsIDmI+lXBcknzc1w
LQlShrXZ3KZl7J/Xaep0ynvp/ejcEfqUe+A9RTLBhSOKvW29h6tjUn63R13n7TCcMP0bl8n4zhZj
PGXlTKBxLTiQojwvrp+GZU+hZUnTHOU805Gg3ynIvV+Sbfubze6+V5wi0RNdIqgXURfqNJfzp/Ry
ELMubyV3mJFTEfZ4rJjQou+LwDnL1M0fhqxyntheD6S9M0ndRAe6XZ+QkMzgd7vIZAcntmOri+Pc
cx1qXjQYgnHFBrs3yldFg8u8zNreF8Djncn0UaGwSk4pLYKtyQZ2cdnNbxEbNTZWNDbmw7YVQwUF
iepQgUUu6L1D36VtvTIugWO9KdZpu+tXu2HvMWpIRuqjkgxnZHWHcpjcOeN0zWhsusRs1ruOubUT
wzeEogwJ2jEY+gB0TZfimPT5jwkubljMw7OH9SZ3ze5qafY1kH13EbmpqA9udp5HF4IPeOkVMtTq
Qfy0x0VcxxwDSD3DldUz8rvDUocG3sP7oICObJs+e05BLtjIFuS1a6lXzT1idz1UtFu48RA5/jC/
JBjPslaOJ0ZREIEwch6qlu4WkebiIXfYe3v2kkUBx1eV6rvGENq+r4vfjU6KDGvr+Ok09XOa1UC/
VTaQ5olxek7x6zJnFmNNjZpcW4r7ALH64AT6HSaY+KB7mjgvbH/wDQScWs0XTlK/6Wqf7jxaeHn6
S2qlKvN30JmMTUzrPC7lQZ/p1kqywuaZUZGS6hh09KZjHWoYn9ceyxY9TWuVk1++4Rebbr0V31z7
s5Oy/7B7yZNtyZtd57c//Axkyo5V8kHrBJMoalyuZTtHlm4PT6rBh6zhR2KFseOjk1FBYdcNQ87W
eC550CWqCO4oWPiY84A9olqT6BoXL67UtdBxBlMXQ8IoX1blNON5SNvhQeCLQejLtbvE0YedDNrm
VBjjqTYw55frDWs1ZpjZ0wGg1nRvB612zMr6i678BqqpFFfKuneT5lV7nF+0GzI2O+VL/EnFTP1G
DUmYDuiDwgmmZ02Nx6XWkheqKE5j63CPlegfhsSQtLR+dXR8Qo9B14cjBY2Akzn6FDqtCh0PmoPA
cI5kAUY7Q+I+jUE5XEVDToLHvBbGnWXep+vfgoxJON5YeJBizgh9ZHbKJIkqd47xaiFnh+7UQqVH
rOH4QGdGKp8rtwQEzV+694fWxJbCDjVT1YOfPEx541ybrKGCQOX5ucvyJ0Mj9xuM/AK8oHNwrWHc
QovmAcARe++DZzmnpr0XicjvGUzAQwHVgBjfXknTUVvdAssZxCSRgjyD1trqB5HkiVmD3x1jzYkf
XFq39oCVkxO7oogwPj+RBT8wTGNGx+ZQn53K57xWNU3IDHKgV1azQgHR+7j9oA0Bj2IlJWsKSxM9
P1evZh/M8QwrTrSUaWRL5Z86iAVx6jVPhm7SbVWz3IKzmt1vmh3QyutXrzpsy5OTWNpFJthkaX2+
r4rx65AvBqssnud4spkoFv1iRuyVGZC22RdbTUQiisWiw6cIjmouvndF1mAlCaihGfSceWSJcmKV
d6nL5iJmvAovoZHX1Z1qaLXG6BvF8pxhojs7OqJTJW88k5OrD1Lx3i1sPEpZ9dDpXWTxnR3rKeVg
6CTPMbNN6jr4SY1f0jId11K1GoinpQ6237mX3As4pFXasyOld90ufjNIvhwcfd2yi5tT13A6xoLl
PGELqQq/OaajR8lo6pb3fNt+n2o3W7pfHYd4Y7x+1Hny68T9cOVQPzDAZy0YLfejoE75gThFhdnR
fCZR11xl2g37mTPrwaPRrTbn8blcL1PQHvKyfw4GTqrlJJubst9rL+ivtoMrjMODead5uBYWheU6
y8G3L6khz1WQjWGZG48mBrYXTFnc6zMev3RasH3ZBmkQfnF7QQ/TWeulv091O6odBMthadJj6rN3
DVi79nQNSsAhy42IinGqqum7PVDPbPJLfSgTcMPFnN4HSe9TomUYfNX+xwg3/QkwRkgpsP4y0Mwg
cv1Bw/f2wJmXwl6PQx1uddI8bM7zs1057S0w/DwCjkdhQdvfGBCq64h5hPm2nV3dkm2jw+A2nzHW
032A8YCHAUfTXV7TPpw5zbkuWIQLXHr3wcSJhYnTo99xE1n4cdlm3vVNqe49RoepQ9Atr63X0TGv
daP8oyaT9Jz4GPZM1SGeqCC7ZfNwW7xkuFAleWzp9tjRtJqeyRkxpyEiPdp4VyVhhNYgJ4yAGexm
Fk/cpUg8HVbng1GV1mGNwrJ+BLyvB4LssvmlS1cdg9L/LmbvMrZD8VB1xMpG2fYYblV/cJrlobEq
sV/wWVFyjg2mRh8+ztPUHe2cR73k2BSNwDiZC6k6Sum98hWWUWEm/XvhNHe95lpny0Nvpk2wPs4F
tkw9H8WVIrdn3e/p7Kg6/q0T2/Ta71/rOPDvGOC+JgbPEsw9aL30MOI1984ACCvaRs7u6lvmzM3N
0XN6m7FCFg6zXWNRDc814mWd8p/Iz1Wn0SHHoGmaTb7WYdfTM1GiXuyXlUzVtVTeIdGd6rQylq2V
GtL27UfpVl/xyHX7eB4/+56drT/Jw/Z99L4iRLx4H6MouYHTJD+NRv8mfDq6IdIDVuhuS0wJjp3g
/lcLS6DLgDhAucVMi4e+s1/r7GrY+vQFi3kajo1dRJrTX/5o+WsE+L90v00B3D6XxP2rUGUZMc1l
2Fuss6R6VWP7tjr0MdJoJez94pOlRXwqQy3oc1YCwjIbKMIo9WKfe6sHYftYti11z0VyZnioE9bH
9mi5MFoMGqohCNmUL3VBfkjtFDKKnjwluMzAVEqqtlYRbKNvsYcaTxhu8YCnWBP04rOw/J6xrHYK
mptssCokawZ4XCdleh54uzhZuyhdY7wkZlmEylpdRpLU3HYRuXyIuy49aoxqLu0MvMOmgAwVe6mu
cUZvAFuaJ94szW5w1buzjHQl2Sl+Mc4y1VVS5QdGNilCPfAZY7hGXV9n3iF0/c3n3OonhtALresr
58MD9nwJNoPbQsyKOeibQbsdZQY4YwOwObt4ZYKkgowqRxBwF+t3sl2C9X/N1yHf389plikj2Kxv
/6VDxxa7pIzTiLPCArbvfHtV1cTQ/364vfLqmbJJoPI4TD12wSvJYnvl//vV9qFYf2CVab4unXoQ
CkJeUU/wExJaGWdHkDpcL0EJ1i4H9BkOKxJ1uzg8vc4LyQx/TVcvwLAIyq8va2JCfy7bh4vJZlTK
KtjRWHs3+Nl8bZNFZx/AD2P9t5Gu5e4LNxsGYGNMChmrM1N1RGPUCja8VOpx7vPFkUq/L8YM/02s
Q1NN55Jt81L2IO0l8Jx3aBIialCWL8UKc9leZesrUeYODAr5p2QaIXE6C++9W7+digqYPxfAffBc
BuJ+w/r++QNzdykjo8uB6VtNH42rvg8+Q7MSYzYF9RCn/l4Gq7rrTYNmlhUUZzlDyrlqnQgjDhpU
dMjspA0uY0QmmelkP9p+ZkT/n/j2f2MQsyzdpPn5/0x8e/1Vlr/a9tev//SI/fP/+qdHzDf+wfmU
e8408GI50Mn+7REL9H9Y5Ik81/QxBtDCgBHsX8g39x/A3nTXt019bZJe7WP/9IhZ9j8C33LJzwXM
sK3At/9fPGKw5f4L+WZzpA5cI7B1w8JwRh3E/0a+eXNjaWJ08BIbnrbflofNlwLSqjt3+vtmkKks
E7DkQpn8nqFxTjUc4/q/1hm2NixI3TbSX/9ks9L8/ePtD7bPlf3Aw7TPY86+cLH+7W2iFGV1jK0f
/3npM1Uy86A7li4EtJym6c3U5K3Oi+3VdunTFUHT9xIpRFm3rajhPzobxrgCd7R9Vq1eKg6sHAoM
qzZ3lQOiylVpjx6knZXtJrjEExz6fvburMBNxZpFDIBA53IdLVKUBe9qQ2cx2i0xki6ldsaBCek1
XQxO861ClsRkIO1gLUkCpDRRZjZP9VtjYGvrMu+HdrNs/Wsx0wo1m/i8BI2wlFbGJ6ExrqXSmZlz
nd86fXgcbZEdUPqrPdYGAEC4B9KeCsQ+AfMzJNDYCRHpZgK/x+YZkEzptes8zlM96Z1SfKkb6zrD
lots3zJ2uEzuvQT1UrP6ddh+TO3O2dtHAikL6JQ3op5glzDP9+NkI2PVHCzsD93NX9uRwLlLSx5O
GMJ6JWhYoyieEDARLT162yjWciI/eKHsfogkluP9Yvi0GROwqJsJIwLOjVkP7uaBNiqjQA9n68LA
p21rlOWAvsOmSHaakoeuO0pSgW+aeB47+TWfykOZ0l9j52TEY90IM2swomDpR06M9l4KNP/RX/1m
TF/NxHkpPMM+6UAOoMDfsri3IwovobWl1AcZeRuaflCSqPHBNQOcsW3jt1ZqblimZnBRNI5bWaOe
zOzigL84zOyO97PL41b37Mgv4AIls2mHJTndfa0tzx6H/Ei0JehQXzumeXBNOi/eYZwodsQmvpop
cUhIefQTGj6nj9j9zoEcC818n8npSxmr7oTCQHbQX76lsZlGhr/stzfK8tLmVRHOCNl6ieKTOokN
VQ/DjC3sH0nnzjtShfDtPG6bWNbnMi1pZywabB0AaTrTvRh2dmyKnDIkfXwGPoseo+I2gmqFQTCZ
ESjIyYsuCEH/4ZkarAMnOxL3QwoDYeRYOu7rxp3ucGEVYfyE9frMUCks/YE+tsZ5MdPhe95rMpyX
6qnrdHw4qyKBHcZmWYvqxpzPwsLCkyFwxbXCRmQyyUvb57IZMRhO6b6aOM5qDhBTreWN2J1Kt2xX
RD1BKQw4GR4JpJnstaGf/JBqxpVuVmUjZJg9bvGscE5upd8ZXYIuajOZmdajhm9V37k7iOr2Y3rQ
U9ei6rUSYanYfmsMsq052HEXszduvgxOn1zXCu8VFW0U9S7OSvtq6OOu72a0pA7/PKe4ne8sPVge
mx4yPzu0WnJM0alyTAda1TZHwIdBxA30VDUzU7v5S0vBGBsN/Brz+g9TZWWjmyT4MwUN9iiHheF+
o4CmjowodUhcq+Kb2wbGvjSQ5IOYInomlveW5f3qHa87YT4mVNHE6BKmXUGNbT9ybrOTZw1YyUcw
Hwu6qlaiWTIQPrQFMergnk08v55iFwzElGFNHqVe1UcRBG2IRULiVyON6o0GEaczCtgXOpAZI9UW
YMVSHHObt4aAuaNEeXPXv6RSxXEZRgRKjzNDvIoKGh6iqXEee93+mTusqRRY9un0OA1p9zDnIA8G
xnbnNnjBrALMwnNifkApsXijPGMUWo0iLjlHXKvC1NRuRu88DtLbLQ32BOrb2DbpP8yMjxhhfSba
vkmhpNAVGsb4ZfFMDmEsnuck1o6mYOUcII/WlCKHJOZX0ObBFkyuFFPPwHbf6SXmfZDi1piSVbjw
iakniK9+0hd7rfSSyCspqltG/MidCRIzJkabqjG+CvriyxEXzTgT4h79X/bE8jK4cw4Nj/c5ATrA
D99ytzzXMU8qvym+OPZvrcBOZWgODQN5eo6rlPh//Zs6bvNCDu2kNYRWE+pxp2JNLGtNA1tzyEOZ
C/fRWTsGS+LtbO3PC5lfvf9ZqwSw2mK9Q9YccKah0mbtWIZVGZhUsBHV5+CByc2gIW0+e96z9AWW
X0Ik4AVajGt4CExfG8/l3FUEaIrhbqGfrSbkmVmdcyVsXbhk6Qf1zWowlNmgw0JCYDNzaEGsTJbf
GdF8UqYM1KnY9zAF8DThW9GDC84KRnPBTfdwOM5llp+BjnxtKn08rxKHOQrjHBfi6DhM9eyu9GBv
LPlJy+f42NDLMDqgngOKwx+ZXcG8cGjY1M34UHhVexZUCiC+cB4ChmzwloRjFIeNkE/zBHCufW+K
IeGgzQ+P3OjA5Gg+TsFEPZSDOYoh6QkjKig/tc8Wq7mVOJV2VSZeFePow2KO8THXiWVkJYvGmP12
kqE8FKOVY08DGiB1OLXtB4YRJm/zfd3T2gkg7+gu+YePloWejGdqParglftNGlLbB07TIMsrPyx5
qCTtfJuz5bVx2y7KXDmTGoyxlxFDx6hhPydGepDaQo2TWPCDtw8p9jPK4tV7E8A4mXX3QZPR0ObT
UWv1G6MRse+Arh6sivcERp306Nrus6Y5p4BZPQKSiS+znhAS49BNQBsZ+oNXOi+8c77ofk5JbF1P
xyYTHG84XG2XjI0EeoF/8JizkW4EMaNCPEJsHwaOJgAB4AERzyswN5wR6vXLxu2zhPmt4JEe6r5/
P9HIfnAyFvWFEa+oCZP7Ivg2iALZF2l7ShzriN+dyu/ShrCYFs4rWUVMDfH8VYcZe2DMG2q+cOgo
0AuiVn75Wa8nqX47ImYabUhdUTzrmYTUhFMnoTj6jKPkpPBALl6lojj4Gc80hzkGsFh8qmTgRt/f
sZ84jZr2nTW/jUhn3pJucKLNPuJqNs2GY0ALrWvzzCINumPWBWBmltym87430/konfapTLMwBkRz
7sgOOgPVDuv6LUdYDs1aqWCWg4o4lT9vDpURQh9zkAFzBBNiKxwt3N6Z9exKzA+aCz54s9LoImbI
wd+5MTGLjhz1TluhfRB3bynmXM8CK7E1TtDS+WpJw92z/t+PK7/Qs8zhOLUSa7twonESt42PhkoE
C2LuFIyC3DxVivJU4akLBhwVQbR7LttuOVvpy0zUtmFmAtuowteJ4ccNCGNmqTh7QZFG+RCrHdbX
EPk4uzBC3ZeuifduRphDhmRPGJh5pHX1q4SWA7+enXTUE/dYgsw5F2t92FpAsvEiqT4WDLCL7IBa
8Us5WnfICleclVvuladk6CqDcu8Ym08H6DPUU+KwIu5rHgy00mxs04KSnjZ+kwub5dYukpA3iW75
zwUq9GkU+rtlum3UJWgD6P5ji8qLGZHTv2d3J2n0h2XoRNQ1cKuSVr+0SPfMv+BVNHmyXCowtAcP
/itu9va45KQR1hkAtEOtK7ilkvKbGl4K6f8aU9YLwVi6xP53rMwcB7f1NsEsIdXwmirN3A+1NTD7
snDTS/czSLWFoMo69/D5zetzrMJ0rNmb83Yykvx9CXq48gxz8KR+YR8oosCUd/CS6R6r9Cg3h18Q
5rQDRv04yUbSn+J3N+VXA0fupdZfa/Jk540maq+HCLvSIuG2kOz9utn3WArYjerevgwqBejoFfsr
Dar6KinUkPnLKXvSlLP2SA8HkkSKrjHGSTGVnMg5GJBqRLRzETzjnwa1vV7G5AfjuhlYGr55U5Xv
lmVYsL4XIyAMD9AVi/teSwQsMeW0R4uDmz0KK0Lz/MqOItg5BYuNZ6OkkkdRtY7iXSx+mEzlm2Kx
jVzkmHoermmqXoYRbA6y7HAlFwD02scD09P0m2uXNu0+2T2856oiHu22gIMnbATSjgr6e9dpIX4J
fZcFtQqJs9gU7jnHVMHhbZ0eSW5NI9VFbl6QQ5jhVh+p5k6HnLX8z5saIePJVCZJqInZNDKEorSD
YYtrgxydcm9maFgZEWBITypud9LiezyjGEr7/C6fqOWRrhawrIBPSoqJd7cvS40TYXKKO5MN35xi
Ww2SsOjpi+BkhWV0BE/6CBe5348dX86zktdqTtyok52g225xz9h52PJJAseuLKKAsVPiWTh+vYUF
b01zOAotYJEXqk/LHE88vgVSQD1m3yTmzFy1wbtKcUlufsHtNp8FXjUWnuwQuF8Jun4TWV3th7m+
k6ZxdTF8H6xmueJqYSPk0IteL8CzlsW5NDpbas+ZgKeOdwrM2VnY3wqYZyvoEZCq/7tAxL1sF4oM
2IEBs3sai4V7dD272kn1z0te9+9D1U7RKrv++bxyoQdYYqgP2yV2SbKWBMnuYHdvm3Tc4sbT5ng0
VNJdcLsaB61Tn4610GCVEr+aNHq69QUlc2urSl26ozDL+1iSXWbwjCTQw7pI5Gra55oaou4D04Tx
p84oVYXz51U2YmXBxnQueQ5RReS0K3CE9Gu59hFZEE3DLsEA2yqyIyM5DmWrxwCezVF3lXdalLsK
JvhZ1z/7e9k+l0t6xBKNBFOw/ieqKmD/SflcYv+JprnKiIQ9mTYM0KSM5x82w5X91v4kq4wHKAbt
B0Xb2lG4Ok/mwIvDTpk4ohp6MuzGx+OcVV/GtZJrtsF3jeAe94xBf9WnOra+1j2zgoIeC4h8jeBm
9v2nv77JzUsZr09JQ7DblYpUznbR5bCcSgIEVutiE1hzD5vNZrtoy5OyNPe8Pdb+fpou99pZodWF
o1/09bL09WvZUaaR+b3C8GZ/xm2WREZsEqgAfrmTC4vvwj16oorjvBBppEZ4KEjRUwF9YLSsOKrn
EWL2OdE0EF5BxBqg83QRmFNFYT9ul0LTYfhVL07ntXSJG28qsHoenPEhbZCkMpleq4ZC7MHs1vpA
8zKxKT22uAs8tJJ7wZ23t42kDK3MsO90SVdwLt+z2Uq+TuUzfoiy78BnlrSGCM9IP+2h17FKOi15
t/hJQMt5qWG1BLq/rwWKa1vGzmNMLfi5EPlP0jbHOBjoDq/RAZS9YCyZsH25GZ1BHbuIV6ylV8dL
YnwXHAwmYi7Xxvy26MXZzwJi0bCXoc7sqlpaH20tTVRugvCTlVbkoeE6ldBd0c7Gfe8Tj8YO+avr
81f6woITLWRzNOEYESPHs1hUEzHj9ExF5yf6s/ED68+FocDHjOL83OTYyxxZ2qFJpeRl9CGgecn0
UKfqJ8LGEqbQ1HZoSR6zQjlcRyI8Tmd69wOuwggTC8Euf6SrsP5ujLl1rW9TXtjPnECoREEaB2Ef
hLZgRazmpT5Lk5NvUhsFACIIjEmyFpq5pQmgy+vh6kxho0o0jLhp7kaimHeJLZ+d8XOeRPbNtJEY
ddBbcrJe3cD99D8AwwcPPBWTcHMzCIcQWReY56nGBg/DYr7rsBFGiwZD0pvb4E5UGWSYlTzWgBkJ
8Cgzi58uNRowUY5sPnrWb0I+y9l1JOYMtiMcQHztkLfxa7UApErwniCA2tO9avFrW507hMIfv+da
2t6csv0QlY/VYdVv4lW6QcnyQqaW7APXh7C26jxzmhWnRG+j2KJtnU4c4ELr8p8N7nLxG7q8K02+
bp9iLzRfHtWqmGyXDVIrRwu1hWKwcDNeD+uUdvNca5UfBq3Dmy9oI4s6iX1lcAPmhl5F4JTfsnXl
boZgPCWWgH5BuC1YL7PZPHKqH/98ymzXotzadN+6iXiauUX+1ssf77yrogrrB6YgnjhK4Jet5j+9
ZxZP+ku75QRLwV6B7Bq4F7Nlc70xhTeq8XYxqYibY25fXSdu2ruC3IPDBOGybXrilm96e5UbMo+y
0njfTjoVxxqvENAuJ6B2EzcK7uafhkL4AQZyLgY3OGluHVzNZDUmDQwMA8YqsQGpDYKAPNUJv7xh
yl12uUFPnIcTpQKqAHcBU4Rg/dAeJwNL1BB3RrgwL4CN6P7C+mZcZ9u/+thZGf8tlO2N/SGvnkUi
gQ6PwINLSS99nL26C26bxWN6nJqF3KE5ZmFdqRucMlYjZeM8V85jYibxAUM2PfPzGN9zt6JkEe3i
1IMz8aBldNz6i7j5HRbbcjhWlromoPf2PkN1xkdjGNTrUpM89pb3KAdYRn2WhLnCgexJ7zlL5G+G
WtmR3zcCWFQLvTnkS0rHSD28ZRKmsK0oN/bpl0fWIBnDr2DXaGBj07k0qU8yaJ+Qb9Tq/urnEmRp
mgGMTMQn5/gbCJpjFmRMekidRU0g9ybDRZbHIZoUj2gA1KBF6FwyrBP6pdwxXRwOFvimnb12KpAb
Yy33YTrUKT9sb1HQpjAb7Dor7SOLBrnRv8ts3Q37xfteZsEZdfiuUKTlFt6rTbB8OKN3AVOrTOy8
EF+Y0bmkEyHJKJoWwpohb8jfzOYmc/m/+3UNW5ZrPxvZ0euXl8kgGMvmVR4kIMR9iwcxV1Z9Z2Yw
7zxNGrdqhkVlatygfnpn8cNxDWjByjXHCDljl2SBuneZleaa/DXpzHTHQN1N6AF7qym+pWPwP+yd
V3PrRpvnv8pbc73wIgO8mKlagjkpUfGGRYUDgCByxqffH5qWKcnHnrd8dDG1tfIpGLHRRGh0P88/
GDM13KEXczyOugKpxVxatpqtDdNCuiHQfzNOd+RfEuWhygn79t3YqN7LjK4h+sn5ddj5Dy69ous8
4WfnKar0ehEScKY76B/dGwYCB5xCWpgZru/d5ODIHH3HFw9qsBMl4RZ7jbVFn5hEpbeGpRigZ6un
Kwut7tg1h7qpvliYfk6s4i4aHM3hMbRuSf3cGfirjQFq61PwNWuQPshjm7uAjl+ySUGLkFhA4tY4
KMC5d9Y89xR1Fu2UNcAaomUAsZ1SnthZc18efEA2yNnZQFwUEwRlQpvFVy2D22CMmrYEp6phjEsy
LZng+AL8FAbY0TCvVZWEgF8NwCC69RjDi7VJKC7PZdImYZIhf4/eE5jiq2C3LkntDjsVpwvwoBN5
VyNvburRqEWIxKxrYywZAeBLBSyCS6onHKAYompv0qB41VRvo0Yx0r5SfKRj/Ii0C6yHHSqGFWAW
G9cOugc9uYoAlmERPDZbVFHrlQIbQyjxWGGN8lfWpVws9GQR4bWl7An3zB/NS0SWkFR/tMbZwlih
gHAfHV4YqXoE74pgXAQ83cVxJJsqQ7bksvU1bdgNiFrp0qQJ82Sb6zwgVneTGrLNeEkbIYAbLUv/
KS5BXzfAQ4HGPqCeWhMe0CZF3qKlGrjZqDyaiyQwR3IS475RExIApBTx6dIwUiDMkoGMN0LS/+pD
fDjguxRotzjgPftalIxTmH8ocsV3Ef4CUHLRVEIgbZmVGVpMTUNXmWhihNVfRzgcgTEUvlIMe/Tt
zh9ks51VrcI42KKYrDuDA2I9ZkXnJxzYE+/QAkP3o72rwLRKDJOIFHY0GpkTR0mvgY3Pano9eaHV
ExSJYvjpt4FOeshPZh0EwZFtSdeyvCtuPF29j9vBYxQgYkjlBtOCJh03+Y2683+4B/3gtLULtQCF
NQZoB3JGYMVD2DhIH+Mnn9sh2kqYasBT9hb5kZwCdDxpXtbEjQftQRnj4eajgmfAUVGAovBhQ/zH
l55zKZ/27ucJ7NLJwUduzmoUfWxnyGNZMBgM6YWXHRgykDsd8y3CCiqDa+C4lnqhhctK4U1LD7cp
47OhifzvNMZMD61r5c6CLThlzDzv7GSFau8cuGwfwAvikR5nq2DQFdP6OKFPc4GQMAT7zASh5+UU
s+4Y3XEhgps00X6oWTcjs0b9rfqxtlD03kE1n4fpce1te+Hnsl6aRkQGKDW5DAOKqLwkXe+keojL
w5OMxPNQ8ot7kgiIcWgqdJyBPMd2dpkawH71rkL/CyLH8VhcQFlBZbvqQicI8fvuxonhA9wCUY6q
ItJHUCULC0BYE2lkBtN4Uh0HL8Uu5sp0ibl2D9286l+onBjRDh2LIY5LFl4IiGohoBPwnchNQr0R
30uU71xlmDeMQdsyZwwkW2PbRNMx2mEFZZJzgCdVHq0nopsvaYwSse4nw6aeW4g+bn1YXIp8tBhD
0El0tRe/LZZgaOQ5bc2oa8I5xhwKzCd3bL9aUyUKZecYWfAXD33IqCLGjmSCJ8sXcGf3ZNjSiV8U
YLgt2jJdOtxkMTLeBizQCh70UG5I2EW80ogotdH4mIAtC6KgHJl5s9UtbEbC7DCx06YZNR4ZSA+1
3jAv0CVD3WmeWzaypC2ya7bTkTdauJk1OVrozekt/UqZ7nrahDN6vw8pFCv6gohTpRXEBhKc9THa
I61iHLWNmlSPUomNQmbE+tzAkQXKsjkGkmAOvQgol9HYyBPa+Q/aGMtJZQu6UFMtC5fsQtMLzSoV
kVevK8d2OHiOCVFZHalgrFWI9tiIQssmAFVCh3Glx0d7WlS6NxVYpvNEgJ8EDOrLuvOi1PVOKAzH
XCeNoOULXE1UaC7e0D0H00esjxCJgdsuKZzEacOQTXzZEFfphS0+7J/tVPLf4fE2EYeLfT7Mnorr
y4z7YAJQfrQd+yJsrbxQOqUji9efsJ+IY8+Lp0qcz/eh6C+7n87X1r1pJiK+E0RsaxTzOMtZm6M2
DnSyxakV01NmYSeXYM/UW7nTUBJ15WgCefeFoFg7K4sEHmJsx7OI3vUYbbIXsw1mVXXvp+iz9IhI
/BjijWX1ULHo8dDV7ZMHSAmqjrWy1RKbJBVFMQZLpF3qAb2hr7NRjzBLbQY4RVk+7fqhikCeicnB
NkGEiFlQBxiOillPHWBdKmZz5N0XoUG8t9Ln2C983S7KswRlVGwSeDYxJyamengv6bRS7+hbmjE9
Z77B5/3O1TqVdV7+2T4/W6dLhT238mnaB9CN3hYcfkYMewI1brGIkUOGx9n7VjEn1omtYlFMRAHn
xZ8d+7OiQpyk6LdxL7I+OdJTmNM+UO/ya3nA++WfrtTwIfq4Pe4P8s8HiWVxpJky+inted17sGQl
jzT5amZ3sdX+Pis2iYkB91vCeud8+LkK53WaDJvi/6PQ/i0UGt1q4F9/jUK7LfbeJwDa6YB3kTJ5
8JtMb8+2ZYYzn0XKFP032QQRZiiyjg2Fbv0BQNPV32RGVEAL5B4cpuhnkTLN+k3mT5MNpTccVYDI
fREl+zuRMhXMGgCz+AjuIpq//ud/UDUdKTQZ7JOp6Ri5aPzY5GV/7UduL2r2v2Li9l6Mk+HaVPDv
Ogr6tgXZdPFh1rRKSPtVnwc6zX7dARwH8RILob48oGcRW92l76GSnQ9iMGRWSWa7HhBaNupJGesr
t039adRKl0Tq6llW2qssk1Dswt0eJfvuRxMj7IeSQJ9FawnVNcFhEmcS4uE6fVizcS3GbCqhfcvd
hJDvFrV3ePSk7sFTwC8cCeAj0k1jHdTNVA3LdIJeDJ1bXcmnkLsCYv3IkuRQRTpH/BI+lVF8IWZx
K7a7GzGrh92xWuJIUaNpiW3jSVtKbPJ7ranTpfhQjNj04SqJvcRKsIZTP++UaXlA2H9s9WoG0HNM
XI372R3D3Ymue1sB9BarxEQgu0k7YnjV7/ZlnQ5SCxBJvwWE3vvsCb8tjhSbxOHnRbHufBoECThQ
LP9p9u/Pfq6MmHN7YYHWz5o5sXcCTzZSW2KOSPvvc+cNeYAR13lRzLlGQgz+yyHnYsQhYtE7Hj2i
G0fkrfuiz+WLrYA5O5Bc/ZYPJZ7Wih0M1+I8Yhati6pLvVNlv9TpfD5R1pdTiUWvfygkVa+Aibz/
ngSRaoYr/bK3s8nXJlWPuulVvSIx9fvsUK33XQkxe+w7Gb1UZ8/NnYpVpx0j0U3q9xa7nMoQs6ed
+s3nxQ+bAVxztrL3DD3Nir2+FCcW/3rz11q6xQ79+4GPq+JA+KH3PtvwdOjI9ZPUlVAYGGBWQlRX
qYan5bhnAoidDv3uYhHjB/TOrsVasUJsEovY41CIWOYTF2Hk/j4RO8JtQ2jtfIwtIS9VhjgYZh7Y
zoScYMGgkYf5PFvuIjpbCvkOsb2JQjoosCWhFbqwvYkbjir8aRHOkyoYglehYRhzBhL5YmeTeY78
fGW1lUTEhT5d5zdOItTehKbXaVYokBlczYAoFnHZ06xYCyt7qR9IP4klMREHiv3Oix+KFCvFZrHj
+TixbqcSFYkPEdxxF7s/aKjxc9Wm3qjbZUs0aLWFHCGiDh4aUtux6K3V0U3pJ1re0Ff5YHynhDi2
xHFGhKWP7gksg26B9I2IUAdtuun0dBsbeFaqwo1s0BtwmsYqC0lDC3dWu0cCi7nzRKyLeupvrHbV
ST6ly7Soc8IUZIuUaff6ISXyZ+GHCvlcm7peDUrIZXLE9XoClnfrn3K0PTxgV+22A9O4ypGbcZI+
lQZXShv6deqPxGJIWEQv+BVqVRJAaGDkHlRStuhXKwi7VofSEVImQsXEytIBQlnlpCBIPFfKO0Or
9vBREPPP3XTpQ/5ZgioNnMGAQE+IcgPY0e5md7QdMynlmbCiHPTChYZkwUzo53LCCDML2K3wt7N7
j3nDxJqm7cc5ImyeJ7aP2ZALHOK80q/kC632OjKLvDxi4vXDl/OimMtamOZaqG+q/kUSk8ADGWGh
ZwdoCHShSDdK7kUqF9LUzMxkJCU1r0AbMiQzXTg8EqJfUVZeImpWnx5E7Q/1vPNDJtalRxCUVoXR
LFq3S2Syj1O7fwuSFk6GkfVjkPOymEtVCLjDdpC1M1s7jiSrahZBYvV3WEto8CIPrLFYhgPVLADB
cldqtQJ+ZBX6ON/1CUc56hjPIl3pyCjwLU6zBdzhMsefHIj0DhoUw2mItW6C3I3rBkMypYNFECv2
aZKWc71mZGDCD1wUWW6T0ugQMcSalERYPyaFTAiSB5BaAJRmjK466HJguZU/U9qrHPX9G5LvuJvl
N80TuQkkyrHM9iOnuwMk9yP2pq42QndYVoc8isGrD/v60q+mifsAeDEhB4bpcvkwftGIuFZD5INV
WE/euGpUZ2xV6DHmwFcI5VszpHT8buPKlwrSQfprudtXEJ1AG+LMhK0ngQf0Cu5qb5RJuJ/AmILZ
TcJ9YcPEtokfEE5C7H5kxg8e6YTuTVXHBxySEm8Bo9dw5xUxJskJSIIFTmVXk1q/NfWZbsw1bVm5
99ab2Yeub7F0istxpsyywzo2kaCdpsfVzhvbQMzapR6sIg/XnXkizyAx5gUSWsCfpwDCuxIjNG2a
czlVLN9ocHSq5UOIdSCTSsSZsFL/0SQ5xuDol5QPuOyiFU6Ju+QCRGsYTZD7kcpVCwzqOK3L+1Ai
n+ReJsWribzRwl4Crk6TITbK2MQeWoy74IfOPclAA24GdKAIF25A8JFPnLOTNzAfTXuWh87Onmn7
2kVgIJ6iY5kEczVYhfm8Sp1Y3ngQyypCKOOjtvW1O/Ab4WXrTlvkdAZTDNuLHyriFg/ZnS0tGnmm
/TggnUZ/7UJZh2B2j7OdMTa9sb8bxgNksp3q7rBsBuP6wsUu4xapiJFmj5E+CHaTWINmOW/NeaNN
E29OTsnI3tB/h0TqxmvEPhR/Fu8mZsdA//nQ0Y9cdLgF5N1KHlzF0ig2p1B2vW6RWZdBCeN2UXW8
FygXIutyCH7E7p2er12eoyV0Oa43mQbZnZKMJ1Qp/cBSzjJw3RhJPKaNtwAz4GpjkxtYwV1fGj94
Z3Xj1evGXjNK1ZGN6NSPOLuKgnlCcFfuLxjXieQx0kkolo9UC3zf/CCNQxDHhOgrKFBOQUx7aRDM
xWwMb66CZDOgYSc6rP1yjM0hRHTLXsrFDHV2eZVcG+jq6dvBcdHJM90bgcQuZrsMx5OJFS+P3Rgp
jaxYWUCdc0Q1SG5AE191QTscN0/NLdkc1M/xrTGuCnVeA4etqpVRTNrDpJnyM13TRcyHsAuCBgBv
hsrb4QkgqFkhZIb/Lihv9boOV5Y5kbcEOnXpUY4IvV34D4ArtW5qVgvFpAfuhI8DjfjyaudOQ+Uy
QddWRvMbnm6nE42RL7PDXPZJP3gjRZ/gIo0vxDEc1TVD+BECh/AVM5QvEZZpHXRwynJYSKtDBnt8
GriksZVtaV+QQsgOM4RdOqTiXhGSH9zCuzTG2ga+yw6PAb7Ng+EOSUHEYYgOPgYYw+Fj1A7LCOzv
lGFR/IA1BbxE0HkaWYN0RCnIGhw8Z3Accc03PMzWerDRluE0msU5iBz82oZ2OYSnPMy5YBreHwCj
UXpFQGxcFbcMnMipJcvywdAeUtBd2J7Nymv1daeNg2xG1axumKDrA586S6bUaZdP7XClavDzhwPH
vU3uAbzp/lQbLJGmwjNaxlzzJtphQ0O2PBsq9aqqV6Y88Z5Lf9MNRmU5l/bAtsmwybBsQF9tkNbN
1CEpL/82ug/X4A4v9K00LrprD4VWJFoAR2sXHrhCbCpALhokkQ6jKsU3ca00K0lfZ7ulCyMI5Qa8
bQnHS8vB8aqCoRA44RX0EGgqiB0QtwY+XlwO7knfDV7iO2t51GcQU8bZDeJ9iT53r7olyIMOQsT9
ABheO5WjUR1gUD8MeZel0eFB1ha4N0P/GFaDWQ4bFkIIYHcPQdehRC+Yt2+VSFsDaY9uq3dIgV7V
DErzPXodBfHYCnzoUDO4yYSrh8YBr0zAdYASb0CbbFuQBTZgTNw1D4vyCNtpGpVwyX/U7SPp4yHj
STzY7sOcbECxVt0LYBGOzII8wdFUxtvNvgbVd+zBGSuzmVW0LD5YxZGf7utkpWA6RYzSRppvmNnD
lPQdFEjyX8hspEN0jiBlH8l9v9p7annhPfj6ktKDJQMaTyPBAnpr6G1NJ53W1xibKypZ03FEaLuE
GT89gg0doyNYPCvWMJ562ZRQ+lZGlsYxF6qDcOPEcnjVX4yDk9wn7ci8DMbZXL/CCLSbHEbRsr00
s7H2tJsVBwdKijXmSUPQEATCa2/Oc+duceGQb6xNfRhTc0JlhCDvmwE+6zOwb+6tfmm/JjM049Zv
2X0pDY3NoSBkPcx2DtxPiSeWBWkMH3xoXAPpcXYzUC5DfwhFeohx/fXL8A093hcIMqM52R/1UttE
M/WypVGgA3Cr1/0bE90f7hHFUkho3xvX1c7BiCbU8X4f77YwmPg/GhrsijBEXkFtGAVTLR7tLnfW
uFJJ10/swxQNA2OHCybZCGyOHG8EhQXnY3KGJFPnCNSG3swrnPgpnyYXPrYQQxnR1/ya4VI8BN3g
uPi+jv2FPqocovIqMpUQJKIN8s0oPymj58EQj5IZapMloL37OQI69dMOyYEVgLaZRT5oI73Id3AH
4Lfme5fXIFzEV8YsvJJv3UWAFBafhGFoQnjaAKiOb2Ns1Ybh1L+yHyVGhrS49yCLEbTrniFCIE9H
1QCWx3P87VzHs+m2OazzhxDjr/JgiAplz0C8RxGN54wV8q2yVV2nulHv8k00iibVpbHCH666RFXB
0UY87JNy4OhcNMdYaat8U11m8930SYqH3apbpRuN5IzjziQWB954zesddrxsLDYAjLcFbrbVcNLR
QWijG/ZACnrISGdlTLzHYm6Qx9y3Y3uxWzzl+2YVbhqUiIb2lN7HCsj1ChYK3h9cx8ABXDRCIWsI
fmS9c/C0GcECWQOBm6jO4bKYm0DMtsEm2UoP/nUzKvdAg4aHrTWUf6R3COrPjSHySOT1Ht17sxsa
owG4cpp4moAR0xB8+0iZ8NW4pyXj0eEK99lMmVaWJ7aBaI+B2mV3na1gmCTzYCPNjJG1MrbJyCJd
HE0Hl5HjT6xH8oMSCgNrM3O6x9JBoXkoObRQsoPagfkoaTPwKXxcHkkGOlN3SqdkflzyONwdtsWq
/hFs7Gm1SvcQRmNCZQ/yj4dw41+jhvbDe4xew5nMlaCNMZaYNa4H8FdB7d5EN+UaKdBJ+STf+piq
ovTKjc95qfzhVn5DbgOQBjDi2z43ONwOnssn/JOwzFmmV+HM3uu32WO7oSHsHY332ePhRXfqDWpt
zU2wDJbqrelUl+mVfhuMZYeLOlXXTJ1uJHGC5wRu5PQ4yZ0IxtfQWFkz04kX3kP/0M2ke9LhNG9g
K2jh0qde3G5Nso2VwOKulFl0wSdxkb7xrMa3oEzn3fIwyW+7pUsbU9zHwThe83UK3sRzX9wfLkDV
86/hLRo1y5D7dQBSPUSpRds5fuwk8nAHeJkx6Rtp5uKebbxMPmlFZWkzRuHS4KbDB4vLhIAF34zn
7vlwI6FuGTi7GkmdiYIrXTs1ZBSWeE2kZ3lNu2w6xqSZQ2Thbbk0F+6smTfckHbTvGaPkLlyWGw8
79G2pkv+AnykdeI76QLH+ok7i/kiHZRZDvz8rtYegqk8h8cxb8Z8i+FQQG1ZSGuwKrE/tq7Dt5au
XQ5Q/xVt29TFLo1PZnMZ3COZZg4m3lV7LU+ti25VtlfBOlvSpTCagHdFfoydwbia7S7f/KuaS91A
HUSHY1TTVV4cLvyr7r4RDaBoJaBh0ahgMpzfxm/Ae2hU5KHxjJQZ/6DzxrQffAaf67VJQ3BXzKNR
M4ezYO+Li3QxeA6PY/CnMC4Dx94zlz16D8aqujBBAaEnvXKRlr2ucCfOHO57dWPdy7fZBXn4oJuG
V33/4El5Tp+o4gHtAiyCgJGtuns+iNVzx22Ewxj1jTENG12Eep3TLLVjCa+GYbtox8/VjB4eY81r
bQOOfujSVniOO84uaEv5TD514bpup/nt8YIm73hRr7muwUx20rG0LJG+vlAXHm8oXSBHeZLniFKZ
q8HYnvPi66TZHZAeI0B0NDfmFKrXVN7EswKt1617n02SUUu8aujRjN25s2dvlIyNKaZ9u1lzZa7A
pfLBO8C9GjbpWKGRlJ1mwmjsPuWL82y9do9F7RivyqNxYfPtPkwGm+g+WYJ0X2JFMrhWIQdZ4/Iw
5pOmXtIdJA7DQ3vbzDSaZ3wVnWwkLfGwnqZTeqiUPL1E1eKaPkX9Zve/3l1Uy3jazcq3inZiFs5y
J3WU2WFyuMEu5AqdsEl9PYHiotyrPAIBlLyRelvxZl7xzu7uiC1yA/U3DWE8yKV37b7dJ5fZNrgO
N8UqohW0XgYX3ta6US6wd+zmILin4ca+kseH0eHx+TCSrnFO5HXWZv1/+Jh59dDPHPNO3R8vJWN8
SIb1cYYfMwpH0oN8nMExDehCOWiOPdjemi+NfIcZpF1M6BcvzAXQu+mA8O6c8cIVJpgbupk8teot
pk7HCe10XM+brbvQ54NuFKHqbY87603u3Yfcq8BsuYu9z+K22OJB7C6wYGsB12/j68E9lXh2p3Tw
QftMyj4SCjeRHq9qaYyNGB+JsJvUGyMIdo+YnNblO5B6Kqz9PugkdJPFHP4l5HT6dadolK2UE9TP
rhiFEITS+3CymIhI1HlRzCGAj/xzremOiEKJ+tjycVF6+DChW30T1B3iGy6Sfbs6mWsJ+KYit+ZK
TV+w8pe59FQRzOkz66RUxmmF/3Arx+7C5q2ulRDLBZRiLDhqsuxeAO/wYCXCCBIThi6mDJJdsMUE
0UvM5Tmcow4bbLW38cjRPaTnc+zj8FmOY5uYDfBA4ysAi8485vEcpd4h/mZEMO1bF5Zob6xKhCSK
ruMuhfQmVJiFiUCrpZeZTmxQkBWU3legqb1q4fWex0UbPCs4rISdCjypx4EkDQD+uGn6TnkIfwvd
ycSkG5RCbSaqRUZAPoDWMAIfxOQO8HnTxRtV02hwU6nXTZ5lUGFpOKmT5gJWNOL7prIsHJ1b3K56
25LC6tMjYrZsTEIafq9acBZbFmqLItpriWRdnSKZt3PDqaDMiIngcQnyzHldIpX+LPNcXMd7DQmB
ThbAZAFRFotiIvca0FXNCEzEQcUkkaRUHYtZwH5XBRL/cM8J055itWqnYrib+kxrD7ccP0F0R+49
OhqBYP5jDlIgsc9+nZh8WWz7/cRhgZSQ2Aij9kmxQYKZ+Vsg529yYzvkVmkAgpJXVeY7g9ffUilU
dYE66REBmN6HBHhECxV/kSpag9QB7pu7eQ3vYqSWGi2RTpg86bM2TU5mT8wByV52kRdAsmkuY9lE
cGKXEmUM0byrlgrokzLNFJSczHTRqWT3U6LqxEjNO0u1y/lpSWyAcwDnHTTw8MNKcdxpWcxWzXgQ
WRgodMRc8TPns0IQuXCxFoZD2zs6nebFajGJyFUujv3kvHjemiIK36TVcSp2O68/laKVmLI4501m
HV3ZpQWOPbUAU8u+AvVINtb+gCzoUM3bgCgDxpuNbnJ5IVsCCIsXkl6pY/z3HpGNzqbxQJ+ft4k5
tyf3Y1/HbxAHaGaay2OxSUxSVeKm6SguQJyo1JHYSRxE9LpALESkEfvzNdaRPU9FndeelsUB4lBR
KGJnfIbF7Lm8055i5fnw8zGn4r/u3sA5BBJX3Xw5RJywtrLMqTNi2udizvt9rdmH5Z/W7Hzq1Aiw
Sh0cyDz3100U+aH2H37daVYcuTtf4w9nOs2KHU4/cFAyzjSPRG3Pdf7LayLObOWIj5z2/nDm8+/8
8mNEsX+qwfkU3VNX6Lek6R6FDdLZKkv4I31Z92XxZ7uQAyCu9aUYRSStzruLufM+otg4NRmBnfc5
b/7Zuq+nEUV8Kfa0j6V11wX5tonQQbNFLtY9tPE0hSYsZNHK/nt7Vkk7LwJNJsMJufF3/TRbZFXF
9tOsODwm1qTaiNr9rAixh5icizmdtE8hnWrzl8eda/L3xYj9zruI8s7rmj4L9v8W9uh/n0wCR/ti
PxaYoqvyLWuv33J88P5A4/RbhVfgNv5nO73DfH5e0L8+mi6+xGVU9DVw/a8OingUfsIyiSqJ+v5d
Ccd94Rfl69t//oc2+A2NdwS8e1GsYxwh4CPWSwOAToqtgTBCxqr/A2jEmT5cm7/69X//w06X8e/3
+VT1/WuIKZIP9NZ/KT4is1AAR13r3/n1X4o4/3osIg3LgF+jGT0KS5YBZn28CJb620lL7Hflsv9B
v17VFJPa/trPV3+DbKHqeGeefj73+NPPN34z2WLArDk9Ayfk3P+kq2CY6unBPL+zf/EK/PVDIP9m
D0ysRRFTEn9fr4L1m63ZNtLbv78Jp6fu37oK/8ZOf7QovVj4q2hL/Lf8Z03OX+3w/jL9efvvL1KP
DFTxU/2047ZN3k7nPjc1//XpIomX/cPG95dfnOf3w3//gX8+9adzvf+q95Uz/y3bZy9eKza0v1dz
sw9pkf7Pcf+8D/cf33TuC/fkXJP//I9P9fzwFvw3BefBl3J1PFx/udzM7+Loc8EDHanDXy842Ef5
Pn8vqb+NCvDS9+X+FvyzS+Hsjz454Mj/VGvDGCBn+Ku1duJjnO1f4/eS+lpbAof66yUjEPlS+C/l
T74Dv1r46A2L2H32SXwSE7pvuNjv365/xT/+xcUpw+fPl32gaN/wFE646v7rp/upKBgGvd+Gf/6w
TN/izP1cZYWvAj2PX73mM66477+XIx5vDTPn9xX/vMrz17336QFUdEv5hiZkfjz6Uex/fiN1W+aL
8KvXYh69+vsvrYiOm9c3lBzXnx8L0Olg03+1wss/t02mon7D+7KkZuVL0L5XUTwXJlf5fcU/fy5W
MeZ5f7rMeNd+w7Ox3vvRp9ZDQU32G+q83mftcR+9vv/6/nKosv4dt3C9z/P9i1fmb0Xx6ZlWZUP/
jkviv3i+u/9s+q7grP7+W/75nVz7vVhwXHx6slWYFd/wwuADlPf/kuRT26QqhvxNpcdQ/t6vgbif
ivEtFY+j4ksboir4Kb2f6p9f7s3bc7b/0ntSVbvXX/7VdmTzVu0/f7dU+Cvf0H3avNX/mu1DJAf8
z591yh98QwPYl794y/K39v0iiFuJjck3Fb5+a/yXT58xBn3f8UXva/4YZ8GXevfjyV++m6DMvX85
e9T+IZK/l3e6MGiBvK/4hSdRnGC0D76++5qpfkOX5ALHx/dKilrrPC3vK/55rS+CIz2Sz6MaFX7W
NzSyF9kb5K/3Kp7qzIj9fcU/r/MleuzYhFf7L8ME9TTm/tUn5dqLX9/+Nc//9G2zTPMbbuQNGgw/
fxA1vhLfcEtPJ/jzg9gX/w39wb9Vw/9rpuMf8aC/Gwlv35rPo0rEBL9jwPpX3MlfrO7dWxbyZXt/
ovtHnHid+g3f4jufkc2Xx1sztO94/u73fHcit/j8amqG3ZM/f/XduX/Li3/9tPLE677h4bv385cY
pdtPzQqaBNgj/Hrd25iArvtekLib5kD9b7+ZP4s0/RGP/nP86T3O/LPDPgfX+j1ejm/77L/+LwAA
AP//</cx:binary>
              </cx:geoCache>
            </cx:geography>
          </cx:layoutPr>
        </cx:series>
      </cx:plotAreaRegion>
    </cx:plotArea>
    <cx:legend pos="r" align="min" overlay="0">
      <cx:spPr>
        <a:noFill/>
        <a:ln>
          <a:solidFill>
            <a:schemeClr val="bg1"/>
          </a:solidFill>
        </a:ln>
      </cx:spPr>
      <cx:txPr>
        <a:bodyPr spcFirstLastPara="1" vertOverflow="ellipsis" horzOverflow="overflow" wrap="square" lIns="0" tIns="0" rIns="0" bIns="0" anchor="ctr" anchorCtr="1"/>
        <a:lstStyle/>
        <a:p>
          <a:pPr algn="ctr" rtl="0">
            <a:defRPr b="1">
              <a:solidFill>
                <a:schemeClr val="bg1"/>
              </a:solidFill>
            </a:defRPr>
          </a:pPr>
          <a:endParaRPr lang="en-US" sz="900" b="1" i="0" u="none" strike="noStrike" baseline="0">
            <a:solidFill>
              <a:schemeClr val="bg1"/>
            </a:solidFill>
            <a:latin typeface="Calibri" panose="020F0502020204030204"/>
          </a:endParaRPr>
        </a:p>
      </cx:txPr>
    </cx:legend>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6.xml"/><Relationship Id="rId3" Type="http://schemas.openxmlformats.org/officeDocument/2006/relationships/chart" Target="../charts/chart2.xml"/><Relationship Id="rId7" Type="http://schemas.openxmlformats.org/officeDocument/2006/relationships/chart" Target="../charts/chart5.xml"/><Relationship Id="rId2" Type="http://schemas.microsoft.com/office/2014/relationships/chartEx" Target="../charts/chartEx1.xml"/><Relationship Id="rId1" Type="http://schemas.openxmlformats.org/officeDocument/2006/relationships/chart" Target="../charts/chart1.xml"/><Relationship Id="rId6" Type="http://schemas.openxmlformats.org/officeDocument/2006/relationships/chart" Target="../charts/chart4.xml"/><Relationship Id="rId5" Type="http://schemas.openxmlformats.org/officeDocument/2006/relationships/chart" Target="../charts/chart3.xml"/><Relationship Id="rId10" Type="http://schemas.openxmlformats.org/officeDocument/2006/relationships/chart" Target="../charts/chart8.xml"/><Relationship Id="rId4" Type="http://schemas.microsoft.com/office/2014/relationships/chartEx" Target="../charts/chartEx2.xml"/><Relationship Id="rId9" Type="http://schemas.openxmlformats.org/officeDocument/2006/relationships/chart" Target="../charts/chart7.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5.xml"/><Relationship Id="rId3" Type="http://schemas.openxmlformats.org/officeDocument/2006/relationships/chart" Target="../charts/chart11.xml"/><Relationship Id="rId7" Type="http://schemas.microsoft.com/office/2014/relationships/chartEx" Target="../charts/chartEx3.xml"/><Relationship Id="rId2" Type="http://schemas.openxmlformats.org/officeDocument/2006/relationships/chart" Target="../charts/chart10.xml"/><Relationship Id="rId1" Type="http://schemas.openxmlformats.org/officeDocument/2006/relationships/chart" Target="../charts/chart9.xml"/><Relationship Id="rId6" Type="http://schemas.openxmlformats.org/officeDocument/2006/relationships/chart" Target="../charts/chart14.xml"/><Relationship Id="rId5" Type="http://schemas.openxmlformats.org/officeDocument/2006/relationships/chart" Target="../charts/chart13.xml"/><Relationship Id="rId10" Type="http://schemas.openxmlformats.org/officeDocument/2006/relationships/chart" Target="../charts/chart16.xml"/><Relationship Id="rId4" Type="http://schemas.openxmlformats.org/officeDocument/2006/relationships/chart" Target="../charts/chart12.xml"/><Relationship Id="rId9" Type="http://schemas.microsoft.com/office/2014/relationships/chartEx" Target="../charts/chartEx4.xml"/></Relationships>
</file>

<file path=xl/drawings/drawing1.xml><?xml version="1.0" encoding="utf-8"?>
<xdr:wsDr xmlns:xdr="http://schemas.openxmlformats.org/drawingml/2006/spreadsheetDrawing" xmlns:a="http://schemas.openxmlformats.org/drawingml/2006/main">
  <xdr:twoCellAnchor>
    <xdr:from>
      <xdr:col>0</xdr:col>
      <xdr:colOff>0</xdr:colOff>
      <xdr:row>14</xdr:row>
      <xdr:rowOff>14287</xdr:rowOff>
    </xdr:from>
    <xdr:to>
      <xdr:col>3</xdr:col>
      <xdr:colOff>504825</xdr:colOff>
      <xdr:row>20</xdr:row>
      <xdr:rowOff>161925</xdr:rowOff>
    </xdr:to>
    <xdr:graphicFrame macro="">
      <xdr:nvGraphicFramePr>
        <xdr:cNvPr id="2" name="Chart 1">
          <a:extLst>
            <a:ext uri="{FF2B5EF4-FFF2-40B4-BE49-F238E27FC236}">
              <a16:creationId xmlns:a16="http://schemas.microsoft.com/office/drawing/2014/main" id="{10CC48BA-948E-491D-9D6B-DDFD8C0EE5C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123825</xdr:colOff>
      <xdr:row>8</xdr:row>
      <xdr:rowOff>100012</xdr:rowOff>
    </xdr:from>
    <xdr:to>
      <xdr:col>7</xdr:col>
      <xdr:colOff>638175</xdr:colOff>
      <xdr:row>17</xdr:row>
      <xdr:rowOff>95250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820D6AFA-996F-4A90-A31F-02DF54597EC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3228975" y="1624012"/>
              <a:ext cx="3048000" cy="1709738"/>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8</xdr:col>
      <xdr:colOff>504825</xdr:colOff>
      <xdr:row>8</xdr:row>
      <xdr:rowOff>23812</xdr:rowOff>
    </xdr:from>
    <xdr:to>
      <xdr:col>11</xdr:col>
      <xdr:colOff>123825</xdr:colOff>
      <xdr:row>16</xdr:row>
      <xdr:rowOff>180975</xdr:rowOff>
    </xdr:to>
    <xdr:graphicFrame macro="">
      <xdr:nvGraphicFramePr>
        <xdr:cNvPr id="4" name="Chart 3">
          <a:extLst>
            <a:ext uri="{FF2B5EF4-FFF2-40B4-BE49-F238E27FC236}">
              <a16:creationId xmlns:a16="http://schemas.microsoft.com/office/drawing/2014/main" id="{DA66B2C6-06B5-4FB0-8C53-A5ABB64AAB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76200</xdr:colOff>
      <xdr:row>22</xdr:row>
      <xdr:rowOff>14288</xdr:rowOff>
    </xdr:from>
    <xdr:to>
      <xdr:col>8</xdr:col>
      <xdr:colOff>9525</xdr:colOff>
      <xdr:row>30</xdr:row>
      <xdr:rowOff>47626</xdr:rowOff>
    </xdr:to>
    <mc:AlternateContent xmlns:mc="http://schemas.openxmlformats.org/markup-compatibility/2006">
      <mc:Choice xmlns:cx4="http://schemas.microsoft.com/office/drawing/2016/5/10/chartex" Requires="cx4">
        <xdr:graphicFrame macro="">
          <xdr:nvGraphicFramePr>
            <xdr:cNvPr id="5" name="Chart 4">
              <a:extLst>
                <a:ext uri="{FF2B5EF4-FFF2-40B4-BE49-F238E27FC236}">
                  <a16:creationId xmlns:a16="http://schemas.microsoft.com/office/drawing/2014/main" id="{EEAD33FB-77D2-4FFC-BF05-5DA8C73B597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3181350" y="4205288"/>
              <a:ext cx="3295650" cy="1557338"/>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4</xdr:col>
      <xdr:colOff>104775</xdr:colOff>
      <xdr:row>30</xdr:row>
      <xdr:rowOff>180976</xdr:rowOff>
    </xdr:from>
    <xdr:to>
      <xdr:col>6</xdr:col>
      <xdr:colOff>123825</xdr:colOff>
      <xdr:row>38</xdr:row>
      <xdr:rowOff>180976</xdr:rowOff>
    </xdr:to>
    <mc:AlternateContent xmlns:mc="http://schemas.openxmlformats.org/markup-compatibility/2006" xmlns:a14="http://schemas.microsoft.com/office/drawing/2010/main">
      <mc:Choice Requires="a14">
        <xdr:graphicFrame macro="">
          <xdr:nvGraphicFramePr>
            <xdr:cNvPr id="6" name="Year">
              <a:extLst>
                <a:ext uri="{FF2B5EF4-FFF2-40B4-BE49-F238E27FC236}">
                  <a16:creationId xmlns:a16="http://schemas.microsoft.com/office/drawing/2014/main" id="{A0E2E2BF-B94A-4418-AA91-D5F3AE4E3072}"/>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3295650" y="5895976"/>
              <a:ext cx="1828800" cy="1524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0</xdr:colOff>
      <xdr:row>15</xdr:row>
      <xdr:rowOff>23812</xdr:rowOff>
    </xdr:from>
    <xdr:to>
      <xdr:col>15</xdr:col>
      <xdr:colOff>247650</xdr:colOff>
      <xdr:row>22</xdr:row>
      <xdr:rowOff>57150</xdr:rowOff>
    </xdr:to>
    <xdr:graphicFrame macro="">
      <xdr:nvGraphicFramePr>
        <xdr:cNvPr id="7" name="Chart 6">
          <a:extLst>
            <a:ext uri="{FF2B5EF4-FFF2-40B4-BE49-F238E27FC236}">
              <a16:creationId xmlns:a16="http://schemas.microsoft.com/office/drawing/2014/main" id="{3B046527-9206-45F3-BD9C-78C9EA2980F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457201</xdr:colOff>
      <xdr:row>22</xdr:row>
      <xdr:rowOff>4763</xdr:rowOff>
    </xdr:from>
    <xdr:to>
      <xdr:col>18</xdr:col>
      <xdr:colOff>104775</xdr:colOff>
      <xdr:row>24</xdr:row>
      <xdr:rowOff>133350</xdr:rowOff>
    </xdr:to>
    <xdr:graphicFrame macro="">
      <xdr:nvGraphicFramePr>
        <xdr:cNvPr id="8" name="Chart 7">
          <a:extLst>
            <a:ext uri="{FF2B5EF4-FFF2-40B4-BE49-F238E27FC236}">
              <a16:creationId xmlns:a16="http://schemas.microsoft.com/office/drawing/2014/main" id="{E4A43D5B-B9C3-425B-8974-B2A71FC212D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19</xdr:col>
      <xdr:colOff>47625</xdr:colOff>
      <xdr:row>22</xdr:row>
      <xdr:rowOff>61912</xdr:rowOff>
    </xdr:from>
    <xdr:to>
      <xdr:col>22</xdr:col>
      <xdr:colOff>190500</xdr:colOff>
      <xdr:row>27</xdr:row>
      <xdr:rowOff>152400</xdr:rowOff>
    </xdr:to>
    <xdr:graphicFrame macro="">
      <xdr:nvGraphicFramePr>
        <xdr:cNvPr id="9" name="Chart 8">
          <a:extLst>
            <a:ext uri="{FF2B5EF4-FFF2-40B4-BE49-F238E27FC236}">
              <a16:creationId xmlns:a16="http://schemas.microsoft.com/office/drawing/2014/main" id="{5DBC45B8-97CE-458A-A4F7-77E815C340D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15</xdr:col>
      <xdr:colOff>109537</xdr:colOff>
      <xdr:row>44</xdr:row>
      <xdr:rowOff>42862</xdr:rowOff>
    </xdr:from>
    <xdr:to>
      <xdr:col>18</xdr:col>
      <xdr:colOff>333375</xdr:colOff>
      <xdr:row>50</xdr:row>
      <xdr:rowOff>57150</xdr:rowOff>
    </xdr:to>
    <xdr:graphicFrame macro="">
      <xdr:nvGraphicFramePr>
        <xdr:cNvPr id="10" name="Chart 9">
          <a:extLst>
            <a:ext uri="{FF2B5EF4-FFF2-40B4-BE49-F238E27FC236}">
              <a16:creationId xmlns:a16="http://schemas.microsoft.com/office/drawing/2014/main" id="{BF0BA994-FEE1-4E6C-BE18-4DCF7F5682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18</xdr:col>
      <xdr:colOff>523875</xdr:colOff>
      <xdr:row>45</xdr:row>
      <xdr:rowOff>42862</xdr:rowOff>
    </xdr:from>
    <xdr:to>
      <xdr:col>21</xdr:col>
      <xdr:colOff>238125</xdr:colOff>
      <xdr:row>52</xdr:row>
      <xdr:rowOff>28575</xdr:rowOff>
    </xdr:to>
    <xdr:graphicFrame macro="">
      <xdr:nvGraphicFramePr>
        <xdr:cNvPr id="11" name="Chart 10">
          <a:extLst>
            <a:ext uri="{FF2B5EF4-FFF2-40B4-BE49-F238E27FC236}">
              <a16:creationId xmlns:a16="http://schemas.microsoft.com/office/drawing/2014/main" id="{4969D149-1142-4A81-9979-99FEDE04D25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8</xdr:col>
      <xdr:colOff>438150</xdr:colOff>
      <xdr:row>43</xdr:row>
      <xdr:rowOff>33337</xdr:rowOff>
    </xdr:from>
    <xdr:to>
      <xdr:col>11</xdr:col>
      <xdr:colOff>228600</xdr:colOff>
      <xdr:row>47</xdr:row>
      <xdr:rowOff>123825</xdr:rowOff>
    </xdr:to>
    <xdr:graphicFrame macro="">
      <xdr:nvGraphicFramePr>
        <xdr:cNvPr id="12" name="Chart 11">
          <a:extLst>
            <a:ext uri="{FF2B5EF4-FFF2-40B4-BE49-F238E27FC236}">
              <a16:creationId xmlns:a16="http://schemas.microsoft.com/office/drawing/2014/main" id="{4A6A4A9F-ECF1-4A31-9C51-4918EB74E9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oneCell">
    <xdr:from>
      <xdr:col>9</xdr:col>
      <xdr:colOff>781050</xdr:colOff>
      <xdr:row>13</xdr:row>
      <xdr:rowOff>114300</xdr:rowOff>
    </xdr:from>
    <xdr:to>
      <xdr:col>12</xdr:col>
      <xdr:colOff>190500</xdr:colOff>
      <xdr:row>26</xdr:row>
      <xdr:rowOff>161925</xdr:rowOff>
    </xdr:to>
    <mc:AlternateContent xmlns:mc="http://schemas.openxmlformats.org/markup-compatibility/2006" xmlns:a14="http://schemas.microsoft.com/office/drawing/2010/main">
      <mc:Choice Requires="a14">
        <xdr:graphicFrame macro="">
          <xdr:nvGraphicFramePr>
            <xdr:cNvPr id="13" name="Segment">
              <a:extLst>
                <a:ext uri="{FF2B5EF4-FFF2-40B4-BE49-F238E27FC236}">
                  <a16:creationId xmlns:a16="http://schemas.microsoft.com/office/drawing/2014/main" id="{609766B2-7E35-4874-B194-30BE7ACC05DF}"/>
                </a:ext>
              </a:extLst>
            </xdr:cNvPr>
            <xdr:cNvGraphicFramePr/>
          </xdr:nvGraphicFramePr>
          <xdr:xfrm>
            <a:off x="0" y="0"/>
            <a:ext cx="0" cy="0"/>
          </xdr:xfrm>
          <a:graphic>
            <a:graphicData uri="http://schemas.microsoft.com/office/drawing/2010/slicer">
              <sle:slicer xmlns:sle="http://schemas.microsoft.com/office/drawing/2010/slicer" name="Segment"/>
            </a:graphicData>
          </a:graphic>
        </xdr:graphicFrame>
      </mc:Choice>
      <mc:Fallback xmlns="">
        <xdr:sp macro="" textlink="">
          <xdr:nvSpPr>
            <xdr:cNvPr id="0" name=""/>
            <xdr:cNvSpPr>
              <a:spLocks noTextEdit="1"/>
            </xdr:cNvSpPr>
          </xdr:nvSpPr>
          <xdr:spPr>
            <a:xfrm>
              <a:off x="7943850" y="25908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419100</xdr:colOff>
      <xdr:row>13</xdr:row>
      <xdr:rowOff>180975</xdr:rowOff>
    </xdr:from>
    <xdr:to>
      <xdr:col>17</xdr:col>
      <xdr:colOff>152400</xdr:colOff>
      <xdr:row>27</xdr:row>
      <xdr:rowOff>38100</xdr:rowOff>
    </xdr:to>
    <mc:AlternateContent xmlns:mc="http://schemas.openxmlformats.org/markup-compatibility/2006" xmlns:a14="http://schemas.microsoft.com/office/drawing/2010/main">
      <mc:Choice Requires="a14">
        <xdr:graphicFrame macro="">
          <xdr:nvGraphicFramePr>
            <xdr:cNvPr id="14" name="Region">
              <a:extLst>
                <a:ext uri="{FF2B5EF4-FFF2-40B4-BE49-F238E27FC236}">
                  <a16:creationId xmlns:a16="http://schemas.microsoft.com/office/drawing/2014/main" id="{4E0BD265-2444-449C-B42C-17F15F64F2E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1687175" y="26574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68030</xdr:colOff>
      <xdr:row>0</xdr:row>
      <xdr:rowOff>61234</xdr:rowOff>
    </xdr:from>
    <xdr:to>
      <xdr:col>20</xdr:col>
      <xdr:colOff>564174</xdr:colOff>
      <xdr:row>2</xdr:row>
      <xdr:rowOff>166688</xdr:rowOff>
    </xdr:to>
    <xdr:sp macro="" textlink="">
      <xdr:nvSpPr>
        <xdr:cNvPr id="2" name="Rectangle: Rounded Corners 1">
          <a:extLst>
            <a:ext uri="{FF2B5EF4-FFF2-40B4-BE49-F238E27FC236}">
              <a16:creationId xmlns:a16="http://schemas.microsoft.com/office/drawing/2014/main" id="{0E2A4F75-C688-4189-A603-E44F31FAE246}"/>
            </a:ext>
          </a:extLst>
        </xdr:cNvPr>
        <xdr:cNvSpPr/>
      </xdr:nvSpPr>
      <xdr:spPr>
        <a:xfrm>
          <a:off x="68030" y="61234"/>
          <a:ext cx="12658836" cy="486454"/>
        </a:xfrm>
        <a:prstGeom prst="roundRect">
          <a:avLst>
            <a:gd name="adj" fmla="val 11520"/>
          </a:avLst>
        </a:prstGeom>
        <a:solidFill>
          <a:srgbClr val="002060"/>
        </a:soli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400">
              <a:latin typeface="Arial Black" panose="020B0A04020102020204" pitchFamily="34" charset="0"/>
            </a:rPr>
            <a:t>E-Commerce Sales Analysis Dashboard</a:t>
          </a:r>
        </a:p>
      </xdr:txBody>
    </xdr:sp>
    <xdr:clientData/>
  </xdr:twoCellAnchor>
  <xdr:twoCellAnchor>
    <xdr:from>
      <xdr:col>0</xdr:col>
      <xdr:colOff>88968</xdr:colOff>
      <xdr:row>3</xdr:row>
      <xdr:rowOff>46724</xdr:rowOff>
    </xdr:from>
    <xdr:to>
      <xdr:col>4</xdr:col>
      <xdr:colOff>308190</xdr:colOff>
      <xdr:row>4</xdr:row>
      <xdr:rowOff>162384</xdr:rowOff>
    </xdr:to>
    <xdr:sp macro="" textlink="">
      <xdr:nvSpPr>
        <xdr:cNvPr id="3" name="Rectangle: Rounded Corners 2">
          <a:extLst>
            <a:ext uri="{FF2B5EF4-FFF2-40B4-BE49-F238E27FC236}">
              <a16:creationId xmlns:a16="http://schemas.microsoft.com/office/drawing/2014/main" id="{6CE165B9-3182-4C42-B871-8DEC3B9A5955}"/>
            </a:ext>
          </a:extLst>
        </xdr:cNvPr>
        <xdr:cNvSpPr/>
      </xdr:nvSpPr>
      <xdr:spPr>
        <a:xfrm>
          <a:off x="88968" y="618224"/>
          <a:ext cx="2651760" cy="306160"/>
        </a:xfrm>
        <a:prstGeom prst="roundRect">
          <a:avLst/>
        </a:prstGeom>
        <a:solidFill>
          <a:srgbClr val="00206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a:latin typeface="Arial Black" panose="020B0A04020102020204" pitchFamily="34" charset="0"/>
            </a:rPr>
            <a:t>SALES</a:t>
          </a:r>
        </a:p>
      </xdr:txBody>
    </xdr:sp>
    <xdr:clientData/>
  </xdr:twoCellAnchor>
  <xdr:twoCellAnchor>
    <xdr:from>
      <xdr:col>4</xdr:col>
      <xdr:colOff>350644</xdr:colOff>
      <xdr:row>3</xdr:row>
      <xdr:rowOff>46724</xdr:rowOff>
    </xdr:from>
    <xdr:to>
      <xdr:col>8</xdr:col>
      <xdr:colOff>569865</xdr:colOff>
      <xdr:row>4</xdr:row>
      <xdr:rowOff>162384</xdr:rowOff>
    </xdr:to>
    <xdr:sp macro="" textlink="">
      <xdr:nvSpPr>
        <xdr:cNvPr id="8" name="Rectangle: Rounded Corners 7">
          <a:extLst>
            <a:ext uri="{FF2B5EF4-FFF2-40B4-BE49-F238E27FC236}">
              <a16:creationId xmlns:a16="http://schemas.microsoft.com/office/drawing/2014/main" id="{0112D081-53C8-4833-9B1E-C2B306E741D8}"/>
            </a:ext>
          </a:extLst>
        </xdr:cNvPr>
        <xdr:cNvSpPr/>
      </xdr:nvSpPr>
      <xdr:spPr>
        <a:xfrm>
          <a:off x="2783182" y="618224"/>
          <a:ext cx="2651760" cy="306160"/>
        </a:xfrm>
        <a:prstGeom prst="roundRect">
          <a:avLst/>
        </a:prstGeom>
        <a:solidFill>
          <a:srgbClr val="00206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US" sz="1100">
              <a:solidFill>
                <a:schemeClr val="lt1"/>
              </a:solidFill>
              <a:latin typeface="Arial Black" panose="020B0A04020102020204" pitchFamily="34" charset="0"/>
              <a:ea typeface="+mn-ea"/>
              <a:cs typeface="+mn-cs"/>
            </a:rPr>
            <a:t>PROFIT</a:t>
          </a:r>
        </a:p>
      </xdr:txBody>
    </xdr:sp>
    <xdr:clientData/>
  </xdr:twoCellAnchor>
  <xdr:twoCellAnchor>
    <xdr:from>
      <xdr:col>9</xdr:col>
      <xdr:colOff>4184</xdr:colOff>
      <xdr:row>3</xdr:row>
      <xdr:rowOff>46724</xdr:rowOff>
    </xdr:from>
    <xdr:to>
      <xdr:col>13</xdr:col>
      <xdr:colOff>223406</xdr:colOff>
      <xdr:row>4</xdr:row>
      <xdr:rowOff>162384</xdr:rowOff>
    </xdr:to>
    <xdr:sp macro="" textlink="">
      <xdr:nvSpPr>
        <xdr:cNvPr id="9" name="Rectangle: Rounded Corners 8">
          <a:extLst>
            <a:ext uri="{FF2B5EF4-FFF2-40B4-BE49-F238E27FC236}">
              <a16:creationId xmlns:a16="http://schemas.microsoft.com/office/drawing/2014/main" id="{FDDA0136-FED1-49FD-A4A5-80E2F55E92EB}"/>
            </a:ext>
          </a:extLst>
        </xdr:cNvPr>
        <xdr:cNvSpPr/>
      </xdr:nvSpPr>
      <xdr:spPr>
        <a:xfrm>
          <a:off x="5477396" y="618224"/>
          <a:ext cx="2651760" cy="306160"/>
        </a:xfrm>
        <a:prstGeom prst="roundRect">
          <a:avLst/>
        </a:prstGeom>
        <a:solidFill>
          <a:srgbClr val="00206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a:latin typeface="Arial Black" panose="020B0A04020102020204" pitchFamily="34" charset="0"/>
            </a:rPr>
            <a:t>QUANTITY</a:t>
          </a:r>
        </a:p>
      </xdr:txBody>
    </xdr:sp>
    <xdr:clientData/>
  </xdr:twoCellAnchor>
  <xdr:twoCellAnchor>
    <xdr:from>
      <xdr:col>13</xdr:col>
      <xdr:colOff>265860</xdr:colOff>
      <xdr:row>3</xdr:row>
      <xdr:rowOff>46724</xdr:rowOff>
    </xdr:from>
    <xdr:to>
      <xdr:col>17</xdr:col>
      <xdr:colOff>485082</xdr:colOff>
      <xdr:row>4</xdr:row>
      <xdr:rowOff>162384</xdr:rowOff>
    </xdr:to>
    <xdr:sp macro="" textlink="">
      <xdr:nvSpPr>
        <xdr:cNvPr id="10" name="Rectangle: Rounded Corners 9">
          <a:extLst>
            <a:ext uri="{FF2B5EF4-FFF2-40B4-BE49-F238E27FC236}">
              <a16:creationId xmlns:a16="http://schemas.microsoft.com/office/drawing/2014/main" id="{C6471B54-D808-43D4-9CED-727BD157191F}"/>
            </a:ext>
          </a:extLst>
        </xdr:cNvPr>
        <xdr:cNvSpPr/>
      </xdr:nvSpPr>
      <xdr:spPr>
        <a:xfrm>
          <a:off x="8171610" y="618224"/>
          <a:ext cx="2651760" cy="306160"/>
        </a:xfrm>
        <a:prstGeom prst="roundRect">
          <a:avLst/>
        </a:prstGeom>
        <a:solidFill>
          <a:srgbClr val="00206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a:latin typeface="Arial Black" panose="020B0A04020102020204" pitchFamily="34" charset="0"/>
            </a:rPr>
            <a:t>NO OF ORDERS </a:t>
          </a:r>
        </a:p>
      </xdr:txBody>
    </xdr:sp>
    <xdr:clientData/>
  </xdr:twoCellAnchor>
  <xdr:twoCellAnchor>
    <xdr:from>
      <xdr:col>17</xdr:col>
      <xdr:colOff>527538</xdr:colOff>
      <xdr:row>3</xdr:row>
      <xdr:rowOff>46724</xdr:rowOff>
    </xdr:from>
    <xdr:to>
      <xdr:col>22</xdr:col>
      <xdr:colOff>138624</xdr:colOff>
      <xdr:row>4</xdr:row>
      <xdr:rowOff>162384</xdr:rowOff>
    </xdr:to>
    <xdr:sp macro="" textlink="">
      <xdr:nvSpPr>
        <xdr:cNvPr id="11" name="Rectangle: Rounded Corners 10">
          <a:extLst>
            <a:ext uri="{FF2B5EF4-FFF2-40B4-BE49-F238E27FC236}">
              <a16:creationId xmlns:a16="http://schemas.microsoft.com/office/drawing/2014/main" id="{20BC893E-8016-4C1F-A9B5-325E8A3A1838}"/>
            </a:ext>
          </a:extLst>
        </xdr:cNvPr>
        <xdr:cNvSpPr/>
      </xdr:nvSpPr>
      <xdr:spPr>
        <a:xfrm>
          <a:off x="10865826" y="618224"/>
          <a:ext cx="2651760" cy="306160"/>
        </a:xfrm>
        <a:prstGeom prst="roundRect">
          <a:avLst/>
        </a:prstGeom>
        <a:solidFill>
          <a:srgbClr val="00206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a:latin typeface="Arial Black" panose="020B0A04020102020204" pitchFamily="34" charset="0"/>
            </a:rPr>
            <a:t>PROFIT MARGIN</a:t>
          </a:r>
        </a:p>
      </xdr:txBody>
    </xdr:sp>
    <xdr:clientData/>
  </xdr:twoCellAnchor>
  <xdr:twoCellAnchor>
    <xdr:from>
      <xdr:col>0</xdr:col>
      <xdr:colOff>85215</xdr:colOff>
      <xdr:row>5</xdr:row>
      <xdr:rowOff>22453</xdr:rowOff>
    </xdr:from>
    <xdr:to>
      <xdr:col>4</xdr:col>
      <xdr:colOff>304437</xdr:colOff>
      <xdr:row>11</xdr:row>
      <xdr:rowOff>68173</xdr:rowOff>
    </xdr:to>
    <xdr:sp macro="" textlink="">
      <xdr:nvSpPr>
        <xdr:cNvPr id="12" name="Rectangle: Rounded Corners 11">
          <a:extLst>
            <a:ext uri="{FF2B5EF4-FFF2-40B4-BE49-F238E27FC236}">
              <a16:creationId xmlns:a16="http://schemas.microsoft.com/office/drawing/2014/main" id="{829AE44F-28F0-40D3-915C-F91072EB0728}"/>
            </a:ext>
          </a:extLst>
        </xdr:cNvPr>
        <xdr:cNvSpPr/>
      </xdr:nvSpPr>
      <xdr:spPr>
        <a:xfrm>
          <a:off x="85215" y="974953"/>
          <a:ext cx="2651760" cy="1188720"/>
        </a:xfrm>
        <a:prstGeom prst="roundRect">
          <a:avLst>
            <a:gd name="adj" fmla="val 6987"/>
          </a:avLst>
        </a:prstGeom>
        <a:solidFill>
          <a:srgbClr val="00206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17</xdr:col>
      <xdr:colOff>530871</xdr:colOff>
      <xdr:row>5</xdr:row>
      <xdr:rowOff>37107</xdr:rowOff>
    </xdr:from>
    <xdr:to>
      <xdr:col>22</xdr:col>
      <xdr:colOff>141957</xdr:colOff>
      <xdr:row>11</xdr:row>
      <xdr:rowOff>82827</xdr:rowOff>
    </xdr:to>
    <xdr:sp macro="" textlink="">
      <xdr:nvSpPr>
        <xdr:cNvPr id="17" name="Rectangle: Rounded Corners 16">
          <a:extLst>
            <a:ext uri="{FF2B5EF4-FFF2-40B4-BE49-F238E27FC236}">
              <a16:creationId xmlns:a16="http://schemas.microsoft.com/office/drawing/2014/main" id="{09B73C19-2C25-4DF5-9C10-96AC5B6F4BD8}"/>
            </a:ext>
          </a:extLst>
        </xdr:cNvPr>
        <xdr:cNvSpPr/>
      </xdr:nvSpPr>
      <xdr:spPr>
        <a:xfrm>
          <a:off x="10869159" y="989607"/>
          <a:ext cx="2651760" cy="1188720"/>
        </a:xfrm>
        <a:prstGeom prst="roundRect">
          <a:avLst>
            <a:gd name="adj" fmla="val 6987"/>
          </a:avLst>
        </a:prstGeom>
        <a:solidFill>
          <a:srgbClr val="00206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313815</xdr:colOff>
      <xdr:row>5</xdr:row>
      <xdr:rowOff>132028</xdr:rowOff>
    </xdr:from>
    <xdr:to>
      <xdr:col>4</xdr:col>
      <xdr:colOff>75837</xdr:colOff>
      <xdr:row>6</xdr:row>
      <xdr:rowOff>124408</xdr:rowOff>
    </xdr:to>
    <xdr:sp macro="" textlink="KPI!S22">
      <xdr:nvSpPr>
        <xdr:cNvPr id="18" name="TextBox 17">
          <a:extLst>
            <a:ext uri="{FF2B5EF4-FFF2-40B4-BE49-F238E27FC236}">
              <a16:creationId xmlns:a16="http://schemas.microsoft.com/office/drawing/2014/main" id="{5795961B-6257-49A3-8CA5-F34E0F81CB32}"/>
            </a:ext>
          </a:extLst>
        </xdr:cNvPr>
        <xdr:cNvSpPr txBox="1"/>
      </xdr:nvSpPr>
      <xdr:spPr>
        <a:xfrm>
          <a:off x="313815" y="1084528"/>
          <a:ext cx="2194560" cy="182880"/>
        </a:xfrm>
        <a:prstGeom prst="rect">
          <a:avLst/>
        </a:prstGeom>
        <a:solidFill>
          <a:schemeClr val="bg1"/>
        </a:solidFill>
        <a:ln w="9525" cmpd="sng">
          <a:noFill/>
        </a:ln>
        <a:effectLst>
          <a:innerShdw blurRad="63500" dist="50800" dir="13500000">
            <a:prstClr val="black">
              <a:alpha val="50000"/>
            </a:prstClr>
          </a:inn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AFC0D7B-6054-4DC8-985B-C3B175DDBE19}" type="TxLink">
            <a:rPr lang="en-US" sz="1100" b="0" i="0" u="none" strike="noStrike">
              <a:solidFill>
                <a:srgbClr val="000000"/>
              </a:solidFill>
              <a:latin typeface="Arial Black" panose="020B0A04020102020204" pitchFamily="34" charset="0"/>
              <a:ea typeface="Batang" panose="020B0503020000020004" pitchFamily="18" charset="-127"/>
              <a:cs typeface="Calibri"/>
            </a:rPr>
            <a:pPr algn="ctr"/>
            <a:t> $241,130.77 </a:t>
          </a:fld>
          <a:endParaRPr lang="en-US" sz="1100">
            <a:latin typeface="Arial Black" panose="020B0A04020102020204" pitchFamily="34" charset="0"/>
            <a:ea typeface="Batang" panose="020B0503020000020004" pitchFamily="18" charset="-127"/>
          </a:endParaRPr>
        </a:p>
      </xdr:txBody>
    </xdr:sp>
    <xdr:clientData/>
  </xdr:twoCellAnchor>
  <xdr:twoCellAnchor>
    <xdr:from>
      <xdr:col>18</xdr:col>
      <xdr:colOff>196175</xdr:colOff>
      <xdr:row>5</xdr:row>
      <xdr:rowOff>132028</xdr:rowOff>
    </xdr:from>
    <xdr:to>
      <xdr:col>21</xdr:col>
      <xdr:colOff>566331</xdr:colOff>
      <xdr:row>6</xdr:row>
      <xdr:rowOff>124408</xdr:rowOff>
    </xdr:to>
    <xdr:sp macro="" textlink="KPI!L43">
      <xdr:nvSpPr>
        <xdr:cNvPr id="22" name="TextBox 21">
          <a:extLst>
            <a:ext uri="{FF2B5EF4-FFF2-40B4-BE49-F238E27FC236}">
              <a16:creationId xmlns:a16="http://schemas.microsoft.com/office/drawing/2014/main" id="{5686815B-7881-4B72-A5B5-BD9B483E0D34}"/>
            </a:ext>
          </a:extLst>
        </xdr:cNvPr>
        <xdr:cNvSpPr txBox="1"/>
      </xdr:nvSpPr>
      <xdr:spPr>
        <a:xfrm>
          <a:off x="11142598" y="1084528"/>
          <a:ext cx="2194560" cy="182880"/>
        </a:xfrm>
        <a:prstGeom prst="rect">
          <a:avLst/>
        </a:prstGeom>
        <a:solidFill>
          <a:schemeClr val="bg1"/>
        </a:solidFill>
        <a:ln w="9525" cmpd="sng">
          <a:noFill/>
        </a:ln>
        <a:effectLst>
          <a:innerShdw blurRad="63500" dist="50800" dir="13500000">
            <a:prstClr val="black">
              <a:alpha val="50000"/>
            </a:prstClr>
          </a:inn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5AF95ADE-DC56-4B0F-BC3C-22ACDBA1CC94}" type="TxLink">
            <a:rPr lang="en-US" sz="1100" b="0" i="0" u="none" strike="noStrike">
              <a:solidFill>
                <a:srgbClr val="000000"/>
              </a:solidFill>
              <a:latin typeface="Arial Black" panose="020B0A04020102020204" pitchFamily="34" charset="0"/>
              <a:ea typeface="Batang" panose="020B0503020000020004" pitchFamily="18" charset="-127"/>
              <a:cs typeface="Calibri"/>
            </a:rPr>
            <a:pPr marL="0" indent="0" algn="ctr"/>
            <a:t> $0.08 </a:t>
          </a:fld>
          <a:endParaRPr lang="en-US" sz="1100" b="0" i="0" u="none" strike="noStrike">
            <a:solidFill>
              <a:srgbClr val="000000"/>
            </a:solidFill>
            <a:latin typeface="Arial Black" panose="020B0A04020102020204" pitchFamily="34" charset="0"/>
            <a:ea typeface="Batang" panose="020B0503020000020004" pitchFamily="18" charset="-127"/>
            <a:cs typeface="Calibri"/>
          </a:endParaRPr>
        </a:p>
      </xdr:txBody>
    </xdr:sp>
    <xdr:clientData/>
  </xdr:twoCellAnchor>
  <xdr:twoCellAnchor>
    <xdr:from>
      <xdr:col>0</xdr:col>
      <xdr:colOff>470761</xdr:colOff>
      <xdr:row>6</xdr:row>
      <xdr:rowOff>38698</xdr:rowOff>
    </xdr:from>
    <xdr:to>
      <xdr:col>3</xdr:col>
      <xdr:colOff>476832</xdr:colOff>
      <xdr:row>8</xdr:row>
      <xdr:rowOff>114898</xdr:rowOff>
    </xdr:to>
    <xdr:graphicFrame macro="">
      <xdr:nvGraphicFramePr>
        <xdr:cNvPr id="23" name="Chart 22">
          <a:extLst>
            <a:ext uri="{FF2B5EF4-FFF2-40B4-BE49-F238E27FC236}">
              <a16:creationId xmlns:a16="http://schemas.microsoft.com/office/drawing/2014/main" id="{0AFE12C7-387F-4067-B0AA-BBE1E78AC0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361309</xdr:colOff>
      <xdr:row>6</xdr:row>
      <xdr:rowOff>96396</xdr:rowOff>
    </xdr:from>
    <xdr:to>
      <xdr:col>21</xdr:col>
      <xdr:colOff>368452</xdr:colOff>
      <xdr:row>8</xdr:row>
      <xdr:rowOff>172596</xdr:rowOff>
    </xdr:to>
    <xdr:graphicFrame macro="">
      <xdr:nvGraphicFramePr>
        <xdr:cNvPr id="27" name="Chart 26">
          <a:extLst>
            <a:ext uri="{FF2B5EF4-FFF2-40B4-BE49-F238E27FC236}">
              <a16:creationId xmlns:a16="http://schemas.microsoft.com/office/drawing/2014/main" id="{2CE6375C-E698-4D99-ACE8-04BE97BDD5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271620</xdr:colOff>
      <xdr:row>9</xdr:row>
      <xdr:rowOff>120770</xdr:rowOff>
    </xdr:from>
    <xdr:to>
      <xdr:col>2</xdr:col>
      <xdr:colOff>244406</xdr:colOff>
      <xdr:row>10</xdr:row>
      <xdr:rowOff>168395</xdr:rowOff>
    </xdr:to>
    <xdr:sp macro="" textlink="">
      <xdr:nvSpPr>
        <xdr:cNvPr id="28" name="TextBox 27">
          <a:extLst>
            <a:ext uri="{FF2B5EF4-FFF2-40B4-BE49-F238E27FC236}">
              <a16:creationId xmlns:a16="http://schemas.microsoft.com/office/drawing/2014/main" id="{CFC84B7F-F963-4DF7-8EE5-DF05F172D7FA}"/>
            </a:ext>
          </a:extLst>
        </xdr:cNvPr>
        <xdr:cNvSpPr txBox="1"/>
      </xdr:nvSpPr>
      <xdr:spPr>
        <a:xfrm>
          <a:off x="271620" y="1901212"/>
          <a:ext cx="1189055" cy="238125"/>
        </a:xfrm>
        <a:prstGeom prst="rect">
          <a:avLst/>
        </a:prstGeom>
        <a:solidFill>
          <a:schemeClr val="lt1"/>
        </a:solidFill>
        <a:ln w="9525" cmpd="sng">
          <a:solidFill>
            <a:schemeClr val="lt1">
              <a:shade val="50000"/>
            </a:schemeClr>
          </a:solidFill>
        </a:ln>
        <a:effectLst>
          <a:innerShdw blurRad="63500" dist="50800" dir="13500000">
            <a:prstClr val="black">
              <a:alpha val="50000"/>
            </a:prstClr>
          </a:inn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a:latin typeface="Arial Black" panose="020B0A04020102020204" pitchFamily="34" charset="0"/>
              <a:cs typeface="Aharoni" panose="02010803020104030203" pitchFamily="2" charset="-79"/>
            </a:rPr>
            <a:t>YOY</a:t>
          </a:r>
          <a:r>
            <a:rPr lang="en-US" sz="1000" baseline="0">
              <a:latin typeface="Arial Black" panose="020B0A04020102020204" pitchFamily="34" charset="0"/>
              <a:cs typeface="Aharoni" panose="02010803020104030203" pitchFamily="2" charset="-79"/>
            </a:rPr>
            <a:t> GROWTH</a:t>
          </a:r>
          <a:endParaRPr lang="en-US" sz="1000">
            <a:latin typeface="Arial Black" panose="020B0A04020102020204" pitchFamily="34" charset="0"/>
            <a:cs typeface="Aharoni" panose="02010803020104030203" pitchFamily="2" charset="-79"/>
          </a:endParaRPr>
        </a:p>
      </xdr:txBody>
    </xdr:sp>
    <xdr:clientData/>
  </xdr:twoCellAnchor>
  <xdr:twoCellAnchor>
    <xdr:from>
      <xdr:col>18</xdr:col>
      <xdr:colOff>111996</xdr:colOff>
      <xdr:row>9</xdr:row>
      <xdr:rowOff>120639</xdr:rowOff>
    </xdr:from>
    <xdr:to>
      <xdr:col>20</xdr:col>
      <xdr:colOff>85217</xdr:colOff>
      <xdr:row>10</xdr:row>
      <xdr:rowOff>168264</xdr:rowOff>
    </xdr:to>
    <xdr:sp macro="" textlink="">
      <xdr:nvSpPr>
        <xdr:cNvPr id="38" name="TextBox 37">
          <a:extLst>
            <a:ext uri="{FF2B5EF4-FFF2-40B4-BE49-F238E27FC236}">
              <a16:creationId xmlns:a16="http://schemas.microsoft.com/office/drawing/2014/main" id="{C7C36B48-F1AA-4B5B-A14C-8864BAD84D4B}"/>
            </a:ext>
          </a:extLst>
        </xdr:cNvPr>
        <xdr:cNvSpPr txBox="1"/>
      </xdr:nvSpPr>
      <xdr:spPr>
        <a:xfrm>
          <a:off x="11058419" y="1901081"/>
          <a:ext cx="1189490" cy="238125"/>
        </a:xfrm>
        <a:prstGeom prst="rect">
          <a:avLst/>
        </a:prstGeom>
        <a:solidFill>
          <a:schemeClr val="lt1"/>
        </a:solidFill>
        <a:ln w="9525" cmpd="sng">
          <a:solidFill>
            <a:schemeClr val="lt1">
              <a:shade val="50000"/>
            </a:schemeClr>
          </a:solidFill>
        </a:ln>
        <a:effectLst>
          <a:innerShdw blurRad="63500" dist="50800" dir="13500000">
            <a:prstClr val="black">
              <a:alpha val="50000"/>
            </a:prstClr>
          </a:inn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aseline="0">
              <a:solidFill>
                <a:schemeClr val="dk1"/>
              </a:solidFill>
              <a:latin typeface="Arial Black" panose="020B0A04020102020204" pitchFamily="34" charset="0"/>
              <a:ea typeface="+mn-ea"/>
              <a:cs typeface="Aharoni" panose="02010803020104030203" pitchFamily="2" charset="-79"/>
            </a:rPr>
            <a:t>YOY GROWTH</a:t>
          </a:r>
        </a:p>
      </xdr:txBody>
    </xdr:sp>
    <xdr:clientData/>
  </xdr:twoCellAnchor>
  <xdr:twoCellAnchor>
    <xdr:from>
      <xdr:col>4</xdr:col>
      <xdr:colOff>348206</xdr:colOff>
      <xdr:row>5</xdr:row>
      <xdr:rowOff>22453</xdr:rowOff>
    </xdr:from>
    <xdr:to>
      <xdr:col>8</xdr:col>
      <xdr:colOff>567427</xdr:colOff>
      <xdr:row>11</xdr:row>
      <xdr:rowOff>68173</xdr:rowOff>
    </xdr:to>
    <xdr:sp macro="" textlink="">
      <xdr:nvSpPr>
        <xdr:cNvPr id="14" name="Rectangle: Rounded Corners 13">
          <a:extLst>
            <a:ext uri="{FF2B5EF4-FFF2-40B4-BE49-F238E27FC236}">
              <a16:creationId xmlns:a16="http://schemas.microsoft.com/office/drawing/2014/main" id="{47294828-34A5-4DF7-999E-4D493A635755}"/>
            </a:ext>
          </a:extLst>
        </xdr:cNvPr>
        <xdr:cNvSpPr/>
      </xdr:nvSpPr>
      <xdr:spPr>
        <a:xfrm>
          <a:off x="2780744" y="974953"/>
          <a:ext cx="2651760" cy="1188720"/>
        </a:xfrm>
        <a:prstGeom prst="roundRect">
          <a:avLst>
            <a:gd name="adj" fmla="val 6987"/>
          </a:avLst>
        </a:prstGeom>
        <a:solidFill>
          <a:srgbClr val="00206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90066</xdr:colOff>
      <xdr:row>5</xdr:row>
      <xdr:rowOff>132433</xdr:rowOff>
    </xdr:from>
    <xdr:to>
      <xdr:col>8</xdr:col>
      <xdr:colOff>460222</xdr:colOff>
      <xdr:row>6</xdr:row>
      <xdr:rowOff>124813</xdr:rowOff>
    </xdr:to>
    <xdr:sp macro="" textlink="KPI!V22">
      <xdr:nvSpPr>
        <xdr:cNvPr id="19" name="TextBox 18">
          <a:extLst>
            <a:ext uri="{FF2B5EF4-FFF2-40B4-BE49-F238E27FC236}">
              <a16:creationId xmlns:a16="http://schemas.microsoft.com/office/drawing/2014/main" id="{E95952C7-4BD9-4F3C-A8AC-FFCA13411945}"/>
            </a:ext>
          </a:extLst>
        </xdr:cNvPr>
        <xdr:cNvSpPr txBox="1"/>
      </xdr:nvSpPr>
      <xdr:spPr>
        <a:xfrm>
          <a:off x="3130739" y="1084933"/>
          <a:ext cx="2194560" cy="182880"/>
        </a:xfrm>
        <a:prstGeom prst="rect">
          <a:avLst/>
        </a:prstGeom>
        <a:solidFill>
          <a:schemeClr val="bg1"/>
        </a:solidFill>
        <a:ln w="9525" cmpd="sng">
          <a:noFill/>
        </a:ln>
        <a:effectLst>
          <a:innerShdw blurRad="63500" dist="50800" dir="13500000">
            <a:prstClr val="black">
              <a:alpha val="50000"/>
            </a:prstClr>
          </a:inn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CA3704EC-9E37-470D-8A97-541E54232C5D}" type="TxLink">
            <a:rPr lang="en-US" sz="1100" b="0" i="0" u="none" strike="noStrike">
              <a:solidFill>
                <a:srgbClr val="000000"/>
              </a:solidFill>
              <a:latin typeface="Arial Black" panose="020B0A04020102020204" pitchFamily="34" charset="0"/>
              <a:ea typeface="Calibri"/>
              <a:cs typeface="Calibri"/>
            </a:rPr>
            <a:t> $18,746.18 </a:t>
          </a:fld>
          <a:endParaRPr lang="en-US" sz="1100" b="0" i="0" u="none" strike="noStrike">
            <a:solidFill>
              <a:srgbClr val="000000"/>
            </a:solidFill>
            <a:latin typeface="Arial Black" panose="020B0A04020102020204" pitchFamily="34" charset="0"/>
            <a:ea typeface="Batang" panose="020B0503020000020004" pitchFamily="18" charset="-127"/>
            <a:cs typeface="Calibri"/>
          </a:endParaRPr>
        </a:p>
      </xdr:txBody>
    </xdr:sp>
    <xdr:clientData/>
  </xdr:twoCellAnchor>
  <xdr:twoCellAnchor>
    <xdr:from>
      <xdr:col>5</xdr:col>
      <xdr:colOff>140587</xdr:colOff>
      <xdr:row>6</xdr:row>
      <xdr:rowOff>132571</xdr:rowOff>
    </xdr:from>
    <xdr:to>
      <xdr:col>8</xdr:col>
      <xdr:colOff>144983</xdr:colOff>
      <xdr:row>9</xdr:row>
      <xdr:rowOff>18271</xdr:rowOff>
    </xdr:to>
    <xdr:graphicFrame macro="">
      <xdr:nvGraphicFramePr>
        <xdr:cNvPr id="24" name="Chart 23">
          <a:extLst>
            <a:ext uri="{FF2B5EF4-FFF2-40B4-BE49-F238E27FC236}">
              <a16:creationId xmlns:a16="http://schemas.microsoft.com/office/drawing/2014/main" id="{FA25E023-5FA9-44A5-94ED-7BC680CAA4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525043</xdr:colOff>
      <xdr:row>9</xdr:row>
      <xdr:rowOff>121023</xdr:rowOff>
    </xdr:from>
    <xdr:to>
      <xdr:col>6</xdr:col>
      <xdr:colOff>497493</xdr:colOff>
      <xdr:row>10</xdr:row>
      <xdr:rowOff>168267</xdr:rowOff>
    </xdr:to>
    <xdr:sp macro="" textlink="">
      <xdr:nvSpPr>
        <xdr:cNvPr id="31" name="TextBox 30">
          <a:extLst>
            <a:ext uri="{FF2B5EF4-FFF2-40B4-BE49-F238E27FC236}">
              <a16:creationId xmlns:a16="http://schemas.microsoft.com/office/drawing/2014/main" id="{1328D424-592A-45FF-96FE-89EF215B3F56}"/>
            </a:ext>
          </a:extLst>
        </xdr:cNvPr>
        <xdr:cNvSpPr txBox="1"/>
      </xdr:nvSpPr>
      <xdr:spPr>
        <a:xfrm>
          <a:off x="2957581" y="1901465"/>
          <a:ext cx="1188720" cy="237744"/>
        </a:xfrm>
        <a:prstGeom prst="rect">
          <a:avLst/>
        </a:prstGeom>
        <a:solidFill>
          <a:schemeClr val="lt1"/>
        </a:solidFill>
        <a:ln w="9525" cmpd="sng">
          <a:solidFill>
            <a:schemeClr val="lt1">
              <a:shade val="50000"/>
            </a:schemeClr>
          </a:solidFill>
        </a:ln>
        <a:effectLst>
          <a:innerShdw blurRad="63500" dist="50800" dir="13500000">
            <a:prstClr val="black">
              <a:alpha val="50000"/>
            </a:prstClr>
          </a:inn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aseline="0">
              <a:solidFill>
                <a:schemeClr val="dk1"/>
              </a:solidFill>
              <a:latin typeface="Arial Black" panose="020B0A04020102020204" pitchFamily="34" charset="0"/>
              <a:ea typeface="+mn-ea"/>
              <a:cs typeface="Aharoni" panose="02010803020104030203" pitchFamily="2" charset="-79"/>
            </a:rPr>
            <a:t>YOY GROWTH</a:t>
          </a:r>
        </a:p>
      </xdr:txBody>
    </xdr:sp>
    <xdr:clientData/>
  </xdr:twoCellAnchor>
  <xdr:twoCellAnchor>
    <xdr:from>
      <xdr:col>7</xdr:col>
      <xdr:colOff>137850</xdr:colOff>
      <xdr:row>9</xdr:row>
      <xdr:rowOff>120959</xdr:rowOff>
    </xdr:from>
    <xdr:to>
      <xdr:col>8</xdr:col>
      <xdr:colOff>352675</xdr:colOff>
      <xdr:row>10</xdr:row>
      <xdr:rowOff>168203</xdr:rowOff>
    </xdr:to>
    <xdr:sp macro="" textlink="KPI!Z24">
      <xdr:nvSpPr>
        <xdr:cNvPr id="41" name="TextBox 40">
          <a:extLst>
            <a:ext uri="{FF2B5EF4-FFF2-40B4-BE49-F238E27FC236}">
              <a16:creationId xmlns:a16="http://schemas.microsoft.com/office/drawing/2014/main" id="{2D4B5F32-0F5E-480B-824F-63D9572FFD1F}"/>
            </a:ext>
          </a:extLst>
        </xdr:cNvPr>
        <xdr:cNvSpPr txBox="1"/>
      </xdr:nvSpPr>
      <xdr:spPr>
        <a:xfrm>
          <a:off x="4394792" y="1901401"/>
          <a:ext cx="822960" cy="237744"/>
        </a:xfrm>
        <a:prstGeom prst="rect">
          <a:avLst/>
        </a:prstGeom>
        <a:solidFill>
          <a:schemeClr val="lt1"/>
        </a:solidFill>
        <a:ln w="9525" cmpd="sng">
          <a:solidFill>
            <a:schemeClr val="lt1">
              <a:shade val="50000"/>
            </a:schemeClr>
          </a:solidFill>
        </a:ln>
        <a:effectLst>
          <a:innerShdw blurRad="63500" dist="50800" dir="13500000">
            <a:prstClr val="black">
              <a:alpha val="50000"/>
            </a:prstClr>
          </a:inn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57B54EF8-2054-4858-B6DF-D385C21AFC8B}" type="TxLink">
            <a:rPr lang="en-US" sz="1100" b="0" i="0" u="none" strike="noStrike" baseline="0">
              <a:solidFill>
                <a:srgbClr val="000000"/>
              </a:solidFill>
              <a:latin typeface="Arial Black" panose="020B0A04020102020204" pitchFamily="34" charset="0"/>
              <a:ea typeface="Calibri"/>
              <a:cs typeface="Calibri"/>
            </a:rPr>
            <a:t>93%</a:t>
          </a:fld>
          <a:endParaRPr lang="en-US" sz="1100" b="0" i="0" u="none" strike="noStrike" baseline="0">
            <a:solidFill>
              <a:srgbClr val="000000"/>
            </a:solidFill>
            <a:latin typeface="Arial Black" panose="020B0A04020102020204" pitchFamily="34" charset="0"/>
            <a:ea typeface="Calibri"/>
            <a:cs typeface="Calibri"/>
          </a:endParaRPr>
        </a:p>
      </xdr:txBody>
    </xdr:sp>
    <xdr:clientData/>
  </xdr:twoCellAnchor>
  <xdr:twoCellAnchor>
    <xdr:from>
      <xdr:col>9</xdr:col>
      <xdr:colOff>5546</xdr:colOff>
      <xdr:row>5</xdr:row>
      <xdr:rowOff>38676</xdr:rowOff>
    </xdr:from>
    <xdr:to>
      <xdr:col>13</xdr:col>
      <xdr:colOff>224768</xdr:colOff>
      <xdr:row>11</xdr:row>
      <xdr:rowOff>84396</xdr:rowOff>
    </xdr:to>
    <xdr:sp macro="" textlink="">
      <xdr:nvSpPr>
        <xdr:cNvPr id="15" name="Rectangle: Rounded Corners 14">
          <a:extLst>
            <a:ext uri="{FF2B5EF4-FFF2-40B4-BE49-F238E27FC236}">
              <a16:creationId xmlns:a16="http://schemas.microsoft.com/office/drawing/2014/main" id="{A71E9E64-529C-45C4-991C-4A8725A3D226}"/>
            </a:ext>
          </a:extLst>
        </xdr:cNvPr>
        <xdr:cNvSpPr/>
      </xdr:nvSpPr>
      <xdr:spPr>
        <a:xfrm>
          <a:off x="5478758" y="991176"/>
          <a:ext cx="2651760" cy="1188720"/>
        </a:xfrm>
        <a:prstGeom prst="roundRect">
          <a:avLst>
            <a:gd name="adj" fmla="val 6987"/>
          </a:avLst>
        </a:prstGeom>
        <a:solidFill>
          <a:srgbClr val="00206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328147</xdr:colOff>
      <xdr:row>5</xdr:row>
      <xdr:rowOff>132433</xdr:rowOff>
    </xdr:from>
    <xdr:to>
      <xdr:col>13</xdr:col>
      <xdr:colOff>90169</xdr:colOff>
      <xdr:row>6</xdr:row>
      <xdr:rowOff>124813</xdr:rowOff>
    </xdr:to>
    <xdr:sp macro="" textlink="KPI!S44">
      <xdr:nvSpPr>
        <xdr:cNvPr id="20" name="TextBox 19">
          <a:extLst>
            <a:ext uri="{FF2B5EF4-FFF2-40B4-BE49-F238E27FC236}">
              <a16:creationId xmlns:a16="http://schemas.microsoft.com/office/drawing/2014/main" id="{29EDB483-2B7C-4328-89C3-521D7D40CEE3}"/>
            </a:ext>
          </a:extLst>
        </xdr:cNvPr>
        <xdr:cNvSpPr txBox="1"/>
      </xdr:nvSpPr>
      <xdr:spPr>
        <a:xfrm>
          <a:off x="5801359" y="1084933"/>
          <a:ext cx="2194560" cy="182880"/>
        </a:xfrm>
        <a:prstGeom prst="rect">
          <a:avLst/>
        </a:prstGeom>
        <a:solidFill>
          <a:schemeClr val="bg1"/>
        </a:solidFill>
        <a:ln w="9525" cmpd="sng">
          <a:noFill/>
        </a:ln>
        <a:effectLst>
          <a:innerShdw blurRad="63500" dist="50800" dir="13500000">
            <a:prstClr val="black">
              <a:alpha val="50000"/>
            </a:prstClr>
          </a:inn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5E6F972D-E9CD-4DBC-8146-EA4D0FAB7066}" type="TxLink">
            <a:rPr lang="en-US" sz="1100" b="0" i="0" u="none" strike="noStrike">
              <a:solidFill>
                <a:srgbClr val="000000"/>
              </a:solidFill>
              <a:latin typeface="Arial Black" panose="020B0A04020102020204" pitchFamily="34" charset="0"/>
              <a:ea typeface="Batang" panose="020B0503020000020004" pitchFamily="18" charset="-127"/>
              <a:cs typeface="Calibri"/>
            </a:rPr>
            <a:pPr marL="0" indent="0" algn="ctr"/>
            <a:t># 3804</a:t>
          </a:fld>
          <a:endParaRPr lang="en-US" sz="1100" b="0" i="0" u="none" strike="noStrike">
            <a:solidFill>
              <a:srgbClr val="000000"/>
            </a:solidFill>
            <a:latin typeface="Arial Black" panose="020B0A04020102020204" pitchFamily="34" charset="0"/>
            <a:ea typeface="Batang" panose="020B0503020000020004" pitchFamily="18" charset="-127"/>
            <a:cs typeface="Calibri"/>
          </a:endParaRPr>
        </a:p>
      </xdr:txBody>
    </xdr:sp>
    <xdr:clientData/>
  </xdr:twoCellAnchor>
  <xdr:twoCellAnchor>
    <xdr:from>
      <xdr:col>9</xdr:col>
      <xdr:colOff>416872</xdr:colOff>
      <xdr:row>6</xdr:row>
      <xdr:rowOff>28125</xdr:rowOff>
    </xdr:from>
    <xdr:to>
      <xdr:col>12</xdr:col>
      <xdr:colOff>421269</xdr:colOff>
      <xdr:row>8</xdr:row>
      <xdr:rowOff>104325</xdr:rowOff>
    </xdr:to>
    <xdr:graphicFrame macro="">
      <xdr:nvGraphicFramePr>
        <xdr:cNvPr id="25" name="Chart 24">
          <a:extLst>
            <a:ext uri="{FF2B5EF4-FFF2-40B4-BE49-F238E27FC236}">
              <a16:creationId xmlns:a16="http://schemas.microsoft.com/office/drawing/2014/main" id="{43901463-DFEF-47A6-87BB-3A89E70712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206629</xdr:colOff>
      <xdr:row>9</xdr:row>
      <xdr:rowOff>120895</xdr:rowOff>
    </xdr:from>
    <xdr:to>
      <xdr:col>11</xdr:col>
      <xdr:colOff>179080</xdr:colOff>
      <xdr:row>10</xdr:row>
      <xdr:rowOff>168139</xdr:rowOff>
    </xdr:to>
    <xdr:sp macro="" textlink="">
      <xdr:nvSpPr>
        <xdr:cNvPr id="35" name="TextBox 34">
          <a:extLst>
            <a:ext uri="{FF2B5EF4-FFF2-40B4-BE49-F238E27FC236}">
              <a16:creationId xmlns:a16="http://schemas.microsoft.com/office/drawing/2014/main" id="{205DB0F3-1B2D-4B2B-82E9-39C09BB0F55A}"/>
            </a:ext>
          </a:extLst>
        </xdr:cNvPr>
        <xdr:cNvSpPr txBox="1"/>
      </xdr:nvSpPr>
      <xdr:spPr>
        <a:xfrm>
          <a:off x="5679841" y="1901337"/>
          <a:ext cx="1188720" cy="237744"/>
        </a:xfrm>
        <a:prstGeom prst="rect">
          <a:avLst/>
        </a:prstGeom>
        <a:solidFill>
          <a:schemeClr val="lt1"/>
        </a:solidFill>
        <a:ln w="9525" cmpd="sng">
          <a:solidFill>
            <a:schemeClr val="lt1">
              <a:shade val="50000"/>
            </a:schemeClr>
          </a:solidFill>
        </a:ln>
        <a:effectLst>
          <a:innerShdw blurRad="63500" dist="50800" dir="13500000">
            <a:prstClr val="black">
              <a:alpha val="50000"/>
            </a:prstClr>
          </a:inn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aseline="0">
              <a:solidFill>
                <a:schemeClr val="dk1"/>
              </a:solidFill>
              <a:latin typeface="Arial Black" panose="020B0A04020102020204" pitchFamily="34" charset="0"/>
              <a:ea typeface="+mn-ea"/>
              <a:cs typeface="Aharoni" panose="02010803020104030203" pitchFamily="2" charset="-79"/>
            </a:rPr>
            <a:t>YOY GROWTH</a:t>
          </a:r>
        </a:p>
      </xdr:txBody>
    </xdr:sp>
    <xdr:clientData/>
  </xdr:twoCellAnchor>
  <xdr:twoCellAnchor>
    <xdr:from>
      <xdr:col>11</xdr:col>
      <xdr:colOff>402956</xdr:colOff>
      <xdr:row>9</xdr:row>
      <xdr:rowOff>120831</xdr:rowOff>
    </xdr:from>
    <xdr:to>
      <xdr:col>13</xdr:col>
      <xdr:colOff>9647</xdr:colOff>
      <xdr:row>10</xdr:row>
      <xdr:rowOff>168075</xdr:rowOff>
    </xdr:to>
    <xdr:sp macro="" textlink="KPI!AA24">
      <xdr:nvSpPr>
        <xdr:cNvPr id="46" name="TextBox 45">
          <a:extLst>
            <a:ext uri="{FF2B5EF4-FFF2-40B4-BE49-F238E27FC236}">
              <a16:creationId xmlns:a16="http://schemas.microsoft.com/office/drawing/2014/main" id="{4D97F8C0-6BE1-49FB-A2DF-AE1D9C61D074}"/>
            </a:ext>
          </a:extLst>
        </xdr:cNvPr>
        <xdr:cNvSpPr txBox="1"/>
      </xdr:nvSpPr>
      <xdr:spPr>
        <a:xfrm>
          <a:off x="7092437" y="1901273"/>
          <a:ext cx="822960" cy="237744"/>
        </a:xfrm>
        <a:prstGeom prst="rect">
          <a:avLst/>
        </a:prstGeom>
        <a:solidFill>
          <a:schemeClr val="lt1"/>
        </a:solidFill>
        <a:ln w="9525" cmpd="sng">
          <a:solidFill>
            <a:schemeClr val="lt1">
              <a:shade val="50000"/>
            </a:schemeClr>
          </a:solidFill>
        </a:ln>
        <a:effectLst>
          <a:innerShdw blurRad="63500" dist="50800" dir="13500000">
            <a:prstClr val="black">
              <a:alpha val="50000"/>
            </a:prstClr>
          </a:inn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E856BA6E-218A-43FC-B760-1AA5BE0A7C83}" type="TxLink">
            <a:rPr lang="en-US" sz="1100" b="0" i="0" u="none" strike="noStrike" baseline="0">
              <a:solidFill>
                <a:srgbClr val="000000"/>
              </a:solidFill>
              <a:latin typeface="Arial Black" panose="020B0A04020102020204" pitchFamily="34" charset="0"/>
              <a:ea typeface="Calibri"/>
              <a:cs typeface="Calibri"/>
            </a:rPr>
            <a:t>32%</a:t>
          </a:fld>
          <a:endParaRPr lang="en-US" sz="1100" b="0" i="0" u="none" strike="noStrike" baseline="0">
            <a:solidFill>
              <a:srgbClr val="000000"/>
            </a:solidFill>
            <a:latin typeface="Arial Black" panose="020B0A04020102020204" pitchFamily="34" charset="0"/>
            <a:ea typeface="Calibri"/>
            <a:cs typeface="Calibri"/>
          </a:endParaRPr>
        </a:p>
      </xdr:txBody>
    </xdr:sp>
    <xdr:clientData/>
  </xdr:twoCellAnchor>
  <xdr:twoCellAnchor>
    <xdr:from>
      <xdr:col>2</xdr:col>
      <xdr:colOff>490383</xdr:colOff>
      <xdr:row>9</xdr:row>
      <xdr:rowOff>121087</xdr:rowOff>
    </xdr:from>
    <xdr:to>
      <xdr:col>4</xdr:col>
      <xdr:colOff>97074</xdr:colOff>
      <xdr:row>10</xdr:row>
      <xdr:rowOff>168331</xdr:rowOff>
    </xdr:to>
    <xdr:sp macro="" textlink="KPI!Y24">
      <xdr:nvSpPr>
        <xdr:cNvPr id="49" name="TextBox 48">
          <a:extLst>
            <a:ext uri="{FF2B5EF4-FFF2-40B4-BE49-F238E27FC236}">
              <a16:creationId xmlns:a16="http://schemas.microsoft.com/office/drawing/2014/main" id="{CD9C4F2B-C916-4EB1-B7DD-A32054A60A11}"/>
            </a:ext>
          </a:extLst>
        </xdr:cNvPr>
        <xdr:cNvSpPr txBox="1"/>
      </xdr:nvSpPr>
      <xdr:spPr>
        <a:xfrm>
          <a:off x="1706652" y="1901529"/>
          <a:ext cx="822960" cy="237744"/>
        </a:xfrm>
        <a:prstGeom prst="rect">
          <a:avLst/>
        </a:prstGeom>
        <a:solidFill>
          <a:schemeClr val="lt1"/>
        </a:solidFill>
        <a:ln w="9525" cmpd="sng">
          <a:solidFill>
            <a:schemeClr val="lt1">
              <a:shade val="50000"/>
            </a:schemeClr>
          </a:solidFill>
        </a:ln>
        <a:effectLst>
          <a:innerShdw blurRad="63500" dist="50800" dir="13500000">
            <a:prstClr val="black">
              <a:alpha val="50000"/>
            </a:prstClr>
          </a:inn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2F10E2CE-9CB2-43E5-A6A1-B0258974BC85}" type="TxLink">
            <a:rPr lang="en-US" sz="1100" b="0" i="0" u="none" strike="noStrike" baseline="0">
              <a:solidFill>
                <a:srgbClr val="000000"/>
              </a:solidFill>
              <a:latin typeface="Arial Black" panose="020B0A04020102020204" pitchFamily="34" charset="0"/>
              <a:ea typeface="Calibri"/>
              <a:cs typeface="Calibri"/>
            </a:rPr>
            <a:t>41%</a:t>
          </a:fld>
          <a:endParaRPr lang="en-US" sz="1100" b="0" i="0" u="none" strike="noStrike" baseline="0">
            <a:solidFill>
              <a:srgbClr val="000000"/>
            </a:solidFill>
            <a:latin typeface="Arial Black" panose="020B0A04020102020204" pitchFamily="34" charset="0"/>
            <a:ea typeface="Calibri"/>
            <a:cs typeface="Calibri"/>
          </a:endParaRPr>
        </a:p>
      </xdr:txBody>
    </xdr:sp>
    <xdr:clientData/>
  </xdr:twoCellAnchor>
  <xdr:twoCellAnchor>
    <xdr:from>
      <xdr:col>13</xdr:col>
      <xdr:colOff>267885</xdr:colOff>
      <xdr:row>5</xdr:row>
      <xdr:rowOff>44433</xdr:rowOff>
    </xdr:from>
    <xdr:to>
      <xdr:col>17</xdr:col>
      <xdr:colOff>487107</xdr:colOff>
      <xdr:row>11</xdr:row>
      <xdr:rowOff>90153</xdr:rowOff>
    </xdr:to>
    <xdr:sp macro="" textlink="">
      <xdr:nvSpPr>
        <xdr:cNvPr id="16" name="Rectangle: Rounded Corners 15">
          <a:extLst>
            <a:ext uri="{FF2B5EF4-FFF2-40B4-BE49-F238E27FC236}">
              <a16:creationId xmlns:a16="http://schemas.microsoft.com/office/drawing/2014/main" id="{E4B7510A-6A6D-421E-A93A-FD6173B0CB4F}"/>
            </a:ext>
          </a:extLst>
        </xdr:cNvPr>
        <xdr:cNvSpPr/>
      </xdr:nvSpPr>
      <xdr:spPr>
        <a:xfrm>
          <a:off x="8173635" y="996933"/>
          <a:ext cx="2651760" cy="1188720"/>
        </a:xfrm>
        <a:prstGeom prst="roundRect">
          <a:avLst>
            <a:gd name="adj" fmla="val 6987"/>
          </a:avLst>
        </a:prstGeom>
        <a:solidFill>
          <a:srgbClr val="00206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566230</xdr:colOff>
      <xdr:row>5</xdr:row>
      <xdr:rowOff>132433</xdr:rowOff>
    </xdr:from>
    <xdr:to>
      <xdr:col>17</xdr:col>
      <xdr:colOff>328252</xdr:colOff>
      <xdr:row>6</xdr:row>
      <xdr:rowOff>124813</xdr:rowOff>
    </xdr:to>
    <xdr:sp macro="" textlink="KPI!V44">
      <xdr:nvSpPr>
        <xdr:cNvPr id="21" name="TextBox 20">
          <a:extLst>
            <a:ext uri="{FF2B5EF4-FFF2-40B4-BE49-F238E27FC236}">
              <a16:creationId xmlns:a16="http://schemas.microsoft.com/office/drawing/2014/main" id="{1DBC5A19-8145-46A8-AE60-2DE4139ED7E0}"/>
            </a:ext>
          </a:extLst>
        </xdr:cNvPr>
        <xdr:cNvSpPr txBox="1"/>
      </xdr:nvSpPr>
      <xdr:spPr>
        <a:xfrm>
          <a:off x="8471980" y="1084933"/>
          <a:ext cx="2194560" cy="182880"/>
        </a:xfrm>
        <a:prstGeom prst="rect">
          <a:avLst/>
        </a:prstGeom>
        <a:solidFill>
          <a:schemeClr val="bg1"/>
        </a:solidFill>
        <a:ln w="9525" cmpd="sng">
          <a:noFill/>
        </a:ln>
        <a:effectLst>
          <a:innerShdw blurRad="63500" dist="50800" dir="13500000">
            <a:prstClr val="black">
              <a:alpha val="50000"/>
            </a:prstClr>
          </a:inn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73CF030C-C354-4A30-B2CE-9FBCCE7395C0}" type="TxLink">
            <a:rPr lang="en-US" sz="1100" b="0" i="0" u="none" strike="noStrike">
              <a:solidFill>
                <a:srgbClr val="000000"/>
              </a:solidFill>
              <a:latin typeface="Arial Black" panose="020B0A04020102020204" pitchFamily="34" charset="0"/>
              <a:ea typeface="Batang" panose="020B0503020000020004" pitchFamily="18" charset="-127"/>
              <a:cs typeface="Calibri"/>
            </a:rPr>
            <a:pPr marL="0" indent="0" algn="ctr"/>
            <a:t># 1000</a:t>
          </a:fld>
          <a:endParaRPr lang="en-US" sz="1100" b="0" i="0" u="none" strike="noStrike">
            <a:solidFill>
              <a:srgbClr val="000000"/>
            </a:solidFill>
            <a:latin typeface="Arial Black" panose="020B0A04020102020204" pitchFamily="34" charset="0"/>
            <a:ea typeface="Batang" panose="020B0503020000020004" pitchFamily="18" charset="-127"/>
            <a:cs typeface="Calibri"/>
          </a:endParaRPr>
        </a:p>
      </xdr:txBody>
    </xdr:sp>
    <xdr:clientData/>
  </xdr:twoCellAnchor>
  <xdr:twoCellAnchor>
    <xdr:from>
      <xdr:col>14</xdr:col>
      <xdr:colOff>85023</xdr:colOff>
      <xdr:row>6</xdr:row>
      <xdr:rowOff>77119</xdr:rowOff>
    </xdr:from>
    <xdr:to>
      <xdr:col>17</xdr:col>
      <xdr:colOff>89420</xdr:colOff>
      <xdr:row>8</xdr:row>
      <xdr:rowOff>153319</xdr:rowOff>
    </xdr:to>
    <xdr:graphicFrame macro="">
      <xdr:nvGraphicFramePr>
        <xdr:cNvPr id="26" name="Chart 25">
          <a:extLst>
            <a:ext uri="{FF2B5EF4-FFF2-40B4-BE49-F238E27FC236}">
              <a16:creationId xmlns:a16="http://schemas.microsoft.com/office/drawing/2014/main" id="{D318A093-9114-48C1-8BE8-062B0D4E2A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445063</xdr:colOff>
      <xdr:row>9</xdr:row>
      <xdr:rowOff>120767</xdr:rowOff>
    </xdr:from>
    <xdr:to>
      <xdr:col>15</xdr:col>
      <xdr:colOff>417514</xdr:colOff>
      <xdr:row>10</xdr:row>
      <xdr:rowOff>168011</xdr:rowOff>
    </xdr:to>
    <xdr:sp macro="" textlink="">
      <xdr:nvSpPr>
        <xdr:cNvPr id="37" name="TextBox 36">
          <a:extLst>
            <a:ext uri="{FF2B5EF4-FFF2-40B4-BE49-F238E27FC236}">
              <a16:creationId xmlns:a16="http://schemas.microsoft.com/office/drawing/2014/main" id="{36AFD8D7-249B-4CD3-B3CC-982173989665}"/>
            </a:ext>
          </a:extLst>
        </xdr:cNvPr>
        <xdr:cNvSpPr txBox="1"/>
      </xdr:nvSpPr>
      <xdr:spPr>
        <a:xfrm>
          <a:off x="8350813" y="1901209"/>
          <a:ext cx="1188720" cy="237744"/>
        </a:xfrm>
        <a:prstGeom prst="rect">
          <a:avLst/>
        </a:prstGeom>
        <a:solidFill>
          <a:schemeClr val="lt1"/>
        </a:solidFill>
        <a:ln w="9525" cmpd="sng">
          <a:solidFill>
            <a:schemeClr val="lt1">
              <a:shade val="50000"/>
            </a:schemeClr>
          </a:solidFill>
        </a:ln>
        <a:effectLst>
          <a:innerShdw blurRad="63500" dist="50800" dir="13500000">
            <a:prstClr val="black">
              <a:alpha val="50000"/>
            </a:prstClr>
          </a:inn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aseline="0">
              <a:solidFill>
                <a:schemeClr val="dk1"/>
              </a:solidFill>
              <a:latin typeface="Arial Black" panose="020B0A04020102020204" pitchFamily="34" charset="0"/>
              <a:ea typeface="+mn-ea"/>
              <a:cs typeface="Aharoni" panose="02010803020104030203" pitchFamily="2" charset="-79"/>
            </a:rPr>
            <a:t>YOY GROWTH</a:t>
          </a:r>
        </a:p>
      </xdr:txBody>
    </xdr:sp>
    <xdr:clientData/>
  </xdr:twoCellAnchor>
  <xdr:twoCellAnchor>
    <xdr:from>
      <xdr:col>16</xdr:col>
      <xdr:colOff>56374</xdr:colOff>
      <xdr:row>9</xdr:row>
      <xdr:rowOff>120703</xdr:rowOff>
    </xdr:from>
    <xdr:to>
      <xdr:col>17</xdr:col>
      <xdr:colOff>271200</xdr:colOff>
      <xdr:row>10</xdr:row>
      <xdr:rowOff>167947</xdr:rowOff>
    </xdr:to>
    <xdr:sp macro="" textlink="KPI!AB24">
      <xdr:nvSpPr>
        <xdr:cNvPr id="50" name="TextBox 49">
          <a:extLst>
            <a:ext uri="{FF2B5EF4-FFF2-40B4-BE49-F238E27FC236}">
              <a16:creationId xmlns:a16="http://schemas.microsoft.com/office/drawing/2014/main" id="{2BB98324-0E3F-4988-A11B-9D062A1583AC}"/>
            </a:ext>
          </a:extLst>
        </xdr:cNvPr>
        <xdr:cNvSpPr txBox="1"/>
      </xdr:nvSpPr>
      <xdr:spPr>
        <a:xfrm>
          <a:off x="9786528" y="1901145"/>
          <a:ext cx="822960" cy="237744"/>
        </a:xfrm>
        <a:prstGeom prst="rect">
          <a:avLst/>
        </a:prstGeom>
        <a:solidFill>
          <a:schemeClr val="lt1"/>
        </a:solidFill>
        <a:ln w="9525" cmpd="sng">
          <a:solidFill>
            <a:schemeClr val="lt1">
              <a:shade val="50000"/>
            </a:schemeClr>
          </a:solidFill>
        </a:ln>
        <a:effectLst>
          <a:innerShdw blurRad="63500" dist="50800" dir="13500000">
            <a:prstClr val="black">
              <a:alpha val="50000"/>
            </a:prstClr>
          </a:inn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99E7A091-5769-43F8-89F6-809282CE8C3C}" type="TxLink">
            <a:rPr lang="en-US" sz="1100" b="0" i="0" u="none" strike="noStrike" baseline="0">
              <a:solidFill>
                <a:srgbClr val="000000"/>
              </a:solidFill>
              <a:latin typeface="Arial Black" panose="020B0A04020102020204" pitchFamily="34" charset="0"/>
              <a:ea typeface="Calibri"/>
              <a:cs typeface="Calibri"/>
            </a:rPr>
            <a:t>43%</a:t>
          </a:fld>
          <a:endParaRPr lang="en-US" sz="1100" b="0" i="0" u="none" strike="noStrike" baseline="0">
            <a:solidFill>
              <a:srgbClr val="000000"/>
            </a:solidFill>
            <a:latin typeface="Arial Black" panose="020B0A04020102020204" pitchFamily="34" charset="0"/>
            <a:ea typeface="Calibri"/>
            <a:cs typeface="Calibri"/>
          </a:endParaRPr>
        </a:p>
      </xdr:txBody>
    </xdr:sp>
    <xdr:clientData/>
  </xdr:twoCellAnchor>
  <xdr:twoCellAnchor>
    <xdr:from>
      <xdr:col>20</xdr:col>
      <xdr:colOff>278417</xdr:colOff>
      <xdr:row>9</xdr:row>
      <xdr:rowOff>120960</xdr:rowOff>
    </xdr:from>
    <xdr:to>
      <xdr:col>21</xdr:col>
      <xdr:colOff>493242</xdr:colOff>
      <xdr:row>10</xdr:row>
      <xdr:rowOff>168204</xdr:rowOff>
    </xdr:to>
    <xdr:sp macro="" textlink="KPI!AC24">
      <xdr:nvSpPr>
        <xdr:cNvPr id="52" name="TextBox 51">
          <a:extLst>
            <a:ext uri="{FF2B5EF4-FFF2-40B4-BE49-F238E27FC236}">
              <a16:creationId xmlns:a16="http://schemas.microsoft.com/office/drawing/2014/main" id="{9B4770E1-32B7-4BC6-9891-1EFD8286836A}"/>
            </a:ext>
          </a:extLst>
        </xdr:cNvPr>
        <xdr:cNvSpPr txBox="1"/>
      </xdr:nvSpPr>
      <xdr:spPr>
        <a:xfrm>
          <a:off x="12441109" y="1901402"/>
          <a:ext cx="822960" cy="237744"/>
        </a:xfrm>
        <a:prstGeom prst="rect">
          <a:avLst/>
        </a:prstGeom>
        <a:solidFill>
          <a:schemeClr val="lt1"/>
        </a:solidFill>
        <a:ln w="9525" cmpd="sng">
          <a:solidFill>
            <a:schemeClr val="lt1">
              <a:shade val="50000"/>
            </a:schemeClr>
          </a:solidFill>
        </a:ln>
        <a:effectLst>
          <a:innerShdw blurRad="63500" dist="50800" dir="13500000">
            <a:prstClr val="black">
              <a:alpha val="50000"/>
            </a:prstClr>
          </a:inn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BCA81E4E-AA95-4449-ADB8-EC2D658A140E}" type="TxLink">
            <a:rPr lang="en-US" sz="1100" b="0" i="0" u="none" strike="noStrike" baseline="0">
              <a:solidFill>
                <a:srgbClr val="000000"/>
              </a:solidFill>
              <a:latin typeface="Arial Black" panose="020B0A04020102020204" pitchFamily="34" charset="0"/>
              <a:ea typeface="Calibri"/>
              <a:cs typeface="Calibri"/>
            </a:rPr>
            <a:t>37%</a:t>
          </a:fld>
          <a:endParaRPr lang="en-US" sz="1100" b="0" i="0" u="none" strike="noStrike" baseline="0">
            <a:solidFill>
              <a:srgbClr val="000000"/>
            </a:solidFill>
            <a:latin typeface="Arial Black" panose="020B0A04020102020204" pitchFamily="34" charset="0"/>
            <a:ea typeface="Calibri"/>
            <a:cs typeface="Calibri"/>
          </a:endParaRPr>
        </a:p>
      </xdr:txBody>
    </xdr:sp>
    <xdr:clientData/>
  </xdr:twoCellAnchor>
  <xdr:twoCellAnchor>
    <xdr:from>
      <xdr:col>14</xdr:col>
      <xdr:colOff>551083</xdr:colOff>
      <xdr:row>14</xdr:row>
      <xdr:rowOff>34016</xdr:rowOff>
    </xdr:from>
    <xdr:to>
      <xdr:col>16</xdr:col>
      <xdr:colOff>183689</xdr:colOff>
      <xdr:row>15</xdr:row>
      <xdr:rowOff>88445</xdr:rowOff>
    </xdr:to>
    <xdr:sp macro="" textlink="KPI!L7">
      <xdr:nvSpPr>
        <xdr:cNvPr id="60" name="TextBox 59">
          <a:extLst>
            <a:ext uri="{FF2B5EF4-FFF2-40B4-BE49-F238E27FC236}">
              <a16:creationId xmlns:a16="http://schemas.microsoft.com/office/drawing/2014/main" id="{F4D39A0B-4412-4FDE-B83A-A7467AE77389}"/>
            </a:ext>
          </a:extLst>
        </xdr:cNvPr>
        <xdr:cNvSpPr txBox="1"/>
      </xdr:nvSpPr>
      <xdr:spPr>
        <a:xfrm>
          <a:off x="9123583" y="2748641"/>
          <a:ext cx="857249" cy="2449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FD260C7-615D-4B27-BF08-B191BEE97A94}" type="TxLink">
            <a:rPr lang="en-US" sz="700" b="0" i="0" u="none" strike="noStrike">
              <a:solidFill>
                <a:schemeClr val="bg1"/>
              </a:solidFill>
              <a:latin typeface="Arial Black" panose="020B0A04020102020204" pitchFamily="34" charset="0"/>
              <a:ea typeface="Calibri"/>
              <a:cs typeface="Calibri"/>
            </a:rPr>
            <a:pPr/>
            <a:t>$ 241.13 K</a:t>
          </a:fld>
          <a:endParaRPr lang="en-US" sz="200">
            <a:solidFill>
              <a:schemeClr val="bg1"/>
            </a:solidFill>
            <a:latin typeface="Arial Black" panose="020B0A04020102020204" pitchFamily="34" charset="0"/>
          </a:endParaRPr>
        </a:p>
      </xdr:txBody>
    </xdr:sp>
    <xdr:clientData/>
  </xdr:twoCellAnchor>
  <xdr:twoCellAnchor>
    <xdr:from>
      <xdr:col>0</xdr:col>
      <xdr:colOff>82165</xdr:colOff>
      <xdr:row>11</xdr:row>
      <xdr:rowOff>156062</xdr:rowOff>
    </xdr:from>
    <xdr:to>
      <xdr:col>9</xdr:col>
      <xdr:colOff>197826</xdr:colOff>
      <xdr:row>20</xdr:row>
      <xdr:rowOff>36194</xdr:rowOff>
    </xdr:to>
    <xdr:grpSp>
      <xdr:nvGrpSpPr>
        <xdr:cNvPr id="7" name="Group 6">
          <a:extLst>
            <a:ext uri="{FF2B5EF4-FFF2-40B4-BE49-F238E27FC236}">
              <a16:creationId xmlns:a16="http://schemas.microsoft.com/office/drawing/2014/main" id="{E26D6672-619E-48D1-A68D-D25209E8D53E}"/>
            </a:ext>
          </a:extLst>
        </xdr:cNvPr>
        <xdr:cNvGrpSpPr/>
      </xdr:nvGrpSpPr>
      <xdr:grpSpPr>
        <a:xfrm>
          <a:off x="82165" y="2324831"/>
          <a:ext cx="5588873" cy="1645921"/>
          <a:chOff x="74838" y="2057396"/>
          <a:chExt cx="4358996" cy="1429699"/>
        </a:xfrm>
      </xdr:grpSpPr>
      <xdr:sp macro="" textlink="">
        <xdr:nvSpPr>
          <xdr:cNvPr id="53" name="Rectangle: Rounded Corners 52">
            <a:extLst>
              <a:ext uri="{FF2B5EF4-FFF2-40B4-BE49-F238E27FC236}">
                <a16:creationId xmlns:a16="http://schemas.microsoft.com/office/drawing/2014/main" id="{3807EC9A-5C73-4199-ABBC-651B3B5AD070}"/>
              </a:ext>
            </a:extLst>
          </xdr:cNvPr>
          <xdr:cNvSpPr/>
        </xdr:nvSpPr>
        <xdr:spPr>
          <a:xfrm>
            <a:off x="74838" y="2057396"/>
            <a:ext cx="4358996" cy="1398395"/>
          </a:xfrm>
          <a:prstGeom prst="roundRect">
            <a:avLst>
              <a:gd name="adj" fmla="val 6911"/>
            </a:avLst>
          </a:prstGeom>
          <a:solidFill>
            <a:srgbClr val="00206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57" name="Chart 56">
            <a:extLst>
              <a:ext uri="{FF2B5EF4-FFF2-40B4-BE49-F238E27FC236}">
                <a16:creationId xmlns:a16="http://schemas.microsoft.com/office/drawing/2014/main" id="{1E247488-3153-4823-A5D4-1878795146DC}"/>
              </a:ext>
            </a:extLst>
          </xdr:cNvPr>
          <xdr:cNvGraphicFramePr>
            <a:graphicFrameLocks/>
          </xdr:cNvGraphicFramePr>
        </xdr:nvGraphicFramePr>
        <xdr:xfrm>
          <a:off x="197305" y="2313214"/>
          <a:ext cx="4114066" cy="1173881"/>
        </xdr:xfrm>
        <a:graphic>
          <a:graphicData uri="http://schemas.openxmlformats.org/drawingml/2006/chart">
            <c:chart xmlns:c="http://schemas.openxmlformats.org/drawingml/2006/chart" xmlns:r="http://schemas.openxmlformats.org/officeDocument/2006/relationships" r:id="rId6"/>
          </a:graphicData>
        </a:graphic>
      </xdr:graphicFrame>
      <xdr:sp macro="" textlink="">
        <xdr:nvSpPr>
          <xdr:cNvPr id="67" name="TextBox 66">
            <a:extLst>
              <a:ext uri="{FF2B5EF4-FFF2-40B4-BE49-F238E27FC236}">
                <a16:creationId xmlns:a16="http://schemas.microsoft.com/office/drawing/2014/main" id="{AA28930A-7BF0-4823-A127-52C4266FBF57}"/>
              </a:ext>
            </a:extLst>
          </xdr:cNvPr>
          <xdr:cNvSpPr txBox="1"/>
        </xdr:nvSpPr>
        <xdr:spPr>
          <a:xfrm>
            <a:off x="921104" y="2085294"/>
            <a:ext cx="2432538" cy="224518"/>
          </a:xfrm>
          <a:prstGeom prst="rect">
            <a:avLst/>
          </a:prstGeom>
          <a:solidFill>
            <a:schemeClr val="lt1"/>
          </a:solidFill>
          <a:ln w="9525" cmpd="sng">
            <a:noFill/>
          </a:ln>
          <a:effectLst>
            <a:innerShdw blurRad="63500" dist="50800" dir="13500000">
              <a:prstClr val="black">
                <a:alpha val="50000"/>
              </a:prstClr>
            </a:inn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ysClr val="windowText" lastClr="000000"/>
                </a:solidFill>
                <a:latin typeface="Arial Black" panose="020B0A04020102020204" pitchFamily="34" charset="0"/>
              </a:rPr>
              <a:t>SALES &amp; PROFIT ANALYSIS</a:t>
            </a:r>
          </a:p>
        </xdr:txBody>
      </xdr:sp>
    </xdr:grpSp>
    <xdr:clientData/>
  </xdr:twoCellAnchor>
  <xdr:twoCellAnchor>
    <xdr:from>
      <xdr:col>9</xdr:col>
      <xdr:colOff>277402</xdr:colOff>
      <xdr:row>11</xdr:row>
      <xdr:rowOff>167054</xdr:rowOff>
    </xdr:from>
    <xdr:to>
      <xdr:col>17</xdr:col>
      <xdr:colOff>110926</xdr:colOff>
      <xdr:row>20</xdr:row>
      <xdr:rowOff>47186</xdr:rowOff>
    </xdr:to>
    <xdr:grpSp>
      <xdr:nvGrpSpPr>
        <xdr:cNvPr id="33" name="Group 32">
          <a:extLst>
            <a:ext uri="{FF2B5EF4-FFF2-40B4-BE49-F238E27FC236}">
              <a16:creationId xmlns:a16="http://schemas.microsoft.com/office/drawing/2014/main" id="{ECCE09FB-1292-4B22-8A8C-76E57A150065}"/>
            </a:ext>
          </a:extLst>
        </xdr:cNvPr>
        <xdr:cNvGrpSpPr/>
      </xdr:nvGrpSpPr>
      <xdr:grpSpPr>
        <a:xfrm>
          <a:off x="5750614" y="2335823"/>
          <a:ext cx="4698600" cy="1645921"/>
          <a:chOff x="4540650" y="2057396"/>
          <a:chExt cx="4152169" cy="1443300"/>
        </a:xfrm>
      </xdr:grpSpPr>
      <xdr:sp macro="" textlink="">
        <xdr:nvSpPr>
          <xdr:cNvPr id="55" name="Rectangle: Rounded Corners 54">
            <a:extLst>
              <a:ext uri="{FF2B5EF4-FFF2-40B4-BE49-F238E27FC236}">
                <a16:creationId xmlns:a16="http://schemas.microsoft.com/office/drawing/2014/main" id="{25B748C0-85EB-45D2-9C52-54E7A5AEA9D2}"/>
              </a:ext>
            </a:extLst>
          </xdr:cNvPr>
          <xdr:cNvSpPr/>
        </xdr:nvSpPr>
        <xdr:spPr>
          <a:xfrm>
            <a:off x="4540650" y="2057396"/>
            <a:ext cx="4152169" cy="1398395"/>
          </a:xfrm>
          <a:prstGeom prst="roundRect">
            <a:avLst>
              <a:gd name="adj" fmla="val 6911"/>
            </a:avLst>
          </a:prstGeom>
          <a:solidFill>
            <a:srgbClr val="00206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mc:AlternateContent xmlns:mc="http://schemas.openxmlformats.org/markup-compatibility/2006">
        <mc:Choice xmlns:cx1="http://schemas.microsoft.com/office/drawing/2015/9/8/chartex" Requires="cx1">
          <xdr:graphicFrame macro="">
            <xdr:nvGraphicFramePr>
              <xdr:cNvPr id="58" name="Chart 57">
                <a:extLst>
                  <a:ext uri="{FF2B5EF4-FFF2-40B4-BE49-F238E27FC236}">
                    <a16:creationId xmlns:a16="http://schemas.microsoft.com/office/drawing/2014/main" id="{21EAB09D-8863-47F9-819E-4620182C3D17}"/>
                  </a:ext>
                </a:extLst>
              </xdr:cNvPr>
              <xdr:cNvGraphicFramePr/>
            </xdr:nvGraphicFramePr>
            <xdr:xfrm>
              <a:off x="4644746" y="2394854"/>
              <a:ext cx="3943978" cy="1105842"/>
            </xdr:xfrm>
            <a:graphic>
              <a:graphicData uri="http://schemas.microsoft.com/office/drawing/2014/chartex">
                <cx:chart xmlns:cx="http://schemas.microsoft.com/office/drawing/2014/chartex" xmlns:r="http://schemas.openxmlformats.org/officeDocument/2006/relationships" r:id="rId7"/>
              </a:graphicData>
            </a:graphic>
          </xdr:graphicFrame>
        </mc:Choice>
        <mc:Fallback>
          <xdr:sp macro="" textlink="">
            <xdr:nvSpPr>
              <xdr:cNvPr id="0" name=""/>
              <xdr:cNvSpPr>
                <a:spLocks noTextEdit="1"/>
              </xdr:cNvSpPr>
            </xdr:nvSpPr>
            <xdr:spPr>
              <a:xfrm>
                <a:off x="4644746" y="2394854"/>
                <a:ext cx="3943978" cy="1105842"/>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sp macro="" textlink="">
        <xdr:nvSpPr>
          <xdr:cNvPr id="69" name="TextBox 68">
            <a:extLst>
              <a:ext uri="{FF2B5EF4-FFF2-40B4-BE49-F238E27FC236}">
                <a16:creationId xmlns:a16="http://schemas.microsoft.com/office/drawing/2014/main" id="{FEB71618-8133-4888-A425-43ADFD98D3FF}"/>
              </a:ext>
            </a:extLst>
          </xdr:cNvPr>
          <xdr:cNvSpPr txBox="1"/>
        </xdr:nvSpPr>
        <xdr:spPr>
          <a:xfrm>
            <a:off x="5473212" y="2088696"/>
            <a:ext cx="2191796" cy="217714"/>
          </a:xfrm>
          <a:prstGeom prst="rect">
            <a:avLst/>
          </a:prstGeom>
          <a:solidFill>
            <a:schemeClr val="lt1"/>
          </a:solidFill>
          <a:ln w="9525" cmpd="sng">
            <a:noFill/>
          </a:ln>
          <a:effectLst>
            <a:innerShdw blurRad="63500" dist="50800" dir="13500000">
              <a:prstClr val="black">
                <a:alpha val="50000"/>
              </a:prstClr>
            </a:inn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ysClr val="windowText" lastClr="000000"/>
                </a:solidFill>
                <a:latin typeface="Arial Black" panose="020B0A04020102020204" pitchFamily="34" charset="0"/>
              </a:rPr>
              <a:t>CATAGORY WISE PROFIT</a:t>
            </a:r>
          </a:p>
        </xdr:txBody>
      </xdr:sp>
    </xdr:grpSp>
    <xdr:clientData/>
  </xdr:twoCellAnchor>
  <xdr:twoCellAnchor>
    <xdr:from>
      <xdr:col>17</xdr:col>
      <xdr:colOff>190501</xdr:colOff>
      <xdr:row>11</xdr:row>
      <xdr:rowOff>109382</xdr:rowOff>
    </xdr:from>
    <xdr:to>
      <xdr:col>22</xdr:col>
      <xdr:colOff>139211</xdr:colOff>
      <xdr:row>20</xdr:row>
      <xdr:rowOff>58616</xdr:rowOff>
    </xdr:to>
    <xdr:grpSp>
      <xdr:nvGrpSpPr>
        <xdr:cNvPr id="34" name="Group 33">
          <a:extLst>
            <a:ext uri="{FF2B5EF4-FFF2-40B4-BE49-F238E27FC236}">
              <a16:creationId xmlns:a16="http://schemas.microsoft.com/office/drawing/2014/main" id="{CB7AB615-CEB2-4B0B-AF0E-0F026D426B8E}"/>
            </a:ext>
          </a:extLst>
        </xdr:cNvPr>
        <xdr:cNvGrpSpPr/>
      </xdr:nvGrpSpPr>
      <xdr:grpSpPr>
        <a:xfrm>
          <a:off x="10528789" y="2278151"/>
          <a:ext cx="2989384" cy="1715023"/>
          <a:chOff x="8799635" y="2007051"/>
          <a:chExt cx="2201216" cy="1502080"/>
        </a:xfrm>
      </xdr:grpSpPr>
      <xdr:sp macro="" textlink="">
        <xdr:nvSpPr>
          <xdr:cNvPr id="56" name="Rectangle: Rounded Corners 55">
            <a:extLst>
              <a:ext uri="{FF2B5EF4-FFF2-40B4-BE49-F238E27FC236}">
                <a16:creationId xmlns:a16="http://schemas.microsoft.com/office/drawing/2014/main" id="{1F940359-EDEB-4D4F-9161-766A5B18A8DC}"/>
              </a:ext>
            </a:extLst>
          </xdr:cNvPr>
          <xdr:cNvSpPr/>
        </xdr:nvSpPr>
        <xdr:spPr>
          <a:xfrm>
            <a:off x="8799635" y="2057396"/>
            <a:ext cx="2201216" cy="1398395"/>
          </a:xfrm>
          <a:prstGeom prst="roundRect">
            <a:avLst>
              <a:gd name="adj" fmla="val 6911"/>
            </a:avLst>
          </a:prstGeom>
          <a:solidFill>
            <a:srgbClr val="00206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59" name="Chart 58">
            <a:extLst>
              <a:ext uri="{FF2B5EF4-FFF2-40B4-BE49-F238E27FC236}">
                <a16:creationId xmlns:a16="http://schemas.microsoft.com/office/drawing/2014/main" id="{B74487CB-B5FD-4D7B-A017-9AD5CBEB32F2}"/>
              </a:ext>
            </a:extLst>
          </xdr:cNvPr>
          <xdr:cNvGraphicFramePr>
            <a:graphicFrameLocks/>
          </xdr:cNvGraphicFramePr>
        </xdr:nvGraphicFramePr>
        <xdr:xfrm>
          <a:off x="8860868" y="2007051"/>
          <a:ext cx="2042118" cy="1502080"/>
        </xdr:xfrm>
        <a:graphic>
          <a:graphicData uri="http://schemas.openxmlformats.org/drawingml/2006/chart">
            <c:chart xmlns:c="http://schemas.openxmlformats.org/drawingml/2006/chart" xmlns:r="http://schemas.openxmlformats.org/officeDocument/2006/relationships" r:id="rId8"/>
          </a:graphicData>
        </a:graphic>
      </xdr:graphicFrame>
      <xdr:sp macro="" textlink="">
        <xdr:nvSpPr>
          <xdr:cNvPr id="70" name="TextBox 69">
            <a:extLst>
              <a:ext uri="{FF2B5EF4-FFF2-40B4-BE49-F238E27FC236}">
                <a16:creationId xmlns:a16="http://schemas.microsoft.com/office/drawing/2014/main" id="{603277D0-F6CB-4B4E-9579-F0BE6B968023}"/>
              </a:ext>
            </a:extLst>
          </xdr:cNvPr>
          <xdr:cNvSpPr txBox="1"/>
        </xdr:nvSpPr>
        <xdr:spPr>
          <a:xfrm>
            <a:off x="9686716" y="2088696"/>
            <a:ext cx="1266511" cy="224518"/>
          </a:xfrm>
          <a:prstGeom prst="rect">
            <a:avLst/>
          </a:prstGeom>
          <a:solidFill>
            <a:schemeClr val="lt1"/>
          </a:solidFill>
          <a:ln w="9525" cmpd="sng">
            <a:noFill/>
          </a:ln>
          <a:effectLst>
            <a:innerShdw blurRad="63500" dist="50800" dir="13500000">
              <a:prstClr val="black">
                <a:alpha val="50000"/>
              </a:prstClr>
            </a:inn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ysClr val="windowText" lastClr="000000"/>
                </a:solidFill>
                <a:latin typeface="Arial Black" panose="020B0A04020102020204" pitchFamily="34" charset="0"/>
              </a:rPr>
              <a:t>SALES</a:t>
            </a:r>
            <a:r>
              <a:rPr lang="en-US" sz="1100">
                <a:solidFill>
                  <a:schemeClr val="bg1"/>
                </a:solidFill>
                <a:latin typeface="Arial Black" panose="020B0A04020102020204" pitchFamily="34" charset="0"/>
              </a:rPr>
              <a:t> </a:t>
            </a:r>
            <a:r>
              <a:rPr lang="en-US" sz="1100">
                <a:solidFill>
                  <a:sysClr val="windowText" lastClr="000000"/>
                </a:solidFill>
                <a:latin typeface="Arial Black" panose="020B0A04020102020204" pitchFamily="34" charset="0"/>
                <a:ea typeface="+mn-ea"/>
                <a:cs typeface="+mn-cs"/>
              </a:rPr>
              <a:t>SHARE</a:t>
            </a:r>
            <a:r>
              <a:rPr lang="en-US" sz="1100">
                <a:solidFill>
                  <a:schemeClr val="bg1"/>
                </a:solidFill>
                <a:latin typeface="Arial Black" panose="020B0A04020102020204" pitchFamily="34" charset="0"/>
              </a:rPr>
              <a:t> </a:t>
            </a:r>
          </a:p>
        </xdr:txBody>
      </xdr:sp>
    </xdr:grpSp>
    <xdr:clientData/>
  </xdr:twoCellAnchor>
  <xdr:twoCellAnchor>
    <xdr:from>
      <xdr:col>0</xdr:col>
      <xdr:colOff>74838</xdr:colOff>
      <xdr:row>20</xdr:row>
      <xdr:rowOff>59195</xdr:rowOff>
    </xdr:from>
    <xdr:to>
      <xdr:col>9</xdr:col>
      <xdr:colOff>51288</xdr:colOff>
      <xdr:row>28</xdr:row>
      <xdr:rowOff>0</xdr:rowOff>
    </xdr:to>
    <xdr:sp macro="" textlink="">
      <xdr:nvSpPr>
        <xdr:cNvPr id="61" name="Rectangle: Rounded Corners 60">
          <a:extLst>
            <a:ext uri="{FF2B5EF4-FFF2-40B4-BE49-F238E27FC236}">
              <a16:creationId xmlns:a16="http://schemas.microsoft.com/office/drawing/2014/main" id="{0C236290-822B-4893-88DF-BB269A3CCA27}"/>
            </a:ext>
          </a:extLst>
        </xdr:cNvPr>
        <xdr:cNvSpPr/>
      </xdr:nvSpPr>
      <xdr:spPr>
        <a:xfrm>
          <a:off x="74838" y="3986426"/>
          <a:ext cx="5449662" cy="1464805"/>
        </a:xfrm>
        <a:prstGeom prst="roundRect">
          <a:avLst>
            <a:gd name="adj" fmla="val 6911"/>
          </a:avLst>
        </a:prstGeom>
        <a:solidFill>
          <a:srgbClr val="00206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493991</xdr:colOff>
      <xdr:row>20</xdr:row>
      <xdr:rowOff>108861</xdr:rowOff>
    </xdr:from>
    <xdr:to>
      <xdr:col>5</xdr:col>
      <xdr:colOff>532884</xdr:colOff>
      <xdr:row>21</xdr:row>
      <xdr:rowOff>137817</xdr:rowOff>
    </xdr:to>
    <xdr:sp macro="" textlink="">
      <xdr:nvSpPr>
        <xdr:cNvPr id="71" name="TextBox 70">
          <a:extLst>
            <a:ext uri="{FF2B5EF4-FFF2-40B4-BE49-F238E27FC236}">
              <a16:creationId xmlns:a16="http://schemas.microsoft.com/office/drawing/2014/main" id="{D166EA5B-20DF-4D20-A584-8C56340D2522}"/>
            </a:ext>
          </a:extLst>
        </xdr:cNvPr>
        <xdr:cNvSpPr txBox="1"/>
      </xdr:nvSpPr>
      <xdr:spPr>
        <a:xfrm>
          <a:off x="1710260" y="3970149"/>
          <a:ext cx="1863297" cy="219456"/>
        </a:xfrm>
        <a:prstGeom prst="rect">
          <a:avLst/>
        </a:prstGeom>
        <a:solidFill>
          <a:schemeClr val="bg1"/>
        </a:solidFill>
        <a:ln w="9525" cmpd="sng">
          <a:noFill/>
        </a:ln>
        <a:effectLst>
          <a:innerShdw blurRad="63500" dist="50800" dir="13500000">
            <a:prstClr val="black">
              <a:alpha val="50000"/>
            </a:prstClr>
          </a:inn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ysClr val="windowText" lastClr="000000"/>
              </a:solidFill>
              <a:latin typeface="Arial Black" panose="020B0A04020102020204" pitchFamily="34" charset="0"/>
            </a:rPr>
            <a:t>SALES BY STATE</a:t>
          </a:r>
        </a:p>
      </xdr:txBody>
    </xdr:sp>
    <xdr:clientData/>
  </xdr:twoCellAnchor>
  <xdr:twoCellAnchor>
    <xdr:from>
      <xdr:col>0</xdr:col>
      <xdr:colOff>74837</xdr:colOff>
      <xdr:row>21</xdr:row>
      <xdr:rowOff>46582</xdr:rowOff>
    </xdr:from>
    <xdr:to>
      <xdr:col>8</xdr:col>
      <xdr:colOff>490624</xdr:colOff>
      <xdr:row>27</xdr:row>
      <xdr:rowOff>182654</xdr:rowOff>
    </xdr:to>
    <mc:AlternateContent xmlns:mc="http://schemas.openxmlformats.org/markup-compatibility/2006">
      <mc:Choice xmlns:cx4="http://schemas.microsoft.com/office/drawing/2016/5/10/chartex" Requires="cx4">
        <xdr:graphicFrame macro="">
          <xdr:nvGraphicFramePr>
            <xdr:cNvPr id="72" name="Chart 71">
              <a:extLst>
                <a:ext uri="{FF2B5EF4-FFF2-40B4-BE49-F238E27FC236}">
                  <a16:creationId xmlns:a16="http://schemas.microsoft.com/office/drawing/2014/main" id="{C590B78A-AB00-4FFD-A88B-DEFC22CA235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9"/>
            </a:graphicData>
          </a:graphic>
        </xdr:graphicFrame>
      </mc:Choice>
      <mc:Fallback>
        <xdr:sp macro="" textlink="">
          <xdr:nvSpPr>
            <xdr:cNvPr id="0" name=""/>
            <xdr:cNvSpPr>
              <a:spLocks noTextEdit="1"/>
            </xdr:cNvSpPr>
          </xdr:nvSpPr>
          <xdr:spPr>
            <a:xfrm>
              <a:off x="74837" y="4098370"/>
              <a:ext cx="5280864" cy="1279072"/>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9</xdr:col>
      <xdr:colOff>132042</xdr:colOff>
      <xdr:row>20</xdr:row>
      <xdr:rowOff>66522</xdr:rowOff>
    </xdr:from>
    <xdr:to>
      <xdr:col>16</xdr:col>
      <xdr:colOff>454269</xdr:colOff>
      <xdr:row>28</xdr:row>
      <xdr:rowOff>9601</xdr:rowOff>
    </xdr:to>
    <xdr:sp macro="" textlink="">
      <xdr:nvSpPr>
        <xdr:cNvPr id="62" name="Rectangle: Rounded Corners 61">
          <a:extLst>
            <a:ext uri="{FF2B5EF4-FFF2-40B4-BE49-F238E27FC236}">
              <a16:creationId xmlns:a16="http://schemas.microsoft.com/office/drawing/2014/main" id="{E54B2BBD-9BA6-46CF-AAA0-7BA6DFCEF566}"/>
            </a:ext>
          </a:extLst>
        </xdr:cNvPr>
        <xdr:cNvSpPr/>
      </xdr:nvSpPr>
      <xdr:spPr>
        <a:xfrm>
          <a:off x="5605254" y="3993753"/>
          <a:ext cx="4579169" cy="1467079"/>
        </a:xfrm>
        <a:prstGeom prst="roundRect">
          <a:avLst>
            <a:gd name="adj" fmla="val 6911"/>
          </a:avLst>
        </a:prstGeom>
        <a:solidFill>
          <a:srgbClr val="00206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236483</xdr:colOff>
      <xdr:row>21</xdr:row>
      <xdr:rowOff>41988</xdr:rowOff>
    </xdr:from>
    <xdr:to>
      <xdr:col>16</xdr:col>
      <xdr:colOff>421174</xdr:colOff>
      <xdr:row>28</xdr:row>
      <xdr:rowOff>42138</xdr:rowOff>
    </xdr:to>
    <xdr:graphicFrame macro="">
      <xdr:nvGraphicFramePr>
        <xdr:cNvPr id="73" name="Chart 72">
          <a:extLst>
            <a:ext uri="{FF2B5EF4-FFF2-40B4-BE49-F238E27FC236}">
              <a16:creationId xmlns:a16="http://schemas.microsoft.com/office/drawing/2014/main" id="{323658E1-DD9F-48A7-95DC-3CECB7E4CC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9</xdr:col>
      <xdr:colOff>565174</xdr:colOff>
      <xdr:row>20</xdr:row>
      <xdr:rowOff>108344</xdr:rowOff>
    </xdr:from>
    <xdr:to>
      <xdr:col>16</xdr:col>
      <xdr:colOff>142049</xdr:colOff>
      <xdr:row>21</xdr:row>
      <xdr:rowOff>131971</xdr:rowOff>
    </xdr:to>
    <xdr:sp macro="" textlink="">
      <xdr:nvSpPr>
        <xdr:cNvPr id="74" name="TextBox 73">
          <a:extLst>
            <a:ext uri="{FF2B5EF4-FFF2-40B4-BE49-F238E27FC236}">
              <a16:creationId xmlns:a16="http://schemas.microsoft.com/office/drawing/2014/main" id="{8C41CA09-8C25-4B24-999C-B41CB5773716}"/>
            </a:ext>
          </a:extLst>
        </xdr:cNvPr>
        <xdr:cNvSpPr txBox="1"/>
      </xdr:nvSpPr>
      <xdr:spPr>
        <a:xfrm>
          <a:off x="6038386" y="3969632"/>
          <a:ext cx="3833817" cy="214127"/>
        </a:xfrm>
        <a:prstGeom prst="rect">
          <a:avLst/>
        </a:prstGeom>
        <a:solidFill>
          <a:schemeClr val="bg1"/>
        </a:solidFill>
        <a:ln w="9525" cmpd="sng">
          <a:noFill/>
        </a:ln>
        <a:effectLst>
          <a:innerShdw blurRad="63500" dist="50800" dir="13500000">
            <a:prstClr val="black">
              <a:alpha val="50000"/>
            </a:prstClr>
          </a:inn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ysClr val="windowText" lastClr="000000"/>
              </a:solidFill>
              <a:latin typeface="Arial Black" panose="020B0A04020102020204" pitchFamily="34" charset="0"/>
            </a:rPr>
            <a:t>TOP 5 SUBCATAGORIES BY SALES</a:t>
          </a:r>
        </a:p>
      </xdr:txBody>
    </xdr:sp>
    <xdr:clientData/>
  </xdr:twoCellAnchor>
  <xdr:twoCellAnchor>
    <xdr:from>
      <xdr:col>16</xdr:col>
      <xdr:colOff>542192</xdr:colOff>
      <xdr:row>20</xdr:row>
      <xdr:rowOff>73849</xdr:rowOff>
    </xdr:from>
    <xdr:to>
      <xdr:col>22</xdr:col>
      <xdr:colOff>111473</xdr:colOff>
      <xdr:row>28</xdr:row>
      <xdr:rowOff>21981</xdr:rowOff>
    </xdr:to>
    <xdr:grpSp>
      <xdr:nvGrpSpPr>
        <xdr:cNvPr id="36" name="Group 35">
          <a:extLst>
            <a:ext uri="{FF2B5EF4-FFF2-40B4-BE49-F238E27FC236}">
              <a16:creationId xmlns:a16="http://schemas.microsoft.com/office/drawing/2014/main" id="{2DA2173F-1725-4302-9DBC-A090E1731414}"/>
            </a:ext>
          </a:extLst>
        </xdr:cNvPr>
        <xdr:cNvGrpSpPr/>
      </xdr:nvGrpSpPr>
      <xdr:grpSpPr>
        <a:xfrm>
          <a:off x="10272346" y="4008407"/>
          <a:ext cx="3218089" cy="1472132"/>
          <a:chOff x="10272346" y="3935137"/>
          <a:chExt cx="3218089" cy="1503587"/>
        </a:xfrm>
      </xdr:grpSpPr>
      <xdr:sp macro="" textlink="">
        <xdr:nvSpPr>
          <xdr:cNvPr id="63" name="Rectangle: Rounded Corners 62">
            <a:extLst>
              <a:ext uri="{FF2B5EF4-FFF2-40B4-BE49-F238E27FC236}">
                <a16:creationId xmlns:a16="http://schemas.microsoft.com/office/drawing/2014/main" id="{0DAE04E8-CC65-4432-9E43-6DAA98A0EC71}"/>
              </a:ext>
            </a:extLst>
          </xdr:cNvPr>
          <xdr:cNvSpPr/>
        </xdr:nvSpPr>
        <xdr:spPr>
          <a:xfrm>
            <a:off x="10272346" y="3935137"/>
            <a:ext cx="3218089" cy="1503587"/>
          </a:xfrm>
          <a:prstGeom prst="roundRect">
            <a:avLst>
              <a:gd name="adj" fmla="val 6911"/>
            </a:avLst>
          </a:prstGeom>
          <a:solidFill>
            <a:srgbClr val="00206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mc:AlternateContent xmlns:mc="http://schemas.openxmlformats.org/markup-compatibility/2006">
        <mc:Choice xmlns:a14="http://schemas.microsoft.com/office/drawing/2010/main" Requires="a14">
          <xdr:graphicFrame macro="">
            <xdr:nvGraphicFramePr>
              <xdr:cNvPr id="75" name="Year 1">
                <a:extLst>
                  <a:ext uri="{FF2B5EF4-FFF2-40B4-BE49-F238E27FC236}">
                    <a16:creationId xmlns:a16="http://schemas.microsoft.com/office/drawing/2014/main" id="{205FD51B-763E-4ADF-8066-16F05A1B2279}"/>
                  </a:ext>
                </a:extLst>
              </xdr:cNvPr>
              <xdr:cNvGraphicFramePr/>
            </xdr:nvGraphicFramePr>
            <xdr:xfrm>
              <a:off x="10337985" y="4239087"/>
              <a:ext cx="918630" cy="1125141"/>
            </xdr:xfrm>
            <a:graphic>
              <a:graphicData uri="http://schemas.microsoft.com/office/drawing/2010/slicer">
                <sle:slicer xmlns:sle="http://schemas.microsoft.com/office/drawing/2010/slicer" name="Year 1"/>
              </a:graphicData>
            </a:graphic>
          </xdr:graphicFrame>
        </mc:Choice>
        <mc:Fallback>
          <xdr:sp macro="" textlink="">
            <xdr:nvSpPr>
              <xdr:cNvPr id="0" name=""/>
              <xdr:cNvSpPr>
                <a:spLocks noTextEdit="1"/>
              </xdr:cNvSpPr>
            </xdr:nvSpPr>
            <xdr:spPr>
              <a:xfrm>
                <a:off x="10337985" y="4305998"/>
                <a:ext cx="918630" cy="110160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76" name="Region 1">
                <a:extLst>
                  <a:ext uri="{FF2B5EF4-FFF2-40B4-BE49-F238E27FC236}">
                    <a16:creationId xmlns:a16="http://schemas.microsoft.com/office/drawing/2014/main" id="{9AD1CB0F-2CB1-4F47-A82F-512E21E07228}"/>
                  </a:ext>
                </a:extLst>
              </xdr:cNvPr>
              <xdr:cNvGraphicFramePr/>
            </xdr:nvGraphicFramePr>
            <xdr:xfrm>
              <a:off x="11283796" y="4250653"/>
              <a:ext cx="1061995" cy="1113574"/>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11283796" y="4317322"/>
                <a:ext cx="1061995" cy="109027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77" name="Segment 1">
                <a:extLst>
                  <a:ext uri="{FF2B5EF4-FFF2-40B4-BE49-F238E27FC236}">
                    <a16:creationId xmlns:a16="http://schemas.microsoft.com/office/drawing/2014/main" id="{DB6C8AB9-5E4E-4266-84BA-E26C0775D805}"/>
                  </a:ext>
                </a:extLst>
              </xdr:cNvPr>
              <xdr:cNvGraphicFramePr/>
            </xdr:nvGraphicFramePr>
            <xdr:xfrm>
              <a:off x="12378147" y="4250992"/>
              <a:ext cx="1076233" cy="1113235"/>
            </xdr:xfrm>
            <a:graphic>
              <a:graphicData uri="http://schemas.microsoft.com/office/drawing/2010/slicer">
                <sle:slicer xmlns:sle="http://schemas.microsoft.com/office/drawing/2010/slicer" name="Segment 1"/>
              </a:graphicData>
            </a:graphic>
          </xdr:graphicFrame>
        </mc:Choice>
        <mc:Fallback>
          <xdr:sp macro="" textlink="">
            <xdr:nvSpPr>
              <xdr:cNvPr id="0" name=""/>
              <xdr:cNvSpPr>
                <a:spLocks noTextEdit="1"/>
              </xdr:cNvSpPr>
            </xdr:nvSpPr>
            <xdr:spPr>
              <a:xfrm>
                <a:off x="12378147" y="4317654"/>
                <a:ext cx="1076233" cy="108994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sp macro="" textlink="">
        <xdr:nvSpPr>
          <xdr:cNvPr id="78" name="TextBox 77">
            <a:extLst>
              <a:ext uri="{FF2B5EF4-FFF2-40B4-BE49-F238E27FC236}">
                <a16:creationId xmlns:a16="http://schemas.microsoft.com/office/drawing/2014/main" id="{AE6E247C-F69E-4E1C-9049-9C0475FB4D38}"/>
              </a:ext>
            </a:extLst>
          </xdr:cNvPr>
          <xdr:cNvSpPr txBox="1"/>
        </xdr:nvSpPr>
        <xdr:spPr>
          <a:xfrm>
            <a:off x="11432338" y="3977150"/>
            <a:ext cx="913453" cy="219456"/>
          </a:xfrm>
          <a:prstGeom prst="rect">
            <a:avLst/>
          </a:prstGeom>
          <a:solidFill>
            <a:schemeClr val="lt1"/>
          </a:solidFill>
          <a:ln w="9525" cmpd="sng">
            <a:solidFill>
              <a:schemeClr val="lt1">
                <a:shade val="50000"/>
              </a:schemeClr>
            </a:solidFill>
          </a:ln>
          <a:effectLst>
            <a:innerShdw blurRad="63500" dist="50800" dir="13500000">
              <a:prstClr val="black">
                <a:alpha val="50000"/>
              </a:prstClr>
            </a:inn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latin typeface="Arial Black" panose="020B0A04020102020204" pitchFamily="34" charset="0"/>
              </a:rPr>
              <a:t>FILTERS</a:t>
            </a:r>
          </a:p>
        </xdr:txBody>
      </xdr:sp>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340.92627384259" createdVersion="6" refreshedVersion="6" minRefreshableVersion="3" recordCount="1000" xr:uid="{33BBE4EE-7165-4A5B-B5EE-F559D92F20C8}">
  <cacheSource type="worksheet">
    <worksheetSource name="Table1"/>
  </cacheSource>
  <cacheFields count="25">
    <cacheField name="Row ID" numFmtId="0">
      <sharedItems containsSemiMixedTypes="0" containsString="0" containsNumber="1" containsInteger="1" minValue="1" maxValue="1000"/>
    </cacheField>
    <cacheField name="Order ID" numFmtId="0">
      <sharedItems/>
    </cacheField>
    <cacheField name="Year" numFmtId="0">
      <sharedItems containsSemiMixedTypes="0" containsString="0" containsNumber="1" containsInteger="1" minValue="2011" maxValue="2014" count="4">
        <n v="2013"/>
        <n v="2012"/>
        <n v="2011"/>
        <n v="2014"/>
      </sharedItems>
    </cacheField>
    <cacheField name="Order Date" numFmtId="14">
      <sharedItems containsSemiMixedTypes="0" containsNonDate="0" containsDate="1" containsString="0" minDate="2011-01-05T00:00:00" maxDate="2015-01-01T00:00:00" count="373">
        <d v="2013-11-09T00:00:00"/>
        <d v="2013-06-13T00:00:00"/>
        <d v="2012-10-11T00:00:00"/>
        <d v="2011-06-09T00:00:00"/>
        <d v="2014-04-16T00:00:00"/>
        <d v="2013-12-06T00:00:00"/>
        <d v="2012-11-22T00:00:00"/>
        <d v="2011-11-11T00:00:00"/>
        <d v="2011-05-13T00:00:00"/>
        <d v="2011-08-27T00:00:00"/>
        <d v="2013-12-10T00:00:00"/>
        <d v="2014-07-17T00:00:00"/>
        <d v="2012-09-25T00:00:00"/>
        <d v="2013-01-16T00:00:00"/>
        <d v="2012-09-17T00:00:00"/>
        <d v="2014-10-20T00:00:00"/>
        <d v="2013-12-09T00:00:00"/>
        <d v="2012-12-27T00:00:00"/>
        <d v="2014-09-11T00:00:00"/>
        <d v="2013-07-18T00:00:00"/>
        <d v="2014-09-20T00:00:00"/>
        <d v="2013-03-12T00:00:00"/>
        <d v="2011-10-20T00:00:00"/>
        <d v="2013-06-21T00:00:00"/>
        <d v="2012-04-18T00:00:00"/>
        <d v="2013-12-12T00:00:00"/>
        <d v="2013-06-18T00:00:00"/>
        <d v="2012-11-24T00:00:00"/>
        <d v="2012-04-30T00:00:00"/>
        <d v="2011-12-05T00:00:00"/>
        <d v="2013-06-05T00:00:00"/>
        <d v="2013-09-19T00:00:00"/>
        <d v="2014-09-15T00:00:00"/>
        <d v="2012-04-26T00:00:00"/>
        <d v="2014-12-10T00:00:00"/>
        <d v="2011-11-26T00:00:00"/>
        <d v="2011-10-12T00:00:00"/>
        <d v="2012-09-03T00:00:00"/>
        <d v="2014-11-14T00:00:00"/>
        <d v="2014-05-29T00:00:00"/>
        <d v="2014-10-27T00:00:00"/>
        <d v="2013-04-06T00:00:00"/>
        <d v="2013-09-18T00:00:00"/>
        <d v="2012-01-31T00:00:00"/>
        <d v="2014-11-07T00:00:00"/>
        <d v="2014-11-10T00:00:00"/>
        <d v="2014-06-18T00:00:00"/>
        <d v="2013-09-07T00:00:00"/>
        <d v="2013-08-30T00:00:00"/>
        <d v="2013-12-02T00:00:00"/>
        <d v="2012-11-13T00:00:00"/>
        <d v="2014-11-24T00:00:00"/>
        <d v="2012-10-15T00:00:00"/>
        <d v="2014-12-26T00:00:00"/>
        <d v="2013-11-04T00:00:00"/>
        <d v="2011-08-25T00:00:00"/>
        <d v="2012-03-02T00:00:00"/>
        <d v="2012-04-05T00:00:00"/>
        <d v="2011-12-26T00:00:00"/>
        <d v="2011-09-20T00:00:00"/>
        <d v="2014-11-06T00:00:00"/>
        <d v="2013-11-07T00:00:00"/>
        <d v="2014-02-03T00:00:00"/>
        <d v="2013-10-14T00:00:00"/>
        <d v="2013-09-06T00:00:00"/>
        <d v="2014-09-19T00:00:00"/>
        <d v="2014-12-23T00:00:00"/>
        <d v="2012-09-07T00:00:00"/>
        <d v="2011-10-22T00:00:00"/>
        <d v="2013-03-14T00:00:00"/>
        <d v="2012-05-31T00:00:00"/>
        <d v="2012-05-28T00:00:00"/>
        <d v="2011-03-01T00:00:00"/>
        <d v="2013-11-21T00:00:00"/>
        <d v="2013-05-12T00:00:00"/>
        <d v="2012-12-28T00:00:00"/>
        <d v="2013-11-17T00:00:00"/>
        <d v="2013-11-08T00:00:00"/>
        <d v="2011-09-08T00:00:00"/>
        <d v="2011-08-05T00:00:00"/>
        <d v="2011-09-14T00:00:00"/>
        <d v="2014-04-22T00:00:00"/>
        <d v="2012-11-21T00:00:00"/>
        <d v="2012-12-15T00:00:00"/>
        <d v="2011-11-19T00:00:00"/>
        <d v="2013-11-29T00:00:00"/>
        <d v="2011-08-26T00:00:00"/>
        <d v="2013-07-17T00:00:00"/>
        <d v="2012-10-12T00:00:00"/>
        <d v="2012-10-31T00:00:00"/>
        <d v="2011-03-21T00:00:00"/>
        <d v="2014-07-07T00:00:00"/>
        <d v="2014-06-25T00:00:00"/>
        <d v="2011-08-03T00:00:00"/>
        <d v="2014-12-18T00:00:00"/>
        <d v="2014-06-04T00:00:00"/>
        <d v="2014-12-02T00:00:00"/>
        <d v="2012-02-09T00:00:00"/>
        <d v="2012-01-02T00:00:00"/>
        <d v="2013-10-29T00:00:00"/>
        <d v="2012-12-24T00:00:00"/>
        <d v="2012-08-09T00:00:00"/>
        <d v="2012-02-28T00:00:00"/>
        <d v="2011-09-13T00:00:00"/>
        <d v="2014-04-08T00:00:00"/>
        <d v="2014-11-13T00:00:00"/>
        <d v="2011-06-01T00:00:00"/>
        <d v="2013-12-11T00:00:00"/>
        <d v="2013-09-12T00:00:00"/>
        <d v="2012-11-28T00:00:00"/>
        <d v="2014-06-09T00:00:00"/>
        <d v="2011-09-19T00:00:00"/>
        <d v="2013-06-07T00:00:00"/>
        <d v="2012-11-10T00:00:00"/>
        <d v="2014-06-17T00:00:00"/>
        <d v="2013-01-22T00:00:00"/>
        <d v="2014-12-29T00:00:00"/>
        <d v="2012-07-30T00:00:00"/>
        <d v="2014-09-17T00:00:00"/>
        <d v="2014-10-14T00:00:00"/>
        <d v="2012-09-26T00:00:00"/>
        <d v="2012-11-02T00:00:00"/>
        <d v="2013-12-19T00:00:00"/>
        <d v="2014-11-20T00:00:00"/>
        <d v="2012-05-04T00:00:00"/>
        <d v="2011-12-30T00:00:00"/>
        <d v="2013-09-13T00:00:00"/>
        <d v="2011-09-27T00:00:00"/>
        <d v="2011-08-09T00:00:00"/>
        <d v="2011-12-28T00:00:00"/>
        <d v="2011-11-04T00:00:00"/>
        <d v="2013-04-24T00:00:00"/>
        <d v="2014-11-04T00:00:00"/>
        <d v="2013-08-31T00:00:00"/>
        <d v="2013-04-26T00:00:00"/>
        <d v="2012-09-01T00:00:00"/>
        <d v="2011-07-12T00:00:00"/>
        <d v="2012-06-22T00:00:00"/>
        <d v="2011-04-13T00:00:00"/>
        <d v="2012-12-20T00:00:00"/>
        <d v="2014-06-16T00:00:00"/>
        <d v="2014-07-09T00:00:00"/>
        <d v="2013-09-02T00:00:00"/>
        <d v="2013-04-09T00:00:00"/>
        <d v="2014-03-09T00:00:00"/>
        <d v="2014-09-26T00:00:00"/>
        <d v="2011-09-24T00:00:00"/>
        <d v="2013-10-22T00:00:00"/>
        <d v="2014-05-30T00:00:00"/>
        <d v="2011-07-23T00:00:00"/>
        <d v="2013-09-29T00:00:00"/>
        <d v="2014-08-28T00:00:00"/>
        <d v="2012-04-28T00:00:00"/>
        <d v="2012-06-26T00:00:00"/>
        <d v="2012-11-27T00:00:00"/>
        <d v="2012-12-03T00:00:00"/>
        <d v="2011-11-24T00:00:00"/>
        <d v="2014-12-12T00:00:00"/>
        <d v="2011-09-21T00:00:00"/>
        <d v="2011-06-07T00:00:00"/>
        <d v="2014-07-01T00:00:00"/>
        <d v="2014-10-18T00:00:00"/>
        <d v="2013-09-09T00:00:00"/>
        <d v="2011-12-24T00:00:00"/>
        <d v="2011-04-16T00:00:00"/>
        <d v="2014-12-25T00:00:00"/>
        <d v="2014-12-09T00:00:00"/>
        <d v="2013-04-15T00:00:00"/>
        <d v="2014-03-05T00:00:00"/>
        <d v="2011-06-22T00:00:00"/>
        <d v="2014-08-22T00:00:00"/>
        <d v="2011-09-12T00:00:00"/>
        <d v="2014-10-02T00:00:00"/>
        <d v="2013-04-16T00:00:00"/>
        <d v="2011-12-19T00:00:00"/>
        <d v="2014-09-16T00:00:00"/>
        <d v="2014-01-21T00:00:00"/>
        <d v="2014-03-21T00:00:00"/>
        <d v="2013-04-02T00:00:00"/>
        <d v="2014-10-21T00:00:00"/>
        <d v="2013-12-14T00:00:00"/>
        <d v="2011-02-13T00:00:00"/>
        <d v="2013-09-27T00:00:00"/>
        <d v="2013-04-23T00:00:00"/>
        <d v="2012-01-17T00:00:00"/>
        <d v="2014-04-01T00:00:00"/>
        <d v="2013-12-17T00:00:00"/>
        <d v="2011-11-09T00:00:00"/>
        <d v="2013-07-13T00:00:00"/>
        <d v="2013-10-28T00:00:00"/>
        <d v="2013-06-27T00:00:00"/>
        <d v="2011-10-06T00:00:00"/>
        <d v="2011-07-22T00:00:00"/>
        <d v="2014-06-11T00:00:00"/>
        <d v="2011-10-29T00:00:00"/>
        <d v="2013-05-10T00:00:00"/>
        <d v="2013-03-19T00:00:00"/>
        <d v="2013-07-26T00:00:00"/>
        <d v="2013-05-31T00:00:00"/>
        <d v="2012-03-16T00:00:00"/>
        <d v="2014-11-27T00:00:00"/>
        <d v="2013-10-21T00:00:00"/>
        <d v="2014-12-22T00:00:00"/>
        <d v="2014-01-23T00:00:00"/>
        <d v="2012-03-22T00:00:00"/>
        <d v="2014-01-24T00:00:00"/>
        <d v="2013-05-22T00:00:00"/>
        <d v="2012-12-26T00:00:00"/>
        <d v="2014-10-22T00:00:00"/>
        <d v="2012-11-07T00:00:00"/>
        <d v="2014-09-08T00:00:00"/>
        <d v="2013-05-30T00:00:00"/>
        <d v="2013-07-11T00:00:00"/>
        <d v="2014-09-04T00:00:00"/>
        <d v="2012-12-07T00:00:00"/>
        <d v="2011-02-02T00:00:00"/>
        <d v="2013-07-15T00:00:00"/>
        <d v="2012-12-18T00:00:00"/>
        <d v="2011-05-11T00:00:00"/>
        <d v="2012-11-15T00:00:00"/>
        <d v="2014-09-12T00:00:00"/>
        <d v="2014-11-25T00:00:00"/>
        <d v="2014-06-30T00:00:00"/>
        <d v="2011-03-03T00:00:00"/>
        <d v="2013-06-11T00:00:00"/>
        <d v="2014-11-21T00:00:00"/>
        <d v="2014-12-08T00:00:00"/>
        <d v="2012-09-18T00:00:00"/>
        <d v="2014-07-21T00:00:00"/>
        <d v="2012-09-10T00:00:00"/>
        <d v="2012-07-03T00:00:00"/>
        <d v="2013-03-21T00:00:00"/>
        <d v="2011-01-10T00:00:00"/>
        <d v="2011-08-08T00:00:00"/>
        <d v="2011-03-15T00:00:00"/>
        <d v="2011-05-23T00:00:00"/>
        <d v="2013-04-29T00:00:00"/>
        <d v="2014-11-15T00:00:00"/>
        <d v="2014-08-19T00:00:00"/>
        <d v="2012-11-29T00:00:00"/>
        <d v="2014-05-20T00:00:00"/>
        <d v="2014-09-25T00:00:00"/>
        <d v="2012-10-04T00:00:00"/>
        <d v="2013-08-16T00:00:00"/>
        <d v="2013-05-21T00:00:00"/>
        <d v="2014-07-31T00:00:00"/>
        <d v="2014-07-22T00:00:00"/>
        <d v="2014-12-31T00:00:00"/>
        <d v="2013-10-24T00:00:00"/>
        <d v="2014-06-20T00:00:00"/>
        <d v="2013-08-23T00:00:00"/>
        <d v="2013-09-20T00:00:00"/>
        <d v="2012-08-24T00:00:00"/>
        <d v="2013-03-27T00:00:00"/>
        <d v="2013-11-05T00:00:00"/>
        <d v="2014-06-10T00:00:00"/>
        <d v="2014-12-06T00:00:00"/>
        <d v="2014-03-19T00:00:00"/>
        <d v="2013-11-20T00:00:00"/>
        <d v="2014-11-05T00:00:00"/>
        <d v="2011-07-05T00:00:00"/>
        <d v="2011-06-21T00:00:00"/>
        <d v="2012-03-28T00:00:00"/>
        <d v="2012-05-14T00:00:00"/>
        <d v="2014-09-03T00:00:00"/>
        <d v="2012-04-09T00:00:00"/>
        <d v="2011-12-02T00:00:00"/>
        <d v="2011-04-05T00:00:00"/>
        <d v="2011-07-01T00:00:00"/>
        <d v="2011-01-12T00:00:00"/>
        <d v="2011-06-02T00:00:00"/>
        <d v="2013-02-13T00:00:00"/>
        <d v="2013-12-16T00:00:00"/>
        <d v="2011-10-07T00:00:00"/>
        <d v="2013-07-08T00:00:00"/>
        <d v="2013-12-04T00:00:00"/>
        <d v="2014-01-22T00:00:00"/>
        <d v="2011-01-05T00:00:00"/>
        <d v="2013-08-28T00:00:00"/>
        <d v="2011-05-27T00:00:00"/>
        <d v="2014-10-03T00:00:00"/>
        <d v="2013-04-08T00:00:00"/>
        <d v="2011-12-29T00:00:00"/>
        <d v="2014-07-24T00:00:00"/>
        <d v="2012-08-31T00:00:00"/>
        <d v="2012-02-08T00:00:00"/>
        <d v="2011-01-14T00:00:00"/>
        <d v="2011-05-14T00:00:00"/>
        <d v="2013-05-20T00:00:00"/>
        <d v="2014-01-31T00:00:00"/>
        <d v="2011-06-29T00:00:00"/>
        <d v="2012-08-21T00:00:00"/>
        <d v="2012-10-03T00:00:00"/>
        <d v="2012-05-23T00:00:00"/>
        <d v="2014-03-18T00:00:00"/>
        <d v="2012-12-12T00:00:00"/>
        <d v="2014-09-22T00:00:00"/>
        <d v="2014-02-21T00:00:00"/>
        <d v="2013-08-19T00:00:00"/>
        <d v="2013-03-13T00:00:00"/>
        <d v="2014-04-23T00:00:00"/>
        <d v="2011-11-01T00:00:00"/>
        <d v="2012-02-03T00:00:00"/>
        <d v="2011-10-13T00:00:00"/>
        <d v="2014-05-15T00:00:00"/>
        <d v="2012-03-20T00:00:00"/>
        <d v="2013-09-16T00:00:00"/>
        <d v="2011-06-28T00:00:00"/>
        <d v="2014-06-21T00:00:00"/>
        <d v="2011-05-09T00:00:00"/>
        <d v="2013-07-24T00:00:00"/>
        <d v="2013-03-08T00:00:00"/>
        <d v="2012-11-20T00:00:00"/>
        <d v="2012-10-13T00:00:00"/>
        <d v="2014-01-02T00:00:00"/>
        <d v="2011-02-08T00:00:00"/>
        <d v="2013-05-29T00:00:00"/>
        <d v="2013-02-19T00:00:00"/>
        <d v="2014-04-11T00:00:00"/>
        <d v="2013-01-05T00:00:00"/>
        <d v="2011-01-11T00:00:00"/>
        <d v="2013-09-30T00:00:00"/>
        <d v="2011-04-06T00:00:00"/>
        <d v="2013-09-04T00:00:00"/>
        <d v="2012-10-19T00:00:00"/>
        <d v="2011-12-10T00:00:00"/>
        <d v="2014-08-26T00:00:00"/>
        <d v="2013-01-17T00:00:00"/>
        <d v="2011-09-17T00:00:00"/>
        <d v="2014-12-01T00:00:00"/>
        <d v="2012-10-09T00:00:00"/>
        <d v="2014-12-24T00:00:00"/>
        <d v="2013-10-23T00:00:00"/>
        <d v="2011-04-29T00:00:00"/>
        <d v="2012-04-25T00:00:00"/>
        <d v="2014-06-27T00:00:00"/>
        <d v="2014-10-15T00:00:00"/>
        <d v="2011-12-09T00:00:00"/>
        <d v="2013-11-11T00:00:00"/>
        <d v="2013-10-04T00:00:00"/>
        <d v="2011-09-09T00:00:00"/>
        <d v="2014-10-30T00:00:00"/>
        <d v="2013-04-11T00:00:00"/>
        <d v="2014-11-12T00:00:00"/>
        <d v="2014-11-28T00:00:00"/>
        <d v="2011-06-15T00:00:00"/>
        <d v="2013-03-06T00:00:00"/>
        <d v="2012-04-11T00:00:00"/>
        <d v="2012-10-05T00:00:00"/>
        <d v="2014-04-15T00:00:00"/>
        <d v="2012-12-13T00:00:00"/>
        <d v="2013-06-20T00:00:00"/>
        <d v="2012-05-29T00:00:00"/>
        <d v="2012-07-26T00:00:00"/>
        <d v="2014-11-29T00:00:00"/>
        <d v="2014-04-04T00:00:00"/>
        <d v="2014-05-16T00:00:00"/>
        <d v="2012-09-22T00:00:00"/>
        <d v="2011-09-22T00:00:00"/>
        <d v="2014-04-10T00:00:00"/>
        <d v="2011-01-17T00:00:00"/>
        <d v="2014-10-06T00:00:00"/>
        <d v="2014-07-10T00:00:00"/>
        <d v="2014-01-08T00:00:00"/>
        <d v="2012-12-09T00:00:00"/>
        <d v="2014-09-30T00:00:00"/>
        <d v="2012-03-10T00:00:00"/>
        <d v="2014-05-22T00:00:00"/>
        <d v="2012-03-29T00:00:00"/>
        <d v="2013-09-10T00:00:00"/>
        <d v="2013-08-27T00:00:00"/>
        <d v="2011-05-21T00:00:00"/>
        <d v="2012-10-28T00:00:00"/>
      </sharedItems>
      <fieldGroup par="23" base="3">
        <rangePr groupBy="months" startDate="2011-01-05T00:00:00" endDate="2015-01-01T00:00:00"/>
        <groupItems count="14">
          <s v="&lt;1/5/2011"/>
          <s v="Jan"/>
          <s v="Feb"/>
          <s v="Mar"/>
          <s v="Apr"/>
          <s v="May"/>
          <s v="Jun"/>
          <s v="Jul"/>
          <s v="Aug"/>
          <s v="Sep"/>
          <s v="Oct"/>
          <s v="Nov"/>
          <s v="Dec"/>
          <s v="&gt;1/1/2015"/>
        </groupItems>
      </fieldGroup>
    </cacheField>
    <cacheField name="Ship Date" numFmtId="14">
      <sharedItems containsSemiMixedTypes="0" containsNonDate="0" containsDate="1" containsString="0" minDate="2011-01-09T00:00:00" maxDate="2015-01-07T00:00:00"/>
    </cacheField>
    <cacheField name="Ship Mode" numFmtId="0">
      <sharedItems/>
    </cacheField>
    <cacheField name="Customer ID" numFmtId="0">
      <sharedItems/>
    </cacheField>
    <cacheField name="Customer Name" numFmtId="0">
      <sharedItems/>
    </cacheField>
    <cacheField name="Segment" numFmtId="0">
      <sharedItems count="3">
        <s v="Consumer"/>
        <s v="Corporate"/>
        <s v="Home Office"/>
      </sharedItems>
    </cacheField>
    <cacheField name="Country" numFmtId="0">
      <sharedItems/>
    </cacheField>
    <cacheField name="City" numFmtId="0">
      <sharedItems/>
    </cacheField>
    <cacheField name="State" numFmtId="0">
      <sharedItems count="40">
        <s v="Kentucky"/>
        <s v="California"/>
        <s v="Florida"/>
        <s v="North Carolina"/>
        <s v="Washington"/>
        <s v="Texas"/>
        <s v="Wisconsin"/>
        <s v="Utah"/>
        <s v="Nebraska"/>
        <s v="Pennsylvania"/>
        <s v="Illinois"/>
        <s v="Minnesota"/>
        <s v="Michigan"/>
        <s v="Delaware"/>
        <s v="Indiana"/>
        <s v="New York"/>
        <s v="Arizona"/>
        <s v="Virginia"/>
        <s v="Tennessee"/>
        <s v="Alabama"/>
        <s v="South Carolina"/>
        <s v="Oregon"/>
        <s v="Colorado"/>
        <s v="Iowa"/>
        <s v="Ohio"/>
        <s v="Missouri"/>
        <s v="Oklahoma"/>
        <s v="New Mexico"/>
        <s v="Louisiana"/>
        <s v="Connecticut"/>
        <s v="New Jersey"/>
        <s v="Massachusetts"/>
        <s v="Georgia"/>
        <s v="Nevada"/>
        <s v="Rhode Island"/>
        <s v="Mississippi"/>
        <s v="Arkansas"/>
        <s v="Montana"/>
        <s v="New Hampshire"/>
        <s v="Maryland"/>
      </sharedItems>
    </cacheField>
    <cacheField name="Postal Code" numFmtId="0">
      <sharedItems containsSemiMixedTypes="0" containsString="0" containsNumber="1" containsInteger="1" minValue="1841" maxValue="98661"/>
    </cacheField>
    <cacheField name="Region" numFmtId="0">
      <sharedItems count="4">
        <s v="South"/>
        <s v="West"/>
        <s v="Central"/>
        <s v="East"/>
      </sharedItems>
    </cacheField>
    <cacheField name="Product ID" numFmtId="0">
      <sharedItems/>
    </cacheField>
    <cacheField name="Category" numFmtId="0">
      <sharedItems count="3">
        <s v="Furniture"/>
        <s v="Office Supplies"/>
        <s v="Technology"/>
      </sharedItems>
    </cacheField>
    <cacheField name="Sub-Category" numFmtId="0">
      <sharedItems count="17">
        <s v="Bookcases"/>
        <s v="Chairs"/>
        <s v="Labels"/>
        <s v="Tables"/>
        <s v="Storage"/>
        <s v="Furnishings"/>
        <s v="Art"/>
        <s v="Phones"/>
        <s v="Binders"/>
        <s v="Appliances"/>
        <s v="Paper"/>
        <s v="Accessories"/>
        <s v="Envelopes"/>
        <s v="Fasteners"/>
        <s v="Supplies"/>
        <s v="Machines"/>
        <s v="Copiers"/>
      </sharedItems>
    </cacheField>
    <cacheField name="Product Name" numFmtId="0">
      <sharedItems/>
    </cacheField>
    <cacheField name="Sales" numFmtId="0">
      <sharedItems containsSemiMixedTypes="0" containsString="0" containsNumber="1" minValue="1.08" maxValue="8159.9520000000002"/>
    </cacheField>
    <cacheField name="Quantity" numFmtId="0">
      <sharedItems containsSemiMixedTypes="0" containsString="0" containsNumber="1" containsInteger="1" minValue="1" maxValue="14"/>
    </cacheField>
    <cacheField name="Discount" numFmtId="0">
      <sharedItems containsSemiMixedTypes="0" containsString="0" containsNumber="1" minValue="0" maxValue="0.8"/>
    </cacheField>
    <cacheField name="Profit" numFmtId="0">
      <sharedItems containsSemiMixedTypes="0" containsString="0" containsNumber="1" minValue="-3839.9904000000001" maxValue="3177.4749999999999"/>
    </cacheField>
    <cacheField name="Quarters" numFmtId="0" databaseField="0">
      <fieldGroup base="3">
        <rangePr groupBy="quarters" startDate="2011-01-05T00:00:00" endDate="2015-01-01T00:00:00"/>
        <groupItems count="6">
          <s v="&lt;1/5/2011"/>
          <s v="Qtr1"/>
          <s v="Qtr2"/>
          <s v="Qtr3"/>
          <s v="Qtr4"/>
          <s v="&gt;1/1/2015"/>
        </groupItems>
      </fieldGroup>
    </cacheField>
    <cacheField name="Years" numFmtId="0" databaseField="0">
      <fieldGroup base="3">
        <rangePr groupBy="years" startDate="2011-01-05T00:00:00" endDate="2015-01-01T00:00:00"/>
        <groupItems count="7">
          <s v="&lt;1/5/2011"/>
          <s v="2011"/>
          <s v="2012"/>
          <s v="2013"/>
          <s v="2014"/>
          <s v="2015"/>
          <s v="&gt;1/1/2015"/>
        </groupItems>
      </fieldGroup>
    </cacheField>
    <cacheField name="Profit margin" numFmtId="0" formula="Profit/Sales" databaseField="0"/>
  </cacheFields>
  <extLst>
    <ext xmlns:x14="http://schemas.microsoft.com/office/spreadsheetml/2009/9/main" uri="{725AE2AE-9491-48be-B2B4-4EB974FC3084}">
      <x14:pivotCacheDefinition pivotCacheId="174653617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
    <s v="CA-2013-152156"/>
    <x v="0"/>
    <x v="0"/>
    <d v="2013-11-12T00:00:00"/>
    <s v="Second Class"/>
    <s v="CG-12520"/>
    <s v="Claire Gute"/>
    <x v="0"/>
    <s v="United States"/>
    <s v="Henderson"/>
    <x v="0"/>
    <n v="42420"/>
    <x v="0"/>
    <s v="FUR-BO-10001798"/>
    <x v="0"/>
    <x v="0"/>
    <s v="Bush Somerset Collection Bookcase"/>
    <n v="261.95999999999998"/>
    <n v="2"/>
    <n v="0"/>
    <n v="41.913600000000002"/>
  </r>
  <r>
    <n v="2"/>
    <s v="CA-2013-152156"/>
    <x v="0"/>
    <x v="0"/>
    <d v="2013-11-12T00:00:00"/>
    <s v="Second Class"/>
    <s v="CG-12520"/>
    <s v="Claire Gute"/>
    <x v="0"/>
    <s v="United States"/>
    <s v="Henderson"/>
    <x v="0"/>
    <n v="42420"/>
    <x v="0"/>
    <s v="FUR-CH-10000454"/>
    <x v="0"/>
    <x v="1"/>
    <s v="Hon Deluxe Fabric Upholstered Stacking Chairs, Rounded Back"/>
    <n v="731.94"/>
    <n v="3"/>
    <n v="0"/>
    <n v="219.58199999999999"/>
  </r>
  <r>
    <n v="3"/>
    <s v="CA-2013-138688"/>
    <x v="0"/>
    <x v="1"/>
    <d v="2013-06-17T00:00:00"/>
    <s v="Second Class"/>
    <s v="DV-13045"/>
    <s v="Darrin Van Huff"/>
    <x v="1"/>
    <s v="United States"/>
    <s v="Los Angeles"/>
    <x v="1"/>
    <n v="90036"/>
    <x v="1"/>
    <s v="OFF-LA-10000240"/>
    <x v="1"/>
    <x v="2"/>
    <s v="Self-Adhesive Address Labels for Typewriters by Universal"/>
    <n v="14.62"/>
    <n v="2"/>
    <n v="0"/>
    <n v="6.8714000000000004"/>
  </r>
  <r>
    <n v="4"/>
    <s v="US-2012-108966"/>
    <x v="1"/>
    <x v="2"/>
    <d v="2012-10-18T00:00:00"/>
    <s v="Standard Class"/>
    <s v="SO-20335"/>
    <s v="Sean O'Donnell"/>
    <x v="0"/>
    <s v="United States"/>
    <s v="Fort Lauderdale"/>
    <x v="2"/>
    <n v="33311"/>
    <x v="0"/>
    <s v="FUR-TA-10000577"/>
    <x v="0"/>
    <x v="3"/>
    <s v="Bretford CR4500 Series Slim Rectangular Table"/>
    <n v="957.57749999999999"/>
    <n v="5"/>
    <n v="0.45"/>
    <n v="-383.03100000000001"/>
  </r>
  <r>
    <n v="5"/>
    <s v="US-2012-108966"/>
    <x v="1"/>
    <x v="2"/>
    <d v="2012-10-18T00:00:00"/>
    <s v="Standard Class"/>
    <s v="SO-20335"/>
    <s v="Sean O'Donnell"/>
    <x v="0"/>
    <s v="United States"/>
    <s v="Fort Lauderdale"/>
    <x v="2"/>
    <n v="33311"/>
    <x v="0"/>
    <s v="OFF-ST-10000760"/>
    <x v="1"/>
    <x v="4"/>
    <s v="Eldon Fold 'N Roll Cart System"/>
    <n v="22.367999999999999"/>
    <n v="2"/>
    <n v="0.2"/>
    <n v="2.5164"/>
  </r>
  <r>
    <n v="6"/>
    <s v="CA-2011-115812"/>
    <x v="2"/>
    <x v="3"/>
    <d v="2011-06-14T00:00:00"/>
    <s v="Standard Class"/>
    <s v="BH-11710"/>
    <s v="Brosina Hoffman"/>
    <x v="0"/>
    <s v="United States"/>
    <s v="Los Angeles"/>
    <x v="1"/>
    <n v="90032"/>
    <x v="1"/>
    <s v="FUR-FU-10001487"/>
    <x v="0"/>
    <x v="5"/>
    <s v="Eldon Expressions Wood and Plastic Desk Accessories, Cherry Wood"/>
    <n v="48.86"/>
    <n v="7"/>
    <n v="0"/>
    <n v="14.1694"/>
  </r>
  <r>
    <n v="7"/>
    <s v="CA-2011-115812"/>
    <x v="2"/>
    <x v="3"/>
    <d v="2011-06-14T00:00:00"/>
    <s v="Standard Class"/>
    <s v="BH-11710"/>
    <s v="Brosina Hoffman"/>
    <x v="0"/>
    <s v="United States"/>
    <s v="Los Angeles"/>
    <x v="1"/>
    <n v="90032"/>
    <x v="1"/>
    <s v="OFF-AR-10002833"/>
    <x v="1"/>
    <x v="6"/>
    <s v="Newell 322"/>
    <n v="7.28"/>
    <n v="4"/>
    <n v="0"/>
    <n v="1.9656"/>
  </r>
  <r>
    <n v="8"/>
    <s v="CA-2011-115812"/>
    <x v="2"/>
    <x v="3"/>
    <d v="2011-06-14T00:00:00"/>
    <s v="Standard Class"/>
    <s v="BH-11710"/>
    <s v="Brosina Hoffman"/>
    <x v="0"/>
    <s v="United States"/>
    <s v="Los Angeles"/>
    <x v="1"/>
    <n v="90032"/>
    <x v="1"/>
    <s v="TEC-PH-10002275"/>
    <x v="2"/>
    <x v="7"/>
    <s v="Mitel 5320 IP Phone VoIP phone"/>
    <n v="907.15200000000004"/>
    <n v="6"/>
    <n v="0.2"/>
    <n v="90.715199999999996"/>
  </r>
  <r>
    <n v="9"/>
    <s v="CA-2011-115812"/>
    <x v="2"/>
    <x v="3"/>
    <d v="2011-06-14T00:00:00"/>
    <s v="Standard Class"/>
    <s v="BH-11710"/>
    <s v="Brosina Hoffman"/>
    <x v="0"/>
    <s v="United States"/>
    <s v="Los Angeles"/>
    <x v="1"/>
    <n v="90032"/>
    <x v="1"/>
    <s v="OFF-BI-10003910"/>
    <x v="1"/>
    <x v="8"/>
    <s v="DXL Angle-View Binders with Locking Rings by Samsill"/>
    <n v="18.504000000000001"/>
    <n v="3"/>
    <n v="0.2"/>
    <n v="5.7824999999999998"/>
  </r>
  <r>
    <n v="10"/>
    <s v="CA-2011-115812"/>
    <x v="2"/>
    <x v="3"/>
    <d v="2011-06-14T00:00:00"/>
    <s v="Standard Class"/>
    <s v="BH-11710"/>
    <s v="Brosina Hoffman"/>
    <x v="0"/>
    <s v="United States"/>
    <s v="Los Angeles"/>
    <x v="1"/>
    <n v="90032"/>
    <x v="1"/>
    <s v="OFF-AP-10002892"/>
    <x v="1"/>
    <x v="9"/>
    <s v="Belkin F5C206VTEL 6 Outlet Surge"/>
    <n v="114.9"/>
    <n v="5"/>
    <n v="0"/>
    <n v="34.47"/>
  </r>
  <r>
    <n v="11"/>
    <s v="CA-2011-115812"/>
    <x v="2"/>
    <x v="3"/>
    <d v="2011-06-14T00:00:00"/>
    <s v="Standard Class"/>
    <s v="BH-11710"/>
    <s v="Brosina Hoffman"/>
    <x v="0"/>
    <s v="United States"/>
    <s v="Los Angeles"/>
    <x v="1"/>
    <n v="90032"/>
    <x v="1"/>
    <s v="FUR-TA-10001539"/>
    <x v="0"/>
    <x v="3"/>
    <s v="Chromcraft Rectangular Conference Tables"/>
    <n v="1706.184"/>
    <n v="9"/>
    <n v="0.2"/>
    <n v="85.309200000000004"/>
  </r>
  <r>
    <n v="12"/>
    <s v="CA-2011-115812"/>
    <x v="2"/>
    <x v="3"/>
    <d v="2011-06-14T00:00:00"/>
    <s v="Standard Class"/>
    <s v="BH-11710"/>
    <s v="Brosina Hoffman"/>
    <x v="0"/>
    <s v="United States"/>
    <s v="Los Angeles"/>
    <x v="1"/>
    <n v="90032"/>
    <x v="1"/>
    <s v="TEC-PH-10002033"/>
    <x v="2"/>
    <x v="7"/>
    <s v="Konftel 250 Conference phone - Charcoal black"/>
    <n v="911.42399999999998"/>
    <n v="4"/>
    <n v="0.2"/>
    <n v="68.356800000000007"/>
  </r>
  <r>
    <n v="13"/>
    <s v="CA-2014-114412"/>
    <x v="3"/>
    <x v="4"/>
    <d v="2014-04-21T00:00:00"/>
    <s v="Standard Class"/>
    <s v="AA-10480"/>
    <s v="Andrew Allen"/>
    <x v="0"/>
    <s v="United States"/>
    <s v="Concord"/>
    <x v="3"/>
    <n v="28027"/>
    <x v="0"/>
    <s v="OFF-PA-10002365"/>
    <x v="1"/>
    <x v="10"/>
    <s v="Xerox 1967"/>
    <n v="15.552"/>
    <n v="3"/>
    <n v="0.2"/>
    <n v="5.4432"/>
  </r>
  <r>
    <n v="14"/>
    <s v="CA-2013-161389"/>
    <x v="0"/>
    <x v="5"/>
    <d v="2013-12-11T00:00:00"/>
    <s v="Standard Class"/>
    <s v="IM-15070"/>
    <s v="Irene Maddox"/>
    <x v="0"/>
    <s v="United States"/>
    <s v="Seattle"/>
    <x v="4"/>
    <n v="98103"/>
    <x v="1"/>
    <s v="OFF-BI-10003656"/>
    <x v="1"/>
    <x v="8"/>
    <s v="Fellowes PB200 Plastic Comb Binding Machine"/>
    <n v="407.976"/>
    <n v="3"/>
    <n v="0.2"/>
    <n v="132.59219999999999"/>
  </r>
  <r>
    <n v="15"/>
    <s v="US-2012-118983"/>
    <x v="1"/>
    <x v="6"/>
    <d v="2012-11-26T00:00:00"/>
    <s v="Standard Class"/>
    <s v="HP-14815"/>
    <s v="Harold Pawlan"/>
    <x v="2"/>
    <s v="United States"/>
    <s v="Fort Worth"/>
    <x v="5"/>
    <n v="76106"/>
    <x v="2"/>
    <s v="OFF-AP-10002311"/>
    <x v="1"/>
    <x v="9"/>
    <s v="Holmes Replacement Filter for HEPA Air Cleaner, Very Large Room, HEPA Filter"/>
    <n v="68.81"/>
    <n v="5"/>
    <n v="0.8"/>
    <n v="-123.858"/>
  </r>
  <r>
    <n v="16"/>
    <s v="US-2012-118983"/>
    <x v="1"/>
    <x v="6"/>
    <d v="2012-11-26T00:00:00"/>
    <s v="Standard Class"/>
    <s v="HP-14815"/>
    <s v="Harold Pawlan"/>
    <x v="2"/>
    <s v="United States"/>
    <s v="Fort Worth"/>
    <x v="5"/>
    <n v="76106"/>
    <x v="2"/>
    <s v="OFF-BI-10000756"/>
    <x v="1"/>
    <x v="8"/>
    <s v="Storex DuraTech Recycled Plastic Frosted Binders"/>
    <n v="2.544"/>
    <n v="3"/>
    <n v="0.8"/>
    <n v="-3.8159999999999998"/>
  </r>
  <r>
    <n v="17"/>
    <s v="CA-2011-105893"/>
    <x v="2"/>
    <x v="7"/>
    <d v="2011-11-18T00:00:00"/>
    <s v="Standard Class"/>
    <s v="PK-19075"/>
    <s v="Pete Kriz"/>
    <x v="0"/>
    <s v="United States"/>
    <s v="Madison"/>
    <x v="6"/>
    <n v="53711"/>
    <x v="2"/>
    <s v="OFF-ST-10004186"/>
    <x v="1"/>
    <x v="4"/>
    <s v="Stur-D-Stor Shelving, Vertical 5-Shelf: 72&quot;H x 36&quot;W x 18 1/2&quot;D"/>
    <n v="665.88"/>
    <n v="6"/>
    <n v="0"/>
    <n v="13.317600000000001"/>
  </r>
  <r>
    <n v="18"/>
    <s v="CA-2011-167164"/>
    <x v="2"/>
    <x v="8"/>
    <d v="2011-05-15T00:00:00"/>
    <s v="Second Class"/>
    <s v="AG-10270"/>
    <s v="Alejandro Grove"/>
    <x v="0"/>
    <s v="United States"/>
    <s v="West Jordan"/>
    <x v="7"/>
    <n v="84084"/>
    <x v="1"/>
    <s v="OFF-ST-10000107"/>
    <x v="1"/>
    <x v="4"/>
    <s v="Fellowes Super Stor/Drawer"/>
    <n v="55.5"/>
    <n v="2"/>
    <n v="0"/>
    <n v="9.99"/>
  </r>
  <r>
    <n v="19"/>
    <s v="CA-2011-143336"/>
    <x v="2"/>
    <x v="9"/>
    <d v="2011-09-01T00:00:00"/>
    <s v="Second Class"/>
    <s v="ZD-21925"/>
    <s v="Zuschuss Donatelli"/>
    <x v="0"/>
    <s v="United States"/>
    <s v="San Francisco"/>
    <x v="1"/>
    <n v="94109"/>
    <x v="1"/>
    <s v="OFF-AR-10003056"/>
    <x v="1"/>
    <x v="6"/>
    <s v="Newell 341"/>
    <n v="8.56"/>
    <n v="2"/>
    <n v="0"/>
    <n v="2.4824000000000002"/>
  </r>
  <r>
    <n v="20"/>
    <s v="CA-2011-143336"/>
    <x v="2"/>
    <x v="9"/>
    <d v="2011-09-01T00:00:00"/>
    <s v="Second Class"/>
    <s v="ZD-21925"/>
    <s v="Zuschuss Donatelli"/>
    <x v="0"/>
    <s v="United States"/>
    <s v="San Francisco"/>
    <x v="1"/>
    <n v="94109"/>
    <x v="1"/>
    <s v="TEC-PH-10001949"/>
    <x v="2"/>
    <x v="7"/>
    <s v="Cisco SPA 501G IP Phone"/>
    <n v="213.48"/>
    <n v="3"/>
    <n v="0.2"/>
    <n v="16.010999999999999"/>
  </r>
  <r>
    <n v="21"/>
    <s v="CA-2011-143336"/>
    <x v="2"/>
    <x v="9"/>
    <d v="2011-09-01T00:00:00"/>
    <s v="Second Class"/>
    <s v="ZD-21925"/>
    <s v="Zuschuss Donatelli"/>
    <x v="0"/>
    <s v="United States"/>
    <s v="San Francisco"/>
    <x v="1"/>
    <n v="94109"/>
    <x v="1"/>
    <s v="OFF-BI-10002215"/>
    <x v="1"/>
    <x v="8"/>
    <s v="Wilson Jones Hanging View Binder, White, 1&quot;"/>
    <n v="22.72"/>
    <n v="4"/>
    <n v="0.2"/>
    <n v="7.3840000000000003"/>
  </r>
  <r>
    <n v="22"/>
    <s v="CA-2013-137330"/>
    <x v="0"/>
    <x v="10"/>
    <d v="2013-12-14T00:00:00"/>
    <s v="Standard Class"/>
    <s v="KB-16585"/>
    <s v="Ken Black"/>
    <x v="1"/>
    <s v="United States"/>
    <s v="Fremont"/>
    <x v="8"/>
    <n v="68025"/>
    <x v="2"/>
    <s v="OFF-AR-10000246"/>
    <x v="1"/>
    <x v="6"/>
    <s v="Newell 318"/>
    <n v="19.46"/>
    <n v="7"/>
    <n v="0"/>
    <n v="5.0595999999999997"/>
  </r>
  <r>
    <n v="23"/>
    <s v="CA-2013-137330"/>
    <x v="0"/>
    <x v="10"/>
    <d v="2013-12-14T00:00:00"/>
    <s v="Standard Class"/>
    <s v="KB-16585"/>
    <s v="Ken Black"/>
    <x v="1"/>
    <s v="United States"/>
    <s v="Fremont"/>
    <x v="8"/>
    <n v="68025"/>
    <x v="2"/>
    <s v="OFF-AP-10001492"/>
    <x v="1"/>
    <x v="9"/>
    <s v="Acco Six-Outlet Power Strip, 4' Cord Length"/>
    <n v="60.34"/>
    <n v="7"/>
    <n v="0"/>
    <n v="15.6884"/>
  </r>
  <r>
    <n v="24"/>
    <s v="US-2014-156909"/>
    <x v="3"/>
    <x v="11"/>
    <d v="2014-07-19T00:00:00"/>
    <s v="Second Class"/>
    <s v="SF-20065"/>
    <s v="Sandra Flanagan"/>
    <x v="0"/>
    <s v="United States"/>
    <s v="Philadelphia"/>
    <x v="9"/>
    <n v="19140"/>
    <x v="3"/>
    <s v="FUR-CH-10002774"/>
    <x v="0"/>
    <x v="1"/>
    <s v="Global Deluxe Stacking Chair, Gray"/>
    <n v="71.372"/>
    <n v="2"/>
    <n v="0.3"/>
    <n v="-1.0196000000000001"/>
  </r>
  <r>
    <n v="25"/>
    <s v="CA-2012-106320"/>
    <x v="1"/>
    <x v="12"/>
    <d v="2012-09-30T00:00:00"/>
    <s v="Standard Class"/>
    <s v="EB-13870"/>
    <s v="Emily Burns"/>
    <x v="0"/>
    <s v="United States"/>
    <s v="Orem"/>
    <x v="7"/>
    <n v="84057"/>
    <x v="1"/>
    <s v="FUR-TA-10000577"/>
    <x v="0"/>
    <x v="3"/>
    <s v="Bretford CR4500 Series Slim Rectangular Table"/>
    <n v="1044.6300000000001"/>
    <n v="3"/>
    <n v="0"/>
    <n v="240.26490000000001"/>
  </r>
  <r>
    <n v="26"/>
    <s v="CA-2013-121755"/>
    <x v="0"/>
    <x v="13"/>
    <d v="2013-01-20T00:00:00"/>
    <s v="Second Class"/>
    <s v="EH-13945"/>
    <s v="Eric Hoffmann"/>
    <x v="0"/>
    <s v="United States"/>
    <s v="Los Angeles"/>
    <x v="1"/>
    <n v="90049"/>
    <x v="1"/>
    <s v="OFF-BI-10001634"/>
    <x v="1"/>
    <x v="8"/>
    <s v="Wilson Jones Active Use Binders"/>
    <n v="11.648"/>
    <n v="2"/>
    <n v="0.2"/>
    <n v="4.2224000000000004"/>
  </r>
  <r>
    <n v="27"/>
    <s v="CA-2013-121755"/>
    <x v="0"/>
    <x v="13"/>
    <d v="2013-01-20T00:00:00"/>
    <s v="Second Class"/>
    <s v="EH-13945"/>
    <s v="Eric Hoffmann"/>
    <x v="0"/>
    <s v="United States"/>
    <s v="Los Angeles"/>
    <x v="1"/>
    <n v="90049"/>
    <x v="1"/>
    <s v="TEC-AC-10003027"/>
    <x v="2"/>
    <x v="11"/>
    <s v="Imation 8GB Mini TravelDrive USB 2.0 Flash Drive"/>
    <n v="90.57"/>
    <n v="3"/>
    <n v="0"/>
    <n v="11.774100000000001"/>
  </r>
  <r>
    <n v="28"/>
    <s v="US-2012-150630"/>
    <x v="1"/>
    <x v="14"/>
    <d v="2012-09-21T00:00:00"/>
    <s v="Standard Class"/>
    <s v="TB-21520"/>
    <s v="Tracy Blumstein"/>
    <x v="0"/>
    <s v="United States"/>
    <s v="Philadelphia"/>
    <x v="9"/>
    <n v="19140"/>
    <x v="3"/>
    <s v="FUR-BO-10004834"/>
    <x v="0"/>
    <x v="0"/>
    <s v="Riverside Palais Royal Lawyers Bookcase, Royale Cherry Finish"/>
    <n v="3083.43"/>
    <n v="7"/>
    <n v="0.5"/>
    <n v="-1665.0522000000001"/>
  </r>
  <r>
    <n v="29"/>
    <s v="US-2012-150630"/>
    <x v="1"/>
    <x v="14"/>
    <d v="2012-09-21T00:00:00"/>
    <s v="Standard Class"/>
    <s v="TB-21520"/>
    <s v="Tracy Blumstein"/>
    <x v="0"/>
    <s v="United States"/>
    <s v="Philadelphia"/>
    <x v="9"/>
    <n v="19140"/>
    <x v="3"/>
    <s v="OFF-BI-10000474"/>
    <x v="1"/>
    <x v="8"/>
    <s v="Avery Recycled Flexi-View Covers for Binding Systems"/>
    <n v="9.6180000000000003"/>
    <n v="2"/>
    <n v="0.7"/>
    <n v="-7.0532000000000004"/>
  </r>
  <r>
    <n v="30"/>
    <s v="US-2012-150630"/>
    <x v="1"/>
    <x v="14"/>
    <d v="2012-09-21T00:00:00"/>
    <s v="Standard Class"/>
    <s v="TB-21520"/>
    <s v="Tracy Blumstein"/>
    <x v="0"/>
    <s v="United States"/>
    <s v="Philadelphia"/>
    <x v="9"/>
    <n v="19140"/>
    <x v="3"/>
    <s v="FUR-FU-10004848"/>
    <x v="0"/>
    <x v="5"/>
    <s v="Howard Miller 13-3/4&quot; Diameter Brushed Chrome Round Wall Clock"/>
    <n v="124.2"/>
    <n v="3"/>
    <n v="0.2"/>
    <n v="15.525"/>
  </r>
  <r>
    <n v="31"/>
    <s v="US-2012-150630"/>
    <x v="1"/>
    <x v="14"/>
    <d v="2012-09-21T00:00:00"/>
    <s v="Standard Class"/>
    <s v="TB-21520"/>
    <s v="Tracy Blumstein"/>
    <x v="0"/>
    <s v="United States"/>
    <s v="Philadelphia"/>
    <x v="9"/>
    <n v="19140"/>
    <x v="3"/>
    <s v="OFF-EN-10001509"/>
    <x v="1"/>
    <x v="12"/>
    <s v="Poly String Tie Envelopes"/>
    <n v="3.2639999999999998"/>
    <n v="2"/>
    <n v="0.2"/>
    <n v="1.1015999999999999"/>
  </r>
  <r>
    <n v="32"/>
    <s v="US-2012-150630"/>
    <x v="1"/>
    <x v="14"/>
    <d v="2012-09-21T00:00:00"/>
    <s v="Standard Class"/>
    <s v="TB-21520"/>
    <s v="Tracy Blumstein"/>
    <x v="0"/>
    <s v="United States"/>
    <s v="Philadelphia"/>
    <x v="9"/>
    <n v="19140"/>
    <x v="3"/>
    <s v="OFF-AR-10004042"/>
    <x v="1"/>
    <x v="6"/>
    <s v="BOSTON Model 1800 Electric Pencil Sharpeners, Putty/Woodgrain"/>
    <n v="86.304000000000002"/>
    <n v="6"/>
    <n v="0.2"/>
    <n v="9.7091999999999992"/>
  </r>
  <r>
    <n v="33"/>
    <s v="US-2012-150630"/>
    <x v="1"/>
    <x v="14"/>
    <d v="2012-09-21T00:00:00"/>
    <s v="Standard Class"/>
    <s v="TB-21520"/>
    <s v="Tracy Blumstein"/>
    <x v="0"/>
    <s v="United States"/>
    <s v="Philadelphia"/>
    <x v="9"/>
    <n v="19140"/>
    <x v="3"/>
    <s v="OFF-BI-10001525"/>
    <x v="1"/>
    <x v="8"/>
    <s v="Acco Pressboard Covers with Storage Hooks, 14 7/8&quot; x 11&quot;, Executive Red"/>
    <n v="6.8579999999999997"/>
    <n v="6"/>
    <n v="0.7"/>
    <n v="-5.7149999999999999"/>
  </r>
  <r>
    <n v="34"/>
    <s v="US-2012-150630"/>
    <x v="1"/>
    <x v="14"/>
    <d v="2012-09-21T00:00:00"/>
    <s v="Standard Class"/>
    <s v="TB-21520"/>
    <s v="Tracy Blumstein"/>
    <x v="0"/>
    <s v="United States"/>
    <s v="Philadelphia"/>
    <x v="9"/>
    <n v="19140"/>
    <x v="3"/>
    <s v="OFF-AR-10001683"/>
    <x v="1"/>
    <x v="6"/>
    <s v="Lumber Crayons"/>
    <n v="15.76"/>
    <n v="2"/>
    <n v="0.2"/>
    <n v="3.5459999999999998"/>
  </r>
  <r>
    <n v="35"/>
    <s v="CA-2014-107727"/>
    <x v="3"/>
    <x v="15"/>
    <d v="2014-10-24T00:00:00"/>
    <s v="Second Class"/>
    <s v="MA-17560"/>
    <s v="Matt Abelman"/>
    <x v="2"/>
    <s v="United States"/>
    <s v="Houston"/>
    <x v="5"/>
    <n v="77095"/>
    <x v="2"/>
    <s v="OFF-PA-10000249"/>
    <x v="1"/>
    <x v="10"/>
    <s v="Staples"/>
    <n v="29.472000000000001"/>
    <n v="3"/>
    <n v="0.2"/>
    <n v="9.9467999999999996"/>
  </r>
  <r>
    <n v="36"/>
    <s v="CA-2013-117590"/>
    <x v="0"/>
    <x v="16"/>
    <d v="2013-12-11T00:00:00"/>
    <s v="First Class"/>
    <s v="GH-14485"/>
    <s v="Gene Hale"/>
    <x v="1"/>
    <s v="United States"/>
    <s v="Richardson"/>
    <x v="5"/>
    <n v="75080"/>
    <x v="2"/>
    <s v="TEC-PH-10004977"/>
    <x v="2"/>
    <x v="7"/>
    <s v="GE 30524EE4"/>
    <n v="1097.5440000000001"/>
    <n v="7"/>
    <n v="0.2"/>
    <n v="123.47369999999999"/>
  </r>
  <r>
    <n v="37"/>
    <s v="CA-2013-117590"/>
    <x v="0"/>
    <x v="16"/>
    <d v="2013-12-11T00:00:00"/>
    <s v="First Class"/>
    <s v="GH-14485"/>
    <s v="Gene Hale"/>
    <x v="1"/>
    <s v="United States"/>
    <s v="Richardson"/>
    <x v="5"/>
    <n v="75080"/>
    <x v="2"/>
    <s v="FUR-FU-10003664"/>
    <x v="0"/>
    <x v="5"/>
    <s v="Electrix Architect's Clamp-On Swing Arm Lamp, Black"/>
    <n v="190.92"/>
    <n v="5"/>
    <n v="0.6"/>
    <n v="-147.96299999999999"/>
  </r>
  <r>
    <n v="38"/>
    <s v="CA-2012-117415"/>
    <x v="1"/>
    <x v="17"/>
    <d v="2012-12-31T00:00:00"/>
    <s v="Standard Class"/>
    <s v="SN-20710"/>
    <s v="Steve Nguyen"/>
    <x v="2"/>
    <s v="United States"/>
    <s v="Houston"/>
    <x v="5"/>
    <n v="77041"/>
    <x v="2"/>
    <s v="OFF-EN-10002986"/>
    <x v="1"/>
    <x v="12"/>
    <s v="#10-4 1/8&quot; x 9 1/2&quot; Premium Diagonal Seam Envelopes"/>
    <n v="113.328"/>
    <n v="9"/>
    <n v="0.2"/>
    <n v="35.414999999999999"/>
  </r>
  <r>
    <n v="39"/>
    <s v="CA-2012-117415"/>
    <x v="1"/>
    <x v="17"/>
    <d v="2012-12-31T00:00:00"/>
    <s v="Standard Class"/>
    <s v="SN-20710"/>
    <s v="Steve Nguyen"/>
    <x v="2"/>
    <s v="United States"/>
    <s v="Houston"/>
    <x v="5"/>
    <n v="77041"/>
    <x v="2"/>
    <s v="FUR-BO-10002545"/>
    <x v="0"/>
    <x v="0"/>
    <s v="Atlantic Metals Mobile 3-Shelf Bookcases, Custom Colors"/>
    <n v="532.39919999999995"/>
    <n v="3"/>
    <n v="0.32"/>
    <n v="-46.976399999999998"/>
  </r>
  <r>
    <n v="40"/>
    <s v="CA-2012-117415"/>
    <x v="1"/>
    <x v="17"/>
    <d v="2012-12-31T00:00:00"/>
    <s v="Standard Class"/>
    <s v="SN-20710"/>
    <s v="Steve Nguyen"/>
    <x v="2"/>
    <s v="United States"/>
    <s v="Houston"/>
    <x v="5"/>
    <n v="77041"/>
    <x v="2"/>
    <s v="FUR-CH-10004218"/>
    <x v="0"/>
    <x v="1"/>
    <s v="Global Fabric Manager's Chair, Dark Gray"/>
    <n v="212.05799999999999"/>
    <n v="3"/>
    <n v="0.3"/>
    <n v="-15.147"/>
  </r>
  <r>
    <n v="41"/>
    <s v="CA-2012-117415"/>
    <x v="1"/>
    <x v="17"/>
    <d v="2012-12-31T00:00:00"/>
    <s v="Standard Class"/>
    <s v="SN-20710"/>
    <s v="Steve Nguyen"/>
    <x v="2"/>
    <s v="United States"/>
    <s v="Houston"/>
    <x v="5"/>
    <n v="77041"/>
    <x v="2"/>
    <s v="TEC-PH-10000486"/>
    <x v="2"/>
    <x v="7"/>
    <s v="Plantronics HL10 Handset Lifter"/>
    <n v="371.16800000000001"/>
    <n v="4"/>
    <n v="0.2"/>
    <n v="41.756399999999999"/>
  </r>
  <r>
    <n v="42"/>
    <s v="CA-2014-120999"/>
    <x v="3"/>
    <x v="18"/>
    <d v="2014-09-16T00:00:00"/>
    <s v="Standard Class"/>
    <s v="LC-16930"/>
    <s v="Linda Cazamias"/>
    <x v="1"/>
    <s v="United States"/>
    <s v="Naperville"/>
    <x v="10"/>
    <n v="60540"/>
    <x v="2"/>
    <s v="TEC-PH-10004093"/>
    <x v="2"/>
    <x v="7"/>
    <s v="Panasonic Kx-TS550"/>
    <n v="147.16800000000001"/>
    <n v="4"/>
    <n v="0.2"/>
    <n v="16.5564"/>
  </r>
  <r>
    <n v="43"/>
    <s v="CA-2013-101343"/>
    <x v="0"/>
    <x v="19"/>
    <d v="2013-07-23T00:00:00"/>
    <s v="Standard Class"/>
    <s v="RA-19885"/>
    <s v="Ruben Ausman"/>
    <x v="1"/>
    <s v="United States"/>
    <s v="Los Angeles"/>
    <x v="1"/>
    <n v="90049"/>
    <x v="1"/>
    <s v="OFF-ST-10003479"/>
    <x v="1"/>
    <x v="4"/>
    <s v="Eldon Base for stackable storage shelf, platinum"/>
    <n v="77.88"/>
    <n v="2"/>
    <n v="0"/>
    <n v="3.8940000000000001"/>
  </r>
  <r>
    <n v="44"/>
    <s v="CA-2014-139619"/>
    <x v="3"/>
    <x v="20"/>
    <d v="2014-09-24T00:00:00"/>
    <s v="Standard Class"/>
    <s v="ES-14080"/>
    <s v="Erin Smith"/>
    <x v="1"/>
    <s v="United States"/>
    <s v="Melbourne"/>
    <x v="2"/>
    <n v="32935"/>
    <x v="0"/>
    <s v="OFF-ST-10003282"/>
    <x v="1"/>
    <x v="4"/>
    <s v="Advantus 10-Drawer Portable Organizer, Chrome Metal Frame, Smoke Drawers"/>
    <n v="95.616"/>
    <n v="2"/>
    <n v="0.2"/>
    <n v="9.5616000000000003"/>
  </r>
  <r>
    <n v="45"/>
    <s v="CA-2013-118255"/>
    <x v="0"/>
    <x v="21"/>
    <d v="2013-03-14T00:00:00"/>
    <s v="First Class"/>
    <s v="ON-18715"/>
    <s v="Odella Nelson"/>
    <x v="1"/>
    <s v="United States"/>
    <s v="Eagan"/>
    <x v="11"/>
    <n v="55122"/>
    <x v="2"/>
    <s v="TEC-AC-10000171"/>
    <x v="2"/>
    <x v="11"/>
    <s v="Verbatim 25 GB 6x Blu-ray Single Layer Recordable Disc, 25/Pack"/>
    <n v="45.98"/>
    <n v="2"/>
    <n v="0"/>
    <n v="19.7714"/>
  </r>
  <r>
    <n v="46"/>
    <s v="CA-2013-118255"/>
    <x v="0"/>
    <x v="21"/>
    <d v="2013-03-14T00:00:00"/>
    <s v="First Class"/>
    <s v="ON-18715"/>
    <s v="Odella Nelson"/>
    <x v="1"/>
    <s v="United States"/>
    <s v="Eagan"/>
    <x v="11"/>
    <n v="55122"/>
    <x v="2"/>
    <s v="OFF-BI-10003291"/>
    <x v="1"/>
    <x v="8"/>
    <s v="Wilson Jones Leather-Like Binders with DublLock Round Rings"/>
    <n v="17.46"/>
    <n v="2"/>
    <n v="0"/>
    <n v="8.2062000000000008"/>
  </r>
  <r>
    <n v="47"/>
    <s v="CA-2011-146703"/>
    <x v="2"/>
    <x v="22"/>
    <d v="2011-10-25T00:00:00"/>
    <s v="Second Class"/>
    <s v="PO-18865"/>
    <s v="Patrick O'Donnell"/>
    <x v="0"/>
    <s v="United States"/>
    <s v="Westland"/>
    <x v="12"/>
    <n v="48185"/>
    <x v="2"/>
    <s v="OFF-ST-10001713"/>
    <x v="1"/>
    <x v="4"/>
    <s v="Gould Plastics 9-Pocket Panel Bin, 18-3/8w x 5-1/4d x 20-1/2h, Black"/>
    <n v="211.96"/>
    <n v="4"/>
    <n v="0"/>
    <n v="8.4784000000000006"/>
  </r>
  <r>
    <n v="48"/>
    <s v="CA-2013-169194"/>
    <x v="0"/>
    <x v="23"/>
    <d v="2013-06-26T00:00:00"/>
    <s v="Standard Class"/>
    <s v="LH-16900"/>
    <s v="Lena Hernandez"/>
    <x v="0"/>
    <s v="United States"/>
    <s v="Dover"/>
    <x v="13"/>
    <n v="19901"/>
    <x v="3"/>
    <s v="TEC-AC-10002167"/>
    <x v="2"/>
    <x v="11"/>
    <s v="Imation 8gb Micro Traveldrive Usb 2.0 Flash Drive"/>
    <n v="45"/>
    <n v="3"/>
    <n v="0"/>
    <n v="4.95"/>
  </r>
  <r>
    <n v="49"/>
    <s v="CA-2013-169194"/>
    <x v="0"/>
    <x v="23"/>
    <d v="2013-06-26T00:00:00"/>
    <s v="Standard Class"/>
    <s v="LH-16900"/>
    <s v="Lena Hernandez"/>
    <x v="0"/>
    <s v="United States"/>
    <s v="Dover"/>
    <x v="13"/>
    <n v="19901"/>
    <x v="3"/>
    <s v="TEC-PH-10003988"/>
    <x v="2"/>
    <x v="7"/>
    <s v="LF Elite 3D Dazzle Designer Hard Case Cover, Lf Stylus Pen and Wiper For Apple Iphone 5c Mini Lite"/>
    <n v="21.8"/>
    <n v="2"/>
    <n v="0"/>
    <n v="6.1040000000000001"/>
  </r>
  <r>
    <n v="50"/>
    <s v="CA-2012-115742"/>
    <x v="1"/>
    <x v="24"/>
    <d v="2012-04-22T00:00:00"/>
    <s v="Standard Class"/>
    <s v="DP-13000"/>
    <s v="Darren Powers"/>
    <x v="0"/>
    <s v="United States"/>
    <s v="New Albany"/>
    <x v="14"/>
    <n v="47150"/>
    <x v="2"/>
    <s v="OFF-BI-10004410"/>
    <x v="1"/>
    <x v="8"/>
    <s v="C-Line Peel &amp; Stick Add-On Filing Pockets, 8-3/4 x 5-1/8, 10/Pack"/>
    <n v="38.22"/>
    <n v="6"/>
    <n v="0"/>
    <n v="17.9634"/>
  </r>
  <r>
    <n v="51"/>
    <s v="CA-2012-115742"/>
    <x v="1"/>
    <x v="24"/>
    <d v="2012-04-22T00:00:00"/>
    <s v="Standard Class"/>
    <s v="DP-13000"/>
    <s v="Darren Powers"/>
    <x v="0"/>
    <s v="United States"/>
    <s v="New Albany"/>
    <x v="14"/>
    <n v="47150"/>
    <x v="2"/>
    <s v="OFF-LA-10002762"/>
    <x v="1"/>
    <x v="2"/>
    <s v="Avery 485"/>
    <n v="75.180000000000007"/>
    <n v="6"/>
    <n v="0"/>
    <n v="35.334600000000002"/>
  </r>
  <r>
    <n v="52"/>
    <s v="CA-2012-115742"/>
    <x v="1"/>
    <x v="24"/>
    <d v="2012-04-22T00:00:00"/>
    <s v="Standard Class"/>
    <s v="DP-13000"/>
    <s v="Darren Powers"/>
    <x v="0"/>
    <s v="United States"/>
    <s v="New Albany"/>
    <x v="14"/>
    <n v="47150"/>
    <x v="2"/>
    <s v="FUR-FU-10001706"/>
    <x v="0"/>
    <x v="5"/>
    <s v="Longer-Life Soft White Bulbs"/>
    <n v="6.16"/>
    <n v="2"/>
    <n v="0"/>
    <n v="2.9567999999999999"/>
  </r>
  <r>
    <n v="53"/>
    <s v="CA-2012-115742"/>
    <x v="1"/>
    <x v="24"/>
    <d v="2012-04-22T00:00:00"/>
    <s v="Standard Class"/>
    <s v="DP-13000"/>
    <s v="Darren Powers"/>
    <x v="0"/>
    <s v="United States"/>
    <s v="New Albany"/>
    <x v="14"/>
    <n v="47150"/>
    <x v="2"/>
    <s v="FUR-CH-10003061"/>
    <x v="0"/>
    <x v="1"/>
    <s v="Global Leather Task Chair, Black"/>
    <n v="89.99"/>
    <n v="1"/>
    <n v="0"/>
    <n v="17.098099999999999"/>
  </r>
  <r>
    <n v="54"/>
    <s v="CA-2013-105816"/>
    <x v="0"/>
    <x v="25"/>
    <d v="2013-12-18T00:00:00"/>
    <s v="Standard Class"/>
    <s v="JM-15265"/>
    <s v="Janet Molinari"/>
    <x v="1"/>
    <s v="United States"/>
    <s v="New York City"/>
    <x v="15"/>
    <n v="10024"/>
    <x v="3"/>
    <s v="OFF-FA-10000304"/>
    <x v="1"/>
    <x v="13"/>
    <s v="Advantus Push Pins"/>
    <n v="15.26"/>
    <n v="7"/>
    <n v="0"/>
    <n v="6.2565999999999997"/>
  </r>
  <r>
    <n v="55"/>
    <s v="CA-2013-105816"/>
    <x v="0"/>
    <x v="25"/>
    <d v="2013-12-18T00:00:00"/>
    <s v="Standard Class"/>
    <s v="JM-15265"/>
    <s v="Janet Molinari"/>
    <x v="1"/>
    <s v="United States"/>
    <s v="New York City"/>
    <x v="15"/>
    <n v="10024"/>
    <x v="3"/>
    <s v="TEC-PH-10002447"/>
    <x v="2"/>
    <x v="7"/>
    <s v="AT&amp;T CL83451 4-Handset Telephone"/>
    <n v="1029.95"/>
    <n v="5"/>
    <n v="0"/>
    <n v="298.68549999999999"/>
  </r>
  <r>
    <n v="56"/>
    <s v="CA-2013-111682"/>
    <x v="0"/>
    <x v="26"/>
    <d v="2013-06-19T00:00:00"/>
    <s v="First Class"/>
    <s v="TB-21055"/>
    <s v="Ted Butterfield"/>
    <x v="0"/>
    <s v="United States"/>
    <s v="Troy"/>
    <x v="15"/>
    <n v="12180"/>
    <x v="3"/>
    <s v="OFF-ST-10000604"/>
    <x v="1"/>
    <x v="4"/>
    <s v="Home/Office Personal File Carts"/>
    <n v="208.56"/>
    <n v="6"/>
    <n v="0"/>
    <n v="52.14"/>
  </r>
  <r>
    <n v="57"/>
    <s v="CA-2013-111682"/>
    <x v="0"/>
    <x v="26"/>
    <d v="2013-06-19T00:00:00"/>
    <s v="First Class"/>
    <s v="TB-21055"/>
    <s v="Ted Butterfield"/>
    <x v="0"/>
    <s v="United States"/>
    <s v="Troy"/>
    <x v="15"/>
    <n v="12180"/>
    <x v="3"/>
    <s v="OFF-PA-10001569"/>
    <x v="1"/>
    <x v="10"/>
    <s v="Xerox 232"/>
    <n v="32.4"/>
    <n v="5"/>
    <n v="0"/>
    <n v="15.552"/>
  </r>
  <r>
    <n v="58"/>
    <s v="CA-2013-111682"/>
    <x v="0"/>
    <x v="26"/>
    <d v="2013-06-19T00:00:00"/>
    <s v="First Class"/>
    <s v="TB-21055"/>
    <s v="Ted Butterfield"/>
    <x v="0"/>
    <s v="United States"/>
    <s v="Troy"/>
    <x v="15"/>
    <n v="12180"/>
    <x v="3"/>
    <s v="FUR-CH-10003968"/>
    <x v="0"/>
    <x v="1"/>
    <s v="Novimex Turbo Task Chair"/>
    <n v="319.41000000000003"/>
    <n v="5"/>
    <n v="0.1"/>
    <n v="7.0979999999999999"/>
  </r>
  <r>
    <n v="59"/>
    <s v="CA-2013-111682"/>
    <x v="0"/>
    <x v="26"/>
    <d v="2013-06-19T00:00:00"/>
    <s v="First Class"/>
    <s v="TB-21055"/>
    <s v="Ted Butterfield"/>
    <x v="0"/>
    <s v="United States"/>
    <s v="Troy"/>
    <x v="15"/>
    <n v="12180"/>
    <x v="3"/>
    <s v="OFF-PA-10000587"/>
    <x v="1"/>
    <x v="10"/>
    <s v="Array Parchment Paper, Assorted Colors"/>
    <n v="14.56"/>
    <n v="2"/>
    <n v="0"/>
    <n v="6.9888000000000003"/>
  </r>
  <r>
    <n v="60"/>
    <s v="CA-2013-111682"/>
    <x v="0"/>
    <x v="26"/>
    <d v="2013-06-19T00:00:00"/>
    <s v="First Class"/>
    <s v="TB-21055"/>
    <s v="Ted Butterfield"/>
    <x v="0"/>
    <s v="United States"/>
    <s v="Troy"/>
    <x v="15"/>
    <n v="12180"/>
    <x v="3"/>
    <s v="TEC-AC-10002167"/>
    <x v="2"/>
    <x v="11"/>
    <s v="Imation 8gb Micro Traveldrive Usb 2.0 Flash Drive"/>
    <n v="30"/>
    <n v="2"/>
    <n v="0"/>
    <n v="3.3"/>
  </r>
  <r>
    <n v="61"/>
    <s v="CA-2013-111682"/>
    <x v="0"/>
    <x v="26"/>
    <d v="2013-06-19T00:00:00"/>
    <s v="First Class"/>
    <s v="TB-21055"/>
    <s v="Ted Butterfield"/>
    <x v="0"/>
    <s v="United States"/>
    <s v="Troy"/>
    <x v="15"/>
    <n v="12180"/>
    <x v="3"/>
    <s v="OFF-BI-10001460"/>
    <x v="1"/>
    <x v="8"/>
    <s v="Plastic Binding Combs"/>
    <n v="48.48"/>
    <n v="4"/>
    <n v="0.2"/>
    <n v="16.361999999999998"/>
  </r>
  <r>
    <n v="62"/>
    <s v="CA-2013-111682"/>
    <x v="0"/>
    <x v="26"/>
    <d v="2013-06-19T00:00:00"/>
    <s v="First Class"/>
    <s v="TB-21055"/>
    <s v="Ted Butterfield"/>
    <x v="0"/>
    <s v="United States"/>
    <s v="Troy"/>
    <x v="15"/>
    <n v="12180"/>
    <x v="3"/>
    <s v="OFF-AR-10001868"/>
    <x v="1"/>
    <x v="6"/>
    <s v="Prang Dustless Chalk Sticks"/>
    <n v="1.68"/>
    <n v="1"/>
    <n v="0"/>
    <n v="0.84"/>
  </r>
  <r>
    <n v="63"/>
    <s v="CA-2012-135545"/>
    <x v="1"/>
    <x v="27"/>
    <d v="2012-11-30T00:00:00"/>
    <s v="Standard Class"/>
    <s v="KM-16720"/>
    <s v="Kunst Miller"/>
    <x v="0"/>
    <s v="United States"/>
    <s v="Los Angeles"/>
    <x v="1"/>
    <n v="90004"/>
    <x v="1"/>
    <s v="TEC-AC-10004633"/>
    <x v="2"/>
    <x v="11"/>
    <s v="Verbatim 25 GB 6x Blu-ray Single Layer Recordable Disc, 3/Pack"/>
    <n v="13.98"/>
    <n v="2"/>
    <n v="0"/>
    <n v="6.1512000000000002"/>
  </r>
  <r>
    <n v="64"/>
    <s v="CA-2012-135545"/>
    <x v="1"/>
    <x v="27"/>
    <d v="2012-11-30T00:00:00"/>
    <s v="Standard Class"/>
    <s v="KM-16720"/>
    <s v="Kunst Miller"/>
    <x v="0"/>
    <s v="United States"/>
    <s v="Los Angeles"/>
    <x v="1"/>
    <n v="90004"/>
    <x v="1"/>
    <s v="OFF-BI-10001078"/>
    <x v="1"/>
    <x v="8"/>
    <s v="Acco PRESSTEX Data Binder with Storage Hooks, Dark Blue, 14 7/8&quot; X 11&quot;"/>
    <n v="25.824000000000002"/>
    <n v="6"/>
    <n v="0.2"/>
    <n v="9.3612000000000002"/>
  </r>
  <r>
    <n v="65"/>
    <s v="CA-2012-135545"/>
    <x v="1"/>
    <x v="27"/>
    <d v="2012-11-30T00:00:00"/>
    <s v="Standard Class"/>
    <s v="KM-16720"/>
    <s v="Kunst Miller"/>
    <x v="0"/>
    <s v="United States"/>
    <s v="Los Angeles"/>
    <x v="1"/>
    <n v="90004"/>
    <x v="1"/>
    <s v="OFF-PA-10003892"/>
    <x v="1"/>
    <x v="10"/>
    <s v="Xerox 1943"/>
    <n v="146.72999999999999"/>
    <n v="3"/>
    <n v="0"/>
    <n v="68.963099999999997"/>
  </r>
  <r>
    <n v="66"/>
    <s v="CA-2012-135545"/>
    <x v="1"/>
    <x v="27"/>
    <d v="2012-11-30T00:00:00"/>
    <s v="Standard Class"/>
    <s v="KM-16720"/>
    <s v="Kunst Miller"/>
    <x v="0"/>
    <s v="United States"/>
    <s v="Los Angeles"/>
    <x v="1"/>
    <n v="90004"/>
    <x v="1"/>
    <s v="FUR-FU-10000397"/>
    <x v="0"/>
    <x v="5"/>
    <s v="Luxo Economy Swing Arm Lamp"/>
    <n v="79.760000000000005"/>
    <n v="4"/>
    <n v="0"/>
    <n v="22.332799999999999"/>
  </r>
  <r>
    <n v="67"/>
    <s v="US-2012-164175"/>
    <x v="1"/>
    <x v="28"/>
    <d v="2012-05-05T00:00:00"/>
    <s v="Standard Class"/>
    <s v="PS-18970"/>
    <s v="Paul Stevenson"/>
    <x v="2"/>
    <s v="United States"/>
    <s v="Chicago"/>
    <x v="10"/>
    <n v="60610"/>
    <x v="2"/>
    <s v="FUR-CH-10001146"/>
    <x v="0"/>
    <x v="1"/>
    <s v="Global Value Mid-Back Manager's Chair, Gray"/>
    <n v="213.11500000000001"/>
    <n v="5"/>
    <n v="0.3"/>
    <n v="-15.2225"/>
  </r>
  <r>
    <n v="68"/>
    <s v="CA-2011-106376"/>
    <x v="2"/>
    <x v="29"/>
    <d v="2011-12-10T00:00:00"/>
    <s v="Standard Class"/>
    <s v="BS-11590"/>
    <s v="Brendan Sweed"/>
    <x v="1"/>
    <s v="United States"/>
    <s v="Gilbert"/>
    <x v="16"/>
    <n v="85234"/>
    <x v="1"/>
    <s v="OFF-AR-10002671"/>
    <x v="1"/>
    <x v="6"/>
    <s v="Hunt BOSTON Model 1606 High-Volume Electric Pencil Sharpener, Beige"/>
    <n v="1113.0239999999999"/>
    <n v="8"/>
    <n v="0.2"/>
    <n v="111.30240000000001"/>
  </r>
  <r>
    <n v="69"/>
    <s v="CA-2011-106376"/>
    <x v="2"/>
    <x v="29"/>
    <d v="2011-12-10T00:00:00"/>
    <s v="Standard Class"/>
    <s v="BS-11590"/>
    <s v="Brendan Sweed"/>
    <x v="1"/>
    <s v="United States"/>
    <s v="Gilbert"/>
    <x v="16"/>
    <n v="85234"/>
    <x v="1"/>
    <s v="TEC-PH-10002726"/>
    <x v="2"/>
    <x v="7"/>
    <s v="netTALK DUO VoIP Telephone Service"/>
    <n v="167.96799999999999"/>
    <n v="4"/>
    <n v="0.2"/>
    <n v="62.988"/>
  </r>
  <r>
    <n v="70"/>
    <s v="CA-2013-119823"/>
    <x v="0"/>
    <x v="30"/>
    <d v="2013-06-07T00:00:00"/>
    <s v="First Class"/>
    <s v="KD-16270"/>
    <s v="Karen Daniels"/>
    <x v="0"/>
    <s v="United States"/>
    <s v="Springfield"/>
    <x v="17"/>
    <n v="22153"/>
    <x v="0"/>
    <s v="OFF-PA-10000482"/>
    <x v="1"/>
    <x v="10"/>
    <s v="Snap-A-Way Black Print Carbonless Ruled Speed Letter, Triplicate"/>
    <n v="75.88"/>
    <n v="2"/>
    <n v="0"/>
    <n v="35.663600000000002"/>
  </r>
  <r>
    <n v="71"/>
    <s v="CA-2013-106075"/>
    <x v="0"/>
    <x v="31"/>
    <d v="2013-09-24T00:00:00"/>
    <s v="Standard Class"/>
    <s v="HM-14980"/>
    <s v="Henry MacAllister"/>
    <x v="0"/>
    <s v="United States"/>
    <s v="New York City"/>
    <x v="15"/>
    <n v="10009"/>
    <x v="3"/>
    <s v="OFF-BI-10004654"/>
    <x v="1"/>
    <x v="8"/>
    <s v="Avery Binding System Hidden Tab Executive Style Index Sets"/>
    <n v="4.6159999999999997"/>
    <n v="1"/>
    <n v="0.2"/>
    <n v="1.7310000000000001"/>
  </r>
  <r>
    <n v="72"/>
    <s v="CA-2014-114440"/>
    <x v="3"/>
    <x v="32"/>
    <d v="2014-09-18T00:00:00"/>
    <s v="Second Class"/>
    <s v="TB-21520"/>
    <s v="Tracy Blumstein"/>
    <x v="0"/>
    <s v="United States"/>
    <s v="Jackson"/>
    <x v="12"/>
    <n v="49201"/>
    <x v="2"/>
    <s v="OFF-PA-10004675"/>
    <x v="1"/>
    <x v="10"/>
    <s v="Telephone Message Books with Fax/Mobile Section, 5 1/2&quot; x 3 3/16&quot;"/>
    <n v="19.05"/>
    <n v="3"/>
    <n v="0"/>
    <n v="8.7629999999999999"/>
  </r>
  <r>
    <n v="73"/>
    <s v="US-2012-134026"/>
    <x v="1"/>
    <x v="33"/>
    <d v="2012-05-02T00:00:00"/>
    <s v="Standard Class"/>
    <s v="JE-15745"/>
    <s v="Joel Eaton"/>
    <x v="0"/>
    <s v="United States"/>
    <s v="Memphis"/>
    <x v="18"/>
    <n v="38109"/>
    <x v="0"/>
    <s v="FUR-CH-10000513"/>
    <x v="0"/>
    <x v="1"/>
    <s v="High-Back Leather Manager's Chair"/>
    <n v="831.93600000000004"/>
    <n v="8"/>
    <n v="0.2"/>
    <n v="-114.3912"/>
  </r>
  <r>
    <n v="74"/>
    <s v="US-2012-134026"/>
    <x v="1"/>
    <x v="33"/>
    <d v="2012-05-02T00:00:00"/>
    <s v="Standard Class"/>
    <s v="JE-15745"/>
    <s v="Joel Eaton"/>
    <x v="0"/>
    <s v="United States"/>
    <s v="Memphis"/>
    <x v="18"/>
    <n v="38109"/>
    <x v="0"/>
    <s v="FUR-FU-10003708"/>
    <x v="0"/>
    <x v="5"/>
    <s v="Tenex Traditional Chairmats for Medium Pile Carpet, Standard Lip, 36&quot; x 48&quot;"/>
    <n v="97.04"/>
    <n v="2"/>
    <n v="0.2"/>
    <n v="1.2130000000000001"/>
  </r>
  <r>
    <n v="75"/>
    <s v="US-2012-134026"/>
    <x v="1"/>
    <x v="33"/>
    <d v="2012-05-02T00:00:00"/>
    <s v="Standard Class"/>
    <s v="JE-15745"/>
    <s v="Joel Eaton"/>
    <x v="0"/>
    <s v="United States"/>
    <s v="Memphis"/>
    <x v="18"/>
    <n v="38109"/>
    <x v="0"/>
    <s v="OFF-ST-10004123"/>
    <x v="1"/>
    <x v="4"/>
    <s v="Safco Industrial Wire Shelving System"/>
    <n v="72.784000000000006"/>
    <n v="1"/>
    <n v="0.2"/>
    <n v="-18.196000000000002"/>
  </r>
  <r>
    <n v="76"/>
    <s v="US-2014-118038"/>
    <x v="3"/>
    <x v="34"/>
    <d v="2014-12-12T00:00:00"/>
    <s v="First Class"/>
    <s v="KB-16600"/>
    <s v="Ken Brennan"/>
    <x v="1"/>
    <s v="United States"/>
    <s v="Houston"/>
    <x v="5"/>
    <n v="77041"/>
    <x v="2"/>
    <s v="OFF-BI-10004182"/>
    <x v="1"/>
    <x v="8"/>
    <s v="Economy Binders"/>
    <n v="1.248"/>
    <n v="3"/>
    <n v="0.8"/>
    <n v="-1.9343999999999999"/>
  </r>
  <r>
    <n v="77"/>
    <s v="US-2014-118038"/>
    <x v="3"/>
    <x v="34"/>
    <d v="2014-12-12T00:00:00"/>
    <s v="First Class"/>
    <s v="KB-16600"/>
    <s v="Ken Brennan"/>
    <x v="1"/>
    <s v="United States"/>
    <s v="Houston"/>
    <x v="5"/>
    <n v="77041"/>
    <x v="2"/>
    <s v="FUR-FU-10000260"/>
    <x v="0"/>
    <x v="5"/>
    <s v="6&quot; Cubicle Wall Clock, Black"/>
    <n v="9.7080000000000002"/>
    <n v="3"/>
    <n v="0.6"/>
    <n v="-5.8247999999999998"/>
  </r>
  <r>
    <n v="78"/>
    <s v="US-2014-118038"/>
    <x v="3"/>
    <x v="34"/>
    <d v="2014-12-12T00:00:00"/>
    <s v="First Class"/>
    <s v="KB-16600"/>
    <s v="Ken Brennan"/>
    <x v="1"/>
    <s v="United States"/>
    <s v="Houston"/>
    <x v="5"/>
    <n v="77041"/>
    <x v="2"/>
    <s v="OFF-ST-10000615"/>
    <x v="1"/>
    <x v="4"/>
    <s v="SimpliFile Personal File, Black Granite, 15w x 6-15/16d x 11-1/4h"/>
    <n v="27.24"/>
    <n v="3"/>
    <n v="0.2"/>
    <n v="2.7240000000000002"/>
  </r>
  <r>
    <n v="79"/>
    <s v="US-2011-147606"/>
    <x v="2"/>
    <x v="35"/>
    <d v="2011-12-01T00:00:00"/>
    <s v="Second Class"/>
    <s v="JE-15745"/>
    <s v="Joel Eaton"/>
    <x v="0"/>
    <s v="United States"/>
    <s v="Houston"/>
    <x v="5"/>
    <n v="77070"/>
    <x v="2"/>
    <s v="FUR-FU-10003194"/>
    <x v="0"/>
    <x v="5"/>
    <s v="Eldon Expressions Desk Accessory, Wood Pencil Holder, Oak"/>
    <n v="19.3"/>
    <n v="5"/>
    <n v="0.6"/>
    <n v="-14.475"/>
  </r>
  <r>
    <n v="80"/>
    <s v="CA-2013-127208"/>
    <x v="0"/>
    <x v="1"/>
    <d v="2013-06-16T00:00:00"/>
    <s v="First Class"/>
    <s v="SC-20770"/>
    <s v="Stewart Carmichael"/>
    <x v="1"/>
    <s v="United States"/>
    <s v="Decatur"/>
    <x v="19"/>
    <n v="35601"/>
    <x v="0"/>
    <s v="OFF-AP-10002118"/>
    <x v="1"/>
    <x v="9"/>
    <s v="1.7 Cubic Foot Compact &quot;Cube&quot; Office Refrigerators"/>
    <n v="208.16"/>
    <n v="1"/>
    <n v="0"/>
    <n v="56.203200000000002"/>
  </r>
  <r>
    <n v="81"/>
    <s v="CA-2013-127208"/>
    <x v="0"/>
    <x v="1"/>
    <d v="2013-06-16T00:00:00"/>
    <s v="First Class"/>
    <s v="SC-20770"/>
    <s v="Stewart Carmichael"/>
    <x v="1"/>
    <s v="United States"/>
    <s v="Decatur"/>
    <x v="19"/>
    <n v="35601"/>
    <x v="0"/>
    <s v="OFF-BI-10002309"/>
    <x v="1"/>
    <x v="8"/>
    <s v="Avery Heavy-Duty EZD Binder With Locking Rings"/>
    <n v="16.739999999999998"/>
    <n v="3"/>
    <n v="0"/>
    <n v="8.0351999999999997"/>
  </r>
  <r>
    <n v="82"/>
    <s v="CA-2011-139451"/>
    <x v="2"/>
    <x v="36"/>
    <d v="2011-10-16T00:00:00"/>
    <s v="Standard Class"/>
    <s v="DN-13690"/>
    <s v="Duane Noonan"/>
    <x v="0"/>
    <s v="United States"/>
    <s v="San Francisco"/>
    <x v="1"/>
    <n v="94122"/>
    <x v="1"/>
    <s v="OFF-AR-10002053"/>
    <x v="1"/>
    <x v="6"/>
    <s v="Premium Writing Pencils, Soft, #2 by Central Association for the Blind"/>
    <n v="14.9"/>
    <n v="5"/>
    <n v="0"/>
    <n v="4.1719999999999997"/>
  </r>
  <r>
    <n v="83"/>
    <s v="CA-2011-139451"/>
    <x v="2"/>
    <x v="36"/>
    <d v="2011-10-16T00:00:00"/>
    <s v="Standard Class"/>
    <s v="DN-13690"/>
    <s v="Duane Noonan"/>
    <x v="0"/>
    <s v="United States"/>
    <s v="San Francisco"/>
    <x v="1"/>
    <n v="94122"/>
    <x v="1"/>
    <s v="OFF-ST-10002370"/>
    <x v="1"/>
    <x v="4"/>
    <s v="Sortfiler Multipurpose Personal File Organizer, Black"/>
    <n v="21.39"/>
    <n v="1"/>
    <n v="0"/>
    <n v="6.2031000000000001"/>
  </r>
  <r>
    <n v="84"/>
    <s v="CA-2012-149734"/>
    <x v="1"/>
    <x v="37"/>
    <d v="2012-09-08T00:00:00"/>
    <s v="Standard Class"/>
    <s v="JC-16105"/>
    <s v="Julie Creighton"/>
    <x v="1"/>
    <s v="United States"/>
    <s v="Durham"/>
    <x v="3"/>
    <n v="27707"/>
    <x v="0"/>
    <s v="OFF-EN-10000927"/>
    <x v="1"/>
    <x v="12"/>
    <s v="Jet-Pak Recycled Peel 'N' Seal Padded Mailers"/>
    <n v="200.98400000000001"/>
    <n v="7"/>
    <n v="0.2"/>
    <n v="62.807499999999997"/>
  </r>
  <r>
    <n v="85"/>
    <s v="US-2014-119662"/>
    <x v="3"/>
    <x v="38"/>
    <d v="2014-11-17T00:00:00"/>
    <s v="First Class"/>
    <s v="CS-12400"/>
    <s v="Christopher Schild"/>
    <x v="2"/>
    <s v="United States"/>
    <s v="Chicago"/>
    <x v="10"/>
    <n v="60623"/>
    <x v="2"/>
    <s v="OFF-ST-10003656"/>
    <x v="1"/>
    <x v="4"/>
    <s v="Safco Industrial Wire Shelving"/>
    <n v="230.376"/>
    <n v="3"/>
    <n v="0.2"/>
    <n v="-48.954900000000002"/>
  </r>
  <r>
    <n v="86"/>
    <s v="CA-2014-140088"/>
    <x v="3"/>
    <x v="39"/>
    <d v="2014-05-31T00:00:00"/>
    <s v="Second Class"/>
    <s v="PO-18865"/>
    <s v="Patrick O'Donnell"/>
    <x v="0"/>
    <s v="United States"/>
    <s v="Columbia"/>
    <x v="20"/>
    <n v="29203"/>
    <x v="0"/>
    <s v="FUR-CH-10000863"/>
    <x v="0"/>
    <x v="1"/>
    <s v="Novimex Swivel Fabric Task Chair"/>
    <n v="301.95999999999998"/>
    <n v="2"/>
    <n v="0"/>
    <n v="33.215600000000002"/>
  </r>
  <r>
    <n v="87"/>
    <s v="CA-2014-155558"/>
    <x v="3"/>
    <x v="40"/>
    <d v="2014-11-03T00:00:00"/>
    <s v="Standard Class"/>
    <s v="PG-18895"/>
    <s v="Paul Gonzalez"/>
    <x v="0"/>
    <s v="United States"/>
    <s v="Rochester"/>
    <x v="11"/>
    <n v="55901"/>
    <x v="2"/>
    <s v="TEC-AC-10001998"/>
    <x v="2"/>
    <x v="11"/>
    <s v="Logitech LS21 Speaker System - PC Multimedia - 2.1-CH - Wired"/>
    <n v="19.989999999999998"/>
    <n v="1"/>
    <n v="0"/>
    <n v="6.7965999999999998"/>
  </r>
  <r>
    <n v="88"/>
    <s v="CA-2014-155558"/>
    <x v="3"/>
    <x v="40"/>
    <d v="2014-11-03T00:00:00"/>
    <s v="Standard Class"/>
    <s v="PG-18895"/>
    <s v="Paul Gonzalez"/>
    <x v="0"/>
    <s v="United States"/>
    <s v="Rochester"/>
    <x v="11"/>
    <n v="55901"/>
    <x v="2"/>
    <s v="OFF-LA-10000134"/>
    <x v="1"/>
    <x v="2"/>
    <s v="Avery 511"/>
    <n v="6.16"/>
    <n v="2"/>
    <n v="0"/>
    <n v="2.9567999999999999"/>
  </r>
  <r>
    <n v="89"/>
    <s v="CA-2013-159695"/>
    <x v="0"/>
    <x v="41"/>
    <d v="2013-04-11T00:00:00"/>
    <s v="Second Class"/>
    <s v="GM-14455"/>
    <s v="Gary Mitchum"/>
    <x v="2"/>
    <s v="United States"/>
    <s v="Houston"/>
    <x v="5"/>
    <n v="77095"/>
    <x v="2"/>
    <s v="OFF-ST-10003442"/>
    <x v="1"/>
    <x v="4"/>
    <s v="Eldon Portable Mobile Manager"/>
    <n v="158.36799999999999"/>
    <n v="7"/>
    <n v="0.2"/>
    <n v="13.857200000000001"/>
  </r>
  <r>
    <n v="90"/>
    <s v="CA-2013-109806"/>
    <x v="0"/>
    <x v="42"/>
    <d v="2013-09-23T00:00:00"/>
    <s v="Standard Class"/>
    <s v="JS-15685"/>
    <s v="Jim Sink"/>
    <x v="1"/>
    <s v="United States"/>
    <s v="Los Angeles"/>
    <x v="1"/>
    <n v="90036"/>
    <x v="1"/>
    <s v="OFF-AR-10004930"/>
    <x v="1"/>
    <x v="6"/>
    <s v="Turquoise Lead Holder with Pocket Clip"/>
    <n v="20.100000000000001"/>
    <n v="3"/>
    <n v="0"/>
    <n v="6.633"/>
  </r>
  <r>
    <n v="91"/>
    <s v="CA-2013-109806"/>
    <x v="0"/>
    <x v="42"/>
    <d v="2013-09-23T00:00:00"/>
    <s v="Standard Class"/>
    <s v="JS-15685"/>
    <s v="Jim Sink"/>
    <x v="1"/>
    <s v="United States"/>
    <s v="Los Angeles"/>
    <x v="1"/>
    <n v="90036"/>
    <x v="1"/>
    <s v="TEC-PH-10004093"/>
    <x v="2"/>
    <x v="7"/>
    <s v="Panasonic Kx-TS550"/>
    <n v="73.584000000000003"/>
    <n v="2"/>
    <n v="0.2"/>
    <n v="8.2782"/>
  </r>
  <r>
    <n v="92"/>
    <s v="CA-2013-109806"/>
    <x v="0"/>
    <x v="42"/>
    <d v="2013-09-23T00:00:00"/>
    <s v="Standard Class"/>
    <s v="JS-15685"/>
    <s v="Jim Sink"/>
    <x v="1"/>
    <s v="United States"/>
    <s v="Los Angeles"/>
    <x v="1"/>
    <n v="90036"/>
    <x v="1"/>
    <s v="OFF-PA-10000304"/>
    <x v="1"/>
    <x v="10"/>
    <s v="Xerox 1995"/>
    <n v="6.48"/>
    <n v="1"/>
    <n v="0"/>
    <n v="3.1103999999999998"/>
  </r>
  <r>
    <n v="93"/>
    <s v="CA-2012-149587"/>
    <x v="1"/>
    <x v="43"/>
    <d v="2012-02-05T00:00:00"/>
    <s v="Second Class"/>
    <s v="KB-16315"/>
    <s v="Karl Braun"/>
    <x v="0"/>
    <s v="United States"/>
    <s v="Minneapolis"/>
    <x v="11"/>
    <n v="55407"/>
    <x v="2"/>
    <s v="OFF-PA-10003177"/>
    <x v="1"/>
    <x v="10"/>
    <s v="Xerox 1999"/>
    <n v="12.96"/>
    <n v="2"/>
    <n v="0"/>
    <n v="6.2207999999999997"/>
  </r>
  <r>
    <n v="94"/>
    <s v="CA-2012-149587"/>
    <x v="1"/>
    <x v="43"/>
    <d v="2012-02-05T00:00:00"/>
    <s v="Second Class"/>
    <s v="KB-16315"/>
    <s v="Karl Braun"/>
    <x v="0"/>
    <s v="United States"/>
    <s v="Minneapolis"/>
    <x v="11"/>
    <n v="55407"/>
    <x v="2"/>
    <s v="FUR-FU-10003799"/>
    <x v="0"/>
    <x v="5"/>
    <s v="Seth Thomas 13 1/2&quot; Wall Clock"/>
    <n v="53.34"/>
    <n v="3"/>
    <n v="0"/>
    <n v="16.535399999999999"/>
  </r>
  <r>
    <n v="95"/>
    <s v="CA-2012-149587"/>
    <x v="1"/>
    <x v="43"/>
    <d v="2012-02-05T00:00:00"/>
    <s v="Second Class"/>
    <s v="KB-16315"/>
    <s v="Karl Braun"/>
    <x v="0"/>
    <s v="United States"/>
    <s v="Minneapolis"/>
    <x v="11"/>
    <n v="55407"/>
    <x v="2"/>
    <s v="OFF-BI-10002852"/>
    <x v="1"/>
    <x v="8"/>
    <s v="Ibico Standard Transparent Covers"/>
    <n v="32.96"/>
    <n v="2"/>
    <n v="0"/>
    <n v="16.150400000000001"/>
  </r>
  <r>
    <n v="96"/>
    <s v="US-2014-109484"/>
    <x v="3"/>
    <x v="44"/>
    <d v="2014-11-13T00:00:00"/>
    <s v="Standard Class"/>
    <s v="RB-19705"/>
    <s v="Roger Barcio"/>
    <x v="2"/>
    <s v="United States"/>
    <s v="Portland"/>
    <x v="21"/>
    <n v="97206"/>
    <x v="1"/>
    <s v="OFF-BI-10004738"/>
    <x v="1"/>
    <x v="8"/>
    <s v="Flexible Leather- Look Classic Collection Ring Binder"/>
    <n v="5.6820000000000004"/>
    <n v="1"/>
    <n v="0.7"/>
    <n v="-3.7879999999999998"/>
  </r>
  <r>
    <n v="97"/>
    <s v="CA-2014-161018"/>
    <x v="3"/>
    <x v="45"/>
    <d v="2014-11-12T00:00:00"/>
    <s v="Second Class"/>
    <s v="PN-18775"/>
    <s v="Parhena Norris"/>
    <x v="2"/>
    <s v="United States"/>
    <s v="New York City"/>
    <x v="15"/>
    <n v="10009"/>
    <x v="3"/>
    <s v="FUR-FU-10000629"/>
    <x v="0"/>
    <x v="5"/>
    <s v="9-3/4 Diameter Round Wall Clock"/>
    <n v="96.53"/>
    <n v="7"/>
    <n v="0"/>
    <n v="40.5426"/>
  </r>
  <r>
    <n v="98"/>
    <s v="CA-2014-157833"/>
    <x v="3"/>
    <x v="46"/>
    <d v="2014-06-21T00:00:00"/>
    <s v="First Class"/>
    <s v="KD-16345"/>
    <s v="Katherine Ducich"/>
    <x v="0"/>
    <s v="United States"/>
    <s v="San Francisco"/>
    <x v="1"/>
    <n v="94122"/>
    <x v="1"/>
    <s v="OFF-BI-10001721"/>
    <x v="1"/>
    <x v="8"/>
    <s v="Trimflex Flexible Post Binders"/>
    <n v="51.311999999999998"/>
    <n v="3"/>
    <n v="0.2"/>
    <n v="17.959199999999999"/>
  </r>
  <r>
    <n v="99"/>
    <s v="CA-2013-149223"/>
    <x v="0"/>
    <x v="47"/>
    <d v="2013-09-12T00:00:00"/>
    <s v="Standard Class"/>
    <s v="ER-13855"/>
    <s v="Elpida Rittenbach"/>
    <x v="1"/>
    <s v="United States"/>
    <s v="Saint Paul"/>
    <x v="11"/>
    <n v="55106"/>
    <x v="2"/>
    <s v="OFF-AP-10000358"/>
    <x v="1"/>
    <x v="9"/>
    <s v="Fellowes Basic Home/Office Series Surge Protectors"/>
    <n v="77.88"/>
    <n v="6"/>
    <n v="0"/>
    <n v="22.5852"/>
  </r>
  <r>
    <n v="100"/>
    <s v="CA-2013-158568"/>
    <x v="0"/>
    <x v="48"/>
    <d v="2013-09-03T00:00:00"/>
    <s v="Standard Class"/>
    <s v="RB-19465"/>
    <s v="Rick Bensley"/>
    <x v="2"/>
    <s v="United States"/>
    <s v="Chicago"/>
    <x v="10"/>
    <n v="60610"/>
    <x v="2"/>
    <s v="OFF-PA-10003256"/>
    <x v="1"/>
    <x v="10"/>
    <s v="Avery Personal Creations Heavyweight Cards"/>
    <n v="64.623999999999995"/>
    <n v="7"/>
    <n v="0.2"/>
    <n v="22.618400000000001"/>
  </r>
  <r>
    <n v="101"/>
    <s v="CA-2013-158568"/>
    <x v="0"/>
    <x v="48"/>
    <d v="2013-09-03T00:00:00"/>
    <s v="Standard Class"/>
    <s v="RB-19465"/>
    <s v="Rick Bensley"/>
    <x v="2"/>
    <s v="United States"/>
    <s v="Chicago"/>
    <x v="10"/>
    <n v="60610"/>
    <x v="2"/>
    <s v="TEC-AC-10001767"/>
    <x v="2"/>
    <x v="11"/>
    <s v="SanDisk Ultra 64 GB MicroSDHC Class 10 Memory Card"/>
    <n v="95.975999999999999"/>
    <n v="3"/>
    <n v="0.2"/>
    <n v="-10.7973"/>
  </r>
  <r>
    <n v="102"/>
    <s v="CA-2013-158568"/>
    <x v="0"/>
    <x v="48"/>
    <d v="2013-09-03T00:00:00"/>
    <s v="Standard Class"/>
    <s v="RB-19465"/>
    <s v="Rick Bensley"/>
    <x v="2"/>
    <s v="United States"/>
    <s v="Chicago"/>
    <x v="10"/>
    <n v="60610"/>
    <x v="2"/>
    <s v="OFF-BI-10002609"/>
    <x v="1"/>
    <x v="8"/>
    <s v="Avery Hidden Tab Dividers for Binding Systems"/>
    <n v="1.788"/>
    <n v="3"/>
    <n v="0.8"/>
    <n v="-3.0396000000000001"/>
  </r>
  <r>
    <n v="103"/>
    <s v="CA-2013-129903"/>
    <x v="0"/>
    <x v="49"/>
    <d v="2013-12-05T00:00:00"/>
    <s v="Second Class"/>
    <s v="GZ-14470"/>
    <s v="Gary Zandusky"/>
    <x v="0"/>
    <s v="United States"/>
    <s v="Rochester"/>
    <x v="11"/>
    <n v="55901"/>
    <x v="2"/>
    <s v="OFF-PA-10004040"/>
    <x v="1"/>
    <x v="10"/>
    <s v="Universal Premium White Copier/Laser Paper (20Lb. and 87 Bright)"/>
    <n v="23.92"/>
    <n v="4"/>
    <n v="0"/>
    <n v="11.720800000000001"/>
  </r>
  <r>
    <n v="104"/>
    <s v="US-2012-156867"/>
    <x v="1"/>
    <x v="50"/>
    <d v="2012-11-17T00:00:00"/>
    <s v="Standard Class"/>
    <s v="LC-16870"/>
    <s v="Lena Cacioppo"/>
    <x v="0"/>
    <s v="United States"/>
    <s v="Aurora"/>
    <x v="22"/>
    <n v="80013"/>
    <x v="1"/>
    <s v="TEC-AC-10001552"/>
    <x v="2"/>
    <x v="11"/>
    <s v="Logitech K350 2.4Ghz Wireless Keyboard"/>
    <n v="238.89599999999999"/>
    <n v="6"/>
    <n v="0.2"/>
    <n v="-26.875800000000002"/>
  </r>
  <r>
    <n v="105"/>
    <s v="US-2012-156867"/>
    <x v="1"/>
    <x v="50"/>
    <d v="2012-11-17T00:00:00"/>
    <s v="Standard Class"/>
    <s v="LC-16870"/>
    <s v="Lena Cacioppo"/>
    <x v="0"/>
    <s v="United States"/>
    <s v="Aurora"/>
    <x v="22"/>
    <n v="80013"/>
    <x v="1"/>
    <s v="FUR-FU-10004006"/>
    <x v="0"/>
    <x v="5"/>
    <s v="Deflect-o DuraMat Lighweight, Studded, Beveled Mat for Low Pile Carpeting"/>
    <n v="102.36"/>
    <n v="3"/>
    <n v="0.2"/>
    <n v="-3.8384999999999998"/>
  </r>
  <r>
    <n v="106"/>
    <s v="US-2012-156867"/>
    <x v="1"/>
    <x v="50"/>
    <d v="2012-11-17T00:00:00"/>
    <s v="Standard Class"/>
    <s v="LC-16870"/>
    <s v="Lena Cacioppo"/>
    <x v="0"/>
    <s v="United States"/>
    <s v="Aurora"/>
    <x v="22"/>
    <n v="80013"/>
    <x v="1"/>
    <s v="OFF-BI-10002794"/>
    <x v="1"/>
    <x v="8"/>
    <s v="Avery Trapezoid Ring Binder, 3&quot; Capacity, Black, 1040 sheets"/>
    <n v="36.881999999999998"/>
    <n v="3"/>
    <n v="0.7"/>
    <n v="-25.817399999999999"/>
  </r>
  <r>
    <n v="107"/>
    <s v="CA-2014-119004"/>
    <x v="3"/>
    <x v="51"/>
    <d v="2014-11-29T00:00:00"/>
    <s v="Standard Class"/>
    <s v="JM-15250"/>
    <s v="Janet Martin"/>
    <x v="0"/>
    <s v="United States"/>
    <s v="Charlotte"/>
    <x v="3"/>
    <n v="28205"/>
    <x v="0"/>
    <s v="TEC-AC-10003499"/>
    <x v="2"/>
    <x v="11"/>
    <s v="Memorex Mini Travel Drive 8 GB USB 2.0 Flash Drive"/>
    <n v="74.111999999999995"/>
    <n v="8"/>
    <n v="0.2"/>
    <n v="17.601600000000001"/>
  </r>
  <r>
    <n v="108"/>
    <s v="CA-2014-119004"/>
    <x v="3"/>
    <x v="51"/>
    <d v="2014-11-29T00:00:00"/>
    <s v="Standard Class"/>
    <s v="JM-15250"/>
    <s v="Janet Martin"/>
    <x v="0"/>
    <s v="United States"/>
    <s v="Charlotte"/>
    <x v="3"/>
    <n v="28205"/>
    <x v="0"/>
    <s v="TEC-PH-10002844"/>
    <x v="2"/>
    <x v="7"/>
    <s v="Speck Products Candyshell Flip Case"/>
    <n v="27.992000000000001"/>
    <n v="1"/>
    <n v="0.2"/>
    <n v="2.0994000000000002"/>
  </r>
  <r>
    <n v="109"/>
    <s v="CA-2014-119004"/>
    <x v="3"/>
    <x v="51"/>
    <d v="2014-11-29T00:00:00"/>
    <s v="Standard Class"/>
    <s v="JM-15250"/>
    <s v="Janet Martin"/>
    <x v="0"/>
    <s v="United States"/>
    <s v="Charlotte"/>
    <x v="3"/>
    <n v="28205"/>
    <x v="0"/>
    <s v="OFF-AR-10000390"/>
    <x v="1"/>
    <x v="6"/>
    <s v="Newell Chalk Holder"/>
    <n v="3.3039999999999998"/>
    <n v="1"/>
    <n v="0.2"/>
    <n v="1.0738000000000001"/>
  </r>
  <r>
    <n v="110"/>
    <s v="CA-2012-129476"/>
    <x v="1"/>
    <x v="52"/>
    <d v="2012-10-20T00:00:00"/>
    <s v="Standard Class"/>
    <s v="PA-19060"/>
    <s v="Pete Armstrong"/>
    <x v="2"/>
    <s v="United States"/>
    <s v="Orland Park"/>
    <x v="10"/>
    <n v="60462"/>
    <x v="2"/>
    <s v="TEC-AC-10000844"/>
    <x v="2"/>
    <x v="11"/>
    <s v="Logitech Gaming G510s - Keyboard"/>
    <n v="339.96"/>
    <n v="5"/>
    <n v="0.2"/>
    <n v="67.992000000000004"/>
  </r>
  <r>
    <n v="111"/>
    <s v="CA-2014-146780"/>
    <x v="3"/>
    <x v="53"/>
    <d v="2014-12-31T00:00:00"/>
    <s v="Standard Class"/>
    <s v="CV-12805"/>
    <s v="Cynthia Voltz"/>
    <x v="1"/>
    <s v="United States"/>
    <s v="New York City"/>
    <x v="15"/>
    <n v="10035"/>
    <x v="3"/>
    <s v="FUR-FU-10001934"/>
    <x v="0"/>
    <x v="5"/>
    <s v="Magnifier Swing Arm Lamp"/>
    <n v="41.96"/>
    <n v="2"/>
    <n v="0"/>
    <n v="10.909599999999999"/>
  </r>
  <r>
    <n v="112"/>
    <s v="CA-2013-128867"/>
    <x v="0"/>
    <x v="54"/>
    <d v="2013-11-11T00:00:00"/>
    <s v="Standard Class"/>
    <s v="CL-12565"/>
    <s v="Clay Ludtke"/>
    <x v="0"/>
    <s v="United States"/>
    <s v="Urbandale"/>
    <x v="23"/>
    <n v="50322"/>
    <x v="2"/>
    <s v="OFF-AR-10000380"/>
    <x v="1"/>
    <x v="6"/>
    <s v="Hunt PowerHouse Electric Pencil Sharpener, Blue"/>
    <n v="75.959999999999994"/>
    <n v="2"/>
    <n v="0"/>
    <n v="22.788"/>
  </r>
  <r>
    <n v="113"/>
    <s v="CA-2013-128867"/>
    <x v="0"/>
    <x v="54"/>
    <d v="2013-11-11T00:00:00"/>
    <s v="Standard Class"/>
    <s v="CL-12565"/>
    <s v="Clay Ludtke"/>
    <x v="0"/>
    <s v="United States"/>
    <s v="Urbandale"/>
    <x v="23"/>
    <n v="50322"/>
    <x v="2"/>
    <s v="OFF-BI-10003981"/>
    <x v="1"/>
    <x v="8"/>
    <s v="Avery Durable Plastic 1&quot; Binders"/>
    <n v="27.24"/>
    <n v="6"/>
    <n v="0"/>
    <n v="13.3476"/>
  </r>
  <r>
    <n v="114"/>
    <s v="CA-2011-115259"/>
    <x v="2"/>
    <x v="55"/>
    <d v="2011-08-27T00:00:00"/>
    <s v="Second Class"/>
    <s v="RC-19960"/>
    <s v="Ryan Crowe"/>
    <x v="0"/>
    <s v="United States"/>
    <s v="Columbus"/>
    <x v="24"/>
    <n v="43229"/>
    <x v="3"/>
    <s v="OFF-FA-10000621"/>
    <x v="1"/>
    <x v="13"/>
    <s v="OIC Colored Binder Clips, Assorted Sizes"/>
    <n v="40.095999999999997"/>
    <n v="14"/>
    <n v="0.2"/>
    <n v="14.534800000000001"/>
  </r>
  <r>
    <n v="115"/>
    <s v="CA-2011-115259"/>
    <x v="2"/>
    <x v="55"/>
    <d v="2011-08-27T00:00:00"/>
    <s v="Second Class"/>
    <s v="RC-19960"/>
    <s v="Ryan Crowe"/>
    <x v="0"/>
    <s v="United States"/>
    <s v="Columbus"/>
    <x v="24"/>
    <n v="43229"/>
    <x v="3"/>
    <s v="OFF-EN-10002600"/>
    <x v="1"/>
    <x v="12"/>
    <s v="Redi-Strip #10 Envelopes, 4 1/8 x 9 1/2"/>
    <n v="4.72"/>
    <n v="2"/>
    <n v="0.2"/>
    <n v="1.6519999999999999"/>
  </r>
  <r>
    <n v="116"/>
    <s v="CA-2011-115259"/>
    <x v="2"/>
    <x v="55"/>
    <d v="2011-08-27T00:00:00"/>
    <s v="Second Class"/>
    <s v="RC-19960"/>
    <s v="Ryan Crowe"/>
    <x v="0"/>
    <s v="United States"/>
    <s v="Columbus"/>
    <x v="24"/>
    <n v="43229"/>
    <x v="3"/>
    <s v="OFF-PA-10004965"/>
    <x v="1"/>
    <x v="10"/>
    <s v="Xerox 1921"/>
    <n v="23.975999999999999"/>
    <n v="3"/>
    <n v="0.2"/>
    <n v="7.4924999999999997"/>
  </r>
  <r>
    <n v="117"/>
    <s v="CA-2011-115259"/>
    <x v="2"/>
    <x v="55"/>
    <d v="2011-08-27T00:00:00"/>
    <s v="Second Class"/>
    <s v="RC-19960"/>
    <s v="Ryan Crowe"/>
    <x v="0"/>
    <s v="United States"/>
    <s v="Columbus"/>
    <x v="24"/>
    <n v="43229"/>
    <x v="3"/>
    <s v="OFF-EN-10002504"/>
    <x v="1"/>
    <x v="12"/>
    <s v="Tyvek Top-Opening Peel &amp; Seel Envelopes, Plain White"/>
    <n v="130.464"/>
    <n v="6"/>
    <n v="0.2"/>
    <n v="44.031599999999997"/>
  </r>
  <r>
    <n v="118"/>
    <s v="CA-2012-110457"/>
    <x v="1"/>
    <x v="56"/>
    <d v="2012-03-06T00:00:00"/>
    <s v="Standard Class"/>
    <s v="DK-13090"/>
    <s v="Dave Kipp"/>
    <x v="0"/>
    <s v="United States"/>
    <s v="Seattle"/>
    <x v="4"/>
    <n v="98103"/>
    <x v="1"/>
    <s v="FUR-TA-10001768"/>
    <x v="0"/>
    <x v="3"/>
    <s v="Hon Racetrack Conference Tables"/>
    <n v="787.53"/>
    <n v="3"/>
    <n v="0"/>
    <n v="165.38130000000001"/>
  </r>
  <r>
    <n v="119"/>
    <s v="US-2012-136476"/>
    <x v="1"/>
    <x v="57"/>
    <d v="2012-04-10T00:00:00"/>
    <s v="Standard Class"/>
    <s v="GG-14650"/>
    <s v="Greg Guthrie"/>
    <x v="1"/>
    <s v="United States"/>
    <s v="Bristol"/>
    <x v="18"/>
    <n v="37620"/>
    <x v="0"/>
    <s v="OFF-BI-10003650"/>
    <x v="1"/>
    <x v="8"/>
    <s v="GBC DocuBind 300 Electric Binding Machine"/>
    <n v="157.79400000000001"/>
    <n v="1"/>
    <n v="0.7"/>
    <n v="-115.71559999999999"/>
  </r>
  <r>
    <n v="120"/>
    <s v="CA-2013-103730"/>
    <x v="0"/>
    <x v="1"/>
    <d v="2013-06-16T00:00:00"/>
    <s v="First Class"/>
    <s v="SC-20725"/>
    <s v="Steven Cartwright"/>
    <x v="0"/>
    <s v="United States"/>
    <s v="Wilmington"/>
    <x v="13"/>
    <n v="19805"/>
    <x v="3"/>
    <s v="FUR-FU-10002157"/>
    <x v="0"/>
    <x v="5"/>
    <s v="Artistic Insta-Plaque"/>
    <n v="47.04"/>
    <n v="3"/>
    <n v="0"/>
    <n v="18.345600000000001"/>
  </r>
  <r>
    <n v="121"/>
    <s v="CA-2013-103730"/>
    <x v="0"/>
    <x v="1"/>
    <d v="2013-06-16T00:00:00"/>
    <s v="First Class"/>
    <s v="SC-20725"/>
    <s v="Steven Cartwright"/>
    <x v="0"/>
    <s v="United States"/>
    <s v="Wilmington"/>
    <x v="13"/>
    <n v="19805"/>
    <x v="3"/>
    <s v="OFF-BI-10003910"/>
    <x v="1"/>
    <x v="8"/>
    <s v="DXL Angle-View Binders with Locking Rings by Samsill"/>
    <n v="30.84"/>
    <n v="4"/>
    <n v="0"/>
    <n v="13.878"/>
  </r>
  <r>
    <n v="122"/>
    <s v="CA-2013-103730"/>
    <x v="0"/>
    <x v="1"/>
    <d v="2013-06-16T00:00:00"/>
    <s v="First Class"/>
    <s v="SC-20725"/>
    <s v="Steven Cartwright"/>
    <x v="0"/>
    <s v="United States"/>
    <s v="Wilmington"/>
    <x v="13"/>
    <n v="19805"/>
    <x v="3"/>
    <s v="OFF-ST-10000777"/>
    <x v="1"/>
    <x v="4"/>
    <s v="Companion Letter/Legal File, Black"/>
    <n v="226.56"/>
    <n v="6"/>
    <n v="0"/>
    <n v="63.436799999999998"/>
  </r>
  <r>
    <n v="123"/>
    <s v="CA-2013-103730"/>
    <x v="0"/>
    <x v="1"/>
    <d v="2013-06-16T00:00:00"/>
    <s v="First Class"/>
    <s v="SC-20725"/>
    <s v="Steven Cartwright"/>
    <x v="0"/>
    <s v="United States"/>
    <s v="Wilmington"/>
    <x v="13"/>
    <n v="19805"/>
    <x v="3"/>
    <s v="OFF-EN-10002500"/>
    <x v="1"/>
    <x v="12"/>
    <s v="Globe Weis Peel &amp; Seel First Class Envelopes"/>
    <n v="115.02"/>
    <n v="9"/>
    <n v="0"/>
    <n v="51.759"/>
  </r>
  <r>
    <n v="124"/>
    <s v="CA-2013-103730"/>
    <x v="0"/>
    <x v="1"/>
    <d v="2013-06-16T00:00:00"/>
    <s v="First Class"/>
    <s v="SC-20725"/>
    <s v="Steven Cartwright"/>
    <x v="0"/>
    <s v="United States"/>
    <s v="Wilmington"/>
    <x v="13"/>
    <n v="19805"/>
    <x v="3"/>
    <s v="TEC-PH-10003875"/>
    <x v="2"/>
    <x v="7"/>
    <s v="KLD Oscar II Style Snap-on Ultra Thin Side Flip Synthetic Leather Cover Case for HTC One HTC M7"/>
    <n v="68.040000000000006"/>
    <n v="7"/>
    <n v="0"/>
    <n v="19.7316"/>
  </r>
  <r>
    <n v="125"/>
    <s v="US-2011-152030"/>
    <x v="2"/>
    <x v="58"/>
    <d v="2011-12-28T00:00:00"/>
    <s v="Second Class"/>
    <s v="AD-10180"/>
    <s v="Alan Dominguez"/>
    <x v="2"/>
    <s v="United States"/>
    <s v="Houston"/>
    <x v="5"/>
    <n v="77041"/>
    <x v="2"/>
    <s v="FUR-CH-10004063"/>
    <x v="0"/>
    <x v="1"/>
    <s v="Global Deluxe High-Back Manager's Chair"/>
    <n v="600.55799999999999"/>
    <n v="3"/>
    <n v="0.3"/>
    <n v="-8.5793999999999997"/>
  </r>
  <r>
    <n v="126"/>
    <s v="US-2011-134614"/>
    <x v="2"/>
    <x v="59"/>
    <d v="2011-09-25T00:00:00"/>
    <s v="Standard Class"/>
    <s v="PF-19165"/>
    <s v="Philip Fox"/>
    <x v="0"/>
    <s v="United States"/>
    <s v="Bloomington"/>
    <x v="10"/>
    <n v="61701"/>
    <x v="2"/>
    <s v="FUR-TA-10004534"/>
    <x v="0"/>
    <x v="3"/>
    <s v="Bevis 44 x 96 Conference Tables"/>
    <n v="617.70000000000005"/>
    <n v="6"/>
    <n v="0.5"/>
    <n v="-407.68200000000002"/>
  </r>
  <r>
    <n v="127"/>
    <s v="US-2014-107272"/>
    <x v="3"/>
    <x v="60"/>
    <d v="2014-11-13T00:00:00"/>
    <s v="Standard Class"/>
    <s v="TS-21610"/>
    <s v="Troy Staebel"/>
    <x v="0"/>
    <s v="United States"/>
    <s v="Phoenix"/>
    <x v="16"/>
    <n v="85023"/>
    <x v="1"/>
    <s v="OFF-BI-10003274"/>
    <x v="1"/>
    <x v="8"/>
    <s v="Avery Durable Slant Ring Binders, No Labels"/>
    <n v="2.3879999999999999"/>
    <n v="2"/>
    <n v="0.7"/>
    <n v="-1.8308"/>
  </r>
  <r>
    <n v="128"/>
    <s v="US-2014-107272"/>
    <x v="3"/>
    <x v="60"/>
    <d v="2014-11-13T00:00:00"/>
    <s v="Standard Class"/>
    <s v="TS-21610"/>
    <s v="Troy Staebel"/>
    <x v="0"/>
    <s v="United States"/>
    <s v="Phoenix"/>
    <x v="16"/>
    <n v="85023"/>
    <x v="1"/>
    <s v="OFF-ST-10002974"/>
    <x v="1"/>
    <x v="4"/>
    <s v="Trav-L-File Heavy-Duty Shuttle II, Black"/>
    <n v="243.99199999999999"/>
    <n v="7"/>
    <n v="0.2"/>
    <n v="30.498999999999999"/>
  </r>
  <r>
    <n v="129"/>
    <s v="US-2013-125969"/>
    <x v="0"/>
    <x v="61"/>
    <d v="2013-11-11T00:00:00"/>
    <s v="Second Class"/>
    <s v="LS-16975"/>
    <s v="Lindsay Shagiari"/>
    <x v="2"/>
    <s v="United States"/>
    <s v="Los Angeles"/>
    <x v="1"/>
    <n v="90004"/>
    <x v="1"/>
    <s v="FUR-CH-10001146"/>
    <x v="0"/>
    <x v="1"/>
    <s v="Global Task Chair, Black"/>
    <n v="81.424000000000007"/>
    <n v="2"/>
    <n v="0.2"/>
    <n v="-9.1601999999999997"/>
  </r>
  <r>
    <n v="130"/>
    <s v="US-2013-125969"/>
    <x v="0"/>
    <x v="61"/>
    <d v="2013-11-11T00:00:00"/>
    <s v="Second Class"/>
    <s v="LS-16975"/>
    <s v="Lindsay Shagiari"/>
    <x v="2"/>
    <s v="United States"/>
    <s v="Los Angeles"/>
    <x v="1"/>
    <n v="90004"/>
    <x v="1"/>
    <s v="FUR-FU-10003773"/>
    <x v="0"/>
    <x v="5"/>
    <s v="Eldon Cleatmat Plus Chair Mats for High Pile Carpets"/>
    <n v="238.56"/>
    <n v="3"/>
    <n v="0"/>
    <n v="26.241599999999998"/>
  </r>
  <r>
    <n v="131"/>
    <s v="US-2014-164147"/>
    <x v="3"/>
    <x v="62"/>
    <d v="2014-02-06T00:00:00"/>
    <s v="First Class"/>
    <s v="DW-13585"/>
    <s v="Dorothy Wardle"/>
    <x v="1"/>
    <s v="United States"/>
    <s v="Columbus"/>
    <x v="24"/>
    <n v="43229"/>
    <x v="3"/>
    <s v="TEC-PH-10002293"/>
    <x v="2"/>
    <x v="7"/>
    <s v="Anker 36W 4-Port USB Wall Charger Travel Power Adapter for iPhone 5s 5c 5"/>
    <n v="59.97"/>
    <n v="5"/>
    <n v="0.4"/>
    <n v="-11.994"/>
  </r>
  <r>
    <n v="132"/>
    <s v="US-2014-164147"/>
    <x v="3"/>
    <x v="62"/>
    <d v="2014-02-06T00:00:00"/>
    <s v="First Class"/>
    <s v="DW-13585"/>
    <s v="Dorothy Wardle"/>
    <x v="1"/>
    <s v="United States"/>
    <s v="Columbus"/>
    <x v="24"/>
    <n v="43229"/>
    <x v="3"/>
    <s v="OFF-PA-10002377"/>
    <x v="1"/>
    <x v="10"/>
    <s v="Xerox 1916"/>
    <n v="78.304000000000002"/>
    <n v="2"/>
    <n v="0.2"/>
    <n v="29.364000000000001"/>
  </r>
  <r>
    <n v="133"/>
    <s v="US-2014-164147"/>
    <x v="3"/>
    <x v="62"/>
    <d v="2014-02-06T00:00:00"/>
    <s v="First Class"/>
    <s v="DW-13585"/>
    <s v="Dorothy Wardle"/>
    <x v="1"/>
    <s v="United States"/>
    <s v="Columbus"/>
    <x v="24"/>
    <n v="43229"/>
    <x v="3"/>
    <s v="OFF-FA-10002780"/>
    <x v="1"/>
    <x v="13"/>
    <s v="Staples"/>
    <n v="21.456"/>
    <n v="9"/>
    <n v="0.2"/>
    <n v="6.9732000000000003"/>
  </r>
  <r>
    <n v="134"/>
    <s v="CA-2013-145583"/>
    <x v="0"/>
    <x v="63"/>
    <d v="2013-10-20T00:00:00"/>
    <s v="Standard Class"/>
    <s v="LC-16885"/>
    <s v="Lena Creighton"/>
    <x v="0"/>
    <s v="United States"/>
    <s v="Roseville"/>
    <x v="1"/>
    <n v="95661"/>
    <x v="1"/>
    <s v="OFF-PA-10001804"/>
    <x v="1"/>
    <x v="10"/>
    <s v="Xerox 195"/>
    <n v="20.04"/>
    <n v="3"/>
    <n v="0"/>
    <n v="9.6191999999999993"/>
  </r>
  <r>
    <n v="135"/>
    <s v="CA-2013-145583"/>
    <x v="0"/>
    <x v="63"/>
    <d v="2013-10-20T00:00:00"/>
    <s v="Standard Class"/>
    <s v="LC-16885"/>
    <s v="Lena Creighton"/>
    <x v="0"/>
    <s v="United States"/>
    <s v="Roseville"/>
    <x v="1"/>
    <n v="95661"/>
    <x v="1"/>
    <s v="OFF-PA-10001736"/>
    <x v="1"/>
    <x v="10"/>
    <s v="Xerox 1880"/>
    <n v="35.44"/>
    <n v="1"/>
    <n v="0"/>
    <n v="16.6568"/>
  </r>
  <r>
    <n v="136"/>
    <s v="CA-2013-145583"/>
    <x v="0"/>
    <x v="63"/>
    <d v="2013-10-20T00:00:00"/>
    <s v="Standard Class"/>
    <s v="LC-16885"/>
    <s v="Lena Creighton"/>
    <x v="0"/>
    <s v="United States"/>
    <s v="Roseville"/>
    <x v="1"/>
    <n v="95661"/>
    <x v="1"/>
    <s v="OFF-AR-10001149"/>
    <x v="1"/>
    <x v="6"/>
    <s v="Sanford Colorific Colored Pencils, 12/Box"/>
    <n v="11.52"/>
    <n v="4"/>
    <n v="0"/>
    <n v="3.456"/>
  </r>
  <r>
    <n v="137"/>
    <s v="CA-2013-145583"/>
    <x v="0"/>
    <x v="63"/>
    <d v="2013-10-20T00:00:00"/>
    <s v="Standard Class"/>
    <s v="LC-16885"/>
    <s v="Lena Creighton"/>
    <x v="0"/>
    <s v="United States"/>
    <s v="Roseville"/>
    <x v="1"/>
    <n v="95661"/>
    <x v="1"/>
    <s v="OFF-FA-10002988"/>
    <x v="1"/>
    <x v="13"/>
    <s v="Ideal Clamps"/>
    <n v="4.0199999999999996"/>
    <n v="2"/>
    <n v="0"/>
    <n v="1.9698"/>
  </r>
  <r>
    <n v="138"/>
    <s v="CA-2013-145583"/>
    <x v="0"/>
    <x v="63"/>
    <d v="2013-10-20T00:00:00"/>
    <s v="Standard Class"/>
    <s v="LC-16885"/>
    <s v="Lena Creighton"/>
    <x v="0"/>
    <s v="United States"/>
    <s v="Roseville"/>
    <x v="1"/>
    <n v="95661"/>
    <x v="1"/>
    <s v="OFF-BI-10004781"/>
    <x v="1"/>
    <x v="8"/>
    <s v="GBC Wire Binding Strips"/>
    <n v="76.176000000000002"/>
    <n v="3"/>
    <n v="0.2"/>
    <n v="26.6616"/>
  </r>
  <r>
    <n v="139"/>
    <s v="CA-2013-145583"/>
    <x v="0"/>
    <x v="63"/>
    <d v="2013-10-20T00:00:00"/>
    <s v="Standard Class"/>
    <s v="LC-16885"/>
    <s v="Lena Creighton"/>
    <x v="0"/>
    <s v="United States"/>
    <s v="Roseville"/>
    <x v="1"/>
    <n v="95661"/>
    <x v="1"/>
    <s v="OFF-SU-10001218"/>
    <x v="1"/>
    <x v="14"/>
    <s v="Fiskars Softgrip Scissors"/>
    <n v="65.88"/>
    <n v="6"/>
    <n v="0"/>
    <n v="18.446400000000001"/>
  </r>
  <r>
    <n v="140"/>
    <s v="CA-2013-145583"/>
    <x v="0"/>
    <x v="63"/>
    <d v="2013-10-20T00:00:00"/>
    <s v="Standard Class"/>
    <s v="LC-16885"/>
    <s v="Lena Creighton"/>
    <x v="0"/>
    <s v="United States"/>
    <s v="Roseville"/>
    <x v="1"/>
    <n v="95661"/>
    <x v="1"/>
    <s v="FUR-FU-10001706"/>
    <x v="0"/>
    <x v="5"/>
    <s v="Longer-Life Soft White Bulbs"/>
    <n v="43.12"/>
    <n v="14"/>
    <n v="0"/>
    <n v="20.697600000000001"/>
  </r>
  <r>
    <n v="141"/>
    <s v="CA-2013-110366"/>
    <x v="0"/>
    <x v="64"/>
    <d v="2013-09-08T00:00:00"/>
    <s v="Second Class"/>
    <s v="JD-15895"/>
    <s v="Jonathan Doherty"/>
    <x v="1"/>
    <s v="United States"/>
    <s v="Philadelphia"/>
    <x v="9"/>
    <n v="19140"/>
    <x v="3"/>
    <s v="FUR-FU-10004848"/>
    <x v="0"/>
    <x v="5"/>
    <s v="Howard Miller 13-3/4&quot; Diameter Brushed Chrome Round Wall Clock"/>
    <n v="82.8"/>
    <n v="2"/>
    <n v="0.2"/>
    <n v="10.35"/>
  </r>
  <r>
    <n v="142"/>
    <s v="CA-2014-106180"/>
    <x v="3"/>
    <x v="65"/>
    <d v="2014-09-24T00:00:00"/>
    <s v="Standard Class"/>
    <s v="SH-19975"/>
    <s v="Sally Hughsby"/>
    <x v="1"/>
    <s v="United States"/>
    <s v="San Francisco"/>
    <x v="1"/>
    <n v="94122"/>
    <x v="1"/>
    <s v="OFF-AR-10000940"/>
    <x v="1"/>
    <x v="6"/>
    <s v="Newell 343"/>
    <n v="8.82"/>
    <n v="3"/>
    <n v="0"/>
    <n v="2.3814000000000002"/>
  </r>
  <r>
    <n v="143"/>
    <s v="CA-2014-106180"/>
    <x v="3"/>
    <x v="65"/>
    <d v="2014-09-24T00:00:00"/>
    <s v="Standard Class"/>
    <s v="SH-19975"/>
    <s v="Sally Hughsby"/>
    <x v="1"/>
    <s v="United States"/>
    <s v="San Francisco"/>
    <x v="1"/>
    <n v="94122"/>
    <x v="1"/>
    <s v="OFF-EN-10004030"/>
    <x v="1"/>
    <x v="12"/>
    <s v="Convenience Packs of Business Envelopes"/>
    <n v="10.86"/>
    <n v="3"/>
    <n v="0"/>
    <n v="5.1041999999999996"/>
  </r>
  <r>
    <n v="144"/>
    <s v="CA-2014-106180"/>
    <x v="3"/>
    <x v="65"/>
    <d v="2014-09-24T00:00:00"/>
    <s v="Standard Class"/>
    <s v="SH-19975"/>
    <s v="Sally Hughsby"/>
    <x v="1"/>
    <s v="United States"/>
    <s v="San Francisco"/>
    <x v="1"/>
    <n v="94122"/>
    <x v="1"/>
    <s v="OFF-PA-10004327"/>
    <x v="1"/>
    <x v="10"/>
    <s v="Xerox 1911"/>
    <n v="143.69999999999999"/>
    <n v="3"/>
    <n v="0"/>
    <n v="68.975999999999999"/>
  </r>
  <r>
    <n v="145"/>
    <s v="CA-2014-155376"/>
    <x v="3"/>
    <x v="66"/>
    <d v="2014-12-28T00:00:00"/>
    <s v="Standard Class"/>
    <s v="SG-20080"/>
    <s v="Sandra Glassco"/>
    <x v="0"/>
    <s v="United States"/>
    <s v="Independence"/>
    <x v="25"/>
    <n v="64055"/>
    <x v="2"/>
    <s v="OFF-AP-10001058"/>
    <x v="1"/>
    <x v="9"/>
    <s v="Sanyo 2.5 Cubic Foot Mid-Size Office Refrigerators"/>
    <n v="839.43"/>
    <n v="3"/>
    <n v="0"/>
    <n v="218.2518"/>
  </r>
  <r>
    <n v="146"/>
    <s v="CA-2012-110744"/>
    <x v="1"/>
    <x v="67"/>
    <d v="2012-09-12T00:00:00"/>
    <s v="Standard Class"/>
    <s v="HA-14920"/>
    <s v="Helen Andreada"/>
    <x v="0"/>
    <s v="United States"/>
    <s v="Pasadena"/>
    <x v="1"/>
    <n v="91104"/>
    <x v="1"/>
    <s v="OFF-ST-10003656"/>
    <x v="1"/>
    <x v="4"/>
    <s v="Safco Industrial Wire Shelving"/>
    <n v="671.93"/>
    <n v="7"/>
    <n v="0"/>
    <n v="20.157900000000001"/>
  </r>
  <r>
    <n v="147"/>
    <s v="CA-2011-110072"/>
    <x v="2"/>
    <x v="68"/>
    <d v="2011-10-28T00:00:00"/>
    <s v="Standard Class"/>
    <s v="MG-17680"/>
    <s v="Maureen Gastineau"/>
    <x v="2"/>
    <s v="United States"/>
    <s v="Newark"/>
    <x v="24"/>
    <n v="43055"/>
    <x v="3"/>
    <s v="FUR-FU-10000521"/>
    <x v="0"/>
    <x v="5"/>
    <s v="Seth Thomas 14&quot; Putty-Colored Wall Clock"/>
    <n v="93.888000000000005"/>
    <n v="4"/>
    <n v="0.2"/>
    <n v="12.909599999999999"/>
  </r>
  <r>
    <n v="148"/>
    <s v="CA-2013-114489"/>
    <x v="0"/>
    <x v="5"/>
    <d v="2013-12-10T00:00:00"/>
    <s v="Standard Class"/>
    <s v="JE-16165"/>
    <s v="Justin Ellison"/>
    <x v="1"/>
    <s v="United States"/>
    <s v="Franklin"/>
    <x v="6"/>
    <n v="53132"/>
    <x v="2"/>
    <s v="TEC-PH-10000215"/>
    <x v="2"/>
    <x v="7"/>
    <s v="Plantronics Cordless Phone Headset with In-line Volume - M214C"/>
    <n v="384.45"/>
    <n v="11"/>
    <n v="0"/>
    <n v="103.8015"/>
  </r>
  <r>
    <n v="149"/>
    <s v="CA-2013-114489"/>
    <x v="0"/>
    <x v="5"/>
    <d v="2013-12-10T00:00:00"/>
    <s v="Standard Class"/>
    <s v="JE-16165"/>
    <s v="Justin Ellison"/>
    <x v="1"/>
    <s v="United States"/>
    <s v="Franklin"/>
    <x v="6"/>
    <n v="53132"/>
    <x v="2"/>
    <s v="TEC-PH-10001448"/>
    <x v="2"/>
    <x v="7"/>
    <s v="Anker Astro 15000mAh USB Portable Charger"/>
    <n v="149.97"/>
    <n v="3"/>
    <n v="0"/>
    <n v="5.9988000000000001"/>
  </r>
  <r>
    <n v="150"/>
    <s v="CA-2013-114489"/>
    <x v="0"/>
    <x v="5"/>
    <d v="2013-12-10T00:00:00"/>
    <s v="Standard Class"/>
    <s v="JE-16165"/>
    <s v="Justin Ellison"/>
    <x v="1"/>
    <s v="United States"/>
    <s v="Franklin"/>
    <x v="6"/>
    <n v="53132"/>
    <x v="2"/>
    <s v="FUR-CH-10000454"/>
    <x v="0"/>
    <x v="1"/>
    <s v="Hon Deluxe Fabric Upholstered Stacking Chairs, Rounded Back"/>
    <n v="1951.84"/>
    <n v="8"/>
    <n v="0"/>
    <n v="585.55200000000002"/>
  </r>
  <r>
    <n v="151"/>
    <s v="CA-2013-114489"/>
    <x v="0"/>
    <x v="5"/>
    <d v="2013-12-10T00:00:00"/>
    <s v="Standard Class"/>
    <s v="JE-16165"/>
    <s v="Justin Ellison"/>
    <x v="1"/>
    <s v="United States"/>
    <s v="Franklin"/>
    <x v="6"/>
    <n v="53132"/>
    <x v="2"/>
    <s v="OFF-BI-10002735"/>
    <x v="1"/>
    <x v="8"/>
    <s v="GBC Prestige Therm-A-Bind Covers"/>
    <n v="171.55"/>
    <n v="5"/>
    <n v="0"/>
    <n v="80.628500000000003"/>
  </r>
  <r>
    <n v="152"/>
    <s v="CA-2013-158834"/>
    <x v="0"/>
    <x v="69"/>
    <d v="2013-03-17T00:00:00"/>
    <s v="First Class"/>
    <s v="TW-21025"/>
    <s v="Tamara Willingham"/>
    <x v="2"/>
    <s v="United States"/>
    <s v="Scottsdale"/>
    <x v="16"/>
    <n v="85254"/>
    <x v="1"/>
    <s v="OFF-AP-10000326"/>
    <x v="1"/>
    <x v="9"/>
    <s v="Belkin 7 Outlet SurgeMaster Surge Protector with Phone Protection"/>
    <n v="157.91999999999999"/>
    <n v="5"/>
    <n v="0.2"/>
    <n v="17.765999999999998"/>
  </r>
  <r>
    <n v="153"/>
    <s v="CA-2013-158834"/>
    <x v="0"/>
    <x v="69"/>
    <d v="2013-03-17T00:00:00"/>
    <s v="First Class"/>
    <s v="TW-21025"/>
    <s v="Tamara Willingham"/>
    <x v="2"/>
    <s v="United States"/>
    <s v="Scottsdale"/>
    <x v="16"/>
    <n v="85254"/>
    <x v="1"/>
    <s v="TEC-PH-10001254"/>
    <x v="2"/>
    <x v="7"/>
    <s v="Jabra BIZ 2300 Duo QD Duo Corded Headset"/>
    <n v="203.184"/>
    <n v="2"/>
    <n v="0.2"/>
    <n v="15.238799999999999"/>
  </r>
  <r>
    <n v="154"/>
    <s v="CA-2012-124919"/>
    <x v="1"/>
    <x v="70"/>
    <d v="2012-06-02T00:00:00"/>
    <s v="First Class"/>
    <s v="SP-20650"/>
    <s v="Stephanie Phelps"/>
    <x v="1"/>
    <s v="United States"/>
    <s v="San Jose"/>
    <x v="1"/>
    <n v="95123"/>
    <x v="1"/>
    <s v="OFF-PA-10001950"/>
    <x v="1"/>
    <x v="10"/>
    <s v="Southworth 25% Cotton Antique Laid Paper &amp; Envelopes"/>
    <n v="58.38"/>
    <n v="7"/>
    <n v="0"/>
    <n v="26.271000000000001"/>
  </r>
  <r>
    <n v="155"/>
    <s v="CA-2012-124919"/>
    <x v="1"/>
    <x v="70"/>
    <d v="2012-06-02T00:00:00"/>
    <s v="First Class"/>
    <s v="SP-20650"/>
    <s v="Stephanie Phelps"/>
    <x v="1"/>
    <s v="United States"/>
    <s v="San Jose"/>
    <x v="1"/>
    <n v="95123"/>
    <x v="1"/>
    <s v="OFF-PA-10002254"/>
    <x v="1"/>
    <x v="10"/>
    <s v="Xerox 1883"/>
    <n v="105.52"/>
    <n v="4"/>
    <n v="0"/>
    <n v="48.539200000000001"/>
  </r>
  <r>
    <n v="156"/>
    <s v="CA-2012-124919"/>
    <x v="1"/>
    <x v="70"/>
    <d v="2012-06-02T00:00:00"/>
    <s v="First Class"/>
    <s v="SP-20650"/>
    <s v="Stephanie Phelps"/>
    <x v="1"/>
    <s v="United States"/>
    <s v="San Jose"/>
    <x v="1"/>
    <n v="95123"/>
    <x v="1"/>
    <s v="OFF-ST-10001590"/>
    <x v="1"/>
    <x v="4"/>
    <s v="Tenex Personal Project File with Scoop Front Design, Black"/>
    <n v="80.88"/>
    <n v="6"/>
    <n v="0"/>
    <n v="21.0288"/>
  </r>
  <r>
    <n v="157"/>
    <s v="CA-2012-118948"/>
    <x v="1"/>
    <x v="71"/>
    <d v="2012-06-03T00:00:00"/>
    <s v="Standard Class"/>
    <s v="NK-18490"/>
    <s v="Neil Knudson"/>
    <x v="2"/>
    <s v="United States"/>
    <s v="Seattle"/>
    <x v="4"/>
    <n v="98105"/>
    <x v="1"/>
    <s v="OFF-AR-10001547"/>
    <x v="1"/>
    <x v="6"/>
    <s v="Newell 311"/>
    <n v="6.63"/>
    <n v="3"/>
    <n v="0"/>
    <n v="1.7901"/>
  </r>
  <r>
    <n v="158"/>
    <s v="CA-2011-104269"/>
    <x v="2"/>
    <x v="72"/>
    <d v="2011-03-06T00:00:00"/>
    <s v="Second Class"/>
    <s v="DB-13060"/>
    <s v="Dave Brooks"/>
    <x v="0"/>
    <s v="United States"/>
    <s v="Seattle"/>
    <x v="4"/>
    <n v="98115"/>
    <x v="1"/>
    <s v="FUR-CH-10004063"/>
    <x v="0"/>
    <x v="1"/>
    <s v="Global Deluxe High-Back Manager's Chair"/>
    <n v="457.56799999999998"/>
    <n v="2"/>
    <n v="0.2"/>
    <n v="51.476399999999998"/>
  </r>
  <r>
    <n v="159"/>
    <s v="CA-2013-114104"/>
    <x v="0"/>
    <x v="73"/>
    <d v="2013-11-25T00:00:00"/>
    <s v="Standard Class"/>
    <s v="NP-18670"/>
    <s v="Nora Paige"/>
    <x v="0"/>
    <s v="United States"/>
    <s v="Edmond"/>
    <x v="26"/>
    <n v="73034"/>
    <x v="2"/>
    <s v="OFF-LA-10002475"/>
    <x v="1"/>
    <x v="2"/>
    <s v="Avery 519"/>
    <n v="14.62"/>
    <n v="2"/>
    <n v="0"/>
    <n v="6.8714000000000004"/>
  </r>
  <r>
    <n v="160"/>
    <s v="CA-2013-114104"/>
    <x v="0"/>
    <x v="73"/>
    <d v="2013-11-25T00:00:00"/>
    <s v="Standard Class"/>
    <s v="NP-18670"/>
    <s v="Nora Paige"/>
    <x v="0"/>
    <s v="United States"/>
    <s v="Edmond"/>
    <x v="26"/>
    <n v="73034"/>
    <x v="2"/>
    <s v="TEC-PH-10004536"/>
    <x v="2"/>
    <x v="7"/>
    <s v="Avaya 5420 Digital phone"/>
    <n v="944.93"/>
    <n v="7"/>
    <n v="0"/>
    <n v="236.23249999999999"/>
  </r>
  <r>
    <n v="161"/>
    <s v="CA-2013-162733"/>
    <x v="0"/>
    <x v="74"/>
    <d v="2013-05-13T00:00:00"/>
    <s v="First Class"/>
    <s v="TT-21070"/>
    <s v="Ted Trevino"/>
    <x v="0"/>
    <s v="United States"/>
    <s v="Los Angeles"/>
    <x v="1"/>
    <n v="90045"/>
    <x v="1"/>
    <s v="OFF-PA-10002751"/>
    <x v="1"/>
    <x v="10"/>
    <s v="Xerox 1920"/>
    <n v="5.98"/>
    <n v="1"/>
    <n v="0"/>
    <n v="2.6909999999999998"/>
  </r>
  <r>
    <n v="162"/>
    <s v="CA-2012-119697"/>
    <x v="1"/>
    <x v="75"/>
    <d v="2012-12-31T00:00:00"/>
    <s v="Second Class"/>
    <s v="EM-13960"/>
    <s v="Eric Murdock"/>
    <x v="0"/>
    <s v="United States"/>
    <s v="Philadelphia"/>
    <x v="9"/>
    <n v="19134"/>
    <x v="3"/>
    <s v="TEC-AC-10003657"/>
    <x v="2"/>
    <x v="11"/>
    <s v="Lenovo 17-Key USB Numeric Keypad"/>
    <n v="54.384"/>
    <n v="2"/>
    <n v="0.2"/>
    <n v="1.3595999999999999"/>
  </r>
  <r>
    <n v="163"/>
    <s v="CA-2013-154508"/>
    <x v="0"/>
    <x v="76"/>
    <d v="2013-11-21T00:00:00"/>
    <s v="Standard Class"/>
    <s v="RD-19900"/>
    <s v="Ruben Dartt"/>
    <x v="0"/>
    <s v="United States"/>
    <s v="Carlsbad"/>
    <x v="27"/>
    <n v="88220"/>
    <x v="1"/>
    <s v="OFF-EN-10001990"/>
    <x v="1"/>
    <x v="12"/>
    <s v="Staples"/>
    <n v="28.4"/>
    <n v="5"/>
    <n v="0"/>
    <n v="13.348000000000001"/>
  </r>
  <r>
    <n v="164"/>
    <s v="CA-2013-113817"/>
    <x v="0"/>
    <x v="77"/>
    <d v="2013-11-12T00:00:00"/>
    <s v="Standard Class"/>
    <s v="MJ-17740"/>
    <s v="Max Jones"/>
    <x v="0"/>
    <s v="United States"/>
    <s v="Seattle"/>
    <x v="4"/>
    <n v="98115"/>
    <x v="1"/>
    <s v="OFF-BI-10004002"/>
    <x v="1"/>
    <x v="8"/>
    <s v="Wilson Jones International Size A4 Ring Binders"/>
    <n v="27.68"/>
    <n v="2"/>
    <n v="0.2"/>
    <n v="9.6880000000000006"/>
  </r>
  <r>
    <n v="165"/>
    <s v="CA-2011-139892"/>
    <x v="2"/>
    <x v="78"/>
    <d v="2011-09-12T00:00:00"/>
    <s v="Standard Class"/>
    <s v="BM-11140"/>
    <s v="Becky Martin"/>
    <x v="0"/>
    <s v="United States"/>
    <s v="San Antonio"/>
    <x v="5"/>
    <n v="78207"/>
    <x v="2"/>
    <s v="OFF-AR-10004441"/>
    <x v="1"/>
    <x v="6"/>
    <s v="BIC Brite Liner Highlighters"/>
    <n v="9.9359999999999999"/>
    <n v="3"/>
    <n v="0.2"/>
    <n v="2.7324000000000002"/>
  </r>
  <r>
    <n v="166"/>
    <s v="CA-2011-139892"/>
    <x v="2"/>
    <x v="78"/>
    <d v="2011-09-12T00:00:00"/>
    <s v="Standard Class"/>
    <s v="BM-11140"/>
    <s v="Becky Martin"/>
    <x v="0"/>
    <s v="United States"/>
    <s v="San Antonio"/>
    <x v="5"/>
    <n v="78207"/>
    <x v="2"/>
    <s v="TEC-MA-10000822"/>
    <x v="2"/>
    <x v="15"/>
    <s v="Lexmark MX611dhe Monochrome Laser Printer"/>
    <n v="8159.9520000000002"/>
    <n v="8"/>
    <n v="0.4"/>
    <n v="-1359.992"/>
  </r>
  <r>
    <n v="167"/>
    <s v="CA-2011-139892"/>
    <x v="2"/>
    <x v="78"/>
    <d v="2011-09-12T00:00:00"/>
    <s v="Standard Class"/>
    <s v="BM-11140"/>
    <s v="Becky Martin"/>
    <x v="0"/>
    <s v="United States"/>
    <s v="San Antonio"/>
    <x v="5"/>
    <n v="78207"/>
    <x v="2"/>
    <s v="OFF-ST-10000991"/>
    <x v="1"/>
    <x v="4"/>
    <s v="Space Solutions HD Industrial Steel Shelving."/>
    <n v="275.928"/>
    <n v="3"/>
    <n v="0.2"/>
    <n v="-58.634700000000002"/>
  </r>
  <r>
    <n v="168"/>
    <s v="CA-2011-139892"/>
    <x v="2"/>
    <x v="78"/>
    <d v="2011-09-12T00:00:00"/>
    <s v="Standard Class"/>
    <s v="BM-11140"/>
    <s v="Becky Martin"/>
    <x v="0"/>
    <s v="United States"/>
    <s v="San Antonio"/>
    <x v="5"/>
    <n v="78207"/>
    <x v="2"/>
    <s v="FUR-CH-10004287"/>
    <x v="0"/>
    <x v="1"/>
    <s v="SAFCO Arco Folding Chair"/>
    <n v="1740.06"/>
    <n v="9"/>
    <n v="0.3"/>
    <n v="-24.858000000000001"/>
  </r>
  <r>
    <n v="169"/>
    <s v="CA-2011-139892"/>
    <x v="2"/>
    <x v="78"/>
    <d v="2011-09-12T00:00:00"/>
    <s v="Standard Class"/>
    <s v="BM-11140"/>
    <s v="Becky Martin"/>
    <x v="0"/>
    <s v="United States"/>
    <s v="San Antonio"/>
    <x v="5"/>
    <n v="78207"/>
    <x v="2"/>
    <s v="OFF-AR-10002656"/>
    <x v="1"/>
    <x v="6"/>
    <s v="Sanford Liquid Accent Highlighters"/>
    <n v="32.064"/>
    <n v="6"/>
    <n v="0.2"/>
    <n v="6.8136000000000001"/>
  </r>
  <r>
    <n v="170"/>
    <s v="CA-2011-139892"/>
    <x v="2"/>
    <x v="78"/>
    <d v="2011-09-12T00:00:00"/>
    <s v="Standard Class"/>
    <s v="BM-11140"/>
    <s v="Becky Martin"/>
    <x v="0"/>
    <s v="United States"/>
    <s v="San Antonio"/>
    <x v="5"/>
    <n v="78207"/>
    <x v="2"/>
    <s v="OFF-AP-10002518"/>
    <x v="1"/>
    <x v="9"/>
    <s v="Kensington 7 Outlet MasterPiece Power Center"/>
    <n v="177.98"/>
    <n v="5"/>
    <n v="0.8"/>
    <n v="-453.84899999999999"/>
  </r>
  <r>
    <n v="171"/>
    <s v="CA-2011-139892"/>
    <x v="2"/>
    <x v="78"/>
    <d v="2011-09-12T00:00:00"/>
    <s v="Standard Class"/>
    <s v="BM-11140"/>
    <s v="Becky Martin"/>
    <x v="0"/>
    <s v="United States"/>
    <s v="San Antonio"/>
    <x v="5"/>
    <n v="78207"/>
    <x v="2"/>
    <s v="TEC-PH-10003931"/>
    <x v="2"/>
    <x v="7"/>
    <s v="JBL Micro Wireless Portable Bluetooth Speaker"/>
    <n v="143.976"/>
    <n v="3"/>
    <n v="0.2"/>
    <n v="8.9984999999999999"/>
  </r>
  <r>
    <n v="172"/>
    <s v="CA-2011-118962"/>
    <x v="2"/>
    <x v="79"/>
    <d v="2011-08-09T00:00:00"/>
    <s v="Standard Class"/>
    <s v="CS-12130"/>
    <s v="Chad Sievert"/>
    <x v="0"/>
    <s v="United States"/>
    <s v="Los Angeles"/>
    <x v="1"/>
    <n v="90004"/>
    <x v="1"/>
    <s v="OFF-PA-10000659"/>
    <x v="1"/>
    <x v="10"/>
    <s v="Adams Phone Message Book, Professional, 400 Message Capacity, 5 3/6” x 11”"/>
    <n v="20.94"/>
    <n v="3"/>
    <n v="0"/>
    <n v="9.8417999999999992"/>
  </r>
  <r>
    <n v="173"/>
    <s v="CA-2011-118962"/>
    <x v="2"/>
    <x v="79"/>
    <d v="2011-08-09T00:00:00"/>
    <s v="Standard Class"/>
    <s v="CS-12130"/>
    <s v="Chad Sievert"/>
    <x v="0"/>
    <s v="United States"/>
    <s v="Los Angeles"/>
    <x v="1"/>
    <n v="90004"/>
    <x v="1"/>
    <s v="OFF-PA-10001144"/>
    <x v="1"/>
    <x v="10"/>
    <s v="Xerox 1913"/>
    <n v="110.96"/>
    <n v="2"/>
    <n v="0"/>
    <n v="53.260800000000003"/>
  </r>
  <r>
    <n v="174"/>
    <s v="CA-2011-118962"/>
    <x v="2"/>
    <x v="79"/>
    <d v="2011-08-09T00:00:00"/>
    <s v="Standard Class"/>
    <s v="CS-12130"/>
    <s v="Chad Sievert"/>
    <x v="0"/>
    <s v="United States"/>
    <s v="Los Angeles"/>
    <x v="1"/>
    <n v="90004"/>
    <x v="1"/>
    <s v="FUR-CH-10003817"/>
    <x v="0"/>
    <x v="1"/>
    <s v="Global Value Steno Chair, Gray"/>
    <n v="340.14400000000001"/>
    <n v="7"/>
    <n v="0.2"/>
    <n v="21.259"/>
  </r>
  <r>
    <n v="175"/>
    <s v="US-2011-100853"/>
    <x v="2"/>
    <x v="80"/>
    <d v="2011-09-19T00:00:00"/>
    <s v="Standard Class"/>
    <s v="JB-15400"/>
    <s v="Jennifer Braxton"/>
    <x v="1"/>
    <s v="United States"/>
    <s v="Chicago"/>
    <x v="10"/>
    <n v="60623"/>
    <x v="2"/>
    <s v="OFF-AP-10000891"/>
    <x v="1"/>
    <x v="9"/>
    <s v="Kensington 7 Outlet MasterPiece HOMEOFFICE Power Control Center"/>
    <n v="52.448"/>
    <n v="2"/>
    <n v="0.8"/>
    <n v="-131.12"/>
  </r>
  <r>
    <n v="176"/>
    <s v="US-2011-100853"/>
    <x v="2"/>
    <x v="80"/>
    <d v="2011-09-19T00:00:00"/>
    <s v="Standard Class"/>
    <s v="JB-15400"/>
    <s v="Jennifer Braxton"/>
    <x v="1"/>
    <s v="United States"/>
    <s v="Chicago"/>
    <x v="10"/>
    <n v="60623"/>
    <x v="2"/>
    <s v="OFF-LA-10003148"/>
    <x v="1"/>
    <x v="2"/>
    <s v="Avery 51"/>
    <n v="20.16"/>
    <n v="4"/>
    <n v="0.2"/>
    <n v="6.5519999999999996"/>
  </r>
  <r>
    <n v="177"/>
    <s v="US-2014-152366"/>
    <x v="3"/>
    <x v="81"/>
    <d v="2014-04-26T00:00:00"/>
    <s v="Second Class"/>
    <s v="SJ-20500"/>
    <s v="Shirley Jackson"/>
    <x v="0"/>
    <s v="United States"/>
    <s v="Houston"/>
    <x v="5"/>
    <n v="77036"/>
    <x v="2"/>
    <s v="OFF-AP-10002684"/>
    <x v="1"/>
    <x v="9"/>
    <s v="Acco 7-Outlet Masterpiece Power Center, Wihtout Fax/Phone Line Protection"/>
    <n v="97.263999999999996"/>
    <n v="4"/>
    <n v="0.8"/>
    <n v="-243.16"/>
  </r>
  <r>
    <n v="178"/>
    <s v="US-2012-101511"/>
    <x v="1"/>
    <x v="82"/>
    <d v="2012-11-23T00:00:00"/>
    <s v="Second Class"/>
    <s v="JE-15745"/>
    <s v="Joel Eaton"/>
    <x v="0"/>
    <s v="United States"/>
    <s v="Newark"/>
    <x v="24"/>
    <n v="43055"/>
    <x v="3"/>
    <s v="FUR-CH-10004698"/>
    <x v="0"/>
    <x v="1"/>
    <s v="Padded Folding Chairs, Black, 4/Carton"/>
    <n v="396.80200000000002"/>
    <n v="7"/>
    <n v="0.3"/>
    <n v="-11.337199999999999"/>
  </r>
  <r>
    <n v="179"/>
    <s v="US-2012-101511"/>
    <x v="1"/>
    <x v="82"/>
    <d v="2012-11-23T00:00:00"/>
    <s v="Second Class"/>
    <s v="JE-15745"/>
    <s v="Joel Eaton"/>
    <x v="0"/>
    <s v="United States"/>
    <s v="Newark"/>
    <x v="24"/>
    <n v="43055"/>
    <x v="3"/>
    <s v="OFF-SU-10002189"/>
    <x v="1"/>
    <x v="14"/>
    <s v="Acme Rosewood Handle Letter Opener"/>
    <n v="15.88"/>
    <n v="5"/>
    <n v="0.2"/>
    <n v="-3.7715000000000001"/>
  </r>
  <r>
    <n v="180"/>
    <s v="CA-2012-137225"/>
    <x v="1"/>
    <x v="83"/>
    <d v="2012-12-19T00:00:00"/>
    <s v="Standard Class"/>
    <s v="JK-15640"/>
    <s v="Jim Kriz"/>
    <x v="2"/>
    <s v="United States"/>
    <s v="New York City"/>
    <x v="15"/>
    <n v="10009"/>
    <x v="3"/>
    <s v="OFF-AR-10001940"/>
    <x v="1"/>
    <x v="6"/>
    <s v="Sanford Colorific Eraseable Coloring Pencils, 12 Count"/>
    <n v="3.28"/>
    <n v="1"/>
    <n v="0"/>
    <n v="1.4104000000000001"/>
  </r>
  <r>
    <n v="181"/>
    <s v="CA-2011-166191"/>
    <x v="2"/>
    <x v="29"/>
    <d v="2011-12-09T00:00:00"/>
    <s v="Second Class"/>
    <s v="DK-13150"/>
    <s v="David Kendrick"/>
    <x v="1"/>
    <s v="United States"/>
    <s v="Decatur"/>
    <x v="10"/>
    <n v="62521"/>
    <x v="2"/>
    <s v="OFF-ST-10003455"/>
    <x v="1"/>
    <x v="4"/>
    <s v="Tenex File Box, Personal Filing Tote with Lid, Black"/>
    <n v="24.815999999999999"/>
    <n v="2"/>
    <n v="0.2"/>
    <n v="1.8612"/>
  </r>
  <r>
    <n v="182"/>
    <s v="CA-2011-166191"/>
    <x v="2"/>
    <x v="29"/>
    <d v="2011-12-09T00:00:00"/>
    <s v="Second Class"/>
    <s v="DK-13150"/>
    <s v="David Kendrick"/>
    <x v="1"/>
    <s v="United States"/>
    <s v="Decatur"/>
    <x v="10"/>
    <n v="62521"/>
    <x v="2"/>
    <s v="TEC-AC-10004659"/>
    <x v="2"/>
    <x v="11"/>
    <s v="Imation Secure+ Hardware Encrypted USB 2.0 Flash Drive; 16GB"/>
    <n v="408.74400000000003"/>
    <n v="7"/>
    <n v="0.2"/>
    <n v="76.639499999999998"/>
  </r>
  <r>
    <n v="183"/>
    <s v="CA-2011-158274"/>
    <x v="2"/>
    <x v="84"/>
    <d v="2011-11-24T00:00:00"/>
    <s v="Second Class"/>
    <s v="RM-19675"/>
    <s v="Robert Marley"/>
    <x v="2"/>
    <s v="United States"/>
    <s v="Monroe"/>
    <x v="28"/>
    <n v="71203"/>
    <x v="0"/>
    <s v="TEC-PH-10003273"/>
    <x v="2"/>
    <x v="7"/>
    <s v="AT&amp;T TR1909W"/>
    <n v="503.96"/>
    <n v="4"/>
    <n v="0"/>
    <n v="131.02959999999999"/>
  </r>
  <r>
    <n v="184"/>
    <s v="CA-2011-158274"/>
    <x v="2"/>
    <x v="84"/>
    <d v="2011-11-24T00:00:00"/>
    <s v="Second Class"/>
    <s v="RM-19675"/>
    <s v="Robert Marley"/>
    <x v="2"/>
    <s v="United States"/>
    <s v="Monroe"/>
    <x v="28"/>
    <n v="71203"/>
    <x v="0"/>
    <s v="TEC-PH-10004896"/>
    <x v="2"/>
    <x v="7"/>
    <s v="Nokia Lumia 521 (T-Mobile)"/>
    <n v="149.94999999999999"/>
    <n v="5"/>
    <n v="0"/>
    <n v="41.985999999999997"/>
  </r>
  <r>
    <n v="185"/>
    <s v="CA-2011-158274"/>
    <x v="2"/>
    <x v="84"/>
    <d v="2011-11-24T00:00:00"/>
    <s v="Second Class"/>
    <s v="RM-19675"/>
    <s v="Robert Marley"/>
    <x v="2"/>
    <s v="United States"/>
    <s v="Monroe"/>
    <x v="28"/>
    <n v="71203"/>
    <x v="0"/>
    <s v="TEC-AC-10002345"/>
    <x v="2"/>
    <x v="11"/>
    <s v="HP Standard 104 key PS/2 Keyboard"/>
    <n v="29"/>
    <n v="2"/>
    <n v="0"/>
    <n v="7.25"/>
  </r>
  <r>
    <n v="186"/>
    <s v="CA-2013-105018"/>
    <x v="0"/>
    <x v="85"/>
    <d v="2013-12-03T00:00:00"/>
    <s v="Standard Class"/>
    <s v="SK-19990"/>
    <s v="Sally Knutson"/>
    <x v="0"/>
    <s v="United States"/>
    <s v="Fairfield"/>
    <x v="29"/>
    <n v="6824"/>
    <x v="3"/>
    <s v="OFF-BI-10001890"/>
    <x v="1"/>
    <x v="8"/>
    <s v="Avery Poly Binder Pockets"/>
    <n v="7.16"/>
    <n v="2"/>
    <n v="0"/>
    <n v="3.4367999999999999"/>
  </r>
  <r>
    <n v="187"/>
    <s v="CA-2011-123260"/>
    <x v="2"/>
    <x v="86"/>
    <d v="2011-08-30T00:00:00"/>
    <s v="Standard Class"/>
    <s v="FM-14290"/>
    <s v="Frank Merwin"/>
    <x v="2"/>
    <s v="United States"/>
    <s v="Los Angeles"/>
    <x v="1"/>
    <n v="90032"/>
    <x v="1"/>
    <s v="TEC-AC-10002323"/>
    <x v="2"/>
    <x v="11"/>
    <s v="SanDisk Ultra 32 GB MicroSDHC Class 10 Memory Card"/>
    <n v="176.8"/>
    <n v="8"/>
    <n v="0"/>
    <n v="22.984000000000002"/>
  </r>
  <r>
    <n v="188"/>
    <s v="CA-2013-157000"/>
    <x v="0"/>
    <x v="87"/>
    <d v="2013-07-23T00:00:00"/>
    <s v="Standard Class"/>
    <s v="AM-10360"/>
    <s v="Alice McCarthy"/>
    <x v="1"/>
    <s v="United States"/>
    <s v="Grand Prairie"/>
    <x v="5"/>
    <n v="75051"/>
    <x v="2"/>
    <s v="OFF-ST-10001328"/>
    <x v="1"/>
    <x v="4"/>
    <s v="Personal Filing Tote with Lid, Black/Gray"/>
    <n v="37.223999999999997"/>
    <n v="3"/>
    <n v="0.2"/>
    <n v="3.7223999999999999"/>
  </r>
  <r>
    <n v="189"/>
    <s v="CA-2013-157000"/>
    <x v="0"/>
    <x v="87"/>
    <d v="2013-07-23T00:00:00"/>
    <s v="Standard Class"/>
    <s v="AM-10360"/>
    <s v="Alice McCarthy"/>
    <x v="1"/>
    <s v="United States"/>
    <s v="Grand Prairie"/>
    <x v="5"/>
    <n v="75051"/>
    <x v="2"/>
    <s v="OFF-PA-10001950"/>
    <x v="1"/>
    <x v="10"/>
    <s v="Southworth 25% Cotton Antique Laid Paper &amp; Envelopes"/>
    <n v="20.015999999999998"/>
    <n v="3"/>
    <n v="0.2"/>
    <n v="6.2549999999999999"/>
  </r>
  <r>
    <n v="190"/>
    <s v="CA-2012-102281"/>
    <x v="1"/>
    <x v="88"/>
    <d v="2012-10-14T00:00:00"/>
    <s v="First Class"/>
    <s v="MP-17470"/>
    <s v="Mark Packer"/>
    <x v="2"/>
    <s v="United States"/>
    <s v="New York City"/>
    <x v="15"/>
    <n v="10035"/>
    <x v="3"/>
    <s v="FUR-BO-10002613"/>
    <x v="0"/>
    <x v="0"/>
    <s v="Atlantic Metals Mobile 4-Shelf Bookcases, Custom Colors"/>
    <n v="899.13599999999997"/>
    <n v="4"/>
    <n v="0.2"/>
    <n v="112.392"/>
  </r>
  <r>
    <n v="191"/>
    <s v="CA-2012-102281"/>
    <x v="1"/>
    <x v="88"/>
    <d v="2012-10-14T00:00:00"/>
    <s v="First Class"/>
    <s v="MP-17470"/>
    <s v="Mark Packer"/>
    <x v="2"/>
    <s v="United States"/>
    <s v="New York City"/>
    <x v="15"/>
    <n v="10035"/>
    <x v="3"/>
    <s v="TEC-PH-10001552"/>
    <x v="2"/>
    <x v="7"/>
    <s v="I Need's 3d Hello Kitty Hybrid Silicone Case Cover for HTC One X 4g with 3d Hello Kitty Stylus Pen Green/pink"/>
    <n v="71.760000000000005"/>
    <n v="6"/>
    <n v="0"/>
    <n v="20.0928"/>
  </r>
  <r>
    <n v="192"/>
    <s v="CA-2012-102281"/>
    <x v="1"/>
    <x v="88"/>
    <d v="2012-10-14T00:00:00"/>
    <s v="First Class"/>
    <s v="MP-17470"/>
    <s v="Mark Packer"/>
    <x v="2"/>
    <s v="United States"/>
    <s v="New York City"/>
    <x v="15"/>
    <n v="10035"/>
    <x v="3"/>
    <s v="OFF-PA-10000061"/>
    <x v="1"/>
    <x v="10"/>
    <s v="Xerox 205"/>
    <n v="51.84"/>
    <n v="8"/>
    <n v="0"/>
    <n v="24.883199999999999"/>
  </r>
  <r>
    <n v="193"/>
    <s v="CA-2012-102281"/>
    <x v="1"/>
    <x v="88"/>
    <d v="2012-10-14T00:00:00"/>
    <s v="First Class"/>
    <s v="MP-17470"/>
    <s v="Mark Packer"/>
    <x v="2"/>
    <s v="United States"/>
    <s v="New York City"/>
    <x v="15"/>
    <n v="10035"/>
    <x v="3"/>
    <s v="FUR-BO-10002545"/>
    <x v="0"/>
    <x v="0"/>
    <s v="Atlantic Metals Mobile 3-Shelf Bookcases, Custom Colors"/>
    <n v="626.35199999999998"/>
    <n v="3"/>
    <n v="0.2"/>
    <n v="46.976399999999998"/>
  </r>
  <r>
    <n v="194"/>
    <s v="CA-2012-102281"/>
    <x v="1"/>
    <x v="88"/>
    <d v="2012-10-14T00:00:00"/>
    <s v="First Class"/>
    <s v="MP-17470"/>
    <s v="Mark Packer"/>
    <x v="2"/>
    <s v="United States"/>
    <s v="New York City"/>
    <x v="15"/>
    <n v="10035"/>
    <x v="3"/>
    <s v="OFF-AR-10003514"/>
    <x v="1"/>
    <x v="6"/>
    <s v="4009 Highlighters by Sanford"/>
    <n v="19.899999999999999"/>
    <n v="5"/>
    <n v="0"/>
    <n v="6.5670000000000002"/>
  </r>
  <r>
    <n v="195"/>
    <s v="CA-2012-131457"/>
    <x v="1"/>
    <x v="89"/>
    <d v="2012-11-06T00:00:00"/>
    <s v="Standard Class"/>
    <s v="MZ-17515"/>
    <s v="Mary Zewe"/>
    <x v="1"/>
    <s v="United States"/>
    <s v="Redlands"/>
    <x v="1"/>
    <n v="92374"/>
    <x v="1"/>
    <s v="OFF-EN-10001509"/>
    <x v="1"/>
    <x v="12"/>
    <s v="Poly String Tie Envelopes"/>
    <n v="14.28"/>
    <n v="7"/>
    <n v="0"/>
    <n v="6.7115999999999998"/>
  </r>
  <r>
    <n v="196"/>
    <s v="CA-2011-140004"/>
    <x v="2"/>
    <x v="90"/>
    <d v="2011-03-25T00:00:00"/>
    <s v="Standard Class"/>
    <s v="CB-12025"/>
    <s v="Cassandra Brandow"/>
    <x v="0"/>
    <s v="United States"/>
    <s v="Hamilton"/>
    <x v="24"/>
    <n v="45011"/>
    <x v="3"/>
    <s v="OFF-AR-10004685"/>
    <x v="1"/>
    <x v="6"/>
    <s v="Binney &amp; Smith Crayola Metallic Colored Pencils, 8-Color Set"/>
    <n v="7.4080000000000004"/>
    <n v="2"/>
    <n v="0.2"/>
    <n v="1.2038"/>
  </r>
  <r>
    <n v="197"/>
    <s v="CA-2011-140004"/>
    <x v="2"/>
    <x v="90"/>
    <d v="2011-03-25T00:00:00"/>
    <s v="Standard Class"/>
    <s v="CB-12025"/>
    <s v="Cassandra Brandow"/>
    <x v="0"/>
    <s v="United States"/>
    <s v="Hamilton"/>
    <x v="24"/>
    <n v="45011"/>
    <x v="3"/>
    <s v="OFF-AR-10004027"/>
    <x v="1"/>
    <x v="6"/>
    <s v="Binney &amp; Smith inkTank Erasable Desk Highlighter, Chisel Tip, Yellow, 12/Box"/>
    <n v="6.048"/>
    <n v="3"/>
    <n v="0.2"/>
    <n v="1.5875999999999999"/>
  </r>
  <r>
    <n v="198"/>
    <s v="CA-2014-107720"/>
    <x v="3"/>
    <x v="44"/>
    <d v="2014-11-14T00:00:00"/>
    <s v="Standard Class"/>
    <s v="VM-21685"/>
    <s v="Valerie Mitchum"/>
    <x v="2"/>
    <s v="United States"/>
    <s v="Westfield"/>
    <x v="30"/>
    <n v="7090"/>
    <x v="3"/>
    <s v="OFF-ST-10001414"/>
    <x v="1"/>
    <x v="4"/>
    <s v="Decoflex Hanging Personal Folder File"/>
    <n v="46.26"/>
    <n v="3"/>
    <n v="0"/>
    <n v="12.0276"/>
  </r>
  <r>
    <n v="199"/>
    <s v="US-2014-124303"/>
    <x v="3"/>
    <x v="91"/>
    <d v="2014-07-14T00:00:00"/>
    <s v="Standard Class"/>
    <s v="FH-14365"/>
    <s v="Fred Hopkins"/>
    <x v="1"/>
    <s v="United States"/>
    <s v="Philadelphia"/>
    <x v="9"/>
    <n v="19120"/>
    <x v="3"/>
    <s v="OFF-BI-10000343"/>
    <x v="1"/>
    <x v="8"/>
    <s v="Pressboard Covers with Storage Hooks, 9 1/2&quot; x 11&quot;, Light Blue"/>
    <n v="2.9460000000000002"/>
    <n v="2"/>
    <n v="0.7"/>
    <n v="-2.2585999999999999"/>
  </r>
  <r>
    <n v="200"/>
    <s v="US-2014-124303"/>
    <x v="3"/>
    <x v="91"/>
    <d v="2014-07-14T00:00:00"/>
    <s v="Standard Class"/>
    <s v="FH-14365"/>
    <s v="Fred Hopkins"/>
    <x v="1"/>
    <s v="United States"/>
    <s v="Philadelphia"/>
    <x v="9"/>
    <n v="19120"/>
    <x v="3"/>
    <s v="OFF-PA-10002749"/>
    <x v="1"/>
    <x v="10"/>
    <s v="Wirebound Message Books, 5-1/2 x 4 Forms, 2 or 4 Forms per Page"/>
    <n v="16.056000000000001"/>
    <n v="3"/>
    <n v="0.2"/>
    <n v="5.8202999999999996"/>
  </r>
  <r>
    <n v="201"/>
    <s v="CA-2014-105074"/>
    <x v="3"/>
    <x v="92"/>
    <d v="2014-06-30T00:00:00"/>
    <s v="Standard Class"/>
    <s v="MB-17305"/>
    <s v="Maria Bertelson"/>
    <x v="0"/>
    <s v="United States"/>
    <s v="Akron"/>
    <x v="24"/>
    <n v="44312"/>
    <x v="3"/>
    <s v="OFF-PA-10002666"/>
    <x v="1"/>
    <x v="10"/>
    <s v="Southworth 25% Cotton Linen-Finish Paper &amp; Envelopes"/>
    <n v="21.744"/>
    <n v="3"/>
    <n v="0.2"/>
    <n v="6.7949999999999999"/>
  </r>
  <r>
    <n v="202"/>
    <s v="CA-2011-133690"/>
    <x v="2"/>
    <x v="93"/>
    <d v="2011-08-05T00:00:00"/>
    <s v="First Class"/>
    <s v="BS-11755"/>
    <s v="Bruce Stewart"/>
    <x v="0"/>
    <s v="United States"/>
    <s v="Denver"/>
    <x v="22"/>
    <n v="80219"/>
    <x v="1"/>
    <s v="FUR-TA-10004289"/>
    <x v="0"/>
    <x v="3"/>
    <s v="BoxOffice By Design Rectangular and Half-Moon Meeting Room Tables"/>
    <n v="218.75"/>
    <n v="2"/>
    <n v="0.5"/>
    <n v="-161.875"/>
  </r>
  <r>
    <n v="203"/>
    <s v="CA-2011-133690"/>
    <x v="2"/>
    <x v="93"/>
    <d v="2011-08-05T00:00:00"/>
    <s v="First Class"/>
    <s v="BS-11755"/>
    <s v="Bruce Stewart"/>
    <x v="0"/>
    <s v="United States"/>
    <s v="Denver"/>
    <x v="22"/>
    <n v="80219"/>
    <x v="1"/>
    <s v="OFF-AP-10003622"/>
    <x v="1"/>
    <x v="9"/>
    <s v="Bravo II Megaboss 12-Amp Hard Body Upright, Replacement Belts, 2 Belts per Pack"/>
    <n v="2.6"/>
    <n v="1"/>
    <n v="0.2"/>
    <n v="0.29249999999999998"/>
  </r>
  <r>
    <n v="204"/>
    <s v="US-2014-116701"/>
    <x v="3"/>
    <x v="94"/>
    <d v="2014-12-22T00:00:00"/>
    <s v="Second Class"/>
    <s v="LC-17140"/>
    <s v="Logan Currie"/>
    <x v="0"/>
    <s v="United States"/>
    <s v="Dallas"/>
    <x v="5"/>
    <n v="75220"/>
    <x v="2"/>
    <s v="OFF-AP-10003217"/>
    <x v="1"/>
    <x v="9"/>
    <s v="Eureka Sanitaire Commercial Upright"/>
    <n v="66.284000000000006"/>
    <n v="2"/>
    <n v="0.8"/>
    <n v="-178.96680000000001"/>
  </r>
  <r>
    <n v="205"/>
    <s v="CA-2014-126382"/>
    <x v="3"/>
    <x v="95"/>
    <d v="2014-06-08T00:00:00"/>
    <s v="Standard Class"/>
    <s v="HK-14890"/>
    <s v="Heather Kirkland"/>
    <x v="1"/>
    <s v="United States"/>
    <s v="Franklin"/>
    <x v="18"/>
    <n v="37064"/>
    <x v="0"/>
    <s v="FUR-FU-10002960"/>
    <x v="0"/>
    <x v="5"/>
    <s v="Eldon 200 Class Desk Accessories, Burgundy"/>
    <n v="35.167999999999999"/>
    <n v="7"/>
    <n v="0.2"/>
    <n v="9.6712000000000007"/>
  </r>
  <r>
    <n v="206"/>
    <s v="CA-2014-108329"/>
    <x v="3"/>
    <x v="34"/>
    <d v="2014-12-15T00:00:00"/>
    <s v="Standard Class"/>
    <s v="LE-16810"/>
    <s v="Laurel Elliston"/>
    <x v="0"/>
    <s v="United States"/>
    <s v="Whittier"/>
    <x v="1"/>
    <n v="90604"/>
    <x v="1"/>
    <s v="TEC-PH-10001918"/>
    <x v="2"/>
    <x v="7"/>
    <s v="Nortel Business Series Terminal T7208 Digital phone"/>
    <n v="444.76799999999997"/>
    <n v="4"/>
    <n v="0.2"/>
    <n v="44.476799999999997"/>
  </r>
  <r>
    <n v="207"/>
    <s v="CA-2014-135860"/>
    <x v="3"/>
    <x v="96"/>
    <d v="2014-12-08T00:00:00"/>
    <s v="Standard Class"/>
    <s v="JH-15985"/>
    <s v="Joseph Holt"/>
    <x v="0"/>
    <s v="United States"/>
    <s v="Saginaw"/>
    <x v="12"/>
    <n v="48601"/>
    <x v="2"/>
    <s v="OFF-ST-10000642"/>
    <x v="1"/>
    <x v="4"/>
    <s v="Tennsco Lockers, Gray"/>
    <n v="83.92"/>
    <n v="4"/>
    <n v="0"/>
    <n v="5.8743999999999996"/>
  </r>
  <r>
    <n v="208"/>
    <s v="CA-2014-135860"/>
    <x v="3"/>
    <x v="96"/>
    <d v="2014-12-08T00:00:00"/>
    <s v="Standard Class"/>
    <s v="JH-15985"/>
    <s v="Joseph Holt"/>
    <x v="0"/>
    <s v="United States"/>
    <s v="Saginaw"/>
    <x v="12"/>
    <n v="48601"/>
    <x v="2"/>
    <s v="TEC-PH-10001700"/>
    <x v="2"/>
    <x v="7"/>
    <s v="Panasonic KX-TG6844B Expandable Digital Cordless Telephone"/>
    <n v="131.97999999999999"/>
    <n v="2"/>
    <n v="0"/>
    <n v="35.634599999999999"/>
  </r>
  <r>
    <n v="209"/>
    <s v="CA-2014-135860"/>
    <x v="3"/>
    <x v="96"/>
    <d v="2014-12-08T00:00:00"/>
    <s v="Standard Class"/>
    <s v="JH-15985"/>
    <s v="Joseph Holt"/>
    <x v="0"/>
    <s v="United States"/>
    <s v="Saginaw"/>
    <x v="12"/>
    <n v="48601"/>
    <x v="2"/>
    <s v="OFF-BI-10003274"/>
    <x v="1"/>
    <x v="8"/>
    <s v="Avery Durable Slant Ring Binders, No Labels"/>
    <n v="15.92"/>
    <n v="4"/>
    <n v="0"/>
    <n v="7.4824000000000002"/>
  </r>
  <r>
    <n v="210"/>
    <s v="CA-2014-135860"/>
    <x v="3"/>
    <x v="96"/>
    <d v="2014-12-08T00:00:00"/>
    <s v="Standard Class"/>
    <s v="JH-15985"/>
    <s v="Joseph Holt"/>
    <x v="0"/>
    <s v="United States"/>
    <s v="Saginaw"/>
    <x v="12"/>
    <n v="48601"/>
    <x v="2"/>
    <s v="OFF-FA-10000134"/>
    <x v="1"/>
    <x v="13"/>
    <s v="Advantus Push Pins, Aluminum Head"/>
    <n v="52.29"/>
    <n v="9"/>
    <n v="0"/>
    <n v="16.209900000000001"/>
  </r>
  <r>
    <n v="211"/>
    <s v="CA-2014-135860"/>
    <x v="3"/>
    <x v="96"/>
    <d v="2014-12-08T00:00:00"/>
    <s v="Standard Class"/>
    <s v="JH-15985"/>
    <s v="Joseph Holt"/>
    <x v="0"/>
    <s v="United States"/>
    <s v="Saginaw"/>
    <x v="12"/>
    <n v="48601"/>
    <x v="2"/>
    <s v="OFF-ST-10001522"/>
    <x v="1"/>
    <x v="4"/>
    <s v="Gould Plastics 18-Pocket Panel Bin, 34w x 5-1/4d x 20-1/2h"/>
    <n v="91.99"/>
    <n v="1"/>
    <n v="0"/>
    <n v="3.6796000000000002"/>
  </r>
  <r>
    <n v="212"/>
    <s v="CA-2012-101007"/>
    <x v="1"/>
    <x v="97"/>
    <d v="2012-02-13T00:00:00"/>
    <s v="Second Class"/>
    <s v="MS-17980"/>
    <s v="Michael Stewart"/>
    <x v="1"/>
    <s v="United States"/>
    <s v="Dallas"/>
    <x v="5"/>
    <n v="75220"/>
    <x v="2"/>
    <s v="TEC-AC-10001266"/>
    <x v="2"/>
    <x v="11"/>
    <s v="Memorex Micro Travel Drive 8 GB"/>
    <n v="20.8"/>
    <n v="2"/>
    <n v="0.2"/>
    <n v="6.5"/>
  </r>
  <r>
    <n v="213"/>
    <s v="CA-2012-146262"/>
    <x v="1"/>
    <x v="98"/>
    <d v="2012-01-09T00:00:00"/>
    <s v="Standard Class"/>
    <s v="VW-21775"/>
    <s v="Victoria Wilson"/>
    <x v="1"/>
    <s v="United States"/>
    <s v="Medina"/>
    <x v="24"/>
    <n v="44256"/>
    <x v="3"/>
    <s v="OFF-LA-10004544"/>
    <x v="1"/>
    <x v="2"/>
    <s v="Avery 505"/>
    <n v="23.68"/>
    <n v="2"/>
    <n v="0.2"/>
    <n v="8.8800000000000008"/>
  </r>
  <r>
    <n v="214"/>
    <s v="CA-2012-146262"/>
    <x v="1"/>
    <x v="98"/>
    <d v="2012-01-09T00:00:00"/>
    <s v="Standard Class"/>
    <s v="VW-21775"/>
    <s v="Victoria Wilson"/>
    <x v="1"/>
    <s v="United States"/>
    <s v="Medina"/>
    <x v="24"/>
    <n v="44256"/>
    <x v="3"/>
    <s v="FUR-BO-10004695"/>
    <x v="0"/>
    <x v="0"/>
    <s v="O'Sullivan 2-Door Barrister Bookcase in Odessa Pine"/>
    <n v="452.45"/>
    <n v="5"/>
    <n v="0.5"/>
    <n v="-244.32300000000001"/>
  </r>
  <r>
    <n v="215"/>
    <s v="CA-2012-146262"/>
    <x v="1"/>
    <x v="98"/>
    <d v="2012-01-09T00:00:00"/>
    <s v="Standard Class"/>
    <s v="VW-21775"/>
    <s v="Victoria Wilson"/>
    <x v="1"/>
    <s v="United States"/>
    <s v="Medina"/>
    <x v="24"/>
    <n v="44256"/>
    <x v="3"/>
    <s v="TEC-PH-10002844"/>
    <x v="2"/>
    <x v="7"/>
    <s v="Speck Products Candyshell Flip Case"/>
    <n v="62.981999999999999"/>
    <n v="3"/>
    <n v="0.4"/>
    <n v="-14.6958"/>
  </r>
  <r>
    <n v="216"/>
    <s v="CA-2012-146262"/>
    <x v="1"/>
    <x v="98"/>
    <d v="2012-01-09T00:00:00"/>
    <s v="Standard Class"/>
    <s v="VW-21775"/>
    <s v="Victoria Wilson"/>
    <x v="1"/>
    <s v="United States"/>
    <s v="Medina"/>
    <x v="24"/>
    <n v="44256"/>
    <x v="3"/>
    <s v="TEC-MA-10000864"/>
    <x v="2"/>
    <x v="15"/>
    <s v="Cisco 9971 IP Video Phone Charcoal"/>
    <n v="1188"/>
    <n v="9"/>
    <n v="0.7"/>
    <n v="-950.4"/>
  </r>
  <r>
    <n v="217"/>
    <s v="CA-2012-146262"/>
    <x v="1"/>
    <x v="98"/>
    <d v="2012-01-09T00:00:00"/>
    <s v="Standard Class"/>
    <s v="VW-21775"/>
    <s v="Victoria Wilson"/>
    <x v="1"/>
    <s v="United States"/>
    <s v="Medina"/>
    <x v="24"/>
    <n v="44256"/>
    <x v="3"/>
    <s v="TEC-AC-10000109"/>
    <x v="2"/>
    <x v="11"/>
    <s v="Sony Micro Vault Click 16 GB USB 2.0 Flash Drive"/>
    <n v="89.584000000000003"/>
    <n v="2"/>
    <n v="0.2"/>
    <n v="4.4791999999999996"/>
  </r>
  <r>
    <n v="218"/>
    <s v="CA-2013-130162"/>
    <x v="0"/>
    <x v="99"/>
    <d v="2013-11-02T00:00:00"/>
    <s v="Standard Class"/>
    <s v="JH-15910"/>
    <s v="Jonathan Howell"/>
    <x v="0"/>
    <s v="United States"/>
    <s v="Los Angeles"/>
    <x v="1"/>
    <n v="90032"/>
    <x v="1"/>
    <s v="OFF-ST-10001328"/>
    <x v="1"/>
    <x v="4"/>
    <s v="Personal Filing Tote with Lid, Black/Gray"/>
    <n v="93.06"/>
    <n v="6"/>
    <n v="0"/>
    <n v="26.056799999999999"/>
  </r>
  <r>
    <n v="219"/>
    <s v="CA-2013-130162"/>
    <x v="0"/>
    <x v="99"/>
    <d v="2013-11-02T00:00:00"/>
    <s v="Standard Class"/>
    <s v="JH-15910"/>
    <s v="Jonathan Howell"/>
    <x v="0"/>
    <s v="United States"/>
    <s v="Los Angeles"/>
    <x v="1"/>
    <n v="90032"/>
    <x v="1"/>
    <s v="TEC-PH-10002563"/>
    <x v="2"/>
    <x v="7"/>
    <s v="Adtran 1202752G1"/>
    <n v="302.37599999999998"/>
    <n v="3"/>
    <n v="0.2"/>
    <n v="22.6782"/>
  </r>
  <r>
    <n v="220"/>
    <s v="CA-2012-169397"/>
    <x v="1"/>
    <x v="100"/>
    <d v="2012-12-27T00:00:00"/>
    <s v="First Class"/>
    <s v="JB-15925"/>
    <s v="Joni Blumstein"/>
    <x v="0"/>
    <s v="United States"/>
    <s v="Dublin"/>
    <x v="24"/>
    <n v="43017"/>
    <x v="3"/>
    <s v="OFF-FA-10000585"/>
    <x v="1"/>
    <x v="13"/>
    <s v="OIC Bulk Pack Metal Binder Clips"/>
    <n v="5.5839999999999996"/>
    <n v="2"/>
    <n v="0.2"/>
    <n v="1.8148"/>
  </r>
  <r>
    <n v="221"/>
    <s v="CA-2012-169397"/>
    <x v="1"/>
    <x v="100"/>
    <d v="2012-12-27T00:00:00"/>
    <s v="First Class"/>
    <s v="JB-15925"/>
    <s v="Joni Blumstein"/>
    <x v="0"/>
    <s v="United States"/>
    <s v="Dublin"/>
    <x v="24"/>
    <n v="43017"/>
    <x v="3"/>
    <s v="OFF-PA-10004000"/>
    <x v="1"/>
    <x v="10"/>
    <s v="While You Were Out Pads, 50 per Pad, 4 x 5 1/4, Green Cycle"/>
    <n v="22.704000000000001"/>
    <n v="6"/>
    <n v="0.2"/>
    <n v="8.2302"/>
  </r>
  <r>
    <n v="222"/>
    <s v="CA-2012-169397"/>
    <x v="1"/>
    <x v="100"/>
    <d v="2012-12-27T00:00:00"/>
    <s v="First Class"/>
    <s v="JB-15925"/>
    <s v="Joni Blumstein"/>
    <x v="0"/>
    <s v="United States"/>
    <s v="Dublin"/>
    <x v="24"/>
    <n v="43017"/>
    <x v="3"/>
    <s v="OFF-BI-10002852"/>
    <x v="1"/>
    <x v="8"/>
    <s v="Ibico Standard Transparent Covers"/>
    <n v="19.776"/>
    <n v="4"/>
    <n v="0.7"/>
    <n v="-13.8432"/>
  </r>
  <r>
    <n v="223"/>
    <s v="CA-2012-169397"/>
    <x v="1"/>
    <x v="100"/>
    <d v="2012-12-27T00:00:00"/>
    <s v="First Class"/>
    <s v="JB-15925"/>
    <s v="Joni Blumstein"/>
    <x v="0"/>
    <s v="United States"/>
    <s v="Dublin"/>
    <x v="24"/>
    <n v="43017"/>
    <x v="3"/>
    <s v="FUR-FU-10000087"/>
    <x v="0"/>
    <x v="5"/>
    <s v="Executive Impressions 14&quot; Two-Color Numerals Wall Clock"/>
    <n v="72.703999999999994"/>
    <n v="4"/>
    <n v="0.2"/>
    <n v="19.084800000000001"/>
  </r>
  <r>
    <n v="224"/>
    <s v="CA-2012-169397"/>
    <x v="1"/>
    <x v="100"/>
    <d v="2012-12-27T00:00:00"/>
    <s v="First Class"/>
    <s v="JB-15925"/>
    <s v="Joni Blumstein"/>
    <x v="0"/>
    <s v="United States"/>
    <s v="Dublin"/>
    <x v="24"/>
    <n v="43017"/>
    <x v="3"/>
    <s v="TEC-MA-10001148"/>
    <x v="2"/>
    <x v="15"/>
    <s v="Swingline SM12-08 MicroCut Jam Free Shredder"/>
    <n v="479.988"/>
    <n v="4"/>
    <n v="0.7"/>
    <n v="-383.99040000000002"/>
  </r>
  <r>
    <n v="225"/>
    <s v="CA-2012-169397"/>
    <x v="1"/>
    <x v="100"/>
    <d v="2012-12-27T00:00:00"/>
    <s v="First Class"/>
    <s v="JB-15925"/>
    <s v="Joni Blumstein"/>
    <x v="0"/>
    <s v="United States"/>
    <s v="Dublin"/>
    <x v="24"/>
    <n v="43017"/>
    <x v="3"/>
    <s v="OFF-AR-10001958"/>
    <x v="1"/>
    <x v="6"/>
    <s v="Stanley Bostitch Contemporary Electric Pencil Sharpeners"/>
    <n v="27.167999999999999"/>
    <n v="2"/>
    <n v="0.2"/>
    <n v="2.7168000000000001"/>
  </r>
  <r>
    <n v="226"/>
    <s v="CA-2012-163055"/>
    <x v="1"/>
    <x v="101"/>
    <d v="2012-08-16T00:00:00"/>
    <s v="Standard Class"/>
    <s v="DS-13180"/>
    <s v="David Smith"/>
    <x v="1"/>
    <s v="United States"/>
    <s v="Detroit"/>
    <x v="12"/>
    <n v="48227"/>
    <x v="2"/>
    <s v="OFF-AR-10001026"/>
    <x v="1"/>
    <x v="6"/>
    <s v="Sanford Uni-Blazer View Highlighters, Chisel Tip, Yellow"/>
    <n v="2.2000000000000002"/>
    <n v="1"/>
    <n v="0"/>
    <n v="0.96799999999999997"/>
  </r>
  <r>
    <n v="227"/>
    <s v="CA-2012-163055"/>
    <x v="1"/>
    <x v="101"/>
    <d v="2012-08-16T00:00:00"/>
    <s v="Standard Class"/>
    <s v="DS-13180"/>
    <s v="David Smith"/>
    <x v="1"/>
    <s v="United States"/>
    <s v="Detroit"/>
    <x v="12"/>
    <n v="48227"/>
    <x v="2"/>
    <s v="FUR-TA-10003748"/>
    <x v="0"/>
    <x v="3"/>
    <s v="Bevis 36 x 72 Conference Tables"/>
    <n v="622.45000000000005"/>
    <n v="5"/>
    <n v="0"/>
    <n v="136.93899999999999"/>
  </r>
  <r>
    <n v="228"/>
    <s v="CA-2012-163055"/>
    <x v="1"/>
    <x v="101"/>
    <d v="2012-08-16T00:00:00"/>
    <s v="Standard Class"/>
    <s v="DS-13180"/>
    <s v="David Smith"/>
    <x v="1"/>
    <s v="United States"/>
    <s v="Detroit"/>
    <x v="12"/>
    <n v="48227"/>
    <x v="2"/>
    <s v="OFF-ST-10002485"/>
    <x v="1"/>
    <x v="4"/>
    <s v="Rogers Deluxe File Chest"/>
    <n v="21.98"/>
    <n v="1"/>
    <n v="0"/>
    <n v="0.2198"/>
  </r>
  <r>
    <n v="229"/>
    <s v="US-2012-145436"/>
    <x v="1"/>
    <x v="102"/>
    <d v="2012-03-04T00:00:00"/>
    <s v="Standard Class"/>
    <s v="VD-21670"/>
    <s v="Valerie Dominguez"/>
    <x v="0"/>
    <s v="United States"/>
    <s v="Columbia"/>
    <x v="18"/>
    <n v="38401"/>
    <x v="0"/>
    <s v="FUR-CH-10004860"/>
    <x v="0"/>
    <x v="1"/>
    <s v="Global Low Back Tilter Chair"/>
    <n v="161.56800000000001"/>
    <n v="2"/>
    <n v="0.2"/>
    <n v="-28.2744"/>
  </r>
  <r>
    <n v="230"/>
    <s v="US-2012-145436"/>
    <x v="1"/>
    <x v="102"/>
    <d v="2012-03-04T00:00:00"/>
    <s v="Standard Class"/>
    <s v="VD-21670"/>
    <s v="Valerie Dominguez"/>
    <x v="0"/>
    <s v="United States"/>
    <s v="Columbia"/>
    <x v="18"/>
    <n v="38401"/>
    <x v="0"/>
    <s v="FUR-CH-10004477"/>
    <x v="0"/>
    <x v="1"/>
    <s v="Global Push Button Manager's Chair, Indigo"/>
    <n v="389.69600000000003"/>
    <n v="8"/>
    <n v="0.2"/>
    <n v="43.840800000000002"/>
  </r>
  <r>
    <n v="231"/>
    <s v="US-2011-156216"/>
    <x v="2"/>
    <x v="103"/>
    <d v="2011-09-17T00:00:00"/>
    <s v="Standard Class"/>
    <s v="EA-14035"/>
    <s v="Erin Ashbrook"/>
    <x v="1"/>
    <s v="United States"/>
    <s v="Charlotte"/>
    <x v="3"/>
    <n v="28205"/>
    <x v="0"/>
    <s v="OFF-BI-10001679"/>
    <x v="1"/>
    <x v="8"/>
    <s v="GBC Instant Index System for Binding Systems"/>
    <n v="18.648"/>
    <n v="7"/>
    <n v="0.7"/>
    <n v="-12.432"/>
  </r>
  <r>
    <n v="232"/>
    <s v="US-2014-100930"/>
    <x v="3"/>
    <x v="104"/>
    <d v="2014-04-13T00:00:00"/>
    <s v="Standard Class"/>
    <s v="CS-12400"/>
    <s v="Christopher Schild"/>
    <x v="2"/>
    <s v="United States"/>
    <s v="Tampa"/>
    <x v="2"/>
    <n v="33614"/>
    <x v="0"/>
    <s v="FUR-TA-10001705"/>
    <x v="0"/>
    <x v="3"/>
    <s v="Bush Advantage Collection Round Conference Table"/>
    <n v="233.86"/>
    <n v="2"/>
    <n v="0.45"/>
    <n v="-102.048"/>
  </r>
  <r>
    <n v="233"/>
    <s v="US-2014-100930"/>
    <x v="3"/>
    <x v="104"/>
    <d v="2014-04-13T00:00:00"/>
    <s v="Standard Class"/>
    <s v="CS-12400"/>
    <s v="Christopher Schild"/>
    <x v="2"/>
    <s v="United States"/>
    <s v="Tampa"/>
    <x v="2"/>
    <n v="33614"/>
    <x v="0"/>
    <s v="FUR-TA-10003473"/>
    <x v="0"/>
    <x v="3"/>
    <s v="Bretford Rectangular Conference Table Tops"/>
    <n v="620.61450000000002"/>
    <n v="3"/>
    <n v="0.45"/>
    <n v="-248.2458"/>
  </r>
  <r>
    <n v="234"/>
    <s v="US-2014-100930"/>
    <x v="3"/>
    <x v="104"/>
    <d v="2014-04-13T00:00:00"/>
    <s v="Standard Class"/>
    <s v="CS-12400"/>
    <s v="Christopher Schild"/>
    <x v="2"/>
    <s v="United States"/>
    <s v="Tampa"/>
    <x v="2"/>
    <n v="33614"/>
    <x v="0"/>
    <s v="OFF-BI-10001679"/>
    <x v="1"/>
    <x v="8"/>
    <s v="GBC Instant Index System for Binding Systems"/>
    <n v="5.3280000000000003"/>
    <n v="2"/>
    <n v="0.7"/>
    <n v="-3.552"/>
  </r>
  <r>
    <n v="235"/>
    <s v="US-2014-100930"/>
    <x v="3"/>
    <x v="104"/>
    <d v="2014-04-13T00:00:00"/>
    <s v="Standard Class"/>
    <s v="CS-12400"/>
    <s v="Christopher Schild"/>
    <x v="2"/>
    <s v="United States"/>
    <s v="Tampa"/>
    <x v="2"/>
    <n v="33614"/>
    <x v="0"/>
    <s v="FUR-FU-10004017"/>
    <x v="0"/>
    <x v="5"/>
    <s v="Tenex Contemporary Contur Chairmats for Low and Medium Pile Carpet, Computer, 39&quot; x 49&quot;"/>
    <n v="258.072"/>
    <n v="3"/>
    <n v="0.2"/>
    <n v="0"/>
  </r>
  <r>
    <n v="236"/>
    <s v="US-2014-100930"/>
    <x v="3"/>
    <x v="104"/>
    <d v="2014-04-13T00:00:00"/>
    <s v="Standard Class"/>
    <s v="CS-12400"/>
    <s v="Christopher Schild"/>
    <x v="2"/>
    <s v="United States"/>
    <s v="Tampa"/>
    <x v="2"/>
    <n v="33614"/>
    <x v="0"/>
    <s v="TEC-AC-10003832"/>
    <x v="2"/>
    <x v="11"/>
    <s v="Logitech P710e Mobile Speakerphone"/>
    <n v="617.976"/>
    <n v="3"/>
    <n v="0.2"/>
    <n v="-7.7247000000000003"/>
  </r>
  <r>
    <n v="237"/>
    <s v="CA-2014-160514"/>
    <x v="3"/>
    <x v="105"/>
    <d v="2014-11-17T00:00:00"/>
    <s v="Standard Class"/>
    <s v="DB-13120"/>
    <s v="David Bremer"/>
    <x v="1"/>
    <s v="United States"/>
    <s v="Santa Clara"/>
    <x v="1"/>
    <n v="95051"/>
    <x v="1"/>
    <s v="OFF-PA-10002479"/>
    <x v="1"/>
    <x v="10"/>
    <s v="Xerox 4200 Series MultiUse Premium Copy Paper (20Lb. and 84 Bright)"/>
    <n v="10.56"/>
    <n v="2"/>
    <n v="0"/>
    <n v="4.7519999999999998"/>
  </r>
  <r>
    <n v="238"/>
    <s v="CA-2013-157749"/>
    <x v="0"/>
    <x v="30"/>
    <d v="2013-06-10T00:00:00"/>
    <s v="Second Class"/>
    <s v="KL-16645"/>
    <s v="Ken Lonsdale"/>
    <x v="0"/>
    <s v="United States"/>
    <s v="Chicago"/>
    <x v="10"/>
    <n v="60610"/>
    <x v="2"/>
    <s v="OFF-PA-10003349"/>
    <x v="1"/>
    <x v="10"/>
    <s v="Xerox 1957"/>
    <n v="25.92"/>
    <n v="5"/>
    <n v="0.2"/>
    <n v="9.3960000000000008"/>
  </r>
  <r>
    <n v="239"/>
    <s v="CA-2013-157749"/>
    <x v="0"/>
    <x v="30"/>
    <d v="2013-06-10T00:00:00"/>
    <s v="Second Class"/>
    <s v="KL-16645"/>
    <s v="Ken Lonsdale"/>
    <x v="0"/>
    <s v="United States"/>
    <s v="Chicago"/>
    <x v="10"/>
    <n v="60610"/>
    <x v="2"/>
    <s v="FUR-FU-10000576"/>
    <x v="0"/>
    <x v="5"/>
    <s v="Luxo Professional Fluorescent Magnifier Lamp with Clamp-Mount Base"/>
    <n v="419.68"/>
    <n v="5"/>
    <n v="0.6"/>
    <n v="-356.72800000000001"/>
  </r>
  <r>
    <n v="240"/>
    <s v="CA-2013-157749"/>
    <x v="0"/>
    <x v="30"/>
    <d v="2013-06-10T00:00:00"/>
    <s v="Second Class"/>
    <s v="KL-16645"/>
    <s v="Ken Lonsdale"/>
    <x v="0"/>
    <s v="United States"/>
    <s v="Chicago"/>
    <x v="10"/>
    <n v="60610"/>
    <x v="2"/>
    <s v="FUR-FU-10004351"/>
    <x v="0"/>
    <x v="5"/>
    <s v="Staples"/>
    <n v="11.688000000000001"/>
    <n v="3"/>
    <n v="0.6"/>
    <n v="-4.6752000000000002"/>
  </r>
  <r>
    <n v="241"/>
    <s v="CA-2013-157749"/>
    <x v="0"/>
    <x v="30"/>
    <d v="2013-06-10T00:00:00"/>
    <s v="Second Class"/>
    <s v="KL-16645"/>
    <s v="Ken Lonsdale"/>
    <x v="0"/>
    <s v="United States"/>
    <s v="Chicago"/>
    <x v="10"/>
    <n v="60610"/>
    <x v="2"/>
    <s v="TEC-PH-10000011"/>
    <x v="2"/>
    <x v="7"/>
    <s v="PureGear Roll-On Screen Protector"/>
    <n v="31.984000000000002"/>
    <n v="2"/>
    <n v="0.2"/>
    <n v="11.1944"/>
  </r>
  <r>
    <n v="242"/>
    <s v="CA-2013-157749"/>
    <x v="0"/>
    <x v="30"/>
    <d v="2013-06-10T00:00:00"/>
    <s v="Second Class"/>
    <s v="KL-16645"/>
    <s v="Ken Lonsdale"/>
    <x v="0"/>
    <s v="United States"/>
    <s v="Chicago"/>
    <x v="10"/>
    <n v="60610"/>
    <x v="2"/>
    <s v="FUR-TA-10002607"/>
    <x v="0"/>
    <x v="3"/>
    <s v="KI Conference Tables"/>
    <n v="177.22499999999999"/>
    <n v="5"/>
    <n v="0.5"/>
    <n v="-120.51300000000001"/>
  </r>
  <r>
    <n v="243"/>
    <s v="CA-2013-157749"/>
    <x v="0"/>
    <x v="30"/>
    <d v="2013-06-10T00:00:00"/>
    <s v="Second Class"/>
    <s v="KL-16645"/>
    <s v="Ken Lonsdale"/>
    <x v="0"/>
    <s v="United States"/>
    <s v="Chicago"/>
    <x v="10"/>
    <n v="60610"/>
    <x v="2"/>
    <s v="FUR-FU-10002505"/>
    <x v="0"/>
    <x v="5"/>
    <s v="Eldon 100 Class Desk Accessories"/>
    <n v="4.0439999999999996"/>
    <n v="3"/>
    <n v="0.6"/>
    <n v="-2.8308"/>
  </r>
  <r>
    <n v="244"/>
    <s v="CA-2013-157749"/>
    <x v="0"/>
    <x v="30"/>
    <d v="2013-06-10T00:00:00"/>
    <s v="Second Class"/>
    <s v="KL-16645"/>
    <s v="Ken Lonsdale"/>
    <x v="0"/>
    <s v="United States"/>
    <s v="Chicago"/>
    <x v="10"/>
    <n v="60610"/>
    <x v="2"/>
    <s v="OFF-AR-10004685"/>
    <x v="1"/>
    <x v="6"/>
    <s v="Binney &amp; Smith Crayola Metallic Colored Pencils, 8-Color Set"/>
    <n v="7.4080000000000004"/>
    <n v="2"/>
    <n v="0.2"/>
    <n v="1.2038"/>
  </r>
  <r>
    <n v="245"/>
    <s v="CA-2011-131926"/>
    <x v="2"/>
    <x v="106"/>
    <d v="2011-06-06T00:00:00"/>
    <s v="Second Class"/>
    <s v="DW-13480"/>
    <s v="Dianna Wilson"/>
    <x v="2"/>
    <s v="United States"/>
    <s v="Lakeville"/>
    <x v="11"/>
    <n v="55044"/>
    <x v="2"/>
    <s v="FUR-CH-10004063"/>
    <x v="0"/>
    <x v="1"/>
    <s v="Global Deluxe High-Back Manager's Chair"/>
    <n v="2001.86"/>
    <n v="7"/>
    <n v="0"/>
    <n v="580.5394"/>
  </r>
  <r>
    <n v="246"/>
    <s v="CA-2011-131926"/>
    <x v="2"/>
    <x v="106"/>
    <d v="2011-06-06T00:00:00"/>
    <s v="Second Class"/>
    <s v="DW-13480"/>
    <s v="Dianna Wilson"/>
    <x v="2"/>
    <s v="United States"/>
    <s v="Lakeville"/>
    <x v="11"/>
    <n v="55044"/>
    <x v="2"/>
    <s v="OFF-ST-10002276"/>
    <x v="1"/>
    <x v="4"/>
    <s v="Safco Steel Mobile File Cart"/>
    <n v="166.72"/>
    <n v="2"/>
    <n v="0"/>
    <n v="41.68"/>
  </r>
  <r>
    <n v="247"/>
    <s v="CA-2011-131926"/>
    <x v="2"/>
    <x v="106"/>
    <d v="2011-06-06T00:00:00"/>
    <s v="Second Class"/>
    <s v="DW-13480"/>
    <s v="Dianna Wilson"/>
    <x v="2"/>
    <s v="United States"/>
    <s v="Lakeville"/>
    <x v="11"/>
    <n v="55044"/>
    <x v="2"/>
    <s v="OFF-PA-10004082"/>
    <x v="1"/>
    <x v="10"/>
    <s v="Adams Telephone Message Book w/Frequently-Called Numbers Space, 400 Messages per Book"/>
    <n v="47.88"/>
    <n v="6"/>
    <n v="0"/>
    <n v="23.94"/>
  </r>
  <r>
    <n v="248"/>
    <s v="CA-2011-131926"/>
    <x v="2"/>
    <x v="106"/>
    <d v="2011-06-06T00:00:00"/>
    <s v="Second Class"/>
    <s v="DW-13480"/>
    <s v="Dianna Wilson"/>
    <x v="2"/>
    <s v="United States"/>
    <s v="Lakeville"/>
    <x v="11"/>
    <n v="55044"/>
    <x v="2"/>
    <s v="OFF-AP-10002945"/>
    <x v="1"/>
    <x v="9"/>
    <s v="Honeywell Enviracaire Portable HEPA Air Cleaner for 17' x 22' Room"/>
    <n v="1503.25"/>
    <n v="5"/>
    <n v="0"/>
    <n v="496.07249999999999"/>
  </r>
  <r>
    <n v="249"/>
    <s v="CA-2011-131926"/>
    <x v="2"/>
    <x v="106"/>
    <d v="2011-06-06T00:00:00"/>
    <s v="Second Class"/>
    <s v="DW-13480"/>
    <s v="Dianna Wilson"/>
    <x v="2"/>
    <s v="United States"/>
    <s v="Lakeville"/>
    <x v="11"/>
    <n v="55044"/>
    <x v="2"/>
    <s v="OFF-PA-10000061"/>
    <x v="1"/>
    <x v="10"/>
    <s v="Xerox 205"/>
    <n v="25.92"/>
    <n v="4"/>
    <n v="0"/>
    <n v="12.441599999999999"/>
  </r>
  <r>
    <n v="250"/>
    <s v="CA-2013-154739"/>
    <x v="0"/>
    <x v="107"/>
    <d v="2013-12-16T00:00:00"/>
    <s v="Second Class"/>
    <s v="LH-17155"/>
    <s v="Logan Haushalter"/>
    <x v="0"/>
    <s v="United States"/>
    <s v="San Francisco"/>
    <x v="1"/>
    <n v="94109"/>
    <x v="1"/>
    <s v="FUR-CH-10002965"/>
    <x v="0"/>
    <x v="1"/>
    <s v="Global Leather Highback Executive Chair with Pneumatic Height Adjustment, Black"/>
    <n v="321.56799999999998"/>
    <n v="2"/>
    <n v="0.2"/>
    <n v="28.1372"/>
  </r>
  <r>
    <n v="251"/>
    <s v="CA-2013-145625"/>
    <x v="0"/>
    <x v="108"/>
    <d v="2013-09-18T00:00:00"/>
    <s v="Standard Class"/>
    <s v="KC-16540"/>
    <s v="Kelly Collister"/>
    <x v="0"/>
    <s v="United States"/>
    <s v="San Diego"/>
    <x v="1"/>
    <n v="92037"/>
    <x v="1"/>
    <s v="OFF-PA-10004569"/>
    <x v="1"/>
    <x v="10"/>
    <s v="Wirebound Message Books, Two 4 1/4&quot; x 5&quot; Forms per Page"/>
    <n v="7.61"/>
    <n v="1"/>
    <n v="0"/>
    <n v="3.5767000000000002"/>
  </r>
  <r>
    <n v="252"/>
    <s v="CA-2013-145625"/>
    <x v="0"/>
    <x v="108"/>
    <d v="2013-09-18T00:00:00"/>
    <s v="Standard Class"/>
    <s v="KC-16540"/>
    <s v="Kelly Collister"/>
    <x v="0"/>
    <s v="United States"/>
    <s v="San Diego"/>
    <x v="1"/>
    <n v="92037"/>
    <x v="1"/>
    <s v="TEC-AC-10003832"/>
    <x v="2"/>
    <x v="11"/>
    <s v="Logitech P710e Mobile Speakerphone"/>
    <n v="3347.37"/>
    <n v="13"/>
    <n v="0"/>
    <n v="636.00030000000004"/>
  </r>
  <r>
    <n v="253"/>
    <s v="CA-2013-146941"/>
    <x v="0"/>
    <x v="107"/>
    <d v="2013-12-14T00:00:00"/>
    <s v="First Class"/>
    <s v="DL-13315"/>
    <s v="Delfina Latchford"/>
    <x v="0"/>
    <s v="United States"/>
    <s v="New York City"/>
    <x v="15"/>
    <n v="10024"/>
    <x v="3"/>
    <s v="OFF-ST-10001228"/>
    <x v="1"/>
    <x v="4"/>
    <s v="Fellowes Personal Hanging Folder Files, Navy"/>
    <n v="80.58"/>
    <n v="6"/>
    <n v="0"/>
    <n v="22.5624"/>
  </r>
  <r>
    <n v="254"/>
    <s v="CA-2013-146941"/>
    <x v="0"/>
    <x v="107"/>
    <d v="2013-12-14T00:00:00"/>
    <s v="First Class"/>
    <s v="DL-13315"/>
    <s v="Delfina Latchford"/>
    <x v="0"/>
    <s v="United States"/>
    <s v="New York City"/>
    <x v="15"/>
    <n v="10024"/>
    <x v="3"/>
    <s v="OFF-EN-10003296"/>
    <x v="1"/>
    <x v="12"/>
    <s v="Tyvek Side-Opening Peel &amp; Seel Expanding Envelopes"/>
    <n v="361.92"/>
    <n v="4"/>
    <n v="0"/>
    <n v="162.864"/>
  </r>
  <r>
    <n v="255"/>
    <s v="US-2012-159982"/>
    <x v="1"/>
    <x v="109"/>
    <d v="2012-12-04T00:00:00"/>
    <s v="Standard Class"/>
    <s v="DR-12880"/>
    <s v="Dan Reichenbach"/>
    <x v="1"/>
    <s v="United States"/>
    <s v="Chicago"/>
    <x v="10"/>
    <n v="60623"/>
    <x v="2"/>
    <s v="FUR-FU-10002505"/>
    <x v="0"/>
    <x v="5"/>
    <s v="Eldon 100 Class Desk Accessories"/>
    <n v="12.132"/>
    <n v="9"/>
    <n v="0.6"/>
    <n v="-8.4923999999999999"/>
  </r>
  <r>
    <n v="256"/>
    <s v="US-2012-159982"/>
    <x v="1"/>
    <x v="109"/>
    <d v="2012-12-04T00:00:00"/>
    <s v="Standard Class"/>
    <s v="DR-12880"/>
    <s v="Dan Reichenbach"/>
    <x v="1"/>
    <s v="United States"/>
    <s v="Chicago"/>
    <x v="10"/>
    <n v="60623"/>
    <x v="2"/>
    <s v="OFF-ST-10004804"/>
    <x v="1"/>
    <x v="4"/>
    <s v="Belkin 19&quot; Vented Equipment Shelf, Black"/>
    <n v="82.367999999999995"/>
    <n v="2"/>
    <n v="0.2"/>
    <n v="-19.5624"/>
  </r>
  <r>
    <n v="257"/>
    <s v="US-2012-159982"/>
    <x v="1"/>
    <x v="109"/>
    <d v="2012-12-04T00:00:00"/>
    <s v="Standard Class"/>
    <s v="DR-12880"/>
    <s v="Dan Reichenbach"/>
    <x v="1"/>
    <s v="United States"/>
    <s v="Chicago"/>
    <x v="10"/>
    <n v="60623"/>
    <x v="2"/>
    <s v="OFF-ST-10001590"/>
    <x v="1"/>
    <x v="4"/>
    <s v="Tenex Personal Project File with Scoop Front Design, Black"/>
    <n v="53.92"/>
    <n v="5"/>
    <n v="0.2"/>
    <n v="4.0439999999999996"/>
  </r>
  <r>
    <n v="258"/>
    <s v="US-2012-159982"/>
    <x v="1"/>
    <x v="109"/>
    <d v="2012-12-04T00:00:00"/>
    <s v="Standard Class"/>
    <s v="DR-12880"/>
    <s v="Dan Reichenbach"/>
    <x v="1"/>
    <s v="United States"/>
    <s v="Chicago"/>
    <x v="10"/>
    <n v="60623"/>
    <x v="2"/>
    <s v="TEC-PH-10001580"/>
    <x v="2"/>
    <x v="7"/>
    <s v="Logitech Mobile Speakerphone P710e - speaker phone"/>
    <n v="647.904"/>
    <n v="6"/>
    <n v="0.2"/>
    <n v="56.691600000000001"/>
  </r>
  <r>
    <n v="259"/>
    <s v="CA-2014-163139"/>
    <x v="3"/>
    <x v="96"/>
    <d v="2014-12-04T00:00:00"/>
    <s v="Second Class"/>
    <s v="CC-12670"/>
    <s v="Craig Carreira"/>
    <x v="0"/>
    <s v="United States"/>
    <s v="New York City"/>
    <x v="15"/>
    <n v="10009"/>
    <x v="3"/>
    <s v="TEC-AC-10000290"/>
    <x v="2"/>
    <x v="11"/>
    <s v="Sabrent 4-Port USB 2.0 Hub"/>
    <n v="20.37"/>
    <n v="3"/>
    <n v="0"/>
    <n v="6.9257999999999997"/>
  </r>
  <r>
    <n v="260"/>
    <s v="CA-2014-163139"/>
    <x v="3"/>
    <x v="96"/>
    <d v="2014-12-04T00:00:00"/>
    <s v="Second Class"/>
    <s v="CC-12670"/>
    <s v="Craig Carreira"/>
    <x v="0"/>
    <s v="United States"/>
    <s v="New York City"/>
    <x v="15"/>
    <n v="10009"/>
    <x v="3"/>
    <s v="OFF-ST-10002790"/>
    <x v="1"/>
    <x v="4"/>
    <s v="Safco Industrial Shelving"/>
    <n v="221.55"/>
    <n v="3"/>
    <n v="0"/>
    <n v="6.6464999999999996"/>
  </r>
  <r>
    <n v="261"/>
    <s v="CA-2014-163139"/>
    <x v="3"/>
    <x v="96"/>
    <d v="2014-12-04T00:00:00"/>
    <s v="Second Class"/>
    <s v="CC-12670"/>
    <s v="Craig Carreira"/>
    <x v="0"/>
    <s v="United States"/>
    <s v="New York City"/>
    <x v="15"/>
    <n v="10009"/>
    <x v="3"/>
    <s v="OFF-BI-10003460"/>
    <x v="1"/>
    <x v="8"/>
    <s v="Acco 3-Hole Punch"/>
    <n v="17.52"/>
    <n v="5"/>
    <n v="0.2"/>
    <n v="6.1319999999999997"/>
  </r>
  <r>
    <n v="262"/>
    <s v="US-2014-155299"/>
    <x v="3"/>
    <x v="110"/>
    <d v="2014-06-13T00:00:00"/>
    <s v="Standard Class"/>
    <s v="Dl-13600"/>
    <s v="Dorris liebe"/>
    <x v="1"/>
    <s v="United States"/>
    <s v="Pasadena"/>
    <x v="5"/>
    <n v="77506"/>
    <x v="2"/>
    <s v="OFF-AP-10002203"/>
    <x v="1"/>
    <x v="9"/>
    <s v="Eureka Disposable Bags for Sanitaire Vibra Groomer I Upright Vac"/>
    <n v="1.6240000000000001"/>
    <n v="2"/>
    <n v="0.8"/>
    <n v="-4.4660000000000002"/>
  </r>
  <r>
    <n v="263"/>
    <s v="US-2011-106992"/>
    <x v="2"/>
    <x v="111"/>
    <d v="2011-09-21T00:00:00"/>
    <s v="Second Class"/>
    <s v="SB-20290"/>
    <s v="Sean Braxton"/>
    <x v="1"/>
    <s v="United States"/>
    <s v="Houston"/>
    <x v="5"/>
    <n v="77036"/>
    <x v="2"/>
    <s v="TEC-MA-10000822"/>
    <x v="2"/>
    <x v="15"/>
    <s v="Lexmark MX611dhe Monochrome Laser Printer"/>
    <n v="3059.982"/>
    <n v="3"/>
    <n v="0.4"/>
    <n v="-509.99700000000001"/>
  </r>
  <r>
    <n v="264"/>
    <s v="US-2011-106992"/>
    <x v="2"/>
    <x v="111"/>
    <d v="2011-09-21T00:00:00"/>
    <s v="Second Class"/>
    <s v="SB-20290"/>
    <s v="Sean Braxton"/>
    <x v="1"/>
    <s v="United States"/>
    <s v="Houston"/>
    <x v="5"/>
    <n v="77036"/>
    <x v="2"/>
    <s v="TEC-MA-10003353"/>
    <x v="2"/>
    <x v="15"/>
    <s v="Xerox WorkCentre 6505DN Laser Multifunction Printer"/>
    <n v="2519.9580000000001"/>
    <n v="7"/>
    <n v="0.4"/>
    <n v="-251.9958"/>
  </r>
  <r>
    <n v="265"/>
    <s v="CA-2013-125318"/>
    <x v="0"/>
    <x v="112"/>
    <d v="2013-06-14T00:00:00"/>
    <s v="Standard Class"/>
    <s v="RC-19825"/>
    <s v="Roy Collins"/>
    <x v="0"/>
    <s v="United States"/>
    <s v="Chicago"/>
    <x v="10"/>
    <n v="60610"/>
    <x v="2"/>
    <s v="TEC-PH-10001433"/>
    <x v="2"/>
    <x v="7"/>
    <s v="Cisco Small Business SPA 502G VoIP phone"/>
    <n v="328.22399999999999"/>
    <n v="4"/>
    <n v="0.2"/>
    <n v="28.7196"/>
  </r>
  <r>
    <n v="266"/>
    <s v="CA-2012-155040"/>
    <x v="1"/>
    <x v="113"/>
    <d v="2012-11-15T00:00:00"/>
    <s v="Standard Class"/>
    <s v="AH-10210"/>
    <s v="Alan Hwang"/>
    <x v="0"/>
    <s v="United States"/>
    <s v="Brentwood"/>
    <x v="1"/>
    <n v="94513"/>
    <x v="1"/>
    <s v="TEC-AC-10004469"/>
    <x v="2"/>
    <x v="11"/>
    <s v="Microsoft Sculpt Comfort Mouse"/>
    <n v="79.900000000000006"/>
    <n v="2"/>
    <n v="0"/>
    <n v="35.155999999999999"/>
  </r>
  <r>
    <n v="267"/>
    <s v="CA-2014-136826"/>
    <x v="3"/>
    <x v="114"/>
    <d v="2014-06-21T00:00:00"/>
    <s v="Standard Class"/>
    <s v="CB-12535"/>
    <s v="Claudia Bergmann"/>
    <x v="1"/>
    <s v="United States"/>
    <s v="Chapel Hill"/>
    <x v="3"/>
    <n v="27514"/>
    <x v="0"/>
    <s v="OFF-AR-10003602"/>
    <x v="1"/>
    <x v="6"/>
    <s v="Quartet Omega Colored Chalk, 12/Pack"/>
    <n v="14.016"/>
    <n v="3"/>
    <n v="0.2"/>
    <n v="4.7304000000000004"/>
  </r>
  <r>
    <n v="268"/>
    <s v="CA-2013-111010"/>
    <x v="0"/>
    <x v="115"/>
    <d v="2013-01-28T00:00:00"/>
    <s v="Standard Class"/>
    <s v="PG-18895"/>
    <s v="Paul Gonzalez"/>
    <x v="0"/>
    <s v="United States"/>
    <s v="Morristown"/>
    <x v="30"/>
    <n v="7960"/>
    <x v="3"/>
    <s v="OFF-FA-10003472"/>
    <x v="1"/>
    <x v="13"/>
    <s v="Bagged Rubber Bands"/>
    <n v="7.56"/>
    <n v="6"/>
    <n v="0"/>
    <n v="0.3024"/>
  </r>
  <r>
    <n v="269"/>
    <s v="US-2014-145366"/>
    <x v="3"/>
    <x v="34"/>
    <d v="2014-12-14T00:00:00"/>
    <s v="Standard Class"/>
    <s v="CA-12310"/>
    <s v="Christine Abelman"/>
    <x v="1"/>
    <s v="United States"/>
    <s v="Cincinnati"/>
    <x v="24"/>
    <n v="45231"/>
    <x v="3"/>
    <s v="OFF-ST-10004180"/>
    <x v="1"/>
    <x v="4"/>
    <s v="Safco Commercial Shelving"/>
    <n v="37.207999999999998"/>
    <n v="1"/>
    <n v="0.2"/>
    <n v="-7.4416000000000002"/>
  </r>
  <r>
    <n v="270"/>
    <s v="US-2014-145366"/>
    <x v="3"/>
    <x v="34"/>
    <d v="2014-12-14T00:00:00"/>
    <s v="Standard Class"/>
    <s v="CA-12310"/>
    <s v="Christine Abelman"/>
    <x v="1"/>
    <s v="United States"/>
    <s v="Cincinnati"/>
    <x v="24"/>
    <n v="45231"/>
    <x v="3"/>
    <s v="OFF-EN-10004386"/>
    <x v="1"/>
    <x v="12"/>
    <s v="Recycled Interoffice Envelopes with String and Button Closure, 10 x 13"/>
    <n v="57.576000000000001"/>
    <n v="3"/>
    <n v="0.2"/>
    <n v="21.591000000000001"/>
  </r>
  <r>
    <n v="271"/>
    <s v="CA-2014-163979"/>
    <x v="3"/>
    <x v="116"/>
    <d v="2015-01-03T00:00:00"/>
    <s v="Second Class"/>
    <s v="KH-16690"/>
    <s v="Kristen Hastings"/>
    <x v="1"/>
    <s v="United States"/>
    <s v="San Francisco"/>
    <x v="1"/>
    <n v="94110"/>
    <x v="1"/>
    <s v="OFF-ST-10003208"/>
    <x v="1"/>
    <x v="4"/>
    <s v="Adjustable Depth Letter/Legal Cart"/>
    <n v="725.84"/>
    <n v="4"/>
    <n v="0"/>
    <n v="210.49359999999999"/>
  </r>
  <r>
    <n v="272"/>
    <s v="CA-2012-155334"/>
    <x v="1"/>
    <x v="117"/>
    <d v="2012-07-31T00:00:00"/>
    <s v="First Class"/>
    <s v="HA-14920"/>
    <s v="Helen Andreada"/>
    <x v="0"/>
    <s v="United States"/>
    <s v="San Francisco"/>
    <x v="1"/>
    <n v="94109"/>
    <x v="1"/>
    <s v="TEC-AC-10003628"/>
    <x v="2"/>
    <x v="11"/>
    <s v="Logitech 910-002974 M325 Wireless Mouse for Web Scrolling"/>
    <n v="209.93"/>
    <n v="7"/>
    <n v="0"/>
    <n v="92.369200000000006"/>
  </r>
  <r>
    <n v="273"/>
    <s v="CA-2012-155334"/>
    <x v="1"/>
    <x v="117"/>
    <d v="2012-07-31T00:00:00"/>
    <s v="First Class"/>
    <s v="HA-14920"/>
    <s v="Helen Andreada"/>
    <x v="0"/>
    <s v="United States"/>
    <s v="San Francisco"/>
    <x v="1"/>
    <n v="94109"/>
    <x v="1"/>
    <s v="FUR-FU-10003274"/>
    <x v="0"/>
    <x v="5"/>
    <s v="Regeneration Desk Collection"/>
    <n v="5.28"/>
    <n v="3"/>
    <n v="0"/>
    <n v="2.3231999999999999"/>
  </r>
  <r>
    <n v="274"/>
    <s v="CA-2012-155334"/>
    <x v="1"/>
    <x v="117"/>
    <d v="2012-07-31T00:00:00"/>
    <s v="First Class"/>
    <s v="HA-14920"/>
    <s v="Helen Andreada"/>
    <x v="0"/>
    <s v="United States"/>
    <s v="San Francisco"/>
    <x v="1"/>
    <n v="94109"/>
    <x v="1"/>
    <s v="OFF-BI-10002557"/>
    <x v="1"/>
    <x v="8"/>
    <s v="Presstex Flexible Ring Binders"/>
    <n v="10.92"/>
    <n v="3"/>
    <n v="0.2"/>
    <n v="4.0949999999999998"/>
  </r>
  <r>
    <n v="275"/>
    <s v="CA-2014-118136"/>
    <x v="3"/>
    <x v="118"/>
    <d v="2014-09-18T00:00:00"/>
    <s v="First Class"/>
    <s v="BB-10990"/>
    <s v="Barry Blumstein"/>
    <x v="1"/>
    <s v="United States"/>
    <s v="Inglewood"/>
    <x v="1"/>
    <n v="90301"/>
    <x v="1"/>
    <s v="OFF-PA-10002615"/>
    <x v="1"/>
    <x v="10"/>
    <s v="Ampad Gold Fibre Wirebound Steno Books, 6&quot; x 9&quot;, Gregg Ruled"/>
    <n v="8.82"/>
    <n v="2"/>
    <n v="0"/>
    <n v="4.0571999999999999"/>
  </r>
  <r>
    <n v="276"/>
    <s v="CA-2014-118136"/>
    <x v="3"/>
    <x v="118"/>
    <d v="2014-09-18T00:00:00"/>
    <s v="First Class"/>
    <s v="BB-10990"/>
    <s v="Barry Blumstein"/>
    <x v="1"/>
    <s v="United States"/>
    <s v="Inglewood"/>
    <x v="1"/>
    <n v="90301"/>
    <x v="1"/>
    <s v="OFF-AR-10001427"/>
    <x v="1"/>
    <x v="6"/>
    <s v="Newell 330"/>
    <n v="5.98"/>
    <n v="1"/>
    <n v="0"/>
    <n v="1.5548"/>
  </r>
  <r>
    <n v="277"/>
    <s v="CA-2014-132976"/>
    <x v="3"/>
    <x v="119"/>
    <d v="2014-10-18T00:00:00"/>
    <s v="Standard Class"/>
    <s v="AG-10495"/>
    <s v="Andrew Gjertsen"/>
    <x v="1"/>
    <s v="United States"/>
    <s v="Philadelphia"/>
    <x v="9"/>
    <n v="19140"/>
    <x v="3"/>
    <s v="OFF-PA-10000673"/>
    <x v="1"/>
    <x v="10"/>
    <s v="Post-it “Important Message” Note Pad, Neon Colors, 50 Sheets/Pad"/>
    <n v="11.648"/>
    <n v="2"/>
    <n v="0.2"/>
    <n v="4.0768000000000004"/>
  </r>
  <r>
    <n v="278"/>
    <s v="CA-2014-132976"/>
    <x v="3"/>
    <x v="119"/>
    <d v="2014-10-18T00:00:00"/>
    <s v="Standard Class"/>
    <s v="AG-10495"/>
    <s v="Andrew Gjertsen"/>
    <x v="1"/>
    <s v="United States"/>
    <s v="Philadelphia"/>
    <x v="9"/>
    <n v="19140"/>
    <x v="3"/>
    <s v="OFF-PA-10004470"/>
    <x v="1"/>
    <x v="10"/>
    <s v="Adams Write n' Stick Phone Message Book, 11&quot; X 5 1/4&quot;, 200 Messages"/>
    <n v="18.175999999999998"/>
    <n v="4"/>
    <n v="0.2"/>
    <n v="5.9071999999999996"/>
  </r>
  <r>
    <n v="279"/>
    <s v="CA-2014-132976"/>
    <x v="3"/>
    <x v="119"/>
    <d v="2014-10-18T00:00:00"/>
    <s v="Standard Class"/>
    <s v="AG-10495"/>
    <s v="Andrew Gjertsen"/>
    <x v="1"/>
    <s v="United States"/>
    <s v="Philadelphia"/>
    <x v="9"/>
    <n v="19140"/>
    <x v="3"/>
    <s v="OFF-ST-10000876"/>
    <x v="1"/>
    <x v="4"/>
    <s v="Eldon Simplefile Box Office"/>
    <n v="59.712000000000003"/>
    <n v="6"/>
    <n v="0.2"/>
    <n v="5.9711999999999996"/>
  </r>
  <r>
    <n v="280"/>
    <s v="CA-2014-132976"/>
    <x v="3"/>
    <x v="119"/>
    <d v="2014-10-18T00:00:00"/>
    <s v="Standard Class"/>
    <s v="AG-10495"/>
    <s v="Andrew Gjertsen"/>
    <x v="1"/>
    <s v="United States"/>
    <s v="Philadelphia"/>
    <x v="9"/>
    <n v="19140"/>
    <x v="3"/>
    <s v="OFF-LA-10002043"/>
    <x v="1"/>
    <x v="2"/>
    <s v="Avery 489"/>
    <n v="24.84"/>
    <n v="3"/>
    <n v="0.2"/>
    <n v="8.6940000000000008"/>
  </r>
  <r>
    <n v="281"/>
    <s v="US-2012-161991"/>
    <x v="1"/>
    <x v="120"/>
    <d v="2012-09-28T00:00:00"/>
    <s v="Second Class"/>
    <s v="SC-20725"/>
    <s v="Steven Cartwright"/>
    <x v="0"/>
    <s v="United States"/>
    <s v="Houston"/>
    <x v="5"/>
    <n v="77070"/>
    <x v="2"/>
    <s v="OFF-BI-10004967"/>
    <x v="1"/>
    <x v="8"/>
    <s v="Round Ring Binders"/>
    <n v="2.08"/>
    <n v="5"/>
    <n v="0.8"/>
    <n v="-3.4319999999999999"/>
  </r>
  <r>
    <n v="282"/>
    <s v="US-2012-161991"/>
    <x v="1"/>
    <x v="120"/>
    <d v="2012-09-28T00:00:00"/>
    <s v="Second Class"/>
    <s v="SC-20725"/>
    <s v="Steven Cartwright"/>
    <x v="0"/>
    <s v="United States"/>
    <s v="Houston"/>
    <x v="5"/>
    <n v="77070"/>
    <x v="2"/>
    <s v="TEC-PH-10001760"/>
    <x v="2"/>
    <x v="7"/>
    <s v="Bose SoundLink Bluetooth Speaker"/>
    <n v="1114.4000000000001"/>
    <n v="7"/>
    <n v="0.2"/>
    <n v="376.11"/>
  </r>
  <r>
    <n v="283"/>
    <s v="CA-2012-130890"/>
    <x v="1"/>
    <x v="121"/>
    <d v="2012-11-06T00:00:00"/>
    <s v="Standard Class"/>
    <s v="JO-15280"/>
    <s v="Jas O'Carroll"/>
    <x v="0"/>
    <s v="United States"/>
    <s v="Los Angeles"/>
    <x v="1"/>
    <n v="90004"/>
    <x v="1"/>
    <s v="FUR-TA-10002903"/>
    <x v="0"/>
    <x v="3"/>
    <s v="Bevis Round Bullnose 29&quot; High Table Top"/>
    <n v="1038.8399999999999"/>
    <n v="5"/>
    <n v="0.2"/>
    <n v="51.942"/>
  </r>
  <r>
    <n v="284"/>
    <s v="CA-2012-130883"/>
    <x v="1"/>
    <x v="120"/>
    <d v="2012-10-02T00:00:00"/>
    <s v="Standard Class"/>
    <s v="TB-21520"/>
    <s v="Tracy Blumstein"/>
    <x v="0"/>
    <s v="United States"/>
    <s v="Portland"/>
    <x v="21"/>
    <n v="97206"/>
    <x v="1"/>
    <s v="OFF-PA-10000474"/>
    <x v="1"/>
    <x v="10"/>
    <s v="Staples"/>
    <n v="141.76"/>
    <n v="5"/>
    <n v="0.2"/>
    <n v="47.844000000000001"/>
  </r>
  <r>
    <n v="285"/>
    <s v="CA-2012-130883"/>
    <x v="1"/>
    <x v="120"/>
    <d v="2012-10-02T00:00:00"/>
    <s v="Standard Class"/>
    <s v="TB-21520"/>
    <s v="Tracy Blumstein"/>
    <x v="0"/>
    <s v="United States"/>
    <s v="Portland"/>
    <x v="21"/>
    <n v="97206"/>
    <x v="1"/>
    <s v="TEC-AC-10001956"/>
    <x v="2"/>
    <x v="11"/>
    <s v="Microsoft Arc Touch Mouse"/>
    <n v="239.8"/>
    <n v="5"/>
    <n v="0.2"/>
    <n v="47.96"/>
  </r>
  <r>
    <n v="286"/>
    <s v="CA-2012-130883"/>
    <x v="1"/>
    <x v="120"/>
    <d v="2012-10-02T00:00:00"/>
    <s v="Standard Class"/>
    <s v="TB-21520"/>
    <s v="Tracy Blumstein"/>
    <x v="0"/>
    <s v="United States"/>
    <s v="Portland"/>
    <x v="21"/>
    <n v="97206"/>
    <x v="1"/>
    <s v="OFF-PA-10004100"/>
    <x v="1"/>
    <x v="10"/>
    <s v="Xerox 216"/>
    <n v="31.103999999999999"/>
    <n v="6"/>
    <n v="0.2"/>
    <n v="10.8864"/>
  </r>
  <r>
    <n v="287"/>
    <s v="CA-2013-112697"/>
    <x v="0"/>
    <x v="122"/>
    <d v="2013-12-21T00:00:00"/>
    <s v="Second Class"/>
    <s v="AH-10195"/>
    <s v="Alan Haines"/>
    <x v="1"/>
    <s v="United States"/>
    <s v="Tamarac"/>
    <x v="2"/>
    <n v="33319"/>
    <x v="0"/>
    <s v="OFF-BI-10000778"/>
    <x v="1"/>
    <x v="8"/>
    <s v="GBC VeloBinder Electric Binding Machine"/>
    <n v="254.05799999999999"/>
    <n v="7"/>
    <n v="0.7"/>
    <n v="-169.37200000000001"/>
  </r>
  <r>
    <n v="288"/>
    <s v="CA-2013-112697"/>
    <x v="0"/>
    <x v="122"/>
    <d v="2013-12-21T00:00:00"/>
    <s v="Second Class"/>
    <s v="AH-10195"/>
    <s v="Alan Haines"/>
    <x v="1"/>
    <s v="United States"/>
    <s v="Tamarac"/>
    <x v="2"/>
    <n v="33319"/>
    <x v="0"/>
    <s v="OFF-AP-10002684"/>
    <x v="1"/>
    <x v="9"/>
    <s v="Acco 7-Outlet Masterpiece Power Center, Wihtout Fax/Phone Line Protection"/>
    <n v="194.52799999999999"/>
    <n v="2"/>
    <n v="0.2"/>
    <n v="24.315999999999999"/>
  </r>
  <r>
    <n v="289"/>
    <s v="CA-2013-112697"/>
    <x v="0"/>
    <x v="122"/>
    <d v="2013-12-21T00:00:00"/>
    <s v="Second Class"/>
    <s v="AH-10195"/>
    <s v="Alan Haines"/>
    <x v="1"/>
    <s v="United States"/>
    <s v="Tamarac"/>
    <x v="2"/>
    <n v="33319"/>
    <x v="0"/>
    <s v="OFF-SU-10000646"/>
    <x v="1"/>
    <x v="14"/>
    <s v="Premier Automatic Letter Opener"/>
    <n v="961.48"/>
    <n v="5"/>
    <n v="0.2"/>
    <n v="-204.31450000000001"/>
  </r>
  <r>
    <n v="290"/>
    <s v="CA-2013-110772"/>
    <x v="0"/>
    <x v="73"/>
    <d v="2013-11-25T00:00:00"/>
    <s v="Second Class"/>
    <s v="NZ-18565"/>
    <s v="Nick Zandusky"/>
    <x v="2"/>
    <s v="United States"/>
    <s v="Columbus"/>
    <x v="24"/>
    <n v="43229"/>
    <x v="3"/>
    <s v="OFF-FA-10002983"/>
    <x v="1"/>
    <x v="13"/>
    <s v="Advantus SlideClip Paper Clips"/>
    <n v="19.096"/>
    <n v="7"/>
    <n v="0.2"/>
    <n v="6.6836000000000002"/>
  </r>
  <r>
    <n v="291"/>
    <s v="CA-2013-110772"/>
    <x v="0"/>
    <x v="73"/>
    <d v="2013-11-25T00:00:00"/>
    <s v="Second Class"/>
    <s v="NZ-18565"/>
    <s v="Nick Zandusky"/>
    <x v="2"/>
    <s v="United States"/>
    <s v="Columbus"/>
    <x v="24"/>
    <n v="43229"/>
    <x v="3"/>
    <s v="OFF-LA-10004689"/>
    <x v="1"/>
    <x v="2"/>
    <s v="Avery 512"/>
    <n v="18.495999999999999"/>
    <n v="8"/>
    <n v="0.2"/>
    <n v="6.2423999999999999"/>
  </r>
  <r>
    <n v="292"/>
    <s v="CA-2013-110772"/>
    <x v="0"/>
    <x v="73"/>
    <d v="2013-11-25T00:00:00"/>
    <s v="Second Class"/>
    <s v="NZ-18565"/>
    <s v="Nick Zandusky"/>
    <x v="2"/>
    <s v="United States"/>
    <s v="Columbus"/>
    <x v="24"/>
    <n v="43229"/>
    <x v="3"/>
    <s v="TEC-AC-10002001"/>
    <x v="2"/>
    <x v="11"/>
    <s v="Logitech Wireless Gaming Headset G930"/>
    <n v="255.98400000000001"/>
    <n v="2"/>
    <n v="0.2"/>
    <n v="54.396599999999999"/>
  </r>
  <r>
    <n v="293"/>
    <s v="CA-2013-110772"/>
    <x v="0"/>
    <x v="73"/>
    <d v="2013-11-25T00:00:00"/>
    <s v="Second Class"/>
    <s v="NZ-18565"/>
    <s v="Nick Zandusky"/>
    <x v="2"/>
    <s v="United States"/>
    <s v="Columbus"/>
    <x v="24"/>
    <n v="43229"/>
    <x v="3"/>
    <s v="FUR-BO-10004709"/>
    <x v="0"/>
    <x v="0"/>
    <s v="Bush Westfield Collection Bookcases, Medium Cherry Finish"/>
    <n v="86.97"/>
    <n v="3"/>
    <n v="0.5"/>
    <n v="-48.703200000000002"/>
  </r>
  <r>
    <n v="294"/>
    <s v="CA-2011-111451"/>
    <x v="2"/>
    <x v="58"/>
    <d v="2011-12-28T00:00:00"/>
    <s v="First Class"/>
    <s v="KL-16555"/>
    <s v="Kelly Lampkin"/>
    <x v="1"/>
    <s v="United States"/>
    <s v="Colorado Springs"/>
    <x v="22"/>
    <n v="80906"/>
    <x v="1"/>
    <s v="FUR-FU-10004091"/>
    <x v="0"/>
    <x v="5"/>
    <s v="Howard Miller 13&quot; Diameter Goldtone Round Wall Clock"/>
    <n v="300.416"/>
    <n v="8"/>
    <n v="0.2"/>
    <n v="78.859200000000001"/>
  </r>
  <r>
    <n v="295"/>
    <s v="CA-2011-111451"/>
    <x v="2"/>
    <x v="58"/>
    <d v="2011-12-28T00:00:00"/>
    <s v="First Class"/>
    <s v="KL-16555"/>
    <s v="Kelly Lampkin"/>
    <x v="1"/>
    <s v="United States"/>
    <s v="Colorado Springs"/>
    <x v="22"/>
    <n v="80906"/>
    <x v="1"/>
    <s v="FUR-CH-10001891"/>
    <x v="0"/>
    <x v="1"/>
    <s v="Global Deluxe Office Fabric Chairs"/>
    <n v="230.352"/>
    <n v="3"/>
    <n v="0.2"/>
    <n v="20.155799999999999"/>
  </r>
  <r>
    <n v="296"/>
    <s v="CA-2011-111451"/>
    <x v="2"/>
    <x v="58"/>
    <d v="2011-12-28T00:00:00"/>
    <s v="First Class"/>
    <s v="KL-16555"/>
    <s v="Kelly Lampkin"/>
    <x v="1"/>
    <s v="United States"/>
    <s v="Colorado Springs"/>
    <x v="22"/>
    <n v="80906"/>
    <x v="1"/>
    <s v="FUR-FU-10002918"/>
    <x v="0"/>
    <x v="5"/>
    <s v="Eldon ClusterMat Chair Mat with Cordless Antistatic Protection"/>
    <n v="218.352"/>
    <n v="3"/>
    <n v="0.2"/>
    <n v="-24.564599999999999"/>
  </r>
  <r>
    <n v="297"/>
    <s v="CA-2011-111451"/>
    <x v="2"/>
    <x v="58"/>
    <d v="2011-12-28T00:00:00"/>
    <s v="First Class"/>
    <s v="KL-16555"/>
    <s v="Kelly Lampkin"/>
    <x v="1"/>
    <s v="United States"/>
    <s v="Colorado Springs"/>
    <x v="22"/>
    <n v="80906"/>
    <x v="1"/>
    <s v="OFF-BI-10004593"/>
    <x v="1"/>
    <x v="8"/>
    <s v="Ibico Laser Imprintable Binding System Covers"/>
    <n v="78.599999999999994"/>
    <n v="5"/>
    <n v="0.7"/>
    <n v="-62.88"/>
  </r>
  <r>
    <n v="298"/>
    <s v="CA-2011-111451"/>
    <x v="2"/>
    <x v="58"/>
    <d v="2011-12-28T00:00:00"/>
    <s v="First Class"/>
    <s v="KL-16555"/>
    <s v="Kelly Lampkin"/>
    <x v="1"/>
    <s v="United States"/>
    <s v="Colorado Springs"/>
    <x v="22"/>
    <n v="80906"/>
    <x v="1"/>
    <s v="OFF-FA-10004854"/>
    <x v="1"/>
    <x v="13"/>
    <s v="Vinyl Coated Wire Paper Clips in Organizer Box, 800/Box"/>
    <n v="27.552"/>
    <n v="3"/>
    <n v="0.2"/>
    <n v="9.2988"/>
  </r>
  <r>
    <n v="299"/>
    <s v="CA-2013-142545"/>
    <x v="0"/>
    <x v="99"/>
    <d v="2013-11-04T00:00:00"/>
    <s v="Standard Class"/>
    <s v="JD-15895"/>
    <s v="Jonathan Doherty"/>
    <x v="1"/>
    <s v="United States"/>
    <s v="Belleville"/>
    <x v="30"/>
    <n v="7109"/>
    <x v="3"/>
    <s v="OFF-PA-10002105"/>
    <x v="1"/>
    <x v="10"/>
    <s v="Xerox 223"/>
    <n v="32.4"/>
    <n v="5"/>
    <n v="0"/>
    <n v="15.552"/>
  </r>
  <r>
    <n v="300"/>
    <s v="CA-2013-142545"/>
    <x v="0"/>
    <x v="99"/>
    <d v="2013-11-04T00:00:00"/>
    <s v="Standard Class"/>
    <s v="JD-15895"/>
    <s v="Jonathan Doherty"/>
    <x v="1"/>
    <s v="United States"/>
    <s v="Belleville"/>
    <x v="30"/>
    <n v="7109"/>
    <x v="3"/>
    <s v="OFF-ST-10002756"/>
    <x v="1"/>
    <x v="4"/>
    <s v="Tennsco Stur-D-Stor Boltless Shelving, 5 Shelves, 24&quot; Deep, Sand"/>
    <n v="1082.48"/>
    <n v="8"/>
    <n v="0"/>
    <n v="10.8248"/>
  </r>
  <r>
    <n v="301"/>
    <s v="CA-2013-142545"/>
    <x v="0"/>
    <x v="99"/>
    <d v="2013-11-04T00:00:00"/>
    <s v="Standard Class"/>
    <s v="JD-15895"/>
    <s v="Jonathan Doherty"/>
    <x v="1"/>
    <s v="United States"/>
    <s v="Belleville"/>
    <x v="30"/>
    <n v="7109"/>
    <x v="3"/>
    <s v="OFF-PA-10004243"/>
    <x v="1"/>
    <x v="10"/>
    <s v="Xerox 1939"/>
    <n v="56.91"/>
    <n v="3"/>
    <n v="0"/>
    <n v="27.316800000000001"/>
  </r>
  <r>
    <n v="302"/>
    <s v="CA-2013-142545"/>
    <x v="0"/>
    <x v="99"/>
    <d v="2013-11-04T00:00:00"/>
    <s v="Standard Class"/>
    <s v="JD-15895"/>
    <s v="Jonathan Doherty"/>
    <x v="1"/>
    <s v="United States"/>
    <s v="Belleville"/>
    <x v="30"/>
    <n v="7109"/>
    <x v="3"/>
    <s v="FUR-FU-10001861"/>
    <x v="0"/>
    <x v="5"/>
    <s v="Floodlight Indoor Halogen Bulbs, 1 Bulb per Pack, 60 Watts"/>
    <n v="77.599999999999994"/>
    <n v="4"/>
    <n v="0"/>
    <n v="38.024000000000001"/>
  </r>
  <r>
    <n v="303"/>
    <s v="CA-2013-142545"/>
    <x v="0"/>
    <x v="99"/>
    <d v="2013-11-04T00:00:00"/>
    <s v="Standard Class"/>
    <s v="JD-15895"/>
    <s v="Jonathan Doherty"/>
    <x v="1"/>
    <s v="United States"/>
    <s v="Belleville"/>
    <x v="30"/>
    <n v="7109"/>
    <x v="3"/>
    <s v="OFF-BI-10002706"/>
    <x v="1"/>
    <x v="8"/>
    <s v="Avery Premier Heavy-Duty Binder with Round Locking Rings"/>
    <n v="14.28"/>
    <n v="1"/>
    <n v="0"/>
    <n v="6.5688000000000004"/>
  </r>
  <r>
    <n v="304"/>
    <s v="US-2014-152380"/>
    <x v="3"/>
    <x v="123"/>
    <d v="2014-11-24T00:00:00"/>
    <s v="Standard Class"/>
    <s v="JH-15910"/>
    <s v="Jonathan Howell"/>
    <x v="0"/>
    <s v="United States"/>
    <s v="Chicago"/>
    <x v="10"/>
    <n v="60623"/>
    <x v="2"/>
    <s v="FUR-TA-10002533"/>
    <x v="0"/>
    <x v="3"/>
    <s v="BPI Conference Tables"/>
    <n v="219.07499999999999"/>
    <n v="3"/>
    <n v="0.5"/>
    <n v="-131.44499999999999"/>
  </r>
  <r>
    <n v="305"/>
    <s v="CA-2012-144253"/>
    <x v="1"/>
    <x v="124"/>
    <d v="2012-05-09T00:00:00"/>
    <s v="Second Class"/>
    <s v="AS-10225"/>
    <s v="Alan Schoenberger"/>
    <x v="1"/>
    <s v="United States"/>
    <s v="New York City"/>
    <x v="15"/>
    <n v="10024"/>
    <x v="3"/>
    <s v="FUR-FU-10002671"/>
    <x v="0"/>
    <x v="5"/>
    <s v="Electrix 20W Halogen Replacement Bulb for Zoom-In Desk Lamp"/>
    <n v="26.8"/>
    <n v="2"/>
    <n v="0"/>
    <n v="12.864000000000001"/>
  </r>
  <r>
    <n v="306"/>
    <s v="CA-2011-130960"/>
    <x v="2"/>
    <x v="125"/>
    <d v="2012-01-04T00:00:00"/>
    <s v="Standard Class"/>
    <s v="KB-16600"/>
    <s v="Ken Brennan"/>
    <x v="1"/>
    <s v="United States"/>
    <s v="Taylor"/>
    <x v="12"/>
    <n v="48180"/>
    <x v="2"/>
    <s v="OFF-AR-10003651"/>
    <x v="1"/>
    <x v="6"/>
    <s v="Newell 350"/>
    <n v="9.84"/>
    <n v="3"/>
    <n v="0"/>
    <n v="2.8536000000000001"/>
  </r>
  <r>
    <n v="307"/>
    <s v="CA-2011-111003"/>
    <x v="2"/>
    <x v="106"/>
    <d v="2011-06-06T00:00:00"/>
    <s v="Standard Class"/>
    <s v="CR-12625"/>
    <s v="Corey Roper"/>
    <x v="2"/>
    <s v="United States"/>
    <s v="Lakewood"/>
    <x v="30"/>
    <n v="8701"/>
    <x v="3"/>
    <s v="OFF-BI-10001072"/>
    <x v="1"/>
    <x v="8"/>
    <s v="GBC Clear Cover, 8-1/2 x 11, unpunched, 25 covers per pack"/>
    <n v="45.48"/>
    <n v="3"/>
    <n v="0"/>
    <n v="20.9208"/>
  </r>
  <r>
    <n v="308"/>
    <s v="CA-2011-111003"/>
    <x v="2"/>
    <x v="106"/>
    <d v="2011-06-06T00:00:00"/>
    <s v="Standard Class"/>
    <s v="CR-12625"/>
    <s v="Corey Roper"/>
    <x v="2"/>
    <s v="United States"/>
    <s v="Lakewood"/>
    <x v="30"/>
    <n v="8701"/>
    <x v="3"/>
    <s v="OFF-AR-10002135"/>
    <x v="1"/>
    <x v="6"/>
    <s v="Boston Heavy-Duty Trimline Electric Pencil Sharpeners"/>
    <n v="289.2"/>
    <n v="6"/>
    <n v="0"/>
    <n v="83.867999999999995"/>
  </r>
  <r>
    <n v="309"/>
    <s v="CA-2014-126774"/>
    <x v="3"/>
    <x v="4"/>
    <d v="2014-04-18T00:00:00"/>
    <s v="First Class"/>
    <s v="SH-20395"/>
    <s v="Shahid Hopkins"/>
    <x v="0"/>
    <s v="United States"/>
    <s v="Arlington"/>
    <x v="17"/>
    <n v="22204"/>
    <x v="0"/>
    <s v="OFF-AR-10002804"/>
    <x v="1"/>
    <x v="6"/>
    <s v="Faber Castell Col-Erase Pencils"/>
    <n v="4.8899999999999997"/>
    <n v="1"/>
    <n v="0"/>
    <n v="2.0049000000000001"/>
  </r>
  <r>
    <n v="310"/>
    <s v="CA-2013-142902"/>
    <x v="0"/>
    <x v="126"/>
    <d v="2013-09-15T00:00:00"/>
    <s v="Second Class"/>
    <s v="BP-11185"/>
    <s v="Ben Peterman"/>
    <x v="1"/>
    <s v="United States"/>
    <s v="Arvada"/>
    <x v="22"/>
    <n v="80004"/>
    <x v="1"/>
    <s v="FUR-FU-10001918"/>
    <x v="0"/>
    <x v="5"/>
    <s v="C-Line Cubicle Keepers Polyproplyene Holder With Velcro Backings"/>
    <n v="15.135999999999999"/>
    <n v="4"/>
    <n v="0.2"/>
    <n v="3.5948000000000002"/>
  </r>
  <r>
    <n v="311"/>
    <s v="CA-2013-142902"/>
    <x v="0"/>
    <x v="126"/>
    <d v="2013-09-15T00:00:00"/>
    <s v="Second Class"/>
    <s v="BP-11185"/>
    <s v="Ben Peterman"/>
    <x v="1"/>
    <s v="United States"/>
    <s v="Arvada"/>
    <x v="22"/>
    <n v="80004"/>
    <x v="1"/>
    <s v="FUR-CH-10004086"/>
    <x v="0"/>
    <x v="1"/>
    <s v="Hon 4070 Series Pagoda Armless Upholstered Stacking Chairs"/>
    <n v="466.76799999999997"/>
    <n v="2"/>
    <n v="0.2"/>
    <n v="52.511400000000002"/>
  </r>
  <r>
    <n v="312"/>
    <s v="CA-2013-142902"/>
    <x v="0"/>
    <x v="126"/>
    <d v="2013-09-15T00:00:00"/>
    <s v="Second Class"/>
    <s v="BP-11185"/>
    <s v="Ben Peterman"/>
    <x v="1"/>
    <s v="United States"/>
    <s v="Arvada"/>
    <x v="22"/>
    <n v="80004"/>
    <x v="1"/>
    <s v="FUR-FU-10001756"/>
    <x v="0"/>
    <x v="5"/>
    <s v="Eldon Expressions Desk Accessory, Wood Photo Frame, Mahogany"/>
    <n v="15.231999999999999"/>
    <n v="1"/>
    <n v="0.2"/>
    <n v="1.7136"/>
  </r>
  <r>
    <n v="313"/>
    <s v="CA-2013-142902"/>
    <x v="0"/>
    <x v="126"/>
    <d v="2013-09-15T00:00:00"/>
    <s v="Second Class"/>
    <s v="BP-11185"/>
    <s v="Ben Peterman"/>
    <x v="1"/>
    <s v="United States"/>
    <s v="Arvada"/>
    <x v="22"/>
    <n v="80004"/>
    <x v="1"/>
    <s v="OFF-LA-10000634"/>
    <x v="1"/>
    <x v="2"/>
    <s v="Avery 509"/>
    <n v="6.2640000000000002"/>
    <n v="3"/>
    <n v="0.2"/>
    <n v="2.0358000000000001"/>
  </r>
  <r>
    <n v="314"/>
    <s v="CA-2011-120887"/>
    <x v="2"/>
    <x v="127"/>
    <d v="2011-10-03T00:00:00"/>
    <s v="Standard Class"/>
    <s v="TS-21205"/>
    <s v="Thomas Seio"/>
    <x v="1"/>
    <s v="United States"/>
    <s v="Hackensack"/>
    <x v="30"/>
    <n v="7601"/>
    <x v="3"/>
    <s v="FUR-FU-10001588"/>
    <x v="0"/>
    <x v="5"/>
    <s v="Deflect-o SuperTray Unbreakable Stackable Tray, Letter, Black"/>
    <n v="87.54"/>
    <n v="3"/>
    <n v="0"/>
    <n v="37.642200000000003"/>
  </r>
  <r>
    <n v="315"/>
    <s v="CA-2011-167850"/>
    <x v="2"/>
    <x v="128"/>
    <d v="2011-08-16T00:00:00"/>
    <s v="Standard Class"/>
    <s v="AG-10525"/>
    <s v="Andy Gerbode"/>
    <x v="1"/>
    <s v="United States"/>
    <s v="Saint Petersburg"/>
    <x v="2"/>
    <n v="33710"/>
    <x v="0"/>
    <s v="TEC-PH-10002398"/>
    <x v="2"/>
    <x v="7"/>
    <s v="AT&amp;T 1070 Corded Phone"/>
    <n v="178.38399999999999"/>
    <n v="2"/>
    <n v="0.2"/>
    <n v="22.297999999999998"/>
  </r>
  <r>
    <n v="316"/>
    <s v="CA-2011-167850"/>
    <x v="2"/>
    <x v="128"/>
    <d v="2011-08-16T00:00:00"/>
    <s v="Standard Class"/>
    <s v="AG-10525"/>
    <s v="Andy Gerbode"/>
    <x v="1"/>
    <s v="United States"/>
    <s v="Saint Petersburg"/>
    <x v="2"/>
    <n v="33710"/>
    <x v="0"/>
    <s v="OFF-PA-10001937"/>
    <x v="1"/>
    <x v="10"/>
    <s v="Xerox 21"/>
    <n v="15.552"/>
    <n v="3"/>
    <n v="0.2"/>
    <n v="5.4432"/>
  </r>
  <r>
    <n v="317"/>
    <s v="CA-2011-164259"/>
    <x v="2"/>
    <x v="129"/>
    <d v="2011-12-30T00:00:00"/>
    <s v="First Class"/>
    <s v="SP-20860"/>
    <s v="Sung Pak"/>
    <x v="1"/>
    <s v="United States"/>
    <s v="Philadelphia"/>
    <x v="9"/>
    <n v="19143"/>
    <x v="3"/>
    <s v="OFF-AR-10003373"/>
    <x v="1"/>
    <x v="6"/>
    <s v="Boston School Pro Electric Pencil Sharpener, 1670"/>
    <n v="99.135999999999996"/>
    <n v="4"/>
    <n v="0.2"/>
    <n v="8.6744000000000003"/>
  </r>
  <r>
    <n v="318"/>
    <s v="CA-2011-164973"/>
    <x v="2"/>
    <x v="130"/>
    <d v="2011-11-09T00:00:00"/>
    <s v="Standard Class"/>
    <s v="NM-18445"/>
    <s v="Nathan Mautz"/>
    <x v="2"/>
    <s v="United States"/>
    <s v="New York City"/>
    <x v="15"/>
    <n v="10024"/>
    <x v="3"/>
    <s v="FUR-CH-10002602"/>
    <x v="0"/>
    <x v="1"/>
    <s v="DMI Arturo Collection Mission-style Design Wood Chair"/>
    <n v="135.88200000000001"/>
    <n v="1"/>
    <n v="0.1"/>
    <n v="24.1568"/>
  </r>
  <r>
    <n v="319"/>
    <s v="CA-2011-164973"/>
    <x v="2"/>
    <x v="130"/>
    <d v="2011-11-09T00:00:00"/>
    <s v="Standard Class"/>
    <s v="NM-18445"/>
    <s v="Nathan Mautz"/>
    <x v="2"/>
    <s v="United States"/>
    <s v="New York City"/>
    <x v="15"/>
    <n v="10024"/>
    <x v="3"/>
    <s v="TEC-MA-10002927"/>
    <x v="2"/>
    <x v="15"/>
    <s v="Canon imageCLASS MF7460 Monochrome Digital Laser Multifunction Copier"/>
    <n v="3991.98"/>
    <n v="2"/>
    <n v="0"/>
    <n v="1995.99"/>
  </r>
  <r>
    <n v="320"/>
    <s v="CA-2011-164973"/>
    <x v="2"/>
    <x v="130"/>
    <d v="2011-11-09T00:00:00"/>
    <s v="Standard Class"/>
    <s v="NM-18445"/>
    <s v="Nathan Mautz"/>
    <x v="2"/>
    <s v="United States"/>
    <s v="New York City"/>
    <x v="15"/>
    <n v="10024"/>
    <x v="3"/>
    <s v="TEC-PH-10004093"/>
    <x v="2"/>
    <x v="7"/>
    <s v="Panasonic Kx-TS550"/>
    <n v="275.94"/>
    <n v="6"/>
    <n v="0"/>
    <n v="80.022599999999997"/>
  </r>
  <r>
    <n v="321"/>
    <s v="CA-2011-164973"/>
    <x v="2"/>
    <x v="130"/>
    <d v="2011-11-09T00:00:00"/>
    <s v="Standard Class"/>
    <s v="NM-18445"/>
    <s v="Nathan Mautz"/>
    <x v="2"/>
    <s v="United States"/>
    <s v="New York City"/>
    <x v="15"/>
    <n v="10024"/>
    <x v="3"/>
    <s v="TEC-AC-10000892"/>
    <x v="2"/>
    <x v="11"/>
    <s v="NETGEAR N750 Dual Band Wi-Fi Gigabit Router"/>
    <n v="360"/>
    <n v="4"/>
    <n v="0"/>
    <n v="129.6"/>
  </r>
  <r>
    <n v="322"/>
    <s v="CA-2011-164973"/>
    <x v="2"/>
    <x v="130"/>
    <d v="2011-11-09T00:00:00"/>
    <s v="Standard Class"/>
    <s v="NM-18445"/>
    <s v="Nathan Mautz"/>
    <x v="2"/>
    <s v="United States"/>
    <s v="New York City"/>
    <x v="15"/>
    <n v="10024"/>
    <x v="3"/>
    <s v="OFF-ST-10002974"/>
    <x v="1"/>
    <x v="4"/>
    <s v="Trav-L-File Heavy-Duty Shuttle II, Black"/>
    <n v="43.57"/>
    <n v="1"/>
    <n v="0"/>
    <n v="13.071"/>
  </r>
  <r>
    <n v="323"/>
    <s v="CA-2011-156601"/>
    <x v="2"/>
    <x v="111"/>
    <d v="2011-09-24T00:00:00"/>
    <s v="Standard Class"/>
    <s v="FA-14230"/>
    <s v="Frank Atkinson"/>
    <x v="1"/>
    <s v="United States"/>
    <s v="Long Beach"/>
    <x v="1"/>
    <n v="90805"/>
    <x v="1"/>
    <s v="OFF-FA-10000624"/>
    <x v="1"/>
    <x v="13"/>
    <s v="OIC Binder Clips"/>
    <n v="7.16"/>
    <n v="2"/>
    <n v="0"/>
    <n v="3.58"/>
  </r>
  <r>
    <n v="324"/>
    <s v="CA-2013-162138"/>
    <x v="0"/>
    <x v="131"/>
    <d v="2013-04-28T00:00:00"/>
    <s v="Standard Class"/>
    <s v="GK-14620"/>
    <s v="Grace Kelly"/>
    <x v="1"/>
    <s v="United States"/>
    <s v="Hesperia"/>
    <x v="1"/>
    <n v="92345"/>
    <x v="1"/>
    <s v="OFF-BI-10004593"/>
    <x v="1"/>
    <x v="8"/>
    <s v="Ibico Laser Imprintable Binding System Covers"/>
    <n v="251.52"/>
    <n v="6"/>
    <n v="0.2"/>
    <n v="81.744"/>
  </r>
  <r>
    <n v="325"/>
    <s v="CA-2013-162138"/>
    <x v="0"/>
    <x v="131"/>
    <d v="2013-04-28T00:00:00"/>
    <s v="Standard Class"/>
    <s v="GK-14620"/>
    <s v="Grace Kelly"/>
    <x v="1"/>
    <s v="United States"/>
    <s v="Hesperia"/>
    <x v="1"/>
    <n v="92345"/>
    <x v="1"/>
    <s v="TEC-AC-10001908"/>
    <x v="2"/>
    <x v="11"/>
    <s v="Logitech Wireless Headset h800"/>
    <n v="99.99"/>
    <n v="1"/>
    <n v="0"/>
    <n v="34.996499999999997"/>
  </r>
  <r>
    <n v="326"/>
    <s v="CA-2014-153339"/>
    <x v="3"/>
    <x v="132"/>
    <d v="2014-11-06T00:00:00"/>
    <s v="Second Class"/>
    <s v="DJ-13510"/>
    <s v="Don Jones"/>
    <x v="1"/>
    <s v="United States"/>
    <s v="Murfreesboro"/>
    <x v="18"/>
    <n v="37130"/>
    <x v="0"/>
    <s v="FUR-FU-10001967"/>
    <x v="0"/>
    <x v="5"/>
    <s v="Telescoping Adjustable Floor Lamp"/>
    <n v="15.992000000000001"/>
    <n v="1"/>
    <n v="0.2"/>
    <n v="0.99950000000000006"/>
  </r>
  <r>
    <n v="327"/>
    <s v="US-2013-141544"/>
    <x v="0"/>
    <x v="133"/>
    <d v="2013-09-02T00:00:00"/>
    <s v="First Class"/>
    <s v="PO-18850"/>
    <s v="Patrick O'Brill"/>
    <x v="0"/>
    <s v="United States"/>
    <s v="Philadelphia"/>
    <x v="9"/>
    <n v="19143"/>
    <x v="3"/>
    <s v="TEC-PH-10003645"/>
    <x v="2"/>
    <x v="7"/>
    <s v="Aastra 57i VoIP phone"/>
    <n v="290.89800000000002"/>
    <n v="3"/>
    <n v="0.4"/>
    <n v="-67.876199999999997"/>
  </r>
  <r>
    <n v="328"/>
    <s v="US-2013-141544"/>
    <x v="0"/>
    <x v="133"/>
    <d v="2013-09-02T00:00:00"/>
    <s v="First Class"/>
    <s v="PO-18850"/>
    <s v="Patrick O'Brill"/>
    <x v="0"/>
    <s v="United States"/>
    <s v="Philadelphia"/>
    <x v="9"/>
    <n v="19143"/>
    <x v="3"/>
    <s v="OFF-ST-10000675"/>
    <x v="1"/>
    <x v="4"/>
    <s v="File Shuttle II and Handi-File, Black"/>
    <n v="54.223999999999997"/>
    <n v="2"/>
    <n v="0.2"/>
    <n v="3.3889999999999998"/>
  </r>
  <r>
    <n v="329"/>
    <s v="US-2013-141544"/>
    <x v="0"/>
    <x v="133"/>
    <d v="2013-09-02T00:00:00"/>
    <s v="First Class"/>
    <s v="PO-18850"/>
    <s v="Patrick O'Brill"/>
    <x v="0"/>
    <s v="United States"/>
    <s v="Philadelphia"/>
    <x v="9"/>
    <n v="19143"/>
    <x v="3"/>
    <s v="FUR-CH-10003312"/>
    <x v="0"/>
    <x v="1"/>
    <s v="Hon 2090 “Pillow Soft” Series Mid Back Swivel/Tilt Chairs"/>
    <n v="786.74400000000003"/>
    <n v="4"/>
    <n v="0.3"/>
    <n v="-258.5016"/>
  </r>
  <r>
    <n v="330"/>
    <s v="US-2013-141544"/>
    <x v="0"/>
    <x v="133"/>
    <d v="2013-09-02T00:00:00"/>
    <s v="First Class"/>
    <s v="PO-18850"/>
    <s v="Patrick O'Brill"/>
    <x v="0"/>
    <s v="United States"/>
    <s v="Philadelphia"/>
    <x v="9"/>
    <n v="19143"/>
    <x v="3"/>
    <s v="OFF-LA-10001074"/>
    <x v="1"/>
    <x v="2"/>
    <s v="Round Specialty Laser Printer Labels"/>
    <n v="100.24"/>
    <n v="10"/>
    <n v="0.2"/>
    <n v="33.831000000000003"/>
  </r>
  <r>
    <n v="331"/>
    <s v="US-2013-141544"/>
    <x v="0"/>
    <x v="133"/>
    <d v="2013-09-02T00:00:00"/>
    <s v="First Class"/>
    <s v="PO-18850"/>
    <s v="Patrick O'Brill"/>
    <x v="0"/>
    <s v="United States"/>
    <s v="Philadelphia"/>
    <x v="9"/>
    <n v="19143"/>
    <x v="3"/>
    <s v="OFF-BI-10001524"/>
    <x v="1"/>
    <x v="8"/>
    <s v="GBC Premium Transparent Covers with Diagonal Lined Pattern"/>
    <n v="37.764000000000003"/>
    <n v="6"/>
    <n v="0.7"/>
    <n v="-27.6936"/>
  </r>
  <r>
    <n v="332"/>
    <s v="US-2013-150147"/>
    <x v="0"/>
    <x v="134"/>
    <d v="2013-04-30T00:00:00"/>
    <s v="Second Class"/>
    <s v="JL-15850"/>
    <s v="John Lucas"/>
    <x v="0"/>
    <s v="United States"/>
    <s v="Philadelphia"/>
    <x v="9"/>
    <n v="19134"/>
    <x v="3"/>
    <s v="TEC-PH-10004614"/>
    <x v="2"/>
    <x v="7"/>
    <s v="AT&amp;T 841000 Phone"/>
    <n v="82.8"/>
    <n v="2"/>
    <n v="0.4"/>
    <n v="-20.7"/>
  </r>
  <r>
    <n v="333"/>
    <s v="US-2013-150147"/>
    <x v="0"/>
    <x v="134"/>
    <d v="2013-04-30T00:00:00"/>
    <s v="Second Class"/>
    <s v="JL-15850"/>
    <s v="John Lucas"/>
    <x v="0"/>
    <s v="United States"/>
    <s v="Philadelphia"/>
    <x v="9"/>
    <n v="19134"/>
    <x v="3"/>
    <s v="OFF-BI-10001153"/>
    <x v="1"/>
    <x v="8"/>
    <s v="Ibico Recycled Grain-Textured Covers"/>
    <n v="20.724"/>
    <n v="2"/>
    <n v="0.7"/>
    <n v="-13.816000000000001"/>
  </r>
  <r>
    <n v="334"/>
    <s v="US-2013-150147"/>
    <x v="0"/>
    <x v="134"/>
    <d v="2013-04-30T00:00:00"/>
    <s v="Second Class"/>
    <s v="JL-15850"/>
    <s v="John Lucas"/>
    <x v="0"/>
    <s v="United States"/>
    <s v="Philadelphia"/>
    <x v="9"/>
    <n v="19134"/>
    <x v="3"/>
    <s v="OFF-BI-10001982"/>
    <x v="1"/>
    <x v="8"/>
    <s v="Wilson Jones Custom Binder Spines &amp; Labels"/>
    <n v="4.8959999999999999"/>
    <n v="3"/>
    <n v="0.7"/>
    <n v="-3.4272"/>
  </r>
  <r>
    <n v="335"/>
    <s v="CA-2012-137946"/>
    <x v="1"/>
    <x v="135"/>
    <d v="2012-09-04T00:00:00"/>
    <s v="Second Class"/>
    <s v="DB-13615"/>
    <s v="Doug Bickford"/>
    <x v="0"/>
    <s v="United States"/>
    <s v="Los Angeles"/>
    <x v="1"/>
    <n v="90045"/>
    <x v="1"/>
    <s v="OFF-BI-10001922"/>
    <x v="1"/>
    <x v="8"/>
    <s v="Storex Dura Pro Binders"/>
    <n v="4.7519999999999998"/>
    <n v="1"/>
    <n v="0.2"/>
    <n v="1.6037999999999999"/>
  </r>
  <r>
    <n v="336"/>
    <s v="CA-2012-137946"/>
    <x v="1"/>
    <x v="135"/>
    <d v="2012-09-04T00:00:00"/>
    <s v="Second Class"/>
    <s v="DB-13615"/>
    <s v="Doug Bickford"/>
    <x v="0"/>
    <s v="United States"/>
    <s v="Los Angeles"/>
    <x v="1"/>
    <n v="90045"/>
    <x v="1"/>
    <s v="TEC-CO-10001449"/>
    <x v="2"/>
    <x v="16"/>
    <s v="Hewlett Packard LaserJet 3310 Copier"/>
    <n v="959.98400000000004"/>
    <n v="2"/>
    <n v="0.2"/>
    <n v="335.99439999999998"/>
  </r>
  <r>
    <n v="337"/>
    <s v="CA-2012-137946"/>
    <x v="1"/>
    <x v="135"/>
    <d v="2012-09-04T00:00:00"/>
    <s v="Second Class"/>
    <s v="DB-13615"/>
    <s v="Doug Bickford"/>
    <x v="0"/>
    <s v="United States"/>
    <s v="Los Angeles"/>
    <x v="1"/>
    <n v="90045"/>
    <x v="1"/>
    <s v="OFF-BI-10004140"/>
    <x v="1"/>
    <x v="8"/>
    <s v="Avery Non-Stick Binders"/>
    <n v="14.368"/>
    <n v="4"/>
    <n v="0.2"/>
    <n v="4.49"/>
  </r>
  <r>
    <n v="338"/>
    <s v="CA-2011-129924"/>
    <x v="2"/>
    <x v="136"/>
    <d v="2011-07-17T00:00:00"/>
    <s v="Standard Class"/>
    <s v="AC-10420"/>
    <s v="Alyssa Crouse"/>
    <x v="1"/>
    <s v="United States"/>
    <s v="San Francisco"/>
    <x v="1"/>
    <n v="94122"/>
    <x v="1"/>
    <s v="OFF-BI-10003314"/>
    <x v="1"/>
    <x v="8"/>
    <s v="Tuff Stuff Recycled Round Ring Binders"/>
    <n v="7.7119999999999997"/>
    <n v="2"/>
    <n v="0.2"/>
    <n v="2.7955999999999999"/>
  </r>
  <r>
    <n v="339"/>
    <s v="CA-2011-129924"/>
    <x v="2"/>
    <x v="136"/>
    <d v="2011-07-17T00:00:00"/>
    <s v="Standard Class"/>
    <s v="AC-10420"/>
    <s v="Alyssa Crouse"/>
    <x v="1"/>
    <s v="United States"/>
    <s v="San Francisco"/>
    <x v="1"/>
    <n v="94122"/>
    <x v="1"/>
    <s v="FUR-TA-10004575"/>
    <x v="0"/>
    <x v="3"/>
    <s v="Hon 5100 Series Wood Tables"/>
    <n v="698.35199999999998"/>
    <n v="3"/>
    <n v="0.2"/>
    <n v="-17.4588"/>
  </r>
  <r>
    <n v="340"/>
    <s v="CA-2012-128167"/>
    <x v="1"/>
    <x v="137"/>
    <d v="2012-06-26T00:00:00"/>
    <s v="Second Class"/>
    <s v="KL-16645"/>
    <s v="Ken Lonsdale"/>
    <x v="0"/>
    <s v="United States"/>
    <s v="Layton"/>
    <x v="7"/>
    <n v="84041"/>
    <x v="1"/>
    <s v="OFF-FA-10000490"/>
    <x v="1"/>
    <x v="13"/>
    <s v="OIC Binder Clips, Mini, 1/4&quot; Capacity, Black"/>
    <n v="4.96"/>
    <n v="4"/>
    <n v="0"/>
    <n v="2.3311999999999999"/>
  </r>
  <r>
    <n v="341"/>
    <s v="CA-2011-122336"/>
    <x v="2"/>
    <x v="138"/>
    <d v="2011-04-17T00:00:00"/>
    <s v="Second Class"/>
    <s v="JD-15895"/>
    <s v="Jonathan Doherty"/>
    <x v="1"/>
    <s v="United States"/>
    <s v="Philadelphia"/>
    <x v="9"/>
    <n v="19140"/>
    <x v="3"/>
    <s v="OFF-AR-10000122"/>
    <x v="1"/>
    <x v="6"/>
    <s v="Newell 314"/>
    <n v="17.856000000000002"/>
    <n v="4"/>
    <n v="0.2"/>
    <n v="1.1160000000000001"/>
  </r>
  <r>
    <n v="342"/>
    <s v="CA-2011-122336"/>
    <x v="2"/>
    <x v="138"/>
    <d v="2011-04-17T00:00:00"/>
    <s v="Second Class"/>
    <s v="JD-15895"/>
    <s v="Jonathan Doherty"/>
    <x v="1"/>
    <s v="United States"/>
    <s v="Philadelphia"/>
    <x v="9"/>
    <n v="19140"/>
    <x v="3"/>
    <s v="OFF-BI-10003656"/>
    <x v="1"/>
    <x v="8"/>
    <s v="Fellowes PB200 Plastic Comb Binding Machine"/>
    <n v="509.97"/>
    <n v="10"/>
    <n v="0.7"/>
    <n v="-407.976"/>
  </r>
  <r>
    <n v="343"/>
    <s v="CA-2011-122336"/>
    <x v="2"/>
    <x v="138"/>
    <d v="2011-04-17T00:00:00"/>
    <s v="Second Class"/>
    <s v="JD-15895"/>
    <s v="Jonathan Doherty"/>
    <x v="1"/>
    <s v="United States"/>
    <s v="Philadelphia"/>
    <x v="9"/>
    <n v="19140"/>
    <x v="3"/>
    <s v="OFF-FA-10002780"/>
    <x v="1"/>
    <x v="13"/>
    <s v="Staples"/>
    <n v="30.992000000000001"/>
    <n v="13"/>
    <n v="0.2"/>
    <n v="10.0724"/>
  </r>
  <r>
    <n v="344"/>
    <s v="CA-2011-122336"/>
    <x v="2"/>
    <x v="138"/>
    <d v="2011-04-17T00:00:00"/>
    <s v="Second Class"/>
    <s v="JD-15895"/>
    <s v="Jonathan Doherty"/>
    <x v="1"/>
    <s v="United States"/>
    <s v="Philadelphia"/>
    <x v="9"/>
    <n v="19140"/>
    <x v="3"/>
    <s v="TEC-PH-10000702"/>
    <x v="2"/>
    <x v="7"/>
    <s v="Square Credit Card Reader, 4 1/2&quot; x 4 1/2&quot; x 1&quot;, White"/>
    <n v="71.927999999999997"/>
    <n v="12"/>
    <n v="0.4"/>
    <n v="8.3916000000000004"/>
  </r>
  <r>
    <n v="345"/>
    <s v="US-2012-120712"/>
    <x v="1"/>
    <x v="139"/>
    <d v="2012-12-24T00:00:00"/>
    <s v="Standard Class"/>
    <s v="CS-12130"/>
    <s v="Chad Sievert"/>
    <x v="0"/>
    <s v="United States"/>
    <s v="Austin"/>
    <x v="5"/>
    <n v="78745"/>
    <x v="2"/>
    <s v="OFF-ST-10000107"/>
    <x v="1"/>
    <x v="4"/>
    <s v="Fellowes Super Stor/Drawer"/>
    <n v="88.8"/>
    <n v="4"/>
    <n v="0.2"/>
    <n v="-2.2200000000000002"/>
  </r>
  <r>
    <n v="346"/>
    <s v="CA-2014-169901"/>
    <x v="3"/>
    <x v="140"/>
    <d v="2014-06-20T00:00:00"/>
    <s v="Standard Class"/>
    <s v="CC-12550"/>
    <s v="Clay Cheatham"/>
    <x v="0"/>
    <s v="United States"/>
    <s v="San Francisco"/>
    <x v="1"/>
    <n v="94122"/>
    <x v="1"/>
    <s v="TEC-PH-10002293"/>
    <x v="2"/>
    <x v="7"/>
    <s v="Anker 36W 4-Port USB Wall Charger Travel Power Adapter for iPhone 5s 5c 5"/>
    <n v="47.975999999999999"/>
    <n v="3"/>
    <n v="0.2"/>
    <n v="4.7976000000000001"/>
  </r>
  <r>
    <n v="347"/>
    <s v="CA-2014-134306"/>
    <x v="3"/>
    <x v="141"/>
    <d v="2014-07-13T00:00:00"/>
    <s v="Standard Class"/>
    <s v="TD-20995"/>
    <s v="Tamara Dahlen"/>
    <x v="0"/>
    <s v="United States"/>
    <s v="Lowell"/>
    <x v="31"/>
    <n v="1852"/>
    <x v="3"/>
    <s v="OFF-AR-10004027"/>
    <x v="1"/>
    <x v="6"/>
    <s v="Binney &amp; Smith inkTank Erasable Desk Highlighter, Chisel Tip, Yellow, 12/Box"/>
    <n v="7.56"/>
    <n v="3"/>
    <n v="0"/>
    <n v="3.0996000000000001"/>
  </r>
  <r>
    <n v="348"/>
    <s v="CA-2014-134306"/>
    <x v="3"/>
    <x v="141"/>
    <d v="2014-07-13T00:00:00"/>
    <s v="Standard Class"/>
    <s v="TD-20995"/>
    <s v="Tamara Dahlen"/>
    <x v="0"/>
    <s v="United States"/>
    <s v="Lowell"/>
    <x v="31"/>
    <n v="1852"/>
    <x v="3"/>
    <s v="OFF-PA-10000249"/>
    <x v="1"/>
    <x v="10"/>
    <s v="Staples"/>
    <n v="24.56"/>
    <n v="2"/>
    <n v="0"/>
    <n v="11.543200000000001"/>
  </r>
  <r>
    <n v="349"/>
    <s v="CA-2014-134306"/>
    <x v="3"/>
    <x v="141"/>
    <d v="2014-07-13T00:00:00"/>
    <s v="Standard Class"/>
    <s v="TD-20995"/>
    <s v="Tamara Dahlen"/>
    <x v="0"/>
    <s v="United States"/>
    <s v="Lowell"/>
    <x v="31"/>
    <n v="1852"/>
    <x v="3"/>
    <s v="OFF-AR-10001374"/>
    <x v="1"/>
    <x v="6"/>
    <s v="BIC Brite Liner Highlighters, Chisel Tip"/>
    <n v="12.96"/>
    <n v="2"/>
    <n v="0"/>
    <n v="4.1471999999999998"/>
  </r>
  <r>
    <n v="350"/>
    <s v="CA-2013-129714"/>
    <x v="0"/>
    <x v="142"/>
    <d v="2013-09-04T00:00:00"/>
    <s v="First Class"/>
    <s v="AB-10060"/>
    <s v="Adam Bellavance"/>
    <x v="2"/>
    <s v="United States"/>
    <s v="New York City"/>
    <x v="15"/>
    <n v="10009"/>
    <x v="3"/>
    <s v="TEC-AC-10000290"/>
    <x v="2"/>
    <x v="11"/>
    <s v="Sabrent 4-Port USB 2.0 Hub"/>
    <n v="6.79"/>
    <n v="1"/>
    <n v="0"/>
    <n v="2.3086000000000002"/>
  </r>
  <r>
    <n v="351"/>
    <s v="CA-2013-129714"/>
    <x v="0"/>
    <x v="142"/>
    <d v="2013-09-04T00:00:00"/>
    <s v="First Class"/>
    <s v="AB-10060"/>
    <s v="Adam Bellavance"/>
    <x v="2"/>
    <s v="United States"/>
    <s v="New York City"/>
    <x v="15"/>
    <n v="10009"/>
    <x v="3"/>
    <s v="OFF-PA-10001970"/>
    <x v="1"/>
    <x v="10"/>
    <s v="Xerox 1881"/>
    <n v="24.56"/>
    <n v="2"/>
    <n v="0"/>
    <n v="11.543200000000001"/>
  </r>
  <r>
    <n v="352"/>
    <s v="CA-2013-129714"/>
    <x v="0"/>
    <x v="142"/>
    <d v="2013-09-04T00:00:00"/>
    <s v="First Class"/>
    <s v="AB-10060"/>
    <s v="Adam Bellavance"/>
    <x v="2"/>
    <s v="United States"/>
    <s v="New York City"/>
    <x v="15"/>
    <n v="10009"/>
    <x v="3"/>
    <s v="OFF-BI-10002160"/>
    <x v="1"/>
    <x v="8"/>
    <s v="Acco Hanging Data Binders"/>
    <n v="3.048"/>
    <n v="1"/>
    <n v="0.2"/>
    <n v="1.0668"/>
  </r>
  <r>
    <n v="353"/>
    <s v="CA-2013-129714"/>
    <x v="0"/>
    <x v="142"/>
    <d v="2013-09-04T00:00:00"/>
    <s v="First Class"/>
    <s v="AB-10060"/>
    <s v="Adam Bellavance"/>
    <x v="2"/>
    <s v="United States"/>
    <s v="New York City"/>
    <x v="15"/>
    <n v="10009"/>
    <x v="3"/>
    <s v="OFF-PA-10001970"/>
    <x v="1"/>
    <x v="10"/>
    <s v="Xerox 1881"/>
    <n v="49.12"/>
    <n v="4"/>
    <n v="0"/>
    <n v="23.086400000000001"/>
  </r>
  <r>
    <n v="354"/>
    <s v="CA-2013-129714"/>
    <x v="0"/>
    <x v="142"/>
    <d v="2013-09-04T00:00:00"/>
    <s v="First Class"/>
    <s v="AB-10060"/>
    <s v="Adam Bellavance"/>
    <x v="2"/>
    <s v="United States"/>
    <s v="New York City"/>
    <x v="15"/>
    <n v="10009"/>
    <x v="3"/>
    <s v="OFF-BI-10004995"/>
    <x v="1"/>
    <x v="8"/>
    <s v="GBC DocuBind P400 Electric Binding System"/>
    <n v="4355.1679999999997"/>
    <n v="4"/>
    <n v="0.2"/>
    <n v="1415.4295999999999"/>
  </r>
  <r>
    <n v="355"/>
    <s v="CA-2013-138520"/>
    <x v="0"/>
    <x v="143"/>
    <d v="2013-04-14T00:00:00"/>
    <s v="Standard Class"/>
    <s v="JL-15505"/>
    <s v="Jeremy Lonsdale"/>
    <x v="0"/>
    <s v="United States"/>
    <s v="New York City"/>
    <x v="15"/>
    <n v="10035"/>
    <x v="3"/>
    <s v="FUR-BO-10002268"/>
    <x v="0"/>
    <x v="0"/>
    <s v="Sauder Barrister Bookcases"/>
    <n v="388.70400000000001"/>
    <n v="6"/>
    <n v="0.2"/>
    <n v="-4.8587999999999996"/>
  </r>
  <r>
    <n v="356"/>
    <s v="CA-2013-138520"/>
    <x v="0"/>
    <x v="143"/>
    <d v="2013-04-14T00:00:00"/>
    <s v="Standard Class"/>
    <s v="JL-15505"/>
    <s v="Jeremy Lonsdale"/>
    <x v="0"/>
    <s v="United States"/>
    <s v="New York City"/>
    <x v="15"/>
    <n v="10035"/>
    <x v="3"/>
    <s v="OFF-EN-10001137"/>
    <x v="1"/>
    <x v="12"/>
    <s v="#10 Gummed Flap White Envelopes, 100/Box"/>
    <n v="8.26"/>
    <n v="2"/>
    <n v="0"/>
    <n v="3.7995999999999999"/>
  </r>
  <r>
    <n v="357"/>
    <s v="CA-2013-138520"/>
    <x v="0"/>
    <x v="143"/>
    <d v="2013-04-14T00:00:00"/>
    <s v="Standard Class"/>
    <s v="JL-15505"/>
    <s v="Jeremy Lonsdale"/>
    <x v="0"/>
    <s v="United States"/>
    <s v="New York City"/>
    <x v="15"/>
    <n v="10035"/>
    <x v="3"/>
    <s v="OFF-AR-10002399"/>
    <x v="1"/>
    <x v="6"/>
    <s v="Dixon Prang Watercolor Pencils, 10-Color Set with Brush"/>
    <n v="17.04"/>
    <n v="4"/>
    <n v="0"/>
    <n v="6.9863999999999997"/>
  </r>
  <r>
    <n v="358"/>
    <s v="CA-2013-138520"/>
    <x v="0"/>
    <x v="143"/>
    <d v="2013-04-14T00:00:00"/>
    <s v="Standard Class"/>
    <s v="JL-15505"/>
    <s v="Jeremy Lonsdale"/>
    <x v="0"/>
    <s v="United States"/>
    <s v="New York City"/>
    <x v="15"/>
    <n v="10035"/>
    <x v="3"/>
    <s v="OFF-PA-10002713"/>
    <x v="1"/>
    <x v="10"/>
    <s v="Adams Phone Message Book, 200 Message Capacity, 8 1/16” x 11”"/>
    <n v="34.4"/>
    <n v="5"/>
    <n v="0"/>
    <n v="15.824"/>
  </r>
  <r>
    <n v="359"/>
    <s v="CA-2013-130001"/>
    <x v="0"/>
    <x v="131"/>
    <d v="2013-04-29T00:00:00"/>
    <s v="Standard Class"/>
    <s v="HK-14890"/>
    <s v="Heather Kirkland"/>
    <x v="1"/>
    <s v="United States"/>
    <s v="Charlotte"/>
    <x v="3"/>
    <n v="28205"/>
    <x v="0"/>
    <s v="OFF-PA-10002666"/>
    <x v="1"/>
    <x v="10"/>
    <s v="Southworth 25% Cotton Linen-Finish Paper &amp; Envelopes"/>
    <n v="36.24"/>
    <n v="5"/>
    <n v="0.2"/>
    <n v="11.324999999999999"/>
  </r>
  <r>
    <n v="360"/>
    <s v="CA-2014-155698"/>
    <x v="3"/>
    <x v="144"/>
    <d v="2014-03-12T00:00:00"/>
    <s v="First Class"/>
    <s v="VB-21745"/>
    <s v="Victoria Brennan"/>
    <x v="1"/>
    <s v="United States"/>
    <s v="Columbus"/>
    <x v="32"/>
    <n v="31907"/>
    <x v="0"/>
    <s v="OFF-AP-10001124"/>
    <x v="1"/>
    <x v="9"/>
    <s v="Belkin 8 Outlet SurgeMaster II Gold Surge Protector with Phone Protection"/>
    <n v="647.84"/>
    <n v="8"/>
    <n v="0"/>
    <n v="168.4384"/>
  </r>
  <r>
    <n v="361"/>
    <s v="CA-2014-155698"/>
    <x v="3"/>
    <x v="144"/>
    <d v="2014-03-12T00:00:00"/>
    <s v="First Class"/>
    <s v="VB-21745"/>
    <s v="Victoria Brennan"/>
    <x v="1"/>
    <s v="United States"/>
    <s v="Columbus"/>
    <x v="32"/>
    <n v="31907"/>
    <x v="0"/>
    <s v="OFF-LA-10001158"/>
    <x v="1"/>
    <x v="2"/>
    <s v="Avery Address/Shipping Labels for Typewriters, 4&quot; x 2&quot;"/>
    <n v="20.7"/>
    <n v="2"/>
    <n v="0"/>
    <n v="9.9359999999999999"/>
  </r>
  <r>
    <n v="362"/>
    <s v="CA-2014-144904"/>
    <x v="3"/>
    <x v="145"/>
    <d v="2014-10-02T00:00:00"/>
    <s v="Standard Class"/>
    <s v="KW-16435"/>
    <s v="Katrina Willman"/>
    <x v="0"/>
    <s v="United States"/>
    <s v="New York City"/>
    <x v="15"/>
    <n v="10009"/>
    <x v="3"/>
    <s v="OFF-LA-10001158"/>
    <x v="1"/>
    <x v="2"/>
    <s v="Avery Address/Shipping Labels for Typewriters, 4&quot; x 2&quot;"/>
    <n v="20.7"/>
    <n v="2"/>
    <n v="0"/>
    <n v="9.9359999999999999"/>
  </r>
  <r>
    <n v="363"/>
    <s v="CA-2014-144904"/>
    <x v="3"/>
    <x v="145"/>
    <d v="2014-10-02T00:00:00"/>
    <s v="Standard Class"/>
    <s v="KW-16435"/>
    <s v="Katrina Willman"/>
    <x v="0"/>
    <s v="United States"/>
    <s v="New York City"/>
    <x v="15"/>
    <n v="10009"/>
    <x v="3"/>
    <s v="FUR-CH-10000785"/>
    <x v="0"/>
    <x v="1"/>
    <s v="Global Ergonomic Managers Chair"/>
    <n v="488.64600000000002"/>
    <n v="3"/>
    <n v="0.1"/>
    <n v="86.870400000000004"/>
  </r>
  <r>
    <n v="364"/>
    <s v="CA-2014-144904"/>
    <x v="3"/>
    <x v="145"/>
    <d v="2014-10-02T00:00:00"/>
    <s v="Standard Class"/>
    <s v="KW-16435"/>
    <s v="Katrina Willman"/>
    <x v="0"/>
    <s v="United States"/>
    <s v="New York City"/>
    <x v="15"/>
    <n v="10009"/>
    <x v="3"/>
    <s v="OFF-AR-10003732"/>
    <x v="1"/>
    <x v="6"/>
    <s v="Newell 333"/>
    <n v="5.56"/>
    <n v="2"/>
    <n v="0"/>
    <n v="1.4456"/>
  </r>
  <r>
    <n v="365"/>
    <s v="CA-2014-144904"/>
    <x v="3"/>
    <x v="145"/>
    <d v="2014-10-02T00:00:00"/>
    <s v="Standard Class"/>
    <s v="KW-16435"/>
    <s v="Katrina Willman"/>
    <x v="0"/>
    <s v="United States"/>
    <s v="New York City"/>
    <x v="15"/>
    <n v="10009"/>
    <x v="3"/>
    <s v="FUR-FU-10000023"/>
    <x v="0"/>
    <x v="5"/>
    <s v="Eldon Wave Desk Accessories"/>
    <n v="47.12"/>
    <n v="8"/>
    <n v="0"/>
    <n v="20.732800000000001"/>
  </r>
  <r>
    <n v="366"/>
    <s v="CA-2011-123344"/>
    <x v="2"/>
    <x v="146"/>
    <d v="2011-09-29T00:00:00"/>
    <s v="Standard Class"/>
    <s v="JD-16060"/>
    <s v="Julia Dunbar"/>
    <x v="0"/>
    <s v="United States"/>
    <s v="San Francisco"/>
    <x v="1"/>
    <n v="94109"/>
    <x v="1"/>
    <s v="OFF-ST-10001713"/>
    <x v="1"/>
    <x v="4"/>
    <s v="Gould Plastics 9-Pocket Panel Bin, 18-3/8w x 5-1/4d x 20-1/2h, Black"/>
    <n v="211.96"/>
    <n v="4"/>
    <n v="0"/>
    <n v="8.4784000000000006"/>
  </r>
  <r>
    <n v="367"/>
    <s v="CA-2013-155516"/>
    <x v="0"/>
    <x v="147"/>
    <d v="2013-10-22T00:00:00"/>
    <s v="Same Day"/>
    <s v="MK-17905"/>
    <s v="Michael Kennedy"/>
    <x v="1"/>
    <s v="United States"/>
    <s v="Manchester"/>
    <x v="29"/>
    <n v="6040"/>
    <x v="3"/>
    <s v="OFF-BI-10002412"/>
    <x v="1"/>
    <x v="8"/>
    <s v="Wilson Jones “Snap” Scratch Pad Binder Tool for Ring Binders"/>
    <n v="23.2"/>
    <n v="4"/>
    <n v="0"/>
    <n v="10.44"/>
  </r>
  <r>
    <n v="368"/>
    <s v="CA-2013-155516"/>
    <x v="0"/>
    <x v="147"/>
    <d v="2013-10-22T00:00:00"/>
    <s v="Same Day"/>
    <s v="MK-17905"/>
    <s v="Michael Kennedy"/>
    <x v="1"/>
    <s v="United States"/>
    <s v="Manchester"/>
    <x v="29"/>
    <n v="6040"/>
    <x v="3"/>
    <s v="OFF-SU-10001225"/>
    <x v="1"/>
    <x v="14"/>
    <s v="Staples"/>
    <n v="7.36"/>
    <n v="2"/>
    <n v="0"/>
    <n v="0.1472"/>
  </r>
  <r>
    <n v="369"/>
    <s v="CA-2013-155516"/>
    <x v="0"/>
    <x v="147"/>
    <d v="2013-10-22T00:00:00"/>
    <s v="Same Day"/>
    <s v="MK-17905"/>
    <s v="Michael Kennedy"/>
    <x v="1"/>
    <s v="United States"/>
    <s v="Manchester"/>
    <x v="29"/>
    <n v="6040"/>
    <x v="3"/>
    <s v="OFF-ST-10002406"/>
    <x v="1"/>
    <x v="4"/>
    <s v="Pizazz Global Quick File"/>
    <n v="104.79"/>
    <n v="7"/>
    <n v="0"/>
    <n v="29.341200000000001"/>
  </r>
  <r>
    <n v="370"/>
    <s v="CA-2013-155516"/>
    <x v="0"/>
    <x v="147"/>
    <d v="2013-10-22T00:00:00"/>
    <s v="Same Day"/>
    <s v="MK-17905"/>
    <s v="Michael Kennedy"/>
    <x v="1"/>
    <s v="United States"/>
    <s v="Manchester"/>
    <x v="29"/>
    <n v="6040"/>
    <x v="3"/>
    <s v="FUR-BO-10002545"/>
    <x v="0"/>
    <x v="0"/>
    <s v="Atlantic Metals Mobile 3-Shelf Bookcases, Custom Colors"/>
    <n v="1043.92"/>
    <n v="4"/>
    <n v="0"/>
    <n v="271.41919999999999"/>
  </r>
  <r>
    <n v="371"/>
    <s v="CA-2014-104745"/>
    <x v="3"/>
    <x v="148"/>
    <d v="2014-06-05T00:00:00"/>
    <s v="Standard Class"/>
    <s v="GT-14755"/>
    <s v="Guy Thornton"/>
    <x v="0"/>
    <s v="United States"/>
    <s v="Harlingen"/>
    <x v="5"/>
    <n v="78550"/>
    <x v="2"/>
    <s v="OFF-PA-10002036"/>
    <x v="1"/>
    <x v="10"/>
    <s v="Xerox 1930"/>
    <n v="25.92"/>
    <n v="5"/>
    <n v="0.2"/>
    <n v="9.3960000000000008"/>
  </r>
  <r>
    <n v="372"/>
    <s v="CA-2014-104745"/>
    <x v="3"/>
    <x v="148"/>
    <d v="2014-06-05T00:00:00"/>
    <s v="Standard Class"/>
    <s v="GT-14755"/>
    <s v="Guy Thornton"/>
    <x v="0"/>
    <s v="United States"/>
    <s v="Harlingen"/>
    <x v="5"/>
    <n v="78550"/>
    <x v="2"/>
    <s v="OFF-ST-10002205"/>
    <x v="1"/>
    <x v="4"/>
    <s v="File Shuttle I and Handi-File"/>
    <n v="53.423999999999999"/>
    <n v="3"/>
    <n v="0.2"/>
    <n v="4.6745999999999999"/>
  </r>
  <r>
    <n v="373"/>
    <s v="US-2011-119137"/>
    <x v="2"/>
    <x v="149"/>
    <d v="2011-07-27T00:00:00"/>
    <s v="Standard Class"/>
    <s v="AG-10900"/>
    <s v="Arthur Gainer"/>
    <x v="0"/>
    <s v="United States"/>
    <s v="Tucson"/>
    <x v="16"/>
    <n v="85705"/>
    <x v="1"/>
    <s v="OFF-BI-10001982"/>
    <x v="1"/>
    <x v="8"/>
    <s v="Wilson Jones Custom Binder Spines &amp; Labels"/>
    <n v="8.16"/>
    <n v="5"/>
    <n v="0.7"/>
    <n v="-5.7119999999999997"/>
  </r>
  <r>
    <n v="374"/>
    <s v="US-2011-119137"/>
    <x v="2"/>
    <x v="149"/>
    <d v="2011-07-27T00:00:00"/>
    <s v="Standard Class"/>
    <s v="AG-10900"/>
    <s v="Arthur Gainer"/>
    <x v="0"/>
    <s v="United States"/>
    <s v="Tucson"/>
    <x v="16"/>
    <n v="85705"/>
    <x v="1"/>
    <s v="TEC-AC-10003911"/>
    <x v="2"/>
    <x v="11"/>
    <s v="NETGEAR AC1750 Dual Band Gigabit Smart WiFi Router"/>
    <n v="1023.936"/>
    <n v="8"/>
    <n v="0.2"/>
    <n v="179.18879999999999"/>
  </r>
  <r>
    <n v="375"/>
    <s v="US-2011-119137"/>
    <x v="2"/>
    <x v="149"/>
    <d v="2011-07-27T00:00:00"/>
    <s v="Standard Class"/>
    <s v="AG-10900"/>
    <s v="Arthur Gainer"/>
    <x v="0"/>
    <s v="United States"/>
    <s v="Tucson"/>
    <x v="16"/>
    <n v="85705"/>
    <x v="1"/>
    <s v="OFF-AR-10000658"/>
    <x v="1"/>
    <x v="6"/>
    <s v="Newell 324"/>
    <n v="9.24"/>
    <n v="1"/>
    <n v="0.2"/>
    <n v="0.92400000000000004"/>
  </r>
  <r>
    <n v="376"/>
    <s v="US-2011-119137"/>
    <x v="2"/>
    <x v="149"/>
    <d v="2011-07-27T00:00:00"/>
    <s v="Standard Class"/>
    <s v="AG-10900"/>
    <s v="Arthur Gainer"/>
    <x v="0"/>
    <s v="United States"/>
    <s v="Tucson"/>
    <x v="16"/>
    <n v="85705"/>
    <x v="1"/>
    <s v="TEC-AC-10002076"/>
    <x v="2"/>
    <x v="11"/>
    <s v="Microsoft Natural Keyboard Elite"/>
    <n v="479.04"/>
    <n v="10"/>
    <n v="0.2"/>
    <n v="-29.94"/>
  </r>
  <r>
    <n v="377"/>
    <s v="US-2013-134656"/>
    <x v="0"/>
    <x v="150"/>
    <d v="2013-10-02T00:00:00"/>
    <s v="First Class"/>
    <s v="MM-18280"/>
    <s v="Muhammed MacIntyre"/>
    <x v="1"/>
    <s v="United States"/>
    <s v="Quincy"/>
    <x v="10"/>
    <n v="62301"/>
    <x v="2"/>
    <s v="OFF-PA-10003039"/>
    <x v="1"/>
    <x v="10"/>
    <s v="Xerox 1960"/>
    <n v="99.135999999999996"/>
    <n v="4"/>
    <n v="0.2"/>
    <n v="30.98"/>
  </r>
  <r>
    <n v="378"/>
    <s v="US-2014-134481"/>
    <x v="3"/>
    <x v="151"/>
    <d v="2014-09-02T00:00:00"/>
    <s v="Standard Class"/>
    <s v="AR-10405"/>
    <s v="Allen Rosenblatt"/>
    <x v="1"/>
    <s v="United States"/>
    <s v="Franklin"/>
    <x v="31"/>
    <n v="2038"/>
    <x v="3"/>
    <s v="FUR-TA-10004915"/>
    <x v="0"/>
    <x v="3"/>
    <s v="Office Impressions End Table, 20-1/2&quot;H x 24&quot;W x 20&quot;D"/>
    <n v="1488.424"/>
    <n v="7"/>
    <n v="0.3"/>
    <n v="-297.6848"/>
  </r>
  <r>
    <n v="379"/>
    <s v="CA-2012-130792"/>
    <x v="1"/>
    <x v="152"/>
    <d v="2012-05-05T00:00:00"/>
    <s v="Standard Class"/>
    <s v="RA-19915"/>
    <s v="Russell Applegate"/>
    <x v="0"/>
    <s v="United States"/>
    <s v="Houston"/>
    <x v="5"/>
    <n v="77095"/>
    <x v="2"/>
    <s v="OFF-AP-10000696"/>
    <x v="1"/>
    <x v="9"/>
    <s v="Holmes Odor Grabber"/>
    <n v="8.6519999999999992"/>
    <n v="3"/>
    <n v="0.8"/>
    <n v="-20.3322"/>
  </r>
  <r>
    <n v="380"/>
    <s v="CA-2012-130792"/>
    <x v="1"/>
    <x v="152"/>
    <d v="2012-05-05T00:00:00"/>
    <s v="Standard Class"/>
    <s v="RA-19915"/>
    <s v="Russell Applegate"/>
    <x v="0"/>
    <s v="United States"/>
    <s v="Houston"/>
    <x v="5"/>
    <n v="77095"/>
    <x v="2"/>
    <s v="OFF-ST-10003327"/>
    <x v="1"/>
    <x v="4"/>
    <s v="Akro-Mils 12-Gallon Tote"/>
    <n v="23.832000000000001"/>
    <n v="3"/>
    <n v="0.2"/>
    <n v="2.6810999999999998"/>
  </r>
  <r>
    <n v="381"/>
    <s v="CA-2012-130792"/>
    <x v="1"/>
    <x v="152"/>
    <d v="2012-05-05T00:00:00"/>
    <s v="Standard Class"/>
    <s v="RA-19915"/>
    <s v="Russell Applegate"/>
    <x v="0"/>
    <s v="United States"/>
    <s v="Houston"/>
    <x v="5"/>
    <n v="77095"/>
    <x v="2"/>
    <s v="OFF-BI-10000309"/>
    <x v="1"/>
    <x v="8"/>
    <s v="GBC Twin Loop Wire Binding Elements, 9/16&quot; Spine, Black"/>
    <n v="12.176"/>
    <n v="4"/>
    <n v="0.8"/>
    <n v="-18.872800000000002"/>
  </r>
  <r>
    <n v="382"/>
    <s v="CA-2013-134775"/>
    <x v="0"/>
    <x v="99"/>
    <d v="2013-10-30T00:00:00"/>
    <s v="First Class"/>
    <s v="AS-10285"/>
    <s v="Alejandro Savely"/>
    <x v="1"/>
    <s v="United States"/>
    <s v="San Francisco"/>
    <x v="1"/>
    <n v="94109"/>
    <x v="1"/>
    <s v="OFF-PA-10004734"/>
    <x v="1"/>
    <x v="10"/>
    <s v="Southworth Structures Collection"/>
    <n v="50.96"/>
    <n v="7"/>
    <n v="0"/>
    <n v="25.48"/>
  </r>
  <r>
    <n v="383"/>
    <s v="CA-2013-134775"/>
    <x v="0"/>
    <x v="99"/>
    <d v="2013-10-30T00:00:00"/>
    <s v="First Class"/>
    <s v="AS-10285"/>
    <s v="Alejandro Savely"/>
    <x v="1"/>
    <s v="United States"/>
    <s v="San Francisco"/>
    <x v="1"/>
    <n v="94109"/>
    <x v="1"/>
    <s v="OFF-BI-10002225"/>
    <x v="1"/>
    <x v="8"/>
    <s v="Square Ring Data Binders, Rigid 75 Pt. Covers, 11&quot; x 14-7/8&quot;"/>
    <n v="49.536000000000001"/>
    <n v="3"/>
    <n v="0.2"/>
    <n v="17.337599999999998"/>
  </r>
  <r>
    <n v="384"/>
    <s v="CA-2012-125395"/>
    <x v="1"/>
    <x v="153"/>
    <d v="2012-06-29T00:00:00"/>
    <s v="Second Class"/>
    <s v="LA-16780"/>
    <s v="Laura Armstrong"/>
    <x v="1"/>
    <s v="United States"/>
    <s v="Taylor"/>
    <x v="12"/>
    <n v="48180"/>
    <x v="2"/>
    <s v="TEC-AC-10004708"/>
    <x v="2"/>
    <x v="11"/>
    <s v="Sony 32GB Class 10 Micro SDHC R40 Memory Card"/>
    <n v="41.9"/>
    <n v="2"/>
    <n v="0"/>
    <n v="8.7989999999999995"/>
  </r>
  <r>
    <n v="385"/>
    <s v="US-2012-168935"/>
    <x v="1"/>
    <x v="154"/>
    <d v="2012-12-02T00:00:00"/>
    <s v="Standard Class"/>
    <s v="DO-13435"/>
    <s v="Denny Ordway"/>
    <x v="0"/>
    <s v="United States"/>
    <s v="Pembroke Pines"/>
    <x v="2"/>
    <n v="33024"/>
    <x v="0"/>
    <s v="FUR-TA-10000617"/>
    <x v="0"/>
    <x v="3"/>
    <s v="Hon Practical Foundations 30 x 60 Training Table, Light Gray/Charcoal"/>
    <n v="375.45749999999998"/>
    <n v="3"/>
    <n v="0.45"/>
    <n v="-157.0095"/>
  </r>
  <r>
    <n v="386"/>
    <s v="US-2012-168935"/>
    <x v="1"/>
    <x v="154"/>
    <d v="2012-12-02T00:00:00"/>
    <s v="Standard Class"/>
    <s v="DO-13435"/>
    <s v="Denny Ordway"/>
    <x v="0"/>
    <s v="United States"/>
    <s v="Pembroke Pines"/>
    <x v="2"/>
    <n v="33024"/>
    <x v="0"/>
    <s v="TEC-AC-10002335"/>
    <x v="2"/>
    <x v="11"/>
    <s v="Logitech Media Keyboard K200"/>
    <n v="83.975999999999999"/>
    <n v="3"/>
    <n v="0.2"/>
    <n v="-1.0497000000000001"/>
  </r>
  <r>
    <n v="387"/>
    <s v="CA-2012-122756"/>
    <x v="1"/>
    <x v="155"/>
    <d v="2012-12-07T00:00:00"/>
    <s v="Standard Class"/>
    <s v="DK-13225"/>
    <s v="Dean Katz"/>
    <x v="1"/>
    <s v="United States"/>
    <s v="Philadelphia"/>
    <x v="9"/>
    <n v="19140"/>
    <x v="3"/>
    <s v="TEC-MA-10001681"/>
    <x v="2"/>
    <x v="15"/>
    <s v="Lexmark MarkNet N8150 Wireless Print Server"/>
    <n v="482.34"/>
    <n v="4"/>
    <n v="0.7"/>
    <n v="-337.63799999999998"/>
  </r>
  <r>
    <n v="388"/>
    <s v="CA-2012-122756"/>
    <x v="1"/>
    <x v="155"/>
    <d v="2012-12-07T00:00:00"/>
    <s v="Standard Class"/>
    <s v="DK-13225"/>
    <s v="Dean Katz"/>
    <x v="1"/>
    <s v="United States"/>
    <s v="Philadelphia"/>
    <x v="9"/>
    <n v="19140"/>
    <x v="3"/>
    <s v="FUR-FU-10001935"/>
    <x v="0"/>
    <x v="5"/>
    <s v="3M Hangers With Command Adhesive"/>
    <n v="2.96"/>
    <n v="1"/>
    <n v="0.2"/>
    <n v="0.77700000000000002"/>
  </r>
  <r>
    <n v="389"/>
    <s v="CA-2011-115973"/>
    <x v="2"/>
    <x v="156"/>
    <d v="2011-11-26T00:00:00"/>
    <s v="First Class"/>
    <s v="NG-18430"/>
    <s v="Nathan Gelder"/>
    <x v="0"/>
    <s v="United States"/>
    <s v="Cincinnati"/>
    <x v="24"/>
    <n v="45231"/>
    <x v="3"/>
    <s v="OFF-AR-10004757"/>
    <x v="1"/>
    <x v="6"/>
    <s v="Crayola Colored Pencils"/>
    <n v="2.6240000000000001"/>
    <n v="1"/>
    <n v="0.2"/>
    <n v="0.4264"/>
  </r>
  <r>
    <n v="390"/>
    <s v="CA-2014-101798"/>
    <x v="3"/>
    <x v="157"/>
    <d v="2014-12-16T00:00:00"/>
    <s v="Standard Class"/>
    <s v="MV-18190"/>
    <s v="Mike Vittorini"/>
    <x v="0"/>
    <s v="United States"/>
    <s v="New York City"/>
    <x v="15"/>
    <n v="10009"/>
    <x v="3"/>
    <s v="OFF-BI-10000050"/>
    <x v="1"/>
    <x v="8"/>
    <s v="Angle-D Binders with Locking Rings, Label Holders"/>
    <n v="23.36"/>
    <n v="4"/>
    <n v="0.2"/>
    <n v="7.8840000000000003"/>
  </r>
  <r>
    <n v="391"/>
    <s v="CA-2014-101798"/>
    <x v="3"/>
    <x v="157"/>
    <d v="2014-12-16T00:00:00"/>
    <s v="Standard Class"/>
    <s v="MV-18190"/>
    <s v="Mike Vittorini"/>
    <x v="0"/>
    <s v="United States"/>
    <s v="New York City"/>
    <x v="15"/>
    <n v="10009"/>
    <x v="3"/>
    <s v="TEC-AC-10001998"/>
    <x v="2"/>
    <x v="11"/>
    <s v="Logitech LS21 Speaker System - PC Multimedia - 2.1-CH - Wired"/>
    <n v="39.979999999999997"/>
    <n v="2"/>
    <n v="0"/>
    <n v="13.5932"/>
  </r>
  <r>
    <n v="392"/>
    <s v="US-2011-135972"/>
    <x v="2"/>
    <x v="158"/>
    <d v="2011-09-23T00:00:00"/>
    <s v="Second Class"/>
    <s v="JG-15115"/>
    <s v="Jack Garza"/>
    <x v="0"/>
    <s v="United States"/>
    <s v="Des Moines"/>
    <x v="4"/>
    <n v="98198"/>
    <x v="1"/>
    <s v="TEC-PH-10003012"/>
    <x v="2"/>
    <x v="7"/>
    <s v="Nortel Meridian M3904 Professional Digital phone"/>
    <n v="246.38399999999999"/>
    <n v="2"/>
    <n v="0.2"/>
    <n v="27.7182"/>
  </r>
  <r>
    <n v="393"/>
    <s v="US-2011-135972"/>
    <x v="2"/>
    <x v="158"/>
    <d v="2011-09-23T00:00:00"/>
    <s v="Second Class"/>
    <s v="JG-15115"/>
    <s v="Jack Garza"/>
    <x v="0"/>
    <s v="United States"/>
    <s v="Des Moines"/>
    <x v="4"/>
    <n v="98198"/>
    <x v="1"/>
    <s v="TEC-CO-10002313"/>
    <x v="2"/>
    <x v="16"/>
    <s v="Canon PC1080F Personal Copier"/>
    <n v="1799.97"/>
    <n v="3"/>
    <n v="0"/>
    <n v="701.98829999999998"/>
  </r>
  <r>
    <n v="394"/>
    <s v="US-2011-134971"/>
    <x v="2"/>
    <x v="159"/>
    <d v="2011-06-10T00:00:00"/>
    <s v="Second Class"/>
    <s v="BP-11095"/>
    <s v="Bart Pistole"/>
    <x v="1"/>
    <s v="United States"/>
    <s v="Peoria"/>
    <x v="10"/>
    <n v="61604"/>
    <x v="2"/>
    <s v="OFF-BI-10003982"/>
    <x v="1"/>
    <x v="8"/>
    <s v="Wilson Jones Century Plastic Molded Ring Binders"/>
    <n v="12.462"/>
    <n v="3"/>
    <n v="0.8"/>
    <n v="-20.5623"/>
  </r>
  <r>
    <n v="395"/>
    <s v="CA-2014-102946"/>
    <x v="3"/>
    <x v="160"/>
    <d v="2014-07-06T00:00:00"/>
    <s v="Standard Class"/>
    <s v="VP-21730"/>
    <s v="Victor Preis"/>
    <x v="2"/>
    <s v="United States"/>
    <s v="Las Vegas"/>
    <x v="33"/>
    <n v="89115"/>
    <x v="1"/>
    <s v="OFF-BI-10004492"/>
    <x v="1"/>
    <x v="8"/>
    <s v="Tuf-Vin Binders"/>
    <n v="75.792000000000002"/>
    <n v="3"/>
    <n v="0.2"/>
    <n v="25.579799999999999"/>
  </r>
  <r>
    <n v="396"/>
    <s v="CA-2014-165603"/>
    <x v="3"/>
    <x v="161"/>
    <d v="2014-10-20T00:00:00"/>
    <s v="Second Class"/>
    <s v="SS-20140"/>
    <s v="Saphhira Shifley"/>
    <x v="1"/>
    <s v="United States"/>
    <s v="Warwick"/>
    <x v="34"/>
    <n v="2886"/>
    <x v="3"/>
    <s v="OFF-ST-10000798"/>
    <x v="1"/>
    <x v="4"/>
    <s v="2300 Heavy-Duty Transfer File Systems by Perma"/>
    <n v="49.96"/>
    <n v="2"/>
    <n v="0"/>
    <n v="9.4923999999999999"/>
  </r>
  <r>
    <n v="397"/>
    <s v="CA-2014-165603"/>
    <x v="3"/>
    <x v="161"/>
    <d v="2014-10-20T00:00:00"/>
    <s v="Second Class"/>
    <s v="SS-20140"/>
    <s v="Saphhira Shifley"/>
    <x v="1"/>
    <s v="United States"/>
    <s v="Warwick"/>
    <x v="34"/>
    <n v="2886"/>
    <x v="3"/>
    <s v="OFF-PA-10002552"/>
    <x v="1"/>
    <x v="10"/>
    <s v="Xerox 1958"/>
    <n v="12.96"/>
    <n v="2"/>
    <n v="0"/>
    <n v="6.2207999999999997"/>
  </r>
  <r>
    <n v="398"/>
    <s v="CA-2012-122259"/>
    <x v="1"/>
    <x v="89"/>
    <d v="2012-11-04T00:00:00"/>
    <s v="Standard Class"/>
    <s v="HP-14815"/>
    <s v="Harold Pawlan"/>
    <x v="2"/>
    <s v="United States"/>
    <s v="Jackson"/>
    <x v="12"/>
    <n v="49201"/>
    <x v="2"/>
    <s v="OFF-SU-10002573"/>
    <x v="1"/>
    <x v="14"/>
    <s v="Acme 10&quot; Easy Grip Assistive Scissors"/>
    <n v="70.12"/>
    <n v="4"/>
    <n v="0"/>
    <n v="21.036000000000001"/>
  </r>
  <r>
    <n v="399"/>
    <s v="CA-2013-108987"/>
    <x v="0"/>
    <x v="162"/>
    <d v="2013-09-11T00:00:00"/>
    <s v="Second Class"/>
    <s v="AG-10675"/>
    <s v="Anna Gayman"/>
    <x v="0"/>
    <s v="United States"/>
    <s v="Houston"/>
    <x v="5"/>
    <n v="77036"/>
    <x v="2"/>
    <s v="OFF-ST-10001580"/>
    <x v="1"/>
    <x v="4"/>
    <s v="Super Decoflex Portable Personal File"/>
    <n v="35.951999999999998"/>
    <n v="3"/>
    <n v="0.2"/>
    <n v="3.5952000000000002"/>
  </r>
  <r>
    <n v="400"/>
    <s v="CA-2013-108987"/>
    <x v="0"/>
    <x v="162"/>
    <d v="2013-09-11T00:00:00"/>
    <s v="Second Class"/>
    <s v="AG-10675"/>
    <s v="Anna Gayman"/>
    <x v="0"/>
    <s v="United States"/>
    <s v="Houston"/>
    <x v="5"/>
    <n v="77036"/>
    <x v="2"/>
    <s v="FUR-BO-10004834"/>
    <x v="0"/>
    <x v="0"/>
    <s v="Riverside Palais Royal Lawyers Bookcase, Royale Cherry Finish"/>
    <n v="2396.2656000000002"/>
    <n v="4"/>
    <n v="0.32"/>
    <n v="-317.15280000000001"/>
  </r>
  <r>
    <n v="401"/>
    <s v="CA-2013-108987"/>
    <x v="0"/>
    <x v="162"/>
    <d v="2013-09-11T00:00:00"/>
    <s v="Second Class"/>
    <s v="AG-10675"/>
    <s v="Anna Gayman"/>
    <x v="0"/>
    <s v="United States"/>
    <s v="Houston"/>
    <x v="5"/>
    <n v="77036"/>
    <x v="2"/>
    <s v="OFF-ST-10000934"/>
    <x v="1"/>
    <x v="4"/>
    <s v="Contico 72&quot;H Heavy-Duty Storage System"/>
    <n v="131.136"/>
    <n v="4"/>
    <n v="0.2"/>
    <n v="-32.783999999999999"/>
  </r>
  <r>
    <n v="402"/>
    <s v="CA-2013-108987"/>
    <x v="0"/>
    <x v="162"/>
    <d v="2013-09-11T00:00:00"/>
    <s v="Second Class"/>
    <s v="AG-10675"/>
    <s v="Anna Gayman"/>
    <x v="0"/>
    <s v="United States"/>
    <s v="Houston"/>
    <x v="5"/>
    <n v="77036"/>
    <x v="2"/>
    <s v="TEC-AC-10000158"/>
    <x v="2"/>
    <x v="11"/>
    <s v="Sony 64GB Class 10 Micro SDHC R40 Memory Card"/>
    <n v="57.584000000000003"/>
    <n v="2"/>
    <n v="0.2"/>
    <n v="0.7198"/>
  </r>
  <r>
    <n v="403"/>
    <s v="CA-2011-113166"/>
    <x v="2"/>
    <x v="163"/>
    <d v="2011-12-26T00:00:00"/>
    <s v="First Class"/>
    <s v="LF-17185"/>
    <s v="Luke Foster"/>
    <x v="0"/>
    <s v="United States"/>
    <s v="Miami"/>
    <x v="2"/>
    <n v="33180"/>
    <x v="0"/>
    <s v="OFF-PA-10001947"/>
    <x v="1"/>
    <x v="10"/>
    <s v="Xerox 1974"/>
    <n v="9.5679999999999996"/>
    <n v="2"/>
    <n v="0.2"/>
    <n v="3.4683999999999999"/>
  </r>
  <r>
    <n v="404"/>
    <s v="CA-2011-155208"/>
    <x v="2"/>
    <x v="164"/>
    <d v="2011-04-20T00:00:00"/>
    <s v="Standard Class"/>
    <s v="SP-20650"/>
    <s v="Stephanie Phelps"/>
    <x v="1"/>
    <s v="United States"/>
    <s v="Wilmington"/>
    <x v="3"/>
    <n v="28403"/>
    <x v="0"/>
    <s v="OFF-AR-10003478"/>
    <x v="1"/>
    <x v="6"/>
    <s v="Avery Hi-Liter EverBold Pen Style Fluorescent Highlighters, 4/Pack"/>
    <n v="39.072000000000003"/>
    <n v="6"/>
    <n v="0.2"/>
    <n v="9.7680000000000007"/>
  </r>
  <r>
    <n v="405"/>
    <s v="CA-2014-117933"/>
    <x v="3"/>
    <x v="165"/>
    <d v="2014-12-30T00:00:00"/>
    <s v="Standard Class"/>
    <s v="RF-19840"/>
    <s v="Roy Französisch"/>
    <x v="0"/>
    <s v="United States"/>
    <s v="New York City"/>
    <x v="15"/>
    <n v="10024"/>
    <x v="3"/>
    <s v="OFF-AP-10004249"/>
    <x v="1"/>
    <x v="9"/>
    <s v="Staples"/>
    <n v="35.909999999999997"/>
    <n v="3"/>
    <n v="0"/>
    <n v="9.6957000000000004"/>
  </r>
  <r>
    <n v="406"/>
    <s v="CA-2014-117457"/>
    <x v="3"/>
    <x v="166"/>
    <d v="2014-12-13T00:00:00"/>
    <s v="Standard Class"/>
    <s v="KH-16510"/>
    <s v="Keith Herrera"/>
    <x v="0"/>
    <s v="United States"/>
    <s v="San Francisco"/>
    <x v="1"/>
    <n v="94110"/>
    <x v="1"/>
    <s v="TEC-AC-10000158"/>
    <x v="2"/>
    <x v="11"/>
    <s v="Sony 64GB Class 10 Micro SDHC R40 Memory Card"/>
    <n v="179.95"/>
    <n v="5"/>
    <n v="0"/>
    <n v="37.789499999999997"/>
  </r>
  <r>
    <n v="407"/>
    <s v="CA-2014-117457"/>
    <x v="3"/>
    <x v="166"/>
    <d v="2014-12-13T00:00:00"/>
    <s v="Standard Class"/>
    <s v="KH-16510"/>
    <s v="Keith Herrera"/>
    <x v="0"/>
    <s v="United States"/>
    <s v="San Francisco"/>
    <x v="1"/>
    <n v="94110"/>
    <x v="1"/>
    <s v="TEC-CO-10004115"/>
    <x v="2"/>
    <x v="16"/>
    <s v="Sharp AL-1530CS Digital Copier"/>
    <n v="1199.9760000000001"/>
    <n v="3"/>
    <n v="0.2"/>
    <n v="434.99130000000002"/>
  </r>
  <r>
    <n v="408"/>
    <s v="CA-2014-117457"/>
    <x v="3"/>
    <x v="166"/>
    <d v="2014-12-13T00:00:00"/>
    <s v="Standard Class"/>
    <s v="KH-16510"/>
    <s v="Keith Herrera"/>
    <x v="0"/>
    <s v="United States"/>
    <s v="San Francisco"/>
    <x v="1"/>
    <n v="94110"/>
    <x v="1"/>
    <s v="OFF-PA-10003724"/>
    <x v="1"/>
    <x v="10"/>
    <s v="Wirebound Message Book, 4 per Page"/>
    <n v="27.15"/>
    <n v="5"/>
    <n v="0"/>
    <n v="13.3035"/>
  </r>
  <r>
    <n v="409"/>
    <s v="CA-2014-117457"/>
    <x v="3"/>
    <x v="166"/>
    <d v="2014-12-13T00:00:00"/>
    <s v="Standard Class"/>
    <s v="KH-16510"/>
    <s v="Keith Herrera"/>
    <x v="0"/>
    <s v="United States"/>
    <s v="San Francisco"/>
    <x v="1"/>
    <n v="94110"/>
    <x v="1"/>
    <s v="FUR-TA-10002041"/>
    <x v="0"/>
    <x v="3"/>
    <s v="Bevis Round Conference Table Top, X-Base"/>
    <n v="1004.024"/>
    <n v="7"/>
    <n v="0.2"/>
    <n v="-112.95269999999999"/>
  </r>
  <r>
    <n v="410"/>
    <s v="CA-2014-117457"/>
    <x v="3"/>
    <x v="166"/>
    <d v="2014-12-13T00:00:00"/>
    <s v="Standard Class"/>
    <s v="KH-16510"/>
    <s v="Keith Herrera"/>
    <x v="0"/>
    <s v="United States"/>
    <s v="San Francisco"/>
    <x v="1"/>
    <n v="94110"/>
    <x v="1"/>
    <s v="OFF-PA-10002893"/>
    <x v="1"/>
    <x v="10"/>
    <s v="Wirebound Service Call Books, 5 1/2&quot; x 4&quot;"/>
    <n v="9.68"/>
    <n v="1"/>
    <n v="0"/>
    <n v="4.6463999999999999"/>
  </r>
  <r>
    <n v="411"/>
    <s v="CA-2014-117457"/>
    <x v="3"/>
    <x v="166"/>
    <d v="2014-12-13T00:00:00"/>
    <s v="Standard Class"/>
    <s v="KH-16510"/>
    <s v="Keith Herrera"/>
    <x v="0"/>
    <s v="United States"/>
    <s v="San Francisco"/>
    <x v="1"/>
    <n v="94110"/>
    <x v="1"/>
    <s v="OFF-LA-10003766"/>
    <x v="1"/>
    <x v="2"/>
    <s v="Self-Adhesive Removable Labels"/>
    <n v="28.35"/>
    <n v="9"/>
    <n v="0"/>
    <n v="13.608000000000001"/>
  </r>
  <r>
    <n v="412"/>
    <s v="CA-2014-117457"/>
    <x v="3"/>
    <x v="166"/>
    <d v="2014-12-13T00:00:00"/>
    <s v="Standard Class"/>
    <s v="KH-16510"/>
    <s v="Keith Herrera"/>
    <x v="0"/>
    <s v="United States"/>
    <s v="San Francisco"/>
    <x v="1"/>
    <n v="94110"/>
    <x v="1"/>
    <s v="OFF-PA-10001970"/>
    <x v="1"/>
    <x v="10"/>
    <s v="Xerox 1908"/>
    <n v="55.98"/>
    <n v="1"/>
    <n v="0"/>
    <n v="27.430199999999999"/>
  </r>
  <r>
    <n v="413"/>
    <s v="CA-2014-117457"/>
    <x v="3"/>
    <x v="166"/>
    <d v="2014-12-13T00:00:00"/>
    <s v="Standard Class"/>
    <s v="KH-16510"/>
    <s v="Keith Herrera"/>
    <x v="0"/>
    <s v="United States"/>
    <s v="San Francisco"/>
    <x v="1"/>
    <n v="94110"/>
    <x v="1"/>
    <s v="FUR-BO-10001972"/>
    <x v="0"/>
    <x v="0"/>
    <s v="O'Sullivan 4-Shelf Bookcase in Odessa Pine"/>
    <n v="1336.829"/>
    <n v="13"/>
    <n v="0.15"/>
    <n v="31.454799999999999"/>
  </r>
  <r>
    <n v="414"/>
    <s v="CA-2014-117457"/>
    <x v="3"/>
    <x v="166"/>
    <d v="2014-12-13T00:00:00"/>
    <s v="Standard Class"/>
    <s v="KH-16510"/>
    <s v="Keith Herrera"/>
    <x v="0"/>
    <s v="United States"/>
    <s v="San Francisco"/>
    <x v="1"/>
    <n v="94110"/>
    <x v="1"/>
    <s v="FUR-CH-10003956"/>
    <x v="0"/>
    <x v="1"/>
    <s v="Novimex High-Tech Fabric Mesh Task Chair"/>
    <n v="113.568"/>
    <n v="2"/>
    <n v="0.2"/>
    <n v="-18.454799999999999"/>
  </r>
  <r>
    <n v="415"/>
    <s v="CA-2014-142636"/>
    <x v="3"/>
    <x v="132"/>
    <d v="2014-11-08T00:00:00"/>
    <s v="Standard Class"/>
    <s v="KC-16675"/>
    <s v="Kimberly Carter"/>
    <x v="1"/>
    <s v="United States"/>
    <s v="Seattle"/>
    <x v="4"/>
    <n v="98105"/>
    <x v="1"/>
    <s v="OFF-PA-10000157"/>
    <x v="1"/>
    <x v="10"/>
    <s v="Xerox 191"/>
    <n v="139.86000000000001"/>
    <n v="7"/>
    <n v="0"/>
    <n v="65.734200000000001"/>
  </r>
  <r>
    <n v="416"/>
    <s v="CA-2014-142636"/>
    <x v="3"/>
    <x v="132"/>
    <d v="2014-11-08T00:00:00"/>
    <s v="Standard Class"/>
    <s v="KC-16675"/>
    <s v="Kimberly Carter"/>
    <x v="1"/>
    <s v="United States"/>
    <s v="Seattle"/>
    <x v="4"/>
    <n v="98105"/>
    <x v="1"/>
    <s v="FUR-CH-10001891"/>
    <x v="0"/>
    <x v="1"/>
    <s v="Global Deluxe Office Fabric Chairs"/>
    <n v="307.13600000000002"/>
    <n v="4"/>
    <n v="0.2"/>
    <n v="26.874400000000001"/>
  </r>
  <r>
    <n v="417"/>
    <s v="CA-2014-122105"/>
    <x v="3"/>
    <x v="92"/>
    <d v="2014-06-29T00:00:00"/>
    <s v="Standard Class"/>
    <s v="CJ-12010"/>
    <s v="Caroline Jumper"/>
    <x v="0"/>
    <s v="United States"/>
    <s v="Huntington Beach"/>
    <x v="1"/>
    <n v="92646"/>
    <x v="1"/>
    <s v="OFF-AR-10004344"/>
    <x v="1"/>
    <x v="6"/>
    <s v="Bulldog Vacuum Base Pencil Sharpener"/>
    <n v="95.92"/>
    <n v="8"/>
    <n v="0"/>
    <n v="25.898399999999999"/>
  </r>
  <r>
    <n v="418"/>
    <s v="CA-2013-148796"/>
    <x v="0"/>
    <x v="167"/>
    <d v="2013-04-19T00:00:00"/>
    <s v="Standard Class"/>
    <s v="PB-19150"/>
    <s v="Philip Brown"/>
    <x v="0"/>
    <s v="United States"/>
    <s v="Los Angeles"/>
    <x v="1"/>
    <n v="90004"/>
    <x v="1"/>
    <s v="FUR-CH-10004886"/>
    <x v="0"/>
    <x v="1"/>
    <s v="Bevis Steel Folding Chairs"/>
    <n v="383.8"/>
    <n v="5"/>
    <n v="0.2"/>
    <n v="38.380000000000003"/>
  </r>
  <r>
    <n v="419"/>
    <s v="CA-2014-154816"/>
    <x v="3"/>
    <x v="44"/>
    <d v="2014-11-11T00:00:00"/>
    <s v="Standard Class"/>
    <s v="VB-21745"/>
    <s v="Victoria Brennan"/>
    <x v="1"/>
    <s v="United States"/>
    <s v="Richmond"/>
    <x v="0"/>
    <n v="40475"/>
    <x v="0"/>
    <s v="OFF-PA-10003845"/>
    <x v="1"/>
    <x v="10"/>
    <s v="Xerox 1987"/>
    <n v="5.78"/>
    <n v="1"/>
    <n v="0"/>
    <n v="2.8321999999999998"/>
  </r>
  <r>
    <n v="420"/>
    <s v="CA-2014-110478"/>
    <x v="3"/>
    <x v="168"/>
    <d v="2014-03-10T00:00:00"/>
    <s v="Standard Class"/>
    <s v="SP-20860"/>
    <s v="Sung Pak"/>
    <x v="1"/>
    <s v="United States"/>
    <s v="Los Angeles"/>
    <x v="1"/>
    <n v="90045"/>
    <x v="1"/>
    <s v="OFF-AR-10001573"/>
    <x v="1"/>
    <x v="6"/>
    <s v="American Pencil"/>
    <n v="9.32"/>
    <n v="4"/>
    <n v="0"/>
    <n v="2.7027999999999999"/>
  </r>
  <r>
    <n v="421"/>
    <s v="CA-2014-110478"/>
    <x v="3"/>
    <x v="168"/>
    <d v="2014-03-10T00:00:00"/>
    <s v="Standard Class"/>
    <s v="SP-20860"/>
    <s v="Sung Pak"/>
    <x v="1"/>
    <s v="United States"/>
    <s v="Los Angeles"/>
    <x v="1"/>
    <n v="90045"/>
    <x v="1"/>
    <s v="OFF-EN-10000483"/>
    <x v="1"/>
    <x v="12"/>
    <s v="White Envelopes, White Envelopes with Clear Poly Window"/>
    <n v="15.25"/>
    <n v="1"/>
    <n v="0"/>
    <n v="7.0149999999999997"/>
  </r>
  <r>
    <n v="422"/>
    <s v="CA-2011-142048"/>
    <x v="2"/>
    <x v="169"/>
    <d v="2011-06-25T00:00:00"/>
    <s v="First Class"/>
    <s v="JE-15745"/>
    <s v="Joel Eaton"/>
    <x v="0"/>
    <s v="United States"/>
    <s v="Louisville"/>
    <x v="22"/>
    <n v="80027"/>
    <x v="1"/>
    <s v="TEC-AC-10004114"/>
    <x v="2"/>
    <x v="11"/>
    <s v="KeyTronic 6101 Series - Keyboard - Black"/>
    <n v="196.75200000000001"/>
    <n v="6"/>
    <n v="0.2"/>
    <n v="56.566200000000002"/>
  </r>
  <r>
    <n v="423"/>
    <s v="CA-2014-125388"/>
    <x v="3"/>
    <x v="15"/>
    <d v="2014-10-24T00:00:00"/>
    <s v="Standard Class"/>
    <s v="MP-17965"/>
    <s v="Michael Paige"/>
    <x v="1"/>
    <s v="United States"/>
    <s v="Lawrence"/>
    <x v="31"/>
    <n v="1841"/>
    <x v="3"/>
    <s v="FUR-FU-10004712"/>
    <x v="0"/>
    <x v="5"/>
    <s v="Westinghouse Mesh Shade Clip-On Gooseneck Lamp, Black"/>
    <n v="56.56"/>
    <n v="4"/>
    <n v="0"/>
    <n v="14.7056"/>
  </r>
  <r>
    <n v="424"/>
    <s v="CA-2014-125388"/>
    <x v="3"/>
    <x v="15"/>
    <d v="2014-10-24T00:00:00"/>
    <s v="Standard Class"/>
    <s v="MP-17965"/>
    <s v="Michael Paige"/>
    <x v="1"/>
    <s v="United States"/>
    <s v="Lawrence"/>
    <x v="31"/>
    <n v="1841"/>
    <x v="3"/>
    <s v="OFF-ST-10000918"/>
    <x v="1"/>
    <x v="4"/>
    <s v="Crate-A-Files"/>
    <n v="32.700000000000003"/>
    <n v="3"/>
    <n v="0"/>
    <n v="8.5020000000000007"/>
  </r>
  <r>
    <n v="425"/>
    <s v="CA-2014-155705"/>
    <x v="3"/>
    <x v="170"/>
    <d v="2014-08-24T00:00:00"/>
    <s v="Second Class"/>
    <s v="NF-18385"/>
    <s v="Natalie Fritzler"/>
    <x v="0"/>
    <s v="United States"/>
    <s v="Jackson"/>
    <x v="35"/>
    <n v="39212"/>
    <x v="0"/>
    <s v="FUR-CH-10000015"/>
    <x v="0"/>
    <x v="1"/>
    <s v="Hon Multipurpose Stacking Arm Chairs"/>
    <n v="866.4"/>
    <n v="4"/>
    <n v="0"/>
    <n v="225.26400000000001"/>
  </r>
  <r>
    <n v="426"/>
    <s v="CA-2014-149160"/>
    <x v="3"/>
    <x v="51"/>
    <d v="2014-11-27T00:00:00"/>
    <s v="Second Class"/>
    <s v="JM-15265"/>
    <s v="Janet Molinari"/>
    <x v="1"/>
    <s v="United States"/>
    <s v="Canton"/>
    <x v="12"/>
    <n v="48187"/>
    <x v="2"/>
    <s v="FUR-FU-10003347"/>
    <x v="0"/>
    <x v="5"/>
    <s v="Coloredge Poster Frame"/>
    <n v="28.4"/>
    <n v="2"/>
    <n v="0"/>
    <n v="11.076000000000001"/>
  </r>
  <r>
    <n v="427"/>
    <s v="CA-2014-149160"/>
    <x v="3"/>
    <x v="51"/>
    <d v="2014-11-27T00:00:00"/>
    <s v="Second Class"/>
    <s v="JM-15265"/>
    <s v="Janet Molinari"/>
    <x v="1"/>
    <s v="United States"/>
    <s v="Canton"/>
    <x v="12"/>
    <n v="48187"/>
    <x v="2"/>
    <s v="OFF-BI-10001543"/>
    <x v="1"/>
    <x v="8"/>
    <s v="GBC VeloBinder Manual Binding System"/>
    <n v="287.92"/>
    <n v="8"/>
    <n v="0"/>
    <n v="138.20160000000001"/>
  </r>
  <r>
    <n v="428"/>
    <s v="CA-2011-101476"/>
    <x v="2"/>
    <x v="171"/>
    <d v="2011-09-13T00:00:00"/>
    <s v="First Class"/>
    <s v="SD-20485"/>
    <s v="Shirley Daniels"/>
    <x v="2"/>
    <s v="United States"/>
    <s v="New Rochelle"/>
    <x v="15"/>
    <n v="10801"/>
    <x v="3"/>
    <s v="TEC-MA-10000029"/>
    <x v="2"/>
    <x v="15"/>
    <s v="Epson WorkForce WF-2530 All-in-One Printer, Copier Scanner"/>
    <n v="69.989999999999995"/>
    <n v="1"/>
    <n v="0"/>
    <n v="30.095700000000001"/>
  </r>
  <r>
    <n v="429"/>
    <s v="CA-2014-152275"/>
    <x v="3"/>
    <x v="172"/>
    <d v="2014-10-09T00:00:00"/>
    <s v="Standard Class"/>
    <s v="KH-16630"/>
    <s v="Ken Heidel"/>
    <x v="1"/>
    <s v="United States"/>
    <s v="San Antonio"/>
    <x v="5"/>
    <n v="78207"/>
    <x v="2"/>
    <s v="OFF-AR-10000369"/>
    <x v="1"/>
    <x v="6"/>
    <s v="Design Ebony Sketching Pencil"/>
    <n v="6.6719999999999997"/>
    <n v="6"/>
    <n v="0.2"/>
    <n v="0.50039999999999996"/>
  </r>
  <r>
    <n v="430"/>
    <s v="US-2013-123750"/>
    <x v="0"/>
    <x v="173"/>
    <d v="2013-04-22T00:00:00"/>
    <s v="Standard Class"/>
    <s v="RB-19795"/>
    <s v="Ross Baird"/>
    <x v="2"/>
    <s v="United States"/>
    <s v="Gastonia"/>
    <x v="3"/>
    <n v="28052"/>
    <x v="0"/>
    <s v="OFF-BI-10004584"/>
    <x v="1"/>
    <x v="8"/>
    <s v="GBC ProClick 150 Presentation Binding System"/>
    <n v="189.58799999999999"/>
    <n v="2"/>
    <n v="0.7"/>
    <n v="-145.35079999999999"/>
  </r>
  <r>
    <n v="431"/>
    <s v="US-2013-123750"/>
    <x v="0"/>
    <x v="173"/>
    <d v="2013-04-22T00:00:00"/>
    <s v="Standard Class"/>
    <s v="RB-19795"/>
    <s v="Ross Baird"/>
    <x v="2"/>
    <s v="United States"/>
    <s v="Gastonia"/>
    <x v="3"/>
    <n v="28052"/>
    <x v="0"/>
    <s v="TEC-AC-10004659"/>
    <x v="2"/>
    <x v="11"/>
    <s v="Imation Secure+ Hardware Encrypted USB 2.0 Flash Drive; 16GB"/>
    <n v="408.74400000000003"/>
    <n v="7"/>
    <n v="0.2"/>
    <n v="76.639499999999998"/>
  </r>
  <r>
    <n v="432"/>
    <s v="US-2013-123750"/>
    <x v="0"/>
    <x v="173"/>
    <d v="2013-04-22T00:00:00"/>
    <s v="Standard Class"/>
    <s v="RB-19795"/>
    <s v="Ross Baird"/>
    <x v="2"/>
    <s v="United States"/>
    <s v="Gastonia"/>
    <x v="3"/>
    <n v="28052"/>
    <x v="0"/>
    <s v="TEC-AC-10004659"/>
    <x v="2"/>
    <x v="11"/>
    <s v="Imation Secure+ Hardware Encrypted USB 2.0 Flash Drive; 16GB"/>
    <n v="291.95999999999998"/>
    <n v="5"/>
    <n v="0.2"/>
    <n v="54.7425"/>
  </r>
  <r>
    <n v="433"/>
    <s v="US-2013-123750"/>
    <x v="0"/>
    <x v="173"/>
    <d v="2013-04-22T00:00:00"/>
    <s v="Standard Class"/>
    <s v="RB-19795"/>
    <s v="Ross Baird"/>
    <x v="2"/>
    <s v="United States"/>
    <s v="Gastonia"/>
    <x v="3"/>
    <n v="28052"/>
    <x v="0"/>
    <s v="OFF-ST-10000617"/>
    <x v="1"/>
    <x v="4"/>
    <s v="Woodgrain Magazine Files by Perma"/>
    <n v="4.7679999999999998"/>
    <n v="2"/>
    <n v="0.2"/>
    <n v="-0.77480000000000004"/>
  </r>
  <r>
    <n v="434"/>
    <s v="CA-2013-127369"/>
    <x v="0"/>
    <x v="112"/>
    <d v="2013-06-08T00:00:00"/>
    <s v="First Class"/>
    <s v="DB-13060"/>
    <s v="Dave Brooks"/>
    <x v="0"/>
    <s v="United States"/>
    <s v="Lowell"/>
    <x v="31"/>
    <n v="1852"/>
    <x v="3"/>
    <s v="OFF-ST-10003306"/>
    <x v="1"/>
    <x v="4"/>
    <s v="Letter Size Cart"/>
    <n v="714.3"/>
    <n v="5"/>
    <n v="0"/>
    <n v="207.14699999999999"/>
  </r>
  <r>
    <n v="435"/>
    <s v="US-2011-150574"/>
    <x v="2"/>
    <x v="174"/>
    <d v="2011-12-25T00:00:00"/>
    <s v="Standard Class"/>
    <s v="MK-18160"/>
    <s v="Mike Kennedy"/>
    <x v="0"/>
    <s v="United States"/>
    <s v="Jacksonville"/>
    <x v="2"/>
    <n v="32216"/>
    <x v="0"/>
    <s v="OFF-BI-10000773"/>
    <x v="1"/>
    <x v="8"/>
    <s v="Insertable Tab Post Binder Dividers"/>
    <n v="4.8120000000000003"/>
    <n v="2"/>
    <n v="0.7"/>
    <n v="-3.6892"/>
  </r>
  <r>
    <n v="436"/>
    <s v="US-2011-150574"/>
    <x v="2"/>
    <x v="174"/>
    <d v="2011-12-25T00:00:00"/>
    <s v="Standard Class"/>
    <s v="MK-18160"/>
    <s v="Mike Kennedy"/>
    <x v="0"/>
    <s v="United States"/>
    <s v="Jacksonville"/>
    <x v="2"/>
    <n v="32216"/>
    <x v="0"/>
    <s v="TEC-AC-10002600"/>
    <x v="2"/>
    <x v="11"/>
    <s v="Belkin QODE FastFit Bluetooth Keyboard"/>
    <n v="247.8"/>
    <n v="5"/>
    <n v="0.2"/>
    <n v="-18.585000000000001"/>
  </r>
  <r>
    <n v="437"/>
    <s v="CA-2013-147375"/>
    <x v="0"/>
    <x v="1"/>
    <d v="2013-06-15T00:00:00"/>
    <s v="Second Class"/>
    <s v="PO-19180"/>
    <s v="Philisse Overcash"/>
    <x v="2"/>
    <s v="United States"/>
    <s v="Chicago"/>
    <x v="10"/>
    <n v="60623"/>
    <x v="2"/>
    <s v="TEC-MA-10002937"/>
    <x v="2"/>
    <x v="15"/>
    <s v="Canon Color ImageCLASS MF8580Cdw Wireless Laser All-In-One Printer, Copier, Scanner"/>
    <n v="1007.979"/>
    <n v="3"/>
    <n v="0.3"/>
    <n v="43.199100000000001"/>
  </r>
  <r>
    <n v="438"/>
    <s v="CA-2013-147375"/>
    <x v="0"/>
    <x v="1"/>
    <d v="2013-06-15T00:00:00"/>
    <s v="Second Class"/>
    <s v="PO-19180"/>
    <s v="Philisse Overcash"/>
    <x v="2"/>
    <s v="United States"/>
    <s v="Chicago"/>
    <x v="10"/>
    <n v="60623"/>
    <x v="2"/>
    <s v="OFF-PA-10001970"/>
    <x v="1"/>
    <x v="10"/>
    <s v="Xerox 1908"/>
    <n v="313.488"/>
    <n v="7"/>
    <n v="0.2"/>
    <n v="113.63939999999999"/>
  </r>
  <r>
    <n v="439"/>
    <s v="CA-2014-130043"/>
    <x v="3"/>
    <x v="175"/>
    <d v="2014-09-20T00:00:00"/>
    <s v="Standard Class"/>
    <s v="BB-11545"/>
    <s v="Brenda Bowman"/>
    <x v="1"/>
    <s v="United States"/>
    <s v="Houston"/>
    <x v="5"/>
    <n v="77070"/>
    <x v="2"/>
    <s v="OFF-PA-10002230"/>
    <x v="1"/>
    <x v="10"/>
    <s v="Xerox 1897"/>
    <n v="31.872"/>
    <n v="8"/>
    <n v="0.2"/>
    <n v="11.553599999999999"/>
  </r>
  <r>
    <n v="440"/>
    <s v="CA-2014-157252"/>
    <x v="3"/>
    <x v="176"/>
    <d v="2014-01-24T00:00:00"/>
    <s v="Second Class"/>
    <s v="CV-12805"/>
    <s v="Cynthia Voltz"/>
    <x v="1"/>
    <s v="United States"/>
    <s v="New York City"/>
    <x v="15"/>
    <n v="10024"/>
    <x v="3"/>
    <s v="FUR-CH-10003396"/>
    <x v="0"/>
    <x v="1"/>
    <s v="Global Deluxe Steno Chair"/>
    <n v="207.846"/>
    <n v="3"/>
    <n v="0.1"/>
    <n v="2.3094000000000001"/>
  </r>
  <r>
    <n v="441"/>
    <s v="CA-2013-115756"/>
    <x v="0"/>
    <x v="64"/>
    <d v="2013-09-08T00:00:00"/>
    <s v="Second Class"/>
    <s v="PK-19075"/>
    <s v="Pete Kriz"/>
    <x v="0"/>
    <s v="United States"/>
    <s v="Detroit"/>
    <x v="12"/>
    <n v="48227"/>
    <x v="2"/>
    <s v="FUR-FU-10000246"/>
    <x v="0"/>
    <x v="5"/>
    <s v="Aluminum Document Frame"/>
    <n v="12.22"/>
    <n v="1"/>
    <n v="0"/>
    <n v="3.6659999999999999"/>
  </r>
  <r>
    <n v="442"/>
    <s v="CA-2013-115756"/>
    <x v="0"/>
    <x v="64"/>
    <d v="2013-09-08T00:00:00"/>
    <s v="Second Class"/>
    <s v="PK-19075"/>
    <s v="Pete Kriz"/>
    <x v="0"/>
    <s v="United States"/>
    <s v="Detroit"/>
    <x v="12"/>
    <n v="48227"/>
    <x v="2"/>
    <s v="OFF-ST-10000060"/>
    <x v="1"/>
    <x v="4"/>
    <s v="Fellowes Bankers Box Staxonsteel Drawer File/Stacking System"/>
    <n v="194.94"/>
    <n v="3"/>
    <n v="0"/>
    <n v="23.392800000000001"/>
  </r>
  <r>
    <n v="443"/>
    <s v="CA-2013-115756"/>
    <x v="0"/>
    <x v="64"/>
    <d v="2013-09-08T00:00:00"/>
    <s v="Second Class"/>
    <s v="PK-19075"/>
    <s v="Pete Kriz"/>
    <x v="0"/>
    <s v="United States"/>
    <s v="Detroit"/>
    <x v="12"/>
    <n v="48227"/>
    <x v="2"/>
    <s v="OFF-ST-10003058"/>
    <x v="1"/>
    <x v="4"/>
    <s v="Eldon Mobile Mega Data Cart Mega Stackable Add-On Trays"/>
    <n v="70.95"/>
    <n v="3"/>
    <n v="0"/>
    <n v="20.575500000000002"/>
  </r>
  <r>
    <n v="444"/>
    <s v="CA-2013-115756"/>
    <x v="0"/>
    <x v="64"/>
    <d v="2013-09-08T00:00:00"/>
    <s v="Second Class"/>
    <s v="PK-19075"/>
    <s v="Pete Kriz"/>
    <x v="0"/>
    <s v="United States"/>
    <s v="Detroit"/>
    <x v="12"/>
    <n v="48227"/>
    <x v="2"/>
    <s v="OFF-PA-10002222"/>
    <x v="1"/>
    <x v="10"/>
    <s v="Xerox Color Copier Paper, 11&quot; x 17&quot;, Ream"/>
    <n v="91.36"/>
    <n v="4"/>
    <n v="0"/>
    <n v="42.025599999999997"/>
  </r>
  <r>
    <n v="445"/>
    <s v="CA-2013-115756"/>
    <x v="0"/>
    <x v="64"/>
    <d v="2013-09-08T00:00:00"/>
    <s v="Second Class"/>
    <s v="PK-19075"/>
    <s v="Pete Kriz"/>
    <x v="0"/>
    <s v="United States"/>
    <s v="Detroit"/>
    <x v="12"/>
    <n v="48227"/>
    <x v="2"/>
    <s v="FUR-CH-10002372"/>
    <x v="0"/>
    <x v="1"/>
    <s v="Office Star - Ergonomically Designed Knee Chair"/>
    <n v="242.94"/>
    <n v="3"/>
    <n v="0"/>
    <n v="29.152799999999999"/>
  </r>
  <r>
    <n v="446"/>
    <s v="CA-2013-115756"/>
    <x v="0"/>
    <x v="64"/>
    <d v="2013-09-08T00:00:00"/>
    <s v="Second Class"/>
    <s v="PK-19075"/>
    <s v="Pete Kriz"/>
    <x v="0"/>
    <s v="United States"/>
    <s v="Detroit"/>
    <x v="12"/>
    <n v="48227"/>
    <x v="2"/>
    <s v="OFF-LA-10001317"/>
    <x v="1"/>
    <x v="2"/>
    <s v="Avery 520"/>
    <n v="22.05"/>
    <n v="7"/>
    <n v="0"/>
    <n v="10.584"/>
  </r>
  <r>
    <n v="447"/>
    <s v="CA-2014-154214"/>
    <x v="3"/>
    <x v="177"/>
    <d v="2014-03-26T00:00:00"/>
    <s v="Second Class"/>
    <s v="TB-21595"/>
    <s v="Troy Blackwell"/>
    <x v="0"/>
    <s v="United States"/>
    <s v="Columbus"/>
    <x v="14"/>
    <n v="47201"/>
    <x v="2"/>
    <s v="FUR-FU-10000206"/>
    <x v="0"/>
    <x v="5"/>
    <s v="GE General Purpose, Extra Long Life, Showcase &amp; Floodlight Incandescent Bulbs"/>
    <n v="2.91"/>
    <n v="1"/>
    <n v="0"/>
    <n v="1.3676999999999999"/>
  </r>
  <r>
    <n v="448"/>
    <s v="CA-2013-166674"/>
    <x v="0"/>
    <x v="178"/>
    <d v="2013-04-04T00:00:00"/>
    <s v="Second Class"/>
    <s v="RB-19360"/>
    <s v="Raymond Buch"/>
    <x v="0"/>
    <s v="United States"/>
    <s v="Auburn"/>
    <x v="15"/>
    <n v="13021"/>
    <x v="3"/>
    <s v="OFF-AR-10000588"/>
    <x v="1"/>
    <x v="6"/>
    <s v="Newell 345"/>
    <n v="59.52"/>
    <n v="3"/>
    <n v="0"/>
    <n v="15.475199999999999"/>
  </r>
  <r>
    <n v="449"/>
    <s v="CA-2013-166674"/>
    <x v="0"/>
    <x v="178"/>
    <d v="2013-04-04T00:00:00"/>
    <s v="Second Class"/>
    <s v="RB-19360"/>
    <s v="Raymond Buch"/>
    <x v="0"/>
    <s v="United States"/>
    <s v="Auburn"/>
    <x v="15"/>
    <n v="13021"/>
    <x v="3"/>
    <s v="OFF-ST-10001469"/>
    <x v="1"/>
    <x v="4"/>
    <s v="Fellowes Bankers Box Recycled Super Stor/Drawer"/>
    <n v="161.94"/>
    <n v="3"/>
    <n v="0"/>
    <n v="9.7164000000000001"/>
  </r>
  <r>
    <n v="450"/>
    <s v="CA-2013-166674"/>
    <x v="0"/>
    <x v="178"/>
    <d v="2013-04-04T00:00:00"/>
    <s v="Second Class"/>
    <s v="RB-19360"/>
    <s v="Raymond Buch"/>
    <x v="0"/>
    <s v="United States"/>
    <s v="Auburn"/>
    <x v="15"/>
    <n v="13021"/>
    <x v="3"/>
    <s v="OFF-AR-10001953"/>
    <x v="1"/>
    <x v="6"/>
    <s v="Boston 1645 Deluxe Heavier-Duty Electric Pencil Sharpener"/>
    <n v="263.88"/>
    <n v="6"/>
    <n v="0"/>
    <n v="71.247600000000006"/>
  </r>
  <r>
    <n v="451"/>
    <s v="CA-2013-166674"/>
    <x v="0"/>
    <x v="178"/>
    <d v="2013-04-04T00:00:00"/>
    <s v="Second Class"/>
    <s v="RB-19360"/>
    <s v="Raymond Buch"/>
    <x v="0"/>
    <s v="United States"/>
    <s v="Auburn"/>
    <x v="15"/>
    <n v="13021"/>
    <x v="3"/>
    <s v="OFF-AR-10003156"/>
    <x v="1"/>
    <x v="6"/>
    <s v="50 Colored Long Pencils"/>
    <n v="30.48"/>
    <n v="3"/>
    <n v="0"/>
    <n v="7.9248000000000003"/>
  </r>
  <r>
    <n v="452"/>
    <s v="CA-2013-166674"/>
    <x v="0"/>
    <x v="178"/>
    <d v="2013-04-04T00:00:00"/>
    <s v="Second Class"/>
    <s v="RB-19360"/>
    <s v="Raymond Buch"/>
    <x v="0"/>
    <s v="United States"/>
    <s v="Auburn"/>
    <x v="15"/>
    <n v="13021"/>
    <x v="3"/>
    <s v="OFF-AR-10004974"/>
    <x v="1"/>
    <x v="6"/>
    <s v="Newell 342"/>
    <n v="9.84"/>
    <n v="3"/>
    <n v="0"/>
    <n v="2.8536000000000001"/>
  </r>
  <r>
    <n v="453"/>
    <s v="CA-2013-166674"/>
    <x v="0"/>
    <x v="178"/>
    <d v="2013-04-04T00:00:00"/>
    <s v="Second Class"/>
    <s v="RB-19360"/>
    <s v="Raymond Buch"/>
    <x v="0"/>
    <s v="United States"/>
    <s v="Auburn"/>
    <x v="15"/>
    <n v="13021"/>
    <x v="3"/>
    <s v="TEC-PH-10002365"/>
    <x v="2"/>
    <x v="7"/>
    <s v="Belkin Grip Candy Sheer Case / Cover for iPhone 5 and 5S"/>
    <n v="35.119999999999997"/>
    <n v="4"/>
    <n v="0"/>
    <n v="9.1311999999999998"/>
  </r>
  <r>
    <n v="454"/>
    <s v="CA-2014-147277"/>
    <x v="3"/>
    <x v="179"/>
    <d v="2014-10-25T00:00:00"/>
    <s v="Standard Class"/>
    <s v="EB-13705"/>
    <s v="Ed Braxton"/>
    <x v="1"/>
    <s v="United States"/>
    <s v="Akron"/>
    <x v="24"/>
    <n v="44312"/>
    <x v="3"/>
    <s v="FUR-TA-10001539"/>
    <x v="0"/>
    <x v="3"/>
    <s v="Chromcraft Rectangular Conference Tables"/>
    <n v="284.36399999999998"/>
    <n v="2"/>
    <n v="0.4"/>
    <n v="-75.830399999999997"/>
  </r>
  <r>
    <n v="455"/>
    <s v="CA-2014-147277"/>
    <x v="3"/>
    <x v="179"/>
    <d v="2014-10-25T00:00:00"/>
    <s v="Standard Class"/>
    <s v="EB-13705"/>
    <s v="Ed Braxton"/>
    <x v="1"/>
    <s v="United States"/>
    <s v="Akron"/>
    <x v="24"/>
    <n v="44312"/>
    <x v="3"/>
    <s v="OFF-ST-10000142"/>
    <x v="1"/>
    <x v="4"/>
    <s v="Deluxe Rollaway Locking File with Drawer"/>
    <n v="665.40800000000002"/>
    <n v="2"/>
    <n v="0.2"/>
    <n v="66.540800000000004"/>
  </r>
  <r>
    <n v="456"/>
    <s v="CA-2013-100153"/>
    <x v="0"/>
    <x v="180"/>
    <d v="2013-12-18T00:00:00"/>
    <s v="Standard Class"/>
    <s v="KH-16630"/>
    <s v="Ken Heidel"/>
    <x v="1"/>
    <s v="United States"/>
    <s v="Norman"/>
    <x v="26"/>
    <n v="73071"/>
    <x v="2"/>
    <s v="TEC-AC-10001772"/>
    <x v="2"/>
    <x v="11"/>
    <s v="Memorex Mini Travel Drive 16 GB USB 2.0 Flash Drive"/>
    <n v="63.88"/>
    <n v="4"/>
    <n v="0"/>
    <n v="24.9132"/>
  </r>
  <r>
    <n v="457"/>
    <s v="US-2011-110674"/>
    <x v="2"/>
    <x v="181"/>
    <d v="2011-02-19T00:00:00"/>
    <s v="Standard Class"/>
    <s v="SC-20095"/>
    <s v="Sanjit Chand"/>
    <x v="0"/>
    <s v="United States"/>
    <s v="Concord"/>
    <x v="1"/>
    <n v="94521"/>
    <x v="1"/>
    <s v="FUR-CH-10000225"/>
    <x v="0"/>
    <x v="1"/>
    <s v="Global Geo Office Task Chair, Gray"/>
    <n v="129.56800000000001"/>
    <n v="2"/>
    <n v="0.2"/>
    <n v="-24.294"/>
  </r>
  <r>
    <n v="458"/>
    <s v="US-2013-157945"/>
    <x v="0"/>
    <x v="182"/>
    <d v="2013-10-02T00:00:00"/>
    <s v="Standard Class"/>
    <s v="NF-18385"/>
    <s v="Natalie Fritzler"/>
    <x v="0"/>
    <s v="United States"/>
    <s v="Decatur"/>
    <x v="10"/>
    <n v="62521"/>
    <x v="2"/>
    <s v="FUR-CH-10002331"/>
    <x v="0"/>
    <x v="1"/>
    <s v="Hon 4700 Series Mobuis Mid-Back Task Chairs with Adjustable Arms"/>
    <n v="747.55799999999999"/>
    <n v="3"/>
    <n v="0.3"/>
    <n v="-96.114599999999996"/>
  </r>
  <r>
    <n v="459"/>
    <s v="US-2013-157945"/>
    <x v="0"/>
    <x v="182"/>
    <d v="2013-10-02T00:00:00"/>
    <s v="Standard Class"/>
    <s v="NF-18385"/>
    <s v="Natalie Fritzler"/>
    <x v="0"/>
    <s v="United States"/>
    <s v="Decatur"/>
    <x v="10"/>
    <n v="62521"/>
    <x v="2"/>
    <s v="OFF-EN-10001415"/>
    <x v="1"/>
    <x v="12"/>
    <s v="Staples"/>
    <n v="8.9280000000000008"/>
    <n v="2"/>
    <n v="0.2"/>
    <n v="3.3479999999999999"/>
  </r>
  <r>
    <n v="460"/>
    <s v="CA-2012-109638"/>
    <x v="1"/>
    <x v="83"/>
    <d v="2012-12-22T00:00:00"/>
    <s v="Standard Class"/>
    <s v="JH-15985"/>
    <s v="Joseph Holt"/>
    <x v="0"/>
    <s v="United States"/>
    <s v="Seattle"/>
    <x v="4"/>
    <n v="98115"/>
    <x v="1"/>
    <s v="OFF-AP-10002472"/>
    <x v="1"/>
    <x v="9"/>
    <s v="3M Office Air Cleaner"/>
    <n v="103.92"/>
    <n v="4"/>
    <n v="0"/>
    <n v="36.372"/>
  </r>
  <r>
    <n v="461"/>
    <s v="CA-2012-109638"/>
    <x v="1"/>
    <x v="83"/>
    <d v="2012-12-22T00:00:00"/>
    <s v="Standard Class"/>
    <s v="JH-15985"/>
    <s v="Joseph Holt"/>
    <x v="0"/>
    <s v="United States"/>
    <s v="Seattle"/>
    <x v="4"/>
    <n v="98115"/>
    <x v="1"/>
    <s v="TEC-AC-10004571"/>
    <x v="2"/>
    <x v="11"/>
    <s v="Logitech G700s Rechargeable Gaming Mouse"/>
    <n v="899.91"/>
    <n v="9"/>
    <n v="0"/>
    <n v="377.9622"/>
  </r>
  <r>
    <n v="462"/>
    <s v="CA-2012-109638"/>
    <x v="1"/>
    <x v="83"/>
    <d v="2012-12-22T00:00:00"/>
    <s v="Standard Class"/>
    <s v="JH-15985"/>
    <s v="Joseph Holt"/>
    <x v="0"/>
    <s v="United States"/>
    <s v="Seattle"/>
    <x v="4"/>
    <n v="98115"/>
    <x v="1"/>
    <s v="OFF-BI-10001098"/>
    <x v="1"/>
    <x v="8"/>
    <s v="Acco D-Ring Binder w/DublLock"/>
    <n v="51.311999999999998"/>
    <n v="3"/>
    <n v="0.2"/>
    <n v="18.6006"/>
  </r>
  <r>
    <n v="463"/>
    <s v="CA-2013-109869"/>
    <x v="0"/>
    <x v="183"/>
    <d v="2013-04-30T00:00:00"/>
    <s v="Standard Class"/>
    <s v="TN-21040"/>
    <s v="Tanja Norvell"/>
    <x v="2"/>
    <s v="United States"/>
    <s v="Phoenix"/>
    <x v="16"/>
    <n v="85023"/>
    <x v="1"/>
    <s v="FUR-FU-10000023"/>
    <x v="0"/>
    <x v="5"/>
    <s v="Eldon Wave Desk Accessories"/>
    <n v="23.56"/>
    <n v="5"/>
    <n v="0.2"/>
    <n v="7.0679999999999996"/>
  </r>
  <r>
    <n v="464"/>
    <s v="CA-2013-109869"/>
    <x v="0"/>
    <x v="183"/>
    <d v="2013-04-30T00:00:00"/>
    <s v="Standard Class"/>
    <s v="TN-21040"/>
    <s v="Tanja Norvell"/>
    <x v="2"/>
    <s v="United States"/>
    <s v="Phoenix"/>
    <x v="16"/>
    <n v="85023"/>
    <x v="1"/>
    <s v="FUR-TA-10001889"/>
    <x v="0"/>
    <x v="3"/>
    <s v="Bush Advantage Collection Racetrack Conference Table"/>
    <n v="1272.6300000000001"/>
    <n v="6"/>
    <n v="0.5"/>
    <n v="-814.48320000000001"/>
  </r>
  <r>
    <n v="465"/>
    <s v="CA-2013-109869"/>
    <x v="0"/>
    <x v="183"/>
    <d v="2013-04-30T00:00:00"/>
    <s v="Standard Class"/>
    <s v="TN-21040"/>
    <s v="Tanja Norvell"/>
    <x v="2"/>
    <s v="United States"/>
    <s v="Phoenix"/>
    <x v="16"/>
    <n v="85023"/>
    <x v="1"/>
    <s v="OFF-BI-10000315"/>
    <x v="1"/>
    <x v="8"/>
    <s v="Poly Designer Cover &amp; Back"/>
    <n v="28.484999999999999"/>
    <n v="5"/>
    <n v="0.7"/>
    <n v="-20.888999999999999"/>
  </r>
  <r>
    <n v="466"/>
    <s v="CA-2013-109869"/>
    <x v="0"/>
    <x v="183"/>
    <d v="2013-04-30T00:00:00"/>
    <s v="Standard Class"/>
    <s v="TN-21040"/>
    <s v="Tanja Norvell"/>
    <x v="2"/>
    <s v="United States"/>
    <s v="Phoenix"/>
    <x v="16"/>
    <n v="85023"/>
    <x v="1"/>
    <s v="OFF-SU-10003505"/>
    <x v="1"/>
    <x v="14"/>
    <s v="Premier Electric Letter Opener"/>
    <n v="185.376"/>
    <n v="2"/>
    <n v="0.2"/>
    <n v="-34.758000000000003"/>
  </r>
  <r>
    <n v="467"/>
    <s v="CA-2013-109869"/>
    <x v="0"/>
    <x v="183"/>
    <d v="2013-04-30T00:00:00"/>
    <s v="Standard Class"/>
    <s v="TN-21040"/>
    <s v="Tanja Norvell"/>
    <x v="2"/>
    <s v="United States"/>
    <s v="Phoenix"/>
    <x v="16"/>
    <n v="85023"/>
    <x v="1"/>
    <s v="OFF-AP-10002578"/>
    <x v="1"/>
    <x v="9"/>
    <s v="Fellowes Premier Superior Surge Suppressor, 10-Outlet, With Phone and Remote"/>
    <n v="78.272000000000006"/>
    <n v="2"/>
    <n v="0.2"/>
    <n v="5.8704000000000001"/>
  </r>
  <r>
    <n v="468"/>
    <s v="US-2012-101399"/>
    <x v="1"/>
    <x v="184"/>
    <d v="2012-01-24T00:00:00"/>
    <s v="Standard Class"/>
    <s v="JS-15940"/>
    <s v="Joni Sundaresam"/>
    <x v="2"/>
    <s v="United States"/>
    <s v="Park Ridge"/>
    <x v="10"/>
    <n v="60068"/>
    <x v="2"/>
    <s v="FUR-FU-10002918"/>
    <x v="0"/>
    <x v="5"/>
    <s v="Eldon ClusterMat Chair Mat with Cordless Antistatic Protection"/>
    <n v="254.744"/>
    <n v="7"/>
    <n v="0.6"/>
    <n v="-312.06139999999999"/>
  </r>
  <r>
    <n v="469"/>
    <s v="CA-2014-154907"/>
    <x v="3"/>
    <x v="185"/>
    <d v="2014-04-05T00:00:00"/>
    <s v="Standard Class"/>
    <s v="DS-13180"/>
    <s v="David Smith"/>
    <x v="1"/>
    <s v="United States"/>
    <s v="Amarillo"/>
    <x v="5"/>
    <n v="79109"/>
    <x v="2"/>
    <s v="FUR-BO-10002824"/>
    <x v="0"/>
    <x v="0"/>
    <s v="Bush Mission Pointe Library"/>
    <n v="205.33279999999999"/>
    <n v="2"/>
    <n v="0.32"/>
    <n v="-36.235199999999999"/>
  </r>
  <r>
    <n v="470"/>
    <s v="US-2013-100419"/>
    <x v="0"/>
    <x v="186"/>
    <d v="2013-12-21T00:00:00"/>
    <s v="Second Class"/>
    <s v="CC-12670"/>
    <s v="Craig Carreira"/>
    <x v="0"/>
    <s v="United States"/>
    <s v="Chicago"/>
    <x v="10"/>
    <n v="60610"/>
    <x v="2"/>
    <s v="OFF-BI-10002194"/>
    <x v="1"/>
    <x v="8"/>
    <s v="Cardinal Hold-It CD Pocket"/>
    <n v="4.7880000000000003"/>
    <n v="3"/>
    <n v="0.8"/>
    <n v="-7.9001999999999999"/>
  </r>
  <r>
    <n v="471"/>
    <s v="CA-2012-154144"/>
    <x v="1"/>
    <x v="139"/>
    <d v="2012-12-24T00:00:00"/>
    <s v="Standard Class"/>
    <s v="MH-17785"/>
    <s v="Maya Herman"/>
    <x v="1"/>
    <s v="United States"/>
    <s v="Lindenhurst"/>
    <x v="15"/>
    <n v="11757"/>
    <x v="3"/>
    <s v="OFF-PA-10004071"/>
    <x v="1"/>
    <x v="10"/>
    <s v="Eaton Premium Continuous-Feed Paper, 25% Cotton, Letter Size, White, 1000 Shts/Box"/>
    <n v="55.48"/>
    <n v="1"/>
    <n v="0"/>
    <n v="26.630400000000002"/>
  </r>
  <r>
    <n v="472"/>
    <s v="CA-2011-144666"/>
    <x v="2"/>
    <x v="187"/>
    <d v="2011-11-11T00:00:00"/>
    <s v="Second Class"/>
    <s v="JP-15520"/>
    <s v="Jeremy Pistek"/>
    <x v="0"/>
    <s v="United States"/>
    <s v="San Francisco"/>
    <x v="1"/>
    <n v="94110"/>
    <x v="1"/>
    <s v="OFF-ST-10002743"/>
    <x v="1"/>
    <x v="4"/>
    <s v="SAFCO Boltless Steel Shelving"/>
    <n v="340.92"/>
    <n v="3"/>
    <n v="0"/>
    <n v="3.4091999999999998"/>
  </r>
  <r>
    <n v="473"/>
    <s v="CA-2011-144666"/>
    <x v="2"/>
    <x v="187"/>
    <d v="2011-11-11T00:00:00"/>
    <s v="Second Class"/>
    <s v="JP-15520"/>
    <s v="Jeremy Pistek"/>
    <x v="0"/>
    <s v="United States"/>
    <s v="San Francisco"/>
    <x v="1"/>
    <n v="94110"/>
    <x v="1"/>
    <s v="FUR-BO-10001601"/>
    <x v="0"/>
    <x v="0"/>
    <s v="Sauder Mission Library with Doors, Fruitwood Finish"/>
    <n v="222.666"/>
    <n v="2"/>
    <n v="0.15"/>
    <n v="10.478400000000001"/>
  </r>
  <r>
    <n v="474"/>
    <s v="CA-2011-144666"/>
    <x v="2"/>
    <x v="187"/>
    <d v="2011-11-11T00:00:00"/>
    <s v="Second Class"/>
    <s v="JP-15520"/>
    <s v="Jeremy Pistek"/>
    <x v="0"/>
    <s v="United States"/>
    <s v="San Francisco"/>
    <x v="1"/>
    <n v="94110"/>
    <x v="1"/>
    <s v="TEC-PH-10002680"/>
    <x v="2"/>
    <x v="7"/>
    <s v="Samsung Galaxy Note 3"/>
    <n v="703.96799999999996"/>
    <n v="4"/>
    <n v="0.2"/>
    <n v="87.995999999999995"/>
  </r>
  <r>
    <n v="475"/>
    <s v="CA-2011-144666"/>
    <x v="2"/>
    <x v="187"/>
    <d v="2011-11-11T00:00:00"/>
    <s v="Second Class"/>
    <s v="JP-15520"/>
    <s v="Jeremy Pistek"/>
    <x v="0"/>
    <s v="United States"/>
    <s v="San Francisco"/>
    <x v="1"/>
    <n v="94110"/>
    <x v="1"/>
    <s v="OFF-ST-10001321"/>
    <x v="1"/>
    <x v="4"/>
    <s v="Decoflex Hanging Personal Folder File, Blue"/>
    <n v="92.52"/>
    <n v="6"/>
    <n v="0"/>
    <n v="24.980399999999999"/>
  </r>
  <r>
    <n v="476"/>
    <s v="CA-2011-144666"/>
    <x v="2"/>
    <x v="187"/>
    <d v="2011-11-11T00:00:00"/>
    <s v="Second Class"/>
    <s v="JP-15520"/>
    <s v="Jeremy Pistek"/>
    <x v="0"/>
    <s v="United States"/>
    <s v="San Francisco"/>
    <x v="1"/>
    <n v="94110"/>
    <x v="1"/>
    <s v="OFF-PA-10001509"/>
    <x v="1"/>
    <x v="10"/>
    <s v="Recycled Desk Saver Line &quot;While You Were Out&quot; Book, 5 1/2&quot; X 4&quot;"/>
    <n v="62.65"/>
    <n v="7"/>
    <n v="0"/>
    <n v="28.818999999999999"/>
  </r>
  <r>
    <n v="477"/>
    <s v="CA-2011-144666"/>
    <x v="2"/>
    <x v="187"/>
    <d v="2011-11-11T00:00:00"/>
    <s v="Second Class"/>
    <s v="JP-15520"/>
    <s v="Jeremy Pistek"/>
    <x v="0"/>
    <s v="United States"/>
    <s v="San Francisco"/>
    <x v="1"/>
    <n v="94110"/>
    <x v="1"/>
    <s v="OFF-PA-10003465"/>
    <x v="1"/>
    <x v="10"/>
    <s v="Xerox 1912"/>
    <n v="94.85"/>
    <n v="5"/>
    <n v="0"/>
    <n v="45.527999999999999"/>
  </r>
  <r>
    <n v="478"/>
    <s v="CA-2013-103891"/>
    <x v="0"/>
    <x v="188"/>
    <d v="2013-07-20T00:00:00"/>
    <s v="Standard Class"/>
    <s v="KH-16690"/>
    <s v="Kristen Hastings"/>
    <x v="1"/>
    <s v="United States"/>
    <s v="Los Angeles"/>
    <x v="1"/>
    <n v="90008"/>
    <x v="1"/>
    <s v="TEC-PH-10000149"/>
    <x v="2"/>
    <x v="7"/>
    <s v="Cisco SPA525G2 IP Phone - Wireless"/>
    <n v="95.76"/>
    <n v="6"/>
    <n v="0.2"/>
    <n v="7.1820000000000004"/>
  </r>
  <r>
    <n v="479"/>
    <s v="CA-2013-152632"/>
    <x v="0"/>
    <x v="189"/>
    <d v="2013-11-03T00:00:00"/>
    <s v="Standard Class"/>
    <s v="JE-15475"/>
    <s v="Jeremy Ellison"/>
    <x v="0"/>
    <s v="United States"/>
    <s v="Troy"/>
    <x v="15"/>
    <n v="12180"/>
    <x v="3"/>
    <s v="FUR-FU-10002671"/>
    <x v="0"/>
    <x v="5"/>
    <s v="Electrix 20W Halogen Replacement Bulb for Zoom-In Desk Lamp"/>
    <n v="40.200000000000003"/>
    <n v="3"/>
    <n v="0"/>
    <n v="19.295999999999999"/>
  </r>
  <r>
    <n v="480"/>
    <s v="CA-2013-100790"/>
    <x v="0"/>
    <x v="190"/>
    <d v="2013-07-03T00:00:00"/>
    <s v="Standard Class"/>
    <s v="JG-15805"/>
    <s v="John Grady"/>
    <x v="1"/>
    <s v="United States"/>
    <s v="New York City"/>
    <x v="15"/>
    <n v="10024"/>
    <x v="3"/>
    <s v="OFF-AR-10003045"/>
    <x v="1"/>
    <x v="6"/>
    <s v="Prang Colored Pencils"/>
    <n v="14.7"/>
    <n v="5"/>
    <n v="0"/>
    <n v="6.6150000000000002"/>
  </r>
  <r>
    <n v="481"/>
    <s v="CA-2013-100790"/>
    <x v="0"/>
    <x v="190"/>
    <d v="2013-07-03T00:00:00"/>
    <s v="Standard Class"/>
    <s v="JG-15805"/>
    <s v="John Grady"/>
    <x v="1"/>
    <s v="United States"/>
    <s v="New York City"/>
    <x v="15"/>
    <n v="10024"/>
    <x v="3"/>
    <s v="OFF-ST-10000689"/>
    <x v="1"/>
    <x v="4"/>
    <s v="Fellowes Strictly Business Drawer File, Letter/Legal Size"/>
    <n v="704.25"/>
    <n v="5"/>
    <n v="0"/>
    <n v="84.51"/>
  </r>
  <r>
    <n v="482"/>
    <s v="CA-2011-134677"/>
    <x v="2"/>
    <x v="191"/>
    <d v="2011-10-10T00:00:00"/>
    <s v="Standard Class"/>
    <s v="XP-21865"/>
    <s v="Xylona Preis"/>
    <x v="0"/>
    <s v="United States"/>
    <s v="San Diego"/>
    <x v="1"/>
    <n v="92024"/>
    <x v="1"/>
    <s v="TEC-AC-10001445"/>
    <x v="2"/>
    <x v="11"/>
    <s v="Imation USB 2.0 Swivel Flash Drive USB flash drive - 4 GB - Pink"/>
    <n v="9.09"/>
    <n v="3"/>
    <n v="0"/>
    <n v="1.9089"/>
  </r>
  <r>
    <n v="483"/>
    <s v="CA-2011-127691"/>
    <x v="2"/>
    <x v="192"/>
    <d v="2011-07-27T00:00:00"/>
    <s v="Standard Class"/>
    <s v="EM-14065"/>
    <s v="Erin Mull"/>
    <x v="0"/>
    <s v="United States"/>
    <s v="New York City"/>
    <x v="15"/>
    <n v="10024"/>
    <x v="3"/>
    <s v="OFF-AR-10002053"/>
    <x v="1"/>
    <x v="6"/>
    <s v="Premium Writing Pencils, Soft, #2 by Central Association for the Blind"/>
    <n v="5.96"/>
    <n v="2"/>
    <n v="0"/>
    <n v="1.6688000000000001"/>
  </r>
  <r>
    <n v="484"/>
    <s v="CA-2011-127691"/>
    <x v="2"/>
    <x v="192"/>
    <d v="2011-07-27T00:00:00"/>
    <s v="Standard Class"/>
    <s v="EM-14065"/>
    <s v="Erin Mull"/>
    <x v="0"/>
    <s v="United States"/>
    <s v="New York City"/>
    <x v="15"/>
    <n v="10024"/>
    <x v="3"/>
    <s v="TEC-AC-10002567"/>
    <x v="2"/>
    <x v="11"/>
    <s v="Logitech G602 Wireless Gaming Mouse"/>
    <n v="159.97999999999999"/>
    <n v="2"/>
    <n v="0"/>
    <n v="57.592799999999997"/>
  </r>
  <r>
    <n v="485"/>
    <s v="CA-2014-140963"/>
    <x v="3"/>
    <x v="193"/>
    <d v="2014-06-14T00:00:00"/>
    <s v="First Class"/>
    <s v="MT-18070"/>
    <s v="Michelle Tran"/>
    <x v="2"/>
    <s v="United States"/>
    <s v="Los Angeles"/>
    <x v="1"/>
    <n v="90045"/>
    <x v="1"/>
    <s v="OFF-LA-10003923"/>
    <x v="1"/>
    <x v="2"/>
    <s v="Alphabetical Labels for Top Tab Filing"/>
    <n v="29.6"/>
    <n v="2"/>
    <n v="0"/>
    <n v="14.8"/>
  </r>
  <r>
    <n v="486"/>
    <s v="CA-2014-140963"/>
    <x v="3"/>
    <x v="193"/>
    <d v="2014-06-14T00:00:00"/>
    <s v="First Class"/>
    <s v="MT-18070"/>
    <s v="Michelle Tran"/>
    <x v="2"/>
    <s v="United States"/>
    <s v="Los Angeles"/>
    <x v="1"/>
    <n v="90045"/>
    <x v="1"/>
    <s v="FUR-BO-10001337"/>
    <x v="0"/>
    <x v="0"/>
    <s v="O'Sullivan Living Dimensions 2-Shelf Bookcases"/>
    <n v="514.16499999999996"/>
    <n v="5"/>
    <n v="0.15"/>
    <n v="-30.245000000000001"/>
  </r>
  <r>
    <n v="487"/>
    <s v="CA-2014-140963"/>
    <x v="3"/>
    <x v="193"/>
    <d v="2014-06-14T00:00:00"/>
    <s v="First Class"/>
    <s v="MT-18070"/>
    <s v="Michelle Tran"/>
    <x v="2"/>
    <s v="United States"/>
    <s v="Los Angeles"/>
    <x v="1"/>
    <n v="90045"/>
    <x v="1"/>
    <s v="TEC-PH-10001924"/>
    <x v="2"/>
    <x v="7"/>
    <s v="iHome FM Clock Radio with Lightning Dock"/>
    <n v="279.95999999999998"/>
    <n v="5"/>
    <n v="0.2"/>
    <n v="17.497499999999999"/>
  </r>
  <r>
    <n v="488"/>
    <s v="CA-2011-154627"/>
    <x v="2"/>
    <x v="194"/>
    <d v="2011-10-31T00:00:00"/>
    <s v="First Class"/>
    <s v="SA-20830"/>
    <s v="Sue Ann Reed"/>
    <x v="0"/>
    <s v="United States"/>
    <s v="Chicago"/>
    <x v="10"/>
    <n v="60610"/>
    <x v="2"/>
    <s v="TEC-PH-10001363"/>
    <x v="2"/>
    <x v="7"/>
    <s v="Apple iPhone 5S"/>
    <n v="2735.9520000000002"/>
    <n v="6"/>
    <n v="0.2"/>
    <n v="341.99400000000003"/>
  </r>
  <r>
    <n v="489"/>
    <s v="CA-2011-133753"/>
    <x v="2"/>
    <x v="3"/>
    <d v="2011-06-13T00:00:00"/>
    <s v="Second Class"/>
    <s v="CW-11905"/>
    <s v="Carl Weiss"/>
    <x v="2"/>
    <s v="United States"/>
    <s v="Huntsville"/>
    <x v="5"/>
    <n v="77340"/>
    <x v="2"/>
    <s v="TEC-PH-10000376"/>
    <x v="2"/>
    <x v="7"/>
    <s v="Square Credit Card Reader"/>
    <n v="7.992"/>
    <n v="1"/>
    <n v="0.2"/>
    <n v="0.59940000000000004"/>
  </r>
  <r>
    <n v="490"/>
    <s v="CA-2011-133753"/>
    <x v="2"/>
    <x v="3"/>
    <d v="2011-06-13T00:00:00"/>
    <s v="Second Class"/>
    <s v="CW-11905"/>
    <s v="Carl Weiss"/>
    <x v="2"/>
    <s v="United States"/>
    <s v="Huntsville"/>
    <x v="5"/>
    <n v="77340"/>
    <x v="2"/>
    <s v="TEC-AC-10000303"/>
    <x v="2"/>
    <x v="11"/>
    <s v="Logitech M510 Wireless Mouse"/>
    <n v="63.984000000000002"/>
    <n v="2"/>
    <n v="0.2"/>
    <n v="10.397399999999999"/>
  </r>
  <r>
    <n v="491"/>
    <s v="CA-2011-133753"/>
    <x v="2"/>
    <x v="3"/>
    <d v="2011-06-13T00:00:00"/>
    <s v="Second Class"/>
    <s v="CW-11905"/>
    <s v="Carl Weiss"/>
    <x v="2"/>
    <s v="United States"/>
    <s v="Huntsville"/>
    <x v="5"/>
    <n v="77340"/>
    <x v="2"/>
    <s v="OFF-AR-10001953"/>
    <x v="1"/>
    <x v="6"/>
    <s v="Boston 1645 Deluxe Heavier-Duty Electric Pencil Sharpener"/>
    <n v="70.367999999999995"/>
    <n v="2"/>
    <n v="0.2"/>
    <n v="6.1571999999999996"/>
  </r>
  <r>
    <n v="492"/>
    <s v="CA-2011-113362"/>
    <x v="2"/>
    <x v="80"/>
    <d v="2011-09-19T00:00:00"/>
    <s v="Standard Class"/>
    <s v="AJ-10960"/>
    <s v="Astrea Jones"/>
    <x v="0"/>
    <s v="United States"/>
    <s v="Rochester"/>
    <x v="15"/>
    <n v="14609"/>
    <x v="3"/>
    <s v="OFF-ST-10001809"/>
    <x v="1"/>
    <x v="4"/>
    <s v="Fellowes Officeware Wire Shelving"/>
    <n v="449.15"/>
    <n v="5"/>
    <n v="0"/>
    <n v="8.9830000000000005"/>
  </r>
  <r>
    <n v="493"/>
    <s v="CA-2011-113362"/>
    <x v="2"/>
    <x v="80"/>
    <d v="2011-09-19T00:00:00"/>
    <s v="Standard Class"/>
    <s v="AJ-10960"/>
    <s v="Astrea Jones"/>
    <x v="0"/>
    <s v="United States"/>
    <s v="Rochester"/>
    <x v="15"/>
    <n v="14609"/>
    <x v="3"/>
    <s v="OFF-EN-10003845"/>
    <x v="1"/>
    <x v="12"/>
    <s v="Colored Envelopes"/>
    <n v="11.07"/>
    <n v="3"/>
    <n v="0"/>
    <n v="5.0922000000000001"/>
  </r>
  <r>
    <n v="494"/>
    <s v="CA-2013-169166"/>
    <x v="0"/>
    <x v="195"/>
    <d v="2013-05-15T00:00:00"/>
    <s v="Standard Class"/>
    <s v="SS-20590"/>
    <s v="Sonia Sunley"/>
    <x v="0"/>
    <s v="United States"/>
    <s v="Seattle"/>
    <x v="4"/>
    <n v="98115"/>
    <x v="1"/>
    <s v="TEC-AC-10000991"/>
    <x v="2"/>
    <x v="11"/>
    <s v="Sony Micro Vault Click 8 GB USB 2.0 Flash Drive"/>
    <n v="93.98"/>
    <n v="2"/>
    <n v="0"/>
    <n v="13.1572"/>
  </r>
  <r>
    <n v="495"/>
    <s v="US-2013-120929"/>
    <x v="0"/>
    <x v="196"/>
    <d v="2013-03-22T00:00:00"/>
    <s v="Second Class"/>
    <s v="RO-19780"/>
    <s v="Rose O'Brian"/>
    <x v="0"/>
    <s v="United States"/>
    <s v="Memphis"/>
    <x v="18"/>
    <n v="38109"/>
    <x v="0"/>
    <s v="FUR-TA-10001857"/>
    <x v="0"/>
    <x v="3"/>
    <s v="Balt Solid Wood Rectangular Table"/>
    <n v="189.88200000000001"/>
    <n v="3"/>
    <n v="0.4"/>
    <n v="-94.941000000000003"/>
  </r>
  <r>
    <n v="496"/>
    <s v="CA-2012-134782"/>
    <x v="1"/>
    <x v="17"/>
    <d v="2012-12-31T00:00:00"/>
    <s v="Standard Class"/>
    <s v="MD-17350"/>
    <s v="Maribeth Dona"/>
    <x v="0"/>
    <s v="United States"/>
    <s v="Fayetteville"/>
    <x v="36"/>
    <n v="72701"/>
    <x v="0"/>
    <s v="OFF-EN-10001434"/>
    <x v="1"/>
    <x v="12"/>
    <s v="Strathmore #10 Envelopes, Ultimate White"/>
    <n v="105.42"/>
    <n v="2"/>
    <n v="0"/>
    <n v="51.655799999999999"/>
  </r>
  <r>
    <n v="497"/>
    <s v="CA-2013-126158"/>
    <x v="0"/>
    <x v="197"/>
    <d v="2013-08-01T00:00:00"/>
    <s v="Standard Class"/>
    <s v="SC-20095"/>
    <s v="Sanjit Chand"/>
    <x v="0"/>
    <s v="United States"/>
    <s v="Costa Mesa"/>
    <x v="1"/>
    <n v="92627"/>
    <x v="1"/>
    <s v="OFF-BI-10002498"/>
    <x v="1"/>
    <x v="8"/>
    <s v="Clear Mylar Reinforcing Strips"/>
    <n v="119.616"/>
    <n v="8"/>
    <n v="0.2"/>
    <n v="40.370399999999997"/>
  </r>
  <r>
    <n v="498"/>
    <s v="CA-2013-126158"/>
    <x v="0"/>
    <x v="197"/>
    <d v="2013-08-01T00:00:00"/>
    <s v="Standard Class"/>
    <s v="SC-20095"/>
    <s v="Sanjit Chand"/>
    <x v="0"/>
    <s v="United States"/>
    <s v="Costa Mesa"/>
    <x v="1"/>
    <n v="92627"/>
    <x v="1"/>
    <s v="FUR-FU-10004864"/>
    <x v="0"/>
    <x v="5"/>
    <s v="Howard Miller 14-1/2&quot; Diameter Chrome Round Wall Clock"/>
    <n v="255.76"/>
    <n v="4"/>
    <n v="0"/>
    <n v="81.843199999999996"/>
  </r>
  <r>
    <n v="499"/>
    <s v="CA-2013-126158"/>
    <x v="0"/>
    <x v="197"/>
    <d v="2013-08-01T00:00:00"/>
    <s v="Standard Class"/>
    <s v="SC-20095"/>
    <s v="Sanjit Chand"/>
    <x v="0"/>
    <s v="United States"/>
    <s v="Costa Mesa"/>
    <x v="1"/>
    <n v="92627"/>
    <x v="1"/>
    <s v="FUR-CH-10002602"/>
    <x v="0"/>
    <x v="1"/>
    <s v="DMI Arturo Collection Mission-style Design Wood Chair"/>
    <n v="241.56800000000001"/>
    <n v="2"/>
    <n v="0.2"/>
    <n v="18.117599999999999"/>
  </r>
  <r>
    <n v="500"/>
    <s v="CA-2013-126158"/>
    <x v="0"/>
    <x v="197"/>
    <d v="2013-08-01T00:00:00"/>
    <s v="Standard Class"/>
    <s v="SC-20095"/>
    <s v="Sanjit Chand"/>
    <x v="0"/>
    <s v="United States"/>
    <s v="Costa Mesa"/>
    <x v="1"/>
    <n v="92627"/>
    <x v="1"/>
    <s v="FUR-FU-10000073"/>
    <x v="0"/>
    <x v="5"/>
    <s v="Deflect-O Glasstique Clear Desk Accessories"/>
    <n v="69.3"/>
    <n v="9"/>
    <n v="0"/>
    <n v="22.869"/>
  </r>
  <r>
    <n v="501"/>
    <s v="US-2013-105578"/>
    <x v="0"/>
    <x v="198"/>
    <d v="2013-06-05T00:00:00"/>
    <s v="Standard Class"/>
    <s v="MY-17380"/>
    <s v="Maribeth Yedwab"/>
    <x v="1"/>
    <s v="United States"/>
    <s v="Parker"/>
    <x v="22"/>
    <n v="80134"/>
    <x v="1"/>
    <s v="OFF-BI-10001670"/>
    <x v="1"/>
    <x v="8"/>
    <s v="Vinyl Sectional Post Binders"/>
    <n v="22.62"/>
    <n v="2"/>
    <n v="0.7"/>
    <n v="-15.08"/>
  </r>
  <r>
    <n v="502"/>
    <s v="US-2013-105578"/>
    <x v="0"/>
    <x v="198"/>
    <d v="2013-06-05T00:00:00"/>
    <s v="Standard Class"/>
    <s v="MY-17380"/>
    <s v="Maribeth Yedwab"/>
    <x v="1"/>
    <s v="United States"/>
    <s v="Parker"/>
    <x v="22"/>
    <n v="80134"/>
    <x v="1"/>
    <s v="OFF-BI-10001658"/>
    <x v="1"/>
    <x v="8"/>
    <s v="GBC Standard Therm-A-Bind Covers"/>
    <n v="14.952"/>
    <n v="2"/>
    <n v="0.7"/>
    <n v="-11.961600000000001"/>
  </r>
  <r>
    <n v="503"/>
    <s v="US-2013-105578"/>
    <x v="0"/>
    <x v="198"/>
    <d v="2013-06-05T00:00:00"/>
    <s v="Standard Class"/>
    <s v="MY-17380"/>
    <s v="Maribeth Yedwab"/>
    <x v="1"/>
    <s v="United States"/>
    <s v="Parker"/>
    <x v="22"/>
    <n v="80134"/>
    <x v="1"/>
    <s v="FUR-CH-10001215"/>
    <x v="0"/>
    <x v="1"/>
    <s v="Global Troy Executive Leather Low-Back Tilter"/>
    <n v="801.56799999999998"/>
    <n v="2"/>
    <n v="0.2"/>
    <n v="50.097999999999999"/>
  </r>
  <r>
    <n v="504"/>
    <s v="US-2013-105578"/>
    <x v="0"/>
    <x v="198"/>
    <d v="2013-06-05T00:00:00"/>
    <s v="Standard Class"/>
    <s v="MY-17380"/>
    <s v="Maribeth Yedwab"/>
    <x v="1"/>
    <s v="United States"/>
    <s v="Parker"/>
    <x v="22"/>
    <n v="80134"/>
    <x v="1"/>
    <s v="OFF-BI-10000831"/>
    <x v="1"/>
    <x v="8"/>
    <s v="Storex Flexible Poly Binders with Double Pockets"/>
    <n v="2.3759999999999999"/>
    <n v="3"/>
    <n v="0.7"/>
    <n v="-1.9008"/>
  </r>
  <r>
    <n v="505"/>
    <s v="US-2013-105578"/>
    <x v="0"/>
    <x v="198"/>
    <d v="2013-06-05T00:00:00"/>
    <s v="Standard Class"/>
    <s v="MY-17380"/>
    <s v="Maribeth Yedwab"/>
    <x v="1"/>
    <s v="United States"/>
    <s v="Parker"/>
    <x v="22"/>
    <n v="80134"/>
    <x v="1"/>
    <s v="OFF-PA-10000357"/>
    <x v="1"/>
    <x v="10"/>
    <s v="White Dual Perf Computer Printout Paper, 2700 Sheets, 1 Part, Heavyweight, 20 lbs., 14 7/8 x 11"/>
    <n v="32.792000000000002"/>
    <n v="1"/>
    <n v="0.2"/>
    <n v="11.8871"/>
  </r>
  <r>
    <n v="506"/>
    <s v="CA-2014-134978"/>
    <x v="3"/>
    <x v="105"/>
    <d v="2014-11-16T00:00:00"/>
    <s v="Second Class"/>
    <s v="EB-13705"/>
    <s v="Ed Braxton"/>
    <x v="1"/>
    <s v="United States"/>
    <s v="New York City"/>
    <x v="15"/>
    <n v="10024"/>
    <x v="3"/>
    <s v="OFF-BI-10003274"/>
    <x v="1"/>
    <x v="8"/>
    <s v="Avery Durable Slant Ring Binders, No Labels"/>
    <n v="15.92"/>
    <n v="5"/>
    <n v="0.2"/>
    <n v="5.3730000000000002"/>
  </r>
  <r>
    <n v="507"/>
    <s v="CA-2012-145352"/>
    <x v="1"/>
    <x v="199"/>
    <d v="2012-03-22T00:00:00"/>
    <s v="Standard Class"/>
    <s v="CM-12385"/>
    <s v="Christopher Martinez"/>
    <x v="0"/>
    <s v="United States"/>
    <s v="Atlanta"/>
    <x v="32"/>
    <n v="30318"/>
    <x v="0"/>
    <s v="OFF-AR-10001662"/>
    <x v="1"/>
    <x v="6"/>
    <s v="Rogers Handheld Barrel Pencil Sharpener"/>
    <n v="2.74"/>
    <n v="1"/>
    <n v="0"/>
    <n v="0.73980000000000001"/>
  </r>
  <r>
    <n v="508"/>
    <s v="CA-2012-145352"/>
    <x v="1"/>
    <x v="199"/>
    <d v="2012-03-22T00:00:00"/>
    <s v="Standard Class"/>
    <s v="CM-12385"/>
    <s v="Christopher Martinez"/>
    <x v="0"/>
    <s v="United States"/>
    <s v="Atlanta"/>
    <x v="32"/>
    <n v="30318"/>
    <x v="0"/>
    <s v="OFF-AR-10003856"/>
    <x v="1"/>
    <x v="6"/>
    <s v="Newell 344"/>
    <n v="8.34"/>
    <n v="3"/>
    <n v="0"/>
    <n v="2.1684000000000001"/>
  </r>
  <r>
    <n v="509"/>
    <s v="CA-2012-145352"/>
    <x v="1"/>
    <x v="199"/>
    <d v="2012-03-22T00:00:00"/>
    <s v="Standard Class"/>
    <s v="CM-12385"/>
    <s v="Christopher Martinez"/>
    <x v="0"/>
    <s v="United States"/>
    <s v="Atlanta"/>
    <x v="32"/>
    <n v="30318"/>
    <x v="0"/>
    <s v="OFF-ST-10001228"/>
    <x v="1"/>
    <x v="4"/>
    <s v="Personal File Boxes with Fold-Down Carry Handle"/>
    <n v="46.74"/>
    <n v="3"/>
    <n v="0"/>
    <n v="11.685"/>
  </r>
  <r>
    <n v="510"/>
    <s v="CA-2012-145352"/>
    <x v="1"/>
    <x v="199"/>
    <d v="2012-03-22T00:00:00"/>
    <s v="Standard Class"/>
    <s v="CM-12385"/>
    <s v="Christopher Martinez"/>
    <x v="0"/>
    <s v="United States"/>
    <s v="Atlanta"/>
    <x v="32"/>
    <n v="30318"/>
    <x v="0"/>
    <s v="OFF-BI-10003527"/>
    <x v="1"/>
    <x v="8"/>
    <s v="Fellowes PB500 Electric Punch Plastic Comb Binding Machine with Manual Bind"/>
    <n v="6354.95"/>
    <n v="5"/>
    <n v="0"/>
    <n v="3177.4749999999999"/>
  </r>
  <r>
    <n v="511"/>
    <s v="CA-2014-135307"/>
    <x v="3"/>
    <x v="200"/>
    <d v="2014-11-28T00:00:00"/>
    <s v="First Class"/>
    <s v="LS-17245"/>
    <s v="Lynn Smith"/>
    <x v="0"/>
    <s v="United States"/>
    <s v="Gladstone"/>
    <x v="25"/>
    <n v="64118"/>
    <x v="2"/>
    <s v="FUR-FU-10001290"/>
    <x v="0"/>
    <x v="5"/>
    <s v="Executive Impressions Supervisor Wall Clock"/>
    <n v="126.3"/>
    <n v="3"/>
    <n v="0"/>
    <n v="40.415999999999997"/>
  </r>
  <r>
    <n v="512"/>
    <s v="CA-2014-135307"/>
    <x v="3"/>
    <x v="200"/>
    <d v="2014-11-28T00:00:00"/>
    <s v="First Class"/>
    <s v="LS-17245"/>
    <s v="Lynn Smith"/>
    <x v="0"/>
    <s v="United States"/>
    <s v="Gladstone"/>
    <x v="25"/>
    <n v="64118"/>
    <x v="2"/>
    <s v="TEC-AC-10002399"/>
    <x v="2"/>
    <x v="11"/>
    <s v="SanDisk Cruzer 32 GB USB Flash Drive"/>
    <n v="38.04"/>
    <n v="2"/>
    <n v="0"/>
    <n v="12.172800000000001"/>
  </r>
  <r>
    <n v="513"/>
    <s v="CA-2013-106341"/>
    <x v="0"/>
    <x v="201"/>
    <d v="2013-10-24T00:00:00"/>
    <s v="First Class"/>
    <s v="LF-17185"/>
    <s v="Luke Foster"/>
    <x v="0"/>
    <s v="United States"/>
    <s v="Newark"/>
    <x v="24"/>
    <n v="43055"/>
    <x v="3"/>
    <s v="OFF-AR-10002053"/>
    <x v="1"/>
    <x v="6"/>
    <s v="Premium Writing Pencils, Soft, #2 by Central Association for the Blind"/>
    <n v="7.1520000000000001"/>
    <n v="3"/>
    <n v="0.2"/>
    <n v="0.71519999999999995"/>
  </r>
  <r>
    <n v="514"/>
    <s v="CA-2014-163405"/>
    <x v="3"/>
    <x v="202"/>
    <d v="2014-12-26T00:00:00"/>
    <s v="Standard Class"/>
    <s v="BN-11515"/>
    <s v="Bradley Nguyen"/>
    <x v="0"/>
    <s v="United States"/>
    <s v="Los Angeles"/>
    <x v="1"/>
    <n v="90049"/>
    <x v="1"/>
    <s v="OFF-AR-10003811"/>
    <x v="1"/>
    <x v="6"/>
    <s v="Newell 327"/>
    <n v="6.63"/>
    <n v="3"/>
    <n v="0"/>
    <n v="1.7901"/>
  </r>
  <r>
    <n v="515"/>
    <s v="CA-2014-163405"/>
    <x v="3"/>
    <x v="202"/>
    <d v="2014-12-26T00:00:00"/>
    <s v="Standard Class"/>
    <s v="BN-11515"/>
    <s v="Bradley Nguyen"/>
    <x v="0"/>
    <s v="United States"/>
    <s v="Los Angeles"/>
    <x v="1"/>
    <n v="90049"/>
    <x v="1"/>
    <s v="OFF-AR-10001246"/>
    <x v="1"/>
    <x v="6"/>
    <s v="Newell 317"/>
    <n v="5.88"/>
    <n v="2"/>
    <n v="0"/>
    <n v="1.7052"/>
  </r>
  <r>
    <n v="516"/>
    <s v="CA-2014-127432"/>
    <x v="3"/>
    <x v="203"/>
    <d v="2014-01-28T00:00:00"/>
    <s v="Standard Class"/>
    <s v="AD-10180"/>
    <s v="Alan Dominguez"/>
    <x v="2"/>
    <s v="United States"/>
    <s v="Great Falls"/>
    <x v="37"/>
    <n v="59405"/>
    <x v="1"/>
    <s v="TEC-CO-10003236"/>
    <x v="2"/>
    <x v="16"/>
    <s v="Canon Image Class D660 Copier"/>
    <n v="2999.95"/>
    <n v="5"/>
    <n v="0"/>
    <n v="1379.9770000000001"/>
  </r>
  <r>
    <n v="517"/>
    <s v="CA-2014-127432"/>
    <x v="3"/>
    <x v="203"/>
    <d v="2014-01-28T00:00:00"/>
    <s v="Standard Class"/>
    <s v="AD-10180"/>
    <s v="Alan Dominguez"/>
    <x v="2"/>
    <s v="United States"/>
    <s v="Great Falls"/>
    <x v="37"/>
    <n v="59405"/>
    <x v="1"/>
    <s v="OFF-ST-10004507"/>
    <x v="1"/>
    <x v="4"/>
    <s v="Advantus Rolling Storage Box"/>
    <n v="51.45"/>
    <n v="3"/>
    <n v="0"/>
    <n v="13.891500000000001"/>
  </r>
  <r>
    <n v="518"/>
    <s v="CA-2014-127432"/>
    <x v="3"/>
    <x v="203"/>
    <d v="2014-01-28T00:00:00"/>
    <s v="Standard Class"/>
    <s v="AD-10180"/>
    <s v="Alan Dominguez"/>
    <x v="2"/>
    <s v="United States"/>
    <s v="Great Falls"/>
    <x v="37"/>
    <n v="59405"/>
    <x v="1"/>
    <s v="OFF-PA-10001667"/>
    <x v="1"/>
    <x v="10"/>
    <s v="Great White Multi-Use Recycled Paper (20Lb. and 84 Bright)"/>
    <n v="11.96"/>
    <n v="2"/>
    <n v="0"/>
    <n v="5.3819999999999997"/>
  </r>
  <r>
    <n v="519"/>
    <s v="CA-2014-127432"/>
    <x v="3"/>
    <x v="203"/>
    <d v="2014-01-28T00:00:00"/>
    <s v="Standard Class"/>
    <s v="AD-10180"/>
    <s v="Alan Dominguez"/>
    <x v="2"/>
    <s v="United States"/>
    <s v="Great Falls"/>
    <x v="37"/>
    <n v="59405"/>
    <x v="1"/>
    <s v="OFF-ST-10004459"/>
    <x v="1"/>
    <x v="4"/>
    <s v="Tennsco Single-Tier Lockers"/>
    <n v="1126.02"/>
    <n v="3"/>
    <n v="0"/>
    <n v="56.301000000000002"/>
  </r>
  <r>
    <n v="520"/>
    <s v="CA-2012-157812"/>
    <x v="1"/>
    <x v="204"/>
    <d v="2012-03-26T00:00:00"/>
    <s v="Standard Class"/>
    <s v="DB-13210"/>
    <s v="Dean Braden"/>
    <x v="0"/>
    <s v="United States"/>
    <s v="Houston"/>
    <x v="5"/>
    <n v="77041"/>
    <x v="2"/>
    <s v="TEC-AC-10000171"/>
    <x v="2"/>
    <x v="11"/>
    <s v="Verbatim 25 GB 6x Blu-ray Single Layer Recordable Disc, 25/Pack"/>
    <n v="18.391999999999999"/>
    <n v="1"/>
    <n v="0.2"/>
    <n v="5.2877000000000001"/>
  </r>
  <r>
    <n v="521"/>
    <s v="CA-2012-157812"/>
    <x v="1"/>
    <x v="204"/>
    <d v="2012-03-26T00:00:00"/>
    <s v="Standard Class"/>
    <s v="DB-13210"/>
    <s v="Dean Braden"/>
    <x v="0"/>
    <s v="United States"/>
    <s v="Houston"/>
    <x v="5"/>
    <n v="77041"/>
    <x v="2"/>
    <s v="OFF-ST-10000736"/>
    <x v="1"/>
    <x v="4"/>
    <s v="Carina Double Wide Media Storage Towers in Natural &amp; Black"/>
    <n v="129.56800000000001"/>
    <n v="2"/>
    <n v="0.2"/>
    <n v="-25.913599999999999"/>
  </r>
  <r>
    <n v="522"/>
    <s v="CA-2012-157812"/>
    <x v="1"/>
    <x v="204"/>
    <d v="2012-03-26T00:00:00"/>
    <s v="Standard Class"/>
    <s v="DB-13210"/>
    <s v="Dean Braden"/>
    <x v="0"/>
    <s v="United States"/>
    <s v="Houston"/>
    <x v="5"/>
    <n v="77041"/>
    <x v="2"/>
    <s v="OFF-BI-10000285"/>
    <x v="1"/>
    <x v="8"/>
    <s v="XtraLife ClearVue Slant-D Ring Binders by Cardinal"/>
    <n v="14.112"/>
    <n v="9"/>
    <n v="0.8"/>
    <n v="-21.167999999999999"/>
  </r>
  <r>
    <n v="523"/>
    <s v="CA-2014-145142"/>
    <x v="3"/>
    <x v="205"/>
    <d v="2014-01-26T00:00:00"/>
    <s v="First Class"/>
    <s v="MC-17605"/>
    <s v="Matt Connell"/>
    <x v="1"/>
    <s v="United States"/>
    <s v="Detroit"/>
    <x v="12"/>
    <n v="48234"/>
    <x v="2"/>
    <s v="FUR-TA-10001857"/>
    <x v="0"/>
    <x v="3"/>
    <s v="Balt Solid Wood Rectangular Table"/>
    <n v="210.98"/>
    <n v="2"/>
    <n v="0"/>
    <n v="21.097999999999999"/>
  </r>
  <r>
    <n v="524"/>
    <s v="US-2013-139486"/>
    <x v="0"/>
    <x v="206"/>
    <d v="2013-05-24T00:00:00"/>
    <s v="First Class"/>
    <s v="LH-17155"/>
    <s v="Logan Haushalter"/>
    <x v="0"/>
    <s v="United States"/>
    <s v="Los Angeles"/>
    <x v="1"/>
    <n v="90032"/>
    <x v="1"/>
    <s v="TEC-PH-10003555"/>
    <x v="2"/>
    <x v="7"/>
    <s v="Motorola HK250 Universal Bluetooth Headset"/>
    <n v="55.176000000000002"/>
    <n v="3"/>
    <n v="0.2"/>
    <n v="-12.4146"/>
  </r>
  <r>
    <n v="525"/>
    <s v="US-2013-139486"/>
    <x v="0"/>
    <x v="206"/>
    <d v="2013-05-24T00:00:00"/>
    <s v="First Class"/>
    <s v="LH-17155"/>
    <s v="Logan Haushalter"/>
    <x v="0"/>
    <s v="United States"/>
    <s v="Los Angeles"/>
    <x v="1"/>
    <n v="90032"/>
    <x v="1"/>
    <s v="TEC-AC-10003832"/>
    <x v="2"/>
    <x v="11"/>
    <s v="Imation 16GB Mini TravelDrive USB 2.0 Flash Drive"/>
    <n v="66.260000000000005"/>
    <n v="2"/>
    <n v="0"/>
    <n v="27.166599999999999"/>
  </r>
  <r>
    <n v="526"/>
    <s v="CA-2012-158792"/>
    <x v="1"/>
    <x v="207"/>
    <d v="2013-01-02T00:00:00"/>
    <s v="Standard Class"/>
    <s v="BD-11605"/>
    <s v="Brian Dahlen"/>
    <x v="0"/>
    <s v="United States"/>
    <s v="Lawrence"/>
    <x v="31"/>
    <n v="1841"/>
    <x v="3"/>
    <s v="OFF-FA-10002815"/>
    <x v="1"/>
    <x v="13"/>
    <s v="Staples"/>
    <n v="22.2"/>
    <n v="5"/>
    <n v="0"/>
    <n v="10.433999999999999"/>
  </r>
  <r>
    <n v="527"/>
    <s v="CA-2014-113558"/>
    <x v="3"/>
    <x v="208"/>
    <d v="2014-10-27T00:00:00"/>
    <s v="Standard Class"/>
    <s v="PH-18790"/>
    <s v="Patricia Hirasaki"/>
    <x v="2"/>
    <s v="United States"/>
    <s v="Lakeland"/>
    <x v="2"/>
    <n v="33801"/>
    <x v="0"/>
    <s v="FUR-CH-10003379"/>
    <x v="0"/>
    <x v="1"/>
    <s v="Global Commerce Series High-Back Swivel/Tilt Chairs"/>
    <n v="683.952"/>
    <n v="3"/>
    <n v="0.2"/>
    <n v="42.747"/>
  </r>
  <r>
    <n v="528"/>
    <s v="CA-2014-113558"/>
    <x v="3"/>
    <x v="208"/>
    <d v="2014-10-27T00:00:00"/>
    <s v="Standard Class"/>
    <s v="PH-18790"/>
    <s v="Patricia Hirasaki"/>
    <x v="2"/>
    <s v="United States"/>
    <s v="Lakeland"/>
    <x v="2"/>
    <n v="33801"/>
    <x v="0"/>
    <s v="FUR-FU-10001756"/>
    <x v="0"/>
    <x v="5"/>
    <s v="Eldon Expressions Desk Accessory, Wood Photo Frame, Mahogany"/>
    <n v="45.695999999999998"/>
    <n v="3"/>
    <n v="0.2"/>
    <n v="5.1407999999999996"/>
  </r>
  <r>
    <n v="529"/>
    <s v="US-2012-138303"/>
    <x v="1"/>
    <x v="37"/>
    <d v="2012-09-07T00:00:00"/>
    <s v="Standard Class"/>
    <s v="MG-18145"/>
    <s v="Mike Gockenbach"/>
    <x v="0"/>
    <s v="United States"/>
    <s v="Philadelphia"/>
    <x v="9"/>
    <n v="19134"/>
    <x v="3"/>
    <s v="OFF-ST-10004963"/>
    <x v="1"/>
    <x v="4"/>
    <s v="Eldon Gobal File Keepers"/>
    <n v="36.335999999999999"/>
    <n v="3"/>
    <n v="0.2"/>
    <n v="-7.2671999999999999"/>
  </r>
  <r>
    <n v="530"/>
    <s v="US-2012-138303"/>
    <x v="1"/>
    <x v="37"/>
    <d v="2012-09-07T00:00:00"/>
    <s v="Standard Class"/>
    <s v="MG-18145"/>
    <s v="Mike Gockenbach"/>
    <x v="0"/>
    <s v="United States"/>
    <s v="Philadelphia"/>
    <x v="9"/>
    <n v="19134"/>
    <x v="3"/>
    <s v="OFF-SU-10002881"/>
    <x v="1"/>
    <x v="14"/>
    <s v="Martin Yale Chadless Opener Electric Letter Opener"/>
    <n v="666.24800000000005"/>
    <n v="1"/>
    <n v="0.2"/>
    <n v="-149.9058"/>
  </r>
  <r>
    <n v="531"/>
    <s v="US-2012-138303"/>
    <x v="1"/>
    <x v="37"/>
    <d v="2012-09-07T00:00:00"/>
    <s v="Standard Class"/>
    <s v="MG-18145"/>
    <s v="Mike Gockenbach"/>
    <x v="0"/>
    <s v="United States"/>
    <s v="Philadelphia"/>
    <x v="9"/>
    <n v="19134"/>
    <x v="3"/>
    <s v="OFF-EN-10001335"/>
    <x v="1"/>
    <x v="12"/>
    <s v="White Business Envelopes with Contemporary Seam, Recycled White Business Envelopes"/>
    <n v="52.512"/>
    <n v="6"/>
    <n v="0.2"/>
    <n v="19.692"/>
  </r>
  <r>
    <n v="532"/>
    <s v="CA-2012-102848"/>
    <x v="1"/>
    <x v="209"/>
    <d v="2012-11-09T00:00:00"/>
    <s v="Second Class"/>
    <s v="KB-16240"/>
    <s v="Karen Bern"/>
    <x v="1"/>
    <s v="United States"/>
    <s v="Los Angeles"/>
    <x v="1"/>
    <n v="90036"/>
    <x v="1"/>
    <s v="FUR-CH-10000595"/>
    <x v="0"/>
    <x v="1"/>
    <s v="Safco Contoured Stacking Chairs"/>
    <n v="190.72"/>
    <n v="1"/>
    <n v="0.2"/>
    <n v="11.92"/>
  </r>
  <r>
    <n v="533"/>
    <s v="US-2014-129441"/>
    <x v="3"/>
    <x v="210"/>
    <d v="2014-09-12T00:00:00"/>
    <s v="Standard Class"/>
    <s v="JC-15340"/>
    <s v="Jasper Cacioppo"/>
    <x v="0"/>
    <s v="United States"/>
    <s v="Los Angeles"/>
    <x v="1"/>
    <n v="90032"/>
    <x v="1"/>
    <s v="FUR-FU-10000448"/>
    <x v="0"/>
    <x v="5"/>
    <s v="Tenex Chairmats For Use With Carpeted Floors"/>
    <n v="47.94"/>
    <n v="3"/>
    <n v="0"/>
    <n v="2.3969999999999998"/>
  </r>
  <r>
    <n v="534"/>
    <s v="CA-2013-168753"/>
    <x v="0"/>
    <x v="211"/>
    <d v="2013-06-02T00:00:00"/>
    <s v="Second Class"/>
    <s v="RL-19615"/>
    <s v="Rob Lucas"/>
    <x v="0"/>
    <s v="United States"/>
    <s v="Montgomery"/>
    <x v="19"/>
    <n v="36116"/>
    <x v="0"/>
    <s v="TEC-PH-10000984"/>
    <x v="2"/>
    <x v="7"/>
    <s v="Panasonic KX-TG9471B"/>
    <n v="979.95"/>
    <n v="5"/>
    <n v="0"/>
    <n v="274.38600000000002"/>
  </r>
  <r>
    <n v="535"/>
    <s v="CA-2013-168753"/>
    <x v="0"/>
    <x v="211"/>
    <d v="2013-06-02T00:00:00"/>
    <s v="Second Class"/>
    <s v="RL-19615"/>
    <s v="Rob Lucas"/>
    <x v="0"/>
    <s v="United States"/>
    <s v="Montgomery"/>
    <x v="19"/>
    <n v="36116"/>
    <x v="0"/>
    <s v="OFF-BI-10002557"/>
    <x v="1"/>
    <x v="8"/>
    <s v="Presstex Flexible Ring Binders"/>
    <n v="22.75"/>
    <n v="5"/>
    <n v="0"/>
    <n v="11.375"/>
  </r>
  <r>
    <n v="536"/>
    <s v="CA-2013-126613"/>
    <x v="0"/>
    <x v="212"/>
    <d v="2013-07-17T00:00:00"/>
    <s v="Standard Class"/>
    <s v="AA-10375"/>
    <s v="Allen Armold"/>
    <x v="0"/>
    <s v="United States"/>
    <s v="Mesa"/>
    <x v="16"/>
    <n v="85204"/>
    <x v="1"/>
    <s v="OFF-ST-10001325"/>
    <x v="1"/>
    <x v="4"/>
    <s v="Sterilite Officeware Hinged File Box"/>
    <n v="16.768000000000001"/>
    <n v="2"/>
    <n v="0.2"/>
    <n v="1.4672000000000001"/>
  </r>
  <r>
    <n v="537"/>
    <s v="US-2014-122637"/>
    <x v="3"/>
    <x v="213"/>
    <d v="2014-09-09T00:00:00"/>
    <s v="Second Class"/>
    <s v="EP-13915"/>
    <s v="Emily Phan"/>
    <x v="0"/>
    <s v="United States"/>
    <s v="Chicago"/>
    <x v="10"/>
    <n v="60653"/>
    <x v="2"/>
    <s v="OFF-BI-10002429"/>
    <x v="1"/>
    <x v="8"/>
    <s v="Premier Elliptical Ring Binder, Black"/>
    <n v="42.616"/>
    <n v="7"/>
    <n v="0.8"/>
    <n v="-68.185599999999994"/>
  </r>
  <r>
    <n v="538"/>
    <s v="CA-2012-147851"/>
    <x v="1"/>
    <x v="155"/>
    <d v="2012-12-08T00:00:00"/>
    <s v="Standard Class"/>
    <s v="MP-17470"/>
    <s v="Mark Packer"/>
    <x v="2"/>
    <s v="United States"/>
    <s v="New York City"/>
    <x v="15"/>
    <n v="10009"/>
    <x v="3"/>
    <s v="OFF-BI-10004528"/>
    <x v="1"/>
    <x v="8"/>
    <s v="Cardinal Poly Pocket Divider Pockets for Ring Binders"/>
    <n v="10.752000000000001"/>
    <n v="4"/>
    <n v="0.2"/>
    <n v="3.36"/>
  </r>
  <r>
    <n v="539"/>
    <s v="CA-2012-134894"/>
    <x v="1"/>
    <x v="214"/>
    <d v="2012-12-11T00:00:00"/>
    <s v="Standard Class"/>
    <s v="DK-12985"/>
    <s v="Darren Koutras"/>
    <x v="0"/>
    <s v="United States"/>
    <s v="Henderson"/>
    <x v="0"/>
    <n v="42420"/>
    <x v="0"/>
    <s v="OFF-AP-10001271"/>
    <x v="1"/>
    <x v="9"/>
    <s v="Eureka The Boss Cordless Rechargeable Stick Vac"/>
    <n v="152.94"/>
    <n v="3"/>
    <n v="0"/>
    <n v="41.293799999999997"/>
  </r>
  <r>
    <n v="540"/>
    <s v="CA-2012-134894"/>
    <x v="1"/>
    <x v="214"/>
    <d v="2012-12-11T00:00:00"/>
    <s v="Standard Class"/>
    <s v="DK-12985"/>
    <s v="Darren Koutras"/>
    <x v="0"/>
    <s v="United States"/>
    <s v="Henderson"/>
    <x v="0"/>
    <n v="42420"/>
    <x v="0"/>
    <s v="FUR-CH-10002647"/>
    <x v="0"/>
    <x v="1"/>
    <s v="Situations Contoured Folding Chairs, 4/Set"/>
    <n v="283.92"/>
    <n v="4"/>
    <n v="0"/>
    <n v="70.98"/>
  </r>
  <r>
    <n v="541"/>
    <s v="CA-2011-140795"/>
    <x v="2"/>
    <x v="215"/>
    <d v="2011-02-04T00:00:00"/>
    <s v="First Class"/>
    <s v="BD-11500"/>
    <s v="Bradley Drucker"/>
    <x v="0"/>
    <s v="United States"/>
    <s v="Green Bay"/>
    <x v="6"/>
    <n v="54302"/>
    <x v="2"/>
    <s v="TEC-AC-10001432"/>
    <x v="2"/>
    <x v="11"/>
    <s v="Enermax Aurora Lite Keyboard"/>
    <n v="468.9"/>
    <n v="6"/>
    <n v="0"/>
    <n v="206.316"/>
  </r>
  <r>
    <n v="542"/>
    <s v="CA-2013-136924"/>
    <x v="0"/>
    <x v="216"/>
    <d v="2013-07-18T00:00:00"/>
    <s v="First Class"/>
    <s v="ES-14080"/>
    <s v="Erin Smith"/>
    <x v="1"/>
    <s v="United States"/>
    <s v="Tucson"/>
    <x v="16"/>
    <n v="85705"/>
    <x v="1"/>
    <s v="TEC-PH-10002262"/>
    <x v="2"/>
    <x v="7"/>
    <s v="LG Electronics Tone+ HBS-730 Bluetooth Headset"/>
    <n v="380.86399999999998"/>
    <n v="8"/>
    <n v="0.2"/>
    <n v="38.086399999999998"/>
  </r>
  <r>
    <n v="543"/>
    <s v="US-2012-120131"/>
    <x v="1"/>
    <x v="217"/>
    <d v="2012-12-23T00:00:00"/>
    <s v="Standard Class"/>
    <s v="LM-17065"/>
    <s v="Liz MacKendrick"/>
    <x v="0"/>
    <s v="United States"/>
    <s v="Springfield"/>
    <x v="24"/>
    <n v="45503"/>
    <x v="3"/>
    <s v="OFF-ST-10001809"/>
    <x v="1"/>
    <x v="4"/>
    <s v="Fellowes Officeware Wire Shelving"/>
    <n v="646.77599999999995"/>
    <n v="9"/>
    <n v="0.2"/>
    <n v="-145.52459999999999"/>
  </r>
  <r>
    <n v="544"/>
    <s v="CA-2011-103849"/>
    <x v="2"/>
    <x v="218"/>
    <d v="2011-05-16T00:00:00"/>
    <s v="Standard Class"/>
    <s v="PG-18895"/>
    <s v="Paul Gonzalez"/>
    <x v="0"/>
    <s v="United States"/>
    <s v="Fort Worth"/>
    <x v="5"/>
    <n v="76106"/>
    <x v="2"/>
    <s v="TEC-AC-10001465"/>
    <x v="2"/>
    <x v="11"/>
    <s v="SanDisk Cruzer 64 GB USB Flash Drive"/>
    <n v="58.112000000000002"/>
    <n v="2"/>
    <n v="0.2"/>
    <n v="7.2640000000000002"/>
  </r>
  <r>
    <n v="545"/>
    <s v="CA-2011-103849"/>
    <x v="2"/>
    <x v="218"/>
    <d v="2011-05-16T00:00:00"/>
    <s v="Standard Class"/>
    <s v="PG-18895"/>
    <s v="Paul Gonzalez"/>
    <x v="0"/>
    <s v="United States"/>
    <s v="Fort Worth"/>
    <x v="5"/>
    <n v="76106"/>
    <x v="2"/>
    <s v="TEC-PH-10002597"/>
    <x v="2"/>
    <x v="7"/>
    <s v="Xblue XB-1670-86 X16 Small Office Telephone - Titanium"/>
    <n v="100.792"/>
    <n v="1"/>
    <n v="0.2"/>
    <n v="6.2995000000000001"/>
  </r>
  <r>
    <n v="546"/>
    <s v="CA-2011-103849"/>
    <x v="2"/>
    <x v="218"/>
    <d v="2011-05-16T00:00:00"/>
    <s v="Standard Class"/>
    <s v="PG-18895"/>
    <s v="Paul Gonzalez"/>
    <x v="0"/>
    <s v="United States"/>
    <s v="Fort Worth"/>
    <x v="5"/>
    <n v="76106"/>
    <x v="2"/>
    <s v="FUR-FU-10000723"/>
    <x v="0"/>
    <x v="5"/>
    <s v="Deflect-o EconoMat Studded, No Bevel Mat for Low Pile Carpeting"/>
    <n v="66.111999999999995"/>
    <n v="4"/>
    <n v="0.6"/>
    <n v="-84.2928"/>
  </r>
  <r>
    <n v="547"/>
    <s v="CA-2014-162929"/>
    <x v="3"/>
    <x v="123"/>
    <d v="2014-11-23T00:00:00"/>
    <s v="First Class"/>
    <s v="AS-10135"/>
    <s v="Adrian Shami"/>
    <x v="2"/>
    <s v="United States"/>
    <s v="New York City"/>
    <x v="15"/>
    <n v="10035"/>
    <x v="3"/>
    <s v="OFF-BI-10000404"/>
    <x v="1"/>
    <x v="8"/>
    <s v="Avery Printable Repositionable Plastic Tabs"/>
    <n v="41.28"/>
    <n v="6"/>
    <n v="0.2"/>
    <n v="13.932"/>
  </r>
  <r>
    <n v="548"/>
    <s v="CA-2014-162929"/>
    <x v="3"/>
    <x v="123"/>
    <d v="2014-11-23T00:00:00"/>
    <s v="First Class"/>
    <s v="AS-10135"/>
    <s v="Adrian Shami"/>
    <x v="2"/>
    <s v="United States"/>
    <s v="New York City"/>
    <x v="15"/>
    <n v="10035"/>
    <x v="3"/>
    <s v="OFF-PA-10002986"/>
    <x v="1"/>
    <x v="10"/>
    <s v="Xerox 1898"/>
    <n v="13.36"/>
    <n v="2"/>
    <n v="0"/>
    <n v="6.4127999999999998"/>
  </r>
  <r>
    <n v="549"/>
    <s v="CA-2012-113173"/>
    <x v="1"/>
    <x v="219"/>
    <d v="2012-11-17T00:00:00"/>
    <s v="Second Class"/>
    <s v="DK-13225"/>
    <s v="Dean Katz"/>
    <x v="1"/>
    <s v="United States"/>
    <s v="Chicago"/>
    <x v="10"/>
    <n v="60653"/>
    <x v="2"/>
    <s v="OFF-ST-10000604"/>
    <x v="1"/>
    <x v="4"/>
    <s v="Home/Office Personal File Carts"/>
    <n v="250.27199999999999"/>
    <n v="9"/>
    <n v="0.2"/>
    <n v="15.641999999999999"/>
  </r>
  <r>
    <n v="550"/>
    <s v="CA-2012-113173"/>
    <x v="1"/>
    <x v="219"/>
    <d v="2012-11-17T00:00:00"/>
    <s v="Second Class"/>
    <s v="DK-13225"/>
    <s v="Dean Katz"/>
    <x v="1"/>
    <s v="United States"/>
    <s v="Chicago"/>
    <x v="10"/>
    <n v="60653"/>
    <x v="2"/>
    <s v="OFF-BI-10004738"/>
    <x v="1"/>
    <x v="8"/>
    <s v="Flexible Leather- Look Classic Collection Ring Binder"/>
    <n v="11.364000000000001"/>
    <n v="3"/>
    <n v="0.8"/>
    <n v="-17.045999999999999"/>
  </r>
  <r>
    <n v="551"/>
    <s v="CA-2012-113173"/>
    <x v="1"/>
    <x v="219"/>
    <d v="2012-11-17T00:00:00"/>
    <s v="Second Class"/>
    <s v="DK-13225"/>
    <s v="Dean Katz"/>
    <x v="1"/>
    <s v="United States"/>
    <s v="Chicago"/>
    <x v="10"/>
    <n v="60653"/>
    <x v="2"/>
    <s v="OFF-SU-10001935"/>
    <x v="1"/>
    <x v="14"/>
    <s v="Staples"/>
    <n v="8.7200000000000006"/>
    <n v="5"/>
    <n v="0.2"/>
    <n v="-1.744"/>
  </r>
  <r>
    <n v="552"/>
    <s v="CA-2013-136406"/>
    <x v="0"/>
    <x v="173"/>
    <d v="2013-04-18T00:00:00"/>
    <s v="Second Class"/>
    <s v="BD-11320"/>
    <s v="Bill Donatelli"/>
    <x v="0"/>
    <s v="United States"/>
    <s v="San Francisco"/>
    <x v="1"/>
    <n v="94110"/>
    <x v="1"/>
    <s v="FUR-CH-10002024"/>
    <x v="0"/>
    <x v="1"/>
    <s v="HON 5400 Series Task Chairs for Big and Tall"/>
    <n v="1121.568"/>
    <n v="2"/>
    <n v="0.2"/>
    <n v="0"/>
  </r>
  <r>
    <n v="553"/>
    <s v="CA-2014-112774"/>
    <x v="3"/>
    <x v="220"/>
    <d v="2014-09-13T00:00:00"/>
    <s v="First Class"/>
    <s v="RC-19960"/>
    <s v="Ryan Crowe"/>
    <x v="0"/>
    <s v="United States"/>
    <s v="Jacksonville"/>
    <x v="2"/>
    <n v="32216"/>
    <x v="0"/>
    <s v="FUR-FU-10003039"/>
    <x v="0"/>
    <x v="5"/>
    <s v="Howard Miller 11-1/2&quot; Diameter Grantwood Wall Clock"/>
    <n v="34.503999999999998"/>
    <n v="1"/>
    <n v="0.2"/>
    <n v="6.0381999999999998"/>
  </r>
  <r>
    <n v="554"/>
    <s v="CA-2014-101945"/>
    <x v="3"/>
    <x v="221"/>
    <d v="2014-11-29T00:00:00"/>
    <s v="Standard Class"/>
    <s v="GT-14710"/>
    <s v="Greg Tran"/>
    <x v="0"/>
    <s v="United States"/>
    <s v="Houston"/>
    <x v="5"/>
    <n v="77070"/>
    <x v="2"/>
    <s v="OFF-FA-10004248"/>
    <x v="1"/>
    <x v="13"/>
    <s v="Advantus T-Pin Paper Clips"/>
    <n v="10.824"/>
    <n v="3"/>
    <n v="0.2"/>
    <n v="2.5707"/>
  </r>
  <r>
    <n v="555"/>
    <s v="CA-2014-100650"/>
    <x v="3"/>
    <x v="222"/>
    <d v="2014-07-04T00:00:00"/>
    <s v="Second Class"/>
    <s v="DK-13225"/>
    <s v="Dean Katz"/>
    <x v="1"/>
    <s v="United States"/>
    <s v="Anaheim"/>
    <x v="1"/>
    <n v="92804"/>
    <x v="1"/>
    <s v="OFF-ST-10001780"/>
    <x v="1"/>
    <x v="4"/>
    <s v="Tennsco 16-Compartment Lockers with Coat Rack"/>
    <n v="1295.78"/>
    <n v="2"/>
    <n v="0"/>
    <n v="310.98719999999997"/>
  </r>
  <r>
    <n v="556"/>
    <s v="CA-2011-155852"/>
    <x v="2"/>
    <x v="223"/>
    <d v="2011-03-07T00:00:00"/>
    <s v="Second Class"/>
    <s v="AJ-10945"/>
    <s v="Ashley Jarboe"/>
    <x v="0"/>
    <s v="United States"/>
    <s v="Wilmington"/>
    <x v="3"/>
    <n v="28403"/>
    <x v="0"/>
    <s v="OFF-AR-10003560"/>
    <x v="1"/>
    <x v="6"/>
    <s v="Zebra Zazzle Fluorescent Highlighters"/>
    <n v="19.456"/>
    <n v="4"/>
    <n v="0.2"/>
    <n v="3.4047999999999998"/>
  </r>
  <r>
    <n v="557"/>
    <s v="CA-2013-113243"/>
    <x v="0"/>
    <x v="224"/>
    <d v="2013-06-16T00:00:00"/>
    <s v="Standard Class"/>
    <s v="OT-18730"/>
    <s v="Olvera Toch"/>
    <x v="0"/>
    <s v="United States"/>
    <s v="Los Angeles"/>
    <x v="1"/>
    <n v="90045"/>
    <x v="1"/>
    <s v="OFF-LA-10001297"/>
    <x v="1"/>
    <x v="2"/>
    <s v="Avery 473"/>
    <n v="20.7"/>
    <n v="2"/>
    <n v="0"/>
    <n v="9.9359999999999999"/>
  </r>
  <r>
    <n v="558"/>
    <s v="CA-2013-113243"/>
    <x v="0"/>
    <x v="224"/>
    <d v="2013-06-16T00:00:00"/>
    <s v="Standard Class"/>
    <s v="OT-18730"/>
    <s v="Olvera Toch"/>
    <x v="0"/>
    <s v="United States"/>
    <s v="Los Angeles"/>
    <x v="1"/>
    <n v="90045"/>
    <x v="1"/>
    <s v="FUR-TA-10004256"/>
    <x v="0"/>
    <x v="3"/>
    <s v="Bretford “Just In Time” Height-Adjustable Multi-Task Work Tables"/>
    <n v="1335.68"/>
    <n v="4"/>
    <n v="0.2"/>
    <n v="-217.048"/>
  </r>
  <r>
    <n v="559"/>
    <s v="CA-2013-113243"/>
    <x v="0"/>
    <x v="224"/>
    <d v="2013-06-16T00:00:00"/>
    <s v="Standard Class"/>
    <s v="OT-18730"/>
    <s v="Olvera Toch"/>
    <x v="0"/>
    <s v="United States"/>
    <s v="Los Angeles"/>
    <x v="1"/>
    <n v="90045"/>
    <x v="1"/>
    <s v="OFF-PA-10003441"/>
    <x v="1"/>
    <x v="10"/>
    <s v="Xerox 226"/>
    <n v="32.4"/>
    <n v="5"/>
    <n v="0"/>
    <n v="15.552"/>
  </r>
  <r>
    <n v="560"/>
    <s v="CA-2014-118731"/>
    <x v="3"/>
    <x v="225"/>
    <d v="2014-11-23T00:00:00"/>
    <s v="Second Class"/>
    <s v="LP-17080"/>
    <s v="Liz Pelletier"/>
    <x v="0"/>
    <s v="United States"/>
    <s v="San Francisco"/>
    <x v="1"/>
    <n v="94110"/>
    <x v="1"/>
    <s v="FUR-FU-10003347"/>
    <x v="0"/>
    <x v="5"/>
    <s v="Coloredge Poster Frame"/>
    <n v="42.6"/>
    <n v="3"/>
    <n v="0"/>
    <n v="16.614000000000001"/>
  </r>
  <r>
    <n v="561"/>
    <s v="CA-2014-118731"/>
    <x v="3"/>
    <x v="225"/>
    <d v="2014-11-23T00:00:00"/>
    <s v="Second Class"/>
    <s v="LP-17080"/>
    <s v="Liz Pelletier"/>
    <x v="0"/>
    <s v="United States"/>
    <s v="San Francisco"/>
    <x v="1"/>
    <n v="94110"/>
    <x v="1"/>
    <s v="OFF-BI-10000069"/>
    <x v="1"/>
    <x v="8"/>
    <s v="GBC Prepunched Paper, 19-Hole, for Binding Systems, 24-lb"/>
    <n v="84.055999999999997"/>
    <n v="7"/>
    <n v="0.2"/>
    <n v="27.318200000000001"/>
  </r>
  <r>
    <n v="562"/>
    <s v="CA-2011-145576"/>
    <x v="2"/>
    <x v="80"/>
    <d v="2011-09-18T00:00:00"/>
    <s v="Second Class"/>
    <s v="CA-12775"/>
    <s v="Cynthia Arntzen"/>
    <x v="0"/>
    <s v="United States"/>
    <s v="Tampa"/>
    <x v="2"/>
    <n v="33614"/>
    <x v="0"/>
    <s v="OFF-AP-10003914"/>
    <x v="1"/>
    <x v="9"/>
    <s v="Sanitaire Vibra Groomer IR Commercial Upright Vacuum, Replacement Belts"/>
    <n v="13"/>
    <n v="5"/>
    <n v="0.2"/>
    <n v="1.3"/>
  </r>
  <r>
    <n v="563"/>
    <s v="CA-2011-145576"/>
    <x v="2"/>
    <x v="80"/>
    <d v="2011-09-18T00:00:00"/>
    <s v="Second Class"/>
    <s v="CA-12775"/>
    <s v="Cynthia Arntzen"/>
    <x v="0"/>
    <s v="United States"/>
    <s v="Tampa"/>
    <x v="2"/>
    <n v="33614"/>
    <x v="0"/>
    <s v="FUR-FU-10004020"/>
    <x v="0"/>
    <x v="5"/>
    <s v="Advantus Panel Wall Acrylic Frame"/>
    <n v="13.128"/>
    <n v="3"/>
    <n v="0.2"/>
    <n v="3.7743000000000002"/>
  </r>
  <r>
    <n v="564"/>
    <s v="CA-2012-130736"/>
    <x v="1"/>
    <x v="214"/>
    <d v="2012-12-09T00:00:00"/>
    <s v="First Class"/>
    <s v="JF-15490"/>
    <s v="Jeremy Farry"/>
    <x v="0"/>
    <s v="United States"/>
    <s v="Seattle"/>
    <x v="4"/>
    <n v="98105"/>
    <x v="1"/>
    <s v="OFF-FA-10003467"/>
    <x v="1"/>
    <x v="13"/>
    <s v="Alliance Big Bands Rubber Bands, 12/Pack"/>
    <n v="3.96"/>
    <n v="2"/>
    <n v="0"/>
    <n v="0"/>
  </r>
  <r>
    <n v="565"/>
    <s v="CA-2012-130736"/>
    <x v="1"/>
    <x v="214"/>
    <d v="2012-12-09T00:00:00"/>
    <s v="First Class"/>
    <s v="JF-15490"/>
    <s v="Jeremy Farry"/>
    <x v="0"/>
    <s v="United States"/>
    <s v="Seattle"/>
    <x v="4"/>
    <n v="98105"/>
    <x v="1"/>
    <s v="OFF-LA-10000634"/>
    <x v="1"/>
    <x v="2"/>
    <s v="Avery 509"/>
    <n v="2.61"/>
    <n v="1"/>
    <n v="0"/>
    <n v="1.2005999999999999"/>
  </r>
  <r>
    <n v="566"/>
    <s v="CA-2014-137099"/>
    <x v="3"/>
    <x v="226"/>
    <d v="2014-12-11T00:00:00"/>
    <s v="First Class"/>
    <s v="FP-14320"/>
    <s v="Frank Preis"/>
    <x v="0"/>
    <s v="United States"/>
    <s v="Los Angeles"/>
    <x v="1"/>
    <n v="90008"/>
    <x v="1"/>
    <s v="TEC-PH-10002496"/>
    <x v="2"/>
    <x v="7"/>
    <s v="Cisco SPA301"/>
    <n v="374.37599999999998"/>
    <n v="3"/>
    <n v="0.2"/>
    <n v="46.796999999999997"/>
  </r>
  <r>
    <n v="567"/>
    <s v="CA-2014-156951"/>
    <x v="3"/>
    <x v="172"/>
    <d v="2014-10-09T00:00:00"/>
    <s v="Standard Class"/>
    <s v="EB-13840"/>
    <s v="Ellis Ballard"/>
    <x v="1"/>
    <s v="United States"/>
    <s v="Seattle"/>
    <x v="4"/>
    <n v="98105"/>
    <x v="1"/>
    <s v="OFF-PA-10004530"/>
    <x v="1"/>
    <x v="10"/>
    <s v="Personal Creations Ink Jet Cards and Labels"/>
    <n v="91.84"/>
    <n v="8"/>
    <n v="0"/>
    <n v="45.001600000000003"/>
  </r>
  <r>
    <n v="568"/>
    <s v="CA-2014-156951"/>
    <x v="3"/>
    <x v="172"/>
    <d v="2014-10-09T00:00:00"/>
    <s v="Standard Class"/>
    <s v="EB-13840"/>
    <s v="Ellis Ballard"/>
    <x v="1"/>
    <s v="United States"/>
    <s v="Seattle"/>
    <x v="4"/>
    <n v="98105"/>
    <x v="1"/>
    <s v="OFF-BI-10001107"/>
    <x v="1"/>
    <x v="8"/>
    <s v="GBC White Gloss Covers, Plain Front"/>
    <n v="81.087999999999994"/>
    <n v="7"/>
    <n v="0.2"/>
    <n v="27.3672"/>
  </r>
  <r>
    <n v="569"/>
    <s v="CA-2014-156951"/>
    <x v="3"/>
    <x v="172"/>
    <d v="2014-10-09T00:00:00"/>
    <s v="Standard Class"/>
    <s v="EB-13840"/>
    <s v="Ellis Ballard"/>
    <x v="1"/>
    <s v="United States"/>
    <s v="Seattle"/>
    <x v="4"/>
    <n v="98105"/>
    <x v="1"/>
    <s v="OFF-PA-10004451"/>
    <x v="1"/>
    <x v="10"/>
    <s v="Xerox 222"/>
    <n v="19.440000000000001"/>
    <n v="3"/>
    <n v="0"/>
    <n v="9.3312000000000008"/>
  </r>
  <r>
    <n v="570"/>
    <s v="CA-2014-156951"/>
    <x v="3"/>
    <x v="172"/>
    <d v="2014-10-09T00:00:00"/>
    <s v="Standard Class"/>
    <s v="EB-13840"/>
    <s v="Ellis Ballard"/>
    <x v="1"/>
    <s v="United States"/>
    <s v="Seattle"/>
    <x v="4"/>
    <n v="98105"/>
    <x v="1"/>
    <s v="FUR-CH-10004997"/>
    <x v="0"/>
    <x v="1"/>
    <s v="Hon Every-Day Series Multi-Task Chairs"/>
    <n v="451.15199999999999"/>
    <n v="3"/>
    <n v="0.2"/>
    <n v="0"/>
  </r>
  <r>
    <n v="571"/>
    <s v="CA-2014-164826"/>
    <x v="3"/>
    <x v="116"/>
    <d v="2015-01-05T00:00:00"/>
    <s v="Standard Class"/>
    <s v="JF-15415"/>
    <s v="Jennifer Ferguson"/>
    <x v="0"/>
    <s v="United States"/>
    <s v="New York City"/>
    <x v="15"/>
    <n v="10024"/>
    <x v="3"/>
    <s v="OFF-LA-10001297"/>
    <x v="1"/>
    <x v="2"/>
    <s v="Avery 473"/>
    <n v="72.45"/>
    <n v="7"/>
    <n v="0"/>
    <n v="34.776000000000003"/>
  </r>
  <r>
    <n v="572"/>
    <s v="CA-2014-164826"/>
    <x v="3"/>
    <x v="116"/>
    <d v="2015-01-05T00:00:00"/>
    <s v="Standard Class"/>
    <s v="JF-15415"/>
    <s v="Jennifer Ferguson"/>
    <x v="0"/>
    <s v="United States"/>
    <s v="New York City"/>
    <x v="15"/>
    <n v="10024"/>
    <x v="3"/>
    <s v="OFF-FA-10000585"/>
    <x v="1"/>
    <x v="13"/>
    <s v="OIC Bulk Pack Metal Binder Clips"/>
    <n v="13.96"/>
    <n v="4"/>
    <n v="0"/>
    <n v="6.4215999999999998"/>
  </r>
  <r>
    <n v="573"/>
    <s v="CA-2014-164826"/>
    <x v="3"/>
    <x v="116"/>
    <d v="2015-01-05T00:00:00"/>
    <s v="Standard Class"/>
    <s v="JF-15415"/>
    <s v="Jennifer Ferguson"/>
    <x v="0"/>
    <s v="United States"/>
    <s v="New York City"/>
    <x v="15"/>
    <n v="10024"/>
    <x v="3"/>
    <s v="OFF-BI-10001922"/>
    <x v="1"/>
    <x v="8"/>
    <s v="Storex Dura Pro Binders"/>
    <n v="33.264000000000003"/>
    <n v="7"/>
    <n v="0.2"/>
    <n v="11.226599999999999"/>
  </r>
  <r>
    <n v="574"/>
    <s v="CA-2014-164826"/>
    <x v="3"/>
    <x v="116"/>
    <d v="2015-01-05T00:00:00"/>
    <s v="Standard Class"/>
    <s v="JF-15415"/>
    <s v="Jennifer Ferguson"/>
    <x v="0"/>
    <s v="United States"/>
    <s v="New York City"/>
    <x v="15"/>
    <n v="10024"/>
    <x v="3"/>
    <s v="TEC-PH-10000347"/>
    <x v="2"/>
    <x v="7"/>
    <s v="Cush Cases Heavy Duty Rugged Cover Case for Samsung Galaxy S5 - Purple"/>
    <n v="14.85"/>
    <n v="3"/>
    <n v="0"/>
    <n v="4.0095000000000001"/>
  </r>
  <r>
    <n v="575"/>
    <s v="CA-2013-127250"/>
    <x v="0"/>
    <x v="54"/>
    <d v="2013-11-08T00:00:00"/>
    <s v="Standard Class"/>
    <s v="SF-20200"/>
    <s v="Sarah Foster"/>
    <x v="0"/>
    <s v="United States"/>
    <s v="Marysville"/>
    <x v="4"/>
    <n v="98270"/>
    <x v="1"/>
    <s v="OFF-AR-10003394"/>
    <x v="1"/>
    <x v="6"/>
    <s v="Newell 332"/>
    <n v="8.82"/>
    <n v="3"/>
    <n v="0"/>
    <n v="2.3814000000000002"/>
  </r>
  <r>
    <n v="576"/>
    <s v="CA-2012-149713"/>
    <x v="1"/>
    <x v="227"/>
    <d v="2012-09-22T00:00:00"/>
    <s v="Second Class"/>
    <s v="TG-21640"/>
    <s v="Trudy Glocke"/>
    <x v="0"/>
    <s v="United States"/>
    <s v="Long Beach"/>
    <x v="1"/>
    <n v="90805"/>
    <x v="1"/>
    <s v="OFF-PA-10004530"/>
    <x v="1"/>
    <x v="10"/>
    <s v="Personal Creations Ink Jet Cards and Labels"/>
    <n v="160.72"/>
    <n v="14"/>
    <n v="0"/>
    <n v="78.752799999999993"/>
  </r>
  <r>
    <n v="577"/>
    <s v="CA-2012-149713"/>
    <x v="1"/>
    <x v="227"/>
    <d v="2012-09-22T00:00:00"/>
    <s v="Second Class"/>
    <s v="TG-21640"/>
    <s v="Trudy Glocke"/>
    <x v="0"/>
    <s v="United States"/>
    <s v="Long Beach"/>
    <x v="1"/>
    <n v="90805"/>
    <x v="1"/>
    <s v="OFF-PA-10001450"/>
    <x v="1"/>
    <x v="10"/>
    <s v="Rediform S.O.S. Phone Message Books"/>
    <n v="19.920000000000002"/>
    <n v="4"/>
    <n v="0"/>
    <n v="9.7607999999999997"/>
  </r>
  <r>
    <n v="578"/>
    <s v="CA-2012-149713"/>
    <x v="1"/>
    <x v="227"/>
    <d v="2012-09-22T00:00:00"/>
    <s v="Second Class"/>
    <s v="TG-21640"/>
    <s v="Trudy Glocke"/>
    <x v="0"/>
    <s v="United States"/>
    <s v="Long Beach"/>
    <x v="1"/>
    <n v="90805"/>
    <x v="1"/>
    <s v="OFF-SU-10001574"/>
    <x v="1"/>
    <x v="14"/>
    <s v="Acme Value Line Scissors"/>
    <n v="7.3"/>
    <n v="2"/>
    <n v="0"/>
    <n v="2.19"/>
  </r>
  <r>
    <n v="579"/>
    <s v="CA-2014-118640"/>
    <x v="3"/>
    <x v="228"/>
    <d v="2014-07-27T00:00:00"/>
    <s v="Standard Class"/>
    <s v="CS-11950"/>
    <s v="Carlos Soltero"/>
    <x v="0"/>
    <s v="United States"/>
    <s v="Chicago"/>
    <x v="10"/>
    <n v="60610"/>
    <x v="2"/>
    <s v="OFF-ST-10002974"/>
    <x v="1"/>
    <x v="4"/>
    <s v="Trav-L-File Heavy-Duty Shuttle II, Black"/>
    <n v="69.712000000000003"/>
    <n v="2"/>
    <n v="0.2"/>
    <n v="8.7140000000000004"/>
  </r>
  <r>
    <n v="580"/>
    <s v="CA-2014-118640"/>
    <x v="3"/>
    <x v="228"/>
    <d v="2014-07-27T00:00:00"/>
    <s v="Standard Class"/>
    <s v="CS-11950"/>
    <s v="Carlos Soltero"/>
    <x v="0"/>
    <s v="United States"/>
    <s v="Chicago"/>
    <x v="10"/>
    <n v="60610"/>
    <x v="2"/>
    <s v="FUR-FU-10001475"/>
    <x v="0"/>
    <x v="5"/>
    <s v="Contract Clock, 14&quot;, Brown"/>
    <n v="8.7919999999999998"/>
    <n v="1"/>
    <n v="0.6"/>
    <n v="-5.7148000000000003"/>
  </r>
  <r>
    <n v="581"/>
    <s v="CA-2012-132906"/>
    <x v="1"/>
    <x v="229"/>
    <d v="2012-09-14T00:00:00"/>
    <s v="Standard Class"/>
    <s v="CC-12145"/>
    <s v="Charles Crestani"/>
    <x v="0"/>
    <s v="United States"/>
    <s v="Los Angeles"/>
    <x v="1"/>
    <n v="90004"/>
    <x v="1"/>
    <s v="OFF-SU-10004498"/>
    <x v="1"/>
    <x v="14"/>
    <s v="Martin-Yale Premier Letter Opener"/>
    <n v="51.52"/>
    <n v="4"/>
    <n v="0"/>
    <n v="1.5456000000000001"/>
  </r>
  <r>
    <n v="582"/>
    <s v="CA-2014-145233"/>
    <x v="3"/>
    <x v="96"/>
    <d v="2014-12-06T00:00:00"/>
    <s v="Standard Class"/>
    <s v="DV-13465"/>
    <s v="Dianna Vittorini"/>
    <x v="0"/>
    <s v="United States"/>
    <s v="Denver"/>
    <x v="22"/>
    <n v="80219"/>
    <x v="1"/>
    <s v="TEC-PH-10004977"/>
    <x v="2"/>
    <x v="7"/>
    <s v="GE 30524EE4"/>
    <n v="470.37599999999998"/>
    <n v="3"/>
    <n v="0.2"/>
    <n v="52.917299999999997"/>
  </r>
  <r>
    <n v="583"/>
    <s v="CA-2014-145233"/>
    <x v="3"/>
    <x v="96"/>
    <d v="2014-12-06T00:00:00"/>
    <s v="Standard Class"/>
    <s v="DV-13465"/>
    <s v="Dianna Vittorini"/>
    <x v="0"/>
    <s v="United States"/>
    <s v="Denver"/>
    <x v="22"/>
    <n v="80219"/>
    <x v="1"/>
    <s v="TEC-PH-10000586"/>
    <x v="2"/>
    <x v="7"/>
    <s v="AT&amp;T SB67148 SynJ"/>
    <n v="105.584"/>
    <n v="2"/>
    <n v="0.2"/>
    <n v="9.2385999999999999"/>
  </r>
  <r>
    <n v="584"/>
    <s v="CA-2014-145233"/>
    <x v="3"/>
    <x v="96"/>
    <d v="2014-12-06T00:00:00"/>
    <s v="Standard Class"/>
    <s v="DV-13465"/>
    <s v="Dianna Vittorini"/>
    <x v="0"/>
    <s v="United States"/>
    <s v="Denver"/>
    <x v="22"/>
    <n v="80219"/>
    <x v="1"/>
    <s v="OFF-AP-10000358"/>
    <x v="1"/>
    <x v="9"/>
    <s v="Fellowes Basic Home/Office Series Surge Protectors"/>
    <n v="31.152000000000001"/>
    <n v="3"/>
    <n v="0.2"/>
    <n v="3.5045999999999999"/>
  </r>
  <r>
    <n v="585"/>
    <s v="CA-2014-145233"/>
    <x v="3"/>
    <x v="96"/>
    <d v="2014-12-06T00:00:00"/>
    <s v="Standard Class"/>
    <s v="DV-13465"/>
    <s v="Dianna Vittorini"/>
    <x v="0"/>
    <s v="United States"/>
    <s v="Denver"/>
    <x v="22"/>
    <n v="80219"/>
    <x v="1"/>
    <s v="OFF-BI-10002764"/>
    <x v="1"/>
    <x v="8"/>
    <s v="Recycled Pressboard Report Cover with Reinforced Top Hinge"/>
    <n v="6.7830000000000004"/>
    <n v="7"/>
    <n v="0.7"/>
    <n v="-4.7481"/>
  </r>
  <r>
    <n v="586"/>
    <s v="CA-2014-145233"/>
    <x v="3"/>
    <x v="96"/>
    <d v="2014-12-06T00:00:00"/>
    <s v="Standard Class"/>
    <s v="DV-13465"/>
    <s v="Dianna Vittorini"/>
    <x v="0"/>
    <s v="United States"/>
    <s v="Denver"/>
    <x v="22"/>
    <n v="80219"/>
    <x v="1"/>
    <s v="TEC-PH-10001254"/>
    <x v="2"/>
    <x v="7"/>
    <s v="Jabra BIZ 2300 Duo QD Duo Corded Headset"/>
    <n v="406.36799999999999"/>
    <n v="4"/>
    <n v="0.2"/>
    <n v="30.477599999999999"/>
  </r>
  <r>
    <n v="587"/>
    <s v="CA-2012-128139"/>
    <x v="1"/>
    <x v="230"/>
    <d v="2012-07-09T00:00:00"/>
    <s v="Standard Class"/>
    <s v="BD-11725"/>
    <s v="Bruce Degenhardt"/>
    <x v="0"/>
    <s v="United States"/>
    <s v="Richmond"/>
    <x v="0"/>
    <n v="40475"/>
    <x v="0"/>
    <s v="FUR-CH-10003956"/>
    <x v="0"/>
    <x v="1"/>
    <s v="Novimex High-Tech Fabric Mesh Task Chair"/>
    <n v="70.98"/>
    <n v="1"/>
    <n v="0"/>
    <n v="4.9686000000000003"/>
  </r>
  <r>
    <n v="588"/>
    <s v="CA-2012-128139"/>
    <x v="1"/>
    <x v="230"/>
    <d v="2012-07-09T00:00:00"/>
    <s v="Standard Class"/>
    <s v="BD-11725"/>
    <s v="Bruce Degenhardt"/>
    <x v="0"/>
    <s v="United States"/>
    <s v="Richmond"/>
    <x v="0"/>
    <n v="40475"/>
    <x v="0"/>
    <s v="OFF-LA-10003930"/>
    <x v="1"/>
    <x v="2"/>
    <s v="Dot Matrix Printer Tape Reel Labels, White, 5000/Box"/>
    <n v="294.93"/>
    <n v="3"/>
    <n v="0"/>
    <n v="144.51570000000001"/>
  </r>
  <r>
    <n v="589"/>
    <s v="US-2013-156986"/>
    <x v="0"/>
    <x v="231"/>
    <d v="2013-03-25T00:00:00"/>
    <s v="Standard Class"/>
    <s v="ZC-21910"/>
    <s v="Zuschuss Carroll"/>
    <x v="0"/>
    <s v="United States"/>
    <s v="Salem"/>
    <x v="21"/>
    <n v="97301"/>
    <x v="1"/>
    <s v="TEC-PH-10003800"/>
    <x v="2"/>
    <x v="7"/>
    <s v="i.Sound Portable Power - 8000 mAh"/>
    <n v="84.784000000000006"/>
    <n v="2"/>
    <n v="0.2"/>
    <n v="-20.136199999999999"/>
  </r>
  <r>
    <n v="590"/>
    <s v="US-2013-156986"/>
    <x v="0"/>
    <x v="231"/>
    <d v="2013-03-25T00:00:00"/>
    <s v="Standard Class"/>
    <s v="ZC-21910"/>
    <s v="Zuschuss Carroll"/>
    <x v="0"/>
    <s v="United States"/>
    <s v="Salem"/>
    <x v="21"/>
    <n v="97301"/>
    <x v="1"/>
    <s v="OFF-PA-10002005"/>
    <x v="1"/>
    <x v="10"/>
    <s v="Xerox 225"/>
    <n v="20.736000000000001"/>
    <n v="4"/>
    <n v="0.2"/>
    <n v="7.2576000000000001"/>
  </r>
  <r>
    <n v="591"/>
    <s v="US-2013-156986"/>
    <x v="0"/>
    <x v="231"/>
    <d v="2013-03-25T00:00:00"/>
    <s v="Standard Class"/>
    <s v="ZC-21910"/>
    <s v="Zuschuss Carroll"/>
    <x v="0"/>
    <s v="United States"/>
    <s v="Salem"/>
    <x v="21"/>
    <n v="97301"/>
    <x v="1"/>
    <s v="OFF-BI-10002498"/>
    <x v="1"/>
    <x v="8"/>
    <s v="Clear Mylar Reinforcing Strips"/>
    <n v="16.821000000000002"/>
    <n v="3"/>
    <n v="0.7"/>
    <n v="-12.896100000000001"/>
  </r>
  <r>
    <n v="592"/>
    <s v="US-2013-156986"/>
    <x v="0"/>
    <x v="231"/>
    <d v="2013-03-25T00:00:00"/>
    <s v="Standard Class"/>
    <s v="ZC-21910"/>
    <s v="Zuschuss Carroll"/>
    <x v="0"/>
    <s v="United States"/>
    <s v="Salem"/>
    <x v="21"/>
    <n v="97301"/>
    <x v="1"/>
    <s v="OFF-PA-10004101"/>
    <x v="1"/>
    <x v="10"/>
    <s v="Xerox 1894"/>
    <n v="10.368"/>
    <n v="2"/>
    <n v="0.2"/>
    <n v="3.6288"/>
  </r>
  <r>
    <n v="593"/>
    <s v="CA-2011-135405"/>
    <x v="2"/>
    <x v="232"/>
    <d v="2011-01-14T00:00:00"/>
    <s v="Standard Class"/>
    <s v="MS-17830"/>
    <s v="Melanie Seite"/>
    <x v="0"/>
    <s v="United States"/>
    <s v="Laredo"/>
    <x v="5"/>
    <n v="78041"/>
    <x v="2"/>
    <s v="OFF-AR-10004078"/>
    <x v="1"/>
    <x v="6"/>
    <s v="Newell 312"/>
    <n v="9.3439999999999994"/>
    <n v="2"/>
    <n v="0.2"/>
    <n v="1.1679999999999999"/>
  </r>
  <r>
    <n v="594"/>
    <s v="CA-2011-135405"/>
    <x v="2"/>
    <x v="232"/>
    <d v="2011-01-14T00:00:00"/>
    <s v="Standard Class"/>
    <s v="MS-17830"/>
    <s v="Melanie Seite"/>
    <x v="0"/>
    <s v="United States"/>
    <s v="Laredo"/>
    <x v="5"/>
    <n v="78041"/>
    <x v="2"/>
    <s v="TEC-AC-10001266"/>
    <x v="2"/>
    <x v="11"/>
    <s v="Memorex Micro Travel Drive 8 GB"/>
    <n v="31.2"/>
    <n v="3"/>
    <n v="0.2"/>
    <n v="9.75"/>
  </r>
  <r>
    <n v="595"/>
    <s v="CA-2011-131450"/>
    <x v="2"/>
    <x v="233"/>
    <d v="2011-08-15T00:00:00"/>
    <s v="Standard Class"/>
    <s v="LR-16915"/>
    <s v="Lena Radford"/>
    <x v="0"/>
    <s v="United States"/>
    <s v="San Diego"/>
    <x v="1"/>
    <n v="92024"/>
    <x v="1"/>
    <s v="OFF-AP-10004708"/>
    <x v="1"/>
    <x v="9"/>
    <s v="Fellowes Superior 10 Outlet Split Surge Protector"/>
    <n v="76.12"/>
    <n v="2"/>
    <n v="0"/>
    <n v="22.0748"/>
  </r>
  <r>
    <n v="596"/>
    <s v="CA-2011-131450"/>
    <x v="2"/>
    <x v="233"/>
    <d v="2011-08-15T00:00:00"/>
    <s v="Standard Class"/>
    <s v="LR-16915"/>
    <s v="Lena Radford"/>
    <x v="0"/>
    <s v="United States"/>
    <s v="San Diego"/>
    <x v="1"/>
    <n v="92024"/>
    <x v="1"/>
    <s v="TEC-CO-10004115"/>
    <x v="2"/>
    <x v="16"/>
    <s v="Sharp AL-1530CS Digital Copier"/>
    <n v="1199.9760000000001"/>
    <n v="3"/>
    <n v="0.2"/>
    <n v="434.99130000000002"/>
  </r>
  <r>
    <n v="597"/>
    <s v="CA-2011-131450"/>
    <x v="2"/>
    <x v="233"/>
    <d v="2011-08-15T00:00:00"/>
    <s v="Standard Class"/>
    <s v="LR-16915"/>
    <s v="Lena Radford"/>
    <x v="0"/>
    <s v="United States"/>
    <s v="San Diego"/>
    <x v="1"/>
    <n v="92024"/>
    <x v="1"/>
    <s v="TEC-PH-10002398"/>
    <x v="2"/>
    <x v="7"/>
    <s v="AT&amp;T 1070 Corded Phone"/>
    <n v="445.96"/>
    <n v="5"/>
    <n v="0.2"/>
    <n v="55.744999999999997"/>
  </r>
  <r>
    <n v="598"/>
    <s v="CA-2011-131450"/>
    <x v="2"/>
    <x v="233"/>
    <d v="2011-08-15T00:00:00"/>
    <s v="Standard Class"/>
    <s v="LR-16915"/>
    <s v="Lena Radford"/>
    <x v="0"/>
    <s v="United States"/>
    <s v="San Diego"/>
    <x v="1"/>
    <n v="92024"/>
    <x v="1"/>
    <s v="FUR-FU-10001979"/>
    <x v="0"/>
    <x v="5"/>
    <s v="Dana Halogen Swing-Arm Architect Lamp"/>
    <n v="327.76"/>
    <n v="8"/>
    <n v="0"/>
    <n v="91.772800000000004"/>
  </r>
  <r>
    <n v="599"/>
    <s v="CA-2013-120180"/>
    <x v="0"/>
    <x v="216"/>
    <d v="2013-07-17T00:00:00"/>
    <s v="First Class"/>
    <s v="TP-21130"/>
    <s v="Theone Pippenger"/>
    <x v="0"/>
    <s v="United States"/>
    <s v="Philadelphia"/>
    <x v="9"/>
    <n v="19134"/>
    <x v="3"/>
    <s v="OFF-SU-10004115"/>
    <x v="1"/>
    <x v="14"/>
    <s v="Acme Stainless Steel Office Snips"/>
    <n v="11.632"/>
    <n v="2"/>
    <n v="0.2"/>
    <n v="1.0178"/>
  </r>
  <r>
    <n v="600"/>
    <s v="US-2013-100720"/>
    <x v="0"/>
    <x v="87"/>
    <d v="2013-07-22T00:00:00"/>
    <s v="Standard Class"/>
    <s v="CK-12205"/>
    <s v="Chloris Kastensmidt"/>
    <x v="0"/>
    <s v="United States"/>
    <s v="Philadelphia"/>
    <x v="9"/>
    <n v="19120"/>
    <x v="3"/>
    <s v="TEC-PH-10001425"/>
    <x v="2"/>
    <x v="7"/>
    <s v="Mophie Juice Pack Helium for iPhone"/>
    <n v="143.982"/>
    <n v="3"/>
    <n v="0.4"/>
    <n v="-28.796399999999998"/>
  </r>
  <r>
    <n v="601"/>
    <s v="US-2013-100720"/>
    <x v="0"/>
    <x v="87"/>
    <d v="2013-07-22T00:00:00"/>
    <s v="Standard Class"/>
    <s v="CK-12205"/>
    <s v="Chloris Kastensmidt"/>
    <x v="0"/>
    <s v="United States"/>
    <s v="Philadelphia"/>
    <x v="9"/>
    <n v="19120"/>
    <x v="3"/>
    <s v="TEC-PH-10003963"/>
    <x v="2"/>
    <x v="7"/>
    <s v="GE 2-Jack Phone Line Splitter"/>
    <n v="494.37599999999998"/>
    <n v="4"/>
    <n v="0.4"/>
    <n v="-115.3544"/>
  </r>
  <r>
    <n v="602"/>
    <s v="US-2013-100720"/>
    <x v="0"/>
    <x v="87"/>
    <d v="2013-07-22T00:00:00"/>
    <s v="Standard Class"/>
    <s v="CK-12205"/>
    <s v="Chloris Kastensmidt"/>
    <x v="0"/>
    <s v="United States"/>
    <s v="Philadelphia"/>
    <x v="9"/>
    <n v="19120"/>
    <x v="3"/>
    <s v="OFF-SU-10001574"/>
    <x v="1"/>
    <x v="14"/>
    <s v="Acme Value Line Scissors"/>
    <n v="5.84"/>
    <n v="2"/>
    <n v="0.2"/>
    <n v="0.73"/>
  </r>
  <r>
    <n v="603"/>
    <s v="CA-2011-149958"/>
    <x v="2"/>
    <x v="234"/>
    <d v="2011-03-19T00:00:00"/>
    <s v="Standard Class"/>
    <s v="AS-10240"/>
    <s v="Alan Shonely"/>
    <x v="0"/>
    <s v="United States"/>
    <s v="Tampa"/>
    <x v="2"/>
    <n v="33614"/>
    <x v="0"/>
    <s v="OFF-ST-10001490"/>
    <x v="1"/>
    <x v="4"/>
    <s v="Hot File 7-Pocket, Floor Stand"/>
    <n v="142.77600000000001"/>
    <n v="1"/>
    <n v="0.2"/>
    <n v="17.847000000000001"/>
  </r>
  <r>
    <n v="604"/>
    <s v="CA-2011-149958"/>
    <x v="2"/>
    <x v="234"/>
    <d v="2011-03-19T00:00:00"/>
    <s v="Standard Class"/>
    <s v="AS-10240"/>
    <s v="Alan Shonely"/>
    <x v="0"/>
    <s v="United States"/>
    <s v="Tampa"/>
    <x v="2"/>
    <n v="33614"/>
    <x v="0"/>
    <s v="FUR-FU-10001756"/>
    <x v="0"/>
    <x v="5"/>
    <s v="Eldon Expressions Desk Accessory, Wood Photo Frame, Mahogany"/>
    <n v="45.695999999999998"/>
    <n v="3"/>
    <n v="0.2"/>
    <n v="5.1407999999999996"/>
  </r>
  <r>
    <n v="605"/>
    <s v="CA-2011-149958"/>
    <x v="2"/>
    <x v="234"/>
    <d v="2011-03-19T00:00:00"/>
    <s v="Standard Class"/>
    <s v="AS-10240"/>
    <s v="Alan Shonely"/>
    <x v="0"/>
    <s v="United States"/>
    <s v="Tampa"/>
    <x v="2"/>
    <n v="33614"/>
    <x v="0"/>
    <s v="OFF-BI-10000773"/>
    <x v="1"/>
    <x v="8"/>
    <s v="Insertable Tab Post Binder Dividers"/>
    <n v="7.218"/>
    <n v="3"/>
    <n v="0.7"/>
    <n v="-5.5338000000000003"/>
  </r>
  <r>
    <n v="606"/>
    <s v="CA-2011-149958"/>
    <x v="2"/>
    <x v="234"/>
    <d v="2011-03-19T00:00:00"/>
    <s v="Standard Class"/>
    <s v="AS-10240"/>
    <s v="Alan Shonely"/>
    <x v="0"/>
    <s v="United States"/>
    <s v="Tampa"/>
    <x v="2"/>
    <n v="33614"/>
    <x v="0"/>
    <s v="OFF-BI-10001543"/>
    <x v="1"/>
    <x v="8"/>
    <s v="GBC VeloBinder Manual Binding System"/>
    <n v="43.188000000000002"/>
    <n v="4"/>
    <n v="0.7"/>
    <n v="-31.671199999999999"/>
  </r>
  <r>
    <n v="607"/>
    <s v="CA-2011-149958"/>
    <x v="2"/>
    <x v="234"/>
    <d v="2011-03-19T00:00:00"/>
    <s v="Standard Class"/>
    <s v="AS-10240"/>
    <s v="Alan Shonely"/>
    <x v="0"/>
    <s v="United States"/>
    <s v="Tampa"/>
    <x v="2"/>
    <n v="33614"/>
    <x v="0"/>
    <s v="OFF-PA-10002120"/>
    <x v="1"/>
    <x v="10"/>
    <s v="Xerox 1889"/>
    <n v="131.904"/>
    <n v="3"/>
    <n v="0.2"/>
    <n v="47.815199999999997"/>
  </r>
  <r>
    <n v="608"/>
    <s v="US-2011-105767"/>
    <x v="2"/>
    <x v="235"/>
    <d v="2011-05-27T00:00:00"/>
    <s v="Standard Class"/>
    <s v="AR-10510"/>
    <s v="Andrew Roberts"/>
    <x v="0"/>
    <s v="United States"/>
    <s v="Philadelphia"/>
    <x v="9"/>
    <n v="19134"/>
    <x v="3"/>
    <s v="OFF-BI-10000848"/>
    <x v="1"/>
    <x v="8"/>
    <s v="Angle-D Ring Binders"/>
    <n v="3.282"/>
    <n v="2"/>
    <n v="0.7"/>
    <n v="-2.6255999999999999"/>
  </r>
  <r>
    <n v="609"/>
    <s v="US-2011-105767"/>
    <x v="2"/>
    <x v="235"/>
    <d v="2011-05-27T00:00:00"/>
    <s v="Standard Class"/>
    <s v="AR-10510"/>
    <s v="Andrew Roberts"/>
    <x v="0"/>
    <s v="United States"/>
    <s v="Philadelphia"/>
    <x v="9"/>
    <n v="19134"/>
    <x v="3"/>
    <s v="OFF-AR-10001246"/>
    <x v="1"/>
    <x v="6"/>
    <s v="Newell 317"/>
    <n v="21.167999999999999"/>
    <n v="9"/>
    <n v="0.2"/>
    <n v="2.3814000000000002"/>
  </r>
  <r>
    <n v="610"/>
    <s v="US-2011-105767"/>
    <x v="2"/>
    <x v="235"/>
    <d v="2011-05-27T00:00:00"/>
    <s v="Standard Class"/>
    <s v="AR-10510"/>
    <s v="Andrew Roberts"/>
    <x v="0"/>
    <s v="United States"/>
    <s v="Philadelphia"/>
    <x v="9"/>
    <n v="19134"/>
    <x v="3"/>
    <s v="TEC-PH-10003092"/>
    <x v="2"/>
    <x v="7"/>
    <s v="Motorola L804"/>
    <n v="55.188000000000002"/>
    <n v="2"/>
    <n v="0.4"/>
    <n v="-10.117800000000001"/>
  </r>
  <r>
    <n v="611"/>
    <s v="CA-2013-161816"/>
    <x v="0"/>
    <x v="236"/>
    <d v="2013-05-02T00:00:00"/>
    <s v="First Class"/>
    <s v="NB-18655"/>
    <s v="Nona Balk"/>
    <x v="1"/>
    <s v="United States"/>
    <s v="Dallas"/>
    <x v="5"/>
    <n v="75217"/>
    <x v="2"/>
    <s v="TEC-PH-10003012"/>
    <x v="2"/>
    <x v="7"/>
    <s v="Nortel Meridian M3904 Professional Digital phone"/>
    <n v="369.57600000000002"/>
    <n v="3"/>
    <n v="0.2"/>
    <n v="41.577300000000001"/>
  </r>
  <r>
    <n v="612"/>
    <s v="CA-2013-161816"/>
    <x v="0"/>
    <x v="236"/>
    <d v="2013-05-02T00:00:00"/>
    <s v="First Class"/>
    <s v="NB-18655"/>
    <s v="Nona Balk"/>
    <x v="1"/>
    <s v="United States"/>
    <s v="Dallas"/>
    <x v="5"/>
    <n v="75217"/>
    <x v="2"/>
    <s v="OFF-LA-10004345"/>
    <x v="1"/>
    <x v="2"/>
    <s v="Avery 493"/>
    <n v="15.712"/>
    <n v="4"/>
    <n v="0.2"/>
    <n v="5.6955999999999998"/>
  </r>
  <r>
    <n v="613"/>
    <s v="CA-2013-121223"/>
    <x v="0"/>
    <x v="108"/>
    <d v="2013-09-14T00:00:00"/>
    <s v="Second Class"/>
    <s v="GD-14590"/>
    <s v="Giulietta Dortch"/>
    <x v="1"/>
    <s v="United States"/>
    <s v="Philadelphia"/>
    <x v="9"/>
    <n v="19143"/>
    <x v="3"/>
    <s v="OFF-PA-10001204"/>
    <x v="1"/>
    <x v="10"/>
    <s v="Xerox 1972"/>
    <n v="8.4480000000000004"/>
    <n v="2"/>
    <n v="0.2"/>
    <n v="2.64"/>
  </r>
  <r>
    <n v="614"/>
    <s v="CA-2013-121223"/>
    <x v="0"/>
    <x v="108"/>
    <d v="2013-09-14T00:00:00"/>
    <s v="Second Class"/>
    <s v="GD-14590"/>
    <s v="Giulietta Dortch"/>
    <x v="1"/>
    <s v="United States"/>
    <s v="Philadelphia"/>
    <x v="9"/>
    <n v="19143"/>
    <x v="3"/>
    <s v="TEC-PH-10004667"/>
    <x v="2"/>
    <x v="7"/>
    <s v="Cisco 8x8 Inc. 6753i IP Business Phone System"/>
    <n v="728.94600000000003"/>
    <n v="9"/>
    <n v="0.4"/>
    <n v="-157.9383"/>
  </r>
  <r>
    <n v="615"/>
    <s v="CA-2014-138611"/>
    <x v="3"/>
    <x v="237"/>
    <d v="2014-11-18T00:00:00"/>
    <s v="Second Class"/>
    <s v="CK-12595"/>
    <s v="Clytie Kelty"/>
    <x v="0"/>
    <s v="United States"/>
    <s v="Grove City"/>
    <x v="24"/>
    <n v="43123"/>
    <x v="3"/>
    <s v="TEC-PH-10000011"/>
    <x v="2"/>
    <x v="7"/>
    <s v="PureGear Roll-On Screen Protector"/>
    <n v="119.94"/>
    <n v="10"/>
    <n v="0.4"/>
    <n v="15.992000000000001"/>
  </r>
  <r>
    <n v="616"/>
    <s v="CA-2014-138611"/>
    <x v="3"/>
    <x v="237"/>
    <d v="2014-11-18T00:00:00"/>
    <s v="Second Class"/>
    <s v="CK-12595"/>
    <s v="Clytie Kelty"/>
    <x v="0"/>
    <s v="United States"/>
    <s v="Grove City"/>
    <x v="24"/>
    <n v="43123"/>
    <x v="3"/>
    <s v="OFF-BI-10002949"/>
    <x v="1"/>
    <x v="8"/>
    <s v="Prestige Round Ring Binders"/>
    <n v="3.6480000000000001"/>
    <n v="2"/>
    <n v="0.7"/>
    <n v="-2.7968000000000002"/>
  </r>
  <r>
    <n v="617"/>
    <s v="CA-2014-117947"/>
    <x v="3"/>
    <x v="238"/>
    <d v="2014-08-24T00:00:00"/>
    <s v="Second Class"/>
    <s v="NG-18355"/>
    <s v="Nat Gilpin"/>
    <x v="1"/>
    <s v="United States"/>
    <s v="New York City"/>
    <x v="15"/>
    <n v="10011"/>
    <x v="3"/>
    <s v="FUR-FU-10003849"/>
    <x v="0"/>
    <x v="5"/>
    <s v="DAX Metal Frame, Desktop, Stepped-Edge"/>
    <n v="40.479999999999997"/>
    <n v="2"/>
    <n v="0"/>
    <n v="15.7872"/>
  </r>
  <r>
    <n v="618"/>
    <s v="CA-2014-117947"/>
    <x v="3"/>
    <x v="238"/>
    <d v="2014-08-24T00:00:00"/>
    <s v="Second Class"/>
    <s v="NG-18355"/>
    <s v="Nat Gilpin"/>
    <x v="1"/>
    <s v="United States"/>
    <s v="New York City"/>
    <x v="15"/>
    <n v="10011"/>
    <x v="3"/>
    <s v="FUR-FU-10000010"/>
    <x v="0"/>
    <x v="5"/>
    <s v="DAX Value U-Channel Document Frames, Easel Back"/>
    <n v="9.94"/>
    <n v="2"/>
    <n v="0"/>
    <n v="3.0813999999999999"/>
  </r>
  <r>
    <n v="619"/>
    <s v="CA-2014-117947"/>
    <x v="3"/>
    <x v="238"/>
    <d v="2014-08-24T00:00:00"/>
    <s v="Second Class"/>
    <s v="NG-18355"/>
    <s v="Nat Gilpin"/>
    <x v="1"/>
    <s v="United States"/>
    <s v="New York City"/>
    <x v="15"/>
    <n v="10011"/>
    <x v="3"/>
    <s v="OFF-BI-10002824"/>
    <x v="1"/>
    <x v="8"/>
    <s v="Recycled Easel Ring Binders"/>
    <n v="107.42400000000001"/>
    <n v="9"/>
    <n v="0.2"/>
    <n v="33.57"/>
  </r>
  <r>
    <n v="620"/>
    <s v="CA-2014-117947"/>
    <x v="3"/>
    <x v="238"/>
    <d v="2014-08-24T00:00:00"/>
    <s v="Second Class"/>
    <s v="NG-18355"/>
    <s v="Nat Gilpin"/>
    <x v="1"/>
    <s v="United States"/>
    <s v="New York City"/>
    <x v="15"/>
    <n v="10011"/>
    <x v="3"/>
    <s v="TEC-PH-10002538"/>
    <x v="2"/>
    <x v="7"/>
    <s v="Grandstream GXP1160 VoIP phone"/>
    <n v="37.909999999999997"/>
    <n v="1"/>
    <n v="0"/>
    <n v="10.9939"/>
  </r>
  <r>
    <n v="621"/>
    <s v="CA-2014-117947"/>
    <x v="3"/>
    <x v="238"/>
    <d v="2014-08-24T00:00:00"/>
    <s v="Second Class"/>
    <s v="NG-18355"/>
    <s v="Nat Gilpin"/>
    <x v="1"/>
    <s v="United States"/>
    <s v="New York City"/>
    <x v="15"/>
    <n v="10011"/>
    <x v="3"/>
    <s v="FUR-FU-10000521"/>
    <x v="0"/>
    <x v="5"/>
    <s v="Seth Thomas 14&quot; Putty-Colored Wall Clock"/>
    <n v="88.02"/>
    <n v="3"/>
    <n v="0"/>
    <n v="27.286200000000001"/>
  </r>
  <r>
    <n v="622"/>
    <s v="US-2011-111171"/>
    <x v="2"/>
    <x v="58"/>
    <d v="2011-12-31T00:00:00"/>
    <s v="Standard Class"/>
    <s v="CA-12265"/>
    <s v="Christina Anderson"/>
    <x v="0"/>
    <s v="United States"/>
    <s v="Chicago"/>
    <x v="10"/>
    <n v="60610"/>
    <x v="2"/>
    <s v="OFF-BI-10002103"/>
    <x v="1"/>
    <x v="8"/>
    <s v="Cardinal Slant-D Ring Binder, Heavy Gauge Vinyl"/>
    <n v="8.69"/>
    <n v="5"/>
    <n v="0.8"/>
    <n v="-14.773"/>
  </r>
  <r>
    <n v="623"/>
    <s v="CA-2012-138009"/>
    <x v="1"/>
    <x v="239"/>
    <d v="2012-12-03T00:00:00"/>
    <s v="Standard Class"/>
    <s v="SF-20965"/>
    <s v="Sylvia Foulston"/>
    <x v="1"/>
    <s v="United States"/>
    <s v="Dearborn"/>
    <x v="12"/>
    <n v="48126"/>
    <x v="2"/>
    <s v="FUR-CH-10004853"/>
    <x v="0"/>
    <x v="1"/>
    <s v="Global Manager's Adjustable Task Chair, Storm"/>
    <n v="301.95999999999998"/>
    <n v="2"/>
    <n v="0"/>
    <n v="87.568399999999997"/>
  </r>
  <r>
    <n v="624"/>
    <s v="CA-2012-138009"/>
    <x v="1"/>
    <x v="239"/>
    <d v="2012-12-03T00:00:00"/>
    <s v="Standard Class"/>
    <s v="SF-20965"/>
    <s v="Sylvia Foulston"/>
    <x v="1"/>
    <s v="United States"/>
    <s v="Dearborn"/>
    <x v="12"/>
    <n v="48126"/>
    <x v="2"/>
    <s v="OFF-AP-10000179"/>
    <x v="1"/>
    <x v="9"/>
    <s v="Honeywell Enviracaire Portable HEPA Air Cleaner for up to 10 x 16 Room"/>
    <n v="555.21"/>
    <n v="5"/>
    <n v="0.1"/>
    <n v="178.90100000000001"/>
  </r>
  <r>
    <n v="625"/>
    <s v="CA-2012-138009"/>
    <x v="1"/>
    <x v="239"/>
    <d v="2012-12-03T00:00:00"/>
    <s v="Standard Class"/>
    <s v="SF-20965"/>
    <s v="Sylvia Foulston"/>
    <x v="1"/>
    <s v="United States"/>
    <s v="Dearborn"/>
    <x v="12"/>
    <n v="48126"/>
    <x v="2"/>
    <s v="OFF-ST-10001272"/>
    <x v="1"/>
    <x v="4"/>
    <s v="Mini 13-1/2 Capacity Data Binder Rack, Pearl"/>
    <n v="523.48"/>
    <n v="4"/>
    <n v="0"/>
    <n v="130.87"/>
  </r>
  <r>
    <n v="626"/>
    <s v="CA-2012-138009"/>
    <x v="1"/>
    <x v="239"/>
    <d v="2012-12-03T00:00:00"/>
    <s v="Standard Class"/>
    <s v="SF-20965"/>
    <s v="Sylvia Foulston"/>
    <x v="1"/>
    <s v="United States"/>
    <s v="Dearborn"/>
    <x v="12"/>
    <n v="48126"/>
    <x v="2"/>
    <s v="OFF-AR-10004042"/>
    <x v="1"/>
    <x v="6"/>
    <s v="BOSTON Model 1800 Electric Pencil Sharpeners, Putty/Woodgrain"/>
    <n v="161.82"/>
    <n v="9"/>
    <n v="0"/>
    <n v="46.927799999999998"/>
  </r>
  <r>
    <n v="627"/>
    <s v="CA-2014-163020"/>
    <x v="3"/>
    <x v="175"/>
    <d v="2014-09-20T00:00:00"/>
    <s v="Standard Class"/>
    <s v="MO-17800"/>
    <s v="Meg O'Connel"/>
    <x v="2"/>
    <s v="United States"/>
    <s v="New York City"/>
    <x v="15"/>
    <n v="10009"/>
    <x v="3"/>
    <s v="FUR-FU-10000221"/>
    <x v="0"/>
    <x v="5"/>
    <s v="Master Caster Door Stop, Brown"/>
    <n v="35.56"/>
    <n v="7"/>
    <n v="0"/>
    <n v="12.090400000000001"/>
  </r>
  <r>
    <n v="628"/>
    <s v="CA-2014-153787"/>
    <x v="3"/>
    <x v="240"/>
    <d v="2014-05-24T00:00:00"/>
    <s v="Standard Class"/>
    <s v="AT-10735"/>
    <s v="Annie Thurman"/>
    <x v="0"/>
    <s v="United States"/>
    <s v="Seattle"/>
    <x v="4"/>
    <n v="98115"/>
    <x v="1"/>
    <s v="OFF-AP-10001563"/>
    <x v="1"/>
    <x v="9"/>
    <s v="Belkin Premiere Surge Master II 8-outlet surge protector"/>
    <n v="97.16"/>
    <n v="2"/>
    <n v="0"/>
    <n v="28.176400000000001"/>
  </r>
  <r>
    <n v="629"/>
    <s v="CA-2014-133431"/>
    <x v="3"/>
    <x v="94"/>
    <d v="2014-12-22T00:00:00"/>
    <s v="Standard Class"/>
    <s v="LC-17140"/>
    <s v="Logan Currie"/>
    <x v="0"/>
    <s v="United States"/>
    <s v="San Francisco"/>
    <x v="1"/>
    <n v="94122"/>
    <x v="1"/>
    <s v="OFF-BI-10000605"/>
    <x v="1"/>
    <x v="8"/>
    <s v="Acco Pressboard Covers with Storage Hooks, 9 1/2&quot; x 11&quot;, Executive Red"/>
    <n v="15.24"/>
    <n v="5"/>
    <n v="0.2"/>
    <n v="5.1435000000000004"/>
  </r>
  <r>
    <n v="630"/>
    <s v="CA-2014-133431"/>
    <x v="3"/>
    <x v="94"/>
    <d v="2014-12-22T00:00:00"/>
    <s v="Standard Class"/>
    <s v="LC-17140"/>
    <s v="Logan Currie"/>
    <x v="0"/>
    <s v="United States"/>
    <s v="San Francisco"/>
    <x v="1"/>
    <n v="94122"/>
    <x v="1"/>
    <s v="OFF-PA-10002615"/>
    <x v="1"/>
    <x v="10"/>
    <s v="Ampad Gold Fibre Wirebound Steno Books, 6&quot; x 9&quot;, Gregg Ruled"/>
    <n v="13.23"/>
    <n v="3"/>
    <n v="0"/>
    <n v="6.0857999999999999"/>
  </r>
  <r>
    <n v="631"/>
    <s v="US-2013-135720"/>
    <x v="0"/>
    <x v="25"/>
    <d v="2013-12-14T00:00:00"/>
    <s v="Second Class"/>
    <s v="FM-14380"/>
    <s v="Fred McMath"/>
    <x v="0"/>
    <s v="United States"/>
    <s v="Aurora"/>
    <x v="22"/>
    <n v="80013"/>
    <x v="1"/>
    <s v="OFF-ST-10001963"/>
    <x v="1"/>
    <x v="4"/>
    <s v="Tennsco Regal Shelving Units"/>
    <n v="243.38399999999999"/>
    <n v="3"/>
    <n v="0.2"/>
    <n v="-51.719099999999997"/>
  </r>
  <r>
    <n v="632"/>
    <s v="US-2013-135720"/>
    <x v="0"/>
    <x v="25"/>
    <d v="2013-12-14T00:00:00"/>
    <s v="Second Class"/>
    <s v="FM-14380"/>
    <s v="Fred McMath"/>
    <x v="0"/>
    <s v="United States"/>
    <s v="Aurora"/>
    <x v="22"/>
    <n v="80013"/>
    <x v="1"/>
    <s v="TEC-AC-10001267"/>
    <x v="2"/>
    <x v="11"/>
    <s v="Imation 32GB Pocket Pro USB 3.0 Flash Drive - 32 GB - Black - 1 P ..."/>
    <n v="119.8"/>
    <n v="5"/>
    <n v="0.2"/>
    <n v="29.95"/>
  </r>
  <r>
    <n v="633"/>
    <s v="US-2013-135720"/>
    <x v="0"/>
    <x v="25"/>
    <d v="2013-12-14T00:00:00"/>
    <s v="Second Class"/>
    <s v="FM-14380"/>
    <s v="Fred McMath"/>
    <x v="0"/>
    <s v="United States"/>
    <s v="Aurora"/>
    <x v="22"/>
    <n v="80013"/>
    <x v="1"/>
    <s v="TEC-PH-10002103"/>
    <x v="2"/>
    <x v="7"/>
    <s v="Jabra SPEAK 410"/>
    <n v="300.76799999999997"/>
    <n v="4"/>
    <n v="0.2"/>
    <n v="30.076799999999999"/>
  </r>
  <r>
    <n v="634"/>
    <s v="CA-2014-144694"/>
    <x v="3"/>
    <x v="241"/>
    <d v="2014-09-27T00:00:00"/>
    <s v="Second Class"/>
    <s v="BD-11605"/>
    <s v="Brian Dahlen"/>
    <x v="0"/>
    <s v="United States"/>
    <s v="Miami"/>
    <x v="2"/>
    <n v="33180"/>
    <x v="0"/>
    <s v="TEC-AC-10002857"/>
    <x v="2"/>
    <x v="11"/>
    <s v="Verbatim 25 GB 6x Blu-ray Single Layer Recordable Disc, 1/Pack"/>
    <n v="17.88"/>
    <n v="3"/>
    <n v="0.2"/>
    <n v="2.4584999999999999"/>
  </r>
  <r>
    <n v="635"/>
    <s v="CA-2014-144694"/>
    <x v="3"/>
    <x v="241"/>
    <d v="2014-09-27T00:00:00"/>
    <s v="Second Class"/>
    <s v="BD-11605"/>
    <s v="Brian Dahlen"/>
    <x v="0"/>
    <s v="United States"/>
    <s v="Miami"/>
    <x v="2"/>
    <n v="33180"/>
    <x v="0"/>
    <s v="OFF-LA-10003930"/>
    <x v="1"/>
    <x v="2"/>
    <s v="Dot Matrix Printer Tape Reel Labels, White, 5000/Box"/>
    <n v="235.94399999999999"/>
    <n v="3"/>
    <n v="0.2"/>
    <n v="85.529700000000005"/>
  </r>
  <r>
    <n v="636"/>
    <s v="CA-2012-168004"/>
    <x v="1"/>
    <x v="242"/>
    <d v="2012-10-09T00:00:00"/>
    <s v="Second Class"/>
    <s v="DJ-13420"/>
    <s v="Denny Joy"/>
    <x v="1"/>
    <s v="United States"/>
    <s v="Warner Robins"/>
    <x v="32"/>
    <n v="31088"/>
    <x v="0"/>
    <s v="FUR-CH-10001482"/>
    <x v="0"/>
    <x v="1"/>
    <s v="Office Star - Mesh Screen back chair with Vinyl seat"/>
    <n v="392.94"/>
    <n v="3"/>
    <n v="0"/>
    <n v="43.223399999999998"/>
  </r>
  <r>
    <n v="637"/>
    <s v="US-2013-123470"/>
    <x v="0"/>
    <x v="243"/>
    <d v="2013-08-22T00:00:00"/>
    <s v="Standard Class"/>
    <s v="ME-17725"/>
    <s v="Max Engle"/>
    <x v="0"/>
    <s v="United States"/>
    <s v="Aurora"/>
    <x v="22"/>
    <n v="80013"/>
    <x v="1"/>
    <s v="OFF-BI-10001989"/>
    <x v="1"/>
    <x v="8"/>
    <s v="Premium Transparent Presentation Covers by GBC"/>
    <n v="18.882000000000001"/>
    <n v="3"/>
    <n v="0.7"/>
    <n v="-13.8468"/>
  </r>
  <r>
    <n v="638"/>
    <s v="US-2013-123470"/>
    <x v="0"/>
    <x v="243"/>
    <d v="2013-08-22T00:00:00"/>
    <s v="Standard Class"/>
    <s v="ME-17725"/>
    <s v="Max Engle"/>
    <x v="0"/>
    <s v="United States"/>
    <s v="Aurora"/>
    <x v="22"/>
    <n v="80013"/>
    <x v="1"/>
    <s v="OFF-AP-10003287"/>
    <x v="1"/>
    <x v="9"/>
    <s v="Tripp Lite TLP810NET Broadband Surge for Modem/Fax"/>
    <n v="122.328"/>
    <n v="3"/>
    <n v="0.2"/>
    <n v="12.232799999999999"/>
  </r>
  <r>
    <n v="639"/>
    <s v="CA-2013-115917"/>
    <x v="0"/>
    <x v="244"/>
    <d v="2013-05-26T00:00:00"/>
    <s v="Standard Class"/>
    <s v="RB-19465"/>
    <s v="Rick Bensley"/>
    <x v="2"/>
    <s v="United States"/>
    <s v="Vallejo"/>
    <x v="1"/>
    <n v="94591"/>
    <x v="1"/>
    <s v="FUR-FU-10000576"/>
    <x v="0"/>
    <x v="5"/>
    <s v="Luxo Professional Fluorescent Magnifier Lamp with Clamp-Mount Base"/>
    <n v="1049.2"/>
    <n v="5"/>
    <n v="0"/>
    <n v="272.79199999999997"/>
  </r>
  <r>
    <n v="640"/>
    <s v="CA-2013-115917"/>
    <x v="0"/>
    <x v="244"/>
    <d v="2013-05-26T00:00:00"/>
    <s v="Standard Class"/>
    <s v="RB-19465"/>
    <s v="Rick Bensley"/>
    <x v="2"/>
    <s v="United States"/>
    <s v="Vallejo"/>
    <x v="1"/>
    <n v="94591"/>
    <x v="1"/>
    <s v="OFF-BI-10004728"/>
    <x v="1"/>
    <x v="8"/>
    <s v="Wilson Jones Turn Tabs Binder Tool for Ring Binders"/>
    <n v="15.423999999999999"/>
    <n v="4"/>
    <n v="0.2"/>
    <n v="5.0128000000000004"/>
  </r>
  <r>
    <n v="641"/>
    <s v="CA-2013-147067"/>
    <x v="0"/>
    <x v="122"/>
    <d v="2013-12-23T00:00:00"/>
    <s v="Standard Class"/>
    <s v="JD-16150"/>
    <s v="Justin Deggeller"/>
    <x v="1"/>
    <s v="United States"/>
    <s v="Minneapolis"/>
    <x v="11"/>
    <n v="55407"/>
    <x v="2"/>
    <s v="FUR-FU-10000732"/>
    <x v="0"/>
    <x v="5"/>
    <s v="Eldon 200 Class Desk Accessories"/>
    <n v="18.84"/>
    <n v="3"/>
    <n v="0"/>
    <n v="6.0288000000000004"/>
  </r>
  <r>
    <n v="642"/>
    <s v="CA-2014-167913"/>
    <x v="3"/>
    <x v="245"/>
    <d v="2014-08-04T00:00:00"/>
    <s v="Second Class"/>
    <s v="JL-15835"/>
    <s v="John Lee"/>
    <x v="0"/>
    <s v="United States"/>
    <s v="Mission Viejo"/>
    <x v="1"/>
    <n v="92691"/>
    <x v="1"/>
    <s v="OFF-ST-10000585"/>
    <x v="1"/>
    <x v="4"/>
    <s v="Economy Rollaway Files"/>
    <n v="330.4"/>
    <n v="2"/>
    <n v="0"/>
    <n v="85.903999999999996"/>
  </r>
  <r>
    <n v="643"/>
    <s v="CA-2014-167913"/>
    <x v="3"/>
    <x v="245"/>
    <d v="2014-08-04T00:00:00"/>
    <s v="Second Class"/>
    <s v="JL-15835"/>
    <s v="John Lee"/>
    <x v="0"/>
    <s v="United States"/>
    <s v="Mission Viejo"/>
    <x v="1"/>
    <n v="92691"/>
    <x v="1"/>
    <s v="OFF-LA-10002787"/>
    <x v="1"/>
    <x v="2"/>
    <s v="Avery 480"/>
    <n v="26.25"/>
    <n v="7"/>
    <n v="0"/>
    <n v="12.6"/>
  </r>
  <r>
    <n v="644"/>
    <s v="CA-2014-106103"/>
    <x v="3"/>
    <x v="193"/>
    <d v="2014-06-16T00:00:00"/>
    <s v="Standard Class"/>
    <s v="SC-20305"/>
    <s v="Sean Christensen"/>
    <x v="0"/>
    <s v="United States"/>
    <s v="Rochester Hills"/>
    <x v="12"/>
    <n v="48307"/>
    <x v="2"/>
    <s v="TEC-AC-10003832"/>
    <x v="2"/>
    <x v="11"/>
    <s v="Imation 16GB Mini TravelDrive USB 2.0 Flash Drive"/>
    <n v="132.52000000000001"/>
    <n v="4"/>
    <n v="0"/>
    <n v="54.333199999999998"/>
  </r>
  <r>
    <n v="645"/>
    <s v="US-2014-127719"/>
    <x v="3"/>
    <x v="246"/>
    <d v="2014-07-26T00:00:00"/>
    <s v="Standard Class"/>
    <s v="TW-21025"/>
    <s v="Tamara Willingham"/>
    <x v="2"/>
    <s v="United States"/>
    <s v="Plainfield"/>
    <x v="30"/>
    <n v="7060"/>
    <x v="3"/>
    <s v="OFF-PA-10001934"/>
    <x v="1"/>
    <x v="10"/>
    <s v="Xerox 1993"/>
    <n v="6.48"/>
    <n v="1"/>
    <n v="0"/>
    <n v="3.1751999999999998"/>
  </r>
  <r>
    <n v="646"/>
    <s v="CA-2014-126221"/>
    <x v="3"/>
    <x v="247"/>
    <d v="2015-01-06T00:00:00"/>
    <s v="Standard Class"/>
    <s v="CC-12430"/>
    <s v="Chuck Clark"/>
    <x v="2"/>
    <s v="United States"/>
    <s v="Columbus"/>
    <x v="14"/>
    <n v="47201"/>
    <x v="2"/>
    <s v="OFF-AP-10002457"/>
    <x v="1"/>
    <x v="9"/>
    <s v="Eureka The Boss Plus 12-Amp Hard Box Upright Vacuum, Red"/>
    <n v="209.3"/>
    <n v="2"/>
    <n v="0"/>
    <n v="56.511000000000003"/>
  </r>
  <r>
    <n v="647"/>
    <s v="CA-2013-103947"/>
    <x v="0"/>
    <x v="178"/>
    <d v="2013-04-09T00:00:00"/>
    <s v="Standard Class"/>
    <s v="BB-10990"/>
    <s v="Barry Blumstein"/>
    <x v="1"/>
    <s v="United States"/>
    <s v="Sierra Vista"/>
    <x v="16"/>
    <n v="85635"/>
    <x v="1"/>
    <s v="OFF-FA-10003112"/>
    <x v="1"/>
    <x v="13"/>
    <s v="Staples"/>
    <n v="31.56"/>
    <n v="5"/>
    <n v="0.2"/>
    <n v="9.8625000000000007"/>
  </r>
  <r>
    <n v="648"/>
    <s v="CA-2013-103947"/>
    <x v="0"/>
    <x v="178"/>
    <d v="2013-04-09T00:00:00"/>
    <s v="Standard Class"/>
    <s v="BB-10990"/>
    <s v="Barry Blumstein"/>
    <x v="1"/>
    <s v="United States"/>
    <s v="Sierra Vista"/>
    <x v="16"/>
    <n v="85635"/>
    <x v="1"/>
    <s v="OFF-AP-10002350"/>
    <x v="1"/>
    <x v="9"/>
    <s v="Belkin F9H710-06 7 Outlet SurgeMaster Surge Protector"/>
    <n v="30.143999999999998"/>
    <n v="2"/>
    <n v="0.2"/>
    <n v="3.0144000000000002"/>
  </r>
  <r>
    <n v="649"/>
    <s v="CA-2013-160745"/>
    <x v="0"/>
    <x v="25"/>
    <d v="2013-12-17T00:00:00"/>
    <s v="Second Class"/>
    <s v="AR-10825"/>
    <s v="Anthony Rawles"/>
    <x v="1"/>
    <s v="United States"/>
    <s v="Vancouver"/>
    <x v="4"/>
    <n v="98661"/>
    <x v="1"/>
    <s v="FUR-FU-10001935"/>
    <x v="0"/>
    <x v="5"/>
    <s v="3M Hangers With Command Adhesive"/>
    <n v="14.8"/>
    <n v="4"/>
    <n v="0"/>
    <n v="6.0679999999999996"/>
  </r>
  <r>
    <n v="650"/>
    <s v="CA-2013-160745"/>
    <x v="0"/>
    <x v="25"/>
    <d v="2013-12-17T00:00:00"/>
    <s v="Second Class"/>
    <s v="AR-10825"/>
    <s v="Anthony Rawles"/>
    <x v="1"/>
    <s v="United States"/>
    <s v="Vancouver"/>
    <x v="4"/>
    <n v="98661"/>
    <x v="1"/>
    <s v="TEC-PH-10003273"/>
    <x v="2"/>
    <x v="7"/>
    <s v="AT&amp;T TR1909W"/>
    <n v="302.37599999999998"/>
    <n v="3"/>
    <n v="0.2"/>
    <n v="22.6782"/>
  </r>
  <r>
    <n v="651"/>
    <s v="CA-2013-160745"/>
    <x v="0"/>
    <x v="25"/>
    <d v="2013-12-17T00:00:00"/>
    <s v="Second Class"/>
    <s v="AR-10825"/>
    <s v="Anthony Rawles"/>
    <x v="1"/>
    <s v="United States"/>
    <s v="Vancouver"/>
    <x v="4"/>
    <n v="98661"/>
    <x v="1"/>
    <s v="TEC-AC-10001142"/>
    <x v="2"/>
    <x v="11"/>
    <s v="First Data FD10 PIN Pad"/>
    <n v="316"/>
    <n v="4"/>
    <n v="0"/>
    <n v="31.6"/>
  </r>
  <r>
    <n v="652"/>
    <s v="CA-2013-132661"/>
    <x v="0"/>
    <x v="248"/>
    <d v="2013-10-30T00:00:00"/>
    <s v="Standard Class"/>
    <s v="SR-20740"/>
    <s v="Steven Roelle"/>
    <x v="2"/>
    <s v="United States"/>
    <s v="New York City"/>
    <x v="15"/>
    <n v="10024"/>
    <x v="3"/>
    <s v="OFF-PA-10000482"/>
    <x v="1"/>
    <x v="10"/>
    <s v="Snap-A-Way Black Print Carbonless Ruled Speed Letter, Triplicate"/>
    <n v="379.4"/>
    <n v="10"/>
    <n v="0"/>
    <n v="178.31800000000001"/>
  </r>
  <r>
    <n v="653"/>
    <s v="CA-2014-140844"/>
    <x v="3"/>
    <x v="249"/>
    <d v="2014-06-24T00:00:00"/>
    <s v="Standard Class"/>
    <s v="AR-10405"/>
    <s v="Allen Rosenblatt"/>
    <x v="1"/>
    <s v="United States"/>
    <s v="New York City"/>
    <x v="15"/>
    <n v="10035"/>
    <x v="3"/>
    <s v="OFF-PA-10003892"/>
    <x v="1"/>
    <x v="10"/>
    <s v="Xerox 1943"/>
    <n v="97.82"/>
    <n v="2"/>
    <n v="0"/>
    <n v="45.9754"/>
  </r>
  <r>
    <n v="654"/>
    <s v="CA-2014-140844"/>
    <x v="3"/>
    <x v="249"/>
    <d v="2014-06-24T00:00:00"/>
    <s v="Standard Class"/>
    <s v="AR-10405"/>
    <s v="Allen Rosenblatt"/>
    <x v="1"/>
    <s v="United States"/>
    <s v="New York City"/>
    <x v="15"/>
    <n v="10035"/>
    <x v="3"/>
    <s v="TEC-AC-10001101"/>
    <x v="2"/>
    <x v="11"/>
    <s v="Sony 16GB Class 10 Micro SDHC R40 Memory Card"/>
    <n v="103.12"/>
    <n v="8"/>
    <n v="0"/>
    <n v="10.311999999999999"/>
  </r>
  <r>
    <n v="655"/>
    <s v="CA-2013-137239"/>
    <x v="0"/>
    <x v="250"/>
    <d v="2013-08-29T00:00:00"/>
    <s v="Standard Class"/>
    <s v="CR-12730"/>
    <s v="Craig Reiter"/>
    <x v="0"/>
    <s v="United States"/>
    <s v="Columbus"/>
    <x v="24"/>
    <n v="43229"/>
    <x v="3"/>
    <s v="OFF-AP-10002439"/>
    <x v="1"/>
    <x v="9"/>
    <s v="Tripp Lite Isotel 8 Ultra 8 Outlet Metal Surge"/>
    <n v="113.55200000000001"/>
    <n v="2"/>
    <n v="0.2"/>
    <n v="8.5164000000000009"/>
  </r>
  <r>
    <n v="656"/>
    <s v="CA-2013-137239"/>
    <x v="0"/>
    <x v="250"/>
    <d v="2013-08-29T00:00:00"/>
    <s v="Standard Class"/>
    <s v="CR-12730"/>
    <s v="Craig Reiter"/>
    <x v="0"/>
    <s v="United States"/>
    <s v="Columbus"/>
    <x v="24"/>
    <n v="43229"/>
    <x v="3"/>
    <s v="OFF-BI-10002827"/>
    <x v="1"/>
    <x v="8"/>
    <s v="Avery Durable Poly Binders"/>
    <n v="3.3180000000000001"/>
    <n v="2"/>
    <n v="0.7"/>
    <n v="-2.6543999999999999"/>
  </r>
  <r>
    <n v="657"/>
    <s v="CA-2013-137239"/>
    <x v="0"/>
    <x v="250"/>
    <d v="2013-08-29T00:00:00"/>
    <s v="Standard Class"/>
    <s v="CR-12730"/>
    <s v="Craig Reiter"/>
    <x v="0"/>
    <s v="United States"/>
    <s v="Columbus"/>
    <x v="24"/>
    <n v="43229"/>
    <x v="3"/>
    <s v="OFF-EN-10002230"/>
    <x v="1"/>
    <x v="12"/>
    <s v="Airmail Envelopes"/>
    <n v="134.28800000000001"/>
    <n v="2"/>
    <n v="0.2"/>
    <n v="45.322200000000002"/>
  </r>
  <r>
    <n v="658"/>
    <s v="US-2013-156097"/>
    <x v="0"/>
    <x v="251"/>
    <d v="2013-09-20T00:00:00"/>
    <s v="Same Day"/>
    <s v="EH-14125"/>
    <s v="Eugene Hildebrand"/>
    <x v="2"/>
    <s v="United States"/>
    <s v="Aurora"/>
    <x v="10"/>
    <n v="60505"/>
    <x v="2"/>
    <s v="FUR-CH-10001215"/>
    <x v="0"/>
    <x v="1"/>
    <s v="Global Troy Executive Leather Low-Back Tilter"/>
    <n v="701.37199999999996"/>
    <n v="2"/>
    <n v="0.3"/>
    <n v="-50.097999999999999"/>
  </r>
  <r>
    <n v="659"/>
    <s v="US-2013-156097"/>
    <x v="0"/>
    <x v="251"/>
    <d v="2013-09-20T00:00:00"/>
    <s v="Same Day"/>
    <s v="EH-14125"/>
    <s v="Eugene Hildebrand"/>
    <x v="2"/>
    <s v="United States"/>
    <s v="Aurora"/>
    <x v="10"/>
    <n v="60505"/>
    <x v="2"/>
    <s v="OFF-BI-10004654"/>
    <x v="1"/>
    <x v="8"/>
    <s v="Avery Binding System Hidden Tab Executive Style Index Sets"/>
    <n v="2.3079999999999998"/>
    <n v="2"/>
    <n v="0.8"/>
    <n v="-3.4620000000000002"/>
  </r>
  <r>
    <n v="660"/>
    <s v="CA-2012-146563"/>
    <x v="1"/>
    <x v="252"/>
    <d v="2012-08-28T00:00:00"/>
    <s v="Standard Class"/>
    <s v="CB-12025"/>
    <s v="Cassandra Brandow"/>
    <x v="0"/>
    <s v="United States"/>
    <s v="Arlington"/>
    <x v="5"/>
    <n v="76017"/>
    <x v="2"/>
    <s v="OFF-ST-10001490"/>
    <x v="1"/>
    <x v="4"/>
    <s v="Hot File 7-Pocket, Floor Stand"/>
    <n v="999.43200000000002"/>
    <n v="7"/>
    <n v="0.2"/>
    <n v="124.929"/>
  </r>
  <r>
    <n v="661"/>
    <s v="CA-2012-146563"/>
    <x v="1"/>
    <x v="252"/>
    <d v="2012-08-28T00:00:00"/>
    <s v="Standard Class"/>
    <s v="CB-12025"/>
    <s v="Cassandra Brandow"/>
    <x v="0"/>
    <s v="United States"/>
    <s v="Arlington"/>
    <x v="5"/>
    <n v="76017"/>
    <x v="2"/>
    <s v="OFF-ST-10001511"/>
    <x v="1"/>
    <x v="4"/>
    <s v="Space Solutions Commercial Steel Shelving"/>
    <n v="724.08"/>
    <n v="14"/>
    <n v="0.2"/>
    <n v="-135.76499999999999"/>
  </r>
  <r>
    <n v="662"/>
    <s v="CA-2012-146563"/>
    <x v="1"/>
    <x v="252"/>
    <d v="2012-08-28T00:00:00"/>
    <s v="Standard Class"/>
    <s v="CB-12025"/>
    <s v="Cassandra Brandow"/>
    <x v="0"/>
    <s v="United States"/>
    <s v="Arlington"/>
    <x v="5"/>
    <n v="76017"/>
    <x v="2"/>
    <s v="FUR-TA-10001768"/>
    <x v="0"/>
    <x v="3"/>
    <s v="Hon Racetrack Conference Tables"/>
    <n v="918.78499999999997"/>
    <n v="5"/>
    <n v="0.3"/>
    <n v="-118.12949999999999"/>
  </r>
  <r>
    <n v="663"/>
    <s v="CA-2012-146563"/>
    <x v="1"/>
    <x v="252"/>
    <d v="2012-08-28T00:00:00"/>
    <s v="Standard Class"/>
    <s v="CB-12025"/>
    <s v="Cassandra Brandow"/>
    <x v="0"/>
    <s v="United States"/>
    <s v="Arlington"/>
    <x v="5"/>
    <n v="76017"/>
    <x v="2"/>
    <s v="OFF-BI-10003981"/>
    <x v="1"/>
    <x v="8"/>
    <s v="Avery Durable Plastic 1&quot; Binders"/>
    <n v="2.7240000000000002"/>
    <n v="3"/>
    <n v="0.8"/>
    <n v="-4.2222"/>
  </r>
  <r>
    <n v="664"/>
    <s v="CA-2013-123666"/>
    <x v="0"/>
    <x v="253"/>
    <d v="2013-03-31T00:00:00"/>
    <s v="Standard Class"/>
    <s v="SP-20545"/>
    <s v="Sibella Parks"/>
    <x v="1"/>
    <s v="United States"/>
    <s v="New York City"/>
    <x v="15"/>
    <n v="10011"/>
    <x v="3"/>
    <s v="OFF-ST-10001522"/>
    <x v="1"/>
    <x v="4"/>
    <s v="Gould Plastics 18-Pocket Panel Bin, 34w x 5-1/4d x 20-1/2h"/>
    <n v="459.95"/>
    <n v="5"/>
    <n v="0"/>
    <n v="18.398"/>
  </r>
  <r>
    <n v="665"/>
    <s v="CA-2013-143308"/>
    <x v="0"/>
    <x v="254"/>
    <d v="2013-11-05T00:00:00"/>
    <s v="Same Day"/>
    <s v="RC-19825"/>
    <s v="Roy Collins"/>
    <x v="0"/>
    <s v="United States"/>
    <s v="Louisville"/>
    <x v="0"/>
    <n v="40214"/>
    <x v="0"/>
    <s v="OFF-FA-10000621"/>
    <x v="1"/>
    <x v="13"/>
    <s v="OIC Colored Binder Clips, Assorted Sizes"/>
    <n v="10.74"/>
    <n v="3"/>
    <n v="0"/>
    <n v="5.2625999999999999"/>
  </r>
  <r>
    <n v="666"/>
    <s v="CA-2014-132682"/>
    <x v="3"/>
    <x v="110"/>
    <d v="2014-06-11T00:00:00"/>
    <s v="Second Class"/>
    <s v="TH-21235"/>
    <s v="Tiffany House"/>
    <x v="1"/>
    <s v="United States"/>
    <s v="Dallas"/>
    <x v="5"/>
    <n v="75081"/>
    <x v="2"/>
    <s v="OFF-SU-10004231"/>
    <x v="1"/>
    <x v="14"/>
    <s v="Acme Tagit Stainless Steel Antibacterial Scissors"/>
    <n v="23.76"/>
    <n v="3"/>
    <n v="0.2"/>
    <n v="2.0790000000000002"/>
  </r>
  <r>
    <n v="667"/>
    <s v="CA-2014-132682"/>
    <x v="3"/>
    <x v="110"/>
    <d v="2014-06-11T00:00:00"/>
    <s v="Second Class"/>
    <s v="TH-21235"/>
    <s v="Tiffany House"/>
    <x v="1"/>
    <s v="United States"/>
    <s v="Dallas"/>
    <x v="5"/>
    <n v="75081"/>
    <x v="2"/>
    <s v="OFF-PA-10000474"/>
    <x v="1"/>
    <x v="10"/>
    <s v="Staples"/>
    <n v="85.055999999999997"/>
    <n v="3"/>
    <n v="0.2"/>
    <n v="28.706399999999999"/>
  </r>
  <r>
    <n v="668"/>
    <s v="CA-2014-132682"/>
    <x v="3"/>
    <x v="110"/>
    <d v="2014-06-11T00:00:00"/>
    <s v="Second Class"/>
    <s v="TH-21235"/>
    <s v="Tiffany House"/>
    <x v="1"/>
    <s v="United States"/>
    <s v="Dallas"/>
    <x v="5"/>
    <n v="75081"/>
    <x v="2"/>
    <s v="TEC-PH-10004042"/>
    <x v="2"/>
    <x v="7"/>
    <s v="ClearOne Communications CHAT 70 OC Speaker Phone"/>
    <n v="381.57600000000002"/>
    <n v="3"/>
    <n v="0.2"/>
    <n v="28.618200000000002"/>
  </r>
  <r>
    <n v="669"/>
    <s v="CA-2011-156314"/>
    <x v="2"/>
    <x v="163"/>
    <d v="2011-12-26T00:00:00"/>
    <s v="First Class"/>
    <s v="RP-19390"/>
    <s v="Resi Pölking"/>
    <x v="0"/>
    <s v="United States"/>
    <s v="Cleveland"/>
    <x v="24"/>
    <n v="44105"/>
    <x v="3"/>
    <s v="FUR-FU-10003096"/>
    <x v="0"/>
    <x v="5"/>
    <s v="Master Giant Foot Doorstop, Safety Yellow"/>
    <n v="30.36"/>
    <n v="5"/>
    <n v="0.2"/>
    <n v="8.7285000000000004"/>
  </r>
  <r>
    <n v="670"/>
    <s v="US-2014-106663"/>
    <x v="3"/>
    <x v="255"/>
    <d v="2014-06-14T00:00:00"/>
    <s v="Standard Class"/>
    <s v="MO-17800"/>
    <s v="Meg O'Connel"/>
    <x v="2"/>
    <s v="United States"/>
    <s v="Chicago"/>
    <x v="10"/>
    <n v="60653"/>
    <x v="2"/>
    <s v="FUR-FU-10002759"/>
    <x v="0"/>
    <x v="5"/>
    <s v="12-1/2 Diameter Round Wall Clock"/>
    <n v="23.975999999999999"/>
    <n v="3"/>
    <n v="0.6"/>
    <n v="-14.3856"/>
  </r>
  <r>
    <n v="671"/>
    <s v="US-2014-106663"/>
    <x v="3"/>
    <x v="255"/>
    <d v="2014-06-14T00:00:00"/>
    <s v="Standard Class"/>
    <s v="MO-17800"/>
    <s v="Meg O'Connel"/>
    <x v="2"/>
    <s v="United States"/>
    <s v="Chicago"/>
    <x v="10"/>
    <n v="60653"/>
    <x v="2"/>
    <s v="FUR-TA-10000688"/>
    <x v="0"/>
    <x v="3"/>
    <s v="Chromcraft Bull-Nose Wood Round Conference Table Top, Wood Base"/>
    <n v="108.925"/>
    <n v="1"/>
    <n v="0.5"/>
    <n v="-71.890500000000003"/>
  </r>
  <r>
    <n v="672"/>
    <s v="US-2014-106663"/>
    <x v="3"/>
    <x v="255"/>
    <d v="2014-06-14T00:00:00"/>
    <s v="Standard Class"/>
    <s v="MO-17800"/>
    <s v="Meg O'Connel"/>
    <x v="2"/>
    <s v="United States"/>
    <s v="Chicago"/>
    <x v="10"/>
    <n v="60653"/>
    <x v="2"/>
    <s v="OFF-PA-10002377"/>
    <x v="1"/>
    <x v="10"/>
    <s v="Adams Telephone Message Book W/Dividers/Space For Phone Numbers, 5 1/4&quot;X8 1/2&quot;, 200/Messages"/>
    <n v="36.351999999999997"/>
    <n v="8"/>
    <n v="0.2"/>
    <n v="11.36"/>
  </r>
  <r>
    <n v="673"/>
    <s v="CA-2014-111178"/>
    <x v="3"/>
    <x v="140"/>
    <d v="2014-06-23T00:00:00"/>
    <s v="Standard Class"/>
    <s v="TD-20995"/>
    <s v="Tamara Dahlen"/>
    <x v="0"/>
    <s v="United States"/>
    <s v="Quincy"/>
    <x v="10"/>
    <n v="62301"/>
    <x v="2"/>
    <s v="OFF-AR-10001954"/>
    <x v="1"/>
    <x v="6"/>
    <s v="Newell 331"/>
    <n v="19.559999999999999"/>
    <n v="5"/>
    <n v="0.2"/>
    <n v="1.7115"/>
  </r>
  <r>
    <n v="674"/>
    <s v="CA-2014-130351"/>
    <x v="3"/>
    <x v="256"/>
    <d v="2014-12-09T00:00:00"/>
    <s v="First Class"/>
    <s v="RB-19570"/>
    <s v="Rob Beeghly"/>
    <x v="0"/>
    <s v="United States"/>
    <s v="Columbus"/>
    <x v="14"/>
    <n v="47201"/>
    <x v="2"/>
    <s v="OFF-AP-10004532"/>
    <x v="1"/>
    <x v="9"/>
    <s v="Kensington 6 Outlet Guardian Standard Surge Protector"/>
    <n v="61.44"/>
    <n v="3"/>
    <n v="0"/>
    <n v="16.588799999999999"/>
  </r>
  <r>
    <n v="675"/>
    <s v="CA-2014-130351"/>
    <x v="3"/>
    <x v="256"/>
    <d v="2014-12-09T00:00:00"/>
    <s v="First Class"/>
    <s v="RB-19570"/>
    <s v="Rob Beeghly"/>
    <x v="0"/>
    <s v="United States"/>
    <s v="Columbus"/>
    <x v="14"/>
    <n v="47201"/>
    <x v="2"/>
    <s v="OFF-PA-10002137"/>
    <x v="1"/>
    <x v="10"/>
    <s v="Southworth 100% Résumé Paper, 24lb."/>
    <n v="38.9"/>
    <n v="5"/>
    <n v="0"/>
    <n v="17.504999999999999"/>
  </r>
  <r>
    <n v="676"/>
    <s v="CA-2014-130351"/>
    <x v="3"/>
    <x v="256"/>
    <d v="2014-12-09T00:00:00"/>
    <s v="First Class"/>
    <s v="RB-19570"/>
    <s v="Rob Beeghly"/>
    <x v="0"/>
    <s v="United States"/>
    <s v="Columbus"/>
    <x v="14"/>
    <n v="47201"/>
    <x v="2"/>
    <s v="TEC-AC-10003832"/>
    <x v="2"/>
    <x v="11"/>
    <s v="Imation 16GB Mini TravelDrive USB 2.0 Flash Drive"/>
    <n v="99.39"/>
    <n v="3"/>
    <n v="0"/>
    <n v="40.749899999999997"/>
  </r>
  <r>
    <n v="677"/>
    <s v="US-2014-119438"/>
    <x v="3"/>
    <x v="257"/>
    <d v="2014-03-24T00:00:00"/>
    <s v="Standard Class"/>
    <s v="CD-11980"/>
    <s v="Carol Darley"/>
    <x v="0"/>
    <s v="United States"/>
    <s v="Tyler"/>
    <x v="5"/>
    <n v="75701"/>
    <x v="2"/>
    <s v="OFF-AP-10000804"/>
    <x v="1"/>
    <x v="9"/>
    <s v="Hoover Portapower Portable Vacuum"/>
    <n v="2.6880000000000002"/>
    <n v="3"/>
    <n v="0.8"/>
    <n v="-7.3920000000000003"/>
  </r>
  <r>
    <n v="678"/>
    <s v="US-2014-119438"/>
    <x v="3"/>
    <x v="257"/>
    <d v="2014-03-24T00:00:00"/>
    <s v="Standard Class"/>
    <s v="CD-11980"/>
    <s v="Carol Darley"/>
    <x v="0"/>
    <s v="United States"/>
    <s v="Tyler"/>
    <x v="5"/>
    <n v="75701"/>
    <x v="2"/>
    <s v="TEC-AC-10003614"/>
    <x v="2"/>
    <x v="11"/>
    <s v="Verbatim 25 GB 6x Blu-ray Single Layer Recordable Disc, 10/Pack"/>
    <n v="27.815999999999999"/>
    <n v="3"/>
    <n v="0.2"/>
    <n v="4.5201000000000002"/>
  </r>
  <r>
    <n v="679"/>
    <s v="US-2014-119438"/>
    <x v="3"/>
    <x v="257"/>
    <d v="2014-03-24T00:00:00"/>
    <s v="Standard Class"/>
    <s v="CD-11980"/>
    <s v="Carol Darley"/>
    <x v="0"/>
    <s v="United States"/>
    <s v="Tyler"/>
    <x v="5"/>
    <n v="75701"/>
    <x v="2"/>
    <s v="FUR-FU-10003553"/>
    <x v="0"/>
    <x v="5"/>
    <s v="Howard Miller 13-1/2&quot; Diameter Rosebrook Wall Clock"/>
    <n v="82.524000000000001"/>
    <n v="3"/>
    <n v="0.6"/>
    <n v="-41.262"/>
  </r>
  <r>
    <n v="680"/>
    <s v="US-2014-119438"/>
    <x v="3"/>
    <x v="257"/>
    <d v="2014-03-24T00:00:00"/>
    <s v="Standard Class"/>
    <s v="CD-11980"/>
    <s v="Carol Darley"/>
    <x v="0"/>
    <s v="United States"/>
    <s v="Tyler"/>
    <x v="5"/>
    <n v="75701"/>
    <x v="2"/>
    <s v="OFF-BI-10004632"/>
    <x v="1"/>
    <x v="8"/>
    <s v="Ibico Hi-Tech Manual Binding System"/>
    <n v="182.994"/>
    <n v="3"/>
    <n v="0.8"/>
    <n v="-320.23950000000002"/>
  </r>
  <r>
    <n v="681"/>
    <s v="CA-2013-164511"/>
    <x v="0"/>
    <x v="258"/>
    <d v="2013-11-25T00:00:00"/>
    <s v="Standard Class"/>
    <s v="DJ-13630"/>
    <s v="Doug Jacobs"/>
    <x v="0"/>
    <s v="United States"/>
    <s v="New York City"/>
    <x v="15"/>
    <n v="10024"/>
    <x v="3"/>
    <s v="OFF-BI-10003305"/>
    <x v="1"/>
    <x v="8"/>
    <s v="Avery Hanging File Binders"/>
    <n v="14.352"/>
    <n v="3"/>
    <n v="0.2"/>
    <n v="4.6643999999999997"/>
  </r>
  <r>
    <n v="682"/>
    <s v="CA-2013-164511"/>
    <x v="0"/>
    <x v="258"/>
    <d v="2013-11-25T00:00:00"/>
    <s v="Standard Class"/>
    <s v="DJ-13630"/>
    <s v="Doug Jacobs"/>
    <x v="0"/>
    <s v="United States"/>
    <s v="New York City"/>
    <x v="15"/>
    <n v="10024"/>
    <x v="3"/>
    <s v="OFF-ST-10002583"/>
    <x v="1"/>
    <x v="4"/>
    <s v="Fellowes Neat Ideas Storage Cubes"/>
    <n v="64.959999999999994"/>
    <n v="2"/>
    <n v="0"/>
    <n v="2.5983999999999998"/>
  </r>
  <r>
    <n v="683"/>
    <s v="CA-2013-164511"/>
    <x v="0"/>
    <x v="258"/>
    <d v="2013-11-25T00:00:00"/>
    <s v="Standard Class"/>
    <s v="DJ-13630"/>
    <s v="Doug Jacobs"/>
    <x v="0"/>
    <s v="United States"/>
    <s v="New York City"/>
    <x v="15"/>
    <n v="10024"/>
    <x v="3"/>
    <s v="OFF-ST-10004507"/>
    <x v="1"/>
    <x v="4"/>
    <s v="Advantus Rolling Storage Box"/>
    <n v="68.599999999999994"/>
    <n v="4"/>
    <n v="0"/>
    <n v="18.521999999999998"/>
  </r>
  <r>
    <n v="684"/>
    <s v="US-2014-168116"/>
    <x v="3"/>
    <x v="259"/>
    <d v="2014-11-05T00:00:00"/>
    <s v="Same Day"/>
    <s v="GT-14635"/>
    <s v="Grant Thornton"/>
    <x v="1"/>
    <s v="United States"/>
    <s v="Burlington"/>
    <x v="3"/>
    <n v="27217"/>
    <x v="0"/>
    <s v="TEC-MA-10004125"/>
    <x v="2"/>
    <x v="15"/>
    <s v="Cubify CubeX 3D Printer Triple Head Print"/>
    <n v="7999.98"/>
    <n v="4"/>
    <n v="0.5"/>
    <n v="-3839.9904000000001"/>
  </r>
  <r>
    <n v="685"/>
    <s v="US-2014-168116"/>
    <x v="3"/>
    <x v="259"/>
    <d v="2014-11-05T00:00:00"/>
    <s v="Same Day"/>
    <s v="GT-14635"/>
    <s v="Grant Thornton"/>
    <x v="1"/>
    <s v="United States"/>
    <s v="Burlington"/>
    <x v="3"/>
    <n v="27217"/>
    <x v="0"/>
    <s v="OFF-AP-10002457"/>
    <x v="1"/>
    <x v="9"/>
    <s v="Eureka The Boss Plus 12-Amp Hard Box Upright Vacuum, Red"/>
    <n v="167.44"/>
    <n v="2"/>
    <n v="0.2"/>
    <n v="14.651"/>
  </r>
  <r>
    <n v="686"/>
    <s v="CA-2011-157784"/>
    <x v="2"/>
    <x v="260"/>
    <d v="2011-07-08T00:00:00"/>
    <s v="First Class"/>
    <s v="MC-17845"/>
    <s v="Michael Chen"/>
    <x v="0"/>
    <s v="United States"/>
    <s v="Jackson"/>
    <x v="35"/>
    <n v="39212"/>
    <x v="0"/>
    <s v="TEC-AC-10003911"/>
    <x v="2"/>
    <x v="11"/>
    <s v="NETGEAR AC1750 Dual Band Gigabit Smart WiFi Router"/>
    <n v="479.97"/>
    <n v="3"/>
    <n v="0"/>
    <n v="163.18979999999999"/>
  </r>
  <r>
    <n v="687"/>
    <s v="CA-2011-157784"/>
    <x v="2"/>
    <x v="260"/>
    <d v="2011-07-08T00:00:00"/>
    <s v="First Class"/>
    <s v="MC-17845"/>
    <s v="Michael Chen"/>
    <x v="0"/>
    <s v="United States"/>
    <s v="Jackson"/>
    <x v="35"/>
    <n v="39212"/>
    <x v="0"/>
    <s v="OFF-LA-10001934"/>
    <x v="1"/>
    <x v="2"/>
    <s v="Avery 516"/>
    <n v="14.62"/>
    <n v="2"/>
    <n v="0"/>
    <n v="6.8714000000000004"/>
  </r>
  <r>
    <n v="688"/>
    <s v="CA-2011-157784"/>
    <x v="2"/>
    <x v="260"/>
    <d v="2011-07-08T00:00:00"/>
    <s v="First Class"/>
    <s v="MC-17845"/>
    <s v="Michael Chen"/>
    <x v="0"/>
    <s v="United States"/>
    <s v="Jackson"/>
    <x v="35"/>
    <n v="39212"/>
    <x v="0"/>
    <s v="OFF-PA-10000304"/>
    <x v="1"/>
    <x v="10"/>
    <s v="Xerox 1995"/>
    <n v="19.440000000000001"/>
    <n v="3"/>
    <n v="0"/>
    <n v="9.3312000000000008"/>
  </r>
  <r>
    <n v="689"/>
    <s v="CA-2014-161480"/>
    <x v="3"/>
    <x v="53"/>
    <d v="2014-12-30T00:00:00"/>
    <s v="Standard Class"/>
    <s v="RA-19285"/>
    <s v="Ralph Arnett"/>
    <x v="0"/>
    <s v="United States"/>
    <s v="New York City"/>
    <x v="15"/>
    <n v="10035"/>
    <x v="3"/>
    <s v="FUR-BO-10004015"/>
    <x v="0"/>
    <x v="0"/>
    <s v="Bush Andora Bookcase, Maple/Graphite Gray Finish"/>
    <n v="191.98400000000001"/>
    <n v="2"/>
    <n v="0.2"/>
    <n v="4.7995999999999999"/>
  </r>
  <r>
    <n v="690"/>
    <s v="US-2011-117135"/>
    <x v="2"/>
    <x v="261"/>
    <d v="2011-06-23T00:00:00"/>
    <s v="Second Class"/>
    <s v="NP-18325"/>
    <s v="Naresj Patel"/>
    <x v="0"/>
    <s v="United States"/>
    <s v="Waynesboro"/>
    <x v="17"/>
    <n v="22980"/>
    <x v="0"/>
    <s v="FUR-FU-10004071"/>
    <x v="0"/>
    <x v="5"/>
    <s v="Luxo Professional Magnifying Clamp-On Fluorescent Lamps"/>
    <n v="104.01"/>
    <n v="1"/>
    <n v="0"/>
    <n v="14.561400000000001"/>
  </r>
  <r>
    <n v="691"/>
    <s v="US-2011-117135"/>
    <x v="2"/>
    <x v="261"/>
    <d v="2011-06-23T00:00:00"/>
    <s v="Second Class"/>
    <s v="NP-18325"/>
    <s v="Naresj Patel"/>
    <x v="0"/>
    <s v="United States"/>
    <s v="Waynesboro"/>
    <x v="17"/>
    <n v="22980"/>
    <x v="0"/>
    <s v="TEC-PH-10002033"/>
    <x v="2"/>
    <x v="7"/>
    <s v="Konftel 250 Conference phone - Charcoal black"/>
    <n v="284.82"/>
    <n v="1"/>
    <n v="0"/>
    <n v="74.053200000000004"/>
  </r>
  <r>
    <n v="692"/>
    <s v="US-2011-117135"/>
    <x v="2"/>
    <x v="261"/>
    <d v="2011-06-23T00:00:00"/>
    <s v="Second Class"/>
    <s v="NP-18325"/>
    <s v="Naresj Patel"/>
    <x v="0"/>
    <s v="United States"/>
    <s v="Waynesboro"/>
    <x v="17"/>
    <n v="22980"/>
    <x v="0"/>
    <s v="OFF-ST-10002444"/>
    <x v="1"/>
    <x v="4"/>
    <s v="Recycled Eldon Regeneration Jumbo File"/>
    <n v="36.840000000000003"/>
    <n v="3"/>
    <n v="0"/>
    <n v="10.315200000000001"/>
  </r>
  <r>
    <n v="693"/>
    <s v="CA-2012-131534"/>
    <x v="1"/>
    <x v="262"/>
    <d v="2012-04-02T00:00:00"/>
    <s v="Standard Class"/>
    <s v="AB-10165"/>
    <s v="Alan Barnes"/>
    <x v="0"/>
    <s v="United States"/>
    <s v="Los Angeles"/>
    <x v="1"/>
    <n v="90036"/>
    <x v="1"/>
    <s v="TEC-AC-10002253"/>
    <x v="2"/>
    <x v="11"/>
    <s v="Imation Bio 8GB USB Flash Drive Imation Corp"/>
    <n v="166.24"/>
    <n v="1"/>
    <n v="0"/>
    <n v="24.936"/>
  </r>
  <r>
    <n v="694"/>
    <s v="CA-2012-131534"/>
    <x v="1"/>
    <x v="262"/>
    <d v="2012-04-02T00:00:00"/>
    <s v="Standard Class"/>
    <s v="AB-10165"/>
    <s v="Alan Barnes"/>
    <x v="0"/>
    <s v="United States"/>
    <s v="Los Angeles"/>
    <x v="1"/>
    <n v="90036"/>
    <x v="1"/>
    <s v="OFF-PA-10000743"/>
    <x v="1"/>
    <x v="10"/>
    <s v="Xerox 1977"/>
    <n v="33.4"/>
    <n v="5"/>
    <n v="0"/>
    <n v="16.032"/>
  </r>
  <r>
    <n v="695"/>
    <s v="CA-2012-119291"/>
    <x v="1"/>
    <x v="263"/>
    <d v="2012-05-17T00:00:00"/>
    <s v="First Class"/>
    <s v="JO-15550"/>
    <s v="Jesus Ocampo"/>
    <x v="2"/>
    <s v="United States"/>
    <s v="Chester"/>
    <x v="9"/>
    <n v="19013"/>
    <x v="3"/>
    <s v="OFF-AR-10003373"/>
    <x v="1"/>
    <x v="6"/>
    <s v="Boston School Pro Electric Pencil Sharpener, 1670"/>
    <n v="198.27199999999999"/>
    <n v="8"/>
    <n v="0.2"/>
    <n v="17.348800000000001"/>
  </r>
  <r>
    <n v="696"/>
    <s v="CA-2012-119291"/>
    <x v="1"/>
    <x v="263"/>
    <d v="2012-05-17T00:00:00"/>
    <s v="First Class"/>
    <s v="JO-15550"/>
    <s v="Jesus Ocampo"/>
    <x v="2"/>
    <s v="United States"/>
    <s v="Chester"/>
    <x v="9"/>
    <n v="19013"/>
    <x v="3"/>
    <s v="OFF-LA-10002312"/>
    <x v="1"/>
    <x v="2"/>
    <s v="Avery 490"/>
    <n v="47.36"/>
    <n v="4"/>
    <n v="0.2"/>
    <n v="17.760000000000002"/>
  </r>
  <r>
    <n v="697"/>
    <s v="CA-2012-119291"/>
    <x v="1"/>
    <x v="263"/>
    <d v="2012-05-17T00:00:00"/>
    <s v="First Class"/>
    <s v="JO-15550"/>
    <s v="Jesus Ocampo"/>
    <x v="2"/>
    <s v="United States"/>
    <s v="Chester"/>
    <x v="9"/>
    <n v="19013"/>
    <x v="3"/>
    <s v="OFF-EN-10000927"/>
    <x v="1"/>
    <x v="12"/>
    <s v="Jet-Pak Recycled Peel 'N' Seal Padded Mailers"/>
    <n v="200.98400000000001"/>
    <n v="7"/>
    <n v="0.2"/>
    <n v="62.807499999999997"/>
  </r>
  <r>
    <n v="698"/>
    <s v="CA-2012-119291"/>
    <x v="1"/>
    <x v="263"/>
    <d v="2012-05-17T00:00:00"/>
    <s v="First Class"/>
    <s v="JO-15550"/>
    <s v="Jesus Ocampo"/>
    <x v="2"/>
    <s v="United States"/>
    <s v="Chester"/>
    <x v="9"/>
    <n v="19013"/>
    <x v="3"/>
    <s v="OFF-LA-10003510"/>
    <x v="1"/>
    <x v="2"/>
    <s v="Avery 4027 File Folder Labels for Dot Matrix Printers, 5000 Labels per Box, White"/>
    <n v="97.695999999999998"/>
    <n v="4"/>
    <n v="0.2"/>
    <n v="31.751200000000001"/>
  </r>
  <r>
    <n v="699"/>
    <s v="CA-2012-119291"/>
    <x v="1"/>
    <x v="263"/>
    <d v="2012-05-17T00:00:00"/>
    <s v="First Class"/>
    <s v="JO-15550"/>
    <s v="Jesus Ocampo"/>
    <x v="2"/>
    <s v="United States"/>
    <s v="Chester"/>
    <x v="9"/>
    <n v="19013"/>
    <x v="3"/>
    <s v="OFF-AR-10001118"/>
    <x v="1"/>
    <x v="6"/>
    <s v="Binney &amp; Smith Crayola Metallic Crayons, 16-Color Pack"/>
    <n v="2.6960000000000002"/>
    <n v="1"/>
    <n v="0.2"/>
    <n v="0.80879999999999996"/>
  </r>
  <r>
    <n v="700"/>
    <s v="CA-2012-119291"/>
    <x v="1"/>
    <x v="263"/>
    <d v="2012-05-17T00:00:00"/>
    <s v="First Class"/>
    <s v="JO-15550"/>
    <s v="Jesus Ocampo"/>
    <x v="2"/>
    <s v="United States"/>
    <s v="Chester"/>
    <x v="9"/>
    <n v="19013"/>
    <x v="3"/>
    <s v="OFF-BI-10001575"/>
    <x v="1"/>
    <x v="8"/>
    <s v="GBC Linen Binding Covers"/>
    <n v="18.588000000000001"/>
    <n v="2"/>
    <n v="0.7"/>
    <n v="-13.6312"/>
  </r>
  <r>
    <n v="701"/>
    <s v="CA-2012-119291"/>
    <x v="1"/>
    <x v="263"/>
    <d v="2012-05-17T00:00:00"/>
    <s v="First Class"/>
    <s v="JO-15550"/>
    <s v="Jesus Ocampo"/>
    <x v="2"/>
    <s v="United States"/>
    <s v="Chester"/>
    <x v="9"/>
    <n v="19013"/>
    <x v="3"/>
    <s v="OFF-BI-10001982"/>
    <x v="1"/>
    <x v="8"/>
    <s v="Wilson Jones Custom Binder Spines &amp; Labels"/>
    <n v="4.8959999999999999"/>
    <n v="3"/>
    <n v="0.7"/>
    <n v="-3.4272"/>
  </r>
  <r>
    <n v="702"/>
    <s v="CA-2014-114552"/>
    <x v="3"/>
    <x v="264"/>
    <d v="2014-09-09T00:00:00"/>
    <s v="Standard Class"/>
    <s v="Dl-13600"/>
    <s v="Dorris liebe"/>
    <x v="1"/>
    <s v="United States"/>
    <s v="Cleveland"/>
    <x v="24"/>
    <n v="44105"/>
    <x v="3"/>
    <s v="FUR-FU-10002960"/>
    <x v="0"/>
    <x v="5"/>
    <s v="Eldon 200 Class Desk Accessories, Burgundy"/>
    <n v="15.071999999999999"/>
    <n v="3"/>
    <n v="0.2"/>
    <n v="4.1448"/>
  </r>
  <r>
    <n v="703"/>
    <s v="CA-2013-163755"/>
    <x v="0"/>
    <x v="254"/>
    <d v="2013-11-09T00:00:00"/>
    <s v="Second Class"/>
    <s v="AS-10285"/>
    <s v="Alejandro Savely"/>
    <x v="1"/>
    <s v="United States"/>
    <s v="Seattle"/>
    <x v="4"/>
    <n v="98103"/>
    <x v="1"/>
    <s v="FUR-FU-10003394"/>
    <x v="0"/>
    <x v="5"/>
    <s v="Tenex &quot;The Solids&quot; Textured Chair Mats"/>
    <n v="209.88"/>
    <n v="3"/>
    <n v="0"/>
    <n v="35.679600000000001"/>
  </r>
  <r>
    <n v="704"/>
    <s v="CA-2012-142027"/>
    <x v="1"/>
    <x v="265"/>
    <d v="2012-04-14T00:00:00"/>
    <s v="Standard Class"/>
    <s v="JK-15370"/>
    <s v="Jay Kimmel"/>
    <x v="0"/>
    <s v="United States"/>
    <s v="Long Beach"/>
    <x v="1"/>
    <n v="90805"/>
    <x v="1"/>
    <s v="FUR-TA-10002774"/>
    <x v="0"/>
    <x v="3"/>
    <s v="Laminate Occasional Tables"/>
    <n v="369.91199999999998"/>
    <n v="3"/>
    <n v="0.2"/>
    <n v="-13.871700000000001"/>
  </r>
  <r>
    <n v="705"/>
    <s v="CA-2011-138527"/>
    <x v="2"/>
    <x v="171"/>
    <d v="2011-09-17T00:00:00"/>
    <s v="Standard Class"/>
    <s v="BN-11470"/>
    <s v="Brad Norvell"/>
    <x v="1"/>
    <s v="United States"/>
    <s v="Cary"/>
    <x v="3"/>
    <n v="27511"/>
    <x v="0"/>
    <s v="OFF-PA-10001800"/>
    <x v="1"/>
    <x v="10"/>
    <s v="Xerox 220"/>
    <n v="10.368"/>
    <n v="2"/>
    <n v="0.2"/>
    <n v="3.6288"/>
  </r>
  <r>
    <n v="706"/>
    <s v="CA-2011-138527"/>
    <x v="2"/>
    <x v="171"/>
    <d v="2011-09-17T00:00:00"/>
    <s v="Standard Class"/>
    <s v="BN-11470"/>
    <s v="Brad Norvell"/>
    <x v="1"/>
    <s v="United States"/>
    <s v="Cary"/>
    <x v="3"/>
    <n v="27511"/>
    <x v="0"/>
    <s v="OFF-AP-10001469"/>
    <x v="1"/>
    <x v="9"/>
    <s v="Fellowes 8 Outlet Superior Workstation Surge Protector"/>
    <n v="166.84"/>
    <n v="5"/>
    <n v="0.2"/>
    <n v="18.769500000000001"/>
  </r>
  <r>
    <n v="707"/>
    <s v="CA-2011-138527"/>
    <x v="2"/>
    <x v="171"/>
    <d v="2011-09-17T00:00:00"/>
    <s v="Standard Class"/>
    <s v="BN-11470"/>
    <s v="Brad Norvell"/>
    <x v="1"/>
    <s v="United States"/>
    <s v="Cary"/>
    <x v="3"/>
    <n v="27511"/>
    <x v="0"/>
    <s v="TEC-AC-10002399"/>
    <x v="2"/>
    <x v="11"/>
    <s v="SanDisk Cruzer 32 GB USB Flash Drive"/>
    <n v="15.215999999999999"/>
    <n v="1"/>
    <n v="0.2"/>
    <n v="2.2824"/>
  </r>
  <r>
    <n v="708"/>
    <s v="CA-2011-112158"/>
    <x v="2"/>
    <x v="266"/>
    <d v="2011-12-04T00:00:00"/>
    <s v="First Class"/>
    <s v="DP-13165"/>
    <s v="David Philippe"/>
    <x v="0"/>
    <s v="United States"/>
    <s v="New York City"/>
    <x v="15"/>
    <n v="10035"/>
    <x v="3"/>
    <s v="TEC-AC-10003628"/>
    <x v="2"/>
    <x v="11"/>
    <s v="Logitech 910-002974 M325 Wireless Mouse for Web Scrolling"/>
    <n v="119.96"/>
    <n v="4"/>
    <n v="0"/>
    <n v="52.782400000000003"/>
  </r>
  <r>
    <n v="709"/>
    <s v="CA-2011-112158"/>
    <x v="2"/>
    <x v="266"/>
    <d v="2011-12-04T00:00:00"/>
    <s v="First Class"/>
    <s v="DP-13165"/>
    <s v="David Philippe"/>
    <x v="0"/>
    <s v="United States"/>
    <s v="New York City"/>
    <x v="15"/>
    <n v="10035"/>
    <x v="3"/>
    <s v="FUR-BO-10003272"/>
    <x v="0"/>
    <x v="0"/>
    <s v="O'Sullivan Living Dimensions 5-Shelf Bookcases"/>
    <n v="883.92"/>
    <n v="5"/>
    <n v="0.2"/>
    <n v="-110.49"/>
  </r>
  <r>
    <n v="710"/>
    <s v="CA-2011-112158"/>
    <x v="2"/>
    <x v="266"/>
    <d v="2011-12-04T00:00:00"/>
    <s v="First Class"/>
    <s v="DP-13165"/>
    <s v="David Philippe"/>
    <x v="0"/>
    <s v="United States"/>
    <s v="New York City"/>
    <x v="15"/>
    <n v="10035"/>
    <x v="3"/>
    <s v="OFF-BI-10000050"/>
    <x v="1"/>
    <x v="8"/>
    <s v="Angle-D Binders with Locking Rings, Label Holders"/>
    <n v="46.72"/>
    <n v="8"/>
    <n v="0.2"/>
    <n v="15.768000000000001"/>
  </r>
  <r>
    <n v="711"/>
    <s v="CA-2011-113887"/>
    <x v="2"/>
    <x v="267"/>
    <d v="2011-04-07T00:00:00"/>
    <s v="First Class"/>
    <s v="TH-21550"/>
    <s v="Tracy Hopkins"/>
    <x v="2"/>
    <s v="United States"/>
    <s v="New York City"/>
    <x v="15"/>
    <n v="10035"/>
    <x v="3"/>
    <s v="OFF-PA-10004071"/>
    <x v="1"/>
    <x v="10"/>
    <s v="Eaton Premium Continuous-Feed Paper, 25% Cotton, Letter Size, White, 1000 Shts/Box"/>
    <n v="55.48"/>
    <n v="1"/>
    <n v="0"/>
    <n v="26.630400000000002"/>
  </r>
  <r>
    <n v="712"/>
    <s v="CA-2014-146136"/>
    <x v="3"/>
    <x v="213"/>
    <d v="2014-09-08T00:00:00"/>
    <s v="Standard Class"/>
    <s v="AP-10915"/>
    <s v="Arthur Prichep"/>
    <x v="0"/>
    <s v="United States"/>
    <s v="Palm Coast"/>
    <x v="2"/>
    <n v="32137"/>
    <x v="0"/>
    <s v="OFF-EN-10001219"/>
    <x v="1"/>
    <x v="12"/>
    <s v="#10- 4 1/8&quot; x 9 1/2&quot; Security-Tint Envelopes"/>
    <n v="24.448"/>
    <n v="4"/>
    <n v="0.2"/>
    <n v="8.8623999999999992"/>
  </r>
  <r>
    <n v="713"/>
    <s v="US-2014-100048"/>
    <x v="3"/>
    <x v="240"/>
    <d v="2014-05-25T00:00:00"/>
    <s v="Standard Class"/>
    <s v="RS-19765"/>
    <s v="Roland Schwarz"/>
    <x v="1"/>
    <s v="United States"/>
    <s v="Mount Vernon"/>
    <x v="15"/>
    <n v="10550"/>
    <x v="3"/>
    <s v="OFF-AP-10001154"/>
    <x v="1"/>
    <x v="9"/>
    <s v="Bionaire Personal Warm Mist Humidifier/Vaporizer"/>
    <n v="281.33999999999997"/>
    <n v="6"/>
    <n v="0"/>
    <n v="109.7226"/>
  </r>
  <r>
    <n v="714"/>
    <s v="US-2014-100048"/>
    <x v="3"/>
    <x v="240"/>
    <d v="2014-05-25T00:00:00"/>
    <s v="Standard Class"/>
    <s v="RS-19765"/>
    <s v="Roland Schwarz"/>
    <x v="1"/>
    <s v="United States"/>
    <s v="Mount Vernon"/>
    <x v="15"/>
    <n v="10550"/>
    <x v="3"/>
    <s v="TEC-PH-10003012"/>
    <x v="2"/>
    <x v="7"/>
    <s v="Nortel Meridian M3904 Professional Digital phone"/>
    <n v="307.98"/>
    <n v="2"/>
    <n v="0"/>
    <n v="89.3142"/>
  </r>
  <r>
    <n v="715"/>
    <s v="US-2014-100048"/>
    <x v="3"/>
    <x v="240"/>
    <d v="2014-05-25T00:00:00"/>
    <s v="Standard Class"/>
    <s v="RS-19765"/>
    <s v="Roland Schwarz"/>
    <x v="1"/>
    <s v="United States"/>
    <s v="Mount Vernon"/>
    <x v="15"/>
    <n v="10550"/>
    <x v="3"/>
    <s v="TEC-AC-10001606"/>
    <x v="2"/>
    <x v="11"/>
    <s v="Logitech Wireless Performance Mouse MX for PC and Mac"/>
    <n v="299.97000000000003"/>
    <n v="3"/>
    <n v="0"/>
    <n v="113.98860000000001"/>
  </r>
  <r>
    <n v="716"/>
    <s v="CA-2011-153150"/>
    <x v="2"/>
    <x v="268"/>
    <d v="2011-07-06T00:00:00"/>
    <s v="Second Class"/>
    <s v="Dl-13600"/>
    <s v="Dorris liebe"/>
    <x v="1"/>
    <s v="United States"/>
    <s v="Seattle"/>
    <x v="4"/>
    <n v="98105"/>
    <x v="1"/>
    <s v="OFF-BI-10003355"/>
    <x v="1"/>
    <x v="8"/>
    <s v="Cardinal Holdit Business Card Pockets"/>
    <n v="19.920000000000002"/>
    <n v="5"/>
    <n v="0.2"/>
    <n v="6.9720000000000004"/>
  </r>
  <r>
    <n v="717"/>
    <s v="CA-2011-130092"/>
    <x v="2"/>
    <x v="269"/>
    <d v="2011-01-15T00:00:00"/>
    <s v="First Class"/>
    <s v="SV-20365"/>
    <s v="Seth Vernon"/>
    <x v="0"/>
    <s v="United States"/>
    <s v="Dover"/>
    <x v="13"/>
    <n v="19901"/>
    <x v="3"/>
    <s v="FUR-FU-10000010"/>
    <x v="0"/>
    <x v="5"/>
    <s v="DAX Value U-Channel Document Frames, Easel Back"/>
    <n v="9.94"/>
    <n v="2"/>
    <n v="0"/>
    <n v="3.0813999999999999"/>
  </r>
  <r>
    <n v="718"/>
    <s v="CA-2014-108910"/>
    <x v="3"/>
    <x v="241"/>
    <d v="2014-09-30T00:00:00"/>
    <s v="Standard Class"/>
    <s v="KC-16540"/>
    <s v="Kelly Collister"/>
    <x v="0"/>
    <s v="United States"/>
    <s v="Newark"/>
    <x v="24"/>
    <n v="43055"/>
    <x v="3"/>
    <s v="FUR-FU-10002253"/>
    <x v="0"/>
    <x v="5"/>
    <s v="Howard Miller 13&quot; Diameter Pewter Finish Round Wall Clock"/>
    <n v="103.056"/>
    <n v="3"/>
    <n v="0.2"/>
    <n v="24.4758"/>
  </r>
  <r>
    <n v="719"/>
    <s v="CA-2011-104472"/>
    <x v="2"/>
    <x v="270"/>
    <d v="2011-06-07T00:00:00"/>
    <s v="Standard Class"/>
    <s v="CK-12325"/>
    <s v="Christine Kargatis"/>
    <x v="2"/>
    <s v="United States"/>
    <s v="Orem"/>
    <x v="7"/>
    <n v="84057"/>
    <x v="1"/>
    <s v="OFF-BI-10001658"/>
    <x v="1"/>
    <x v="8"/>
    <s v="GBC Standard Therm-A-Bind Covers"/>
    <n v="59.808"/>
    <n v="3"/>
    <n v="0.2"/>
    <n v="19.4376"/>
  </r>
  <r>
    <n v="720"/>
    <s v="CA-2011-104472"/>
    <x v="2"/>
    <x v="270"/>
    <d v="2011-06-07T00:00:00"/>
    <s v="Standard Class"/>
    <s v="CK-12325"/>
    <s v="Christine Kargatis"/>
    <x v="2"/>
    <s v="United States"/>
    <s v="Orem"/>
    <x v="7"/>
    <n v="84057"/>
    <x v="1"/>
    <s v="FUR-FU-10000246"/>
    <x v="0"/>
    <x v="5"/>
    <s v="Aluminum Document Frame"/>
    <n v="73.319999999999993"/>
    <n v="6"/>
    <n v="0"/>
    <n v="21.995999999999999"/>
  </r>
  <r>
    <n v="721"/>
    <s v="CA-2013-112942"/>
    <x v="0"/>
    <x v="271"/>
    <d v="2013-02-18T00:00:00"/>
    <s v="Standard Class"/>
    <s v="RD-19810"/>
    <s v="Ross DeVincentis"/>
    <x v="2"/>
    <s v="United States"/>
    <s v="Los Angeles"/>
    <x v="1"/>
    <n v="90045"/>
    <x v="1"/>
    <s v="OFF-PA-10004092"/>
    <x v="1"/>
    <x v="10"/>
    <s v="Tops Green Bar Computer Printout Paper"/>
    <n v="146.82"/>
    <n v="3"/>
    <n v="0"/>
    <n v="73.41"/>
  </r>
  <r>
    <n v="722"/>
    <s v="CA-2013-142335"/>
    <x v="0"/>
    <x v="272"/>
    <d v="2013-12-20T00:00:00"/>
    <s v="Standard Class"/>
    <s v="MP-17965"/>
    <s v="Michael Paige"/>
    <x v="1"/>
    <s v="United States"/>
    <s v="Detroit"/>
    <x v="12"/>
    <n v="48205"/>
    <x v="2"/>
    <s v="FUR-TA-10000198"/>
    <x v="0"/>
    <x v="3"/>
    <s v="Chromcraft Bull-Nose Wood Oval Conference Tables &amp; Bases"/>
    <n v="1652.94"/>
    <n v="3"/>
    <n v="0"/>
    <n v="231.41159999999999"/>
  </r>
  <r>
    <n v="723"/>
    <s v="CA-2013-142335"/>
    <x v="0"/>
    <x v="272"/>
    <d v="2013-12-20T00:00:00"/>
    <s v="Standard Class"/>
    <s v="MP-17965"/>
    <s v="Michael Paige"/>
    <x v="1"/>
    <s v="United States"/>
    <s v="Detroit"/>
    <x v="12"/>
    <n v="48205"/>
    <x v="2"/>
    <s v="OFF-ST-10000036"/>
    <x v="1"/>
    <x v="4"/>
    <s v="Recycled Data-Pak for Archival Bound Computer Printouts, 12-1/2 x 12-1/2 x 16"/>
    <n v="296.37"/>
    <n v="3"/>
    <n v="0"/>
    <n v="80.019900000000007"/>
  </r>
  <r>
    <n v="724"/>
    <s v="CA-2011-117429"/>
    <x v="2"/>
    <x v="273"/>
    <d v="2011-10-13T00:00:00"/>
    <s v="Standard Class"/>
    <s v="MR-17545"/>
    <s v="Mathew Reese"/>
    <x v="2"/>
    <s v="United States"/>
    <s v="Philadelphia"/>
    <x v="9"/>
    <n v="19140"/>
    <x v="3"/>
    <s v="FUR-FU-10000222"/>
    <x v="0"/>
    <x v="5"/>
    <s v="Seth Thomas 16&quot; Steel Case Clock"/>
    <n v="129.91999999999999"/>
    <n v="5"/>
    <n v="0.2"/>
    <n v="21.111999999999998"/>
  </r>
  <r>
    <n v="725"/>
    <s v="CA-2013-114713"/>
    <x v="0"/>
    <x v="274"/>
    <d v="2013-07-13T00:00:00"/>
    <s v="Standard Class"/>
    <s v="SC-20695"/>
    <s v="Steve Chapman"/>
    <x v="1"/>
    <s v="United States"/>
    <s v="Hialeah"/>
    <x v="2"/>
    <n v="33012"/>
    <x v="0"/>
    <s v="OFF-SU-10004664"/>
    <x v="1"/>
    <x v="14"/>
    <s v="Acme Softgrip Scissors"/>
    <n v="45.584000000000003"/>
    <n v="7"/>
    <n v="0.2"/>
    <n v="5.1281999999999996"/>
  </r>
  <r>
    <n v="726"/>
    <s v="CA-2014-144113"/>
    <x v="3"/>
    <x v="118"/>
    <d v="2014-09-21T00:00:00"/>
    <s v="Standard Class"/>
    <s v="JF-15355"/>
    <s v="Jay Fein"/>
    <x v="0"/>
    <s v="United States"/>
    <s v="Austin"/>
    <x v="5"/>
    <n v="78745"/>
    <x v="2"/>
    <s v="OFF-EN-10001141"/>
    <x v="1"/>
    <x v="12"/>
    <s v="Manila Recycled Extra-Heavyweight Clasp Envelopes, 6&quot; x 9&quot;"/>
    <n v="17.568000000000001"/>
    <n v="2"/>
    <n v="0.2"/>
    <n v="6.3684000000000003"/>
  </r>
  <r>
    <n v="727"/>
    <s v="CA-2014-144113"/>
    <x v="3"/>
    <x v="118"/>
    <d v="2014-09-21T00:00:00"/>
    <s v="Standard Class"/>
    <s v="JF-15355"/>
    <s v="Jay Fein"/>
    <x v="0"/>
    <s v="United States"/>
    <s v="Austin"/>
    <x v="5"/>
    <n v="78745"/>
    <x v="2"/>
    <s v="TEC-PH-10002170"/>
    <x v="2"/>
    <x v="7"/>
    <s v="ClearSounds CSC500 Amplified Spirit Phone Corded phone"/>
    <n v="55.991999999999997"/>
    <n v="1"/>
    <n v="0.2"/>
    <n v="5.5991999999999997"/>
  </r>
  <r>
    <n v="728"/>
    <s v="US-2013-150861"/>
    <x v="0"/>
    <x v="275"/>
    <d v="2013-12-07T00:00:00"/>
    <s v="First Class"/>
    <s v="EG-13900"/>
    <s v="Emily Grady"/>
    <x v="0"/>
    <s v="United States"/>
    <s v="Oceanside"/>
    <x v="15"/>
    <n v="11572"/>
    <x v="3"/>
    <s v="OFF-PA-10001954"/>
    <x v="1"/>
    <x v="10"/>
    <s v="Xerox 1964"/>
    <n v="182.72"/>
    <n v="8"/>
    <n v="0"/>
    <n v="84.051199999999994"/>
  </r>
  <r>
    <n v="729"/>
    <s v="US-2013-150861"/>
    <x v="0"/>
    <x v="275"/>
    <d v="2013-12-07T00:00:00"/>
    <s v="First Class"/>
    <s v="EG-13900"/>
    <s v="Emily Grady"/>
    <x v="0"/>
    <s v="United States"/>
    <s v="Oceanside"/>
    <x v="15"/>
    <n v="11572"/>
    <x v="3"/>
    <s v="FUR-TA-10002228"/>
    <x v="0"/>
    <x v="3"/>
    <s v="Bevis Traditional Conference Table Top, Plinth Base"/>
    <n v="400.03199999999998"/>
    <n v="2"/>
    <n v="0.4"/>
    <n v="-153.34559999999999"/>
  </r>
  <r>
    <n v="730"/>
    <s v="US-2013-150861"/>
    <x v="0"/>
    <x v="275"/>
    <d v="2013-12-07T00:00:00"/>
    <s v="First Class"/>
    <s v="EG-13900"/>
    <s v="Emily Grady"/>
    <x v="0"/>
    <s v="United States"/>
    <s v="Oceanside"/>
    <x v="15"/>
    <n v="11572"/>
    <x v="3"/>
    <s v="OFF-ST-10004634"/>
    <x v="1"/>
    <x v="4"/>
    <s v="Personal Folder Holder, Ebony"/>
    <n v="33.630000000000003"/>
    <n v="3"/>
    <n v="0"/>
    <n v="10.089"/>
  </r>
  <r>
    <n v="731"/>
    <s v="US-2013-150861"/>
    <x v="0"/>
    <x v="275"/>
    <d v="2013-12-07T00:00:00"/>
    <s v="First Class"/>
    <s v="EG-13900"/>
    <s v="Emily Grady"/>
    <x v="0"/>
    <s v="United States"/>
    <s v="Oceanside"/>
    <x v="15"/>
    <n v="11572"/>
    <x v="3"/>
    <s v="FUR-CH-10002965"/>
    <x v="0"/>
    <x v="1"/>
    <s v="Global Leather Highback Executive Chair with Pneumatic Height Adjustment, Black"/>
    <n v="542.64599999999996"/>
    <n v="3"/>
    <n v="0.1"/>
    <n v="102.49979999999999"/>
  </r>
  <r>
    <n v="732"/>
    <s v="US-2013-150861"/>
    <x v="0"/>
    <x v="275"/>
    <d v="2013-12-07T00:00:00"/>
    <s v="First Class"/>
    <s v="EG-13900"/>
    <s v="Emily Grady"/>
    <x v="0"/>
    <s v="United States"/>
    <s v="Oceanside"/>
    <x v="15"/>
    <n v="11572"/>
    <x v="3"/>
    <s v="OFF-LA-10001317"/>
    <x v="1"/>
    <x v="2"/>
    <s v="Avery 520"/>
    <n v="6.3"/>
    <n v="2"/>
    <n v="0"/>
    <n v="3.024"/>
  </r>
  <r>
    <n v="733"/>
    <s v="CA-2014-131954"/>
    <x v="3"/>
    <x v="276"/>
    <d v="2014-01-26T00:00:00"/>
    <s v="Standard Class"/>
    <s v="DS-13030"/>
    <s v="Darrin Sayre"/>
    <x v="2"/>
    <s v="United States"/>
    <s v="Seattle"/>
    <x v="4"/>
    <n v="98115"/>
    <x v="1"/>
    <s v="OFF-ST-10000736"/>
    <x v="1"/>
    <x v="4"/>
    <s v="Carina Double Wide Media Storage Towers in Natural &amp; Black"/>
    <n v="242.94"/>
    <n v="3"/>
    <n v="0"/>
    <n v="9.7175999999999991"/>
  </r>
  <r>
    <n v="734"/>
    <s v="CA-2014-131954"/>
    <x v="3"/>
    <x v="276"/>
    <d v="2014-01-26T00:00:00"/>
    <s v="Standard Class"/>
    <s v="DS-13030"/>
    <s v="Darrin Sayre"/>
    <x v="2"/>
    <s v="United States"/>
    <s v="Seattle"/>
    <x v="4"/>
    <n v="98115"/>
    <x v="1"/>
    <s v="TEC-AC-10003610"/>
    <x v="2"/>
    <x v="11"/>
    <s v="Logitech Illuminated - Keyboard"/>
    <n v="179.97"/>
    <n v="3"/>
    <n v="0"/>
    <n v="86.385599999999997"/>
  </r>
  <r>
    <n v="735"/>
    <s v="CA-2014-131954"/>
    <x v="3"/>
    <x v="276"/>
    <d v="2014-01-26T00:00:00"/>
    <s v="Standard Class"/>
    <s v="DS-13030"/>
    <s v="Darrin Sayre"/>
    <x v="2"/>
    <s v="United States"/>
    <s v="Seattle"/>
    <x v="4"/>
    <n v="98115"/>
    <x v="1"/>
    <s v="OFF-BI-10003982"/>
    <x v="1"/>
    <x v="8"/>
    <s v="Wilson Jones Century Plastic Molded Ring Binders"/>
    <n v="99.695999999999998"/>
    <n v="6"/>
    <n v="0.2"/>
    <n v="33.647399999999998"/>
  </r>
  <r>
    <n v="736"/>
    <s v="CA-2014-131954"/>
    <x v="3"/>
    <x v="276"/>
    <d v="2014-01-26T00:00:00"/>
    <s v="Standard Class"/>
    <s v="DS-13030"/>
    <s v="Darrin Sayre"/>
    <x v="2"/>
    <s v="United States"/>
    <s v="Seattle"/>
    <x v="4"/>
    <n v="98115"/>
    <x v="1"/>
    <s v="OFF-BI-10003291"/>
    <x v="1"/>
    <x v="8"/>
    <s v="Wilson Jones Leather-Like Binders with DublLock Round Rings"/>
    <n v="27.936"/>
    <n v="4"/>
    <n v="0.2"/>
    <n v="9.4283999999999999"/>
  </r>
  <r>
    <n v="737"/>
    <s v="CA-2014-131954"/>
    <x v="3"/>
    <x v="276"/>
    <d v="2014-01-26T00:00:00"/>
    <s v="Standard Class"/>
    <s v="DS-13030"/>
    <s v="Darrin Sayre"/>
    <x v="2"/>
    <s v="United States"/>
    <s v="Seattle"/>
    <x v="4"/>
    <n v="98115"/>
    <x v="1"/>
    <s v="FUR-BO-10001619"/>
    <x v="0"/>
    <x v="0"/>
    <s v="O'Sullivan Cherrywood Estates Traditional Bookcase"/>
    <n v="84.98"/>
    <n v="1"/>
    <n v="0"/>
    <n v="18.695599999999999"/>
  </r>
  <r>
    <n v="738"/>
    <s v="CA-2014-131954"/>
    <x v="3"/>
    <x v="276"/>
    <d v="2014-01-26T00:00:00"/>
    <s v="Standard Class"/>
    <s v="DS-13030"/>
    <s v="Darrin Sayre"/>
    <x v="2"/>
    <s v="United States"/>
    <s v="Seattle"/>
    <x v="4"/>
    <n v="98115"/>
    <x v="1"/>
    <s v="OFF-BI-10000138"/>
    <x v="1"/>
    <x v="8"/>
    <s v="Acco Translucent Poly Ring Binders"/>
    <n v="18.72"/>
    <n v="5"/>
    <n v="0.2"/>
    <n v="6.5519999999999996"/>
  </r>
  <r>
    <n v="739"/>
    <s v="CA-2011-132500"/>
    <x v="2"/>
    <x v="78"/>
    <d v="2011-09-12T00:00:00"/>
    <s v="Standard Class"/>
    <s v="GZ-14470"/>
    <s v="Gary Zandusky"/>
    <x v="0"/>
    <s v="United States"/>
    <s v="San Francisco"/>
    <x v="1"/>
    <n v="94110"/>
    <x v="1"/>
    <s v="TEC-AC-10001383"/>
    <x v="2"/>
    <x v="11"/>
    <s v="Logitech Wireless Touch Keyboard K400"/>
    <n v="49.98"/>
    <n v="2"/>
    <n v="0"/>
    <n v="8.4966000000000008"/>
  </r>
  <r>
    <n v="740"/>
    <s v="CA-2011-112326"/>
    <x v="2"/>
    <x v="277"/>
    <d v="2011-01-09T00:00:00"/>
    <s v="Standard Class"/>
    <s v="PO-19195"/>
    <s v="Phillina Ober"/>
    <x v="2"/>
    <s v="United States"/>
    <s v="Naperville"/>
    <x v="10"/>
    <n v="60540"/>
    <x v="2"/>
    <s v="OFF-LA-10003223"/>
    <x v="1"/>
    <x v="2"/>
    <s v="Avery 508"/>
    <n v="11.784000000000001"/>
    <n v="3"/>
    <n v="0.2"/>
    <n v="4.2717000000000001"/>
  </r>
  <r>
    <n v="741"/>
    <s v="CA-2011-112326"/>
    <x v="2"/>
    <x v="277"/>
    <d v="2011-01-09T00:00:00"/>
    <s v="Standard Class"/>
    <s v="PO-19195"/>
    <s v="Phillina Ober"/>
    <x v="2"/>
    <s v="United States"/>
    <s v="Naperville"/>
    <x v="10"/>
    <n v="60540"/>
    <x v="2"/>
    <s v="OFF-ST-10002743"/>
    <x v="1"/>
    <x v="4"/>
    <s v="SAFCO Boltless Steel Shelving"/>
    <n v="272.73599999999999"/>
    <n v="3"/>
    <n v="0.2"/>
    <n v="-64.774799999999999"/>
  </r>
  <r>
    <n v="742"/>
    <s v="CA-2011-112326"/>
    <x v="2"/>
    <x v="277"/>
    <d v="2011-01-09T00:00:00"/>
    <s v="Standard Class"/>
    <s v="PO-19195"/>
    <s v="Phillina Ober"/>
    <x v="2"/>
    <s v="United States"/>
    <s v="Naperville"/>
    <x v="10"/>
    <n v="60540"/>
    <x v="2"/>
    <s v="OFF-BI-10004094"/>
    <x v="1"/>
    <x v="8"/>
    <s v="GBC Standard Plastic Binding Systems Combs"/>
    <n v="3.54"/>
    <n v="2"/>
    <n v="0.8"/>
    <n v="-5.4870000000000001"/>
  </r>
  <r>
    <n v="743"/>
    <s v="US-2013-146710"/>
    <x v="0"/>
    <x v="278"/>
    <d v="2013-09-02T00:00:00"/>
    <s v="Standard Class"/>
    <s v="SS-20875"/>
    <s v="Sung Shariari"/>
    <x v="0"/>
    <s v="United States"/>
    <s v="Dallas"/>
    <x v="5"/>
    <n v="75220"/>
    <x v="2"/>
    <s v="OFF-SU-10004498"/>
    <x v="1"/>
    <x v="14"/>
    <s v="Martin-Yale Premier Letter Opener"/>
    <n v="51.52"/>
    <n v="5"/>
    <n v="0.2"/>
    <n v="-10.948"/>
  </r>
  <r>
    <n v="744"/>
    <s v="US-2013-146710"/>
    <x v="0"/>
    <x v="278"/>
    <d v="2013-09-02T00:00:00"/>
    <s v="Standard Class"/>
    <s v="SS-20875"/>
    <s v="Sung Shariari"/>
    <x v="0"/>
    <s v="United States"/>
    <s v="Dallas"/>
    <x v="5"/>
    <n v="75220"/>
    <x v="2"/>
    <s v="OFF-PA-10002615"/>
    <x v="1"/>
    <x v="10"/>
    <s v="Ampad Gold Fibre Wirebound Steno Books, 6&quot; x 9&quot;, Gregg Ruled"/>
    <n v="3.528"/>
    <n v="1"/>
    <n v="0.2"/>
    <n v="1.1466000000000001"/>
  </r>
  <r>
    <n v="745"/>
    <s v="US-2013-146710"/>
    <x v="0"/>
    <x v="278"/>
    <d v="2013-09-02T00:00:00"/>
    <s v="Standard Class"/>
    <s v="SS-20875"/>
    <s v="Sung Shariari"/>
    <x v="0"/>
    <s v="United States"/>
    <s v="Dallas"/>
    <x v="5"/>
    <n v="75220"/>
    <x v="2"/>
    <s v="OFF-PA-10004971"/>
    <x v="1"/>
    <x v="10"/>
    <s v="Xerox 196"/>
    <n v="4.6239999999999997"/>
    <n v="1"/>
    <n v="0.2"/>
    <n v="1.6761999999999999"/>
  </r>
  <r>
    <n v="746"/>
    <s v="US-2013-146710"/>
    <x v="0"/>
    <x v="278"/>
    <d v="2013-09-02T00:00:00"/>
    <s v="Standard Class"/>
    <s v="SS-20875"/>
    <s v="Sung Shariari"/>
    <x v="0"/>
    <s v="United States"/>
    <s v="Dallas"/>
    <x v="5"/>
    <n v="75220"/>
    <x v="2"/>
    <s v="OFF-SU-10004261"/>
    <x v="1"/>
    <x v="14"/>
    <s v="Fiskars 8&quot; Scissors, 2/Pack"/>
    <n v="55.167999999999999"/>
    <n v="4"/>
    <n v="0.2"/>
    <n v="6.2064000000000004"/>
  </r>
  <r>
    <n v="747"/>
    <s v="CA-2011-124429"/>
    <x v="2"/>
    <x v="279"/>
    <d v="2011-05-27T00:00:00"/>
    <s v="Same Day"/>
    <s v="MH-17785"/>
    <s v="Maya Herman"/>
    <x v="1"/>
    <s v="United States"/>
    <s v="San Diego"/>
    <x v="1"/>
    <n v="92105"/>
    <x v="1"/>
    <s v="FUR-TA-10002607"/>
    <x v="0"/>
    <x v="3"/>
    <s v="KI Conference Tables"/>
    <n v="567.12"/>
    <n v="10"/>
    <n v="0.2"/>
    <n v="-28.356000000000002"/>
  </r>
  <r>
    <n v="748"/>
    <s v="CA-2011-124429"/>
    <x v="2"/>
    <x v="279"/>
    <d v="2011-05-27T00:00:00"/>
    <s v="Same Day"/>
    <s v="MH-17785"/>
    <s v="Maya Herman"/>
    <x v="1"/>
    <s v="United States"/>
    <s v="San Diego"/>
    <x v="1"/>
    <n v="92105"/>
    <x v="1"/>
    <s v="OFF-ST-10001809"/>
    <x v="1"/>
    <x v="4"/>
    <s v="Fellowes Officeware Wire Shelving"/>
    <n v="359.32"/>
    <n v="4"/>
    <n v="0"/>
    <n v="7.1863999999999999"/>
  </r>
  <r>
    <n v="749"/>
    <s v="CA-2013-150889"/>
    <x v="0"/>
    <x v="231"/>
    <d v="2013-03-23T00:00:00"/>
    <s v="Second Class"/>
    <s v="PB-19105"/>
    <s v="Peter Bühler"/>
    <x v="0"/>
    <s v="United States"/>
    <s v="Evanston"/>
    <x v="10"/>
    <n v="60201"/>
    <x v="2"/>
    <s v="TEC-PH-10000004"/>
    <x v="2"/>
    <x v="7"/>
    <s v="Belkin iPhone and iPad Lightning Cable"/>
    <n v="11.992000000000001"/>
    <n v="1"/>
    <n v="0.2"/>
    <n v="0.89939999999999998"/>
  </r>
  <r>
    <n v="750"/>
    <s v="CA-2014-126074"/>
    <x v="3"/>
    <x v="280"/>
    <d v="2014-10-07T00:00:00"/>
    <s v="Standard Class"/>
    <s v="RF-19735"/>
    <s v="Roland Fjeld"/>
    <x v="0"/>
    <s v="United States"/>
    <s v="Trenton"/>
    <x v="12"/>
    <n v="48183"/>
    <x v="2"/>
    <s v="OFF-BI-10003638"/>
    <x v="1"/>
    <x v="8"/>
    <s v="GBC Durable Plastic Covers"/>
    <n v="58.05"/>
    <n v="3"/>
    <n v="0"/>
    <n v="26.702999999999999"/>
  </r>
  <r>
    <n v="751"/>
    <s v="CA-2014-126074"/>
    <x v="3"/>
    <x v="280"/>
    <d v="2014-10-07T00:00:00"/>
    <s v="Standard Class"/>
    <s v="RF-19735"/>
    <s v="Roland Fjeld"/>
    <x v="0"/>
    <s v="United States"/>
    <s v="Trenton"/>
    <x v="12"/>
    <n v="48183"/>
    <x v="2"/>
    <s v="FUR-FU-10003577"/>
    <x v="0"/>
    <x v="5"/>
    <s v="Nu-Dell Leatherette Frames"/>
    <n v="157.74"/>
    <n v="11"/>
    <n v="0"/>
    <n v="56.7864"/>
  </r>
  <r>
    <n v="752"/>
    <s v="CA-2014-126074"/>
    <x v="3"/>
    <x v="280"/>
    <d v="2014-10-07T00:00:00"/>
    <s v="Standard Class"/>
    <s v="RF-19735"/>
    <s v="Roland Fjeld"/>
    <x v="0"/>
    <s v="United States"/>
    <s v="Trenton"/>
    <x v="12"/>
    <n v="48183"/>
    <x v="2"/>
    <s v="OFF-AR-10003478"/>
    <x v="1"/>
    <x v="6"/>
    <s v="Avery Hi-Liter EverBold Pen Style Fluorescent Highlighters, 4/Pack"/>
    <n v="56.98"/>
    <n v="7"/>
    <n v="0"/>
    <n v="22.792000000000002"/>
  </r>
  <r>
    <n v="753"/>
    <s v="CA-2014-126074"/>
    <x v="3"/>
    <x v="280"/>
    <d v="2014-10-07T00:00:00"/>
    <s v="Standard Class"/>
    <s v="RF-19735"/>
    <s v="Roland Fjeld"/>
    <x v="0"/>
    <s v="United States"/>
    <s v="Trenton"/>
    <x v="12"/>
    <n v="48183"/>
    <x v="2"/>
    <s v="OFF-BI-10000546"/>
    <x v="1"/>
    <x v="8"/>
    <s v="Avery Durable Binders"/>
    <n v="2.88"/>
    <n v="1"/>
    <n v="0"/>
    <n v="1.4112"/>
  </r>
  <r>
    <n v="754"/>
    <s v="CA-2013-110499"/>
    <x v="0"/>
    <x v="281"/>
    <d v="2013-04-10T00:00:00"/>
    <s v="First Class"/>
    <s v="YC-21895"/>
    <s v="Yoseph Carroll"/>
    <x v="1"/>
    <s v="United States"/>
    <s v="San Francisco"/>
    <x v="1"/>
    <n v="94110"/>
    <x v="1"/>
    <s v="TEC-CO-10002095"/>
    <x v="2"/>
    <x v="16"/>
    <s v="Hewlett Packard 610 Color Digital Copier / Printer"/>
    <n v="1199.9760000000001"/>
    <n v="3"/>
    <n v="0.2"/>
    <n v="374.99250000000001"/>
  </r>
  <r>
    <n v="755"/>
    <s v="CA-2012-135272"/>
    <x v="1"/>
    <x v="214"/>
    <d v="2012-12-12T00:00:00"/>
    <s v="Standard Class"/>
    <s v="MS-17830"/>
    <s v="Melanie Seite"/>
    <x v="0"/>
    <s v="United States"/>
    <s v="Los Angeles"/>
    <x v="1"/>
    <n v="90036"/>
    <x v="1"/>
    <s v="FUR-FU-10002759"/>
    <x v="0"/>
    <x v="5"/>
    <s v="12-1/2 Diameter Round Wall Clock"/>
    <n v="79.92"/>
    <n v="4"/>
    <n v="0"/>
    <n v="28.7712"/>
  </r>
  <r>
    <n v="756"/>
    <s v="CA-2013-140928"/>
    <x v="0"/>
    <x v="31"/>
    <d v="2013-09-23T00:00:00"/>
    <s v="Standard Class"/>
    <s v="NB-18655"/>
    <s v="Nona Balk"/>
    <x v="1"/>
    <s v="United States"/>
    <s v="Jacksonville"/>
    <x v="2"/>
    <n v="32216"/>
    <x v="0"/>
    <s v="FUR-TA-10001095"/>
    <x v="0"/>
    <x v="3"/>
    <s v="Chromcraft Round Conference Tables"/>
    <n v="383.43799999999999"/>
    <n v="4"/>
    <n v="0.45"/>
    <n v="-167.3184"/>
  </r>
  <r>
    <n v="757"/>
    <s v="CA-2011-106803"/>
    <x v="2"/>
    <x v="282"/>
    <d v="2012-01-02T00:00:00"/>
    <s v="Standard Class"/>
    <s v="DC-13285"/>
    <s v="Debra Catini"/>
    <x v="0"/>
    <s v="United States"/>
    <s v="Cottage Grove"/>
    <x v="11"/>
    <n v="55016"/>
    <x v="2"/>
    <s v="OFF-ST-10002444"/>
    <x v="1"/>
    <x v="4"/>
    <s v="Recycled Eldon Regeneration Jumbo File"/>
    <n v="24.56"/>
    <n v="2"/>
    <n v="0"/>
    <n v="6.8768000000000002"/>
  </r>
  <r>
    <n v="758"/>
    <s v="CA-2011-106803"/>
    <x v="2"/>
    <x v="282"/>
    <d v="2012-01-02T00:00:00"/>
    <s v="Standard Class"/>
    <s v="DC-13285"/>
    <s v="Debra Catini"/>
    <x v="0"/>
    <s v="United States"/>
    <s v="Cottage Grove"/>
    <x v="11"/>
    <n v="55016"/>
    <x v="2"/>
    <s v="TEC-AC-10001267"/>
    <x v="2"/>
    <x v="11"/>
    <s v="Imation 32GB Pocket Pro USB 3.0 Flash Drive - 32 GB - Black - 1 P ..."/>
    <n v="119.8"/>
    <n v="4"/>
    <n v="0"/>
    <n v="47.92"/>
  </r>
  <r>
    <n v="759"/>
    <s v="CA-2014-117240"/>
    <x v="3"/>
    <x v="283"/>
    <d v="2014-07-29T00:00:00"/>
    <s v="Standard Class"/>
    <s v="CP-12340"/>
    <s v="Christine Phan"/>
    <x v="1"/>
    <s v="United States"/>
    <s v="New York City"/>
    <x v="15"/>
    <n v="10009"/>
    <x v="3"/>
    <s v="OFF-BI-10000848"/>
    <x v="1"/>
    <x v="8"/>
    <s v="Angle-D Ring Binders"/>
    <n v="13.128"/>
    <n v="3"/>
    <n v="0.2"/>
    <n v="4.2666000000000004"/>
  </r>
  <r>
    <n v="760"/>
    <s v="CA-2014-133333"/>
    <x v="3"/>
    <x v="65"/>
    <d v="2014-09-23T00:00:00"/>
    <s v="Standard Class"/>
    <s v="BF-11020"/>
    <s v="Barry Französisch"/>
    <x v="1"/>
    <s v="United States"/>
    <s v="Green Bay"/>
    <x v="6"/>
    <n v="54302"/>
    <x v="2"/>
    <s v="OFF-PA-10002377"/>
    <x v="1"/>
    <x v="10"/>
    <s v="Adams Telephone Message Book W/Dividers/Space For Phone Numbers, 5 1/4&quot;X8 1/2&quot;, 200/Messages"/>
    <n v="22.72"/>
    <n v="4"/>
    <n v="0"/>
    <n v="10.224"/>
  </r>
  <r>
    <n v="761"/>
    <s v="CA-2012-112319"/>
    <x v="1"/>
    <x v="284"/>
    <d v="2012-09-05T00:00:00"/>
    <s v="Standard Class"/>
    <s v="AR-10510"/>
    <s v="Andrew Roberts"/>
    <x v="0"/>
    <s v="United States"/>
    <s v="Los Angeles"/>
    <x v="1"/>
    <n v="90004"/>
    <x v="1"/>
    <s v="OFF-PA-10003441"/>
    <x v="1"/>
    <x v="10"/>
    <s v="Xerox 226"/>
    <n v="58.32"/>
    <n v="9"/>
    <n v="0"/>
    <n v="27.993600000000001"/>
  </r>
  <r>
    <n v="762"/>
    <s v="CA-2014-126046"/>
    <x v="3"/>
    <x v="132"/>
    <d v="2014-11-08T00:00:00"/>
    <s v="Standard Class"/>
    <s v="JC-16105"/>
    <s v="Julie Creighton"/>
    <x v="1"/>
    <s v="United States"/>
    <s v="Atlanta"/>
    <x v="32"/>
    <n v="30318"/>
    <x v="0"/>
    <s v="OFF-LA-10004484"/>
    <x v="1"/>
    <x v="2"/>
    <s v="Avery 476"/>
    <n v="12.39"/>
    <n v="3"/>
    <n v="0"/>
    <n v="5.6993999999999998"/>
  </r>
  <r>
    <n v="763"/>
    <s v="CA-2012-114923"/>
    <x v="1"/>
    <x v="285"/>
    <d v="2012-02-13T00:00:00"/>
    <s v="Standard Class"/>
    <s v="LH-17020"/>
    <s v="Lisa Hazard"/>
    <x v="0"/>
    <s v="United States"/>
    <s v="Columbus"/>
    <x v="24"/>
    <n v="43229"/>
    <x v="3"/>
    <s v="TEC-PH-10003931"/>
    <x v="2"/>
    <x v="7"/>
    <s v="JBL Micro Wireless Portable Bluetooth Speaker"/>
    <n v="107.982"/>
    <n v="3"/>
    <n v="0.4"/>
    <n v="-26.9955"/>
  </r>
  <r>
    <n v="764"/>
    <s v="CA-2011-162775"/>
    <x v="2"/>
    <x v="286"/>
    <d v="2011-01-16T00:00:00"/>
    <s v="Second Class"/>
    <s v="CS-12250"/>
    <s v="Chris Selesnick"/>
    <x v="1"/>
    <s v="United States"/>
    <s v="Bossier City"/>
    <x v="28"/>
    <n v="71111"/>
    <x v="0"/>
    <s v="OFF-EN-10001990"/>
    <x v="1"/>
    <x v="12"/>
    <s v="Staples"/>
    <n v="11.36"/>
    <n v="2"/>
    <n v="0"/>
    <n v="5.3391999999999999"/>
  </r>
  <r>
    <n v="765"/>
    <s v="CA-2011-162775"/>
    <x v="2"/>
    <x v="286"/>
    <d v="2011-01-16T00:00:00"/>
    <s v="Second Class"/>
    <s v="CS-12250"/>
    <s v="Chris Selesnick"/>
    <x v="1"/>
    <s v="United States"/>
    <s v="Bossier City"/>
    <x v="28"/>
    <n v="71111"/>
    <x v="0"/>
    <s v="OFF-EN-10001532"/>
    <x v="1"/>
    <x v="12"/>
    <s v="Brown Kraft Recycled Envelopes"/>
    <n v="50.94"/>
    <n v="3"/>
    <n v="0"/>
    <n v="25.47"/>
  </r>
  <r>
    <n v="766"/>
    <s v="CA-2011-162775"/>
    <x v="2"/>
    <x v="286"/>
    <d v="2011-01-16T00:00:00"/>
    <s v="Second Class"/>
    <s v="CS-12250"/>
    <s v="Chris Selesnick"/>
    <x v="1"/>
    <s v="United States"/>
    <s v="Bossier City"/>
    <x v="28"/>
    <n v="71111"/>
    <x v="0"/>
    <s v="TEC-AC-10003174"/>
    <x v="2"/>
    <x v="11"/>
    <s v="Plantronics S12 Corded Telephone Headset System"/>
    <n v="646.74"/>
    <n v="6"/>
    <n v="0"/>
    <n v="258.69600000000003"/>
  </r>
  <r>
    <n v="767"/>
    <s v="CA-2011-162775"/>
    <x v="2"/>
    <x v="286"/>
    <d v="2011-01-16T00:00:00"/>
    <s v="Second Class"/>
    <s v="CS-12250"/>
    <s v="Chris Selesnick"/>
    <x v="1"/>
    <s v="United States"/>
    <s v="Bossier City"/>
    <x v="28"/>
    <n v="71111"/>
    <x v="0"/>
    <s v="OFF-BI-10004187"/>
    <x v="1"/>
    <x v="8"/>
    <s v="Staples"/>
    <n v="5.64"/>
    <n v="3"/>
    <n v="0"/>
    <n v="2.7071999999999998"/>
  </r>
  <r>
    <n v="768"/>
    <s v="CA-2011-162775"/>
    <x v="2"/>
    <x v="286"/>
    <d v="2011-01-16T00:00:00"/>
    <s v="Second Class"/>
    <s v="CS-12250"/>
    <s v="Chris Selesnick"/>
    <x v="1"/>
    <s v="United States"/>
    <s v="Bossier City"/>
    <x v="28"/>
    <n v="71111"/>
    <x v="0"/>
    <s v="OFF-ST-10000025"/>
    <x v="1"/>
    <x v="4"/>
    <s v="Fellowes Stor/Drawer Steel Plus Storage Drawers"/>
    <n v="572.58000000000004"/>
    <n v="6"/>
    <n v="0"/>
    <n v="34.354799999999997"/>
  </r>
  <r>
    <n v="769"/>
    <s v="CA-2011-106810"/>
    <x v="2"/>
    <x v="287"/>
    <d v="2011-05-20T00:00:00"/>
    <s v="Standard Class"/>
    <s v="AJ-10795"/>
    <s v="Anthony Johnson"/>
    <x v="1"/>
    <s v="United States"/>
    <s v="Saint Petersburg"/>
    <x v="2"/>
    <n v="33710"/>
    <x v="0"/>
    <s v="FUR-FU-10004306"/>
    <x v="0"/>
    <x v="5"/>
    <s v="Electrix Halogen Magnifier Lamp"/>
    <n v="310.88"/>
    <n v="2"/>
    <n v="0.2"/>
    <n v="23.315999999999999"/>
  </r>
  <r>
    <n v="770"/>
    <s v="CA-2013-157245"/>
    <x v="0"/>
    <x v="288"/>
    <d v="2013-05-25T00:00:00"/>
    <s v="Standard Class"/>
    <s v="LE-16810"/>
    <s v="Laurel Elliston"/>
    <x v="0"/>
    <s v="United States"/>
    <s v="Arlington"/>
    <x v="17"/>
    <n v="22204"/>
    <x v="0"/>
    <s v="FUR-CH-10003746"/>
    <x v="0"/>
    <x v="1"/>
    <s v="Hon 4070 Series Pagoda Round Back Stacking Chairs"/>
    <n v="641.96"/>
    <n v="2"/>
    <n v="0"/>
    <n v="179.74879999999999"/>
  </r>
  <r>
    <n v="771"/>
    <s v="CA-2014-104220"/>
    <x v="3"/>
    <x v="289"/>
    <d v="2014-02-06T00:00:00"/>
    <s v="Standard Class"/>
    <s v="BV-11245"/>
    <s v="Benjamin Venier"/>
    <x v="1"/>
    <s v="United States"/>
    <s v="Des Moines"/>
    <x v="23"/>
    <n v="50315"/>
    <x v="2"/>
    <s v="OFF-BI-10001036"/>
    <x v="1"/>
    <x v="8"/>
    <s v="Cardinal EasyOpen D-Ring Binders"/>
    <n v="18.28"/>
    <n v="2"/>
    <n v="0"/>
    <n v="9.14"/>
  </r>
  <r>
    <n v="772"/>
    <s v="CA-2014-104220"/>
    <x v="3"/>
    <x v="289"/>
    <d v="2014-02-06T00:00:00"/>
    <s v="Standard Class"/>
    <s v="BV-11245"/>
    <s v="Benjamin Venier"/>
    <x v="1"/>
    <s v="United States"/>
    <s v="Des Moines"/>
    <x v="23"/>
    <n v="50315"/>
    <x v="2"/>
    <s v="TEC-PH-10004614"/>
    <x v="2"/>
    <x v="7"/>
    <s v="AT&amp;T 841000 Phone"/>
    <n v="207"/>
    <n v="3"/>
    <n v="0"/>
    <n v="51.75"/>
  </r>
  <r>
    <n v="773"/>
    <s v="CA-2014-104220"/>
    <x v="3"/>
    <x v="289"/>
    <d v="2014-02-06T00:00:00"/>
    <s v="Standard Class"/>
    <s v="BV-11245"/>
    <s v="Benjamin Venier"/>
    <x v="1"/>
    <s v="United States"/>
    <s v="Des Moines"/>
    <x v="23"/>
    <n v="50315"/>
    <x v="2"/>
    <s v="OFF-BI-10000301"/>
    <x v="1"/>
    <x v="8"/>
    <s v="GBC Instant Report Kit"/>
    <n v="32.35"/>
    <n v="5"/>
    <n v="0"/>
    <n v="16.175000000000001"/>
  </r>
  <r>
    <n v="774"/>
    <s v="CA-2014-104220"/>
    <x v="3"/>
    <x v="289"/>
    <d v="2014-02-06T00:00:00"/>
    <s v="Standard Class"/>
    <s v="BV-11245"/>
    <s v="Benjamin Venier"/>
    <x v="1"/>
    <s v="United States"/>
    <s v="Des Moines"/>
    <x v="23"/>
    <n v="50315"/>
    <x v="2"/>
    <s v="OFF-BI-10003910"/>
    <x v="1"/>
    <x v="8"/>
    <s v="DXL Angle-View Binders with Locking Rings by Samsill"/>
    <n v="7.71"/>
    <n v="1"/>
    <n v="0"/>
    <n v="3.4695"/>
  </r>
  <r>
    <n v="775"/>
    <s v="CA-2014-104220"/>
    <x v="3"/>
    <x v="289"/>
    <d v="2014-02-06T00:00:00"/>
    <s v="Standard Class"/>
    <s v="BV-11245"/>
    <s v="Benjamin Venier"/>
    <x v="1"/>
    <s v="United States"/>
    <s v="Des Moines"/>
    <x v="23"/>
    <n v="50315"/>
    <x v="2"/>
    <s v="OFF-AR-10004648"/>
    <x v="1"/>
    <x v="6"/>
    <s v="Boston 19500 Mighty Mite Electric Pencil Sharpener"/>
    <n v="40.299999999999997"/>
    <n v="2"/>
    <n v="0"/>
    <n v="10.881"/>
  </r>
  <r>
    <n v="776"/>
    <s v="CA-2014-104220"/>
    <x v="3"/>
    <x v="289"/>
    <d v="2014-02-06T00:00:00"/>
    <s v="Standard Class"/>
    <s v="BV-11245"/>
    <s v="Benjamin Venier"/>
    <x v="1"/>
    <s v="United States"/>
    <s v="Des Moines"/>
    <x v="23"/>
    <n v="50315"/>
    <x v="2"/>
    <s v="FUR-FU-10002597"/>
    <x v="0"/>
    <x v="5"/>
    <s v="C-Line Magnetic Cubicle Keepers, Clear Polypropylene"/>
    <n v="34.58"/>
    <n v="7"/>
    <n v="0"/>
    <n v="14.5236"/>
  </r>
  <r>
    <n v="777"/>
    <s v="CA-2011-165974"/>
    <x v="2"/>
    <x v="290"/>
    <d v="2011-07-06T00:00:00"/>
    <s v="Standard Class"/>
    <s v="DL-12865"/>
    <s v="Dan Lawera"/>
    <x v="0"/>
    <s v="United States"/>
    <s v="Cincinnati"/>
    <x v="24"/>
    <n v="45231"/>
    <x v="3"/>
    <s v="OFF-AR-10003405"/>
    <x v="1"/>
    <x v="6"/>
    <s v="Dixon My First Ticonderoga Pencil, #2"/>
    <n v="32.76"/>
    <n v="7"/>
    <n v="0.2"/>
    <n v="3.6855000000000002"/>
  </r>
  <r>
    <n v="778"/>
    <s v="CA-2012-144267"/>
    <x v="1"/>
    <x v="291"/>
    <d v="2012-08-23T00:00:00"/>
    <s v="First Class"/>
    <s v="NZ-18565"/>
    <s v="Nick Zandusky"/>
    <x v="2"/>
    <s v="United States"/>
    <s v="San Francisco"/>
    <x v="1"/>
    <n v="94110"/>
    <x v="1"/>
    <s v="FUR-CH-10002335"/>
    <x v="0"/>
    <x v="1"/>
    <s v="Hon GuestStacker Chair"/>
    <n v="544.00800000000004"/>
    <n v="3"/>
    <n v="0.2"/>
    <n v="40.800600000000003"/>
  </r>
  <r>
    <n v="779"/>
    <s v="CA-2012-144267"/>
    <x v="1"/>
    <x v="291"/>
    <d v="2012-08-23T00:00:00"/>
    <s v="First Class"/>
    <s v="NZ-18565"/>
    <s v="Nick Zandusky"/>
    <x v="2"/>
    <s v="United States"/>
    <s v="San Francisco"/>
    <x v="1"/>
    <n v="94110"/>
    <x v="1"/>
    <s v="OFF-PA-10000157"/>
    <x v="1"/>
    <x v="10"/>
    <s v="Xerox 191"/>
    <n v="59.94"/>
    <n v="3"/>
    <n v="0"/>
    <n v="28.171800000000001"/>
  </r>
  <r>
    <n v="780"/>
    <s v="CA-2012-144267"/>
    <x v="1"/>
    <x v="291"/>
    <d v="2012-08-23T00:00:00"/>
    <s v="First Class"/>
    <s v="NZ-18565"/>
    <s v="Nick Zandusky"/>
    <x v="2"/>
    <s v="United States"/>
    <s v="San Francisco"/>
    <x v="1"/>
    <n v="94110"/>
    <x v="1"/>
    <s v="OFF-PA-10001947"/>
    <x v="1"/>
    <x v="10"/>
    <s v="Xerox 1974"/>
    <n v="23.92"/>
    <n v="4"/>
    <n v="0"/>
    <n v="11.720800000000001"/>
  </r>
  <r>
    <n v="781"/>
    <s v="CA-2012-144267"/>
    <x v="1"/>
    <x v="291"/>
    <d v="2012-08-23T00:00:00"/>
    <s v="First Class"/>
    <s v="NZ-18565"/>
    <s v="Nick Zandusky"/>
    <x v="2"/>
    <s v="United States"/>
    <s v="San Francisco"/>
    <x v="1"/>
    <n v="94110"/>
    <x v="1"/>
    <s v="OFF-PA-10003657"/>
    <x v="1"/>
    <x v="10"/>
    <s v="Xerox 1927"/>
    <n v="4.28"/>
    <n v="1"/>
    <n v="0"/>
    <n v="1.9259999999999999"/>
  </r>
  <r>
    <n v="782"/>
    <s v="US-2012-157014"/>
    <x v="1"/>
    <x v="292"/>
    <d v="2012-10-06T00:00:00"/>
    <s v="Second Class"/>
    <s v="BM-11785"/>
    <s v="Bryan Mills"/>
    <x v="0"/>
    <s v="United States"/>
    <s v="Columbus"/>
    <x v="24"/>
    <n v="43229"/>
    <x v="3"/>
    <s v="OFF-BI-10001098"/>
    <x v="1"/>
    <x v="8"/>
    <s v="Acco D-Ring Binder w/DublLock"/>
    <n v="32.07"/>
    <n v="5"/>
    <n v="0.7"/>
    <n v="-22.449000000000002"/>
  </r>
  <r>
    <n v="783"/>
    <s v="US-2012-157014"/>
    <x v="1"/>
    <x v="292"/>
    <d v="2012-10-06T00:00:00"/>
    <s v="Second Class"/>
    <s v="BM-11785"/>
    <s v="Bryan Mills"/>
    <x v="0"/>
    <s v="United States"/>
    <s v="Columbus"/>
    <x v="24"/>
    <n v="43229"/>
    <x v="3"/>
    <s v="TEC-AC-10002167"/>
    <x v="2"/>
    <x v="11"/>
    <s v="Imation 8gb Micro Traveldrive Usb 2.0 Flash Drive"/>
    <n v="24"/>
    <n v="2"/>
    <n v="0.2"/>
    <n v="-2.7"/>
  </r>
  <r>
    <n v="784"/>
    <s v="US-2012-157014"/>
    <x v="1"/>
    <x v="292"/>
    <d v="2012-10-06T00:00:00"/>
    <s v="Second Class"/>
    <s v="BM-11785"/>
    <s v="Bryan Mills"/>
    <x v="0"/>
    <s v="United States"/>
    <s v="Columbus"/>
    <x v="24"/>
    <n v="43229"/>
    <x v="3"/>
    <s v="FUR-BO-10004409"/>
    <x v="0"/>
    <x v="0"/>
    <s v="Safco Value Mate Series Steel Bookcases, Baked Enamel Finish on Steel, Gray"/>
    <n v="35.49"/>
    <n v="1"/>
    <n v="0.5"/>
    <n v="-15.615600000000001"/>
  </r>
  <r>
    <n v="785"/>
    <s v="US-2012-157014"/>
    <x v="1"/>
    <x v="292"/>
    <d v="2012-10-06T00:00:00"/>
    <s v="Second Class"/>
    <s v="BM-11785"/>
    <s v="Bryan Mills"/>
    <x v="0"/>
    <s v="United States"/>
    <s v="Columbus"/>
    <x v="24"/>
    <n v="43229"/>
    <x v="3"/>
    <s v="TEC-AC-10000057"/>
    <x v="2"/>
    <x v="11"/>
    <s v="Microsoft Natural Ergonomic Keyboard 4000"/>
    <n v="47.984000000000002"/>
    <n v="2"/>
    <n v="0.2"/>
    <n v="0.5998"/>
  </r>
  <r>
    <n v="786"/>
    <s v="CA-2012-154921"/>
    <x v="1"/>
    <x v="293"/>
    <d v="2012-05-28T00:00:00"/>
    <s v="Standard Class"/>
    <s v="EA-14035"/>
    <s v="Erin Ashbrook"/>
    <x v="1"/>
    <s v="United States"/>
    <s v="Columbia"/>
    <x v="20"/>
    <n v="29203"/>
    <x v="0"/>
    <s v="OFF-EN-10000056"/>
    <x v="1"/>
    <x v="12"/>
    <s v="Cameo Buff Policy Envelopes"/>
    <n v="186.69"/>
    <n v="3"/>
    <n v="0"/>
    <n v="87.744299999999996"/>
  </r>
  <r>
    <n v="787"/>
    <s v="CA-2014-129567"/>
    <x v="3"/>
    <x v="294"/>
    <d v="2014-03-22T00:00:00"/>
    <s v="Second Class"/>
    <s v="CL-12565"/>
    <s v="Clay Ludtke"/>
    <x v="0"/>
    <s v="United States"/>
    <s v="Lancaster"/>
    <x v="1"/>
    <n v="93534"/>
    <x v="1"/>
    <s v="OFF-BI-10000014"/>
    <x v="1"/>
    <x v="8"/>
    <s v="Heavy-Duty E-Z-D Binders"/>
    <n v="17.456"/>
    <n v="2"/>
    <n v="0.2"/>
    <n v="5.8914"/>
  </r>
  <r>
    <n v="788"/>
    <s v="CA-2012-154620"/>
    <x v="1"/>
    <x v="295"/>
    <d v="2012-12-16T00:00:00"/>
    <s v="Standard Class"/>
    <s v="LT-17110"/>
    <s v="Liz Thompson"/>
    <x v="0"/>
    <s v="United States"/>
    <s v="Lancaster"/>
    <x v="1"/>
    <n v="93534"/>
    <x v="1"/>
    <s v="FUR-CH-10004675"/>
    <x v="0"/>
    <x v="1"/>
    <s v="Lifetime Advantage Folding Chairs, 4/Carton"/>
    <n v="348.928"/>
    <n v="2"/>
    <n v="0.2"/>
    <n v="34.892800000000001"/>
  </r>
  <r>
    <n v="789"/>
    <s v="CA-2012-115938"/>
    <x v="1"/>
    <x v="153"/>
    <d v="2012-06-30T00:00:00"/>
    <s v="Standard Class"/>
    <s v="SA-20830"/>
    <s v="Sue Ann Reed"/>
    <x v="0"/>
    <s v="United States"/>
    <s v="Richmond"/>
    <x v="17"/>
    <n v="23223"/>
    <x v="0"/>
    <s v="OFF-BI-10001543"/>
    <x v="1"/>
    <x v="8"/>
    <s v="GBC VeloBinder Manual Binding System"/>
    <n v="143.96"/>
    <n v="4"/>
    <n v="0"/>
    <n v="69.100800000000007"/>
  </r>
  <r>
    <n v="790"/>
    <s v="CA-2012-115938"/>
    <x v="1"/>
    <x v="153"/>
    <d v="2012-06-30T00:00:00"/>
    <s v="Standard Class"/>
    <s v="SA-20830"/>
    <s v="Sue Ann Reed"/>
    <x v="0"/>
    <s v="United States"/>
    <s v="Richmond"/>
    <x v="17"/>
    <n v="23223"/>
    <x v="0"/>
    <s v="OFF-ST-10001321"/>
    <x v="1"/>
    <x v="4"/>
    <s v="Decoflex Hanging Personal Folder File, Blue"/>
    <n v="15.42"/>
    <n v="1"/>
    <n v="0"/>
    <n v="4.1634000000000002"/>
  </r>
  <r>
    <n v="791"/>
    <s v="CA-2012-115938"/>
    <x v="1"/>
    <x v="153"/>
    <d v="2012-06-30T00:00:00"/>
    <s v="Standard Class"/>
    <s v="SA-20830"/>
    <s v="Sue Ann Reed"/>
    <x v="0"/>
    <s v="United States"/>
    <s v="Richmond"/>
    <x v="17"/>
    <n v="23223"/>
    <x v="0"/>
    <s v="OFF-BI-10001132"/>
    <x v="1"/>
    <x v="8"/>
    <s v="Acco PRESSTEX Data Binder with Storage Hooks, Dark Blue, 9 1/2&quot; X 11&quot;"/>
    <n v="43.04"/>
    <n v="8"/>
    <n v="0"/>
    <n v="21.089600000000001"/>
  </r>
  <r>
    <n v="792"/>
    <s v="CA-2012-115938"/>
    <x v="1"/>
    <x v="153"/>
    <d v="2012-06-30T00:00:00"/>
    <s v="Standard Class"/>
    <s v="SA-20830"/>
    <s v="Sue Ann Reed"/>
    <x v="0"/>
    <s v="United States"/>
    <s v="Richmond"/>
    <x v="17"/>
    <n v="23223"/>
    <x v="0"/>
    <s v="FUR-CH-10003199"/>
    <x v="0"/>
    <x v="1"/>
    <s v="Office Star - Contemporary Task Swivel Chair"/>
    <n v="332.94"/>
    <n v="3"/>
    <n v="0"/>
    <n v="79.905600000000007"/>
  </r>
  <r>
    <n v="793"/>
    <s v="CA-2013-105256"/>
    <x v="0"/>
    <x v="244"/>
    <d v="2013-05-21T00:00:00"/>
    <s v="Same Day"/>
    <s v="JK-15730"/>
    <s v="Joe Kamberova"/>
    <x v="0"/>
    <s v="United States"/>
    <s v="Asheville"/>
    <x v="3"/>
    <n v="28806"/>
    <x v="0"/>
    <s v="TEC-PH-10001530"/>
    <x v="2"/>
    <x v="7"/>
    <s v="Cisco Unified IP Phone 7945G VoIP phone"/>
    <n v="1363.96"/>
    <n v="5"/>
    <n v="0.2"/>
    <n v="85.247500000000002"/>
  </r>
  <r>
    <n v="794"/>
    <s v="CA-2011-156433"/>
    <x v="2"/>
    <x v="59"/>
    <d v="2011-09-26T00:00:00"/>
    <s v="Standard Class"/>
    <s v="ES-14020"/>
    <s v="Erica Smith"/>
    <x v="0"/>
    <s v="United States"/>
    <s v="San Francisco"/>
    <x v="1"/>
    <n v="94110"/>
    <x v="1"/>
    <s v="OFF-LA-10001569"/>
    <x v="1"/>
    <x v="2"/>
    <s v="Avery 499"/>
    <n v="9.9600000000000009"/>
    <n v="2"/>
    <n v="0"/>
    <n v="4.5815999999999999"/>
  </r>
  <r>
    <n v="795"/>
    <s v="CA-2011-156433"/>
    <x v="2"/>
    <x v="59"/>
    <d v="2011-09-26T00:00:00"/>
    <s v="Standard Class"/>
    <s v="ES-14020"/>
    <s v="Erica Smith"/>
    <x v="0"/>
    <s v="United States"/>
    <s v="San Francisco"/>
    <x v="1"/>
    <n v="94110"/>
    <x v="1"/>
    <s v="OFF-PA-10003724"/>
    <x v="1"/>
    <x v="10"/>
    <s v="Wirebound Message Book, 4 per Page"/>
    <n v="21.72"/>
    <n v="4"/>
    <n v="0"/>
    <n v="10.642799999999999"/>
  </r>
  <r>
    <n v="796"/>
    <s v="CA-2014-151428"/>
    <x v="3"/>
    <x v="296"/>
    <d v="2014-09-27T00:00:00"/>
    <s v="Standard Class"/>
    <s v="RH-19495"/>
    <s v="Rick Hansen"/>
    <x v="0"/>
    <s v="United States"/>
    <s v="Rochester"/>
    <x v="11"/>
    <n v="55901"/>
    <x v="2"/>
    <s v="OFF-BI-10000546"/>
    <x v="1"/>
    <x v="8"/>
    <s v="Avery Durable Binders"/>
    <n v="20.16"/>
    <n v="7"/>
    <n v="0"/>
    <n v="9.8783999999999992"/>
  </r>
  <r>
    <n v="797"/>
    <s v="CA-2012-124653"/>
    <x v="1"/>
    <x v="100"/>
    <d v="2012-12-26T00:00:00"/>
    <s v="First Class"/>
    <s v="DB-13120"/>
    <s v="David Bremer"/>
    <x v="1"/>
    <s v="United States"/>
    <s v="Rochester"/>
    <x v="15"/>
    <n v="14609"/>
    <x v="3"/>
    <s v="OFF-PA-10000176"/>
    <x v="1"/>
    <x v="10"/>
    <s v="Xerox 1887"/>
    <n v="132.79"/>
    <n v="7"/>
    <n v="0"/>
    <n v="63.739199999999997"/>
  </r>
  <r>
    <n v="798"/>
    <s v="CA-2012-124653"/>
    <x v="1"/>
    <x v="100"/>
    <d v="2012-12-26T00:00:00"/>
    <s v="First Class"/>
    <s v="DB-13120"/>
    <s v="David Bremer"/>
    <x v="1"/>
    <s v="United States"/>
    <s v="Rochester"/>
    <x v="15"/>
    <n v="14609"/>
    <x v="3"/>
    <s v="OFF-PA-10002365"/>
    <x v="1"/>
    <x v="10"/>
    <s v="Xerox 1967"/>
    <n v="12.96"/>
    <n v="2"/>
    <n v="0"/>
    <n v="6.2207999999999997"/>
  </r>
  <r>
    <n v="799"/>
    <s v="CA-2012-124653"/>
    <x v="1"/>
    <x v="100"/>
    <d v="2012-12-26T00:00:00"/>
    <s v="First Class"/>
    <s v="DB-13120"/>
    <s v="David Bremer"/>
    <x v="1"/>
    <s v="United States"/>
    <s v="Rochester"/>
    <x v="15"/>
    <n v="14609"/>
    <x v="3"/>
    <s v="OFF-LA-10002271"/>
    <x v="1"/>
    <x v="2"/>
    <s v="Smead Alpha-Z Color-Coded Second Alphabetical Labels and Starter Set"/>
    <n v="21.56"/>
    <n v="7"/>
    <n v="0"/>
    <n v="10.348800000000001"/>
  </r>
  <r>
    <n v="800"/>
    <s v="CA-2012-101910"/>
    <x v="1"/>
    <x v="154"/>
    <d v="2012-12-03T00:00:00"/>
    <s v="Standard Class"/>
    <s v="CD-11920"/>
    <s v="Carlos Daly"/>
    <x v="0"/>
    <s v="United States"/>
    <s v="Lake Elsinore"/>
    <x v="1"/>
    <n v="92530"/>
    <x v="1"/>
    <s v="FUR-CH-10002647"/>
    <x v="0"/>
    <x v="1"/>
    <s v="Situations Contoured Folding Chairs, 4/Set"/>
    <n v="283.92"/>
    <n v="5"/>
    <n v="0.2"/>
    <n v="17.745000000000001"/>
  </r>
  <r>
    <n v="801"/>
    <s v="CA-2014-105809"/>
    <x v="3"/>
    <x v="297"/>
    <d v="2014-02-24T00:00:00"/>
    <s v="First Class"/>
    <s v="HW-14935"/>
    <s v="Helen Wasserman"/>
    <x v="1"/>
    <s v="United States"/>
    <s v="San Diego"/>
    <x v="1"/>
    <n v="92105"/>
    <x v="1"/>
    <s v="FUR-FU-10004090"/>
    <x v="0"/>
    <x v="5"/>
    <s v="Executive Impressions 14&quot; Contract Wall Clock"/>
    <n v="22.23"/>
    <n v="1"/>
    <n v="0"/>
    <n v="7.3358999999999996"/>
  </r>
  <r>
    <n v="802"/>
    <s v="CA-2014-105809"/>
    <x v="3"/>
    <x v="297"/>
    <d v="2014-02-24T00:00:00"/>
    <s v="First Class"/>
    <s v="HW-14935"/>
    <s v="Helen Wasserman"/>
    <x v="1"/>
    <s v="United States"/>
    <s v="San Diego"/>
    <x v="1"/>
    <n v="92105"/>
    <x v="1"/>
    <s v="TEC-PH-10001580"/>
    <x v="2"/>
    <x v="7"/>
    <s v="Logitech Mobile Speakerphone P710e - speaker phone"/>
    <n v="215.96799999999999"/>
    <n v="2"/>
    <n v="0.2"/>
    <n v="18.897200000000002"/>
  </r>
  <r>
    <n v="803"/>
    <s v="CA-2013-136133"/>
    <x v="0"/>
    <x v="298"/>
    <d v="2013-08-24T00:00:00"/>
    <s v="Second Class"/>
    <s v="HW-14935"/>
    <s v="Helen Wasserman"/>
    <x v="1"/>
    <s v="United States"/>
    <s v="New York City"/>
    <x v="15"/>
    <n v="10024"/>
    <x v="3"/>
    <s v="OFF-AP-10000576"/>
    <x v="1"/>
    <x v="9"/>
    <s v="Belkin 7 Outlet SurgeMaster II"/>
    <n v="355.32"/>
    <n v="9"/>
    <n v="0"/>
    <n v="99.489599999999996"/>
  </r>
  <r>
    <n v="804"/>
    <s v="CA-2013-115504"/>
    <x v="0"/>
    <x v="299"/>
    <d v="2013-03-18T00:00:00"/>
    <s v="Standard Class"/>
    <s v="MC-18130"/>
    <s v="Mike Caudle"/>
    <x v="1"/>
    <s v="United States"/>
    <s v="Monroe"/>
    <x v="28"/>
    <n v="71203"/>
    <x v="0"/>
    <s v="OFF-PA-10003953"/>
    <x v="1"/>
    <x v="10"/>
    <s v="Xerox 218"/>
    <n v="12.96"/>
    <n v="2"/>
    <n v="0"/>
    <n v="6.2207999999999997"/>
  </r>
  <r>
    <n v="805"/>
    <s v="CA-2014-135783"/>
    <x v="3"/>
    <x v="300"/>
    <d v="2014-04-25T00:00:00"/>
    <s v="First Class"/>
    <s v="GM-14440"/>
    <s v="Gary McGarr"/>
    <x v="0"/>
    <s v="United States"/>
    <s v="San Francisco"/>
    <x v="1"/>
    <n v="94122"/>
    <x v="1"/>
    <s v="FUR-FU-10000794"/>
    <x v="0"/>
    <x v="5"/>
    <s v="Eldon Stackable Tray, Side-Load, Legal, Smoke"/>
    <n v="18.28"/>
    <n v="2"/>
    <n v="0"/>
    <n v="6.2152000000000003"/>
  </r>
  <r>
    <n v="806"/>
    <s v="CA-2011-134313"/>
    <x v="2"/>
    <x v="301"/>
    <d v="2011-11-07T00:00:00"/>
    <s v="Standard Class"/>
    <s v="RA-19915"/>
    <s v="Russell Applegate"/>
    <x v="0"/>
    <s v="United States"/>
    <s v="Denver"/>
    <x v="22"/>
    <n v="80219"/>
    <x v="1"/>
    <s v="OFF-AR-10001897"/>
    <x v="1"/>
    <x v="6"/>
    <s v="Model L Table or Wall-Mount Pencil Sharpener"/>
    <n v="43.176000000000002"/>
    <n v="3"/>
    <n v="0.2"/>
    <n v="4.3175999999999997"/>
  </r>
  <r>
    <n v="807"/>
    <s v="CA-2011-134313"/>
    <x v="2"/>
    <x v="301"/>
    <d v="2011-11-07T00:00:00"/>
    <s v="Standard Class"/>
    <s v="RA-19915"/>
    <s v="Russell Applegate"/>
    <x v="0"/>
    <s v="United States"/>
    <s v="Denver"/>
    <x v="22"/>
    <n v="80219"/>
    <x v="1"/>
    <s v="TEC-PH-10001795"/>
    <x v="2"/>
    <x v="7"/>
    <s v="ClearOne CHATAttach 160 - speaker phone"/>
    <n v="1983.9680000000001"/>
    <n v="4"/>
    <n v="0.2"/>
    <n v="247.99600000000001"/>
  </r>
  <r>
    <n v="808"/>
    <s v="CA-2012-140921"/>
    <x v="1"/>
    <x v="302"/>
    <d v="2012-02-05T00:00:00"/>
    <s v="First Class"/>
    <s v="AA-10375"/>
    <s v="Allen Armold"/>
    <x v="0"/>
    <s v="United States"/>
    <s v="Omaha"/>
    <x v="8"/>
    <n v="68104"/>
    <x v="2"/>
    <s v="FUR-FU-10003347"/>
    <x v="0"/>
    <x v="5"/>
    <s v="Coloredge Poster Frame"/>
    <n v="28.4"/>
    <n v="2"/>
    <n v="0"/>
    <n v="11.076000000000001"/>
  </r>
  <r>
    <n v="809"/>
    <s v="CA-2012-140921"/>
    <x v="1"/>
    <x v="302"/>
    <d v="2012-02-05T00:00:00"/>
    <s v="First Class"/>
    <s v="AA-10375"/>
    <s v="Allen Armold"/>
    <x v="0"/>
    <s v="United States"/>
    <s v="Omaha"/>
    <x v="8"/>
    <n v="68104"/>
    <x v="2"/>
    <s v="TEC-AC-10004901"/>
    <x v="2"/>
    <x v="11"/>
    <s v="Kensington SlimBlade Notebook Wireless Mouse with Nano Receiver"/>
    <n v="149.97"/>
    <n v="3"/>
    <n v="0"/>
    <n v="50.989800000000002"/>
  </r>
  <r>
    <n v="810"/>
    <s v="CA-2011-151995"/>
    <x v="2"/>
    <x v="303"/>
    <d v="2011-10-15T00:00:00"/>
    <s v="First Class"/>
    <s v="ZC-21910"/>
    <s v="Zuschuss Carroll"/>
    <x v="0"/>
    <s v="United States"/>
    <s v="Edmonds"/>
    <x v="4"/>
    <n v="98026"/>
    <x v="1"/>
    <s v="OFF-AR-10003190"/>
    <x v="1"/>
    <x v="6"/>
    <s v="Newell 32"/>
    <n v="11.52"/>
    <n v="4"/>
    <n v="0"/>
    <n v="3.2256"/>
  </r>
  <r>
    <n v="811"/>
    <s v="CA-2011-151995"/>
    <x v="2"/>
    <x v="303"/>
    <d v="2011-10-15T00:00:00"/>
    <s v="First Class"/>
    <s v="ZC-21910"/>
    <s v="Zuschuss Carroll"/>
    <x v="0"/>
    <s v="United States"/>
    <s v="Edmonds"/>
    <x v="4"/>
    <n v="98026"/>
    <x v="1"/>
    <s v="FUR-TA-10002903"/>
    <x v="0"/>
    <x v="3"/>
    <s v="Bevis Round Bullnose 29&quot; High Table Top"/>
    <n v="1298.55"/>
    <n v="5"/>
    <n v="0"/>
    <n v="311.65199999999999"/>
  </r>
  <r>
    <n v="812"/>
    <s v="CA-2011-151995"/>
    <x v="2"/>
    <x v="303"/>
    <d v="2011-10-15T00:00:00"/>
    <s v="First Class"/>
    <s v="ZC-21910"/>
    <s v="Zuschuss Carroll"/>
    <x v="0"/>
    <s v="United States"/>
    <s v="Edmonds"/>
    <x v="4"/>
    <n v="98026"/>
    <x v="1"/>
    <s v="OFF-AP-10000240"/>
    <x v="1"/>
    <x v="9"/>
    <s v="Belkin F9G930V10-GRY 9 Outlet Surge"/>
    <n v="213.92"/>
    <n v="4"/>
    <n v="0"/>
    <n v="62.036799999999999"/>
  </r>
  <r>
    <n v="813"/>
    <s v="CA-2011-151995"/>
    <x v="2"/>
    <x v="303"/>
    <d v="2011-10-15T00:00:00"/>
    <s v="First Class"/>
    <s v="ZC-21910"/>
    <s v="Zuschuss Carroll"/>
    <x v="0"/>
    <s v="United States"/>
    <s v="Edmonds"/>
    <x v="4"/>
    <n v="98026"/>
    <x v="1"/>
    <s v="TEC-AC-10001101"/>
    <x v="2"/>
    <x v="11"/>
    <s v="Sony 16GB Class 10 Micro SDHC R40 Memory Card"/>
    <n v="25.78"/>
    <n v="2"/>
    <n v="0"/>
    <n v="2.5779999999999998"/>
  </r>
  <r>
    <n v="814"/>
    <s v="CA-2014-143686"/>
    <x v="3"/>
    <x v="304"/>
    <d v="2014-05-15T00:00:00"/>
    <s v="Same Day"/>
    <s v="PJ-19015"/>
    <s v="Pauline Johnson"/>
    <x v="0"/>
    <s v="United States"/>
    <s v="Santa Ana"/>
    <x v="1"/>
    <n v="92704"/>
    <x v="1"/>
    <s v="FUR-FU-10000794"/>
    <x v="0"/>
    <x v="5"/>
    <s v="Eldon Stackable Tray, Side-Load, Legal, Smoke"/>
    <n v="18.28"/>
    <n v="2"/>
    <n v="0"/>
    <n v="6.2152000000000003"/>
  </r>
  <r>
    <n v="815"/>
    <s v="CA-2014-143686"/>
    <x v="3"/>
    <x v="304"/>
    <d v="2014-05-15T00:00:00"/>
    <s v="Same Day"/>
    <s v="PJ-19015"/>
    <s v="Pauline Johnson"/>
    <x v="0"/>
    <s v="United States"/>
    <s v="Santa Ana"/>
    <x v="1"/>
    <n v="92704"/>
    <x v="1"/>
    <s v="TEC-AC-10001838"/>
    <x v="2"/>
    <x v="11"/>
    <s v="Razer Tiamat Over Ear 7.1 Surround Sound PC Gaming Headset"/>
    <n v="1399.93"/>
    <n v="7"/>
    <n v="0"/>
    <n v="601.96990000000005"/>
  </r>
  <r>
    <n v="816"/>
    <s v="CA-2012-106565"/>
    <x v="1"/>
    <x v="305"/>
    <d v="2012-03-23T00:00:00"/>
    <s v="First Class"/>
    <s v="BW-11110"/>
    <s v="Bart Watters"/>
    <x v="1"/>
    <s v="United States"/>
    <s v="Milwaukee"/>
    <x v="6"/>
    <n v="53209"/>
    <x v="2"/>
    <s v="OFF-PA-10000061"/>
    <x v="1"/>
    <x v="10"/>
    <s v="Xerox 205"/>
    <n v="51.84"/>
    <n v="8"/>
    <n v="0"/>
    <n v="24.883199999999999"/>
  </r>
  <r>
    <n v="817"/>
    <s v="CA-2013-149370"/>
    <x v="0"/>
    <x v="306"/>
    <d v="2013-09-20T00:00:00"/>
    <s v="Standard Class"/>
    <s v="DB-13210"/>
    <s v="Dean Braden"/>
    <x v="0"/>
    <s v="United States"/>
    <s v="Philadelphia"/>
    <x v="9"/>
    <n v="19140"/>
    <x v="3"/>
    <s v="OFF-PA-10003651"/>
    <x v="1"/>
    <x v="10"/>
    <s v="Xerox 1968"/>
    <n v="5.3440000000000003"/>
    <n v="1"/>
    <n v="0.2"/>
    <n v="1.8704000000000001"/>
  </r>
  <r>
    <n v="818"/>
    <s v="CA-2011-140858"/>
    <x v="2"/>
    <x v="307"/>
    <d v="2011-07-02T00:00:00"/>
    <s v="Standard Class"/>
    <s v="CA-12775"/>
    <s v="Cynthia Arntzen"/>
    <x v="0"/>
    <s v="United States"/>
    <s v="Philadelphia"/>
    <x v="9"/>
    <n v="19140"/>
    <x v="3"/>
    <s v="OFF-PA-10000304"/>
    <x v="1"/>
    <x v="10"/>
    <s v="Xerox 1995"/>
    <n v="41.472000000000001"/>
    <n v="8"/>
    <n v="0.2"/>
    <n v="14.5152"/>
  </r>
  <r>
    <n v="819"/>
    <s v="CA-2011-140858"/>
    <x v="2"/>
    <x v="307"/>
    <d v="2011-07-02T00:00:00"/>
    <s v="Standard Class"/>
    <s v="CA-12775"/>
    <s v="Cynthia Arntzen"/>
    <x v="0"/>
    <s v="United States"/>
    <s v="Philadelphia"/>
    <x v="9"/>
    <n v="19140"/>
    <x v="3"/>
    <s v="OFF-BI-10003094"/>
    <x v="1"/>
    <x v="8"/>
    <s v="Self-Adhesive Ring Binder Labels"/>
    <n v="3.1680000000000001"/>
    <n v="3"/>
    <n v="0.7"/>
    <n v="-2.4287999999999998"/>
  </r>
  <r>
    <n v="820"/>
    <s v="CA-2011-140858"/>
    <x v="2"/>
    <x v="307"/>
    <d v="2011-07-02T00:00:00"/>
    <s v="Standard Class"/>
    <s v="CA-12775"/>
    <s v="Cynthia Arntzen"/>
    <x v="0"/>
    <s v="United States"/>
    <s v="Philadelphia"/>
    <x v="9"/>
    <n v="19140"/>
    <x v="3"/>
    <s v="FUR-CH-10001394"/>
    <x v="0"/>
    <x v="1"/>
    <s v="Global Leather Executive Chair"/>
    <n v="1228.4649999999999"/>
    <n v="5"/>
    <n v="0.3"/>
    <n v="0"/>
  </r>
  <r>
    <n v="821"/>
    <s v="CA-2011-140858"/>
    <x v="2"/>
    <x v="307"/>
    <d v="2011-07-02T00:00:00"/>
    <s v="Standard Class"/>
    <s v="CA-12775"/>
    <s v="Cynthia Arntzen"/>
    <x v="0"/>
    <s v="United States"/>
    <s v="Philadelphia"/>
    <x v="9"/>
    <n v="19140"/>
    <x v="3"/>
    <s v="OFF-BI-10004230"/>
    <x v="1"/>
    <x v="8"/>
    <s v="GBC Recycled Grain Textured Covers"/>
    <n v="31.085999999999999"/>
    <n v="3"/>
    <n v="0.7"/>
    <n v="-22.796399999999998"/>
  </r>
  <r>
    <n v="822"/>
    <s v="CA-2011-140858"/>
    <x v="2"/>
    <x v="307"/>
    <d v="2011-07-02T00:00:00"/>
    <s v="Standard Class"/>
    <s v="CA-12775"/>
    <s v="Cynthia Arntzen"/>
    <x v="0"/>
    <s v="United States"/>
    <s v="Philadelphia"/>
    <x v="9"/>
    <n v="19140"/>
    <x v="3"/>
    <s v="OFF-PA-10003395"/>
    <x v="1"/>
    <x v="10"/>
    <s v="Xerox 1941"/>
    <n v="335.52"/>
    <n v="4"/>
    <n v="0.2"/>
    <n v="117.432"/>
  </r>
  <r>
    <n v="823"/>
    <s v="CA-2014-101434"/>
    <x v="3"/>
    <x v="308"/>
    <d v="2014-06-28T00:00:00"/>
    <s v="Standard Class"/>
    <s v="TR-21325"/>
    <s v="Toby Ritter"/>
    <x v="0"/>
    <s v="United States"/>
    <s v="Belleville"/>
    <x v="30"/>
    <n v="7109"/>
    <x v="3"/>
    <s v="TEC-AC-10002402"/>
    <x v="2"/>
    <x v="11"/>
    <s v="Razer Kraken PRO Over Ear PC and Music Headset"/>
    <n v="239.97"/>
    <n v="3"/>
    <n v="0"/>
    <n v="71.991"/>
  </r>
  <r>
    <n v="824"/>
    <s v="CA-2014-101434"/>
    <x v="3"/>
    <x v="308"/>
    <d v="2014-06-28T00:00:00"/>
    <s v="Standard Class"/>
    <s v="TR-21325"/>
    <s v="Toby Ritter"/>
    <x v="0"/>
    <s v="United States"/>
    <s v="Belleville"/>
    <x v="30"/>
    <n v="7109"/>
    <x v="3"/>
    <s v="OFF-LA-10003223"/>
    <x v="1"/>
    <x v="2"/>
    <s v="Avery 508"/>
    <n v="9.82"/>
    <n v="2"/>
    <n v="0"/>
    <n v="4.8117999999999999"/>
  </r>
  <r>
    <n v="825"/>
    <s v="US-2011-102071"/>
    <x v="2"/>
    <x v="309"/>
    <d v="2011-05-15T00:00:00"/>
    <s v="Standard Class"/>
    <s v="PG-18820"/>
    <s v="Patrick Gardner"/>
    <x v="0"/>
    <s v="United States"/>
    <s v="San Francisco"/>
    <x v="1"/>
    <n v="94110"/>
    <x v="1"/>
    <s v="TEC-AC-10003441"/>
    <x v="2"/>
    <x v="11"/>
    <s v="Kingston Digital DataTraveler 32GB USB 2.0"/>
    <n v="67.8"/>
    <n v="4"/>
    <n v="0"/>
    <n v="4.0679999999999996"/>
  </r>
  <r>
    <n v="826"/>
    <s v="US-2011-102071"/>
    <x v="2"/>
    <x v="309"/>
    <d v="2011-05-15T00:00:00"/>
    <s v="Standard Class"/>
    <s v="PG-18820"/>
    <s v="Patrick Gardner"/>
    <x v="0"/>
    <s v="United States"/>
    <s v="San Francisco"/>
    <x v="1"/>
    <n v="94110"/>
    <x v="1"/>
    <s v="TEC-AC-10000109"/>
    <x v="2"/>
    <x v="11"/>
    <s v="Sony Micro Vault Click 16 GB USB 2.0 Flash Drive"/>
    <n v="167.97"/>
    <n v="3"/>
    <n v="0"/>
    <n v="40.312800000000003"/>
  </r>
  <r>
    <n v="827"/>
    <s v="CA-2014-126956"/>
    <x v="3"/>
    <x v="170"/>
    <d v="2014-08-29T00:00:00"/>
    <s v="Standard Class"/>
    <s v="GT-14710"/>
    <s v="Greg Tran"/>
    <x v="0"/>
    <s v="United States"/>
    <s v="Lakeville"/>
    <x v="11"/>
    <n v="55044"/>
    <x v="2"/>
    <s v="OFF-FA-10002280"/>
    <x v="1"/>
    <x v="13"/>
    <s v="Advantus Plastic Paper Clips"/>
    <n v="35"/>
    <n v="7"/>
    <n v="0"/>
    <n v="16.8"/>
  </r>
  <r>
    <n v="828"/>
    <s v="CA-2014-126956"/>
    <x v="3"/>
    <x v="170"/>
    <d v="2014-08-29T00:00:00"/>
    <s v="Standard Class"/>
    <s v="GT-14710"/>
    <s v="Greg Tran"/>
    <x v="0"/>
    <s v="United States"/>
    <s v="Lakeville"/>
    <x v="11"/>
    <n v="55044"/>
    <x v="2"/>
    <s v="OFF-SU-10000381"/>
    <x v="1"/>
    <x v="14"/>
    <s v="Acme Forged Steel Scissors with Black Enamel Handles"/>
    <n v="37.24"/>
    <n v="4"/>
    <n v="0"/>
    <n v="10.7996"/>
  </r>
  <r>
    <n v="829"/>
    <s v="CA-2014-126956"/>
    <x v="3"/>
    <x v="170"/>
    <d v="2014-08-29T00:00:00"/>
    <s v="Standard Class"/>
    <s v="GT-14710"/>
    <s v="Greg Tran"/>
    <x v="0"/>
    <s v="United States"/>
    <s v="Lakeville"/>
    <x v="11"/>
    <n v="55044"/>
    <x v="2"/>
    <s v="OFF-EN-10004459"/>
    <x v="1"/>
    <x v="12"/>
    <s v="Security-Tint Envelopes"/>
    <n v="15.28"/>
    <n v="2"/>
    <n v="0"/>
    <n v="7.4871999999999996"/>
  </r>
  <r>
    <n v="830"/>
    <s v="CA-2014-129462"/>
    <x v="3"/>
    <x v="114"/>
    <d v="2014-06-22T00:00:00"/>
    <s v="Second Class"/>
    <s v="JE-15745"/>
    <s v="Joel Eaton"/>
    <x v="0"/>
    <s v="United States"/>
    <s v="Florence"/>
    <x v="0"/>
    <n v="41042"/>
    <x v="0"/>
    <s v="FUR-CH-10000665"/>
    <x v="0"/>
    <x v="1"/>
    <s v="Global Airflow Leather Mesh Back Chair, Black"/>
    <n v="301.95999999999998"/>
    <n v="2"/>
    <n v="0"/>
    <n v="90.587999999999994"/>
  </r>
  <r>
    <n v="831"/>
    <s v="CA-2014-129462"/>
    <x v="3"/>
    <x v="114"/>
    <d v="2014-06-22T00:00:00"/>
    <s v="Second Class"/>
    <s v="JE-15745"/>
    <s v="Joel Eaton"/>
    <x v="0"/>
    <s v="United States"/>
    <s v="Florence"/>
    <x v="0"/>
    <n v="41042"/>
    <x v="0"/>
    <s v="OFF-AP-10003884"/>
    <x v="1"/>
    <x v="9"/>
    <s v="Fellowes Smart Surge Ten-Outlet Protector, Platinum"/>
    <n v="180.66"/>
    <n v="3"/>
    <n v="0"/>
    <n v="50.584800000000001"/>
  </r>
  <r>
    <n v="832"/>
    <s v="CA-2014-129462"/>
    <x v="3"/>
    <x v="114"/>
    <d v="2014-06-22T00:00:00"/>
    <s v="Second Class"/>
    <s v="JE-15745"/>
    <s v="Joel Eaton"/>
    <x v="0"/>
    <s v="United States"/>
    <s v="Florence"/>
    <x v="0"/>
    <n v="41042"/>
    <x v="0"/>
    <s v="TEC-PH-10001557"/>
    <x v="2"/>
    <x v="7"/>
    <s v="Pyle PMP37LED"/>
    <n v="191.98"/>
    <n v="2"/>
    <n v="0"/>
    <n v="51.834600000000002"/>
  </r>
  <r>
    <n v="833"/>
    <s v="CA-2014-129462"/>
    <x v="3"/>
    <x v="114"/>
    <d v="2014-06-22T00:00:00"/>
    <s v="Second Class"/>
    <s v="JE-15745"/>
    <s v="Joel Eaton"/>
    <x v="0"/>
    <s v="United States"/>
    <s v="Florence"/>
    <x v="0"/>
    <n v="41042"/>
    <x v="0"/>
    <s v="TEC-PH-10002085"/>
    <x v="2"/>
    <x v="7"/>
    <s v="Clarity 53712"/>
    <n v="65.989999999999995"/>
    <n v="1"/>
    <n v="0"/>
    <n v="17.157399999999999"/>
  </r>
  <r>
    <n v="834"/>
    <s v="CA-2013-165316"/>
    <x v="0"/>
    <x v="310"/>
    <d v="2013-07-28T00:00:00"/>
    <s v="Standard Class"/>
    <s v="JB-15400"/>
    <s v="Jennifer Braxton"/>
    <x v="1"/>
    <s v="United States"/>
    <s v="Tampa"/>
    <x v="2"/>
    <n v="33614"/>
    <x v="0"/>
    <s v="OFF-AR-10002956"/>
    <x v="1"/>
    <x v="6"/>
    <s v="Boston 16801 Nautilus Battery Pencil Sharpener"/>
    <n v="35.216000000000001"/>
    <n v="2"/>
    <n v="0.2"/>
    <n v="2.6412"/>
  </r>
  <r>
    <n v="835"/>
    <s v="CA-2013-165316"/>
    <x v="0"/>
    <x v="310"/>
    <d v="2013-07-28T00:00:00"/>
    <s v="Standard Class"/>
    <s v="JB-15400"/>
    <s v="Jennifer Braxton"/>
    <x v="1"/>
    <s v="United States"/>
    <s v="Tampa"/>
    <x v="2"/>
    <n v="33614"/>
    <x v="0"/>
    <s v="OFF-AP-10003266"/>
    <x v="1"/>
    <x v="9"/>
    <s v="Holmes Replacement Filter for HEPA Air Cleaner, Large Room"/>
    <n v="23.696000000000002"/>
    <n v="2"/>
    <n v="0.2"/>
    <n v="6.5164"/>
  </r>
  <r>
    <n v="836"/>
    <s v="CA-2013-165316"/>
    <x v="0"/>
    <x v="310"/>
    <d v="2013-07-28T00:00:00"/>
    <s v="Standard Class"/>
    <s v="JB-15400"/>
    <s v="Jennifer Braxton"/>
    <x v="1"/>
    <s v="United States"/>
    <s v="Tampa"/>
    <x v="2"/>
    <n v="33614"/>
    <x v="0"/>
    <s v="TEC-MA-10004002"/>
    <x v="2"/>
    <x v="15"/>
    <s v="Zebra GX420t Direct Thermal/Thermal Transfer Printer"/>
    <n v="265.47500000000002"/>
    <n v="1"/>
    <n v="0.5"/>
    <n v="-111.4995"/>
  </r>
  <r>
    <n v="837"/>
    <s v="US-2011-115987"/>
    <x v="2"/>
    <x v="78"/>
    <d v="2011-09-13T00:00:00"/>
    <s v="Second Class"/>
    <s v="LH-17020"/>
    <s v="Lisa Hazard"/>
    <x v="0"/>
    <s v="United States"/>
    <s v="Tyler"/>
    <x v="5"/>
    <n v="75701"/>
    <x v="2"/>
    <s v="OFF-BI-10001071"/>
    <x v="1"/>
    <x v="8"/>
    <s v="GBC ProClick Punch Binding System"/>
    <n v="51.183999999999997"/>
    <n v="4"/>
    <n v="0.8"/>
    <n v="-79.3352"/>
  </r>
  <r>
    <n v="838"/>
    <s v="US-2014-156083"/>
    <x v="3"/>
    <x v="259"/>
    <d v="2014-11-12T00:00:00"/>
    <s v="Standard Class"/>
    <s v="JL-15175"/>
    <s v="James Lanier"/>
    <x v="2"/>
    <s v="United States"/>
    <s v="Columbia"/>
    <x v="18"/>
    <n v="38401"/>
    <x v="0"/>
    <s v="OFF-PA-10001560"/>
    <x v="1"/>
    <x v="10"/>
    <s v="Adams Telephone Message Books, 5 1/4” x 11”"/>
    <n v="9.6639999999999997"/>
    <n v="2"/>
    <n v="0.2"/>
    <n v="3.2616000000000001"/>
  </r>
  <r>
    <n v="839"/>
    <s v="US-2013-137547"/>
    <x v="0"/>
    <x v="311"/>
    <d v="2013-03-13T00:00:00"/>
    <s v="Standard Class"/>
    <s v="EB-13705"/>
    <s v="Ed Braxton"/>
    <x v="1"/>
    <s v="United States"/>
    <s v="Fort Worth"/>
    <x v="5"/>
    <n v="76106"/>
    <x v="2"/>
    <s v="TEC-PH-10002365"/>
    <x v="2"/>
    <x v="7"/>
    <s v="Belkin Grip Candy Sheer Case / Cover for iPhone 5 and 5S"/>
    <n v="21.071999999999999"/>
    <n v="3"/>
    <n v="0.2"/>
    <n v="1.5804"/>
  </r>
  <r>
    <n v="840"/>
    <s v="CA-2012-100454"/>
    <x v="1"/>
    <x v="312"/>
    <d v="2012-11-25T00:00:00"/>
    <s v="Standard Class"/>
    <s v="BM-11650"/>
    <s v="Brian Moss"/>
    <x v="1"/>
    <s v="United States"/>
    <s v="New York City"/>
    <x v="15"/>
    <n v="10035"/>
    <x v="3"/>
    <s v="OFF-AR-10004648"/>
    <x v="1"/>
    <x v="6"/>
    <s v="Boston 19500 Mighty Mite Electric Pencil Sharpener"/>
    <n v="60.45"/>
    <n v="3"/>
    <n v="0"/>
    <n v="16.3215"/>
  </r>
  <r>
    <n v="841"/>
    <s v="CA-2012-100454"/>
    <x v="1"/>
    <x v="312"/>
    <d v="2012-11-25T00:00:00"/>
    <s v="Standard Class"/>
    <s v="BM-11650"/>
    <s v="Brian Moss"/>
    <x v="1"/>
    <s v="United States"/>
    <s v="New York City"/>
    <x v="15"/>
    <n v="10035"/>
    <x v="3"/>
    <s v="OFF-AR-10002578"/>
    <x v="1"/>
    <x v="6"/>
    <s v="Newell 335"/>
    <n v="11.52"/>
    <n v="4"/>
    <n v="0"/>
    <n v="3.3408000000000002"/>
  </r>
  <r>
    <n v="842"/>
    <s v="CA-2012-100454"/>
    <x v="1"/>
    <x v="312"/>
    <d v="2012-11-25T00:00:00"/>
    <s v="Standard Class"/>
    <s v="BM-11650"/>
    <s v="Brian Moss"/>
    <x v="1"/>
    <s v="United States"/>
    <s v="New York City"/>
    <x v="15"/>
    <n v="10035"/>
    <x v="3"/>
    <s v="FUR-BO-10001519"/>
    <x v="0"/>
    <x v="0"/>
    <s v="O'Sullivan 3-Shelf Heavy-Duty Bookcases"/>
    <n v="186.048"/>
    <n v="4"/>
    <n v="0.2"/>
    <n v="9.3024000000000004"/>
  </r>
  <r>
    <n v="843"/>
    <s v="CA-2013-161669"/>
    <x v="0"/>
    <x v="77"/>
    <d v="2013-11-10T00:00:00"/>
    <s v="First Class"/>
    <s v="EM-14095"/>
    <s v="Eudokia Martin"/>
    <x v="1"/>
    <s v="United States"/>
    <s v="Los Angeles"/>
    <x v="1"/>
    <n v="90036"/>
    <x v="1"/>
    <s v="OFF-BI-10001294"/>
    <x v="1"/>
    <x v="8"/>
    <s v="Fellowes Binding Cases"/>
    <n v="37.44"/>
    <n v="4"/>
    <n v="0.2"/>
    <n v="11.7"/>
  </r>
  <r>
    <n v="844"/>
    <s v="CA-2013-161669"/>
    <x v="0"/>
    <x v="77"/>
    <d v="2013-11-10T00:00:00"/>
    <s v="First Class"/>
    <s v="EM-14095"/>
    <s v="Eudokia Martin"/>
    <x v="1"/>
    <s v="United States"/>
    <s v="Los Angeles"/>
    <x v="1"/>
    <n v="90036"/>
    <x v="1"/>
    <s v="OFF-BI-10001636"/>
    <x v="1"/>
    <x v="8"/>
    <s v="Ibico Plastic and Wire Spiral Binding Combs"/>
    <n v="26.975999999999999"/>
    <n v="4"/>
    <n v="0.2"/>
    <n v="8.7672000000000008"/>
  </r>
  <r>
    <n v="845"/>
    <s v="CA-2013-161669"/>
    <x v="0"/>
    <x v="77"/>
    <d v="2013-11-10T00:00:00"/>
    <s v="First Class"/>
    <s v="EM-14095"/>
    <s v="Eudokia Martin"/>
    <x v="1"/>
    <s v="United States"/>
    <s v="Los Angeles"/>
    <x v="1"/>
    <n v="90036"/>
    <x v="1"/>
    <s v="OFF-SU-10002503"/>
    <x v="1"/>
    <x v="14"/>
    <s v="Acme Preferred Stainless Steel Scissors"/>
    <n v="11.36"/>
    <n v="2"/>
    <n v="0"/>
    <n v="3.2944"/>
  </r>
  <r>
    <n v="846"/>
    <s v="CA-2013-161669"/>
    <x v="0"/>
    <x v="77"/>
    <d v="2013-11-10T00:00:00"/>
    <s v="First Class"/>
    <s v="EM-14095"/>
    <s v="Eudokia Martin"/>
    <x v="1"/>
    <s v="United States"/>
    <s v="Los Angeles"/>
    <x v="1"/>
    <n v="90036"/>
    <x v="1"/>
    <s v="OFF-LA-10004093"/>
    <x v="1"/>
    <x v="2"/>
    <s v="Avery 486"/>
    <n v="14.62"/>
    <n v="2"/>
    <n v="0"/>
    <n v="6.8714000000000004"/>
  </r>
  <r>
    <n v="847"/>
    <s v="CA-2012-114300"/>
    <x v="1"/>
    <x v="313"/>
    <d v="2012-10-17T00:00:00"/>
    <s v="Standard Class"/>
    <s v="AF-10885"/>
    <s v="Art Foster"/>
    <x v="0"/>
    <s v="United States"/>
    <s v="Louisville"/>
    <x v="0"/>
    <n v="40214"/>
    <x v="0"/>
    <s v="TEC-PH-10001552"/>
    <x v="2"/>
    <x v="7"/>
    <s v="I Need's 3d Hello Kitty Hybrid Silicone Case Cover for HTC One X 4g with 3d Hello Kitty Stylus Pen Green/pink"/>
    <n v="83.72"/>
    <n v="7"/>
    <n v="0"/>
    <n v="23.441600000000001"/>
  </r>
  <r>
    <n v="848"/>
    <s v="CA-2012-114300"/>
    <x v="1"/>
    <x v="313"/>
    <d v="2012-10-17T00:00:00"/>
    <s v="Standard Class"/>
    <s v="AF-10885"/>
    <s v="Art Foster"/>
    <x v="0"/>
    <s v="United States"/>
    <s v="Louisville"/>
    <x v="0"/>
    <n v="40214"/>
    <x v="0"/>
    <s v="FUR-CH-10001891"/>
    <x v="0"/>
    <x v="1"/>
    <s v="Global Deluxe Office Fabric Chairs"/>
    <n v="287.94"/>
    <n v="3"/>
    <n v="0"/>
    <n v="77.743799999999993"/>
  </r>
  <r>
    <n v="849"/>
    <s v="CA-2014-107503"/>
    <x v="3"/>
    <x v="314"/>
    <d v="2014-01-07T00:00:00"/>
    <s v="Standard Class"/>
    <s v="GA-14725"/>
    <s v="Guy Armstrong"/>
    <x v="0"/>
    <s v="United States"/>
    <s v="Lorain"/>
    <x v="24"/>
    <n v="44052"/>
    <x v="3"/>
    <s v="FUR-FU-10003878"/>
    <x v="0"/>
    <x v="5"/>
    <s v="Linden 10&quot; Round Wall Clock, Black"/>
    <n v="48.896000000000001"/>
    <n v="4"/>
    <n v="0.2"/>
    <n v="8.5568000000000008"/>
  </r>
  <r>
    <n v="850"/>
    <s v="CA-2011-107755"/>
    <x v="2"/>
    <x v="315"/>
    <d v="2011-02-13T00:00:00"/>
    <s v="Standard Class"/>
    <s v="CK-12760"/>
    <s v="Cyma Kinney"/>
    <x v="1"/>
    <s v="United States"/>
    <s v="Linden"/>
    <x v="30"/>
    <n v="7036"/>
    <x v="3"/>
    <s v="TEC-AC-10000710"/>
    <x v="2"/>
    <x v="11"/>
    <s v="Maxell DVD-RAM Discs"/>
    <n v="115.36"/>
    <n v="7"/>
    <n v="0"/>
    <n v="49.604799999999997"/>
  </r>
  <r>
    <n v="851"/>
    <s v="CA-2013-152534"/>
    <x v="0"/>
    <x v="23"/>
    <d v="2013-06-26T00:00:00"/>
    <s v="Second Class"/>
    <s v="DP-13105"/>
    <s v="Dave Poirier"/>
    <x v="1"/>
    <s v="United States"/>
    <s v="Salinas"/>
    <x v="1"/>
    <n v="93905"/>
    <x v="1"/>
    <s v="OFF-AR-10002335"/>
    <x v="1"/>
    <x v="6"/>
    <s v="DIXON Oriole Pencils"/>
    <n v="5.16"/>
    <n v="2"/>
    <n v="0"/>
    <n v="1.3415999999999999"/>
  </r>
  <r>
    <n v="852"/>
    <s v="CA-2013-152534"/>
    <x v="0"/>
    <x v="23"/>
    <d v="2013-06-26T00:00:00"/>
    <s v="Second Class"/>
    <s v="DP-13105"/>
    <s v="Dave Poirier"/>
    <x v="1"/>
    <s v="United States"/>
    <s v="Salinas"/>
    <x v="1"/>
    <n v="93905"/>
    <x v="1"/>
    <s v="OFF-PA-10001870"/>
    <x v="1"/>
    <x v="10"/>
    <s v="Xerox 202"/>
    <n v="38.880000000000003"/>
    <n v="6"/>
    <n v="0"/>
    <n v="18.662400000000002"/>
  </r>
  <r>
    <n v="853"/>
    <s v="CA-2013-113747"/>
    <x v="0"/>
    <x v="316"/>
    <d v="2013-06-05T00:00:00"/>
    <s v="Standard Class"/>
    <s v="VD-21670"/>
    <s v="Valerie Dominguez"/>
    <x v="0"/>
    <s v="United States"/>
    <s v="Jackson"/>
    <x v="35"/>
    <n v="39212"/>
    <x v="0"/>
    <s v="OFF-AR-10003373"/>
    <x v="1"/>
    <x v="6"/>
    <s v="Boston School Pro Electric Pencil Sharpener, 1670"/>
    <n v="185.88"/>
    <n v="6"/>
    <n v="0"/>
    <n v="50.187600000000003"/>
  </r>
  <r>
    <n v="854"/>
    <s v="CA-2013-123274"/>
    <x v="0"/>
    <x v="317"/>
    <d v="2013-02-24T00:00:00"/>
    <s v="Standard Class"/>
    <s v="GT-14710"/>
    <s v="Greg Tran"/>
    <x v="0"/>
    <s v="United States"/>
    <s v="New York City"/>
    <x v="15"/>
    <n v="10035"/>
    <x v="3"/>
    <s v="FUR-FU-10004090"/>
    <x v="0"/>
    <x v="5"/>
    <s v="Executive Impressions 14&quot; Contract Wall Clock"/>
    <n v="44.46"/>
    <n v="2"/>
    <n v="0"/>
    <n v="14.671799999999999"/>
  </r>
  <r>
    <n v="855"/>
    <s v="CA-2013-123274"/>
    <x v="0"/>
    <x v="317"/>
    <d v="2013-02-24T00:00:00"/>
    <s v="Standard Class"/>
    <s v="GT-14710"/>
    <s v="Greg Tran"/>
    <x v="0"/>
    <s v="United States"/>
    <s v="New York City"/>
    <x v="15"/>
    <n v="10035"/>
    <x v="3"/>
    <s v="OFF-ST-10000736"/>
    <x v="1"/>
    <x v="4"/>
    <s v="Carina Double Wide Media Storage Towers in Natural &amp; Black"/>
    <n v="242.94"/>
    <n v="3"/>
    <n v="0"/>
    <n v="9.7175999999999991"/>
  </r>
  <r>
    <n v="856"/>
    <s v="CA-2011-125612"/>
    <x v="2"/>
    <x v="93"/>
    <d v="2011-08-08T00:00:00"/>
    <s v="Standard Class"/>
    <s v="BK-11260"/>
    <s v="Berenike Kampe"/>
    <x v="0"/>
    <s v="United States"/>
    <s v="New York City"/>
    <x v="15"/>
    <n v="10035"/>
    <x v="3"/>
    <s v="OFF-PA-10001019"/>
    <x v="1"/>
    <x v="10"/>
    <s v="Xerox 1884"/>
    <n v="39.96"/>
    <n v="2"/>
    <n v="0"/>
    <n v="18.781199999999998"/>
  </r>
  <r>
    <n v="857"/>
    <s v="CA-2011-125612"/>
    <x v="2"/>
    <x v="93"/>
    <d v="2011-08-08T00:00:00"/>
    <s v="Standard Class"/>
    <s v="BK-11260"/>
    <s v="Berenike Kampe"/>
    <x v="0"/>
    <s v="United States"/>
    <s v="New York City"/>
    <x v="15"/>
    <n v="10035"/>
    <x v="3"/>
    <s v="OFF-SU-10002537"/>
    <x v="1"/>
    <x v="14"/>
    <s v="Acme Box Cutter Scissors"/>
    <n v="102.3"/>
    <n v="10"/>
    <n v="0"/>
    <n v="26.597999999999999"/>
  </r>
  <r>
    <n v="858"/>
    <s v="CA-2011-125612"/>
    <x v="2"/>
    <x v="93"/>
    <d v="2011-08-08T00:00:00"/>
    <s v="Standard Class"/>
    <s v="BK-11260"/>
    <s v="Berenike Kampe"/>
    <x v="0"/>
    <s v="United States"/>
    <s v="New York City"/>
    <x v="15"/>
    <n v="10035"/>
    <x v="3"/>
    <s v="OFF-ST-10003221"/>
    <x v="1"/>
    <x v="4"/>
    <s v="Staples"/>
    <n v="21.36"/>
    <n v="2"/>
    <n v="0"/>
    <n v="5.7671999999999999"/>
  </r>
  <r>
    <n v="859"/>
    <s v="CA-2014-161984"/>
    <x v="3"/>
    <x v="318"/>
    <d v="2014-04-16T00:00:00"/>
    <s v="Standard Class"/>
    <s v="SJ-20125"/>
    <s v="Sanjit Jacobs"/>
    <x v="2"/>
    <s v="United States"/>
    <s v="New Brunswick"/>
    <x v="30"/>
    <n v="8901"/>
    <x v="3"/>
    <s v="OFF-PA-10004569"/>
    <x v="1"/>
    <x v="10"/>
    <s v="Wirebound Message Books, Two 4 1/4&quot; x 5&quot; Forms per Page"/>
    <n v="7.61"/>
    <n v="1"/>
    <n v="0"/>
    <n v="3.5767000000000002"/>
  </r>
  <r>
    <n v="860"/>
    <s v="CA-2014-161984"/>
    <x v="3"/>
    <x v="318"/>
    <d v="2014-04-16T00:00:00"/>
    <s v="Standard Class"/>
    <s v="SJ-20125"/>
    <s v="Sanjit Jacobs"/>
    <x v="2"/>
    <s v="United States"/>
    <s v="New Brunswick"/>
    <x v="30"/>
    <n v="8901"/>
    <x v="3"/>
    <s v="OFF-FA-10000624"/>
    <x v="1"/>
    <x v="13"/>
    <s v="OIC Binder Clips"/>
    <n v="7.16"/>
    <n v="2"/>
    <n v="0"/>
    <n v="3.58"/>
  </r>
  <r>
    <n v="861"/>
    <s v="CA-2011-133851"/>
    <x v="2"/>
    <x v="3"/>
    <d v="2011-06-16T00:00:00"/>
    <s v="Standard Class"/>
    <s v="CM-12445"/>
    <s v="Chuck Magee"/>
    <x v="0"/>
    <s v="United States"/>
    <s v="San Francisco"/>
    <x v="1"/>
    <n v="94122"/>
    <x v="1"/>
    <s v="OFF-SU-10001225"/>
    <x v="1"/>
    <x v="14"/>
    <s v="Staples"/>
    <n v="7.36"/>
    <n v="2"/>
    <n v="0"/>
    <n v="0.1472"/>
  </r>
  <r>
    <n v="862"/>
    <s v="CA-2011-133851"/>
    <x v="2"/>
    <x v="3"/>
    <d v="2011-06-16T00:00:00"/>
    <s v="Standard Class"/>
    <s v="CM-12445"/>
    <s v="Chuck Magee"/>
    <x v="0"/>
    <s v="United States"/>
    <s v="San Francisco"/>
    <x v="1"/>
    <n v="94122"/>
    <x v="1"/>
    <s v="OFF-AR-10003752"/>
    <x v="1"/>
    <x v="6"/>
    <s v="Deluxe Chalkboard Eraser Cleaner"/>
    <n v="23.1"/>
    <n v="2"/>
    <n v="0"/>
    <n v="10.625999999999999"/>
  </r>
  <r>
    <n v="863"/>
    <s v="CA-2013-134474"/>
    <x v="0"/>
    <x v="319"/>
    <d v="2013-01-07T00:00:00"/>
    <s v="Second Class"/>
    <s v="AJ-10795"/>
    <s v="Anthony Johnson"/>
    <x v="1"/>
    <s v="United States"/>
    <s v="Jacksonville"/>
    <x v="2"/>
    <n v="32216"/>
    <x v="0"/>
    <s v="TEC-AC-10001714"/>
    <x v="2"/>
    <x v="11"/>
    <s v="Logitech MX Performance Wireless Mouse"/>
    <n v="191.47200000000001"/>
    <n v="6"/>
    <n v="0.2"/>
    <n v="40.687800000000003"/>
  </r>
  <r>
    <n v="864"/>
    <s v="CA-2013-134474"/>
    <x v="0"/>
    <x v="319"/>
    <d v="2013-01-07T00:00:00"/>
    <s v="Second Class"/>
    <s v="AJ-10795"/>
    <s v="Anthony Johnson"/>
    <x v="1"/>
    <s v="United States"/>
    <s v="Jacksonville"/>
    <x v="2"/>
    <n v="32216"/>
    <x v="0"/>
    <s v="OFF-AR-10003958"/>
    <x v="1"/>
    <x v="6"/>
    <s v="Newell 337"/>
    <n v="5.2480000000000002"/>
    <n v="2"/>
    <n v="0.2"/>
    <n v="0.59040000000000004"/>
  </r>
  <r>
    <n v="865"/>
    <s v="CA-2013-134474"/>
    <x v="0"/>
    <x v="319"/>
    <d v="2013-01-07T00:00:00"/>
    <s v="Second Class"/>
    <s v="AJ-10795"/>
    <s v="Anthony Johnson"/>
    <x v="1"/>
    <s v="United States"/>
    <s v="Jacksonville"/>
    <x v="2"/>
    <n v="32216"/>
    <x v="0"/>
    <s v="TEC-PH-10002923"/>
    <x v="2"/>
    <x v="7"/>
    <s v="Logitech B530 USB Headset - headset - Full size, Binaural"/>
    <n v="59.183999999999997"/>
    <n v="2"/>
    <n v="0.2"/>
    <n v="5.1786000000000003"/>
  </r>
  <r>
    <n v="866"/>
    <s v="CA-2011-149020"/>
    <x v="2"/>
    <x v="320"/>
    <d v="2011-01-16T00:00:00"/>
    <s v="Standard Class"/>
    <s v="AJ-10780"/>
    <s v="Anthony Jacobs"/>
    <x v="1"/>
    <s v="United States"/>
    <s v="Springfield"/>
    <x v="17"/>
    <n v="22153"/>
    <x v="0"/>
    <s v="OFF-LA-10004272"/>
    <x v="1"/>
    <x v="2"/>
    <s v="Avery 482"/>
    <n v="2.89"/>
    <n v="1"/>
    <n v="0"/>
    <n v="1.3583000000000001"/>
  </r>
  <r>
    <n v="867"/>
    <s v="CA-2011-149020"/>
    <x v="2"/>
    <x v="320"/>
    <d v="2011-01-16T00:00:00"/>
    <s v="Standard Class"/>
    <s v="AJ-10780"/>
    <s v="Anthony Jacobs"/>
    <x v="1"/>
    <s v="United States"/>
    <s v="Springfield"/>
    <x v="17"/>
    <n v="22153"/>
    <x v="0"/>
    <s v="FUR-FU-10000965"/>
    <x v="0"/>
    <x v="5"/>
    <s v="Howard Miller 11-1/2&quot; Diameter Ridgewood Wall Clock"/>
    <n v="51.94"/>
    <n v="1"/>
    <n v="0"/>
    <n v="21.295400000000001"/>
  </r>
  <r>
    <n v="868"/>
    <s v="CA-2013-134362"/>
    <x v="0"/>
    <x v="321"/>
    <d v="2013-10-03T00:00:00"/>
    <s v="First Class"/>
    <s v="LS-16945"/>
    <s v="Linda Southworth"/>
    <x v="1"/>
    <s v="United States"/>
    <s v="Philadelphia"/>
    <x v="9"/>
    <n v="19140"/>
    <x v="3"/>
    <s v="OFF-LA-10004853"/>
    <x v="1"/>
    <x v="2"/>
    <s v="Avery 483"/>
    <n v="15.936"/>
    <n v="4"/>
    <n v="0.2"/>
    <n v="5.1791999999999998"/>
  </r>
  <r>
    <n v="869"/>
    <s v="CA-2011-136742"/>
    <x v="2"/>
    <x v="322"/>
    <d v="2011-04-10T00:00:00"/>
    <s v="Standard Class"/>
    <s v="GP-14740"/>
    <s v="Guy Phonely"/>
    <x v="1"/>
    <s v="United States"/>
    <s v="Lancaster"/>
    <x v="9"/>
    <n v="17602"/>
    <x v="3"/>
    <s v="OFF-BI-10003719"/>
    <x v="1"/>
    <x v="8"/>
    <s v="Large Capacity Hanging Post Binders"/>
    <n v="44.91"/>
    <n v="6"/>
    <n v="0.7"/>
    <n v="-35.927999999999997"/>
  </r>
  <r>
    <n v="870"/>
    <s v="CA-2013-158099"/>
    <x v="0"/>
    <x v="323"/>
    <d v="2013-09-06T00:00:00"/>
    <s v="First Class"/>
    <s v="PK-18910"/>
    <s v="Paul Knutson"/>
    <x v="2"/>
    <s v="United States"/>
    <s v="Philadelphia"/>
    <x v="9"/>
    <n v="19143"/>
    <x v="3"/>
    <s v="OFF-BI-10000545"/>
    <x v="1"/>
    <x v="8"/>
    <s v="GBC Ibimaster 500 Manual ProClick Binding System"/>
    <n v="1141.47"/>
    <n v="5"/>
    <n v="0.7"/>
    <n v="-760.98"/>
  </r>
  <r>
    <n v="871"/>
    <s v="CA-2013-158099"/>
    <x v="0"/>
    <x v="323"/>
    <d v="2013-09-06T00:00:00"/>
    <s v="First Class"/>
    <s v="PK-18910"/>
    <s v="Paul Knutson"/>
    <x v="2"/>
    <s v="United States"/>
    <s v="Philadelphia"/>
    <x v="9"/>
    <n v="19143"/>
    <x v="3"/>
    <s v="TEC-PH-10002496"/>
    <x v="2"/>
    <x v="7"/>
    <s v="Cisco SPA301"/>
    <n v="280.78199999999998"/>
    <n v="3"/>
    <n v="0.4"/>
    <n v="-46.796999999999997"/>
  </r>
  <r>
    <n v="872"/>
    <s v="CA-2012-131128"/>
    <x v="1"/>
    <x v="324"/>
    <d v="2012-10-20T00:00:00"/>
    <s v="First Class"/>
    <s v="TB-21520"/>
    <s v="Tracy Blumstein"/>
    <x v="0"/>
    <s v="United States"/>
    <s v="Concord"/>
    <x v="38"/>
    <n v="3301"/>
    <x v="3"/>
    <s v="OFF-PA-10003591"/>
    <x v="1"/>
    <x v="10"/>
    <s v="Southworth 100% Cotton The Best Paper"/>
    <n v="34.44"/>
    <n v="3"/>
    <n v="0"/>
    <n v="17.22"/>
  </r>
  <r>
    <n v="873"/>
    <s v="CA-2011-148488"/>
    <x v="2"/>
    <x v="325"/>
    <d v="2011-12-15T00:00:00"/>
    <s v="Standard Class"/>
    <s v="SM-20005"/>
    <s v="Sally Matthias"/>
    <x v="0"/>
    <s v="United States"/>
    <s v="New York City"/>
    <x v="15"/>
    <n v="10009"/>
    <x v="3"/>
    <s v="OFF-PA-10004470"/>
    <x v="1"/>
    <x v="10"/>
    <s v="Adams Write n' Stick Phone Message Book, 11&quot; X 5 1/4&quot;, 200 Messages"/>
    <n v="11.36"/>
    <n v="2"/>
    <n v="0"/>
    <n v="5.2256"/>
  </r>
  <r>
    <n v="874"/>
    <s v="CA-2011-148488"/>
    <x v="2"/>
    <x v="325"/>
    <d v="2011-12-15T00:00:00"/>
    <s v="Standard Class"/>
    <s v="SM-20005"/>
    <s v="Sally Matthias"/>
    <x v="0"/>
    <s v="United States"/>
    <s v="New York City"/>
    <x v="15"/>
    <n v="10009"/>
    <x v="3"/>
    <s v="OFF-BI-10000315"/>
    <x v="1"/>
    <x v="8"/>
    <s v="Poly Designer Cover &amp; Back"/>
    <n v="106.34399999999999"/>
    <n v="7"/>
    <n v="0.2"/>
    <n v="37.220399999999998"/>
  </r>
  <r>
    <n v="875"/>
    <s v="CA-2014-114636"/>
    <x v="3"/>
    <x v="326"/>
    <d v="2014-08-30T00:00:00"/>
    <s v="Standard Class"/>
    <s v="GA-14725"/>
    <s v="Guy Armstrong"/>
    <x v="0"/>
    <s v="United States"/>
    <s v="Charlotte"/>
    <x v="3"/>
    <n v="28205"/>
    <x v="0"/>
    <s v="OFF-PA-10001790"/>
    <x v="1"/>
    <x v="10"/>
    <s v="Xerox 1910"/>
    <n v="192.16"/>
    <n v="5"/>
    <n v="0.2"/>
    <n v="67.256"/>
  </r>
  <r>
    <n v="876"/>
    <s v="CA-2013-116736"/>
    <x v="0"/>
    <x v="327"/>
    <d v="2013-01-21T00:00:00"/>
    <s v="Standard Class"/>
    <s v="CC-12430"/>
    <s v="Chuck Clark"/>
    <x v="2"/>
    <s v="United States"/>
    <s v="Concord"/>
    <x v="38"/>
    <n v="3301"/>
    <x v="3"/>
    <s v="FUR-FU-10004017"/>
    <x v="0"/>
    <x v="5"/>
    <s v="Tenex Contemporary Contur Chairmats for Low and Medium Pile Carpet, Computer, 39&quot; x 49&quot;"/>
    <n v="322.58999999999997"/>
    <n v="3"/>
    <n v="0"/>
    <n v="64.518000000000001"/>
  </r>
  <r>
    <n v="877"/>
    <s v="CA-2013-116736"/>
    <x v="0"/>
    <x v="327"/>
    <d v="2013-01-21T00:00:00"/>
    <s v="Standard Class"/>
    <s v="CC-12430"/>
    <s v="Chuck Clark"/>
    <x v="2"/>
    <s v="United States"/>
    <s v="Concord"/>
    <x v="38"/>
    <n v="3301"/>
    <x v="3"/>
    <s v="TEC-AC-10003628"/>
    <x v="2"/>
    <x v="11"/>
    <s v="Logitech 910-002974 M325 Wireless Mouse for Web Scrolling"/>
    <n v="29.99"/>
    <n v="1"/>
    <n v="0"/>
    <n v="13.195600000000001"/>
  </r>
  <r>
    <n v="878"/>
    <s v="CA-2013-116736"/>
    <x v="0"/>
    <x v="327"/>
    <d v="2013-01-21T00:00:00"/>
    <s v="Standard Class"/>
    <s v="CC-12430"/>
    <s v="Chuck Clark"/>
    <x v="2"/>
    <s v="United States"/>
    <s v="Concord"/>
    <x v="38"/>
    <n v="3301"/>
    <x v="3"/>
    <s v="TEC-AC-10002049"/>
    <x v="2"/>
    <x v="11"/>
    <s v="Logitech G19 Programmable Gaming Keyboard"/>
    <n v="371.97"/>
    <n v="3"/>
    <n v="0"/>
    <n v="66.954599999999999"/>
  </r>
  <r>
    <n v="879"/>
    <s v="US-2011-158638"/>
    <x v="2"/>
    <x v="328"/>
    <d v="2011-09-21T00:00:00"/>
    <s v="Standard Class"/>
    <s v="AG-10765"/>
    <s v="Anthony Garverick"/>
    <x v="2"/>
    <s v="United States"/>
    <s v="Philadelphia"/>
    <x v="9"/>
    <n v="19120"/>
    <x v="3"/>
    <s v="OFF-BI-10003712"/>
    <x v="1"/>
    <x v="8"/>
    <s v="Acco Pressboard Covers with Storage Hooks, 14 7/8&quot; x 11&quot;, Light Blue"/>
    <n v="5.8920000000000003"/>
    <n v="4"/>
    <n v="0.7"/>
    <n v="-4.1243999999999996"/>
  </r>
  <r>
    <n v="880"/>
    <s v="CA-2014-111689"/>
    <x v="3"/>
    <x v="329"/>
    <d v="2014-12-03T00:00:00"/>
    <s v="Second Class"/>
    <s v="HP-14815"/>
    <s v="Harold Pawlan"/>
    <x v="2"/>
    <s v="United States"/>
    <s v="New York City"/>
    <x v="15"/>
    <n v="10024"/>
    <x v="3"/>
    <s v="OFF-BI-10003984"/>
    <x v="1"/>
    <x v="8"/>
    <s v="Lock-Up Easel 'Spel-Binder'"/>
    <n v="68.471999999999994"/>
    <n v="3"/>
    <n v="0.2"/>
    <n v="23.109300000000001"/>
  </r>
  <r>
    <n v="881"/>
    <s v="CA-2014-111689"/>
    <x v="3"/>
    <x v="329"/>
    <d v="2014-12-03T00:00:00"/>
    <s v="Second Class"/>
    <s v="HP-14815"/>
    <s v="Harold Pawlan"/>
    <x v="2"/>
    <s v="United States"/>
    <s v="New York City"/>
    <x v="15"/>
    <n v="10024"/>
    <x v="3"/>
    <s v="FUR-CH-10004287"/>
    <x v="0"/>
    <x v="1"/>
    <s v="SAFCO Arco Folding Chair"/>
    <n v="1242.9000000000001"/>
    <n v="5"/>
    <n v="0.1"/>
    <n v="262.39"/>
  </r>
  <r>
    <n v="882"/>
    <s v="CA-2012-129098"/>
    <x v="1"/>
    <x v="330"/>
    <d v="2012-10-13T00:00:00"/>
    <s v="Standard Class"/>
    <s v="DK-13090"/>
    <s v="Dave Kipp"/>
    <x v="0"/>
    <s v="United States"/>
    <s v="Springfield"/>
    <x v="17"/>
    <n v="22153"/>
    <x v="0"/>
    <s v="OFF-ST-10001321"/>
    <x v="1"/>
    <x v="4"/>
    <s v="Decoflex Hanging Personal Folder File, Blue"/>
    <n v="30.84"/>
    <n v="2"/>
    <n v="0"/>
    <n v="8.3268000000000004"/>
  </r>
  <r>
    <n v="883"/>
    <s v="US-2014-123463"/>
    <x v="3"/>
    <x v="331"/>
    <d v="2014-12-24T00:00:00"/>
    <s v="Same Day"/>
    <s v="GZ-14470"/>
    <s v="Gary Zandusky"/>
    <x v="0"/>
    <s v="United States"/>
    <s v="San Francisco"/>
    <x v="1"/>
    <n v="94109"/>
    <x v="1"/>
    <s v="OFF-AR-10001118"/>
    <x v="1"/>
    <x v="6"/>
    <s v="Binney &amp; Smith Crayola Metallic Crayons, 16-Color Pack"/>
    <n v="13.48"/>
    <n v="4"/>
    <n v="0"/>
    <n v="5.9311999999999996"/>
  </r>
  <r>
    <n v="884"/>
    <s v="CA-2013-165148"/>
    <x v="0"/>
    <x v="332"/>
    <d v="2013-10-25T00:00:00"/>
    <s v="First Class"/>
    <s v="PM-19135"/>
    <s v="Peter McVee"/>
    <x v="2"/>
    <s v="United States"/>
    <s v="Detroit"/>
    <x v="12"/>
    <n v="48227"/>
    <x v="2"/>
    <s v="FUR-FU-10000732"/>
    <x v="0"/>
    <x v="5"/>
    <s v="Eldon 200 Class Desk Accessories"/>
    <n v="31.4"/>
    <n v="5"/>
    <n v="0"/>
    <n v="10.048"/>
  </r>
  <r>
    <n v="885"/>
    <s v="CA-2011-134061"/>
    <x v="2"/>
    <x v="333"/>
    <d v="2011-05-04T00:00:00"/>
    <s v="Standard Class"/>
    <s v="LL-16840"/>
    <s v="Lauren Leatherbury"/>
    <x v="0"/>
    <s v="United States"/>
    <s v="Rochester"/>
    <x v="15"/>
    <n v="14609"/>
    <x v="3"/>
    <s v="FUR-FU-10001424"/>
    <x v="0"/>
    <x v="5"/>
    <s v="Dax Clear Box Frame"/>
    <n v="17.46"/>
    <n v="2"/>
    <n v="0"/>
    <n v="5.9363999999999999"/>
  </r>
  <r>
    <n v="886"/>
    <s v="CA-2012-143602"/>
    <x v="1"/>
    <x v="334"/>
    <d v="2012-04-28T00:00:00"/>
    <s v="Second Class"/>
    <s v="JS-15595"/>
    <s v="Jill Stevenson"/>
    <x v="1"/>
    <s v="United States"/>
    <s v="Los Angeles"/>
    <x v="1"/>
    <n v="90045"/>
    <x v="1"/>
    <s v="OFF-BI-10002071"/>
    <x v="1"/>
    <x v="8"/>
    <s v="Fellowes Black Plastic Comb Bindings"/>
    <n v="13.944000000000001"/>
    <n v="3"/>
    <n v="0.2"/>
    <n v="4.5317999999999996"/>
  </r>
  <r>
    <n v="887"/>
    <s v="CA-2014-115364"/>
    <x v="3"/>
    <x v="335"/>
    <d v="2014-07-03T00:00:00"/>
    <s v="Standard Class"/>
    <s v="OT-18730"/>
    <s v="Olvera Toch"/>
    <x v="0"/>
    <s v="United States"/>
    <s v="San Diego"/>
    <x v="1"/>
    <n v="92105"/>
    <x v="1"/>
    <s v="OFF-ST-10002486"/>
    <x v="1"/>
    <x v="4"/>
    <s v="Eldon Shelf Savers Cubes and Bins"/>
    <n v="83.76"/>
    <n v="12"/>
    <n v="0"/>
    <n v="1.6752"/>
  </r>
  <r>
    <n v="888"/>
    <s v="CA-2014-150707"/>
    <x v="3"/>
    <x v="336"/>
    <d v="2014-10-20T00:00:00"/>
    <s v="Standard Class"/>
    <s v="EL-13735"/>
    <s v="Ed Ludwig"/>
    <x v="2"/>
    <s v="United States"/>
    <s v="Columbia"/>
    <x v="39"/>
    <n v="21044"/>
    <x v="3"/>
    <s v="OFF-BI-10001078"/>
    <x v="1"/>
    <x v="8"/>
    <s v="Acco PRESSTEX Data Binder with Storage Hooks, Dark Blue, 14 7/8&quot; X 11&quot;"/>
    <n v="37.659999999999997"/>
    <n v="7"/>
    <n v="0"/>
    <n v="18.453399999999998"/>
  </r>
  <r>
    <n v="889"/>
    <s v="CA-2011-104976"/>
    <x v="2"/>
    <x v="337"/>
    <d v="2011-12-16T00:00:00"/>
    <s v="Standard Class"/>
    <s v="CK-12760"/>
    <s v="Cyma Kinney"/>
    <x v="1"/>
    <s v="United States"/>
    <s v="San Francisco"/>
    <x v="1"/>
    <n v="94122"/>
    <x v="1"/>
    <s v="OFF-PA-10003845"/>
    <x v="1"/>
    <x v="10"/>
    <s v="Xerox 1987"/>
    <n v="34.68"/>
    <n v="6"/>
    <n v="0"/>
    <n v="16.993200000000002"/>
  </r>
  <r>
    <n v="890"/>
    <s v="CA-2014-132934"/>
    <x v="3"/>
    <x v="308"/>
    <d v="2014-06-27T00:00:00"/>
    <s v="Standard Class"/>
    <s v="JE-15475"/>
    <s v="Jeremy Ellison"/>
    <x v="0"/>
    <s v="United States"/>
    <s v="New Rochelle"/>
    <x v="15"/>
    <n v="10801"/>
    <x v="3"/>
    <s v="TEC-AC-10000927"/>
    <x v="2"/>
    <x v="11"/>
    <s v="Anker Ultrathin Bluetooth Wireless Keyboard Aluminum Cover with Stand"/>
    <n v="149.94999999999999"/>
    <n v="5"/>
    <n v="0"/>
    <n v="14.994999999999999"/>
  </r>
  <r>
    <n v="891"/>
    <s v="CA-2014-132934"/>
    <x v="3"/>
    <x v="308"/>
    <d v="2014-06-27T00:00:00"/>
    <s v="Standard Class"/>
    <s v="JE-15475"/>
    <s v="Jeremy Ellison"/>
    <x v="0"/>
    <s v="United States"/>
    <s v="New Rochelle"/>
    <x v="15"/>
    <n v="10801"/>
    <x v="3"/>
    <s v="OFF-BI-10001098"/>
    <x v="1"/>
    <x v="8"/>
    <s v="Acco D-Ring Binder w/DublLock"/>
    <n v="51.311999999999998"/>
    <n v="3"/>
    <n v="0.2"/>
    <n v="18.6006"/>
  </r>
  <r>
    <n v="892"/>
    <s v="CA-2014-133256"/>
    <x v="3"/>
    <x v="335"/>
    <d v="2014-06-28T00:00:00"/>
    <s v="First Class"/>
    <s v="TH-21550"/>
    <s v="Tracy Hopkins"/>
    <x v="2"/>
    <s v="United States"/>
    <s v="Detroit"/>
    <x v="12"/>
    <n v="48227"/>
    <x v="2"/>
    <s v="OFF-PA-10001622"/>
    <x v="1"/>
    <x v="10"/>
    <s v="Ampad Poly Cover Wirebound Steno Book, 6&quot; x 9&quot; Assorted Colors, Gregg Ruled"/>
    <n v="4.54"/>
    <n v="1"/>
    <n v="0"/>
    <n v="2.0430000000000001"/>
  </r>
  <r>
    <n v="893"/>
    <s v="CA-2014-133256"/>
    <x v="3"/>
    <x v="335"/>
    <d v="2014-06-28T00:00:00"/>
    <s v="First Class"/>
    <s v="TH-21550"/>
    <s v="Tracy Hopkins"/>
    <x v="2"/>
    <s v="United States"/>
    <s v="Detroit"/>
    <x v="12"/>
    <n v="48227"/>
    <x v="2"/>
    <s v="OFF-AR-10003158"/>
    <x v="1"/>
    <x v="6"/>
    <s v="Fluorescent Highlighters by Dixon"/>
    <n v="15.92"/>
    <n v="4"/>
    <n v="0"/>
    <n v="5.4127999999999998"/>
  </r>
  <r>
    <n v="894"/>
    <s v="CA-2014-133256"/>
    <x v="3"/>
    <x v="335"/>
    <d v="2014-06-28T00:00:00"/>
    <s v="First Class"/>
    <s v="TH-21550"/>
    <s v="Tracy Hopkins"/>
    <x v="2"/>
    <s v="United States"/>
    <s v="Detroit"/>
    <x v="12"/>
    <n v="48227"/>
    <x v="2"/>
    <s v="TEC-PH-10002660"/>
    <x v="2"/>
    <x v="7"/>
    <s v="Nortel Networks T7316 E Nt8 B27"/>
    <n v="543.91999999999996"/>
    <n v="8"/>
    <n v="0"/>
    <n v="135.97999999999999"/>
  </r>
  <r>
    <n v="895"/>
    <s v="CA-2013-105494"/>
    <x v="0"/>
    <x v="338"/>
    <d v="2013-11-13T00:00:00"/>
    <s v="First Class"/>
    <s v="PC-18745"/>
    <s v="Pamela Coakley"/>
    <x v="1"/>
    <s v="United States"/>
    <s v="San Francisco"/>
    <x v="1"/>
    <n v="94122"/>
    <x v="1"/>
    <s v="OFF-ST-10002205"/>
    <x v="1"/>
    <x v="4"/>
    <s v="File Shuttle I and Handi-File"/>
    <n v="155.82"/>
    <n v="7"/>
    <n v="0"/>
    <n v="42.071399999999997"/>
  </r>
  <r>
    <n v="896"/>
    <s v="CA-2013-105494"/>
    <x v="0"/>
    <x v="338"/>
    <d v="2013-11-13T00:00:00"/>
    <s v="First Class"/>
    <s v="PC-18745"/>
    <s v="Pamela Coakley"/>
    <x v="1"/>
    <s v="United States"/>
    <s v="San Francisco"/>
    <x v="1"/>
    <n v="94122"/>
    <x v="1"/>
    <s v="OFF-BI-10003364"/>
    <x v="1"/>
    <x v="8"/>
    <s v="Binding Machine Supplies"/>
    <n v="70.007999999999996"/>
    <n v="3"/>
    <n v="0.2"/>
    <n v="24.502800000000001"/>
  </r>
  <r>
    <n v="897"/>
    <s v="CA-2013-140634"/>
    <x v="0"/>
    <x v="339"/>
    <d v="2013-10-07T00:00:00"/>
    <s v="Second Class"/>
    <s v="HL-15040"/>
    <s v="Hunter Lopez"/>
    <x v="0"/>
    <s v="United States"/>
    <s v="Houston"/>
    <x v="5"/>
    <n v="77095"/>
    <x v="2"/>
    <s v="OFF-EN-10001099"/>
    <x v="1"/>
    <x v="12"/>
    <s v="Staples"/>
    <n v="15.648"/>
    <n v="2"/>
    <n v="0.2"/>
    <n v="5.0856000000000003"/>
  </r>
  <r>
    <n v="898"/>
    <s v="CA-2011-144407"/>
    <x v="2"/>
    <x v="340"/>
    <d v="2011-09-15T00:00:00"/>
    <s v="Standard Class"/>
    <s v="MS-17365"/>
    <s v="Maribeth Schnelling"/>
    <x v="0"/>
    <s v="United States"/>
    <s v="Detroit"/>
    <x v="12"/>
    <n v="48227"/>
    <x v="2"/>
    <s v="OFF-LA-10003923"/>
    <x v="1"/>
    <x v="2"/>
    <s v="Alphabetical Labels for Top Tab Filing"/>
    <n v="103.6"/>
    <n v="7"/>
    <n v="0"/>
    <n v="51.8"/>
  </r>
  <r>
    <n v="899"/>
    <s v="CA-2014-160983"/>
    <x v="3"/>
    <x v="341"/>
    <d v="2014-11-01T00:00:00"/>
    <s v="Second Class"/>
    <s v="GB-14530"/>
    <s v="George Bell"/>
    <x v="1"/>
    <s v="United States"/>
    <s v="Auburn"/>
    <x v="15"/>
    <n v="13021"/>
    <x v="3"/>
    <s v="OFF-PA-10002250"/>
    <x v="1"/>
    <x v="10"/>
    <s v="Things To Do Today Pad"/>
    <n v="46.96"/>
    <n v="8"/>
    <n v="0"/>
    <n v="22.540800000000001"/>
  </r>
  <r>
    <n v="900"/>
    <s v="US-2013-114622"/>
    <x v="0"/>
    <x v="342"/>
    <d v="2013-04-13T00:00:00"/>
    <s v="First Class"/>
    <s v="JR-16210"/>
    <s v="Justin Ritter"/>
    <x v="1"/>
    <s v="United States"/>
    <s v="Springfield"/>
    <x v="24"/>
    <n v="45503"/>
    <x v="3"/>
    <s v="OFF-BI-10004716"/>
    <x v="1"/>
    <x v="8"/>
    <s v="Wilson Jones Hanging Recycled Pressboard Data Binders"/>
    <n v="8.9039999999999999"/>
    <n v="2"/>
    <n v="0.7"/>
    <n v="-6.5296000000000003"/>
  </r>
  <r>
    <n v="901"/>
    <s v="CA-2014-150959"/>
    <x v="3"/>
    <x v="343"/>
    <d v="2014-11-14T00:00:00"/>
    <s v="First Class"/>
    <s v="TD-20995"/>
    <s v="Tamara Dahlen"/>
    <x v="0"/>
    <s v="United States"/>
    <s v="Garland"/>
    <x v="5"/>
    <n v="75043"/>
    <x v="2"/>
    <s v="OFF-LA-10001045"/>
    <x v="1"/>
    <x v="2"/>
    <s v="Permanent Self-Adhesive File Folder Labels for Typewriters by Universal"/>
    <n v="10.44"/>
    <n v="5"/>
    <n v="0.2"/>
    <n v="3.3929999999999998"/>
  </r>
  <r>
    <n v="902"/>
    <s v="CA-2014-150959"/>
    <x v="3"/>
    <x v="343"/>
    <d v="2014-11-14T00:00:00"/>
    <s v="First Class"/>
    <s v="TD-20995"/>
    <s v="Tamara Dahlen"/>
    <x v="0"/>
    <s v="United States"/>
    <s v="Garland"/>
    <x v="5"/>
    <n v="75043"/>
    <x v="2"/>
    <s v="OFF-BI-10001510"/>
    <x v="1"/>
    <x v="8"/>
    <s v="Deluxe Heavy-Duty Vinyl Round Ring Binder"/>
    <n v="18.335999999999999"/>
    <n v="4"/>
    <n v="0.8"/>
    <n v="-32.088000000000001"/>
  </r>
  <r>
    <n v="903"/>
    <s v="CA-2014-132353"/>
    <x v="3"/>
    <x v="175"/>
    <d v="2014-09-18T00:00:00"/>
    <s v="First Class"/>
    <s v="DB-13060"/>
    <s v="Dave Brooks"/>
    <x v="0"/>
    <s v="United States"/>
    <s v="Chicago"/>
    <x v="10"/>
    <n v="60653"/>
    <x v="2"/>
    <s v="TEC-PH-10004536"/>
    <x v="2"/>
    <x v="7"/>
    <s v="Avaya 5420 Digital phone"/>
    <n v="323.976"/>
    <n v="3"/>
    <n v="0.2"/>
    <n v="20.2485"/>
  </r>
  <r>
    <n v="904"/>
    <s v="CA-2013-130477"/>
    <x v="0"/>
    <x v="143"/>
    <d v="2013-04-13T00:00:00"/>
    <s v="Standard Class"/>
    <s v="LC-17140"/>
    <s v="Logan Currie"/>
    <x v="0"/>
    <s v="United States"/>
    <s v="Los Angeles"/>
    <x v="1"/>
    <n v="90032"/>
    <x v="1"/>
    <s v="OFF-PA-10002947"/>
    <x v="1"/>
    <x v="10"/>
    <s v="Xerox 1923"/>
    <n v="20.04"/>
    <n v="3"/>
    <n v="0"/>
    <n v="9.6191999999999993"/>
  </r>
  <r>
    <n v="905"/>
    <s v="CA-2013-130477"/>
    <x v="0"/>
    <x v="143"/>
    <d v="2013-04-13T00:00:00"/>
    <s v="Standard Class"/>
    <s v="LC-17140"/>
    <s v="Logan Currie"/>
    <x v="0"/>
    <s v="United States"/>
    <s v="Los Angeles"/>
    <x v="1"/>
    <n v="90032"/>
    <x v="1"/>
    <s v="OFF-ST-10002583"/>
    <x v="1"/>
    <x v="4"/>
    <s v="Fellowes Neat Ideas Storage Cubes"/>
    <n v="64.959999999999994"/>
    <n v="2"/>
    <n v="0"/>
    <n v="2.5983999999999998"/>
  </r>
  <r>
    <n v="906"/>
    <s v="CA-2013-130477"/>
    <x v="0"/>
    <x v="143"/>
    <d v="2013-04-13T00:00:00"/>
    <s v="Standard Class"/>
    <s v="LC-17140"/>
    <s v="Logan Currie"/>
    <x v="0"/>
    <s v="United States"/>
    <s v="Los Angeles"/>
    <x v="1"/>
    <n v="90032"/>
    <x v="1"/>
    <s v="OFF-PA-10000019"/>
    <x v="1"/>
    <x v="10"/>
    <s v="Xerox 1931"/>
    <n v="12.96"/>
    <n v="2"/>
    <n v="0"/>
    <n v="6.2207999999999997"/>
  </r>
  <r>
    <n v="907"/>
    <s v="CA-2014-143259"/>
    <x v="3"/>
    <x v="247"/>
    <d v="2015-01-04T00:00:00"/>
    <s v="Standard Class"/>
    <s v="PO-18865"/>
    <s v="Patrick O'Donnell"/>
    <x v="0"/>
    <s v="United States"/>
    <s v="New York City"/>
    <x v="15"/>
    <n v="10009"/>
    <x v="3"/>
    <s v="FUR-BO-10003441"/>
    <x v="0"/>
    <x v="0"/>
    <s v="Bush Westfield Collection Bookcases, Fully Assembled"/>
    <n v="323.13600000000002"/>
    <n v="4"/>
    <n v="0.2"/>
    <n v="12.117599999999999"/>
  </r>
  <r>
    <n v="908"/>
    <s v="CA-2014-143259"/>
    <x v="3"/>
    <x v="247"/>
    <d v="2015-01-04T00:00:00"/>
    <s v="Standard Class"/>
    <s v="PO-18865"/>
    <s v="Patrick O'Donnell"/>
    <x v="0"/>
    <s v="United States"/>
    <s v="New York City"/>
    <x v="15"/>
    <n v="10009"/>
    <x v="3"/>
    <s v="TEC-PH-10004774"/>
    <x v="2"/>
    <x v="7"/>
    <s v="Gear Head AU3700S Headset"/>
    <n v="90.93"/>
    <n v="7"/>
    <n v="0"/>
    <n v="2.7279"/>
  </r>
  <r>
    <n v="909"/>
    <s v="CA-2014-143259"/>
    <x v="3"/>
    <x v="247"/>
    <d v="2015-01-04T00:00:00"/>
    <s v="Standard Class"/>
    <s v="PO-18865"/>
    <s v="Patrick O'Donnell"/>
    <x v="0"/>
    <s v="United States"/>
    <s v="New York City"/>
    <x v="15"/>
    <n v="10009"/>
    <x v="3"/>
    <s v="OFF-BI-10003684"/>
    <x v="1"/>
    <x v="8"/>
    <s v="Wilson Jones Legal Size Ring Binders"/>
    <n v="52.776000000000003"/>
    <n v="3"/>
    <n v="0.2"/>
    <n v="19.791"/>
  </r>
  <r>
    <n v="910"/>
    <s v="CA-2014-137596"/>
    <x v="3"/>
    <x v="264"/>
    <d v="2014-09-08T00:00:00"/>
    <s v="Standard Class"/>
    <s v="BE-11335"/>
    <s v="Bill Eplett"/>
    <x v="2"/>
    <s v="United States"/>
    <s v="Jackson"/>
    <x v="12"/>
    <n v="49201"/>
    <x v="2"/>
    <s v="TEC-PH-10001494"/>
    <x v="2"/>
    <x v="7"/>
    <s v="Polycom CX600 IP Phone VoIP phone"/>
    <n v="1199.8"/>
    <n v="4"/>
    <n v="0"/>
    <n v="323.94600000000003"/>
  </r>
  <r>
    <n v="911"/>
    <s v="CA-2014-137596"/>
    <x v="3"/>
    <x v="264"/>
    <d v="2014-09-08T00:00:00"/>
    <s v="Standard Class"/>
    <s v="BE-11335"/>
    <s v="Bill Eplett"/>
    <x v="2"/>
    <s v="United States"/>
    <s v="Jackson"/>
    <x v="12"/>
    <n v="49201"/>
    <x v="2"/>
    <s v="TEC-AC-10004666"/>
    <x v="2"/>
    <x v="11"/>
    <s v="Maxell iVDR EX 500GB Cartridge"/>
    <n v="1928.78"/>
    <n v="7"/>
    <n v="0"/>
    <n v="829.37540000000001"/>
  </r>
  <r>
    <n v="912"/>
    <s v="CA-2014-137596"/>
    <x v="3"/>
    <x v="264"/>
    <d v="2014-09-08T00:00:00"/>
    <s v="Standard Class"/>
    <s v="BE-11335"/>
    <s v="Bill Eplett"/>
    <x v="2"/>
    <s v="United States"/>
    <s v="Jackson"/>
    <x v="12"/>
    <n v="49201"/>
    <x v="2"/>
    <s v="OFF-ST-10003816"/>
    <x v="1"/>
    <x v="4"/>
    <s v="Fellowes High-Stak Drawer Files"/>
    <n v="352.38"/>
    <n v="2"/>
    <n v="0"/>
    <n v="81.047399999999996"/>
  </r>
  <r>
    <n v="913"/>
    <s v="CA-2012-133627"/>
    <x v="1"/>
    <x v="70"/>
    <d v="2012-06-07T00:00:00"/>
    <s v="Standard Class"/>
    <s v="SC-20050"/>
    <s v="Sample Company A"/>
    <x v="2"/>
    <s v="United States"/>
    <s v="Norwich"/>
    <x v="29"/>
    <n v="6360"/>
    <x v="3"/>
    <s v="FUR-FU-10001935"/>
    <x v="0"/>
    <x v="5"/>
    <s v="3M Hangers With Command Adhesive"/>
    <n v="22.2"/>
    <n v="6"/>
    <n v="0"/>
    <n v="9.1020000000000003"/>
  </r>
  <r>
    <n v="914"/>
    <s v="CA-2014-102519"/>
    <x v="3"/>
    <x v="344"/>
    <d v="2014-11-30T00:00:00"/>
    <s v="First Class"/>
    <s v="BM-11650"/>
    <s v="Brian Moss"/>
    <x v="1"/>
    <s v="United States"/>
    <s v="Milwaukee"/>
    <x v="6"/>
    <n v="53209"/>
    <x v="2"/>
    <s v="FUR-FU-10004091"/>
    <x v="0"/>
    <x v="5"/>
    <s v="Howard Miller 13&quot; Diameter Goldtone Round Wall Clock"/>
    <n v="46.94"/>
    <n v="1"/>
    <n v="0"/>
    <n v="19.2454"/>
  </r>
  <r>
    <n v="915"/>
    <s v="CA-2014-102519"/>
    <x v="3"/>
    <x v="344"/>
    <d v="2014-11-30T00:00:00"/>
    <s v="First Class"/>
    <s v="BM-11650"/>
    <s v="Brian Moss"/>
    <x v="1"/>
    <s v="United States"/>
    <s v="Milwaukee"/>
    <x v="6"/>
    <n v="53209"/>
    <x v="2"/>
    <s v="TEC-AC-10001772"/>
    <x v="2"/>
    <x v="11"/>
    <s v="Memorex Mini Travel Drive 16 GB USB 2.0 Flash Drive"/>
    <n v="143.72999999999999"/>
    <n v="9"/>
    <n v="0"/>
    <n v="56.054699999999997"/>
  </r>
  <r>
    <n v="916"/>
    <s v="US-2011-141215"/>
    <x v="2"/>
    <x v="345"/>
    <d v="2011-06-21T00:00:00"/>
    <s v="Standard Class"/>
    <s v="KL-16555"/>
    <s v="Kelly Lampkin"/>
    <x v="1"/>
    <s v="United States"/>
    <s v="San Antonio"/>
    <x v="5"/>
    <n v="78207"/>
    <x v="2"/>
    <s v="FUR-TA-10001520"/>
    <x v="0"/>
    <x v="3"/>
    <s v="Lesro Sheffield Collection Coffee Table, End Table, Center Table, Corner Table"/>
    <n v="99.918000000000006"/>
    <n v="2"/>
    <n v="0.3"/>
    <n v="-18.5562"/>
  </r>
  <r>
    <n v="917"/>
    <s v="US-2011-141215"/>
    <x v="2"/>
    <x v="345"/>
    <d v="2011-06-21T00:00:00"/>
    <s v="Standard Class"/>
    <s v="KL-16555"/>
    <s v="Kelly Lampkin"/>
    <x v="1"/>
    <s v="United States"/>
    <s v="San Antonio"/>
    <x v="5"/>
    <n v="78207"/>
    <x v="2"/>
    <s v="FUR-CH-10003379"/>
    <x v="0"/>
    <x v="1"/>
    <s v="Global Commerce Series High-Back Swivel/Tilt Chairs"/>
    <n v="797.94399999999996"/>
    <n v="4"/>
    <n v="0.3"/>
    <n v="-56.996000000000002"/>
  </r>
  <r>
    <n v="918"/>
    <s v="US-2011-141215"/>
    <x v="2"/>
    <x v="345"/>
    <d v="2011-06-21T00:00:00"/>
    <s v="Standard Class"/>
    <s v="KL-16555"/>
    <s v="Kelly Lampkin"/>
    <x v="1"/>
    <s v="United States"/>
    <s v="San Antonio"/>
    <x v="5"/>
    <n v="78207"/>
    <x v="2"/>
    <s v="OFF-BI-10002706"/>
    <x v="1"/>
    <x v="8"/>
    <s v="Avery Premier Heavy-Duty Binder with Round Locking Rings"/>
    <n v="8.5679999999999996"/>
    <n v="3"/>
    <n v="0.8"/>
    <n v="-14.5656"/>
  </r>
  <r>
    <n v="919"/>
    <s v="CA-2013-165218"/>
    <x v="0"/>
    <x v="346"/>
    <d v="2013-03-12T00:00:00"/>
    <s v="Standard Class"/>
    <s v="RW-19630"/>
    <s v="Rob Williams"/>
    <x v="1"/>
    <s v="United States"/>
    <s v="Dallas"/>
    <x v="5"/>
    <n v="75220"/>
    <x v="2"/>
    <s v="OFF-EN-10000056"/>
    <x v="1"/>
    <x v="12"/>
    <s v="Cameo Buff Policy Envelopes"/>
    <n v="149.352"/>
    <n v="3"/>
    <n v="0.2"/>
    <n v="50.406300000000002"/>
  </r>
  <r>
    <n v="920"/>
    <s v="CA-2013-165218"/>
    <x v="0"/>
    <x v="346"/>
    <d v="2013-03-12T00:00:00"/>
    <s v="Standard Class"/>
    <s v="RW-19630"/>
    <s v="Rob Williams"/>
    <x v="1"/>
    <s v="United States"/>
    <s v="Dallas"/>
    <x v="5"/>
    <n v="75220"/>
    <x v="2"/>
    <s v="OFF-ST-10001558"/>
    <x v="1"/>
    <x v="4"/>
    <s v="Acco Perma 4000 Stacking Storage Drawers"/>
    <n v="12.992000000000001"/>
    <n v="1"/>
    <n v="0.2"/>
    <n v="-0.81200000000000006"/>
  </r>
  <r>
    <n v="921"/>
    <s v="CA-2011-138296"/>
    <x v="2"/>
    <x v="29"/>
    <d v="2011-12-12T00:00:00"/>
    <s v="Standard Class"/>
    <s v="RC-19825"/>
    <s v="Roy Collins"/>
    <x v="0"/>
    <s v="United States"/>
    <s v="Alexandria"/>
    <x v="17"/>
    <n v="22304"/>
    <x v="0"/>
    <s v="OFF-ST-10002444"/>
    <x v="1"/>
    <x v="4"/>
    <s v="Recycled Eldon Regeneration Jumbo File"/>
    <n v="24.56"/>
    <n v="2"/>
    <n v="0"/>
    <n v="6.8768000000000002"/>
  </r>
  <r>
    <n v="922"/>
    <s v="CA-2012-111164"/>
    <x v="1"/>
    <x v="347"/>
    <d v="2012-04-15T00:00:00"/>
    <s v="Standard Class"/>
    <s v="SE-20110"/>
    <s v="Sanjit Engle"/>
    <x v="0"/>
    <s v="United States"/>
    <s v="New York City"/>
    <x v="15"/>
    <n v="10009"/>
    <x v="3"/>
    <s v="TEC-AC-10002473"/>
    <x v="2"/>
    <x v="11"/>
    <s v="Maxell 4.7GB DVD-R"/>
    <n v="85.14"/>
    <n v="3"/>
    <n v="0"/>
    <n v="34.907400000000003"/>
  </r>
  <r>
    <n v="923"/>
    <s v="CA-2012-111164"/>
    <x v="1"/>
    <x v="347"/>
    <d v="2012-04-15T00:00:00"/>
    <s v="Standard Class"/>
    <s v="SE-20110"/>
    <s v="Sanjit Engle"/>
    <x v="0"/>
    <s v="United States"/>
    <s v="New York City"/>
    <x v="15"/>
    <n v="10009"/>
    <x v="3"/>
    <s v="TEC-PH-10004531"/>
    <x v="2"/>
    <x v="7"/>
    <s v="OtterBox Commuter Series Case - iPhone 5 &amp; 5s"/>
    <n v="21.99"/>
    <n v="1"/>
    <n v="0"/>
    <n v="10.555199999999999"/>
  </r>
  <r>
    <n v="924"/>
    <s v="CA-2012-111164"/>
    <x v="1"/>
    <x v="347"/>
    <d v="2012-04-15T00:00:00"/>
    <s v="Standard Class"/>
    <s v="SE-20110"/>
    <s v="Sanjit Engle"/>
    <x v="0"/>
    <s v="United States"/>
    <s v="New York City"/>
    <x v="15"/>
    <n v="10009"/>
    <x v="3"/>
    <s v="OFF-AP-10004487"/>
    <x v="1"/>
    <x v="9"/>
    <s v="Kensington 4 Outlet MasterPiece Compact Power Control Center"/>
    <n v="406.6"/>
    <n v="5"/>
    <n v="0"/>
    <n v="113.848"/>
  </r>
  <r>
    <n v="925"/>
    <s v="CA-2013-149797"/>
    <x v="0"/>
    <x v="306"/>
    <d v="2013-09-21T00:00:00"/>
    <s v="Standard Class"/>
    <s v="AH-10075"/>
    <s v="Adam Hart"/>
    <x v="1"/>
    <s v="United States"/>
    <s v="New York City"/>
    <x v="15"/>
    <n v="10011"/>
    <x v="3"/>
    <s v="OFF-BI-10003650"/>
    <x v="1"/>
    <x v="8"/>
    <s v="GBC DocuBind 300 Electric Binding Machine"/>
    <n v="841.56799999999998"/>
    <n v="2"/>
    <n v="0.2"/>
    <n v="294.54880000000003"/>
  </r>
  <r>
    <n v="926"/>
    <s v="CA-2011-132962"/>
    <x v="2"/>
    <x v="103"/>
    <d v="2011-09-16T00:00:00"/>
    <s v="First Class"/>
    <s v="JM-15535"/>
    <s v="Jessica Myrick"/>
    <x v="0"/>
    <s v="United States"/>
    <s v="Philadelphia"/>
    <x v="9"/>
    <n v="19143"/>
    <x v="3"/>
    <s v="OFF-PA-10003543"/>
    <x v="1"/>
    <x v="10"/>
    <s v="Xerox 1985"/>
    <n v="15.552"/>
    <n v="3"/>
    <n v="0.2"/>
    <n v="5.4432"/>
  </r>
  <r>
    <n v="927"/>
    <s v="CA-2011-132962"/>
    <x v="2"/>
    <x v="103"/>
    <d v="2011-09-16T00:00:00"/>
    <s v="First Class"/>
    <s v="JM-15535"/>
    <s v="Jessica Myrick"/>
    <x v="0"/>
    <s v="United States"/>
    <s v="Philadelphia"/>
    <x v="9"/>
    <n v="19143"/>
    <x v="3"/>
    <s v="TEC-AC-10004353"/>
    <x v="2"/>
    <x v="11"/>
    <s v="Hypercom P1300 Pinpad"/>
    <n v="252"/>
    <n v="5"/>
    <n v="0.2"/>
    <n v="53.55"/>
  </r>
  <r>
    <n v="928"/>
    <s v="CA-2012-115091"/>
    <x v="1"/>
    <x v="348"/>
    <d v="2012-10-09T00:00:00"/>
    <s v="Standard Class"/>
    <s v="JJ-15760"/>
    <s v="Joel Jenkins"/>
    <x v="2"/>
    <s v="United States"/>
    <s v="Springfield"/>
    <x v="17"/>
    <n v="22153"/>
    <x v="0"/>
    <s v="OFF-AR-10000658"/>
    <x v="1"/>
    <x v="6"/>
    <s v="Newell 324"/>
    <n v="46.2"/>
    <n v="4"/>
    <n v="0"/>
    <n v="12.936"/>
  </r>
  <r>
    <n v="929"/>
    <s v="CA-2012-115091"/>
    <x v="1"/>
    <x v="348"/>
    <d v="2012-10-09T00:00:00"/>
    <s v="Standard Class"/>
    <s v="JJ-15760"/>
    <s v="Joel Jenkins"/>
    <x v="2"/>
    <s v="United States"/>
    <s v="Springfield"/>
    <x v="17"/>
    <n v="22153"/>
    <x v="0"/>
    <s v="OFF-AP-10000696"/>
    <x v="1"/>
    <x v="9"/>
    <s v="Holmes Odor Grabber"/>
    <n v="28.84"/>
    <n v="2"/>
    <n v="0"/>
    <n v="9.5172000000000008"/>
  </r>
  <r>
    <n v="930"/>
    <s v="CA-2014-144932"/>
    <x v="3"/>
    <x v="349"/>
    <d v="2014-04-18T00:00:00"/>
    <s v="First Class"/>
    <s v="AB-10165"/>
    <s v="Alan Barnes"/>
    <x v="0"/>
    <s v="United States"/>
    <s v="Toledo"/>
    <x v="24"/>
    <n v="43615"/>
    <x v="3"/>
    <s v="OFF-AR-10003560"/>
    <x v="1"/>
    <x v="6"/>
    <s v="Zebra Zazzle Fluorescent Highlighters"/>
    <n v="14.592000000000001"/>
    <n v="3"/>
    <n v="0.2"/>
    <n v="2.5535999999999999"/>
  </r>
  <r>
    <n v="931"/>
    <s v="CA-2014-144932"/>
    <x v="3"/>
    <x v="349"/>
    <d v="2014-04-18T00:00:00"/>
    <s v="First Class"/>
    <s v="AB-10165"/>
    <s v="Alan Barnes"/>
    <x v="0"/>
    <s v="United States"/>
    <s v="Toledo"/>
    <x v="24"/>
    <n v="43615"/>
    <x v="3"/>
    <s v="OFF-AR-10001468"/>
    <x v="1"/>
    <x v="6"/>
    <s v="Sanford Prismacolor Professional Thick Lead Art Pencils, 36-Color Set"/>
    <n v="89.855999999999995"/>
    <n v="3"/>
    <n v="0.2"/>
    <n v="21.340800000000002"/>
  </r>
  <r>
    <n v="932"/>
    <s v="CA-2014-144932"/>
    <x v="3"/>
    <x v="349"/>
    <d v="2014-04-18T00:00:00"/>
    <s v="First Class"/>
    <s v="AB-10165"/>
    <s v="Alan Barnes"/>
    <x v="0"/>
    <s v="United States"/>
    <s v="Toledo"/>
    <x v="24"/>
    <n v="43615"/>
    <x v="3"/>
    <s v="OFF-PA-10004971"/>
    <x v="1"/>
    <x v="10"/>
    <s v="Xerox 196"/>
    <n v="13.872"/>
    <n v="3"/>
    <n v="0.2"/>
    <n v="5.0286"/>
  </r>
  <r>
    <n v="933"/>
    <s v="CA-2014-114216"/>
    <x v="3"/>
    <x v="264"/>
    <d v="2014-09-07T00:00:00"/>
    <s v="Standard Class"/>
    <s v="RK-19300"/>
    <s v="Ralph Kennedy"/>
    <x v="0"/>
    <s v="United States"/>
    <s v="Philadelphia"/>
    <x v="9"/>
    <n v="19140"/>
    <x v="3"/>
    <s v="OFF-PA-10002195"/>
    <x v="1"/>
    <x v="10"/>
    <s v="RSVP Cards &amp; Envelopes, Blank White, 8-1/2&quot; X 11&quot;, 24 Cards/25 Envelopes/Set"/>
    <n v="12.192"/>
    <n v="3"/>
    <n v="0.2"/>
    <n v="4.1147999999999998"/>
  </r>
  <r>
    <n v="934"/>
    <s v="CA-2013-140081"/>
    <x v="0"/>
    <x v="23"/>
    <d v="2013-06-25T00:00:00"/>
    <s v="Standard Class"/>
    <s v="CG-12040"/>
    <s v="Catherine Glotzbach"/>
    <x v="2"/>
    <s v="United States"/>
    <s v="Philadelphia"/>
    <x v="9"/>
    <n v="19120"/>
    <x v="3"/>
    <s v="OFF-PA-10001745"/>
    <x v="1"/>
    <x v="10"/>
    <s v="Wirebound Message Books, 2 7/8&quot; x 5&quot;, 3 Forms per Page"/>
    <n v="45.055999999999997"/>
    <n v="8"/>
    <n v="0.2"/>
    <n v="15.2064"/>
  </r>
  <r>
    <n v="935"/>
    <s v="CA-2013-140081"/>
    <x v="0"/>
    <x v="23"/>
    <d v="2013-06-25T00:00:00"/>
    <s v="Standard Class"/>
    <s v="CG-12040"/>
    <s v="Catherine Glotzbach"/>
    <x v="2"/>
    <s v="United States"/>
    <s v="Philadelphia"/>
    <x v="9"/>
    <n v="19120"/>
    <x v="3"/>
    <s v="OFF-BI-10004826"/>
    <x v="1"/>
    <x v="8"/>
    <s v="JM Magazine Binder"/>
    <n v="29.718"/>
    <n v="6"/>
    <n v="0.7"/>
    <n v="-21.793199999999999"/>
  </r>
  <r>
    <n v="936"/>
    <s v="CA-2013-140081"/>
    <x v="0"/>
    <x v="23"/>
    <d v="2013-06-25T00:00:00"/>
    <s v="Standard Class"/>
    <s v="CG-12040"/>
    <s v="Catherine Glotzbach"/>
    <x v="2"/>
    <s v="United States"/>
    <s v="Philadelphia"/>
    <x v="9"/>
    <n v="19120"/>
    <x v="3"/>
    <s v="OFF-PA-10001870"/>
    <x v="1"/>
    <x v="10"/>
    <s v="Xerox 202"/>
    <n v="15.552"/>
    <n v="3"/>
    <n v="0.2"/>
    <n v="5.4432"/>
  </r>
  <r>
    <n v="937"/>
    <s v="CA-2013-140081"/>
    <x v="0"/>
    <x v="23"/>
    <d v="2013-06-25T00:00:00"/>
    <s v="Standard Class"/>
    <s v="CG-12040"/>
    <s v="Catherine Glotzbach"/>
    <x v="2"/>
    <s v="United States"/>
    <s v="Philadelphia"/>
    <x v="9"/>
    <n v="19120"/>
    <x v="3"/>
    <s v="OFF-AP-10001058"/>
    <x v="1"/>
    <x v="9"/>
    <s v="Sanyo 2.5 Cubic Foot Mid-Size Office Refrigerators"/>
    <n v="447.69600000000003"/>
    <n v="2"/>
    <n v="0.2"/>
    <n v="33.577199999999998"/>
  </r>
  <r>
    <n v="938"/>
    <s v="US-2014-111745"/>
    <x v="3"/>
    <x v="60"/>
    <d v="2014-11-07T00:00:00"/>
    <s v="First Class"/>
    <s v="RA-19885"/>
    <s v="Ruben Ausman"/>
    <x v="1"/>
    <s v="United States"/>
    <s v="Farmington"/>
    <x v="27"/>
    <n v="87401"/>
    <x v="1"/>
    <s v="TEC-AC-10003911"/>
    <x v="2"/>
    <x v="11"/>
    <s v="NETGEAR AC1750 Dual Band Gigabit Smart WiFi Router"/>
    <n v="159.99"/>
    <n v="1"/>
    <n v="0"/>
    <n v="54.396599999999999"/>
  </r>
  <r>
    <n v="939"/>
    <s v="CA-2012-148250"/>
    <x v="1"/>
    <x v="350"/>
    <d v="2012-12-17T00:00:00"/>
    <s v="Standard Class"/>
    <s v="RP-19270"/>
    <s v="Rachel Payne"/>
    <x v="1"/>
    <s v="United States"/>
    <s v="Riverside"/>
    <x v="1"/>
    <n v="92503"/>
    <x v="1"/>
    <s v="OFF-PA-10000289"/>
    <x v="1"/>
    <x v="10"/>
    <s v="Xerox 213"/>
    <n v="12.96"/>
    <n v="2"/>
    <n v="0"/>
    <n v="6.2207999999999997"/>
  </r>
  <r>
    <n v="940"/>
    <s v="CA-2012-148250"/>
    <x v="1"/>
    <x v="350"/>
    <d v="2012-12-17T00:00:00"/>
    <s v="Standard Class"/>
    <s v="RP-19270"/>
    <s v="Rachel Payne"/>
    <x v="1"/>
    <s v="United States"/>
    <s v="Riverside"/>
    <x v="1"/>
    <n v="92503"/>
    <x v="1"/>
    <s v="OFF-AP-10003040"/>
    <x v="1"/>
    <x v="9"/>
    <s v="Fellowes 8 Outlet Superior Workstation Surge Protector w/o Phone/Fax/Modem Protection"/>
    <n v="134.47999999999999"/>
    <n v="4"/>
    <n v="0"/>
    <n v="34.964799999999997"/>
  </r>
  <r>
    <n v="941"/>
    <s v="CA-2013-105760"/>
    <x v="0"/>
    <x v="351"/>
    <d v="2013-06-21T00:00:00"/>
    <s v="First Class"/>
    <s v="KC-16255"/>
    <s v="Karen Carlisle"/>
    <x v="1"/>
    <s v="United States"/>
    <s v="San Francisco"/>
    <x v="1"/>
    <n v="94110"/>
    <x v="1"/>
    <s v="OFF-PA-10000350"/>
    <x v="1"/>
    <x v="10"/>
    <s v="Message Book, Standard Line &quot;While You Were Out&quot;, 5 1/2&quot; X 4&quot;, 200 Sets/Book"/>
    <n v="17.12"/>
    <n v="2"/>
    <n v="0"/>
    <n v="8.0464000000000002"/>
  </r>
  <r>
    <n v="942"/>
    <s v="CA-2013-142958"/>
    <x v="0"/>
    <x v="180"/>
    <d v="2013-12-21T00:00:00"/>
    <s v="Standard Class"/>
    <s v="RW-19630"/>
    <s v="Rob Williams"/>
    <x v="1"/>
    <s v="United States"/>
    <s v="Torrance"/>
    <x v="1"/>
    <n v="90503"/>
    <x v="1"/>
    <s v="OFF-BI-10001759"/>
    <x v="1"/>
    <x v="8"/>
    <s v="Acco Pressboard Covers with Storage Hooks, 14 7/8&quot; x 11&quot;, Dark Blue"/>
    <n v="6.0960000000000001"/>
    <n v="2"/>
    <n v="0.2"/>
    <n v="2.2098"/>
  </r>
  <r>
    <n v="943"/>
    <s v="CA-2013-142958"/>
    <x v="0"/>
    <x v="180"/>
    <d v="2013-12-21T00:00:00"/>
    <s v="Standard Class"/>
    <s v="RW-19630"/>
    <s v="Rob Williams"/>
    <x v="1"/>
    <s v="United States"/>
    <s v="Torrance"/>
    <x v="1"/>
    <n v="90503"/>
    <x v="1"/>
    <s v="FUR-TA-10000577"/>
    <x v="0"/>
    <x v="3"/>
    <s v="Bretford CR4500 Series Slim Rectangular Table"/>
    <n v="1114.2719999999999"/>
    <n v="4"/>
    <n v="0.2"/>
    <n v="41.785200000000003"/>
  </r>
  <r>
    <n v="944"/>
    <s v="CA-2012-120880"/>
    <x v="1"/>
    <x v="352"/>
    <d v="2012-06-03T00:00:00"/>
    <s v="Standard Class"/>
    <s v="JL-15850"/>
    <s v="John Lucas"/>
    <x v="0"/>
    <s v="United States"/>
    <s v="Seattle"/>
    <x v="4"/>
    <n v="98105"/>
    <x v="1"/>
    <s v="OFF-PA-10004101"/>
    <x v="1"/>
    <x v="10"/>
    <s v="Xerox 1894"/>
    <n v="32.4"/>
    <n v="5"/>
    <n v="0"/>
    <n v="15.552"/>
  </r>
  <r>
    <n v="945"/>
    <s v="CA-2012-120880"/>
    <x v="1"/>
    <x v="352"/>
    <d v="2012-06-03T00:00:00"/>
    <s v="Standard Class"/>
    <s v="JL-15850"/>
    <s v="John Lucas"/>
    <x v="0"/>
    <s v="United States"/>
    <s v="Seattle"/>
    <x v="4"/>
    <n v="98105"/>
    <x v="1"/>
    <s v="OFF-ST-10001496"/>
    <x v="1"/>
    <x v="4"/>
    <s v="Standard Rollaway File with Lock"/>
    <n v="540.57000000000005"/>
    <n v="3"/>
    <n v="0"/>
    <n v="140.54820000000001"/>
  </r>
  <r>
    <n v="946"/>
    <s v="CA-2012-120880"/>
    <x v="1"/>
    <x v="352"/>
    <d v="2012-06-03T00:00:00"/>
    <s v="Standard Class"/>
    <s v="JL-15850"/>
    <s v="John Lucas"/>
    <x v="0"/>
    <s v="United States"/>
    <s v="Seattle"/>
    <x v="4"/>
    <n v="98105"/>
    <x v="1"/>
    <s v="OFF-BI-10002931"/>
    <x v="1"/>
    <x v="8"/>
    <s v="Avery Trapezoid Extra Heavy Duty 4&quot; Binders"/>
    <n v="167.76"/>
    <n v="5"/>
    <n v="0.2"/>
    <n v="62.91"/>
  </r>
  <r>
    <n v="947"/>
    <s v="US-2012-140200"/>
    <x v="1"/>
    <x v="353"/>
    <d v="2012-07-28T00:00:00"/>
    <s v="First Class"/>
    <s v="CA-12775"/>
    <s v="Cynthia Arntzen"/>
    <x v="0"/>
    <s v="United States"/>
    <s v="Mesa"/>
    <x v="16"/>
    <n v="85204"/>
    <x v="1"/>
    <s v="FUR-TA-10002356"/>
    <x v="0"/>
    <x v="3"/>
    <s v="Bevis Boat-Shaped Conference Table"/>
    <n v="393.16500000000002"/>
    <n v="3"/>
    <n v="0.5"/>
    <n v="-204.44579999999999"/>
  </r>
  <r>
    <n v="948"/>
    <s v="US-2014-110576"/>
    <x v="3"/>
    <x v="354"/>
    <d v="2014-12-03T00:00:00"/>
    <s v="Standard Class"/>
    <s v="RB-19795"/>
    <s v="Ross Baird"/>
    <x v="2"/>
    <s v="United States"/>
    <s v="Philadelphia"/>
    <x v="9"/>
    <n v="19120"/>
    <x v="3"/>
    <s v="FUR-FU-10003601"/>
    <x v="0"/>
    <x v="5"/>
    <s v="Deflect-o RollaMat Studded, Beveled Mat for Medium Pile Carpeting"/>
    <n v="516.48800000000006"/>
    <n v="7"/>
    <n v="0.2"/>
    <n v="-12.9122"/>
  </r>
  <r>
    <n v="949"/>
    <s v="US-2014-110576"/>
    <x v="3"/>
    <x v="354"/>
    <d v="2014-12-03T00:00:00"/>
    <s v="Standard Class"/>
    <s v="RB-19795"/>
    <s v="Ross Baird"/>
    <x v="2"/>
    <s v="United States"/>
    <s v="Philadelphia"/>
    <x v="9"/>
    <n v="19120"/>
    <x v="3"/>
    <s v="FUR-FU-10000576"/>
    <x v="0"/>
    <x v="5"/>
    <s v="Luxo Professional Fluorescent Magnifier Lamp with Clamp-Mount Base"/>
    <n v="1007.232"/>
    <n v="6"/>
    <n v="0.2"/>
    <n v="75.542400000000001"/>
  </r>
  <r>
    <n v="950"/>
    <s v="US-2014-110576"/>
    <x v="3"/>
    <x v="354"/>
    <d v="2014-12-03T00:00:00"/>
    <s v="Standard Class"/>
    <s v="RB-19795"/>
    <s v="Ross Baird"/>
    <x v="2"/>
    <s v="United States"/>
    <s v="Philadelphia"/>
    <x v="9"/>
    <n v="19120"/>
    <x v="3"/>
    <s v="FUR-TA-10004154"/>
    <x v="0"/>
    <x v="3"/>
    <s v="Riverside Furniture Oval Coffee Table, Oval End Table, End Table with Drawer"/>
    <n v="2065.3200000000002"/>
    <n v="12"/>
    <n v="0.4"/>
    <n v="-619.596"/>
  </r>
  <r>
    <n v="951"/>
    <s v="US-2014-110576"/>
    <x v="3"/>
    <x v="354"/>
    <d v="2014-12-03T00:00:00"/>
    <s v="Standard Class"/>
    <s v="RB-19795"/>
    <s v="Ross Baird"/>
    <x v="2"/>
    <s v="United States"/>
    <s v="Philadelphia"/>
    <x v="9"/>
    <n v="19120"/>
    <x v="3"/>
    <s v="OFF-PA-10000788"/>
    <x v="1"/>
    <x v="10"/>
    <s v="Xerox 210"/>
    <n v="15.552"/>
    <n v="3"/>
    <n v="0.2"/>
    <n v="5.4432"/>
  </r>
  <r>
    <n v="952"/>
    <s v="US-2014-110576"/>
    <x v="3"/>
    <x v="354"/>
    <d v="2014-12-03T00:00:00"/>
    <s v="Standard Class"/>
    <s v="RB-19795"/>
    <s v="Ross Baird"/>
    <x v="2"/>
    <s v="United States"/>
    <s v="Philadelphia"/>
    <x v="9"/>
    <n v="19120"/>
    <x v="3"/>
    <s v="OFF-PA-10002479"/>
    <x v="1"/>
    <x v="10"/>
    <s v="Xerox 4200 Series MultiUse Premium Copy Paper (20Lb. and 84 Bright)"/>
    <n v="25.344000000000001"/>
    <n v="6"/>
    <n v="0.2"/>
    <n v="7.92"/>
  </r>
  <r>
    <n v="953"/>
    <s v="CA-2014-131156"/>
    <x v="3"/>
    <x v="355"/>
    <d v="2014-04-08T00:00:00"/>
    <s v="Standard Class"/>
    <s v="KH-16360"/>
    <s v="Katherine Hughes"/>
    <x v="0"/>
    <s v="United States"/>
    <s v="Philadelphia"/>
    <x v="9"/>
    <n v="19143"/>
    <x v="3"/>
    <s v="FUR-FU-10001940"/>
    <x v="0"/>
    <x v="5"/>
    <s v="Staples"/>
    <n v="25.472000000000001"/>
    <n v="4"/>
    <n v="0.2"/>
    <n v="7.6416000000000004"/>
  </r>
  <r>
    <n v="954"/>
    <s v="CA-2014-136539"/>
    <x v="3"/>
    <x v="116"/>
    <d v="2015-01-02T00:00:00"/>
    <s v="Standard Class"/>
    <s v="GH-14665"/>
    <s v="Greg Hansen"/>
    <x v="0"/>
    <s v="United States"/>
    <s v="Round Rock"/>
    <x v="5"/>
    <n v="78664"/>
    <x v="2"/>
    <s v="OFF-AR-10001958"/>
    <x v="1"/>
    <x v="6"/>
    <s v="Stanley Bostitch Contemporary Electric Pencil Sharpeners"/>
    <n v="27.167999999999999"/>
    <n v="2"/>
    <n v="0.2"/>
    <n v="2.7168000000000001"/>
  </r>
  <r>
    <n v="955"/>
    <s v="CA-2014-136539"/>
    <x v="3"/>
    <x v="116"/>
    <d v="2015-01-02T00:00:00"/>
    <s v="Standard Class"/>
    <s v="GH-14665"/>
    <s v="Greg Hansen"/>
    <x v="0"/>
    <s v="United States"/>
    <s v="Round Rock"/>
    <x v="5"/>
    <n v="78664"/>
    <x v="2"/>
    <s v="FUR-BO-10004709"/>
    <x v="0"/>
    <x v="0"/>
    <s v="Bush Westfield Collection Bookcases, Medium Cherry Finish"/>
    <n v="78.852800000000002"/>
    <n v="2"/>
    <n v="0.32"/>
    <n v="-11.596"/>
  </r>
  <r>
    <n v="956"/>
    <s v="CA-2014-119305"/>
    <x v="3"/>
    <x v="329"/>
    <d v="2014-12-05T00:00:00"/>
    <s v="Standard Class"/>
    <s v="SW-20275"/>
    <s v="Scott Williamson"/>
    <x v="0"/>
    <s v="United States"/>
    <s v="Jackson"/>
    <x v="35"/>
    <n v="39212"/>
    <x v="0"/>
    <s v="OFF-ST-10000604"/>
    <x v="1"/>
    <x v="4"/>
    <s v="Home/Office Personal File Carts"/>
    <n v="173.8"/>
    <n v="5"/>
    <n v="0"/>
    <n v="43.45"/>
  </r>
  <r>
    <n v="957"/>
    <s v="CA-2014-102414"/>
    <x v="3"/>
    <x v="356"/>
    <d v="2014-05-19T00:00:00"/>
    <s v="Second Class"/>
    <s v="JA-15970"/>
    <s v="Joseph Airdo"/>
    <x v="0"/>
    <s v="United States"/>
    <s v="Phoenix"/>
    <x v="16"/>
    <n v="85023"/>
    <x v="1"/>
    <s v="TEC-PH-10002923"/>
    <x v="2"/>
    <x v="7"/>
    <s v="Logitech B530 USB Headset - headset - Full size, Binaural"/>
    <n v="29.591999999999999"/>
    <n v="1"/>
    <n v="0.2"/>
    <n v="2.5893000000000002"/>
  </r>
  <r>
    <n v="958"/>
    <s v="CA-2014-102414"/>
    <x v="3"/>
    <x v="356"/>
    <d v="2014-05-19T00:00:00"/>
    <s v="Second Class"/>
    <s v="JA-15970"/>
    <s v="Joseph Airdo"/>
    <x v="0"/>
    <s v="United States"/>
    <s v="Phoenix"/>
    <x v="16"/>
    <n v="85023"/>
    <x v="1"/>
    <s v="OFF-BI-10004465"/>
    <x v="1"/>
    <x v="8"/>
    <s v="Avery Durable Slant Ring Binders"/>
    <n v="4.7519999999999998"/>
    <n v="2"/>
    <n v="0.7"/>
    <n v="-3.1680000000000001"/>
  </r>
  <r>
    <n v="959"/>
    <s v="CA-2014-102414"/>
    <x v="3"/>
    <x v="356"/>
    <d v="2014-05-19T00:00:00"/>
    <s v="Second Class"/>
    <s v="JA-15970"/>
    <s v="Joseph Airdo"/>
    <x v="0"/>
    <s v="United States"/>
    <s v="Phoenix"/>
    <x v="16"/>
    <n v="85023"/>
    <x v="1"/>
    <s v="OFF-PA-10002333"/>
    <x v="1"/>
    <x v="10"/>
    <s v="Universal Ultra Bright White Copier/Laser Paper, 8 1/2&quot; x 11&quot;, Ream"/>
    <n v="15.552"/>
    <n v="3"/>
    <n v="0.2"/>
    <n v="5.6375999999999999"/>
  </r>
  <r>
    <n v="960"/>
    <s v="CA-2012-112571"/>
    <x v="1"/>
    <x v="357"/>
    <d v="2012-09-22T00:00:00"/>
    <s v="Same Day"/>
    <s v="DL-12925"/>
    <s v="Daniel Lacy"/>
    <x v="0"/>
    <s v="United States"/>
    <s v="Oceanside"/>
    <x v="1"/>
    <n v="92054"/>
    <x v="1"/>
    <s v="FUR-FU-10004188"/>
    <x v="0"/>
    <x v="5"/>
    <s v="Luxo Professional Combination Clamp-On Lamps"/>
    <n v="204.6"/>
    <n v="2"/>
    <n v="0"/>
    <n v="53.195999999999998"/>
  </r>
  <r>
    <n v="961"/>
    <s v="CA-2014-152142"/>
    <x v="3"/>
    <x v="237"/>
    <d v="2014-11-20T00:00:00"/>
    <s v="Standard Class"/>
    <s v="LW-16990"/>
    <s v="Lindsay Williams"/>
    <x v="1"/>
    <s v="United States"/>
    <s v="San Francisco"/>
    <x v="1"/>
    <n v="94110"/>
    <x v="1"/>
    <s v="FUR-CH-10002965"/>
    <x v="0"/>
    <x v="1"/>
    <s v="Global Leather Highback Executive Chair with Pneumatic Height Adjustment, Black"/>
    <n v="321.56799999999998"/>
    <n v="2"/>
    <n v="0.2"/>
    <n v="28.1372"/>
  </r>
  <r>
    <n v="962"/>
    <s v="CA-2012-160059"/>
    <x v="1"/>
    <x v="154"/>
    <d v="2012-12-01T00:00:00"/>
    <s v="Standard Class"/>
    <s v="TB-21190"/>
    <s v="Thomas Brumley"/>
    <x v="2"/>
    <s v="United States"/>
    <s v="Fayetteville"/>
    <x v="36"/>
    <n v="72701"/>
    <x v="0"/>
    <s v="OFF-BI-10000145"/>
    <x v="1"/>
    <x v="8"/>
    <s v="Zipper Ring Binder Pockets"/>
    <n v="6.24"/>
    <n v="2"/>
    <n v="0"/>
    <n v="3.0575999999999999"/>
  </r>
  <r>
    <n v="963"/>
    <s v="CA-2013-120859"/>
    <x v="0"/>
    <x v="142"/>
    <d v="2013-09-05T00:00:00"/>
    <s v="First Class"/>
    <s v="CV-12805"/>
    <s v="Cynthia Voltz"/>
    <x v="1"/>
    <s v="United States"/>
    <s v="San Francisco"/>
    <x v="1"/>
    <n v="94110"/>
    <x v="1"/>
    <s v="OFF-EN-10001335"/>
    <x v="1"/>
    <x v="12"/>
    <s v="White Business Envelopes with Contemporary Seam, Recycled White Business Envelopes"/>
    <n v="21.88"/>
    <n v="2"/>
    <n v="0"/>
    <n v="10.94"/>
  </r>
  <r>
    <n v="964"/>
    <s v="CA-2011-127488"/>
    <x v="2"/>
    <x v="358"/>
    <d v="2011-09-24T00:00:00"/>
    <s v="Second Class"/>
    <s v="MS-17365"/>
    <s v="Maribeth Schnelling"/>
    <x v="0"/>
    <s v="United States"/>
    <s v="Boca Raton"/>
    <x v="2"/>
    <n v="33433"/>
    <x v="0"/>
    <s v="OFF-LA-10001613"/>
    <x v="1"/>
    <x v="2"/>
    <s v="Avery File Folder Labels"/>
    <n v="4.6079999999999997"/>
    <n v="2"/>
    <n v="0.2"/>
    <n v="1.6704000000000001"/>
  </r>
  <r>
    <n v="965"/>
    <s v="CA-2014-135279"/>
    <x v="3"/>
    <x v="359"/>
    <d v="2014-04-12T00:00:00"/>
    <s v="First Class"/>
    <s v="BS-11800"/>
    <s v="Bryan Spruell"/>
    <x v="2"/>
    <s v="United States"/>
    <s v="New York City"/>
    <x v="15"/>
    <n v="10011"/>
    <x v="3"/>
    <s v="OFF-LA-10004055"/>
    <x v="1"/>
    <x v="2"/>
    <s v="Color-Coded Legal Exhibit Labels"/>
    <n v="9.82"/>
    <n v="2"/>
    <n v="0"/>
    <n v="4.8117999999999999"/>
  </r>
  <r>
    <n v="966"/>
    <s v="CA-2014-135279"/>
    <x v="3"/>
    <x v="359"/>
    <d v="2014-04-12T00:00:00"/>
    <s v="First Class"/>
    <s v="BS-11800"/>
    <s v="Bryan Spruell"/>
    <x v="2"/>
    <s v="United States"/>
    <s v="New York City"/>
    <x v="15"/>
    <n v="10011"/>
    <x v="3"/>
    <s v="OFF-AR-10004344"/>
    <x v="1"/>
    <x v="6"/>
    <s v="Bulldog Vacuum Base Pencil Sharpener"/>
    <n v="35.97"/>
    <n v="3"/>
    <n v="0"/>
    <n v="9.7119"/>
  </r>
  <r>
    <n v="967"/>
    <s v="CA-2014-135279"/>
    <x v="3"/>
    <x v="359"/>
    <d v="2014-04-12T00:00:00"/>
    <s v="First Class"/>
    <s v="BS-11800"/>
    <s v="Bryan Spruell"/>
    <x v="2"/>
    <s v="United States"/>
    <s v="New York City"/>
    <x v="15"/>
    <n v="10011"/>
    <x v="3"/>
    <s v="OFF-PA-10004621"/>
    <x v="1"/>
    <x v="10"/>
    <s v="Xerox 212"/>
    <n v="12.96"/>
    <n v="2"/>
    <n v="0"/>
    <n v="6.2207999999999997"/>
  </r>
  <r>
    <n v="968"/>
    <s v="CA-2014-135279"/>
    <x v="3"/>
    <x v="359"/>
    <d v="2014-04-12T00:00:00"/>
    <s v="First Class"/>
    <s v="BS-11800"/>
    <s v="Bryan Spruell"/>
    <x v="2"/>
    <s v="United States"/>
    <s v="New York City"/>
    <x v="15"/>
    <n v="10011"/>
    <x v="3"/>
    <s v="OFF-PA-10001281"/>
    <x v="1"/>
    <x v="10"/>
    <s v="Computer Printout Paper with Letter-Trim Fine Perforations"/>
    <n v="191.6"/>
    <n v="4"/>
    <n v="0"/>
    <n v="91.968000000000004"/>
  </r>
  <r>
    <n v="969"/>
    <s v="CA-2014-135279"/>
    <x v="3"/>
    <x v="359"/>
    <d v="2014-04-12T00:00:00"/>
    <s v="First Class"/>
    <s v="BS-11800"/>
    <s v="Bryan Spruell"/>
    <x v="2"/>
    <s v="United States"/>
    <s v="New York City"/>
    <x v="15"/>
    <n v="10011"/>
    <x v="3"/>
    <s v="OFF-LA-10001613"/>
    <x v="1"/>
    <x v="2"/>
    <s v="Avery File Folder Labels"/>
    <n v="8.64"/>
    <n v="3"/>
    <n v="0"/>
    <n v="4.2336"/>
  </r>
  <r>
    <n v="970"/>
    <s v="CA-2014-135279"/>
    <x v="3"/>
    <x v="359"/>
    <d v="2014-04-12T00:00:00"/>
    <s v="First Class"/>
    <s v="BS-11800"/>
    <s v="Bryan Spruell"/>
    <x v="2"/>
    <s v="United States"/>
    <s v="New York City"/>
    <x v="15"/>
    <n v="10011"/>
    <x v="3"/>
    <s v="OFF-ST-10001097"/>
    <x v="1"/>
    <x v="4"/>
    <s v="Office Impressions Heavy Duty Welded Shelving &amp; Multimedia Storage Drawers"/>
    <n v="501.81"/>
    <n v="3"/>
    <n v="0"/>
    <n v="0"/>
  </r>
  <r>
    <n v="971"/>
    <s v="CA-2011-115791"/>
    <x v="2"/>
    <x v="360"/>
    <d v="2011-01-19T00:00:00"/>
    <s v="Second Class"/>
    <s v="DL-13315"/>
    <s v="Delfina Latchford"/>
    <x v="0"/>
    <s v="United States"/>
    <s v="Philadelphia"/>
    <x v="9"/>
    <n v="19134"/>
    <x v="3"/>
    <s v="FUR-FU-10001095"/>
    <x v="0"/>
    <x v="5"/>
    <s v="DAX Black Cherry Wood-Tone Poster Frame"/>
    <n v="127.104"/>
    <n v="6"/>
    <n v="0.2"/>
    <n v="28.598400000000002"/>
  </r>
  <r>
    <n v="972"/>
    <s v="CA-2011-115791"/>
    <x v="2"/>
    <x v="360"/>
    <d v="2011-01-19T00:00:00"/>
    <s v="Second Class"/>
    <s v="DL-13315"/>
    <s v="Delfina Latchford"/>
    <x v="0"/>
    <s v="United States"/>
    <s v="Philadelphia"/>
    <x v="9"/>
    <n v="19134"/>
    <x v="3"/>
    <s v="TEC-PH-10004614"/>
    <x v="2"/>
    <x v="7"/>
    <s v="AT&amp;T 841000 Phone"/>
    <n v="124.2"/>
    <n v="3"/>
    <n v="0.4"/>
    <n v="-31.05"/>
  </r>
  <r>
    <n v="973"/>
    <s v="CA-2011-115791"/>
    <x v="2"/>
    <x v="360"/>
    <d v="2011-01-19T00:00:00"/>
    <s v="Second Class"/>
    <s v="DL-13315"/>
    <s v="Delfina Latchford"/>
    <x v="0"/>
    <s v="United States"/>
    <s v="Philadelphia"/>
    <x v="9"/>
    <n v="19134"/>
    <x v="3"/>
    <s v="OFF-BI-10001575"/>
    <x v="1"/>
    <x v="8"/>
    <s v="GBC Linen Binding Covers"/>
    <n v="18.588000000000001"/>
    <n v="2"/>
    <n v="0.7"/>
    <n v="-13.6312"/>
  </r>
  <r>
    <n v="974"/>
    <s v="CA-2011-115791"/>
    <x v="2"/>
    <x v="360"/>
    <d v="2011-01-19T00:00:00"/>
    <s v="Second Class"/>
    <s v="DL-13315"/>
    <s v="Delfina Latchford"/>
    <x v="0"/>
    <s v="United States"/>
    <s v="Philadelphia"/>
    <x v="9"/>
    <n v="19134"/>
    <x v="3"/>
    <s v="OFF-LA-10001074"/>
    <x v="1"/>
    <x v="2"/>
    <s v="Round Specialty Laser Printer Labels"/>
    <n v="30.071999999999999"/>
    <n v="3"/>
    <n v="0.2"/>
    <n v="10.1493"/>
  </r>
  <r>
    <n v="975"/>
    <s v="US-2014-103247"/>
    <x v="3"/>
    <x v="361"/>
    <d v="2014-10-09T00:00:00"/>
    <s v="Second Class"/>
    <s v="PO-19195"/>
    <s v="Phillina Ober"/>
    <x v="2"/>
    <s v="United States"/>
    <s v="New York City"/>
    <x v="15"/>
    <n v="10011"/>
    <x v="3"/>
    <s v="TEC-PH-10003555"/>
    <x v="2"/>
    <x v="7"/>
    <s v="Motorola HK250 Universal Bluetooth Headset"/>
    <n v="160.93"/>
    <n v="7"/>
    <n v="0"/>
    <n v="3.2185999999999999"/>
  </r>
  <r>
    <n v="976"/>
    <s v="US-2014-103247"/>
    <x v="3"/>
    <x v="361"/>
    <d v="2014-10-09T00:00:00"/>
    <s v="Second Class"/>
    <s v="PO-19195"/>
    <s v="Phillina Ober"/>
    <x v="2"/>
    <s v="United States"/>
    <s v="New York City"/>
    <x v="15"/>
    <n v="10011"/>
    <x v="3"/>
    <s v="OFF-BI-10004492"/>
    <x v="1"/>
    <x v="8"/>
    <s v="Tuf-Vin Binders"/>
    <n v="75.792000000000002"/>
    <n v="3"/>
    <n v="0.2"/>
    <n v="25.579799999999999"/>
  </r>
  <r>
    <n v="977"/>
    <s v="US-2014-100209"/>
    <x v="3"/>
    <x v="362"/>
    <d v="2014-07-16T00:00:00"/>
    <s v="Standard Class"/>
    <s v="TD-20995"/>
    <s v="Tamara Dahlen"/>
    <x v="0"/>
    <s v="United States"/>
    <s v="Portland"/>
    <x v="21"/>
    <n v="97206"/>
    <x v="1"/>
    <s v="OFF-BI-10002012"/>
    <x v="1"/>
    <x v="8"/>
    <s v="Wilson Jones Easy Flow II Sheet Lifters"/>
    <n v="1.08"/>
    <n v="2"/>
    <n v="0.7"/>
    <n v="-0.79200000000000004"/>
  </r>
  <r>
    <n v="978"/>
    <s v="CA-2014-159366"/>
    <x v="3"/>
    <x v="363"/>
    <d v="2014-01-11T00:00:00"/>
    <s v="First Class"/>
    <s v="BW-11110"/>
    <s v="Bart Watters"/>
    <x v="1"/>
    <s v="United States"/>
    <s v="Detroit"/>
    <x v="12"/>
    <n v="48205"/>
    <x v="2"/>
    <s v="TEC-MA-10000822"/>
    <x v="2"/>
    <x v="15"/>
    <s v="Lexmark MX611dhe Monochrome Laser Printer"/>
    <n v="3059.982"/>
    <n v="2"/>
    <n v="0.1"/>
    <n v="679.99599999999998"/>
  </r>
  <r>
    <n v="979"/>
    <s v="CA-2013-145499"/>
    <x v="0"/>
    <x v="198"/>
    <d v="2013-06-01T00:00:00"/>
    <s v="First Class"/>
    <s v="RW-19690"/>
    <s v="Robert Waldorf"/>
    <x v="0"/>
    <s v="United States"/>
    <s v="Wilmington"/>
    <x v="3"/>
    <n v="28403"/>
    <x v="0"/>
    <s v="OFF-BI-10000848"/>
    <x v="1"/>
    <x v="8"/>
    <s v="Angle-D Ring Binders"/>
    <n v="3.282"/>
    <n v="2"/>
    <n v="0.7"/>
    <n v="-2.6255999999999999"/>
  </r>
  <r>
    <n v="980"/>
    <s v="CA-2012-157035"/>
    <x v="1"/>
    <x v="364"/>
    <d v="2012-12-12T00:00:00"/>
    <s v="First Class"/>
    <s v="KB-16600"/>
    <s v="Ken Brennan"/>
    <x v="1"/>
    <s v="United States"/>
    <s v="Columbus"/>
    <x v="14"/>
    <n v="47201"/>
    <x v="2"/>
    <s v="OFF-PA-10004156"/>
    <x v="1"/>
    <x v="10"/>
    <s v="Xerox 188"/>
    <n v="34.020000000000003"/>
    <n v="3"/>
    <n v="0"/>
    <n v="16.669799999999999"/>
  </r>
  <r>
    <n v="981"/>
    <s v="CA-2013-144939"/>
    <x v="0"/>
    <x v="339"/>
    <d v="2013-10-09T00:00:00"/>
    <s v="Standard Class"/>
    <s v="EB-13870"/>
    <s v="Emily Burns"/>
    <x v="0"/>
    <s v="United States"/>
    <s v="New York City"/>
    <x v="15"/>
    <n v="10035"/>
    <x v="3"/>
    <s v="FUR-CH-10003199"/>
    <x v="0"/>
    <x v="1"/>
    <s v="Office Star - Contemporary Task Swivel Chair"/>
    <n v="599.29200000000003"/>
    <n v="6"/>
    <n v="0.1"/>
    <n v="93.223200000000006"/>
  </r>
  <r>
    <n v="982"/>
    <s v="CA-2011-163419"/>
    <x v="2"/>
    <x v="7"/>
    <d v="2011-11-14T00:00:00"/>
    <s v="Second Class"/>
    <s v="TZ-21580"/>
    <s v="Tracy Zic"/>
    <x v="0"/>
    <s v="United States"/>
    <s v="Louisville"/>
    <x v="22"/>
    <n v="80027"/>
    <x v="1"/>
    <s v="OFF-AR-10000034"/>
    <x v="1"/>
    <x v="6"/>
    <s v="BIC Brite Liner Grip Highlighters, Assorted, 5/Pack"/>
    <n v="3.3919999999999999"/>
    <n v="1"/>
    <n v="0.2"/>
    <n v="0.80559999999999998"/>
  </r>
  <r>
    <n v="983"/>
    <s v="CA-2011-163419"/>
    <x v="2"/>
    <x v="7"/>
    <d v="2011-11-14T00:00:00"/>
    <s v="Second Class"/>
    <s v="TZ-21580"/>
    <s v="Tracy Zic"/>
    <x v="0"/>
    <s v="United States"/>
    <s v="Louisville"/>
    <x v="22"/>
    <n v="80027"/>
    <x v="1"/>
    <s v="TEC-PH-10000560"/>
    <x v="2"/>
    <x v="7"/>
    <s v="Samsung Galaxy S III - 16GB - pebble blue (T-Mobile)"/>
    <n v="559.98400000000004"/>
    <n v="2"/>
    <n v="0.2"/>
    <n v="55.998399999999997"/>
  </r>
  <r>
    <n v="984"/>
    <s v="CA-2011-163419"/>
    <x v="2"/>
    <x v="7"/>
    <d v="2011-11-14T00:00:00"/>
    <s v="Second Class"/>
    <s v="TZ-21580"/>
    <s v="Tracy Zic"/>
    <x v="0"/>
    <s v="United States"/>
    <s v="Louisville"/>
    <x v="22"/>
    <n v="80027"/>
    <x v="1"/>
    <s v="FUR-CH-10000665"/>
    <x v="0"/>
    <x v="1"/>
    <s v="Global Airflow Leather Mesh Back Chair, Black"/>
    <n v="603.91999999999996"/>
    <n v="5"/>
    <n v="0.2"/>
    <n v="75.489999999999995"/>
  </r>
  <r>
    <n v="985"/>
    <s v="CA-2014-100314"/>
    <x v="3"/>
    <x v="365"/>
    <d v="2014-10-06T00:00:00"/>
    <s v="Standard Class"/>
    <s v="AS-10630"/>
    <s v="Ann Steele"/>
    <x v="2"/>
    <s v="United States"/>
    <s v="Pasadena"/>
    <x v="5"/>
    <n v="77506"/>
    <x v="2"/>
    <s v="OFF-LA-10001569"/>
    <x v="1"/>
    <x v="2"/>
    <s v="Avery 499"/>
    <n v="7.968"/>
    <n v="2"/>
    <n v="0.2"/>
    <n v="2.5895999999999999"/>
  </r>
  <r>
    <n v="986"/>
    <s v="CA-2014-100314"/>
    <x v="3"/>
    <x v="365"/>
    <d v="2014-10-06T00:00:00"/>
    <s v="Standard Class"/>
    <s v="AS-10630"/>
    <s v="Ann Steele"/>
    <x v="2"/>
    <s v="United States"/>
    <s v="Pasadena"/>
    <x v="5"/>
    <n v="77506"/>
    <x v="2"/>
    <s v="OFF-EN-10000461"/>
    <x v="1"/>
    <x v="12"/>
    <s v="#10- 4 1/8&quot; x 9 1/2&quot; Recycled Envelopes"/>
    <n v="27.968"/>
    <n v="4"/>
    <n v="0.2"/>
    <n v="9.4391999999999996"/>
  </r>
  <r>
    <n v="987"/>
    <s v="CA-2014-100314"/>
    <x v="3"/>
    <x v="365"/>
    <d v="2014-10-06T00:00:00"/>
    <s v="Standard Class"/>
    <s v="AS-10630"/>
    <s v="Ann Steele"/>
    <x v="2"/>
    <s v="United States"/>
    <s v="Pasadena"/>
    <x v="5"/>
    <n v="77506"/>
    <x v="2"/>
    <s v="TEC-MA-10003066"/>
    <x v="2"/>
    <x v="15"/>
    <s v="Wasp CCD Handheld Bar Code Reader"/>
    <n v="336.51"/>
    <n v="3"/>
    <n v="0.4"/>
    <n v="44.868000000000002"/>
  </r>
  <r>
    <n v="988"/>
    <s v="CA-2012-146829"/>
    <x v="1"/>
    <x v="366"/>
    <d v="2012-03-10T00:00:00"/>
    <s v="Same Day"/>
    <s v="TS-21340"/>
    <s v="Toby Swindell"/>
    <x v="0"/>
    <s v="United States"/>
    <s v="Houston"/>
    <x v="5"/>
    <n v="77041"/>
    <x v="2"/>
    <s v="OFF-BI-10004022"/>
    <x v="1"/>
    <x v="8"/>
    <s v="Acco Suede Grain Vinyl Round Ring Binder"/>
    <n v="1.1120000000000001"/>
    <n v="2"/>
    <n v="0.8"/>
    <n v="-1.8904000000000001"/>
  </r>
  <r>
    <n v="989"/>
    <s v="CA-2014-167899"/>
    <x v="3"/>
    <x v="367"/>
    <d v="2014-05-27T00:00:00"/>
    <s v="Standard Class"/>
    <s v="JG-15805"/>
    <s v="John Grady"/>
    <x v="1"/>
    <s v="United States"/>
    <s v="Auburn"/>
    <x v="15"/>
    <n v="13021"/>
    <x v="3"/>
    <s v="FUR-FU-10004071"/>
    <x v="0"/>
    <x v="5"/>
    <s v="Luxo Professional Magnifying Clamp-On Fluorescent Lamps"/>
    <n v="520.04999999999995"/>
    <n v="5"/>
    <n v="0"/>
    <n v="72.807000000000002"/>
  </r>
  <r>
    <n v="990"/>
    <s v="CA-2014-167899"/>
    <x v="3"/>
    <x v="367"/>
    <d v="2014-05-27T00:00:00"/>
    <s v="Standard Class"/>
    <s v="JG-15805"/>
    <s v="John Grady"/>
    <x v="1"/>
    <s v="United States"/>
    <s v="Auburn"/>
    <x v="15"/>
    <n v="13021"/>
    <x v="3"/>
    <s v="OFF-AR-10001988"/>
    <x v="1"/>
    <x v="6"/>
    <s v="Bulldog Table or Wall-Mount Pencil Sharpener"/>
    <n v="17.97"/>
    <n v="3"/>
    <n v="0"/>
    <n v="5.2112999999999996"/>
  </r>
  <r>
    <n v="991"/>
    <s v="CA-2012-153549"/>
    <x v="1"/>
    <x v="368"/>
    <d v="2012-03-31T00:00:00"/>
    <s v="Second Class"/>
    <s v="SL-20155"/>
    <s v="Sara Luxemburg"/>
    <x v="2"/>
    <s v="United States"/>
    <s v="Jacksonville"/>
    <x v="2"/>
    <n v="32216"/>
    <x v="0"/>
    <s v="FUR-CH-10004086"/>
    <x v="0"/>
    <x v="1"/>
    <s v="Hon 4070 Series Pagoda Armless Upholstered Stacking Chairs"/>
    <n v="1166.92"/>
    <n v="5"/>
    <n v="0.2"/>
    <n v="131.27850000000001"/>
  </r>
  <r>
    <n v="992"/>
    <s v="CA-2013-110023"/>
    <x v="0"/>
    <x v="369"/>
    <d v="2013-09-12T00:00:00"/>
    <s v="First Class"/>
    <s v="TS-21610"/>
    <s v="Troy Staebel"/>
    <x v="0"/>
    <s v="United States"/>
    <s v="New York City"/>
    <x v="15"/>
    <n v="10024"/>
    <x v="3"/>
    <s v="OFF-BI-10001036"/>
    <x v="1"/>
    <x v="8"/>
    <s v="Cardinal EasyOpen D-Ring Binders"/>
    <n v="14.624000000000001"/>
    <n v="2"/>
    <n v="0.2"/>
    <n v="5.484"/>
  </r>
  <r>
    <n v="993"/>
    <s v="CA-2013-105585"/>
    <x v="0"/>
    <x v="370"/>
    <d v="2013-08-28T00:00:00"/>
    <s v="First Class"/>
    <s v="RF-19735"/>
    <s v="Roland Fjeld"/>
    <x v="0"/>
    <s v="United States"/>
    <s v="San Jose"/>
    <x v="1"/>
    <n v="95123"/>
    <x v="1"/>
    <s v="OFF-FA-10002983"/>
    <x v="1"/>
    <x v="13"/>
    <s v="Advantus SlideClip Paper Clips"/>
    <n v="10.23"/>
    <n v="3"/>
    <n v="0"/>
    <n v="4.9104000000000001"/>
  </r>
  <r>
    <n v="994"/>
    <s v="CA-2013-105585"/>
    <x v="0"/>
    <x v="370"/>
    <d v="2013-08-28T00:00:00"/>
    <s v="First Class"/>
    <s v="RF-19735"/>
    <s v="Roland Fjeld"/>
    <x v="0"/>
    <s v="United States"/>
    <s v="San Jose"/>
    <x v="1"/>
    <n v="95123"/>
    <x v="1"/>
    <s v="OFF-PA-10003625"/>
    <x v="1"/>
    <x v="10"/>
    <s v="Xerox 1979"/>
    <n v="154.9"/>
    <n v="5"/>
    <n v="0"/>
    <n v="69.704999999999998"/>
  </r>
  <r>
    <n v="995"/>
    <s v="CA-2011-117639"/>
    <x v="2"/>
    <x v="371"/>
    <d v="2011-05-25T00:00:00"/>
    <s v="Standard Class"/>
    <s v="MW-18235"/>
    <s v="Mitch Willingham"/>
    <x v="1"/>
    <s v="United States"/>
    <s v="Virginia Beach"/>
    <x v="17"/>
    <n v="23464"/>
    <x v="0"/>
    <s v="OFF-BI-10003925"/>
    <x v="1"/>
    <x v="8"/>
    <s v="Fellowes PB300 Plastic Comb Binding Machine"/>
    <n v="2715.93"/>
    <n v="7"/>
    <n v="0"/>
    <n v="1276.4871000000001"/>
  </r>
  <r>
    <n v="996"/>
    <s v="CA-2011-117639"/>
    <x v="2"/>
    <x v="371"/>
    <d v="2011-05-25T00:00:00"/>
    <s v="Standard Class"/>
    <s v="MW-18235"/>
    <s v="Mitch Willingham"/>
    <x v="1"/>
    <s v="United States"/>
    <s v="Virginia Beach"/>
    <x v="17"/>
    <n v="23464"/>
    <x v="0"/>
    <s v="TEC-PH-10001530"/>
    <x v="2"/>
    <x v="7"/>
    <s v="Plantronics Voyager Pro Legend"/>
    <n v="617.97"/>
    <n v="3"/>
    <n v="0"/>
    <n v="173.0316"/>
  </r>
  <r>
    <n v="997"/>
    <s v="CA-2012-162537"/>
    <x v="1"/>
    <x v="372"/>
    <d v="2012-11-03T00:00:00"/>
    <s v="Standard Class"/>
    <s v="RD-19585"/>
    <s v="Rob Dowd"/>
    <x v="0"/>
    <s v="United States"/>
    <s v="Henderson"/>
    <x v="0"/>
    <n v="42420"/>
    <x v="0"/>
    <s v="OFF-EN-10003862"/>
    <x v="1"/>
    <x v="12"/>
    <s v="Laser &amp; Ink Jet Business Envelopes"/>
    <n v="10.67"/>
    <n v="1"/>
    <n v="0"/>
    <n v="4.9081999999999999"/>
  </r>
  <r>
    <n v="998"/>
    <s v="CA-2012-162537"/>
    <x v="1"/>
    <x v="372"/>
    <d v="2012-11-03T00:00:00"/>
    <s v="Standard Class"/>
    <s v="RD-19585"/>
    <s v="Rob Dowd"/>
    <x v="0"/>
    <s v="United States"/>
    <s v="Henderson"/>
    <x v="0"/>
    <n v="42420"/>
    <x v="0"/>
    <s v="OFF-ST-10004258"/>
    <x v="1"/>
    <x v="4"/>
    <s v="Portable Personal File Box"/>
    <n v="36.630000000000003"/>
    <n v="3"/>
    <n v="0"/>
    <n v="9.8901000000000003"/>
  </r>
  <r>
    <n v="999"/>
    <s v="CA-2012-162537"/>
    <x v="1"/>
    <x v="372"/>
    <d v="2012-11-03T00:00:00"/>
    <s v="Standard Class"/>
    <s v="RD-19585"/>
    <s v="Rob Dowd"/>
    <x v="0"/>
    <s v="United States"/>
    <s v="Henderson"/>
    <x v="0"/>
    <n v="42420"/>
    <x v="0"/>
    <s v="FUR-FU-10002885"/>
    <x v="0"/>
    <x v="5"/>
    <s v="Magna Visual Magnetic Picture Hangers"/>
    <n v="24.1"/>
    <n v="5"/>
    <n v="0"/>
    <n v="9.1579999999999995"/>
  </r>
  <r>
    <n v="1000"/>
    <s v="CA-2012-162537"/>
    <x v="1"/>
    <x v="372"/>
    <d v="2012-11-03T00:00:00"/>
    <s v="Standard Class"/>
    <s v="RD-19585"/>
    <s v="Rob Dowd"/>
    <x v="0"/>
    <s v="United States"/>
    <s v="Henderson"/>
    <x v="0"/>
    <n v="42420"/>
    <x v="0"/>
    <s v="FUR-FU-10001918"/>
    <x v="0"/>
    <x v="5"/>
    <s v="C-Line Cubicle Keepers Polyproplyene Holder With Velcro Backings"/>
    <n v="33.11"/>
    <n v="7"/>
    <n v="0"/>
    <n v="12.912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FA3F654-BA62-41BA-B7A3-D1D382508740}" name="PivotTable10"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Q31:R44" firstHeaderRow="1" firstDataRow="1" firstDataCol="1"/>
  <pivotFields count="25">
    <pivotField showAll="0"/>
    <pivotField showAll="0"/>
    <pivotField showAll="0">
      <items count="5">
        <item x="2"/>
        <item x="1"/>
        <item x="0"/>
        <item x="3"/>
        <item t="default"/>
      </items>
    </pivotField>
    <pivotField axis="axisRow" numFmtId="14" showAll="0">
      <items count="15">
        <item x="0"/>
        <item x="1"/>
        <item x="2"/>
        <item x="3"/>
        <item x="4"/>
        <item x="5"/>
        <item x="6"/>
        <item x="7"/>
        <item x="8"/>
        <item x="9"/>
        <item x="10"/>
        <item x="11"/>
        <item x="12"/>
        <item x="13"/>
        <item t="default"/>
      </items>
    </pivotField>
    <pivotField numFmtId="14" showAll="0"/>
    <pivotField showAll="0"/>
    <pivotField showAll="0"/>
    <pivotField showAll="0"/>
    <pivotField showAll="0">
      <items count="4">
        <item x="0"/>
        <item x="1"/>
        <item x="2"/>
        <item t="default"/>
      </items>
    </pivotField>
    <pivotField showAll="0"/>
    <pivotField showAll="0"/>
    <pivotField showAll="0"/>
    <pivotField showAll="0"/>
    <pivotField showAll="0">
      <items count="5">
        <item x="2"/>
        <item x="3"/>
        <item x="0"/>
        <item x="1"/>
        <item t="default"/>
      </items>
    </pivotField>
    <pivotField showAll="0"/>
    <pivotField showAll="0"/>
    <pivotField showAll="0"/>
    <pivotField showAll="0"/>
    <pivotField showAll="0"/>
    <pivotField dataField="1" showAll="0"/>
    <pivotField showAll="0"/>
    <pivotField showAll="0"/>
    <pivotField showAll="0" defaultSubtotal="0">
      <items count="6">
        <item sd="0" x="0"/>
        <item sd="0" x="1"/>
        <item sd="0" x="2"/>
        <item sd="0" x="3"/>
        <item sd="0" x="4"/>
        <item sd="0" x="5"/>
      </items>
    </pivotField>
    <pivotField showAll="0" defaultSubtotal="0">
      <items count="7">
        <item sd="0" x="0"/>
        <item sd="0" x="1"/>
        <item sd="0" x="2"/>
        <item sd="0" x="3"/>
        <item sd="0" x="4"/>
        <item sd="0" x="5"/>
        <item sd="0" x="6"/>
      </items>
    </pivotField>
    <pivotField dragToRow="0" dragToCol="0" dragToPage="0" showAll="0" defaultSubtotal="0"/>
  </pivotFields>
  <rowFields count="1">
    <field x="3"/>
  </rowFields>
  <rowItems count="13">
    <i>
      <x v="1"/>
    </i>
    <i>
      <x v="2"/>
    </i>
    <i>
      <x v="3"/>
    </i>
    <i>
      <x v="4"/>
    </i>
    <i>
      <x v="5"/>
    </i>
    <i>
      <x v="6"/>
    </i>
    <i>
      <x v="7"/>
    </i>
    <i>
      <x v="8"/>
    </i>
    <i>
      <x v="9"/>
    </i>
    <i>
      <x v="10"/>
    </i>
    <i>
      <x v="11"/>
    </i>
    <i>
      <x v="12"/>
    </i>
    <i t="grand">
      <x/>
    </i>
  </rowItems>
  <colItems count="1">
    <i/>
  </colItems>
  <dataFields count="1">
    <dataField name="Sum of Quantity" fld="19" baseField="0" baseItem="0"/>
  </dataFields>
  <chartFormats count="2">
    <chartFormat chart="2"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E9528EF1-60F5-465E-960E-38D32E20FC7A}" name="PivotTable13" cacheId="0" applyNumberFormats="0" applyBorderFormats="0" applyFontFormats="0" applyPatternFormats="0" applyAlignmentFormats="0" applyWidthHeightFormats="1" dataCaption="Values" updatedVersion="6" minRefreshableVersion="3" showDrill="0" useAutoFormatting="1" rowGrandTotals="0" colGrandTotals="0" itemPrintTitles="1" createdVersion="6" indent="0" outline="1" outlineData="1" multipleFieldFilters="0">
  <location ref="W1:AB5" firstHeaderRow="0" firstDataRow="1" firstDataCol="1"/>
  <pivotFields count="25">
    <pivotField showAll="0"/>
    <pivotField dataField="1" showAll="0"/>
    <pivotField showAll="0">
      <items count="5">
        <item h="1" x="2"/>
        <item x="1"/>
        <item h="1" x="0"/>
        <item h="1" x="3"/>
        <item t="default"/>
      </items>
    </pivotField>
    <pivotField numFmtId="14" showAll="0"/>
    <pivotField numFmtId="14" showAll="0"/>
    <pivotField showAll="0"/>
    <pivotField showAll="0"/>
    <pivotField showAll="0"/>
    <pivotField showAll="0">
      <items count="4">
        <item x="0"/>
        <item x="1"/>
        <item x="2"/>
        <item t="default"/>
      </items>
    </pivotField>
    <pivotField showAll="0"/>
    <pivotField showAll="0"/>
    <pivotField showAll="0"/>
    <pivotField showAll="0"/>
    <pivotField showAll="0">
      <items count="5">
        <item x="2"/>
        <item x="3"/>
        <item x="0"/>
        <item x="1"/>
        <item t="default"/>
      </items>
    </pivotField>
    <pivotField showAll="0"/>
    <pivotField showAll="0"/>
    <pivotField showAll="0"/>
    <pivotField showAll="0"/>
    <pivotField dataField="1" showAll="0"/>
    <pivotField dataField="1" showAll="0"/>
    <pivotField showAll="0"/>
    <pivotField dataField="1" showAll="0"/>
    <pivotField showAll="0" defaultSubtotal="0"/>
    <pivotField axis="axisRow" showAll="0" defaultSubtotal="0">
      <items count="7">
        <item x="0"/>
        <item x="1"/>
        <item x="2"/>
        <item x="3"/>
        <item x="4"/>
        <item x="5"/>
        <item x="6"/>
      </items>
    </pivotField>
    <pivotField dataField="1" dragToRow="0" dragToCol="0" dragToPage="0" showAll="0" defaultSubtotal="0"/>
  </pivotFields>
  <rowFields count="1">
    <field x="23"/>
  </rowFields>
  <rowItems count="4">
    <i>
      <x v="1"/>
    </i>
    <i>
      <x v="2"/>
    </i>
    <i>
      <x v="3"/>
    </i>
    <i>
      <x v="4"/>
    </i>
  </rowItems>
  <colFields count="1">
    <field x="-2"/>
  </colFields>
  <colItems count="5">
    <i>
      <x/>
    </i>
    <i i="1">
      <x v="1"/>
    </i>
    <i i="2">
      <x v="2"/>
    </i>
    <i i="3">
      <x v="3"/>
    </i>
    <i i="4">
      <x v="4"/>
    </i>
  </colItems>
  <dataFields count="5">
    <dataField name="Sum of Sales" fld="18" baseField="0" baseItem="0"/>
    <dataField name="Sum of Profit" fld="21" baseField="0" baseItem="0"/>
    <dataField name="Sum of Quantity" fld="19" baseField="0" baseItem="0"/>
    <dataField name="Count of Order ID" fld="1" subtotal="count" baseField="0" baseItem="0"/>
    <dataField name="Sum of Profit margin" fld="2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195898AC-6097-4698-BE1E-98F77FC31595}" name="PivotTable9"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T9:U22" firstHeaderRow="1" firstDataRow="1" firstDataCol="1"/>
  <pivotFields count="25">
    <pivotField showAll="0"/>
    <pivotField showAll="0"/>
    <pivotField showAll="0">
      <items count="5">
        <item x="2"/>
        <item x="1"/>
        <item x="0"/>
        <item x="3"/>
        <item t="default"/>
      </items>
    </pivotField>
    <pivotField axis="axisRow" numFmtId="14" showAll="0">
      <items count="15">
        <item x="0"/>
        <item x="1"/>
        <item x="2"/>
        <item x="3"/>
        <item x="4"/>
        <item x="5"/>
        <item x="6"/>
        <item x="7"/>
        <item x="8"/>
        <item x="9"/>
        <item x="10"/>
        <item x="11"/>
        <item x="12"/>
        <item x="13"/>
        <item t="default"/>
      </items>
    </pivotField>
    <pivotField numFmtId="14" showAll="0"/>
    <pivotField showAll="0"/>
    <pivotField showAll="0"/>
    <pivotField showAll="0"/>
    <pivotField showAll="0">
      <items count="4">
        <item x="0"/>
        <item x="1"/>
        <item x="2"/>
        <item t="default"/>
      </items>
    </pivotField>
    <pivotField showAll="0"/>
    <pivotField showAll="0"/>
    <pivotField showAll="0"/>
    <pivotField showAll="0"/>
    <pivotField showAll="0">
      <items count="5">
        <item x="2"/>
        <item x="3"/>
        <item x="0"/>
        <item x="1"/>
        <item t="default"/>
      </items>
    </pivotField>
    <pivotField showAll="0"/>
    <pivotField showAll="0"/>
    <pivotField showAll="0"/>
    <pivotField showAll="0"/>
    <pivotField showAll="0"/>
    <pivotField showAll="0"/>
    <pivotField showAll="0"/>
    <pivotField dataField="1" showAll="0"/>
    <pivotField showAll="0" defaultSubtotal="0">
      <items count="6">
        <item sd="0" x="0"/>
        <item sd="0" x="1"/>
        <item sd="0" x="2"/>
        <item sd="0" x="3"/>
        <item sd="0" x="4"/>
        <item sd="0" x="5"/>
      </items>
    </pivotField>
    <pivotField showAll="0" defaultSubtotal="0">
      <items count="7">
        <item sd="0" x="0"/>
        <item sd="0" x="1"/>
        <item sd="0" x="2"/>
        <item sd="0" x="3"/>
        <item sd="0" x="4"/>
        <item sd="0" x="5"/>
        <item sd="0" x="6"/>
      </items>
    </pivotField>
    <pivotField dragToRow="0" dragToCol="0" dragToPage="0" showAll="0" defaultSubtotal="0"/>
  </pivotFields>
  <rowFields count="1">
    <field x="3"/>
  </rowFields>
  <rowItems count="13">
    <i>
      <x v="1"/>
    </i>
    <i>
      <x v="2"/>
    </i>
    <i>
      <x v="3"/>
    </i>
    <i>
      <x v="4"/>
    </i>
    <i>
      <x v="5"/>
    </i>
    <i>
      <x v="6"/>
    </i>
    <i>
      <x v="7"/>
    </i>
    <i>
      <x v="8"/>
    </i>
    <i>
      <x v="9"/>
    </i>
    <i>
      <x v="10"/>
    </i>
    <i>
      <x v="11"/>
    </i>
    <i>
      <x v="12"/>
    </i>
    <i t="grand">
      <x/>
    </i>
  </rowItems>
  <colItems count="1">
    <i/>
  </colItems>
  <dataFields count="1">
    <dataField name="Sum of Profit" fld="21" baseField="0" baseItem="0"/>
  </dataField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C416DB6-9772-43D8-B65C-A198C28C6E7A}"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C14" firstHeaderRow="0" firstDataRow="1" firstDataCol="1"/>
  <pivotFields count="25">
    <pivotField showAll="0"/>
    <pivotField showAll="0"/>
    <pivotField showAll="0">
      <items count="5">
        <item x="2"/>
        <item x="1"/>
        <item x="0"/>
        <item x="3"/>
        <item t="default"/>
      </items>
    </pivotField>
    <pivotField axis="axisRow" numFmtId="14" showAll="0">
      <items count="15">
        <item x="0"/>
        <item x="1"/>
        <item x="2"/>
        <item x="3"/>
        <item x="4"/>
        <item x="5"/>
        <item x="6"/>
        <item x="7"/>
        <item x="8"/>
        <item x="9"/>
        <item x="10"/>
        <item x="11"/>
        <item x="12"/>
        <item x="13"/>
        <item t="default"/>
      </items>
    </pivotField>
    <pivotField numFmtId="14" showAll="0"/>
    <pivotField showAll="0"/>
    <pivotField showAll="0"/>
    <pivotField showAll="0"/>
    <pivotField showAll="0">
      <items count="4">
        <item x="0"/>
        <item x="1"/>
        <item x="2"/>
        <item t="default"/>
      </items>
    </pivotField>
    <pivotField showAll="0"/>
    <pivotField showAll="0"/>
    <pivotField showAll="0"/>
    <pivotField showAll="0"/>
    <pivotField showAll="0">
      <items count="5">
        <item x="2"/>
        <item x="3"/>
        <item x="0"/>
        <item x="1"/>
        <item t="default"/>
      </items>
    </pivotField>
    <pivotField showAll="0"/>
    <pivotField showAll="0"/>
    <pivotField showAll="0"/>
    <pivotField showAll="0"/>
    <pivotField dataField="1" showAll="0"/>
    <pivotField showAll="0"/>
    <pivotField showAll="0"/>
    <pivotField dataField="1" showAll="0"/>
    <pivotField showAll="0">
      <items count="7">
        <item sd="0" x="0"/>
        <item sd="0" x="1"/>
        <item sd="0" x="2"/>
        <item sd="0" x="3"/>
        <item sd="0" x="4"/>
        <item sd="0" x="5"/>
        <item t="default"/>
      </items>
    </pivotField>
    <pivotField showAll="0">
      <items count="8">
        <item sd="0" x="0"/>
        <item sd="0" x="1"/>
        <item sd="0" x="2"/>
        <item sd="0" x="3"/>
        <item sd="0" x="4"/>
        <item sd="0" x="5"/>
        <item sd="0" x="6"/>
        <item t="default"/>
      </items>
    </pivotField>
    <pivotField dragToRow="0" dragToCol="0" dragToPage="0" showAll="0" defaultSubtotal="0"/>
  </pivotFields>
  <rowFields count="1">
    <field x="3"/>
  </rowFields>
  <rowItems count="13">
    <i>
      <x v="1"/>
    </i>
    <i>
      <x v="2"/>
    </i>
    <i>
      <x v="3"/>
    </i>
    <i>
      <x v="4"/>
    </i>
    <i>
      <x v="5"/>
    </i>
    <i>
      <x v="6"/>
    </i>
    <i>
      <x v="7"/>
    </i>
    <i>
      <x v="8"/>
    </i>
    <i>
      <x v="9"/>
    </i>
    <i>
      <x v="10"/>
    </i>
    <i>
      <x v="11"/>
    </i>
    <i>
      <x v="12"/>
    </i>
    <i t="grand">
      <x/>
    </i>
  </rowItems>
  <colFields count="1">
    <field x="-2"/>
  </colFields>
  <colItems count="2">
    <i>
      <x/>
    </i>
    <i i="1">
      <x v="1"/>
    </i>
  </colItems>
  <dataFields count="2">
    <dataField name="Sum of Sales" fld="18" baseField="0" baseItem="0"/>
    <dataField name="Sum of Profit" fld="21" baseField="0" baseItem="0"/>
  </dataFields>
  <formats count="1">
    <format dxfId="40">
      <pivotArea outline="0" collapsedLevelsAreSubtotals="1" fieldPosition="0"/>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1"/>
          </reference>
        </references>
      </pivotArea>
    </chartFormat>
    <chartFormat chart="2"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CACD453-144A-4223-8C77-761246E87F70}" name="PivotTable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
  <location ref="A23:B64" firstHeaderRow="1" firstDataRow="1" firstDataCol="1"/>
  <pivotFields count="25">
    <pivotField showAll="0"/>
    <pivotField showAll="0"/>
    <pivotField showAll="0">
      <items count="5">
        <item x="2"/>
        <item x="1"/>
        <item x="0"/>
        <item x="3"/>
        <item t="default"/>
      </items>
    </pivotField>
    <pivotField numFmtId="14" showAll="0"/>
    <pivotField numFmtId="14" showAll="0"/>
    <pivotField showAll="0"/>
    <pivotField showAll="0"/>
    <pivotField showAll="0"/>
    <pivotField showAll="0">
      <items count="4">
        <item x="0"/>
        <item x="1"/>
        <item x="2"/>
        <item t="default"/>
      </items>
    </pivotField>
    <pivotField showAll="0"/>
    <pivotField showAll="0"/>
    <pivotField axis="axisRow" showAll="0">
      <items count="41">
        <item x="19"/>
        <item x="16"/>
        <item x="36"/>
        <item x="1"/>
        <item x="22"/>
        <item x="29"/>
        <item x="13"/>
        <item x="2"/>
        <item x="32"/>
        <item x="10"/>
        <item x="14"/>
        <item x="23"/>
        <item x="0"/>
        <item x="28"/>
        <item x="39"/>
        <item x="31"/>
        <item x="12"/>
        <item x="11"/>
        <item x="35"/>
        <item x="25"/>
        <item x="37"/>
        <item x="8"/>
        <item x="33"/>
        <item x="38"/>
        <item x="30"/>
        <item x="27"/>
        <item x="15"/>
        <item x="3"/>
        <item x="24"/>
        <item x="26"/>
        <item x="21"/>
        <item x="9"/>
        <item x="34"/>
        <item x="20"/>
        <item x="18"/>
        <item x="5"/>
        <item x="7"/>
        <item x="17"/>
        <item x="4"/>
        <item x="6"/>
        <item t="default"/>
      </items>
    </pivotField>
    <pivotField showAll="0"/>
    <pivotField showAll="0">
      <items count="5">
        <item x="2"/>
        <item x="3"/>
        <item x="0"/>
        <item x="1"/>
        <item t="default"/>
      </items>
    </pivotField>
    <pivotField showAll="0"/>
    <pivotField showAll="0"/>
    <pivotField showAll="0"/>
    <pivotField showAll="0"/>
    <pivotField dataField="1" showAll="0"/>
    <pivotField showAll="0"/>
    <pivotField showAll="0"/>
    <pivotField showAll="0"/>
    <pivotField showAll="0" defaultSubtotal="0"/>
    <pivotField showAll="0" defaultSubtotal="0"/>
    <pivotField dragToRow="0" dragToCol="0" dragToPage="0" showAll="0" defaultSubtotal="0"/>
  </pivotFields>
  <rowFields count="1">
    <field x="11"/>
  </rowFields>
  <rowItems count="4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t="grand">
      <x/>
    </i>
  </rowItems>
  <colItems count="1">
    <i/>
  </colItems>
  <dataFields count="1">
    <dataField name="Sum of Sales" fld="1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B76FCA2-7529-43EC-A7A2-5286F0239B9F}" name="PivotTable1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J30:K43" firstHeaderRow="1" firstDataRow="1" firstDataCol="1"/>
  <pivotFields count="25">
    <pivotField showAll="0"/>
    <pivotField showAll="0"/>
    <pivotField showAll="0">
      <items count="5">
        <item x="2"/>
        <item x="1"/>
        <item x="0"/>
        <item x="3"/>
        <item t="default"/>
      </items>
    </pivotField>
    <pivotField axis="axisRow" numFmtId="14" showAll="0">
      <items count="15">
        <item x="0"/>
        <item x="1"/>
        <item x="2"/>
        <item x="3"/>
        <item x="4"/>
        <item x="5"/>
        <item x="6"/>
        <item x="7"/>
        <item x="8"/>
        <item x="9"/>
        <item x="10"/>
        <item x="11"/>
        <item x="12"/>
        <item x="13"/>
        <item t="default"/>
      </items>
    </pivotField>
    <pivotField numFmtId="14" showAll="0"/>
    <pivotField showAll="0"/>
    <pivotField showAll="0"/>
    <pivotField showAll="0"/>
    <pivotField showAll="0">
      <items count="4">
        <item x="0"/>
        <item x="1"/>
        <item x="2"/>
        <item t="default"/>
      </items>
    </pivotField>
    <pivotField showAll="0"/>
    <pivotField showAll="0"/>
    <pivotField showAll="0"/>
    <pivotField showAll="0"/>
    <pivotField showAll="0">
      <items count="5">
        <item x="2"/>
        <item x="3"/>
        <item x="0"/>
        <item x="1"/>
        <item t="default"/>
      </items>
    </pivotField>
    <pivotField showAll="0"/>
    <pivotField showAll="0"/>
    <pivotField showAll="0"/>
    <pivotField showAll="0"/>
    <pivotField showAll="0"/>
    <pivotField showAll="0"/>
    <pivotField showAll="0"/>
    <pivotField showAll="0"/>
    <pivotField showAll="0" defaultSubtotal="0">
      <items count="6">
        <item sd="0" x="0"/>
        <item sd="0" x="1"/>
        <item sd="0" x="2"/>
        <item sd="0" x="3"/>
        <item sd="0" x="4"/>
        <item sd="0" x="5"/>
      </items>
    </pivotField>
    <pivotField showAll="0" defaultSubtotal="0">
      <items count="7">
        <item sd="0" x="0"/>
        <item sd="0" x="1"/>
        <item sd="0" x="2"/>
        <item sd="0" x="3"/>
        <item sd="0" x="4"/>
        <item sd="0" x="5"/>
        <item sd="0" x="6"/>
      </items>
    </pivotField>
    <pivotField dataField="1" dragToRow="0" dragToCol="0" dragToPage="0" showAll="0" defaultSubtotal="0"/>
  </pivotFields>
  <rowFields count="1">
    <field x="3"/>
  </rowFields>
  <rowItems count="13">
    <i>
      <x v="1"/>
    </i>
    <i>
      <x v="2"/>
    </i>
    <i>
      <x v="3"/>
    </i>
    <i>
      <x v="4"/>
    </i>
    <i>
      <x v="5"/>
    </i>
    <i>
      <x v="6"/>
    </i>
    <i>
      <x v="7"/>
    </i>
    <i>
      <x v="8"/>
    </i>
    <i>
      <x v="9"/>
    </i>
    <i>
      <x v="10"/>
    </i>
    <i>
      <x v="11"/>
    </i>
    <i>
      <x v="12"/>
    </i>
    <i t="grand">
      <x/>
    </i>
  </rowItems>
  <colItems count="1">
    <i/>
  </colItems>
  <dataFields count="1">
    <dataField name="Sum of Profit margin" fld="24" baseField="0" baseItem="0" numFmtId="2"/>
  </dataFields>
  <formats count="1">
    <format dxfId="41">
      <pivotArea outline="0" collapsedLevelsAreSubtotals="1" fieldPosition="0"/>
    </format>
  </formats>
  <chartFormats count="2">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2E361BD-884A-4CF4-9F15-88EC4A0C0BBE}" name="PivotTable8"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location ref="Q9:R22" firstHeaderRow="1" firstDataRow="1" firstDataCol="1"/>
  <pivotFields count="25">
    <pivotField showAll="0"/>
    <pivotField showAll="0"/>
    <pivotField showAll="0">
      <items count="5">
        <item x="2"/>
        <item x="1"/>
        <item x="0"/>
        <item x="3"/>
        <item t="default"/>
      </items>
    </pivotField>
    <pivotField axis="axisRow" numFmtId="14" showAll="0">
      <items count="15">
        <item x="0"/>
        <item x="1"/>
        <item x="2"/>
        <item x="3"/>
        <item x="4"/>
        <item x="5"/>
        <item x="6"/>
        <item x="7"/>
        <item x="8"/>
        <item x="9"/>
        <item x="10"/>
        <item x="11"/>
        <item x="12"/>
        <item x="13"/>
        <item t="default"/>
      </items>
    </pivotField>
    <pivotField numFmtId="14" showAll="0"/>
    <pivotField showAll="0"/>
    <pivotField showAll="0"/>
    <pivotField showAll="0"/>
    <pivotField showAll="0">
      <items count="4">
        <item x="0"/>
        <item x="1"/>
        <item x="2"/>
        <item t="default"/>
      </items>
    </pivotField>
    <pivotField showAll="0"/>
    <pivotField showAll="0"/>
    <pivotField showAll="0"/>
    <pivotField showAll="0"/>
    <pivotField showAll="0">
      <items count="5">
        <item x="2"/>
        <item x="3"/>
        <item x="0"/>
        <item x="1"/>
        <item t="default"/>
      </items>
    </pivotField>
    <pivotField showAll="0"/>
    <pivotField showAll="0"/>
    <pivotField showAll="0"/>
    <pivotField showAll="0"/>
    <pivotField dataField="1" showAll="0"/>
    <pivotField showAll="0"/>
    <pivotField showAll="0"/>
    <pivotField showAll="0"/>
    <pivotField showAll="0" defaultSubtotal="0">
      <items count="6">
        <item sd="0" x="0"/>
        <item sd="0" x="1"/>
        <item sd="0" x="2"/>
        <item sd="0" x="3"/>
        <item sd="0" x="4"/>
        <item sd="0" x="5"/>
      </items>
    </pivotField>
    <pivotField showAll="0" defaultSubtotal="0">
      <items count="7">
        <item sd="0" x="0"/>
        <item sd="0" x="1"/>
        <item sd="0" x="2"/>
        <item sd="0" x="3"/>
        <item sd="0" x="4"/>
        <item sd="0" x="5"/>
        <item sd="0" x="6"/>
      </items>
    </pivotField>
    <pivotField dragToRow="0" dragToCol="0" dragToPage="0" showAll="0" defaultSubtotal="0"/>
  </pivotFields>
  <rowFields count="1">
    <field x="3"/>
  </rowFields>
  <rowItems count="13">
    <i>
      <x v="1"/>
    </i>
    <i>
      <x v="2"/>
    </i>
    <i>
      <x v="3"/>
    </i>
    <i>
      <x v="4"/>
    </i>
    <i>
      <x v="5"/>
    </i>
    <i>
      <x v="6"/>
    </i>
    <i>
      <x v="7"/>
    </i>
    <i>
      <x v="8"/>
    </i>
    <i>
      <x v="9"/>
    </i>
    <i>
      <x v="10"/>
    </i>
    <i>
      <x v="11"/>
    </i>
    <i>
      <x v="12"/>
    </i>
    <i t="grand">
      <x/>
    </i>
  </rowItems>
  <colItems count="1">
    <i/>
  </colItems>
  <dataFields count="1">
    <dataField name="Sum of Sales" fld="18"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BB42610-E489-47CE-A558-3CAF5CA2F2B0}" name="PivotTable7"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M9:N15" firstHeaderRow="1" firstDataRow="1" firstDataCol="1"/>
  <pivotFields count="25">
    <pivotField showAll="0"/>
    <pivotField showAll="0"/>
    <pivotField showAll="0">
      <items count="5">
        <item x="2"/>
        <item x="1"/>
        <item x="0"/>
        <item x="3"/>
        <item t="default"/>
      </items>
    </pivotField>
    <pivotField numFmtId="14" showAll="0"/>
    <pivotField numFmtId="14" showAll="0"/>
    <pivotField showAll="0"/>
    <pivotField showAll="0"/>
    <pivotField showAll="0"/>
    <pivotField showAll="0">
      <items count="4">
        <item x="0"/>
        <item x="1"/>
        <item x="2"/>
        <item t="default"/>
      </items>
    </pivotField>
    <pivotField showAll="0"/>
    <pivotField showAll="0"/>
    <pivotField showAll="0"/>
    <pivotField showAll="0"/>
    <pivotField showAll="0">
      <items count="5">
        <item x="2"/>
        <item x="3"/>
        <item x="0"/>
        <item x="1"/>
        <item t="default"/>
      </items>
    </pivotField>
    <pivotField showAll="0"/>
    <pivotField showAll="0"/>
    <pivotField axis="axisRow" showAll="0" measureFilter="1" sortType="descending">
      <items count="18">
        <item x="11"/>
        <item x="9"/>
        <item x="6"/>
        <item x="8"/>
        <item x="0"/>
        <item x="1"/>
        <item x="16"/>
        <item x="12"/>
        <item x="13"/>
        <item x="5"/>
        <item x="2"/>
        <item x="15"/>
        <item x="10"/>
        <item x="7"/>
        <item x="4"/>
        <item x="14"/>
        <item x="3"/>
        <item t="default"/>
      </items>
      <autoSortScope>
        <pivotArea dataOnly="0" outline="0" fieldPosition="0">
          <references count="1">
            <reference field="4294967294" count="1" selected="0">
              <x v="0"/>
            </reference>
          </references>
        </pivotArea>
      </autoSortScope>
    </pivotField>
    <pivotField showAll="0"/>
    <pivotField dataField="1" showAll="0"/>
    <pivotField showAll="0"/>
    <pivotField showAll="0"/>
    <pivotField showAll="0"/>
    <pivotField showAll="0" defaultSubtotal="0"/>
    <pivotField showAll="0" defaultSubtotal="0"/>
    <pivotField dragToRow="0" dragToCol="0" dragToPage="0" showAll="0" defaultSubtotal="0"/>
  </pivotFields>
  <rowFields count="1">
    <field x="16"/>
  </rowFields>
  <rowItems count="6">
    <i>
      <x v="11"/>
    </i>
    <i>
      <x v="13"/>
    </i>
    <i>
      <x v="5"/>
    </i>
    <i>
      <x v="16"/>
    </i>
    <i>
      <x v="14"/>
    </i>
    <i t="grand">
      <x/>
    </i>
  </rowItems>
  <colItems count="1">
    <i/>
  </colItems>
  <dataFields count="1">
    <dataField name="Sum of Sales" fld="18" baseField="0" baseItem="0"/>
  </dataFields>
  <conditionalFormats count="2">
    <conditionalFormat type="all" priority="5">
      <pivotAreas count="1">
        <pivotArea type="data" collapsedLevelsAreSubtotals="1" fieldPosition="0">
          <references count="2">
            <reference field="4294967294" count="1" selected="0">
              <x v="0"/>
            </reference>
            <reference field="16" count="17">
              <x v="0"/>
              <x v="1"/>
              <x v="2"/>
              <x v="3"/>
              <x v="4"/>
              <x v="5"/>
              <x v="6"/>
              <x v="7"/>
              <x v="8"/>
              <x v="9"/>
              <x v="10"/>
              <x v="11"/>
              <x v="12"/>
              <x v="13"/>
              <x v="14"/>
              <x v="15"/>
              <x v="16"/>
            </reference>
          </references>
        </pivotArea>
      </pivotAreas>
    </conditionalFormat>
    <conditionalFormat type="all" priority="6">
      <pivotAreas count="1">
        <pivotArea type="data" collapsedLevelsAreSubtotals="1" fieldPosition="0">
          <references count="2">
            <reference field="4294967294" count="1" selected="0">
              <x v="0"/>
            </reference>
            <reference field="16" count="17">
              <x v="0"/>
              <x v="1"/>
              <x v="2"/>
              <x v="3"/>
              <x v="4"/>
              <x v="5"/>
              <x v="6"/>
              <x v="7"/>
              <x v="8"/>
              <x v="9"/>
              <x v="10"/>
              <x v="11"/>
              <x v="12"/>
              <x v="13"/>
              <x v="14"/>
              <x v="15"/>
              <x v="16"/>
            </reference>
          </references>
        </pivotArea>
      </pivotAreas>
    </conditionalFormat>
  </conditional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6"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6BC29AE-A7D5-4906-9EC4-1CAED50D2163}"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E4:F8" firstHeaderRow="1" firstDataRow="1" firstDataCol="1"/>
  <pivotFields count="25">
    <pivotField showAll="0"/>
    <pivotField showAll="0"/>
    <pivotField showAll="0">
      <items count="5">
        <item x="2"/>
        <item x="1"/>
        <item x="0"/>
        <item x="3"/>
        <item t="default"/>
      </items>
    </pivotField>
    <pivotField numFmtId="14" showAll="0"/>
    <pivotField numFmtId="14" showAll="0"/>
    <pivotField showAll="0"/>
    <pivotField showAll="0"/>
    <pivotField showAll="0"/>
    <pivotField showAll="0">
      <items count="4">
        <item x="0"/>
        <item x="1"/>
        <item x="2"/>
        <item t="default"/>
      </items>
    </pivotField>
    <pivotField showAll="0"/>
    <pivotField showAll="0"/>
    <pivotField showAll="0"/>
    <pivotField showAll="0"/>
    <pivotField showAll="0">
      <items count="5">
        <item x="2"/>
        <item x="3"/>
        <item x="0"/>
        <item x="1"/>
        <item t="default"/>
      </items>
    </pivotField>
    <pivotField showAll="0"/>
    <pivotField axis="axisRow" showAll="0">
      <items count="4">
        <item x="0"/>
        <item x="1"/>
        <item x="2"/>
        <item t="default"/>
      </items>
    </pivotField>
    <pivotField showAll="0"/>
    <pivotField showAll="0"/>
    <pivotField showAll="0"/>
    <pivotField showAll="0"/>
    <pivotField showAll="0"/>
    <pivotField dataField="1" showAll="0"/>
    <pivotField showAll="0" defaultSubtotal="0"/>
    <pivotField showAll="0" defaultSubtotal="0"/>
    <pivotField dragToRow="0" dragToCol="0" dragToPage="0" showAll="0" defaultSubtotal="0"/>
  </pivotFields>
  <rowFields count="1">
    <field x="15"/>
  </rowFields>
  <rowItems count="4">
    <i>
      <x/>
    </i>
    <i>
      <x v="1"/>
    </i>
    <i>
      <x v="2"/>
    </i>
    <i t="grand">
      <x/>
    </i>
  </rowItems>
  <colItems count="1">
    <i/>
  </colItems>
  <dataFields count="1">
    <dataField name="Sum of Profit" fld="2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A1E7EE3-7CE8-4573-A856-147D4315A71B}"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J4:K8" firstHeaderRow="1" firstDataRow="1" firstDataCol="1"/>
  <pivotFields count="25">
    <pivotField showAll="0"/>
    <pivotField showAll="0"/>
    <pivotField showAll="0">
      <items count="5">
        <item x="2"/>
        <item x="1"/>
        <item x="0"/>
        <item x="3"/>
        <item t="default"/>
      </items>
    </pivotField>
    <pivotField numFmtId="14" showAll="0"/>
    <pivotField numFmtId="14" showAll="0"/>
    <pivotField showAll="0"/>
    <pivotField showAll="0"/>
    <pivotField showAll="0"/>
    <pivotField showAll="0">
      <items count="4">
        <item x="0"/>
        <item x="1"/>
        <item x="2"/>
        <item t="default"/>
      </items>
    </pivotField>
    <pivotField showAll="0"/>
    <pivotField showAll="0"/>
    <pivotField showAll="0"/>
    <pivotField showAll="0"/>
    <pivotField showAll="0">
      <items count="5">
        <item x="2"/>
        <item x="3"/>
        <item x="0"/>
        <item x="1"/>
        <item t="default"/>
      </items>
    </pivotField>
    <pivotField showAll="0"/>
    <pivotField axis="axisRow" showAll="0">
      <items count="4">
        <item x="0"/>
        <item x="1"/>
        <item x="2"/>
        <item t="default"/>
      </items>
    </pivotField>
    <pivotField showAll="0"/>
    <pivotField showAll="0"/>
    <pivotField dataField="1" showAll="0"/>
    <pivotField showAll="0"/>
    <pivotField showAll="0"/>
    <pivotField showAll="0"/>
    <pivotField showAll="0" defaultSubtotal="0"/>
    <pivotField showAll="0" defaultSubtotal="0"/>
    <pivotField dragToRow="0" dragToCol="0" dragToPage="0" showAll="0" defaultSubtotal="0"/>
  </pivotFields>
  <rowFields count="1">
    <field x="15"/>
  </rowFields>
  <rowItems count="4">
    <i>
      <x/>
    </i>
    <i>
      <x v="1"/>
    </i>
    <i>
      <x v="2"/>
    </i>
    <i t="grand">
      <x/>
    </i>
  </rowItems>
  <colItems count="1">
    <i/>
  </colItems>
  <dataFields count="1">
    <dataField name="Sum of Sales" fld="18" baseField="0" baseItem="0"/>
  </dataFields>
  <chartFormats count="8">
    <chartFormat chart="0" format="0"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0"/>
          </reference>
        </references>
      </pivotArea>
    </chartFormat>
    <chartFormat chart="2" format="6">
      <pivotArea type="data" outline="0" fieldPosition="0">
        <references count="2">
          <reference field="4294967294" count="1" selected="0">
            <x v="0"/>
          </reference>
          <reference field="15" count="1" selected="0">
            <x v="0"/>
          </reference>
        </references>
      </pivotArea>
    </chartFormat>
    <chartFormat chart="2" format="7">
      <pivotArea type="data" outline="0" fieldPosition="0">
        <references count="2">
          <reference field="4294967294" count="1" selected="0">
            <x v="0"/>
          </reference>
          <reference field="15" count="1" selected="0">
            <x v="1"/>
          </reference>
        </references>
      </pivotArea>
    </chartFormat>
    <chartFormat chart="2" format="8">
      <pivotArea type="data" outline="0" fieldPosition="0">
        <references count="2">
          <reference field="4294967294" count="1" selected="0">
            <x v="0"/>
          </reference>
          <reference field="15" count="1" selected="0">
            <x v="2"/>
          </reference>
        </references>
      </pivotArea>
    </chartFormat>
    <chartFormat chart="0" format="1">
      <pivotArea type="data" outline="0" fieldPosition="0">
        <references count="2">
          <reference field="4294967294" count="1" selected="0">
            <x v="0"/>
          </reference>
          <reference field="15" count="1" selected="0">
            <x v="1"/>
          </reference>
        </references>
      </pivotArea>
    </chartFormat>
    <chartFormat chart="0" format="2">
      <pivotArea type="data" outline="0" fieldPosition="0">
        <references count="2">
          <reference field="4294967294" count="1" selected="0">
            <x v="0"/>
          </reference>
          <reference field="15" count="1" selected="0">
            <x v="2"/>
          </reference>
        </references>
      </pivotArea>
    </chartFormat>
    <chartFormat chart="0" format="3">
      <pivotArea type="data" outline="0" fieldPosition="0">
        <references count="2">
          <reference field="4294967294" count="1" selected="0">
            <x v="0"/>
          </reference>
          <reference field="15"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FFAA6A29-1C80-4463-AA20-31EE598E951C}" name="PivotTable1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T32:U45" firstHeaderRow="1" firstDataRow="1" firstDataCol="1"/>
  <pivotFields count="25">
    <pivotField showAll="0"/>
    <pivotField dataField="1" showAll="0"/>
    <pivotField showAll="0">
      <items count="5">
        <item x="2"/>
        <item x="1"/>
        <item x="0"/>
        <item x="3"/>
        <item t="default"/>
      </items>
    </pivotField>
    <pivotField axis="axisRow" numFmtId="14" showAll="0">
      <items count="15">
        <item x="0"/>
        <item x="1"/>
        <item x="2"/>
        <item x="3"/>
        <item x="4"/>
        <item x="5"/>
        <item x="6"/>
        <item x="7"/>
        <item x="8"/>
        <item x="9"/>
        <item x="10"/>
        <item x="11"/>
        <item x="12"/>
        <item x="13"/>
        <item t="default"/>
      </items>
    </pivotField>
    <pivotField numFmtId="14" showAll="0"/>
    <pivotField showAll="0"/>
    <pivotField showAll="0"/>
    <pivotField showAll="0"/>
    <pivotField showAll="0">
      <items count="4">
        <item x="0"/>
        <item x="1"/>
        <item x="2"/>
        <item t="default"/>
      </items>
    </pivotField>
    <pivotField showAll="0"/>
    <pivotField showAll="0"/>
    <pivotField showAll="0"/>
    <pivotField showAll="0"/>
    <pivotField showAll="0">
      <items count="5">
        <item x="2"/>
        <item x="3"/>
        <item x="0"/>
        <item x="1"/>
        <item t="default"/>
      </items>
    </pivotField>
    <pivotField showAll="0"/>
    <pivotField showAll="0"/>
    <pivotField showAll="0"/>
    <pivotField showAll="0"/>
    <pivotField showAll="0"/>
    <pivotField showAll="0"/>
    <pivotField showAll="0"/>
    <pivotField showAll="0"/>
    <pivotField showAll="0" defaultSubtotal="0">
      <items count="6">
        <item sd="0" x="0"/>
        <item sd="0" x="1"/>
        <item sd="0" x="2"/>
        <item sd="0" x="3"/>
        <item sd="0" x="4"/>
        <item sd="0" x="5"/>
      </items>
    </pivotField>
    <pivotField showAll="0" defaultSubtotal="0">
      <items count="7">
        <item sd="0" x="0"/>
        <item sd="0" x="1"/>
        <item sd="0" x="2"/>
        <item sd="0" x="3"/>
        <item sd="0" x="4"/>
        <item sd="0" x="5"/>
        <item sd="0" x="6"/>
      </items>
    </pivotField>
    <pivotField dragToRow="0" dragToCol="0" dragToPage="0" showAll="0" defaultSubtotal="0"/>
  </pivotFields>
  <rowFields count="1">
    <field x="3"/>
  </rowFields>
  <rowItems count="13">
    <i>
      <x v="1"/>
    </i>
    <i>
      <x v="2"/>
    </i>
    <i>
      <x v="3"/>
    </i>
    <i>
      <x v="4"/>
    </i>
    <i>
      <x v="5"/>
    </i>
    <i>
      <x v="6"/>
    </i>
    <i>
      <x v="7"/>
    </i>
    <i>
      <x v="8"/>
    </i>
    <i>
      <x v="9"/>
    </i>
    <i>
      <x v="10"/>
    </i>
    <i>
      <x v="11"/>
    </i>
    <i>
      <x v="12"/>
    </i>
    <i t="grand">
      <x/>
    </i>
  </rowItems>
  <colItems count="1">
    <i/>
  </colItems>
  <dataFields count="1">
    <dataField name="Count of Order ID" fld="1" subtotal="count" baseField="0" baseItem="0"/>
  </dataFields>
  <chartFormats count="2">
    <chartFormat chart="3" format="0" series="1">
      <pivotArea type="data" outline="0" fieldPosition="0">
        <references count="1">
          <reference field="4294967294" count="1" selected="0">
            <x v="0"/>
          </reference>
        </references>
      </pivotArea>
    </chartFormat>
    <chartFormat chart="5"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813560FD-BC6F-4D0A-A282-61A5AE2DCDC6}" sourceName="Year">
  <pivotTables>
    <pivotTable tabId="3" name="PivotTable6"/>
    <pivotTable tabId="3" name="PivotTable3"/>
    <pivotTable tabId="3" name="PivotTable10"/>
    <pivotTable tabId="3" name="PivotTable11"/>
    <pivotTable tabId="3" name="PivotTable12"/>
    <pivotTable tabId="3" name="PivotTable4"/>
    <pivotTable tabId="3" name="PivotTable5"/>
    <pivotTable tabId="3" name="PivotTable7"/>
    <pivotTable tabId="3" name="PivotTable8"/>
    <pivotTable tabId="3" name="PivotTable9"/>
  </pivotTables>
  <data>
    <tabular pivotCacheId="1746536176">
      <items count="4">
        <i x="2" s="1"/>
        <i x="1" s="1"/>
        <i x="0"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gment" xr10:uid="{9926350A-AC47-4683-89B9-77EF2B36E476}" sourceName="Segment">
  <pivotTables>
    <pivotTable tabId="3" name="PivotTable3"/>
    <pivotTable tabId="3" name="PivotTable10"/>
    <pivotTable tabId="3" name="PivotTable11"/>
    <pivotTable tabId="3" name="PivotTable12"/>
    <pivotTable tabId="3" name="PivotTable13"/>
    <pivotTable tabId="3" name="PivotTable4"/>
    <pivotTable tabId="3" name="PivotTable5"/>
    <pivotTable tabId="3" name="PivotTable6"/>
    <pivotTable tabId="3" name="PivotTable7"/>
    <pivotTable tabId="3" name="PivotTable8"/>
    <pivotTable tabId="3" name="PivotTable9"/>
  </pivotTables>
  <data>
    <tabular pivotCacheId="1746536176">
      <items count="3">
        <i x="0" s="1"/>
        <i x="1"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760FF84-4C36-4AA2-9190-C64FE1868D40}" sourceName="Region">
  <pivotTables>
    <pivotTable tabId="3" name="PivotTable3"/>
    <pivotTable tabId="3" name="PivotTable10"/>
    <pivotTable tabId="3" name="PivotTable11"/>
    <pivotTable tabId="3" name="PivotTable12"/>
    <pivotTable tabId="3" name="PivotTable13"/>
    <pivotTable tabId="3" name="PivotTable4"/>
    <pivotTable tabId="3" name="PivotTable5"/>
    <pivotTable tabId="3" name="PivotTable6"/>
    <pivotTable tabId="3" name="PivotTable7"/>
    <pivotTable tabId="3" name="PivotTable8"/>
    <pivotTable tabId="3" name="PivotTable9"/>
  </pivotTables>
  <data>
    <tabular pivotCacheId="1746536176">
      <items count="4">
        <i x="2" s="1"/>
        <i x="3"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9BD6AAEA-5C63-4EC1-BE9A-C8F7AB54351A}" cache="Slicer_Year" caption="Year" rowHeight="241300"/>
  <slicer name="Segment" xr10:uid="{32692913-D3E6-4BC9-B458-632F96104BD8}" cache="Slicer_Segment" caption="Segment" rowHeight="241300"/>
  <slicer name="Region" xr10:uid="{AB4C3117-C2F7-44B9-A55F-7A921FCA479F}" cache="Slicer_Region" caption="Region"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1" xr10:uid="{A93EB0A4-5407-4C8D-B32A-0D69FD3305B6}" cache="Slicer_Year" caption="Year" style="Slicer Style 1" rowHeight="241300"/>
  <slicer name="Segment 1" xr10:uid="{945072EB-427D-42C1-9C2D-454AA577BBFE}" cache="Slicer_Segment" caption="Segment" style="Slicer Style 1" rowHeight="241300"/>
  <slicer name="Region 1" xr10:uid="{28209CF4-F10C-42BC-ADA1-E6DA7E92BDA1}" cache="Slicer_Region" caption="Region" style="Slicer Style 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8D3E005-563B-49DD-BB9F-C13E3D8CEBED}" name="Table1" displayName="Table1" ref="A1:V1002" totalsRowCount="1">
  <autoFilter ref="A1:V1001" xr:uid="{3AD984E6-34BB-4D4D-8FA4-8CEDE722A581}"/>
  <tableColumns count="22">
    <tableColumn id="1" xr3:uid="{4B76FEEE-5B58-4BBF-B4A6-473CC93B4E41}" name="Row ID" dataDxfId="21"/>
    <tableColumn id="2" xr3:uid="{7DDA8983-E81C-4A47-B6A8-C43C398BA9E1}" name="Order ID" dataDxfId="20"/>
    <tableColumn id="3" xr3:uid="{F4AA5E2C-9368-4E51-93E6-165DCB0F7CB3}" name="Year" dataDxfId="19"/>
    <tableColumn id="4" xr3:uid="{6F0492E0-A2DA-4B51-BE7E-B63A63EB0AD9}" name="Order Date" dataDxfId="18" totalsRowDxfId="47"/>
    <tableColumn id="5" xr3:uid="{3C29F8DC-E378-40CE-9233-DF1BC450BCDF}" name="Ship Date" dataDxfId="17" totalsRowDxfId="46"/>
    <tableColumn id="6" xr3:uid="{3B128600-BF66-4089-8093-6007D8A688CD}" name="Ship Mode" dataDxfId="16"/>
    <tableColumn id="7" xr3:uid="{1F9F5021-6562-4583-9C25-82686C5B1B6D}" name="Customer ID" dataDxfId="15"/>
    <tableColumn id="8" xr3:uid="{A633081A-E9DA-43CA-B247-E1ED9A8A6C9F}" name="Customer Name" dataDxfId="14"/>
    <tableColumn id="9" xr3:uid="{2A6C9F00-7931-4C27-B769-B4B31BA1DA80}" name="Segment" dataDxfId="13"/>
    <tableColumn id="10" xr3:uid="{A2D8178B-8816-43F8-9CD4-2BA552849D9A}" name="Country" dataDxfId="12"/>
    <tableColumn id="11" xr3:uid="{CB65A79A-9858-4AD6-A7C4-8F906B289B56}" name="City" dataDxfId="11"/>
    <tableColumn id="12" xr3:uid="{6509EE55-7DBA-45B2-B94B-391E39F768A2}" name="State" dataDxfId="10"/>
    <tableColumn id="13" xr3:uid="{4903A9C5-21ED-4D95-B285-89CCD88F3414}" name="Postal Code" dataDxfId="9"/>
    <tableColumn id="14" xr3:uid="{0C6D825D-6F82-4623-970D-5DB1AC936323}" name="Region" dataDxfId="8"/>
    <tableColumn id="15" xr3:uid="{59277B78-CAB0-4EF0-8B16-BB81ECE10328}" name="Product ID" dataDxfId="7"/>
    <tableColumn id="16" xr3:uid="{0996E865-781D-4A41-904B-970769DE0F01}" name="Category" dataDxfId="6"/>
    <tableColumn id="17" xr3:uid="{568F0BAD-0F0C-416A-9BF6-03D62AE34F54}" name="Sub-Category" dataDxfId="5"/>
    <tableColumn id="18" xr3:uid="{DAF9E845-D854-43CB-9B2D-8FEBFB7DA159}" name="Product Name" dataDxfId="4"/>
    <tableColumn id="19" xr3:uid="{56079042-B4BD-4EF7-B5B1-83A4E2AAF88C}" name="Sales" totalsRowFunction="sum" dataDxfId="3"/>
    <tableColumn id="20" xr3:uid="{D69CE95C-EC73-45F2-9262-1285E2F61251}" name="Quantity" totalsRowFunction="sum" dataDxfId="2"/>
    <tableColumn id="21" xr3:uid="{898CE187-428E-4DE7-A0D5-F93FE93A0B8E}" name="Discount" totalsRowFunction="sum" dataDxfId="1"/>
    <tableColumn id="22" xr3:uid="{DF41129C-ECF9-4683-B1CB-9902176A8ACB}" name="Profit" totalsRowFunction="sum"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6F2AF5-E55C-45EC-A5DB-5B228C672C79}">
  <dimension ref="A1:V1002"/>
  <sheetViews>
    <sheetView workbookViewId="0">
      <selection activeCell="H16" sqref="H16"/>
    </sheetView>
  </sheetViews>
  <sheetFormatPr defaultRowHeight="15" x14ac:dyDescent="0.25"/>
  <cols>
    <col min="1" max="1" width="9.28515625" customWidth="1"/>
    <col min="2" max="2" width="15" bestFit="1" customWidth="1"/>
    <col min="3" max="3" width="7.140625" customWidth="1"/>
    <col min="4" max="4" width="12.85546875" customWidth="1"/>
    <col min="5" max="5" width="11.5703125" customWidth="1"/>
    <col min="6" max="6" width="13.85546875" bestFit="1" customWidth="1"/>
    <col min="7" max="7" width="14" customWidth="1"/>
    <col min="8" max="8" width="21.42578125" bestFit="1" customWidth="1"/>
    <col min="9" max="9" width="12.140625" bestFit="1" customWidth="1"/>
    <col min="10" max="10" width="12.85546875" bestFit="1" customWidth="1"/>
    <col min="11" max="11" width="16.85546875" bestFit="1" customWidth="1"/>
    <col min="12" max="12" width="15.28515625" bestFit="1" customWidth="1"/>
    <col min="13" max="13" width="13.5703125" customWidth="1"/>
    <col min="14" max="14" width="9.28515625" customWidth="1"/>
    <col min="15" max="15" width="16.7109375" bestFit="1" customWidth="1"/>
    <col min="16" max="16" width="14.5703125" bestFit="1" customWidth="1"/>
    <col min="17" max="17" width="15" customWidth="1"/>
    <col min="18" max="18" width="99.140625" bestFit="1" customWidth="1"/>
    <col min="19" max="19" width="10" bestFit="1" customWidth="1"/>
    <col min="20" max="21" width="10.85546875" customWidth="1"/>
    <col min="22" max="22" width="10.7109375" bestFit="1" customWidth="1"/>
  </cols>
  <sheetData>
    <row r="1" spans="1:22"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row>
    <row r="2" spans="1:22" x14ac:dyDescent="0.25">
      <c r="A2" s="36">
        <v>1</v>
      </c>
      <c r="B2" s="36" t="s">
        <v>22</v>
      </c>
      <c r="C2" s="36">
        <v>2013</v>
      </c>
      <c r="D2" s="37">
        <v>41587</v>
      </c>
      <c r="E2" s="37">
        <v>41590</v>
      </c>
      <c r="F2" s="36" t="s">
        <v>23</v>
      </c>
      <c r="G2" s="36" t="s">
        <v>24</v>
      </c>
      <c r="H2" s="36" t="s">
        <v>25</v>
      </c>
      <c r="I2" s="36" t="s">
        <v>26</v>
      </c>
      <c r="J2" s="36" t="s">
        <v>27</v>
      </c>
      <c r="K2" s="36" t="s">
        <v>28</v>
      </c>
      <c r="L2" s="36" t="s">
        <v>29</v>
      </c>
      <c r="M2" s="36">
        <v>42420</v>
      </c>
      <c r="N2" s="36" t="s">
        <v>30</v>
      </c>
      <c r="O2" s="36" t="s">
        <v>31</v>
      </c>
      <c r="P2" s="36" t="s">
        <v>32</v>
      </c>
      <c r="Q2" s="36" t="s">
        <v>33</v>
      </c>
      <c r="R2" s="36" t="s">
        <v>34</v>
      </c>
      <c r="S2" s="36">
        <v>261.95999999999998</v>
      </c>
      <c r="T2" s="36">
        <v>2</v>
      </c>
      <c r="U2" s="36">
        <v>0</v>
      </c>
      <c r="V2" s="36">
        <v>41.913600000000002</v>
      </c>
    </row>
    <row r="3" spans="1:22" x14ac:dyDescent="0.25">
      <c r="A3" s="36">
        <v>2</v>
      </c>
      <c r="B3" s="36" t="s">
        <v>22</v>
      </c>
      <c r="C3" s="36">
        <v>2013</v>
      </c>
      <c r="D3" s="37">
        <v>41587</v>
      </c>
      <c r="E3" s="37">
        <v>41590</v>
      </c>
      <c r="F3" s="36" t="s">
        <v>23</v>
      </c>
      <c r="G3" s="36" t="s">
        <v>24</v>
      </c>
      <c r="H3" s="36" t="s">
        <v>25</v>
      </c>
      <c r="I3" s="36" t="s">
        <v>26</v>
      </c>
      <c r="J3" s="36" t="s">
        <v>27</v>
      </c>
      <c r="K3" s="36" t="s">
        <v>28</v>
      </c>
      <c r="L3" s="36" t="s">
        <v>29</v>
      </c>
      <c r="M3" s="36">
        <v>42420</v>
      </c>
      <c r="N3" s="36" t="s">
        <v>30</v>
      </c>
      <c r="O3" s="36" t="s">
        <v>35</v>
      </c>
      <c r="P3" s="36" t="s">
        <v>32</v>
      </c>
      <c r="Q3" s="36" t="s">
        <v>36</v>
      </c>
      <c r="R3" s="36" t="s">
        <v>37</v>
      </c>
      <c r="S3" s="36">
        <v>731.94</v>
      </c>
      <c r="T3" s="36">
        <v>3</v>
      </c>
      <c r="U3" s="36">
        <v>0</v>
      </c>
      <c r="V3" s="36">
        <v>219.58199999999999</v>
      </c>
    </row>
    <row r="4" spans="1:22" x14ac:dyDescent="0.25">
      <c r="A4" s="36">
        <v>3</v>
      </c>
      <c r="B4" s="36" t="s">
        <v>38</v>
      </c>
      <c r="C4" s="36">
        <v>2013</v>
      </c>
      <c r="D4" s="37">
        <v>41438</v>
      </c>
      <c r="E4" s="37">
        <v>41442</v>
      </c>
      <c r="F4" s="36" t="s">
        <v>23</v>
      </c>
      <c r="G4" s="36" t="s">
        <v>39</v>
      </c>
      <c r="H4" s="36" t="s">
        <v>40</v>
      </c>
      <c r="I4" s="36" t="s">
        <v>41</v>
      </c>
      <c r="J4" s="36" t="s">
        <v>27</v>
      </c>
      <c r="K4" s="36" t="s">
        <v>42</v>
      </c>
      <c r="L4" s="36" t="s">
        <v>43</v>
      </c>
      <c r="M4" s="36">
        <v>90036</v>
      </c>
      <c r="N4" s="36" t="s">
        <v>44</v>
      </c>
      <c r="O4" s="36" t="s">
        <v>45</v>
      </c>
      <c r="P4" s="36" t="s">
        <v>46</v>
      </c>
      <c r="Q4" s="36" t="s">
        <v>47</v>
      </c>
      <c r="R4" s="36" t="s">
        <v>48</v>
      </c>
      <c r="S4" s="36">
        <v>14.62</v>
      </c>
      <c r="T4" s="36">
        <v>2</v>
      </c>
      <c r="U4" s="36">
        <v>0</v>
      </c>
      <c r="V4" s="36">
        <v>6.8714000000000004</v>
      </c>
    </row>
    <row r="5" spans="1:22" x14ac:dyDescent="0.25">
      <c r="A5" s="36">
        <v>4</v>
      </c>
      <c r="B5" s="36" t="s">
        <v>49</v>
      </c>
      <c r="C5" s="36">
        <v>2012</v>
      </c>
      <c r="D5" s="37">
        <v>41193</v>
      </c>
      <c r="E5" s="37">
        <v>41200</v>
      </c>
      <c r="F5" s="36" t="s">
        <v>50</v>
      </c>
      <c r="G5" s="36" t="s">
        <v>51</v>
      </c>
      <c r="H5" s="36" t="s">
        <v>52</v>
      </c>
      <c r="I5" s="36" t="s">
        <v>26</v>
      </c>
      <c r="J5" s="36" t="s">
        <v>27</v>
      </c>
      <c r="K5" s="36" t="s">
        <v>53</v>
      </c>
      <c r="L5" s="36" t="s">
        <v>54</v>
      </c>
      <c r="M5" s="36">
        <v>33311</v>
      </c>
      <c r="N5" s="36" t="s">
        <v>30</v>
      </c>
      <c r="O5" s="36" t="s">
        <v>55</v>
      </c>
      <c r="P5" s="36" t="s">
        <v>32</v>
      </c>
      <c r="Q5" s="36" t="s">
        <v>56</v>
      </c>
      <c r="R5" s="36" t="s">
        <v>57</v>
      </c>
      <c r="S5" s="36">
        <v>957.57749999999999</v>
      </c>
      <c r="T5" s="36">
        <v>5</v>
      </c>
      <c r="U5" s="36">
        <v>0.45</v>
      </c>
      <c r="V5" s="36">
        <v>-383.03100000000001</v>
      </c>
    </row>
    <row r="6" spans="1:22" x14ac:dyDescent="0.25">
      <c r="A6" s="36">
        <v>5</v>
      </c>
      <c r="B6" s="36" t="s">
        <v>49</v>
      </c>
      <c r="C6" s="36">
        <v>2012</v>
      </c>
      <c r="D6" s="37">
        <v>41193</v>
      </c>
      <c r="E6" s="37">
        <v>41200</v>
      </c>
      <c r="F6" s="36" t="s">
        <v>50</v>
      </c>
      <c r="G6" s="36" t="s">
        <v>51</v>
      </c>
      <c r="H6" s="36" t="s">
        <v>52</v>
      </c>
      <c r="I6" s="36" t="s">
        <v>26</v>
      </c>
      <c r="J6" s="36" t="s">
        <v>27</v>
      </c>
      <c r="K6" s="36" t="s">
        <v>53</v>
      </c>
      <c r="L6" s="36" t="s">
        <v>54</v>
      </c>
      <c r="M6" s="36">
        <v>33311</v>
      </c>
      <c r="N6" s="36" t="s">
        <v>30</v>
      </c>
      <c r="O6" s="36" t="s">
        <v>58</v>
      </c>
      <c r="P6" s="36" t="s">
        <v>46</v>
      </c>
      <c r="Q6" s="36" t="s">
        <v>59</v>
      </c>
      <c r="R6" s="36" t="s">
        <v>60</v>
      </c>
      <c r="S6" s="36">
        <v>22.367999999999999</v>
      </c>
      <c r="T6" s="36">
        <v>2</v>
      </c>
      <c r="U6" s="36">
        <v>0.2</v>
      </c>
      <c r="V6" s="36">
        <v>2.5164</v>
      </c>
    </row>
    <row r="7" spans="1:22" x14ac:dyDescent="0.25">
      <c r="A7" s="36">
        <v>6</v>
      </c>
      <c r="B7" s="36" t="s">
        <v>61</v>
      </c>
      <c r="C7" s="36">
        <v>2011</v>
      </c>
      <c r="D7" s="37">
        <v>40703</v>
      </c>
      <c r="E7" s="37">
        <v>40708</v>
      </c>
      <c r="F7" s="36" t="s">
        <v>50</v>
      </c>
      <c r="G7" s="36" t="s">
        <v>62</v>
      </c>
      <c r="H7" s="36" t="s">
        <v>63</v>
      </c>
      <c r="I7" s="36" t="s">
        <v>26</v>
      </c>
      <c r="J7" s="36" t="s">
        <v>27</v>
      </c>
      <c r="K7" s="36" t="s">
        <v>42</v>
      </c>
      <c r="L7" s="36" t="s">
        <v>43</v>
      </c>
      <c r="M7" s="36">
        <v>90032</v>
      </c>
      <c r="N7" s="36" t="s">
        <v>44</v>
      </c>
      <c r="O7" s="36" t="s">
        <v>64</v>
      </c>
      <c r="P7" s="36" t="s">
        <v>32</v>
      </c>
      <c r="Q7" s="36" t="s">
        <v>65</v>
      </c>
      <c r="R7" s="36" t="s">
        <v>66</v>
      </c>
      <c r="S7" s="36">
        <v>48.86</v>
      </c>
      <c r="T7" s="36">
        <v>7</v>
      </c>
      <c r="U7" s="36">
        <v>0</v>
      </c>
      <c r="V7" s="36">
        <v>14.1694</v>
      </c>
    </row>
    <row r="8" spans="1:22" x14ac:dyDescent="0.25">
      <c r="A8" s="36">
        <v>7</v>
      </c>
      <c r="B8" s="36" t="s">
        <v>61</v>
      </c>
      <c r="C8" s="36">
        <v>2011</v>
      </c>
      <c r="D8" s="37">
        <v>40703</v>
      </c>
      <c r="E8" s="37">
        <v>40708</v>
      </c>
      <c r="F8" s="36" t="s">
        <v>50</v>
      </c>
      <c r="G8" s="36" t="s">
        <v>62</v>
      </c>
      <c r="H8" s="36" t="s">
        <v>63</v>
      </c>
      <c r="I8" s="36" t="s">
        <v>26</v>
      </c>
      <c r="J8" s="36" t="s">
        <v>27</v>
      </c>
      <c r="K8" s="36" t="s">
        <v>42</v>
      </c>
      <c r="L8" s="36" t="s">
        <v>43</v>
      </c>
      <c r="M8" s="36">
        <v>90032</v>
      </c>
      <c r="N8" s="36" t="s">
        <v>44</v>
      </c>
      <c r="O8" s="36" t="s">
        <v>67</v>
      </c>
      <c r="P8" s="36" t="s">
        <v>46</v>
      </c>
      <c r="Q8" s="36" t="s">
        <v>68</v>
      </c>
      <c r="R8" s="36" t="s">
        <v>69</v>
      </c>
      <c r="S8" s="36">
        <v>7.28</v>
      </c>
      <c r="T8" s="36">
        <v>4</v>
      </c>
      <c r="U8" s="36">
        <v>0</v>
      </c>
      <c r="V8" s="36">
        <v>1.9656</v>
      </c>
    </row>
    <row r="9" spans="1:22" x14ac:dyDescent="0.25">
      <c r="A9" s="36">
        <v>8</v>
      </c>
      <c r="B9" s="36" t="s">
        <v>61</v>
      </c>
      <c r="C9" s="36">
        <v>2011</v>
      </c>
      <c r="D9" s="37">
        <v>40703</v>
      </c>
      <c r="E9" s="37">
        <v>40708</v>
      </c>
      <c r="F9" s="36" t="s">
        <v>50</v>
      </c>
      <c r="G9" s="36" t="s">
        <v>62</v>
      </c>
      <c r="H9" s="36" t="s">
        <v>63</v>
      </c>
      <c r="I9" s="36" t="s">
        <v>26</v>
      </c>
      <c r="J9" s="36" t="s">
        <v>27</v>
      </c>
      <c r="K9" s="36" t="s">
        <v>42</v>
      </c>
      <c r="L9" s="36" t="s">
        <v>43</v>
      </c>
      <c r="M9" s="36">
        <v>90032</v>
      </c>
      <c r="N9" s="36" t="s">
        <v>44</v>
      </c>
      <c r="O9" s="36" t="s">
        <v>70</v>
      </c>
      <c r="P9" s="36" t="s">
        <v>71</v>
      </c>
      <c r="Q9" s="36" t="s">
        <v>72</v>
      </c>
      <c r="R9" s="36" t="s">
        <v>73</v>
      </c>
      <c r="S9" s="36">
        <v>907.15200000000004</v>
      </c>
      <c r="T9" s="36">
        <v>6</v>
      </c>
      <c r="U9" s="36">
        <v>0.2</v>
      </c>
      <c r="V9" s="36">
        <v>90.715199999999996</v>
      </c>
    </row>
    <row r="10" spans="1:22" x14ac:dyDescent="0.25">
      <c r="A10" s="36">
        <v>9</v>
      </c>
      <c r="B10" s="36" t="s">
        <v>61</v>
      </c>
      <c r="C10" s="36">
        <v>2011</v>
      </c>
      <c r="D10" s="37">
        <v>40703</v>
      </c>
      <c r="E10" s="37">
        <v>40708</v>
      </c>
      <c r="F10" s="36" t="s">
        <v>50</v>
      </c>
      <c r="G10" s="36" t="s">
        <v>62</v>
      </c>
      <c r="H10" s="36" t="s">
        <v>63</v>
      </c>
      <c r="I10" s="36" t="s">
        <v>26</v>
      </c>
      <c r="J10" s="36" t="s">
        <v>27</v>
      </c>
      <c r="K10" s="36" t="s">
        <v>42</v>
      </c>
      <c r="L10" s="36" t="s">
        <v>43</v>
      </c>
      <c r="M10" s="36">
        <v>90032</v>
      </c>
      <c r="N10" s="36" t="s">
        <v>44</v>
      </c>
      <c r="O10" s="36" t="s">
        <v>74</v>
      </c>
      <c r="P10" s="36" t="s">
        <v>46</v>
      </c>
      <c r="Q10" s="36" t="s">
        <v>75</v>
      </c>
      <c r="R10" s="36" t="s">
        <v>76</v>
      </c>
      <c r="S10" s="36">
        <v>18.504000000000001</v>
      </c>
      <c r="T10" s="36">
        <v>3</v>
      </c>
      <c r="U10" s="36">
        <v>0.2</v>
      </c>
      <c r="V10" s="36">
        <v>5.7824999999999998</v>
      </c>
    </row>
    <row r="11" spans="1:22" x14ac:dyDescent="0.25">
      <c r="A11" s="36">
        <v>10</v>
      </c>
      <c r="B11" s="36" t="s">
        <v>61</v>
      </c>
      <c r="C11" s="36">
        <v>2011</v>
      </c>
      <c r="D11" s="37">
        <v>40703</v>
      </c>
      <c r="E11" s="37">
        <v>40708</v>
      </c>
      <c r="F11" s="36" t="s">
        <v>50</v>
      </c>
      <c r="G11" s="36" t="s">
        <v>62</v>
      </c>
      <c r="H11" s="36" t="s">
        <v>63</v>
      </c>
      <c r="I11" s="36" t="s">
        <v>26</v>
      </c>
      <c r="J11" s="36" t="s">
        <v>27</v>
      </c>
      <c r="K11" s="36" t="s">
        <v>42</v>
      </c>
      <c r="L11" s="36" t="s">
        <v>43</v>
      </c>
      <c r="M11" s="36">
        <v>90032</v>
      </c>
      <c r="N11" s="36" t="s">
        <v>44</v>
      </c>
      <c r="O11" s="36" t="s">
        <v>77</v>
      </c>
      <c r="P11" s="36" t="s">
        <v>46</v>
      </c>
      <c r="Q11" s="36" t="s">
        <v>78</v>
      </c>
      <c r="R11" s="36" t="s">
        <v>79</v>
      </c>
      <c r="S11" s="36">
        <v>114.9</v>
      </c>
      <c r="T11" s="36">
        <v>5</v>
      </c>
      <c r="U11" s="36">
        <v>0</v>
      </c>
      <c r="V11" s="36">
        <v>34.47</v>
      </c>
    </row>
    <row r="12" spans="1:22" x14ac:dyDescent="0.25">
      <c r="A12" s="36">
        <v>11</v>
      </c>
      <c r="B12" s="36" t="s">
        <v>61</v>
      </c>
      <c r="C12" s="36">
        <v>2011</v>
      </c>
      <c r="D12" s="37">
        <v>40703</v>
      </c>
      <c r="E12" s="37">
        <v>40708</v>
      </c>
      <c r="F12" s="36" t="s">
        <v>50</v>
      </c>
      <c r="G12" s="36" t="s">
        <v>62</v>
      </c>
      <c r="H12" s="36" t="s">
        <v>63</v>
      </c>
      <c r="I12" s="36" t="s">
        <v>26</v>
      </c>
      <c r="J12" s="36" t="s">
        <v>27</v>
      </c>
      <c r="K12" s="36" t="s">
        <v>42</v>
      </c>
      <c r="L12" s="36" t="s">
        <v>43</v>
      </c>
      <c r="M12" s="36">
        <v>90032</v>
      </c>
      <c r="N12" s="36" t="s">
        <v>44</v>
      </c>
      <c r="O12" s="36" t="s">
        <v>80</v>
      </c>
      <c r="P12" s="36" t="s">
        <v>32</v>
      </c>
      <c r="Q12" s="36" t="s">
        <v>56</v>
      </c>
      <c r="R12" s="36" t="s">
        <v>81</v>
      </c>
      <c r="S12" s="36">
        <v>1706.184</v>
      </c>
      <c r="T12" s="36">
        <v>9</v>
      </c>
      <c r="U12" s="36">
        <v>0.2</v>
      </c>
      <c r="V12" s="36">
        <v>85.309200000000004</v>
      </c>
    </row>
    <row r="13" spans="1:22" x14ac:dyDescent="0.25">
      <c r="A13" s="36">
        <v>12</v>
      </c>
      <c r="B13" s="36" t="s">
        <v>61</v>
      </c>
      <c r="C13" s="36">
        <v>2011</v>
      </c>
      <c r="D13" s="37">
        <v>40703</v>
      </c>
      <c r="E13" s="37">
        <v>40708</v>
      </c>
      <c r="F13" s="36" t="s">
        <v>50</v>
      </c>
      <c r="G13" s="36" t="s">
        <v>62</v>
      </c>
      <c r="H13" s="36" t="s">
        <v>63</v>
      </c>
      <c r="I13" s="36" t="s">
        <v>26</v>
      </c>
      <c r="J13" s="36" t="s">
        <v>27</v>
      </c>
      <c r="K13" s="36" t="s">
        <v>42</v>
      </c>
      <c r="L13" s="36" t="s">
        <v>43</v>
      </c>
      <c r="M13" s="36">
        <v>90032</v>
      </c>
      <c r="N13" s="36" t="s">
        <v>44</v>
      </c>
      <c r="O13" s="36" t="s">
        <v>82</v>
      </c>
      <c r="P13" s="36" t="s">
        <v>71</v>
      </c>
      <c r="Q13" s="36" t="s">
        <v>72</v>
      </c>
      <c r="R13" s="36" t="s">
        <v>83</v>
      </c>
      <c r="S13" s="36">
        <v>911.42399999999998</v>
      </c>
      <c r="T13" s="36">
        <v>4</v>
      </c>
      <c r="U13" s="36">
        <v>0.2</v>
      </c>
      <c r="V13" s="36">
        <v>68.356800000000007</v>
      </c>
    </row>
    <row r="14" spans="1:22" x14ac:dyDescent="0.25">
      <c r="A14" s="36">
        <v>13</v>
      </c>
      <c r="B14" s="36" t="s">
        <v>84</v>
      </c>
      <c r="C14" s="36">
        <v>2014</v>
      </c>
      <c r="D14" s="37">
        <v>41745</v>
      </c>
      <c r="E14" s="37">
        <v>41750</v>
      </c>
      <c r="F14" s="36" t="s">
        <v>50</v>
      </c>
      <c r="G14" s="36" t="s">
        <v>85</v>
      </c>
      <c r="H14" s="36" t="s">
        <v>86</v>
      </c>
      <c r="I14" s="36" t="s">
        <v>26</v>
      </c>
      <c r="J14" s="36" t="s">
        <v>27</v>
      </c>
      <c r="K14" s="36" t="s">
        <v>87</v>
      </c>
      <c r="L14" s="36" t="s">
        <v>88</v>
      </c>
      <c r="M14" s="36">
        <v>28027</v>
      </c>
      <c r="N14" s="36" t="s">
        <v>30</v>
      </c>
      <c r="O14" s="36" t="s">
        <v>89</v>
      </c>
      <c r="P14" s="36" t="s">
        <v>46</v>
      </c>
      <c r="Q14" s="36" t="s">
        <v>90</v>
      </c>
      <c r="R14" s="36" t="s">
        <v>91</v>
      </c>
      <c r="S14" s="36">
        <v>15.552</v>
      </c>
      <c r="T14" s="36">
        <v>3</v>
      </c>
      <c r="U14" s="36">
        <v>0.2</v>
      </c>
      <c r="V14" s="36">
        <v>5.4432</v>
      </c>
    </row>
    <row r="15" spans="1:22" x14ac:dyDescent="0.25">
      <c r="A15" s="36">
        <v>14</v>
      </c>
      <c r="B15" s="36" t="s">
        <v>92</v>
      </c>
      <c r="C15" s="36">
        <v>2013</v>
      </c>
      <c r="D15" s="37">
        <v>41614</v>
      </c>
      <c r="E15" s="37">
        <v>41619</v>
      </c>
      <c r="F15" s="36" t="s">
        <v>50</v>
      </c>
      <c r="G15" s="36" t="s">
        <v>93</v>
      </c>
      <c r="H15" s="36" t="s">
        <v>94</v>
      </c>
      <c r="I15" s="36" t="s">
        <v>26</v>
      </c>
      <c r="J15" s="36" t="s">
        <v>27</v>
      </c>
      <c r="K15" s="36" t="s">
        <v>95</v>
      </c>
      <c r="L15" s="36" t="s">
        <v>96</v>
      </c>
      <c r="M15" s="36">
        <v>98103</v>
      </c>
      <c r="N15" s="36" t="s">
        <v>44</v>
      </c>
      <c r="O15" s="36" t="s">
        <v>97</v>
      </c>
      <c r="P15" s="36" t="s">
        <v>46</v>
      </c>
      <c r="Q15" s="36" t="s">
        <v>75</v>
      </c>
      <c r="R15" s="36" t="s">
        <v>98</v>
      </c>
      <c r="S15" s="36">
        <v>407.976</v>
      </c>
      <c r="T15" s="36">
        <v>3</v>
      </c>
      <c r="U15" s="36">
        <v>0.2</v>
      </c>
      <c r="V15" s="36">
        <v>132.59219999999999</v>
      </c>
    </row>
    <row r="16" spans="1:22" x14ac:dyDescent="0.25">
      <c r="A16" s="36">
        <v>15</v>
      </c>
      <c r="B16" s="36" t="s">
        <v>99</v>
      </c>
      <c r="C16" s="36">
        <v>2012</v>
      </c>
      <c r="D16" s="37">
        <v>41235</v>
      </c>
      <c r="E16" s="37">
        <v>41239</v>
      </c>
      <c r="F16" s="36" t="s">
        <v>50</v>
      </c>
      <c r="G16" s="36" t="s">
        <v>100</v>
      </c>
      <c r="H16" s="36" t="s">
        <v>101</v>
      </c>
      <c r="I16" s="36" t="s">
        <v>102</v>
      </c>
      <c r="J16" s="36" t="s">
        <v>27</v>
      </c>
      <c r="K16" s="36" t="s">
        <v>103</v>
      </c>
      <c r="L16" s="36" t="s">
        <v>104</v>
      </c>
      <c r="M16" s="36">
        <v>76106</v>
      </c>
      <c r="N16" s="36" t="s">
        <v>105</v>
      </c>
      <c r="O16" s="36" t="s">
        <v>106</v>
      </c>
      <c r="P16" s="36" t="s">
        <v>46</v>
      </c>
      <c r="Q16" s="36" t="s">
        <v>78</v>
      </c>
      <c r="R16" s="36" t="s">
        <v>107</v>
      </c>
      <c r="S16" s="36">
        <v>68.81</v>
      </c>
      <c r="T16" s="36">
        <v>5</v>
      </c>
      <c r="U16" s="36">
        <v>0.8</v>
      </c>
      <c r="V16" s="36">
        <v>-123.858</v>
      </c>
    </row>
    <row r="17" spans="1:22" x14ac:dyDescent="0.25">
      <c r="A17" s="36">
        <v>16</v>
      </c>
      <c r="B17" s="36" t="s">
        <v>99</v>
      </c>
      <c r="C17" s="36">
        <v>2012</v>
      </c>
      <c r="D17" s="37">
        <v>41235</v>
      </c>
      <c r="E17" s="37">
        <v>41239</v>
      </c>
      <c r="F17" s="36" t="s">
        <v>50</v>
      </c>
      <c r="G17" s="36" t="s">
        <v>100</v>
      </c>
      <c r="H17" s="36" t="s">
        <v>101</v>
      </c>
      <c r="I17" s="36" t="s">
        <v>102</v>
      </c>
      <c r="J17" s="36" t="s">
        <v>27</v>
      </c>
      <c r="K17" s="36" t="s">
        <v>103</v>
      </c>
      <c r="L17" s="36" t="s">
        <v>104</v>
      </c>
      <c r="M17" s="36">
        <v>76106</v>
      </c>
      <c r="N17" s="36" t="s">
        <v>105</v>
      </c>
      <c r="O17" s="36" t="s">
        <v>108</v>
      </c>
      <c r="P17" s="36" t="s">
        <v>46</v>
      </c>
      <c r="Q17" s="36" t="s">
        <v>75</v>
      </c>
      <c r="R17" s="36" t="s">
        <v>109</v>
      </c>
      <c r="S17" s="36">
        <v>2.544</v>
      </c>
      <c r="T17" s="36">
        <v>3</v>
      </c>
      <c r="U17" s="36">
        <v>0.8</v>
      </c>
      <c r="V17" s="36">
        <v>-3.8159999999999998</v>
      </c>
    </row>
    <row r="18" spans="1:22" x14ac:dyDescent="0.25">
      <c r="A18" s="36">
        <v>17</v>
      </c>
      <c r="B18" s="36" t="s">
        <v>110</v>
      </c>
      <c r="C18" s="36">
        <v>2011</v>
      </c>
      <c r="D18" s="37">
        <v>40858</v>
      </c>
      <c r="E18" s="37">
        <v>40865</v>
      </c>
      <c r="F18" s="36" t="s">
        <v>50</v>
      </c>
      <c r="G18" s="36" t="s">
        <v>111</v>
      </c>
      <c r="H18" s="36" t="s">
        <v>112</v>
      </c>
      <c r="I18" s="36" t="s">
        <v>26</v>
      </c>
      <c r="J18" s="36" t="s">
        <v>27</v>
      </c>
      <c r="K18" s="36" t="s">
        <v>113</v>
      </c>
      <c r="L18" s="36" t="s">
        <v>114</v>
      </c>
      <c r="M18" s="36">
        <v>53711</v>
      </c>
      <c r="N18" s="36" t="s">
        <v>105</v>
      </c>
      <c r="O18" s="36" t="s">
        <v>115</v>
      </c>
      <c r="P18" s="36" t="s">
        <v>46</v>
      </c>
      <c r="Q18" s="36" t="s">
        <v>59</v>
      </c>
      <c r="R18" s="36" t="s">
        <v>116</v>
      </c>
      <c r="S18" s="36">
        <v>665.88</v>
      </c>
      <c r="T18" s="36">
        <v>6</v>
      </c>
      <c r="U18" s="36">
        <v>0</v>
      </c>
      <c r="V18" s="36">
        <v>13.317600000000001</v>
      </c>
    </row>
    <row r="19" spans="1:22" x14ac:dyDescent="0.25">
      <c r="A19" s="36">
        <v>18</v>
      </c>
      <c r="B19" s="36" t="s">
        <v>117</v>
      </c>
      <c r="C19" s="36">
        <v>2011</v>
      </c>
      <c r="D19" s="37">
        <v>40676</v>
      </c>
      <c r="E19" s="37">
        <v>40678</v>
      </c>
      <c r="F19" s="36" t="s">
        <v>23</v>
      </c>
      <c r="G19" s="36" t="s">
        <v>118</v>
      </c>
      <c r="H19" s="36" t="s">
        <v>119</v>
      </c>
      <c r="I19" s="36" t="s">
        <v>26</v>
      </c>
      <c r="J19" s="36" t="s">
        <v>27</v>
      </c>
      <c r="K19" s="36" t="s">
        <v>120</v>
      </c>
      <c r="L19" s="36" t="s">
        <v>121</v>
      </c>
      <c r="M19" s="36">
        <v>84084</v>
      </c>
      <c r="N19" s="36" t="s">
        <v>44</v>
      </c>
      <c r="O19" s="36" t="s">
        <v>122</v>
      </c>
      <c r="P19" s="36" t="s">
        <v>46</v>
      </c>
      <c r="Q19" s="36" t="s">
        <v>59</v>
      </c>
      <c r="R19" s="36" t="s">
        <v>123</v>
      </c>
      <c r="S19" s="36">
        <v>55.5</v>
      </c>
      <c r="T19" s="36">
        <v>2</v>
      </c>
      <c r="U19" s="36">
        <v>0</v>
      </c>
      <c r="V19" s="36">
        <v>9.99</v>
      </c>
    </row>
    <row r="20" spans="1:22" x14ac:dyDescent="0.25">
      <c r="A20" s="36">
        <v>19</v>
      </c>
      <c r="B20" s="36" t="s">
        <v>124</v>
      </c>
      <c r="C20" s="36">
        <v>2011</v>
      </c>
      <c r="D20" s="37">
        <v>40782</v>
      </c>
      <c r="E20" s="37">
        <v>40787</v>
      </c>
      <c r="F20" s="36" t="s">
        <v>23</v>
      </c>
      <c r="G20" s="36" t="s">
        <v>125</v>
      </c>
      <c r="H20" s="36" t="s">
        <v>126</v>
      </c>
      <c r="I20" s="36" t="s">
        <v>26</v>
      </c>
      <c r="J20" s="36" t="s">
        <v>27</v>
      </c>
      <c r="K20" s="36" t="s">
        <v>127</v>
      </c>
      <c r="L20" s="36" t="s">
        <v>43</v>
      </c>
      <c r="M20" s="36">
        <v>94109</v>
      </c>
      <c r="N20" s="36" t="s">
        <v>44</v>
      </c>
      <c r="O20" s="36" t="s">
        <v>128</v>
      </c>
      <c r="P20" s="36" t="s">
        <v>46</v>
      </c>
      <c r="Q20" s="36" t="s">
        <v>68</v>
      </c>
      <c r="R20" s="36" t="s">
        <v>129</v>
      </c>
      <c r="S20" s="36">
        <v>8.56</v>
      </c>
      <c r="T20" s="36">
        <v>2</v>
      </c>
      <c r="U20" s="36">
        <v>0</v>
      </c>
      <c r="V20" s="36">
        <v>2.4824000000000002</v>
      </c>
    </row>
    <row r="21" spans="1:22" x14ac:dyDescent="0.25">
      <c r="A21" s="36">
        <v>20</v>
      </c>
      <c r="B21" s="36" t="s">
        <v>124</v>
      </c>
      <c r="C21" s="36">
        <v>2011</v>
      </c>
      <c r="D21" s="37">
        <v>40782</v>
      </c>
      <c r="E21" s="37">
        <v>40787</v>
      </c>
      <c r="F21" s="36" t="s">
        <v>23</v>
      </c>
      <c r="G21" s="36" t="s">
        <v>125</v>
      </c>
      <c r="H21" s="36" t="s">
        <v>126</v>
      </c>
      <c r="I21" s="36" t="s">
        <v>26</v>
      </c>
      <c r="J21" s="36" t="s">
        <v>27</v>
      </c>
      <c r="K21" s="36" t="s">
        <v>127</v>
      </c>
      <c r="L21" s="36" t="s">
        <v>43</v>
      </c>
      <c r="M21" s="36">
        <v>94109</v>
      </c>
      <c r="N21" s="36" t="s">
        <v>44</v>
      </c>
      <c r="O21" s="36" t="s">
        <v>130</v>
      </c>
      <c r="P21" s="36" t="s">
        <v>71</v>
      </c>
      <c r="Q21" s="36" t="s">
        <v>72</v>
      </c>
      <c r="R21" s="36" t="s">
        <v>131</v>
      </c>
      <c r="S21" s="36">
        <v>213.48</v>
      </c>
      <c r="T21" s="36">
        <v>3</v>
      </c>
      <c r="U21" s="36">
        <v>0.2</v>
      </c>
      <c r="V21" s="36">
        <v>16.010999999999999</v>
      </c>
    </row>
    <row r="22" spans="1:22" x14ac:dyDescent="0.25">
      <c r="A22" s="36">
        <v>21</v>
      </c>
      <c r="B22" s="36" t="s">
        <v>124</v>
      </c>
      <c r="C22" s="36">
        <v>2011</v>
      </c>
      <c r="D22" s="37">
        <v>40782</v>
      </c>
      <c r="E22" s="37">
        <v>40787</v>
      </c>
      <c r="F22" s="36" t="s">
        <v>23</v>
      </c>
      <c r="G22" s="36" t="s">
        <v>125</v>
      </c>
      <c r="H22" s="36" t="s">
        <v>126</v>
      </c>
      <c r="I22" s="36" t="s">
        <v>26</v>
      </c>
      <c r="J22" s="36" t="s">
        <v>27</v>
      </c>
      <c r="K22" s="36" t="s">
        <v>127</v>
      </c>
      <c r="L22" s="36" t="s">
        <v>43</v>
      </c>
      <c r="M22" s="36">
        <v>94109</v>
      </c>
      <c r="N22" s="36" t="s">
        <v>44</v>
      </c>
      <c r="O22" s="36" t="s">
        <v>132</v>
      </c>
      <c r="P22" s="36" t="s">
        <v>46</v>
      </c>
      <c r="Q22" s="36" t="s">
        <v>75</v>
      </c>
      <c r="R22" s="36" t="s">
        <v>133</v>
      </c>
      <c r="S22" s="36">
        <v>22.72</v>
      </c>
      <c r="T22" s="36">
        <v>4</v>
      </c>
      <c r="U22" s="36">
        <v>0.2</v>
      </c>
      <c r="V22" s="36">
        <v>7.3840000000000003</v>
      </c>
    </row>
    <row r="23" spans="1:22" x14ac:dyDescent="0.25">
      <c r="A23" s="36">
        <v>22</v>
      </c>
      <c r="B23" s="36" t="s">
        <v>134</v>
      </c>
      <c r="C23" s="36">
        <v>2013</v>
      </c>
      <c r="D23" s="37">
        <v>41618</v>
      </c>
      <c r="E23" s="37">
        <v>41622</v>
      </c>
      <c r="F23" s="36" t="s">
        <v>50</v>
      </c>
      <c r="G23" s="36" t="s">
        <v>135</v>
      </c>
      <c r="H23" s="36" t="s">
        <v>136</v>
      </c>
      <c r="I23" s="36" t="s">
        <v>41</v>
      </c>
      <c r="J23" s="36" t="s">
        <v>27</v>
      </c>
      <c r="K23" s="36" t="s">
        <v>137</v>
      </c>
      <c r="L23" s="36" t="s">
        <v>138</v>
      </c>
      <c r="M23" s="36">
        <v>68025</v>
      </c>
      <c r="N23" s="36" t="s">
        <v>105</v>
      </c>
      <c r="O23" s="36" t="s">
        <v>139</v>
      </c>
      <c r="P23" s="36" t="s">
        <v>46</v>
      </c>
      <c r="Q23" s="36" t="s">
        <v>68</v>
      </c>
      <c r="R23" s="36" t="s">
        <v>140</v>
      </c>
      <c r="S23" s="36">
        <v>19.46</v>
      </c>
      <c r="T23" s="36">
        <v>7</v>
      </c>
      <c r="U23" s="36">
        <v>0</v>
      </c>
      <c r="V23" s="36">
        <v>5.0595999999999997</v>
      </c>
    </row>
    <row r="24" spans="1:22" x14ac:dyDescent="0.25">
      <c r="A24" s="36">
        <v>23</v>
      </c>
      <c r="B24" s="36" t="s">
        <v>134</v>
      </c>
      <c r="C24" s="36">
        <v>2013</v>
      </c>
      <c r="D24" s="37">
        <v>41618</v>
      </c>
      <c r="E24" s="37">
        <v>41622</v>
      </c>
      <c r="F24" s="36" t="s">
        <v>50</v>
      </c>
      <c r="G24" s="36" t="s">
        <v>135</v>
      </c>
      <c r="H24" s="36" t="s">
        <v>136</v>
      </c>
      <c r="I24" s="36" t="s">
        <v>41</v>
      </c>
      <c r="J24" s="36" t="s">
        <v>27</v>
      </c>
      <c r="K24" s="36" t="s">
        <v>137</v>
      </c>
      <c r="L24" s="36" t="s">
        <v>138</v>
      </c>
      <c r="M24" s="36">
        <v>68025</v>
      </c>
      <c r="N24" s="36" t="s">
        <v>105</v>
      </c>
      <c r="O24" s="36" t="s">
        <v>141</v>
      </c>
      <c r="P24" s="36" t="s">
        <v>46</v>
      </c>
      <c r="Q24" s="36" t="s">
        <v>78</v>
      </c>
      <c r="R24" s="36" t="s">
        <v>142</v>
      </c>
      <c r="S24" s="36">
        <v>60.34</v>
      </c>
      <c r="T24" s="36">
        <v>7</v>
      </c>
      <c r="U24" s="36">
        <v>0</v>
      </c>
      <c r="V24" s="36">
        <v>15.6884</v>
      </c>
    </row>
    <row r="25" spans="1:22" x14ac:dyDescent="0.25">
      <c r="A25" s="36">
        <v>24</v>
      </c>
      <c r="B25" s="36" t="s">
        <v>143</v>
      </c>
      <c r="C25" s="36">
        <v>2014</v>
      </c>
      <c r="D25" s="37">
        <v>41837</v>
      </c>
      <c r="E25" s="37">
        <v>41839</v>
      </c>
      <c r="F25" s="36" t="s">
        <v>23</v>
      </c>
      <c r="G25" s="36" t="s">
        <v>144</v>
      </c>
      <c r="H25" s="36" t="s">
        <v>145</v>
      </c>
      <c r="I25" s="36" t="s">
        <v>26</v>
      </c>
      <c r="J25" s="36" t="s">
        <v>27</v>
      </c>
      <c r="K25" s="36" t="s">
        <v>146</v>
      </c>
      <c r="L25" s="36" t="s">
        <v>147</v>
      </c>
      <c r="M25" s="36">
        <v>19140</v>
      </c>
      <c r="N25" s="36" t="s">
        <v>148</v>
      </c>
      <c r="O25" s="36" t="s">
        <v>149</v>
      </c>
      <c r="P25" s="36" t="s">
        <v>32</v>
      </c>
      <c r="Q25" s="36" t="s">
        <v>36</v>
      </c>
      <c r="R25" s="36" t="s">
        <v>150</v>
      </c>
      <c r="S25" s="36">
        <v>71.372</v>
      </c>
      <c r="T25" s="36">
        <v>2</v>
      </c>
      <c r="U25" s="36">
        <v>0.3</v>
      </c>
      <c r="V25" s="36">
        <v>-1.0196000000000001</v>
      </c>
    </row>
    <row r="26" spans="1:22" x14ac:dyDescent="0.25">
      <c r="A26" s="36">
        <v>25</v>
      </c>
      <c r="B26" s="36" t="s">
        <v>151</v>
      </c>
      <c r="C26" s="36">
        <v>2012</v>
      </c>
      <c r="D26" s="37">
        <v>41177</v>
      </c>
      <c r="E26" s="37">
        <v>41182</v>
      </c>
      <c r="F26" s="36" t="s">
        <v>50</v>
      </c>
      <c r="G26" s="36" t="s">
        <v>152</v>
      </c>
      <c r="H26" s="36" t="s">
        <v>153</v>
      </c>
      <c r="I26" s="36" t="s">
        <v>26</v>
      </c>
      <c r="J26" s="36" t="s">
        <v>27</v>
      </c>
      <c r="K26" s="36" t="s">
        <v>154</v>
      </c>
      <c r="L26" s="36" t="s">
        <v>121</v>
      </c>
      <c r="M26" s="36">
        <v>84057</v>
      </c>
      <c r="N26" s="36" t="s">
        <v>44</v>
      </c>
      <c r="O26" s="36" t="s">
        <v>55</v>
      </c>
      <c r="P26" s="36" t="s">
        <v>32</v>
      </c>
      <c r="Q26" s="36" t="s">
        <v>56</v>
      </c>
      <c r="R26" s="36" t="s">
        <v>57</v>
      </c>
      <c r="S26" s="36">
        <v>1044.6300000000001</v>
      </c>
      <c r="T26" s="36">
        <v>3</v>
      </c>
      <c r="U26" s="36">
        <v>0</v>
      </c>
      <c r="V26" s="36">
        <v>240.26490000000001</v>
      </c>
    </row>
    <row r="27" spans="1:22" x14ac:dyDescent="0.25">
      <c r="A27" s="36">
        <v>26</v>
      </c>
      <c r="B27" s="36" t="s">
        <v>155</v>
      </c>
      <c r="C27" s="36">
        <v>2013</v>
      </c>
      <c r="D27" s="37">
        <v>41290</v>
      </c>
      <c r="E27" s="37">
        <v>41294</v>
      </c>
      <c r="F27" s="36" t="s">
        <v>23</v>
      </c>
      <c r="G27" s="36" t="s">
        <v>156</v>
      </c>
      <c r="H27" s="36" t="s">
        <v>157</v>
      </c>
      <c r="I27" s="36" t="s">
        <v>26</v>
      </c>
      <c r="J27" s="36" t="s">
        <v>27</v>
      </c>
      <c r="K27" s="36" t="s">
        <v>42</v>
      </c>
      <c r="L27" s="36" t="s">
        <v>43</v>
      </c>
      <c r="M27" s="36">
        <v>90049</v>
      </c>
      <c r="N27" s="36" t="s">
        <v>44</v>
      </c>
      <c r="O27" s="36" t="s">
        <v>158</v>
      </c>
      <c r="P27" s="36" t="s">
        <v>46</v>
      </c>
      <c r="Q27" s="36" t="s">
        <v>75</v>
      </c>
      <c r="R27" s="36" t="s">
        <v>159</v>
      </c>
      <c r="S27" s="36">
        <v>11.648</v>
      </c>
      <c r="T27" s="36">
        <v>2</v>
      </c>
      <c r="U27" s="36">
        <v>0.2</v>
      </c>
      <c r="V27" s="36">
        <v>4.2224000000000004</v>
      </c>
    </row>
    <row r="28" spans="1:22" x14ac:dyDescent="0.25">
      <c r="A28" s="36">
        <v>27</v>
      </c>
      <c r="B28" s="36" t="s">
        <v>155</v>
      </c>
      <c r="C28" s="36">
        <v>2013</v>
      </c>
      <c r="D28" s="37">
        <v>41290</v>
      </c>
      <c r="E28" s="37">
        <v>41294</v>
      </c>
      <c r="F28" s="36" t="s">
        <v>23</v>
      </c>
      <c r="G28" s="36" t="s">
        <v>156</v>
      </c>
      <c r="H28" s="36" t="s">
        <v>157</v>
      </c>
      <c r="I28" s="36" t="s">
        <v>26</v>
      </c>
      <c r="J28" s="36" t="s">
        <v>27</v>
      </c>
      <c r="K28" s="36" t="s">
        <v>42</v>
      </c>
      <c r="L28" s="36" t="s">
        <v>43</v>
      </c>
      <c r="M28" s="36">
        <v>90049</v>
      </c>
      <c r="N28" s="36" t="s">
        <v>44</v>
      </c>
      <c r="O28" s="36" t="s">
        <v>160</v>
      </c>
      <c r="P28" s="36" t="s">
        <v>71</v>
      </c>
      <c r="Q28" s="36" t="s">
        <v>161</v>
      </c>
      <c r="R28" s="36" t="s">
        <v>162</v>
      </c>
      <c r="S28" s="36">
        <v>90.57</v>
      </c>
      <c r="T28" s="36">
        <v>3</v>
      </c>
      <c r="U28" s="36">
        <v>0</v>
      </c>
      <c r="V28" s="36">
        <v>11.774100000000001</v>
      </c>
    </row>
    <row r="29" spans="1:22" x14ac:dyDescent="0.25">
      <c r="A29" s="36">
        <v>28</v>
      </c>
      <c r="B29" s="36" t="s">
        <v>163</v>
      </c>
      <c r="C29" s="36">
        <v>2012</v>
      </c>
      <c r="D29" s="37">
        <v>41169</v>
      </c>
      <c r="E29" s="37">
        <v>41173</v>
      </c>
      <c r="F29" s="36" t="s">
        <v>50</v>
      </c>
      <c r="G29" s="36" t="s">
        <v>164</v>
      </c>
      <c r="H29" s="36" t="s">
        <v>165</v>
      </c>
      <c r="I29" s="36" t="s">
        <v>26</v>
      </c>
      <c r="J29" s="36" t="s">
        <v>27</v>
      </c>
      <c r="K29" s="36" t="s">
        <v>146</v>
      </c>
      <c r="L29" s="36" t="s">
        <v>147</v>
      </c>
      <c r="M29" s="36">
        <v>19140</v>
      </c>
      <c r="N29" s="36" t="s">
        <v>148</v>
      </c>
      <c r="O29" s="36" t="s">
        <v>166</v>
      </c>
      <c r="P29" s="36" t="s">
        <v>32</v>
      </c>
      <c r="Q29" s="36" t="s">
        <v>33</v>
      </c>
      <c r="R29" s="36" t="s">
        <v>167</v>
      </c>
      <c r="S29" s="36">
        <v>3083.43</v>
      </c>
      <c r="T29" s="36">
        <v>7</v>
      </c>
      <c r="U29" s="36">
        <v>0.5</v>
      </c>
      <c r="V29" s="36">
        <v>-1665.0522000000001</v>
      </c>
    </row>
    <row r="30" spans="1:22" x14ac:dyDescent="0.25">
      <c r="A30" s="36">
        <v>29</v>
      </c>
      <c r="B30" s="36" t="s">
        <v>163</v>
      </c>
      <c r="C30" s="36">
        <v>2012</v>
      </c>
      <c r="D30" s="37">
        <v>41169</v>
      </c>
      <c r="E30" s="37">
        <v>41173</v>
      </c>
      <c r="F30" s="36" t="s">
        <v>50</v>
      </c>
      <c r="G30" s="36" t="s">
        <v>164</v>
      </c>
      <c r="H30" s="36" t="s">
        <v>165</v>
      </c>
      <c r="I30" s="36" t="s">
        <v>26</v>
      </c>
      <c r="J30" s="36" t="s">
        <v>27</v>
      </c>
      <c r="K30" s="36" t="s">
        <v>146</v>
      </c>
      <c r="L30" s="36" t="s">
        <v>147</v>
      </c>
      <c r="M30" s="36">
        <v>19140</v>
      </c>
      <c r="N30" s="36" t="s">
        <v>148</v>
      </c>
      <c r="O30" s="36" t="s">
        <v>168</v>
      </c>
      <c r="P30" s="36" t="s">
        <v>46</v>
      </c>
      <c r="Q30" s="36" t="s">
        <v>75</v>
      </c>
      <c r="R30" s="36" t="s">
        <v>169</v>
      </c>
      <c r="S30" s="36">
        <v>9.6180000000000003</v>
      </c>
      <c r="T30" s="36">
        <v>2</v>
      </c>
      <c r="U30" s="36">
        <v>0.7</v>
      </c>
      <c r="V30" s="36">
        <v>-7.0532000000000004</v>
      </c>
    </row>
    <row r="31" spans="1:22" x14ac:dyDescent="0.25">
      <c r="A31" s="36">
        <v>30</v>
      </c>
      <c r="B31" s="36" t="s">
        <v>163</v>
      </c>
      <c r="C31" s="36">
        <v>2012</v>
      </c>
      <c r="D31" s="37">
        <v>41169</v>
      </c>
      <c r="E31" s="37">
        <v>41173</v>
      </c>
      <c r="F31" s="36" t="s">
        <v>50</v>
      </c>
      <c r="G31" s="36" t="s">
        <v>164</v>
      </c>
      <c r="H31" s="36" t="s">
        <v>165</v>
      </c>
      <c r="I31" s="36" t="s">
        <v>26</v>
      </c>
      <c r="J31" s="36" t="s">
        <v>27</v>
      </c>
      <c r="K31" s="36" t="s">
        <v>146</v>
      </c>
      <c r="L31" s="36" t="s">
        <v>147</v>
      </c>
      <c r="M31" s="36">
        <v>19140</v>
      </c>
      <c r="N31" s="36" t="s">
        <v>148</v>
      </c>
      <c r="O31" s="36" t="s">
        <v>170</v>
      </c>
      <c r="P31" s="36" t="s">
        <v>32</v>
      </c>
      <c r="Q31" s="36" t="s">
        <v>65</v>
      </c>
      <c r="R31" s="36" t="s">
        <v>171</v>
      </c>
      <c r="S31" s="36">
        <v>124.2</v>
      </c>
      <c r="T31" s="36">
        <v>3</v>
      </c>
      <c r="U31" s="36">
        <v>0.2</v>
      </c>
      <c r="V31" s="36">
        <v>15.525</v>
      </c>
    </row>
    <row r="32" spans="1:22" x14ac:dyDescent="0.25">
      <c r="A32" s="36">
        <v>31</v>
      </c>
      <c r="B32" s="36" t="s">
        <v>163</v>
      </c>
      <c r="C32" s="36">
        <v>2012</v>
      </c>
      <c r="D32" s="37">
        <v>41169</v>
      </c>
      <c r="E32" s="37">
        <v>41173</v>
      </c>
      <c r="F32" s="36" t="s">
        <v>50</v>
      </c>
      <c r="G32" s="36" t="s">
        <v>164</v>
      </c>
      <c r="H32" s="36" t="s">
        <v>165</v>
      </c>
      <c r="I32" s="36" t="s">
        <v>26</v>
      </c>
      <c r="J32" s="36" t="s">
        <v>27</v>
      </c>
      <c r="K32" s="36" t="s">
        <v>146</v>
      </c>
      <c r="L32" s="36" t="s">
        <v>147</v>
      </c>
      <c r="M32" s="36">
        <v>19140</v>
      </c>
      <c r="N32" s="36" t="s">
        <v>148</v>
      </c>
      <c r="O32" s="36" t="s">
        <v>172</v>
      </c>
      <c r="P32" s="36" t="s">
        <v>46</v>
      </c>
      <c r="Q32" s="36" t="s">
        <v>173</v>
      </c>
      <c r="R32" s="36" t="s">
        <v>174</v>
      </c>
      <c r="S32" s="36">
        <v>3.2639999999999998</v>
      </c>
      <c r="T32" s="36">
        <v>2</v>
      </c>
      <c r="U32" s="36">
        <v>0.2</v>
      </c>
      <c r="V32" s="36">
        <v>1.1015999999999999</v>
      </c>
    </row>
    <row r="33" spans="1:22" x14ac:dyDescent="0.25">
      <c r="A33" s="36">
        <v>32</v>
      </c>
      <c r="B33" s="36" t="s">
        <v>163</v>
      </c>
      <c r="C33" s="36">
        <v>2012</v>
      </c>
      <c r="D33" s="37">
        <v>41169</v>
      </c>
      <c r="E33" s="37">
        <v>41173</v>
      </c>
      <c r="F33" s="36" t="s">
        <v>50</v>
      </c>
      <c r="G33" s="36" t="s">
        <v>164</v>
      </c>
      <c r="H33" s="36" t="s">
        <v>165</v>
      </c>
      <c r="I33" s="36" t="s">
        <v>26</v>
      </c>
      <c r="J33" s="36" t="s">
        <v>27</v>
      </c>
      <c r="K33" s="36" t="s">
        <v>146</v>
      </c>
      <c r="L33" s="36" t="s">
        <v>147</v>
      </c>
      <c r="M33" s="36">
        <v>19140</v>
      </c>
      <c r="N33" s="36" t="s">
        <v>148</v>
      </c>
      <c r="O33" s="36" t="s">
        <v>175</v>
      </c>
      <c r="P33" s="36" t="s">
        <v>46</v>
      </c>
      <c r="Q33" s="36" t="s">
        <v>68</v>
      </c>
      <c r="R33" s="36" t="s">
        <v>176</v>
      </c>
      <c r="S33" s="36">
        <v>86.304000000000002</v>
      </c>
      <c r="T33" s="36">
        <v>6</v>
      </c>
      <c r="U33" s="36">
        <v>0.2</v>
      </c>
      <c r="V33" s="36">
        <v>9.7091999999999992</v>
      </c>
    </row>
    <row r="34" spans="1:22" x14ac:dyDescent="0.25">
      <c r="A34" s="36">
        <v>33</v>
      </c>
      <c r="B34" s="36" t="s">
        <v>163</v>
      </c>
      <c r="C34" s="36">
        <v>2012</v>
      </c>
      <c r="D34" s="37">
        <v>41169</v>
      </c>
      <c r="E34" s="37">
        <v>41173</v>
      </c>
      <c r="F34" s="36" t="s">
        <v>50</v>
      </c>
      <c r="G34" s="36" t="s">
        <v>164</v>
      </c>
      <c r="H34" s="36" t="s">
        <v>165</v>
      </c>
      <c r="I34" s="36" t="s">
        <v>26</v>
      </c>
      <c r="J34" s="36" t="s">
        <v>27</v>
      </c>
      <c r="K34" s="36" t="s">
        <v>146</v>
      </c>
      <c r="L34" s="36" t="s">
        <v>147</v>
      </c>
      <c r="M34" s="36">
        <v>19140</v>
      </c>
      <c r="N34" s="36" t="s">
        <v>148</v>
      </c>
      <c r="O34" s="36" t="s">
        <v>177</v>
      </c>
      <c r="P34" s="36" t="s">
        <v>46</v>
      </c>
      <c r="Q34" s="36" t="s">
        <v>75</v>
      </c>
      <c r="R34" s="36" t="s">
        <v>178</v>
      </c>
      <c r="S34" s="36">
        <v>6.8579999999999997</v>
      </c>
      <c r="T34" s="36">
        <v>6</v>
      </c>
      <c r="U34" s="36">
        <v>0.7</v>
      </c>
      <c r="V34" s="36">
        <v>-5.7149999999999999</v>
      </c>
    </row>
    <row r="35" spans="1:22" x14ac:dyDescent="0.25">
      <c r="A35" s="36">
        <v>34</v>
      </c>
      <c r="B35" s="36" t="s">
        <v>163</v>
      </c>
      <c r="C35" s="36">
        <v>2012</v>
      </c>
      <c r="D35" s="37">
        <v>41169</v>
      </c>
      <c r="E35" s="37">
        <v>41173</v>
      </c>
      <c r="F35" s="36" t="s">
        <v>50</v>
      </c>
      <c r="G35" s="36" t="s">
        <v>164</v>
      </c>
      <c r="H35" s="36" t="s">
        <v>165</v>
      </c>
      <c r="I35" s="36" t="s">
        <v>26</v>
      </c>
      <c r="J35" s="36" t="s">
        <v>27</v>
      </c>
      <c r="K35" s="36" t="s">
        <v>146</v>
      </c>
      <c r="L35" s="36" t="s">
        <v>147</v>
      </c>
      <c r="M35" s="36">
        <v>19140</v>
      </c>
      <c r="N35" s="36" t="s">
        <v>148</v>
      </c>
      <c r="O35" s="36" t="s">
        <v>179</v>
      </c>
      <c r="P35" s="36" t="s">
        <v>46</v>
      </c>
      <c r="Q35" s="36" t="s">
        <v>68</v>
      </c>
      <c r="R35" s="36" t="s">
        <v>180</v>
      </c>
      <c r="S35" s="36">
        <v>15.76</v>
      </c>
      <c r="T35" s="36">
        <v>2</v>
      </c>
      <c r="U35" s="36">
        <v>0.2</v>
      </c>
      <c r="V35" s="36">
        <v>3.5459999999999998</v>
      </c>
    </row>
    <row r="36" spans="1:22" x14ac:dyDescent="0.25">
      <c r="A36" s="36">
        <v>35</v>
      </c>
      <c r="B36" s="36" t="s">
        <v>181</v>
      </c>
      <c r="C36" s="36">
        <v>2014</v>
      </c>
      <c r="D36" s="37">
        <v>41932</v>
      </c>
      <c r="E36" s="37">
        <v>41936</v>
      </c>
      <c r="F36" s="36" t="s">
        <v>23</v>
      </c>
      <c r="G36" s="36" t="s">
        <v>182</v>
      </c>
      <c r="H36" s="36" t="s">
        <v>183</v>
      </c>
      <c r="I36" s="36" t="s">
        <v>102</v>
      </c>
      <c r="J36" s="36" t="s">
        <v>27</v>
      </c>
      <c r="K36" s="36" t="s">
        <v>184</v>
      </c>
      <c r="L36" s="36" t="s">
        <v>104</v>
      </c>
      <c r="M36" s="36">
        <v>77095</v>
      </c>
      <c r="N36" s="36" t="s">
        <v>105</v>
      </c>
      <c r="O36" s="36" t="s">
        <v>185</v>
      </c>
      <c r="P36" s="36" t="s">
        <v>46</v>
      </c>
      <c r="Q36" s="36" t="s">
        <v>90</v>
      </c>
      <c r="R36" s="36" t="s">
        <v>186</v>
      </c>
      <c r="S36" s="36">
        <v>29.472000000000001</v>
      </c>
      <c r="T36" s="36">
        <v>3</v>
      </c>
      <c r="U36" s="36">
        <v>0.2</v>
      </c>
      <c r="V36" s="36">
        <v>9.9467999999999996</v>
      </c>
    </row>
    <row r="37" spans="1:22" x14ac:dyDescent="0.25">
      <c r="A37" s="36">
        <v>36</v>
      </c>
      <c r="B37" s="36" t="s">
        <v>187</v>
      </c>
      <c r="C37" s="36">
        <v>2013</v>
      </c>
      <c r="D37" s="37">
        <v>41617</v>
      </c>
      <c r="E37" s="37">
        <v>41619</v>
      </c>
      <c r="F37" s="36" t="s">
        <v>188</v>
      </c>
      <c r="G37" s="36" t="s">
        <v>189</v>
      </c>
      <c r="H37" s="36" t="s">
        <v>190</v>
      </c>
      <c r="I37" s="36" t="s">
        <v>41</v>
      </c>
      <c r="J37" s="36" t="s">
        <v>27</v>
      </c>
      <c r="K37" s="36" t="s">
        <v>191</v>
      </c>
      <c r="L37" s="36" t="s">
        <v>104</v>
      </c>
      <c r="M37" s="36">
        <v>75080</v>
      </c>
      <c r="N37" s="36" t="s">
        <v>105</v>
      </c>
      <c r="O37" s="36" t="s">
        <v>192</v>
      </c>
      <c r="P37" s="36" t="s">
        <v>71</v>
      </c>
      <c r="Q37" s="36" t="s">
        <v>72</v>
      </c>
      <c r="R37" s="36" t="s">
        <v>193</v>
      </c>
      <c r="S37" s="36">
        <v>1097.5440000000001</v>
      </c>
      <c r="T37" s="36">
        <v>7</v>
      </c>
      <c r="U37" s="36">
        <v>0.2</v>
      </c>
      <c r="V37" s="36">
        <v>123.47369999999999</v>
      </c>
    </row>
    <row r="38" spans="1:22" x14ac:dyDescent="0.25">
      <c r="A38" s="36">
        <v>37</v>
      </c>
      <c r="B38" s="36" t="s">
        <v>187</v>
      </c>
      <c r="C38" s="36">
        <v>2013</v>
      </c>
      <c r="D38" s="37">
        <v>41617</v>
      </c>
      <c r="E38" s="37">
        <v>41619</v>
      </c>
      <c r="F38" s="36" t="s">
        <v>188</v>
      </c>
      <c r="G38" s="36" t="s">
        <v>189</v>
      </c>
      <c r="H38" s="36" t="s">
        <v>190</v>
      </c>
      <c r="I38" s="36" t="s">
        <v>41</v>
      </c>
      <c r="J38" s="36" t="s">
        <v>27</v>
      </c>
      <c r="K38" s="36" t="s">
        <v>191</v>
      </c>
      <c r="L38" s="36" t="s">
        <v>104</v>
      </c>
      <c r="M38" s="36">
        <v>75080</v>
      </c>
      <c r="N38" s="36" t="s">
        <v>105</v>
      </c>
      <c r="O38" s="36" t="s">
        <v>194</v>
      </c>
      <c r="P38" s="36" t="s">
        <v>32</v>
      </c>
      <c r="Q38" s="36" t="s">
        <v>65</v>
      </c>
      <c r="R38" s="36" t="s">
        <v>195</v>
      </c>
      <c r="S38" s="36">
        <v>190.92</v>
      </c>
      <c r="T38" s="36">
        <v>5</v>
      </c>
      <c r="U38" s="36">
        <v>0.6</v>
      </c>
      <c r="V38" s="36">
        <v>-147.96299999999999</v>
      </c>
    </row>
    <row r="39" spans="1:22" x14ac:dyDescent="0.25">
      <c r="A39" s="36">
        <v>38</v>
      </c>
      <c r="B39" s="36" t="s">
        <v>196</v>
      </c>
      <c r="C39" s="36">
        <v>2012</v>
      </c>
      <c r="D39" s="37">
        <v>41270</v>
      </c>
      <c r="E39" s="37">
        <v>41274</v>
      </c>
      <c r="F39" s="36" t="s">
        <v>50</v>
      </c>
      <c r="G39" s="36" t="s">
        <v>197</v>
      </c>
      <c r="H39" s="36" t="s">
        <v>198</v>
      </c>
      <c r="I39" s="36" t="s">
        <v>102</v>
      </c>
      <c r="J39" s="36" t="s">
        <v>27</v>
      </c>
      <c r="K39" s="36" t="s">
        <v>184</v>
      </c>
      <c r="L39" s="36" t="s">
        <v>104</v>
      </c>
      <c r="M39" s="36">
        <v>77041</v>
      </c>
      <c r="N39" s="36" t="s">
        <v>105</v>
      </c>
      <c r="O39" s="36" t="s">
        <v>199</v>
      </c>
      <c r="P39" s="36" t="s">
        <v>46</v>
      </c>
      <c r="Q39" s="36" t="s">
        <v>173</v>
      </c>
      <c r="R39" s="36" t="s">
        <v>200</v>
      </c>
      <c r="S39" s="36">
        <v>113.328</v>
      </c>
      <c r="T39" s="36">
        <v>9</v>
      </c>
      <c r="U39" s="36">
        <v>0.2</v>
      </c>
      <c r="V39" s="36">
        <v>35.414999999999999</v>
      </c>
    </row>
    <row r="40" spans="1:22" x14ac:dyDescent="0.25">
      <c r="A40" s="36">
        <v>39</v>
      </c>
      <c r="B40" s="36" t="s">
        <v>196</v>
      </c>
      <c r="C40" s="36">
        <v>2012</v>
      </c>
      <c r="D40" s="37">
        <v>41270</v>
      </c>
      <c r="E40" s="37">
        <v>41274</v>
      </c>
      <c r="F40" s="36" t="s">
        <v>50</v>
      </c>
      <c r="G40" s="36" t="s">
        <v>197</v>
      </c>
      <c r="H40" s="36" t="s">
        <v>198</v>
      </c>
      <c r="I40" s="36" t="s">
        <v>102</v>
      </c>
      <c r="J40" s="36" t="s">
        <v>27</v>
      </c>
      <c r="K40" s="36" t="s">
        <v>184</v>
      </c>
      <c r="L40" s="36" t="s">
        <v>104</v>
      </c>
      <c r="M40" s="36">
        <v>77041</v>
      </c>
      <c r="N40" s="36" t="s">
        <v>105</v>
      </c>
      <c r="O40" s="36" t="s">
        <v>201</v>
      </c>
      <c r="P40" s="36" t="s">
        <v>32</v>
      </c>
      <c r="Q40" s="36" t="s">
        <v>33</v>
      </c>
      <c r="R40" s="36" t="s">
        <v>202</v>
      </c>
      <c r="S40" s="36">
        <v>532.39919999999995</v>
      </c>
      <c r="T40" s="36">
        <v>3</v>
      </c>
      <c r="U40" s="36">
        <v>0.32</v>
      </c>
      <c r="V40" s="36">
        <v>-46.976399999999998</v>
      </c>
    </row>
    <row r="41" spans="1:22" x14ac:dyDescent="0.25">
      <c r="A41" s="36">
        <v>40</v>
      </c>
      <c r="B41" s="36" t="s">
        <v>196</v>
      </c>
      <c r="C41" s="36">
        <v>2012</v>
      </c>
      <c r="D41" s="37">
        <v>41270</v>
      </c>
      <c r="E41" s="37">
        <v>41274</v>
      </c>
      <c r="F41" s="36" t="s">
        <v>50</v>
      </c>
      <c r="G41" s="36" t="s">
        <v>197</v>
      </c>
      <c r="H41" s="36" t="s">
        <v>198</v>
      </c>
      <c r="I41" s="36" t="s">
        <v>102</v>
      </c>
      <c r="J41" s="36" t="s">
        <v>27</v>
      </c>
      <c r="K41" s="36" t="s">
        <v>184</v>
      </c>
      <c r="L41" s="36" t="s">
        <v>104</v>
      </c>
      <c r="M41" s="36">
        <v>77041</v>
      </c>
      <c r="N41" s="36" t="s">
        <v>105</v>
      </c>
      <c r="O41" s="36" t="s">
        <v>203</v>
      </c>
      <c r="P41" s="36" t="s">
        <v>32</v>
      </c>
      <c r="Q41" s="36" t="s">
        <v>36</v>
      </c>
      <c r="R41" s="36" t="s">
        <v>204</v>
      </c>
      <c r="S41" s="36">
        <v>212.05799999999999</v>
      </c>
      <c r="T41" s="36">
        <v>3</v>
      </c>
      <c r="U41" s="36">
        <v>0.3</v>
      </c>
      <c r="V41" s="36">
        <v>-15.147</v>
      </c>
    </row>
    <row r="42" spans="1:22" x14ac:dyDescent="0.25">
      <c r="A42" s="36">
        <v>41</v>
      </c>
      <c r="B42" s="36" t="s">
        <v>196</v>
      </c>
      <c r="C42" s="36">
        <v>2012</v>
      </c>
      <c r="D42" s="37">
        <v>41270</v>
      </c>
      <c r="E42" s="37">
        <v>41274</v>
      </c>
      <c r="F42" s="36" t="s">
        <v>50</v>
      </c>
      <c r="G42" s="36" t="s">
        <v>197</v>
      </c>
      <c r="H42" s="36" t="s">
        <v>198</v>
      </c>
      <c r="I42" s="36" t="s">
        <v>102</v>
      </c>
      <c r="J42" s="36" t="s">
        <v>27</v>
      </c>
      <c r="K42" s="36" t="s">
        <v>184</v>
      </c>
      <c r="L42" s="36" t="s">
        <v>104</v>
      </c>
      <c r="M42" s="36">
        <v>77041</v>
      </c>
      <c r="N42" s="36" t="s">
        <v>105</v>
      </c>
      <c r="O42" s="36" t="s">
        <v>205</v>
      </c>
      <c r="P42" s="36" t="s">
        <v>71</v>
      </c>
      <c r="Q42" s="36" t="s">
        <v>72</v>
      </c>
      <c r="R42" s="36" t="s">
        <v>206</v>
      </c>
      <c r="S42" s="36">
        <v>371.16800000000001</v>
      </c>
      <c r="T42" s="36">
        <v>4</v>
      </c>
      <c r="U42" s="36">
        <v>0.2</v>
      </c>
      <c r="V42" s="36">
        <v>41.756399999999999</v>
      </c>
    </row>
    <row r="43" spans="1:22" x14ac:dyDescent="0.25">
      <c r="A43" s="36">
        <v>42</v>
      </c>
      <c r="B43" s="36" t="s">
        <v>207</v>
      </c>
      <c r="C43" s="36">
        <v>2014</v>
      </c>
      <c r="D43" s="37">
        <v>41893</v>
      </c>
      <c r="E43" s="37">
        <v>41898</v>
      </c>
      <c r="F43" s="36" t="s">
        <v>50</v>
      </c>
      <c r="G43" s="36" t="s">
        <v>208</v>
      </c>
      <c r="H43" s="36" t="s">
        <v>209</v>
      </c>
      <c r="I43" s="36" t="s">
        <v>41</v>
      </c>
      <c r="J43" s="36" t="s">
        <v>27</v>
      </c>
      <c r="K43" s="36" t="s">
        <v>210</v>
      </c>
      <c r="L43" s="36" t="s">
        <v>211</v>
      </c>
      <c r="M43" s="36">
        <v>60540</v>
      </c>
      <c r="N43" s="36" t="s">
        <v>105</v>
      </c>
      <c r="O43" s="36" t="s">
        <v>212</v>
      </c>
      <c r="P43" s="36" t="s">
        <v>71</v>
      </c>
      <c r="Q43" s="36" t="s">
        <v>72</v>
      </c>
      <c r="R43" s="36" t="s">
        <v>213</v>
      </c>
      <c r="S43" s="36">
        <v>147.16800000000001</v>
      </c>
      <c r="T43" s="36">
        <v>4</v>
      </c>
      <c r="U43" s="36">
        <v>0.2</v>
      </c>
      <c r="V43" s="36">
        <v>16.5564</v>
      </c>
    </row>
    <row r="44" spans="1:22" x14ac:dyDescent="0.25">
      <c r="A44" s="36">
        <v>43</v>
      </c>
      <c r="B44" s="36" t="s">
        <v>214</v>
      </c>
      <c r="C44" s="36">
        <v>2013</v>
      </c>
      <c r="D44" s="37">
        <v>41473</v>
      </c>
      <c r="E44" s="37">
        <v>41478</v>
      </c>
      <c r="F44" s="36" t="s">
        <v>50</v>
      </c>
      <c r="G44" s="36" t="s">
        <v>215</v>
      </c>
      <c r="H44" s="36" t="s">
        <v>216</v>
      </c>
      <c r="I44" s="36" t="s">
        <v>41</v>
      </c>
      <c r="J44" s="36" t="s">
        <v>27</v>
      </c>
      <c r="K44" s="36" t="s">
        <v>42</v>
      </c>
      <c r="L44" s="36" t="s">
        <v>43</v>
      </c>
      <c r="M44" s="36">
        <v>90049</v>
      </c>
      <c r="N44" s="36" t="s">
        <v>44</v>
      </c>
      <c r="O44" s="36" t="s">
        <v>217</v>
      </c>
      <c r="P44" s="36" t="s">
        <v>46</v>
      </c>
      <c r="Q44" s="36" t="s">
        <v>59</v>
      </c>
      <c r="R44" s="36" t="s">
        <v>218</v>
      </c>
      <c r="S44" s="36">
        <v>77.88</v>
      </c>
      <c r="T44" s="36">
        <v>2</v>
      </c>
      <c r="U44" s="36">
        <v>0</v>
      </c>
      <c r="V44" s="36">
        <v>3.8940000000000001</v>
      </c>
    </row>
    <row r="45" spans="1:22" x14ac:dyDescent="0.25">
      <c r="A45" s="36">
        <v>44</v>
      </c>
      <c r="B45" s="36" t="s">
        <v>219</v>
      </c>
      <c r="C45" s="36">
        <v>2014</v>
      </c>
      <c r="D45" s="37">
        <v>41902</v>
      </c>
      <c r="E45" s="37">
        <v>41906</v>
      </c>
      <c r="F45" s="36" t="s">
        <v>50</v>
      </c>
      <c r="G45" s="36" t="s">
        <v>220</v>
      </c>
      <c r="H45" s="36" t="s">
        <v>221</v>
      </c>
      <c r="I45" s="36" t="s">
        <v>41</v>
      </c>
      <c r="J45" s="36" t="s">
        <v>27</v>
      </c>
      <c r="K45" s="36" t="s">
        <v>222</v>
      </c>
      <c r="L45" s="36" t="s">
        <v>54</v>
      </c>
      <c r="M45" s="36">
        <v>32935</v>
      </c>
      <c r="N45" s="36" t="s">
        <v>30</v>
      </c>
      <c r="O45" s="36" t="s">
        <v>223</v>
      </c>
      <c r="P45" s="36" t="s">
        <v>46</v>
      </c>
      <c r="Q45" s="36" t="s">
        <v>59</v>
      </c>
      <c r="R45" s="36" t="s">
        <v>224</v>
      </c>
      <c r="S45" s="36">
        <v>95.616</v>
      </c>
      <c r="T45" s="36">
        <v>2</v>
      </c>
      <c r="U45" s="36">
        <v>0.2</v>
      </c>
      <c r="V45" s="36">
        <v>9.5616000000000003</v>
      </c>
    </row>
    <row r="46" spans="1:22" x14ac:dyDescent="0.25">
      <c r="A46" s="36">
        <v>45</v>
      </c>
      <c r="B46" s="36" t="s">
        <v>225</v>
      </c>
      <c r="C46" s="36">
        <v>2013</v>
      </c>
      <c r="D46" s="37">
        <v>41345</v>
      </c>
      <c r="E46" s="37">
        <v>41347</v>
      </c>
      <c r="F46" s="36" t="s">
        <v>188</v>
      </c>
      <c r="G46" s="36" t="s">
        <v>226</v>
      </c>
      <c r="H46" s="36" t="s">
        <v>227</v>
      </c>
      <c r="I46" s="36" t="s">
        <v>41</v>
      </c>
      <c r="J46" s="36" t="s">
        <v>27</v>
      </c>
      <c r="K46" s="36" t="s">
        <v>228</v>
      </c>
      <c r="L46" s="36" t="s">
        <v>229</v>
      </c>
      <c r="M46" s="36">
        <v>55122</v>
      </c>
      <c r="N46" s="36" t="s">
        <v>105</v>
      </c>
      <c r="O46" s="36" t="s">
        <v>230</v>
      </c>
      <c r="P46" s="36" t="s">
        <v>71</v>
      </c>
      <c r="Q46" s="36" t="s">
        <v>161</v>
      </c>
      <c r="R46" s="36" t="s">
        <v>231</v>
      </c>
      <c r="S46" s="36">
        <v>45.98</v>
      </c>
      <c r="T46" s="36">
        <v>2</v>
      </c>
      <c r="U46" s="36">
        <v>0</v>
      </c>
      <c r="V46" s="36">
        <v>19.7714</v>
      </c>
    </row>
    <row r="47" spans="1:22" x14ac:dyDescent="0.25">
      <c r="A47" s="36">
        <v>46</v>
      </c>
      <c r="B47" s="36" t="s">
        <v>225</v>
      </c>
      <c r="C47" s="36">
        <v>2013</v>
      </c>
      <c r="D47" s="37">
        <v>41345</v>
      </c>
      <c r="E47" s="37">
        <v>41347</v>
      </c>
      <c r="F47" s="36" t="s">
        <v>188</v>
      </c>
      <c r="G47" s="36" t="s">
        <v>226</v>
      </c>
      <c r="H47" s="36" t="s">
        <v>227</v>
      </c>
      <c r="I47" s="36" t="s">
        <v>41</v>
      </c>
      <c r="J47" s="36" t="s">
        <v>27</v>
      </c>
      <c r="K47" s="36" t="s">
        <v>228</v>
      </c>
      <c r="L47" s="36" t="s">
        <v>229</v>
      </c>
      <c r="M47" s="36">
        <v>55122</v>
      </c>
      <c r="N47" s="36" t="s">
        <v>105</v>
      </c>
      <c r="O47" s="36" t="s">
        <v>232</v>
      </c>
      <c r="P47" s="36" t="s">
        <v>46</v>
      </c>
      <c r="Q47" s="36" t="s">
        <v>75</v>
      </c>
      <c r="R47" s="36" t="s">
        <v>233</v>
      </c>
      <c r="S47" s="36">
        <v>17.46</v>
      </c>
      <c r="T47" s="36">
        <v>2</v>
      </c>
      <c r="U47" s="36">
        <v>0</v>
      </c>
      <c r="V47" s="36">
        <v>8.2062000000000008</v>
      </c>
    </row>
    <row r="48" spans="1:22" x14ac:dyDescent="0.25">
      <c r="A48" s="36">
        <v>47</v>
      </c>
      <c r="B48" s="36" t="s">
        <v>234</v>
      </c>
      <c r="C48" s="36">
        <v>2011</v>
      </c>
      <c r="D48" s="37">
        <v>40836</v>
      </c>
      <c r="E48" s="37">
        <v>40841</v>
      </c>
      <c r="F48" s="36" t="s">
        <v>23</v>
      </c>
      <c r="G48" s="36" t="s">
        <v>235</v>
      </c>
      <c r="H48" s="36" t="s">
        <v>236</v>
      </c>
      <c r="I48" s="36" t="s">
        <v>26</v>
      </c>
      <c r="J48" s="36" t="s">
        <v>27</v>
      </c>
      <c r="K48" s="36" t="s">
        <v>237</v>
      </c>
      <c r="L48" s="36" t="s">
        <v>238</v>
      </c>
      <c r="M48" s="36">
        <v>48185</v>
      </c>
      <c r="N48" s="36" t="s">
        <v>105</v>
      </c>
      <c r="O48" s="36" t="s">
        <v>239</v>
      </c>
      <c r="P48" s="36" t="s">
        <v>46</v>
      </c>
      <c r="Q48" s="36" t="s">
        <v>59</v>
      </c>
      <c r="R48" s="36" t="s">
        <v>240</v>
      </c>
      <c r="S48" s="36">
        <v>211.96</v>
      </c>
      <c r="T48" s="36">
        <v>4</v>
      </c>
      <c r="U48" s="36">
        <v>0</v>
      </c>
      <c r="V48" s="36">
        <v>8.4784000000000006</v>
      </c>
    </row>
    <row r="49" spans="1:22" x14ac:dyDescent="0.25">
      <c r="A49" s="36">
        <v>48</v>
      </c>
      <c r="B49" s="36" t="s">
        <v>241</v>
      </c>
      <c r="C49" s="36">
        <v>2013</v>
      </c>
      <c r="D49" s="37">
        <v>41446</v>
      </c>
      <c r="E49" s="37">
        <v>41451</v>
      </c>
      <c r="F49" s="36" t="s">
        <v>50</v>
      </c>
      <c r="G49" s="36" t="s">
        <v>242</v>
      </c>
      <c r="H49" s="36" t="s">
        <v>243</v>
      </c>
      <c r="I49" s="36" t="s">
        <v>26</v>
      </c>
      <c r="J49" s="36" t="s">
        <v>27</v>
      </c>
      <c r="K49" s="36" t="s">
        <v>244</v>
      </c>
      <c r="L49" s="36" t="s">
        <v>245</v>
      </c>
      <c r="M49" s="36">
        <v>19901</v>
      </c>
      <c r="N49" s="36" t="s">
        <v>148</v>
      </c>
      <c r="O49" s="36" t="s">
        <v>246</v>
      </c>
      <c r="P49" s="36" t="s">
        <v>71</v>
      </c>
      <c r="Q49" s="36" t="s">
        <v>161</v>
      </c>
      <c r="R49" s="36" t="s">
        <v>247</v>
      </c>
      <c r="S49" s="36">
        <v>45</v>
      </c>
      <c r="T49" s="36">
        <v>3</v>
      </c>
      <c r="U49" s="36">
        <v>0</v>
      </c>
      <c r="V49" s="36">
        <v>4.95</v>
      </c>
    </row>
    <row r="50" spans="1:22" x14ac:dyDescent="0.25">
      <c r="A50" s="36">
        <v>49</v>
      </c>
      <c r="B50" s="36" t="s">
        <v>241</v>
      </c>
      <c r="C50" s="36">
        <v>2013</v>
      </c>
      <c r="D50" s="37">
        <v>41446</v>
      </c>
      <c r="E50" s="37">
        <v>41451</v>
      </c>
      <c r="F50" s="36" t="s">
        <v>50</v>
      </c>
      <c r="G50" s="36" t="s">
        <v>242</v>
      </c>
      <c r="H50" s="36" t="s">
        <v>243</v>
      </c>
      <c r="I50" s="36" t="s">
        <v>26</v>
      </c>
      <c r="J50" s="36" t="s">
        <v>27</v>
      </c>
      <c r="K50" s="36" t="s">
        <v>244</v>
      </c>
      <c r="L50" s="36" t="s">
        <v>245</v>
      </c>
      <c r="M50" s="36">
        <v>19901</v>
      </c>
      <c r="N50" s="36" t="s">
        <v>148</v>
      </c>
      <c r="O50" s="36" t="s">
        <v>248</v>
      </c>
      <c r="P50" s="36" t="s">
        <v>71</v>
      </c>
      <c r="Q50" s="36" t="s">
        <v>72</v>
      </c>
      <c r="R50" s="36" t="s">
        <v>249</v>
      </c>
      <c r="S50" s="36">
        <v>21.8</v>
      </c>
      <c r="T50" s="36">
        <v>2</v>
      </c>
      <c r="U50" s="36">
        <v>0</v>
      </c>
      <c r="V50" s="36">
        <v>6.1040000000000001</v>
      </c>
    </row>
    <row r="51" spans="1:22" x14ac:dyDescent="0.25">
      <c r="A51" s="36">
        <v>50</v>
      </c>
      <c r="B51" s="36" t="s">
        <v>250</v>
      </c>
      <c r="C51" s="36">
        <v>2012</v>
      </c>
      <c r="D51" s="37">
        <v>41017</v>
      </c>
      <c r="E51" s="37">
        <v>41021</v>
      </c>
      <c r="F51" s="36" t="s">
        <v>50</v>
      </c>
      <c r="G51" s="36" t="s">
        <v>251</v>
      </c>
      <c r="H51" s="36" t="s">
        <v>252</v>
      </c>
      <c r="I51" s="36" t="s">
        <v>26</v>
      </c>
      <c r="J51" s="36" t="s">
        <v>27</v>
      </c>
      <c r="K51" s="36" t="s">
        <v>253</v>
      </c>
      <c r="L51" s="36" t="s">
        <v>254</v>
      </c>
      <c r="M51" s="36">
        <v>47150</v>
      </c>
      <c r="N51" s="36" t="s">
        <v>105</v>
      </c>
      <c r="O51" s="36" t="s">
        <v>255</v>
      </c>
      <c r="P51" s="36" t="s">
        <v>46</v>
      </c>
      <c r="Q51" s="36" t="s">
        <v>75</v>
      </c>
      <c r="R51" s="36" t="s">
        <v>256</v>
      </c>
      <c r="S51" s="36">
        <v>38.22</v>
      </c>
      <c r="T51" s="36">
        <v>6</v>
      </c>
      <c r="U51" s="36">
        <v>0</v>
      </c>
      <c r="V51" s="36">
        <v>17.9634</v>
      </c>
    </row>
    <row r="52" spans="1:22" x14ac:dyDescent="0.25">
      <c r="A52" s="36">
        <v>51</v>
      </c>
      <c r="B52" s="36" t="s">
        <v>250</v>
      </c>
      <c r="C52" s="36">
        <v>2012</v>
      </c>
      <c r="D52" s="37">
        <v>41017</v>
      </c>
      <c r="E52" s="37">
        <v>41021</v>
      </c>
      <c r="F52" s="36" t="s">
        <v>50</v>
      </c>
      <c r="G52" s="36" t="s">
        <v>251</v>
      </c>
      <c r="H52" s="36" t="s">
        <v>252</v>
      </c>
      <c r="I52" s="36" t="s">
        <v>26</v>
      </c>
      <c r="J52" s="36" t="s">
        <v>27</v>
      </c>
      <c r="K52" s="36" t="s">
        <v>253</v>
      </c>
      <c r="L52" s="36" t="s">
        <v>254</v>
      </c>
      <c r="M52" s="36">
        <v>47150</v>
      </c>
      <c r="N52" s="36" t="s">
        <v>105</v>
      </c>
      <c r="O52" s="36" t="s">
        <v>257</v>
      </c>
      <c r="P52" s="36" t="s">
        <v>46</v>
      </c>
      <c r="Q52" s="36" t="s">
        <v>47</v>
      </c>
      <c r="R52" s="36" t="s">
        <v>258</v>
      </c>
      <c r="S52" s="36">
        <v>75.180000000000007</v>
      </c>
      <c r="T52" s="36">
        <v>6</v>
      </c>
      <c r="U52" s="36">
        <v>0</v>
      </c>
      <c r="V52" s="36">
        <v>35.334600000000002</v>
      </c>
    </row>
    <row r="53" spans="1:22" x14ac:dyDescent="0.25">
      <c r="A53" s="36">
        <v>52</v>
      </c>
      <c r="B53" s="36" t="s">
        <v>250</v>
      </c>
      <c r="C53" s="36">
        <v>2012</v>
      </c>
      <c r="D53" s="37">
        <v>41017</v>
      </c>
      <c r="E53" s="37">
        <v>41021</v>
      </c>
      <c r="F53" s="36" t="s">
        <v>50</v>
      </c>
      <c r="G53" s="36" t="s">
        <v>251</v>
      </c>
      <c r="H53" s="36" t="s">
        <v>252</v>
      </c>
      <c r="I53" s="36" t="s">
        <v>26</v>
      </c>
      <c r="J53" s="36" t="s">
        <v>27</v>
      </c>
      <c r="K53" s="36" t="s">
        <v>253</v>
      </c>
      <c r="L53" s="36" t="s">
        <v>254</v>
      </c>
      <c r="M53" s="36">
        <v>47150</v>
      </c>
      <c r="N53" s="36" t="s">
        <v>105</v>
      </c>
      <c r="O53" s="36" t="s">
        <v>259</v>
      </c>
      <c r="P53" s="36" t="s">
        <v>32</v>
      </c>
      <c r="Q53" s="36" t="s">
        <v>65</v>
      </c>
      <c r="R53" s="36" t="s">
        <v>260</v>
      </c>
      <c r="S53" s="36">
        <v>6.16</v>
      </c>
      <c r="T53" s="36">
        <v>2</v>
      </c>
      <c r="U53" s="36">
        <v>0</v>
      </c>
      <c r="V53" s="36">
        <v>2.9567999999999999</v>
      </c>
    </row>
    <row r="54" spans="1:22" x14ac:dyDescent="0.25">
      <c r="A54" s="36">
        <v>53</v>
      </c>
      <c r="B54" s="36" t="s">
        <v>250</v>
      </c>
      <c r="C54" s="36">
        <v>2012</v>
      </c>
      <c r="D54" s="37">
        <v>41017</v>
      </c>
      <c r="E54" s="37">
        <v>41021</v>
      </c>
      <c r="F54" s="36" t="s">
        <v>50</v>
      </c>
      <c r="G54" s="36" t="s">
        <v>251</v>
      </c>
      <c r="H54" s="36" t="s">
        <v>252</v>
      </c>
      <c r="I54" s="36" t="s">
        <v>26</v>
      </c>
      <c r="J54" s="36" t="s">
        <v>27</v>
      </c>
      <c r="K54" s="36" t="s">
        <v>253</v>
      </c>
      <c r="L54" s="36" t="s">
        <v>254</v>
      </c>
      <c r="M54" s="36">
        <v>47150</v>
      </c>
      <c r="N54" s="36" t="s">
        <v>105</v>
      </c>
      <c r="O54" s="36" t="s">
        <v>261</v>
      </c>
      <c r="P54" s="36" t="s">
        <v>32</v>
      </c>
      <c r="Q54" s="36" t="s">
        <v>36</v>
      </c>
      <c r="R54" s="36" t="s">
        <v>262</v>
      </c>
      <c r="S54" s="36">
        <v>89.99</v>
      </c>
      <c r="T54" s="36">
        <v>1</v>
      </c>
      <c r="U54" s="36">
        <v>0</v>
      </c>
      <c r="V54" s="36">
        <v>17.098099999999999</v>
      </c>
    </row>
    <row r="55" spans="1:22" x14ac:dyDescent="0.25">
      <c r="A55" s="36">
        <v>54</v>
      </c>
      <c r="B55" s="36" t="s">
        <v>263</v>
      </c>
      <c r="C55" s="36">
        <v>2013</v>
      </c>
      <c r="D55" s="37">
        <v>41620</v>
      </c>
      <c r="E55" s="37">
        <v>41626</v>
      </c>
      <c r="F55" s="36" t="s">
        <v>50</v>
      </c>
      <c r="G55" s="36" t="s">
        <v>264</v>
      </c>
      <c r="H55" s="36" t="s">
        <v>265</v>
      </c>
      <c r="I55" s="36" t="s">
        <v>41</v>
      </c>
      <c r="J55" s="36" t="s">
        <v>27</v>
      </c>
      <c r="K55" s="36" t="s">
        <v>266</v>
      </c>
      <c r="L55" s="36" t="s">
        <v>267</v>
      </c>
      <c r="M55" s="36">
        <v>10024</v>
      </c>
      <c r="N55" s="36" t="s">
        <v>148</v>
      </c>
      <c r="O55" s="36" t="s">
        <v>268</v>
      </c>
      <c r="P55" s="36" t="s">
        <v>46</v>
      </c>
      <c r="Q55" s="36" t="s">
        <v>269</v>
      </c>
      <c r="R55" s="36" t="s">
        <v>270</v>
      </c>
      <c r="S55" s="36">
        <v>15.26</v>
      </c>
      <c r="T55" s="36">
        <v>7</v>
      </c>
      <c r="U55" s="36">
        <v>0</v>
      </c>
      <c r="V55" s="36">
        <v>6.2565999999999997</v>
      </c>
    </row>
    <row r="56" spans="1:22" x14ac:dyDescent="0.25">
      <c r="A56" s="36">
        <v>55</v>
      </c>
      <c r="B56" s="36" t="s">
        <v>263</v>
      </c>
      <c r="C56" s="36">
        <v>2013</v>
      </c>
      <c r="D56" s="37">
        <v>41620</v>
      </c>
      <c r="E56" s="37">
        <v>41626</v>
      </c>
      <c r="F56" s="36" t="s">
        <v>50</v>
      </c>
      <c r="G56" s="36" t="s">
        <v>264</v>
      </c>
      <c r="H56" s="36" t="s">
        <v>265</v>
      </c>
      <c r="I56" s="36" t="s">
        <v>41</v>
      </c>
      <c r="J56" s="36" t="s">
        <v>27</v>
      </c>
      <c r="K56" s="36" t="s">
        <v>266</v>
      </c>
      <c r="L56" s="36" t="s">
        <v>267</v>
      </c>
      <c r="M56" s="36">
        <v>10024</v>
      </c>
      <c r="N56" s="36" t="s">
        <v>148</v>
      </c>
      <c r="O56" s="36" t="s">
        <v>271</v>
      </c>
      <c r="P56" s="36" t="s">
        <v>71</v>
      </c>
      <c r="Q56" s="36" t="s">
        <v>72</v>
      </c>
      <c r="R56" s="36" t="s">
        <v>272</v>
      </c>
      <c r="S56" s="36">
        <v>1029.95</v>
      </c>
      <c r="T56" s="36">
        <v>5</v>
      </c>
      <c r="U56" s="36">
        <v>0</v>
      </c>
      <c r="V56" s="36">
        <v>298.68549999999999</v>
      </c>
    </row>
    <row r="57" spans="1:22" x14ac:dyDescent="0.25">
      <c r="A57" s="36">
        <v>56</v>
      </c>
      <c r="B57" s="36" t="s">
        <v>273</v>
      </c>
      <c r="C57" s="36">
        <v>2013</v>
      </c>
      <c r="D57" s="37">
        <v>41443</v>
      </c>
      <c r="E57" s="37">
        <v>41444</v>
      </c>
      <c r="F57" s="36" t="s">
        <v>188</v>
      </c>
      <c r="G57" s="36" t="s">
        <v>274</v>
      </c>
      <c r="H57" s="36" t="s">
        <v>275</v>
      </c>
      <c r="I57" s="36" t="s">
        <v>26</v>
      </c>
      <c r="J57" s="36" t="s">
        <v>27</v>
      </c>
      <c r="K57" s="36" t="s">
        <v>276</v>
      </c>
      <c r="L57" s="36" t="s">
        <v>267</v>
      </c>
      <c r="M57" s="36">
        <v>12180</v>
      </c>
      <c r="N57" s="36" t="s">
        <v>148</v>
      </c>
      <c r="O57" s="36" t="s">
        <v>277</v>
      </c>
      <c r="P57" s="36" t="s">
        <v>46</v>
      </c>
      <c r="Q57" s="36" t="s">
        <v>59</v>
      </c>
      <c r="R57" s="36" t="s">
        <v>278</v>
      </c>
      <c r="S57" s="36">
        <v>208.56</v>
      </c>
      <c r="T57" s="36">
        <v>6</v>
      </c>
      <c r="U57" s="36">
        <v>0</v>
      </c>
      <c r="V57" s="36">
        <v>52.14</v>
      </c>
    </row>
    <row r="58" spans="1:22" x14ac:dyDescent="0.25">
      <c r="A58" s="36">
        <v>57</v>
      </c>
      <c r="B58" s="36" t="s">
        <v>273</v>
      </c>
      <c r="C58" s="36">
        <v>2013</v>
      </c>
      <c r="D58" s="37">
        <v>41443</v>
      </c>
      <c r="E58" s="37">
        <v>41444</v>
      </c>
      <c r="F58" s="36" t="s">
        <v>188</v>
      </c>
      <c r="G58" s="36" t="s">
        <v>274</v>
      </c>
      <c r="H58" s="36" t="s">
        <v>275</v>
      </c>
      <c r="I58" s="36" t="s">
        <v>26</v>
      </c>
      <c r="J58" s="36" t="s">
        <v>27</v>
      </c>
      <c r="K58" s="36" t="s">
        <v>276</v>
      </c>
      <c r="L58" s="36" t="s">
        <v>267</v>
      </c>
      <c r="M58" s="36">
        <v>12180</v>
      </c>
      <c r="N58" s="36" t="s">
        <v>148</v>
      </c>
      <c r="O58" s="36" t="s">
        <v>279</v>
      </c>
      <c r="P58" s="36" t="s">
        <v>46</v>
      </c>
      <c r="Q58" s="36" t="s">
        <v>90</v>
      </c>
      <c r="R58" s="36" t="s">
        <v>280</v>
      </c>
      <c r="S58" s="36">
        <v>32.4</v>
      </c>
      <c r="T58" s="36">
        <v>5</v>
      </c>
      <c r="U58" s="36">
        <v>0</v>
      </c>
      <c r="V58" s="36">
        <v>15.552</v>
      </c>
    </row>
    <row r="59" spans="1:22" x14ac:dyDescent="0.25">
      <c r="A59" s="36">
        <v>58</v>
      </c>
      <c r="B59" s="36" t="s">
        <v>273</v>
      </c>
      <c r="C59" s="36">
        <v>2013</v>
      </c>
      <c r="D59" s="37">
        <v>41443</v>
      </c>
      <c r="E59" s="37">
        <v>41444</v>
      </c>
      <c r="F59" s="36" t="s">
        <v>188</v>
      </c>
      <c r="G59" s="36" t="s">
        <v>274</v>
      </c>
      <c r="H59" s="36" t="s">
        <v>275</v>
      </c>
      <c r="I59" s="36" t="s">
        <v>26</v>
      </c>
      <c r="J59" s="36" t="s">
        <v>27</v>
      </c>
      <c r="K59" s="36" t="s">
        <v>276</v>
      </c>
      <c r="L59" s="36" t="s">
        <v>267</v>
      </c>
      <c r="M59" s="36">
        <v>12180</v>
      </c>
      <c r="N59" s="36" t="s">
        <v>148</v>
      </c>
      <c r="O59" s="36" t="s">
        <v>281</v>
      </c>
      <c r="P59" s="36" t="s">
        <v>32</v>
      </c>
      <c r="Q59" s="36" t="s">
        <v>36</v>
      </c>
      <c r="R59" s="36" t="s">
        <v>282</v>
      </c>
      <c r="S59" s="36">
        <v>319.41000000000003</v>
      </c>
      <c r="T59" s="36">
        <v>5</v>
      </c>
      <c r="U59" s="36">
        <v>0.1</v>
      </c>
      <c r="V59" s="36">
        <v>7.0979999999999999</v>
      </c>
    </row>
    <row r="60" spans="1:22" x14ac:dyDescent="0.25">
      <c r="A60" s="36">
        <v>59</v>
      </c>
      <c r="B60" s="36" t="s">
        <v>273</v>
      </c>
      <c r="C60" s="36">
        <v>2013</v>
      </c>
      <c r="D60" s="37">
        <v>41443</v>
      </c>
      <c r="E60" s="37">
        <v>41444</v>
      </c>
      <c r="F60" s="36" t="s">
        <v>188</v>
      </c>
      <c r="G60" s="36" t="s">
        <v>274</v>
      </c>
      <c r="H60" s="36" t="s">
        <v>275</v>
      </c>
      <c r="I60" s="36" t="s">
        <v>26</v>
      </c>
      <c r="J60" s="36" t="s">
        <v>27</v>
      </c>
      <c r="K60" s="36" t="s">
        <v>276</v>
      </c>
      <c r="L60" s="36" t="s">
        <v>267</v>
      </c>
      <c r="M60" s="36">
        <v>12180</v>
      </c>
      <c r="N60" s="36" t="s">
        <v>148</v>
      </c>
      <c r="O60" s="36" t="s">
        <v>283</v>
      </c>
      <c r="P60" s="36" t="s">
        <v>46</v>
      </c>
      <c r="Q60" s="36" t="s">
        <v>90</v>
      </c>
      <c r="R60" s="36" t="s">
        <v>284</v>
      </c>
      <c r="S60" s="36">
        <v>14.56</v>
      </c>
      <c r="T60" s="36">
        <v>2</v>
      </c>
      <c r="U60" s="36">
        <v>0</v>
      </c>
      <c r="V60" s="36">
        <v>6.9888000000000003</v>
      </c>
    </row>
    <row r="61" spans="1:22" x14ac:dyDescent="0.25">
      <c r="A61" s="36">
        <v>60</v>
      </c>
      <c r="B61" s="36" t="s">
        <v>273</v>
      </c>
      <c r="C61" s="36">
        <v>2013</v>
      </c>
      <c r="D61" s="37">
        <v>41443</v>
      </c>
      <c r="E61" s="37">
        <v>41444</v>
      </c>
      <c r="F61" s="36" t="s">
        <v>188</v>
      </c>
      <c r="G61" s="36" t="s">
        <v>274</v>
      </c>
      <c r="H61" s="36" t="s">
        <v>275</v>
      </c>
      <c r="I61" s="36" t="s">
        <v>26</v>
      </c>
      <c r="J61" s="36" t="s">
        <v>27</v>
      </c>
      <c r="K61" s="36" t="s">
        <v>276</v>
      </c>
      <c r="L61" s="36" t="s">
        <v>267</v>
      </c>
      <c r="M61" s="36">
        <v>12180</v>
      </c>
      <c r="N61" s="36" t="s">
        <v>148</v>
      </c>
      <c r="O61" s="36" t="s">
        <v>246</v>
      </c>
      <c r="P61" s="36" t="s">
        <v>71</v>
      </c>
      <c r="Q61" s="36" t="s">
        <v>161</v>
      </c>
      <c r="R61" s="36" t="s">
        <v>247</v>
      </c>
      <c r="S61" s="36">
        <v>30</v>
      </c>
      <c r="T61" s="36">
        <v>2</v>
      </c>
      <c r="U61" s="36">
        <v>0</v>
      </c>
      <c r="V61" s="36">
        <v>3.3</v>
      </c>
    </row>
    <row r="62" spans="1:22" x14ac:dyDescent="0.25">
      <c r="A62" s="36">
        <v>61</v>
      </c>
      <c r="B62" s="36" t="s">
        <v>273</v>
      </c>
      <c r="C62" s="36">
        <v>2013</v>
      </c>
      <c r="D62" s="37">
        <v>41443</v>
      </c>
      <c r="E62" s="37">
        <v>41444</v>
      </c>
      <c r="F62" s="36" t="s">
        <v>188</v>
      </c>
      <c r="G62" s="36" t="s">
        <v>274</v>
      </c>
      <c r="H62" s="36" t="s">
        <v>275</v>
      </c>
      <c r="I62" s="36" t="s">
        <v>26</v>
      </c>
      <c r="J62" s="36" t="s">
        <v>27</v>
      </c>
      <c r="K62" s="36" t="s">
        <v>276</v>
      </c>
      <c r="L62" s="36" t="s">
        <v>267</v>
      </c>
      <c r="M62" s="36">
        <v>12180</v>
      </c>
      <c r="N62" s="36" t="s">
        <v>148</v>
      </c>
      <c r="O62" s="36" t="s">
        <v>285</v>
      </c>
      <c r="P62" s="36" t="s">
        <v>46</v>
      </c>
      <c r="Q62" s="36" t="s">
        <v>75</v>
      </c>
      <c r="R62" s="36" t="s">
        <v>286</v>
      </c>
      <c r="S62" s="36">
        <v>48.48</v>
      </c>
      <c r="T62" s="36">
        <v>4</v>
      </c>
      <c r="U62" s="36">
        <v>0.2</v>
      </c>
      <c r="V62" s="36">
        <v>16.361999999999998</v>
      </c>
    </row>
    <row r="63" spans="1:22" x14ac:dyDescent="0.25">
      <c r="A63" s="36">
        <v>62</v>
      </c>
      <c r="B63" s="36" t="s">
        <v>273</v>
      </c>
      <c r="C63" s="36">
        <v>2013</v>
      </c>
      <c r="D63" s="37">
        <v>41443</v>
      </c>
      <c r="E63" s="37">
        <v>41444</v>
      </c>
      <c r="F63" s="36" t="s">
        <v>188</v>
      </c>
      <c r="G63" s="36" t="s">
        <v>274</v>
      </c>
      <c r="H63" s="36" t="s">
        <v>275</v>
      </c>
      <c r="I63" s="36" t="s">
        <v>26</v>
      </c>
      <c r="J63" s="36" t="s">
        <v>27</v>
      </c>
      <c r="K63" s="36" t="s">
        <v>276</v>
      </c>
      <c r="L63" s="36" t="s">
        <v>267</v>
      </c>
      <c r="M63" s="36">
        <v>12180</v>
      </c>
      <c r="N63" s="36" t="s">
        <v>148</v>
      </c>
      <c r="O63" s="36" t="s">
        <v>287</v>
      </c>
      <c r="P63" s="36" t="s">
        <v>46</v>
      </c>
      <c r="Q63" s="36" t="s">
        <v>68</v>
      </c>
      <c r="R63" s="36" t="s">
        <v>288</v>
      </c>
      <c r="S63" s="36">
        <v>1.68</v>
      </c>
      <c r="T63" s="36">
        <v>1</v>
      </c>
      <c r="U63" s="36">
        <v>0</v>
      </c>
      <c r="V63" s="36">
        <v>0.84</v>
      </c>
    </row>
    <row r="64" spans="1:22" x14ac:dyDescent="0.25">
      <c r="A64" s="36">
        <v>63</v>
      </c>
      <c r="B64" s="36" t="s">
        <v>289</v>
      </c>
      <c r="C64" s="36">
        <v>2012</v>
      </c>
      <c r="D64" s="37">
        <v>41237</v>
      </c>
      <c r="E64" s="37">
        <v>41243</v>
      </c>
      <c r="F64" s="36" t="s">
        <v>50</v>
      </c>
      <c r="G64" s="36" t="s">
        <v>290</v>
      </c>
      <c r="H64" s="36" t="s">
        <v>291</v>
      </c>
      <c r="I64" s="36" t="s">
        <v>26</v>
      </c>
      <c r="J64" s="36" t="s">
        <v>27</v>
      </c>
      <c r="K64" s="36" t="s">
        <v>42</v>
      </c>
      <c r="L64" s="36" t="s">
        <v>43</v>
      </c>
      <c r="M64" s="36">
        <v>90004</v>
      </c>
      <c r="N64" s="36" t="s">
        <v>44</v>
      </c>
      <c r="O64" s="36" t="s">
        <v>292</v>
      </c>
      <c r="P64" s="36" t="s">
        <v>71</v>
      </c>
      <c r="Q64" s="36" t="s">
        <v>161</v>
      </c>
      <c r="R64" s="36" t="s">
        <v>293</v>
      </c>
      <c r="S64" s="36">
        <v>13.98</v>
      </c>
      <c r="T64" s="36">
        <v>2</v>
      </c>
      <c r="U64" s="36">
        <v>0</v>
      </c>
      <c r="V64" s="36">
        <v>6.1512000000000002</v>
      </c>
    </row>
    <row r="65" spans="1:22" x14ac:dyDescent="0.25">
      <c r="A65" s="36">
        <v>64</v>
      </c>
      <c r="B65" s="36" t="s">
        <v>289</v>
      </c>
      <c r="C65" s="36">
        <v>2012</v>
      </c>
      <c r="D65" s="37">
        <v>41237</v>
      </c>
      <c r="E65" s="37">
        <v>41243</v>
      </c>
      <c r="F65" s="36" t="s">
        <v>50</v>
      </c>
      <c r="G65" s="36" t="s">
        <v>290</v>
      </c>
      <c r="H65" s="36" t="s">
        <v>291</v>
      </c>
      <c r="I65" s="36" t="s">
        <v>26</v>
      </c>
      <c r="J65" s="36" t="s">
        <v>27</v>
      </c>
      <c r="K65" s="36" t="s">
        <v>42</v>
      </c>
      <c r="L65" s="36" t="s">
        <v>43</v>
      </c>
      <c r="M65" s="36">
        <v>90004</v>
      </c>
      <c r="N65" s="36" t="s">
        <v>44</v>
      </c>
      <c r="O65" s="36" t="s">
        <v>294</v>
      </c>
      <c r="P65" s="36" t="s">
        <v>46</v>
      </c>
      <c r="Q65" s="36" t="s">
        <v>75</v>
      </c>
      <c r="R65" s="36" t="s">
        <v>295</v>
      </c>
      <c r="S65" s="36">
        <v>25.824000000000002</v>
      </c>
      <c r="T65" s="36">
        <v>6</v>
      </c>
      <c r="U65" s="36">
        <v>0.2</v>
      </c>
      <c r="V65" s="36">
        <v>9.3612000000000002</v>
      </c>
    </row>
    <row r="66" spans="1:22" x14ac:dyDescent="0.25">
      <c r="A66" s="36">
        <v>65</v>
      </c>
      <c r="B66" s="36" t="s">
        <v>289</v>
      </c>
      <c r="C66" s="36">
        <v>2012</v>
      </c>
      <c r="D66" s="37">
        <v>41237</v>
      </c>
      <c r="E66" s="37">
        <v>41243</v>
      </c>
      <c r="F66" s="36" t="s">
        <v>50</v>
      </c>
      <c r="G66" s="36" t="s">
        <v>290</v>
      </c>
      <c r="H66" s="36" t="s">
        <v>291</v>
      </c>
      <c r="I66" s="36" t="s">
        <v>26</v>
      </c>
      <c r="J66" s="36" t="s">
        <v>27</v>
      </c>
      <c r="K66" s="36" t="s">
        <v>42</v>
      </c>
      <c r="L66" s="36" t="s">
        <v>43</v>
      </c>
      <c r="M66" s="36">
        <v>90004</v>
      </c>
      <c r="N66" s="36" t="s">
        <v>44</v>
      </c>
      <c r="O66" s="36" t="s">
        <v>296</v>
      </c>
      <c r="P66" s="36" t="s">
        <v>46</v>
      </c>
      <c r="Q66" s="36" t="s">
        <v>90</v>
      </c>
      <c r="R66" s="36" t="s">
        <v>297</v>
      </c>
      <c r="S66" s="36">
        <v>146.72999999999999</v>
      </c>
      <c r="T66" s="36">
        <v>3</v>
      </c>
      <c r="U66" s="36">
        <v>0</v>
      </c>
      <c r="V66" s="36">
        <v>68.963099999999997</v>
      </c>
    </row>
    <row r="67" spans="1:22" x14ac:dyDescent="0.25">
      <c r="A67" s="36">
        <v>66</v>
      </c>
      <c r="B67" s="36" t="s">
        <v>289</v>
      </c>
      <c r="C67" s="36">
        <v>2012</v>
      </c>
      <c r="D67" s="37">
        <v>41237</v>
      </c>
      <c r="E67" s="37">
        <v>41243</v>
      </c>
      <c r="F67" s="36" t="s">
        <v>50</v>
      </c>
      <c r="G67" s="36" t="s">
        <v>290</v>
      </c>
      <c r="H67" s="36" t="s">
        <v>291</v>
      </c>
      <c r="I67" s="36" t="s">
        <v>26</v>
      </c>
      <c r="J67" s="36" t="s">
        <v>27</v>
      </c>
      <c r="K67" s="36" t="s">
        <v>42</v>
      </c>
      <c r="L67" s="36" t="s">
        <v>43</v>
      </c>
      <c r="M67" s="36">
        <v>90004</v>
      </c>
      <c r="N67" s="36" t="s">
        <v>44</v>
      </c>
      <c r="O67" s="36" t="s">
        <v>298</v>
      </c>
      <c r="P67" s="36" t="s">
        <v>32</v>
      </c>
      <c r="Q67" s="36" t="s">
        <v>65</v>
      </c>
      <c r="R67" s="36" t="s">
        <v>299</v>
      </c>
      <c r="S67" s="36">
        <v>79.760000000000005</v>
      </c>
      <c r="T67" s="36">
        <v>4</v>
      </c>
      <c r="U67" s="36">
        <v>0</v>
      </c>
      <c r="V67" s="36">
        <v>22.332799999999999</v>
      </c>
    </row>
    <row r="68" spans="1:22" x14ac:dyDescent="0.25">
      <c r="A68" s="36">
        <v>67</v>
      </c>
      <c r="B68" s="36" t="s">
        <v>300</v>
      </c>
      <c r="C68" s="36">
        <v>2012</v>
      </c>
      <c r="D68" s="37">
        <v>41029</v>
      </c>
      <c r="E68" s="37">
        <v>41034</v>
      </c>
      <c r="F68" s="36" t="s">
        <v>50</v>
      </c>
      <c r="G68" s="36" t="s">
        <v>301</v>
      </c>
      <c r="H68" s="36" t="s">
        <v>302</v>
      </c>
      <c r="I68" s="36" t="s">
        <v>102</v>
      </c>
      <c r="J68" s="36" t="s">
        <v>27</v>
      </c>
      <c r="K68" s="36" t="s">
        <v>303</v>
      </c>
      <c r="L68" s="36" t="s">
        <v>211</v>
      </c>
      <c r="M68" s="36">
        <v>60610</v>
      </c>
      <c r="N68" s="36" t="s">
        <v>105</v>
      </c>
      <c r="O68" s="36" t="s">
        <v>304</v>
      </c>
      <c r="P68" s="36" t="s">
        <v>32</v>
      </c>
      <c r="Q68" s="36" t="s">
        <v>36</v>
      </c>
      <c r="R68" s="36" t="s">
        <v>305</v>
      </c>
      <c r="S68" s="36">
        <v>213.11500000000001</v>
      </c>
      <c r="T68" s="36">
        <v>5</v>
      </c>
      <c r="U68" s="36">
        <v>0.3</v>
      </c>
      <c r="V68" s="36">
        <v>-15.2225</v>
      </c>
    </row>
    <row r="69" spans="1:22" x14ac:dyDescent="0.25">
      <c r="A69" s="36">
        <v>68</v>
      </c>
      <c r="B69" s="36" t="s">
        <v>306</v>
      </c>
      <c r="C69" s="36">
        <v>2011</v>
      </c>
      <c r="D69" s="37">
        <v>40882</v>
      </c>
      <c r="E69" s="37">
        <v>40887</v>
      </c>
      <c r="F69" s="36" t="s">
        <v>50</v>
      </c>
      <c r="G69" s="36" t="s">
        <v>307</v>
      </c>
      <c r="H69" s="36" t="s">
        <v>308</v>
      </c>
      <c r="I69" s="36" t="s">
        <v>41</v>
      </c>
      <c r="J69" s="36" t="s">
        <v>27</v>
      </c>
      <c r="K69" s="36" t="s">
        <v>309</v>
      </c>
      <c r="L69" s="36" t="s">
        <v>310</v>
      </c>
      <c r="M69" s="36">
        <v>85234</v>
      </c>
      <c r="N69" s="36" t="s">
        <v>44</v>
      </c>
      <c r="O69" s="36" t="s">
        <v>311</v>
      </c>
      <c r="P69" s="36" t="s">
        <v>46</v>
      </c>
      <c r="Q69" s="36" t="s">
        <v>68</v>
      </c>
      <c r="R69" s="36" t="s">
        <v>312</v>
      </c>
      <c r="S69" s="36">
        <v>1113.0239999999999</v>
      </c>
      <c r="T69" s="36">
        <v>8</v>
      </c>
      <c r="U69" s="36">
        <v>0.2</v>
      </c>
      <c r="V69" s="36">
        <v>111.30240000000001</v>
      </c>
    </row>
    <row r="70" spans="1:22" x14ac:dyDescent="0.25">
      <c r="A70" s="36">
        <v>69</v>
      </c>
      <c r="B70" s="36" t="s">
        <v>306</v>
      </c>
      <c r="C70" s="36">
        <v>2011</v>
      </c>
      <c r="D70" s="37">
        <v>40882</v>
      </c>
      <c r="E70" s="37">
        <v>40887</v>
      </c>
      <c r="F70" s="36" t="s">
        <v>50</v>
      </c>
      <c r="G70" s="36" t="s">
        <v>307</v>
      </c>
      <c r="H70" s="36" t="s">
        <v>308</v>
      </c>
      <c r="I70" s="36" t="s">
        <v>41</v>
      </c>
      <c r="J70" s="36" t="s">
        <v>27</v>
      </c>
      <c r="K70" s="36" t="s">
        <v>309</v>
      </c>
      <c r="L70" s="36" t="s">
        <v>310</v>
      </c>
      <c r="M70" s="36">
        <v>85234</v>
      </c>
      <c r="N70" s="36" t="s">
        <v>44</v>
      </c>
      <c r="O70" s="36" t="s">
        <v>313</v>
      </c>
      <c r="P70" s="36" t="s">
        <v>71</v>
      </c>
      <c r="Q70" s="36" t="s">
        <v>72</v>
      </c>
      <c r="R70" s="36" t="s">
        <v>314</v>
      </c>
      <c r="S70" s="36">
        <v>167.96799999999999</v>
      </c>
      <c r="T70" s="36">
        <v>4</v>
      </c>
      <c r="U70" s="36">
        <v>0.2</v>
      </c>
      <c r="V70" s="36">
        <v>62.988</v>
      </c>
    </row>
    <row r="71" spans="1:22" x14ac:dyDescent="0.25">
      <c r="A71" s="36">
        <v>70</v>
      </c>
      <c r="B71" s="36" t="s">
        <v>315</v>
      </c>
      <c r="C71" s="36">
        <v>2013</v>
      </c>
      <c r="D71" s="37">
        <v>41430</v>
      </c>
      <c r="E71" s="37">
        <v>41432</v>
      </c>
      <c r="F71" s="36" t="s">
        <v>188</v>
      </c>
      <c r="G71" s="36" t="s">
        <v>316</v>
      </c>
      <c r="H71" s="36" t="s">
        <v>317</v>
      </c>
      <c r="I71" s="36" t="s">
        <v>26</v>
      </c>
      <c r="J71" s="36" t="s">
        <v>27</v>
      </c>
      <c r="K71" s="36" t="s">
        <v>318</v>
      </c>
      <c r="L71" s="36" t="s">
        <v>319</v>
      </c>
      <c r="M71" s="36">
        <v>22153</v>
      </c>
      <c r="N71" s="36" t="s">
        <v>30</v>
      </c>
      <c r="O71" s="36" t="s">
        <v>320</v>
      </c>
      <c r="P71" s="36" t="s">
        <v>46</v>
      </c>
      <c r="Q71" s="36" t="s">
        <v>90</v>
      </c>
      <c r="R71" s="36" t="s">
        <v>321</v>
      </c>
      <c r="S71" s="36">
        <v>75.88</v>
      </c>
      <c r="T71" s="36">
        <v>2</v>
      </c>
      <c r="U71" s="36">
        <v>0</v>
      </c>
      <c r="V71" s="36">
        <v>35.663600000000002</v>
      </c>
    </row>
    <row r="72" spans="1:22" x14ac:dyDescent="0.25">
      <c r="A72" s="36">
        <v>71</v>
      </c>
      <c r="B72" s="36" t="s">
        <v>322</v>
      </c>
      <c r="C72" s="36">
        <v>2013</v>
      </c>
      <c r="D72" s="37">
        <v>41536</v>
      </c>
      <c r="E72" s="37">
        <v>41541</v>
      </c>
      <c r="F72" s="36" t="s">
        <v>50</v>
      </c>
      <c r="G72" s="36" t="s">
        <v>323</v>
      </c>
      <c r="H72" s="36" t="s">
        <v>324</v>
      </c>
      <c r="I72" s="36" t="s">
        <v>26</v>
      </c>
      <c r="J72" s="36" t="s">
        <v>27</v>
      </c>
      <c r="K72" s="36" t="s">
        <v>266</v>
      </c>
      <c r="L72" s="36" t="s">
        <v>267</v>
      </c>
      <c r="M72" s="36">
        <v>10009</v>
      </c>
      <c r="N72" s="36" t="s">
        <v>148</v>
      </c>
      <c r="O72" s="36" t="s">
        <v>325</v>
      </c>
      <c r="P72" s="36" t="s">
        <v>46</v>
      </c>
      <c r="Q72" s="36" t="s">
        <v>75</v>
      </c>
      <c r="R72" s="36" t="s">
        <v>326</v>
      </c>
      <c r="S72" s="36">
        <v>4.6159999999999997</v>
      </c>
      <c r="T72" s="36">
        <v>1</v>
      </c>
      <c r="U72" s="36">
        <v>0.2</v>
      </c>
      <c r="V72" s="36">
        <v>1.7310000000000001</v>
      </c>
    </row>
    <row r="73" spans="1:22" x14ac:dyDescent="0.25">
      <c r="A73" s="36">
        <v>72</v>
      </c>
      <c r="B73" s="36" t="s">
        <v>327</v>
      </c>
      <c r="C73" s="36">
        <v>2014</v>
      </c>
      <c r="D73" s="37">
        <v>41897</v>
      </c>
      <c r="E73" s="37">
        <v>41900</v>
      </c>
      <c r="F73" s="36" t="s">
        <v>23</v>
      </c>
      <c r="G73" s="36" t="s">
        <v>164</v>
      </c>
      <c r="H73" s="36" t="s">
        <v>165</v>
      </c>
      <c r="I73" s="36" t="s">
        <v>26</v>
      </c>
      <c r="J73" s="36" t="s">
        <v>27</v>
      </c>
      <c r="K73" s="36" t="s">
        <v>328</v>
      </c>
      <c r="L73" s="36" t="s">
        <v>238</v>
      </c>
      <c r="M73" s="36">
        <v>49201</v>
      </c>
      <c r="N73" s="36" t="s">
        <v>105</v>
      </c>
      <c r="O73" s="36" t="s">
        <v>329</v>
      </c>
      <c r="P73" s="36" t="s">
        <v>46</v>
      </c>
      <c r="Q73" s="36" t="s">
        <v>90</v>
      </c>
      <c r="R73" s="36" t="s">
        <v>330</v>
      </c>
      <c r="S73" s="36">
        <v>19.05</v>
      </c>
      <c r="T73" s="36">
        <v>3</v>
      </c>
      <c r="U73" s="36">
        <v>0</v>
      </c>
      <c r="V73" s="36">
        <v>8.7629999999999999</v>
      </c>
    </row>
    <row r="74" spans="1:22" x14ac:dyDescent="0.25">
      <c r="A74" s="36">
        <v>73</v>
      </c>
      <c r="B74" s="36" t="s">
        <v>331</v>
      </c>
      <c r="C74" s="36">
        <v>2012</v>
      </c>
      <c r="D74" s="37">
        <v>41025</v>
      </c>
      <c r="E74" s="37">
        <v>41031</v>
      </c>
      <c r="F74" s="36" t="s">
        <v>50</v>
      </c>
      <c r="G74" s="36" t="s">
        <v>332</v>
      </c>
      <c r="H74" s="36" t="s">
        <v>333</v>
      </c>
      <c r="I74" s="36" t="s">
        <v>26</v>
      </c>
      <c r="J74" s="36" t="s">
        <v>27</v>
      </c>
      <c r="K74" s="36" t="s">
        <v>334</v>
      </c>
      <c r="L74" s="36" t="s">
        <v>335</v>
      </c>
      <c r="M74" s="36">
        <v>38109</v>
      </c>
      <c r="N74" s="36" t="s">
        <v>30</v>
      </c>
      <c r="O74" s="36" t="s">
        <v>336</v>
      </c>
      <c r="P74" s="36" t="s">
        <v>32</v>
      </c>
      <c r="Q74" s="36" t="s">
        <v>36</v>
      </c>
      <c r="R74" s="36" t="s">
        <v>337</v>
      </c>
      <c r="S74" s="36">
        <v>831.93600000000004</v>
      </c>
      <c r="T74" s="36">
        <v>8</v>
      </c>
      <c r="U74" s="36">
        <v>0.2</v>
      </c>
      <c r="V74" s="36">
        <v>-114.3912</v>
      </c>
    </row>
    <row r="75" spans="1:22" x14ac:dyDescent="0.25">
      <c r="A75" s="36">
        <v>74</v>
      </c>
      <c r="B75" s="36" t="s">
        <v>331</v>
      </c>
      <c r="C75" s="36">
        <v>2012</v>
      </c>
      <c r="D75" s="37">
        <v>41025</v>
      </c>
      <c r="E75" s="37">
        <v>41031</v>
      </c>
      <c r="F75" s="36" t="s">
        <v>50</v>
      </c>
      <c r="G75" s="36" t="s">
        <v>332</v>
      </c>
      <c r="H75" s="36" t="s">
        <v>333</v>
      </c>
      <c r="I75" s="36" t="s">
        <v>26</v>
      </c>
      <c r="J75" s="36" t="s">
        <v>27</v>
      </c>
      <c r="K75" s="36" t="s">
        <v>334</v>
      </c>
      <c r="L75" s="36" t="s">
        <v>335</v>
      </c>
      <c r="M75" s="36">
        <v>38109</v>
      </c>
      <c r="N75" s="36" t="s">
        <v>30</v>
      </c>
      <c r="O75" s="36" t="s">
        <v>338</v>
      </c>
      <c r="P75" s="36" t="s">
        <v>32</v>
      </c>
      <c r="Q75" s="36" t="s">
        <v>65</v>
      </c>
      <c r="R75" s="36" t="s">
        <v>339</v>
      </c>
      <c r="S75" s="36">
        <v>97.04</v>
      </c>
      <c r="T75" s="36">
        <v>2</v>
      </c>
      <c r="U75" s="36">
        <v>0.2</v>
      </c>
      <c r="V75" s="36">
        <v>1.2130000000000001</v>
      </c>
    </row>
    <row r="76" spans="1:22" x14ac:dyDescent="0.25">
      <c r="A76" s="36">
        <v>75</v>
      </c>
      <c r="B76" s="36" t="s">
        <v>331</v>
      </c>
      <c r="C76" s="36">
        <v>2012</v>
      </c>
      <c r="D76" s="37">
        <v>41025</v>
      </c>
      <c r="E76" s="37">
        <v>41031</v>
      </c>
      <c r="F76" s="36" t="s">
        <v>50</v>
      </c>
      <c r="G76" s="36" t="s">
        <v>332</v>
      </c>
      <c r="H76" s="36" t="s">
        <v>333</v>
      </c>
      <c r="I76" s="36" t="s">
        <v>26</v>
      </c>
      <c r="J76" s="36" t="s">
        <v>27</v>
      </c>
      <c r="K76" s="36" t="s">
        <v>334</v>
      </c>
      <c r="L76" s="36" t="s">
        <v>335</v>
      </c>
      <c r="M76" s="36">
        <v>38109</v>
      </c>
      <c r="N76" s="36" t="s">
        <v>30</v>
      </c>
      <c r="O76" s="36" t="s">
        <v>340</v>
      </c>
      <c r="P76" s="36" t="s">
        <v>46</v>
      </c>
      <c r="Q76" s="36" t="s">
        <v>59</v>
      </c>
      <c r="R76" s="36" t="s">
        <v>341</v>
      </c>
      <c r="S76" s="36">
        <v>72.784000000000006</v>
      </c>
      <c r="T76" s="36">
        <v>1</v>
      </c>
      <c r="U76" s="36">
        <v>0.2</v>
      </c>
      <c r="V76" s="36">
        <v>-18.196000000000002</v>
      </c>
    </row>
    <row r="77" spans="1:22" x14ac:dyDescent="0.25">
      <c r="A77" s="36">
        <v>76</v>
      </c>
      <c r="B77" s="36" t="s">
        <v>342</v>
      </c>
      <c r="C77" s="36">
        <v>2014</v>
      </c>
      <c r="D77" s="37">
        <v>41983</v>
      </c>
      <c r="E77" s="37">
        <v>41985</v>
      </c>
      <c r="F77" s="36" t="s">
        <v>188</v>
      </c>
      <c r="G77" s="36" t="s">
        <v>343</v>
      </c>
      <c r="H77" s="36" t="s">
        <v>344</v>
      </c>
      <c r="I77" s="36" t="s">
        <v>41</v>
      </c>
      <c r="J77" s="36" t="s">
        <v>27</v>
      </c>
      <c r="K77" s="36" t="s">
        <v>184</v>
      </c>
      <c r="L77" s="36" t="s">
        <v>104</v>
      </c>
      <c r="M77" s="36">
        <v>77041</v>
      </c>
      <c r="N77" s="36" t="s">
        <v>105</v>
      </c>
      <c r="O77" s="36" t="s">
        <v>345</v>
      </c>
      <c r="P77" s="36" t="s">
        <v>46</v>
      </c>
      <c r="Q77" s="36" t="s">
        <v>75</v>
      </c>
      <c r="R77" s="36" t="s">
        <v>346</v>
      </c>
      <c r="S77" s="36">
        <v>1.248</v>
      </c>
      <c r="T77" s="36">
        <v>3</v>
      </c>
      <c r="U77" s="36">
        <v>0.8</v>
      </c>
      <c r="V77" s="36">
        <v>-1.9343999999999999</v>
      </c>
    </row>
    <row r="78" spans="1:22" x14ac:dyDescent="0.25">
      <c r="A78" s="36">
        <v>77</v>
      </c>
      <c r="B78" s="36" t="s">
        <v>342</v>
      </c>
      <c r="C78" s="36">
        <v>2014</v>
      </c>
      <c r="D78" s="37">
        <v>41983</v>
      </c>
      <c r="E78" s="37">
        <v>41985</v>
      </c>
      <c r="F78" s="36" t="s">
        <v>188</v>
      </c>
      <c r="G78" s="36" t="s">
        <v>343</v>
      </c>
      <c r="H78" s="36" t="s">
        <v>344</v>
      </c>
      <c r="I78" s="36" t="s">
        <v>41</v>
      </c>
      <c r="J78" s="36" t="s">
        <v>27</v>
      </c>
      <c r="K78" s="36" t="s">
        <v>184</v>
      </c>
      <c r="L78" s="36" t="s">
        <v>104</v>
      </c>
      <c r="M78" s="36">
        <v>77041</v>
      </c>
      <c r="N78" s="36" t="s">
        <v>105</v>
      </c>
      <c r="O78" s="36" t="s">
        <v>347</v>
      </c>
      <c r="P78" s="36" t="s">
        <v>32</v>
      </c>
      <c r="Q78" s="36" t="s">
        <v>65</v>
      </c>
      <c r="R78" s="36" t="s">
        <v>348</v>
      </c>
      <c r="S78" s="36">
        <v>9.7080000000000002</v>
      </c>
      <c r="T78" s="36">
        <v>3</v>
      </c>
      <c r="U78" s="36">
        <v>0.6</v>
      </c>
      <c r="V78" s="36">
        <v>-5.8247999999999998</v>
      </c>
    </row>
    <row r="79" spans="1:22" x14ac:dyDescent="0.25">
      <c r="A79" s="36">
        <v>78</v>
      </c>
      <c r="B79" s="36" t="s">
        <v>342</v>
      </c>
      <c r="C79" s="36">
        <v>2014</v>
      </c>
      <c r="D79" s="37">
        <v>41983</v>
      </c>
      <c r="E79" s="37">
        <v>41985</v>
      </c>
      <c r="F79" s="36" t="s">
        <v>188</v>
      </c>
      <c r="G79" s="36" t="s">
        <v>343</v>
      </c>
      <c r="H79" s="36" t="s">
        <v>344</v>
      </c>
      <c r="I79" s="36" t="s">
        <v>41</v>
      </c>
      <c r="J79" s="36" t="s">
        <v>27</v>
      </c>
      <c r="K79" s="36" t="s">
        <v>184</v>
      </c>
      <c r="L79" s="36" t="s">
        <v>104</v>
      </c>
      <c r="M79" s="36">
        <v>77041</v>
      </c>
      <c r="N79" s="36" t="s">
        <v>105</v>
      </c>
      <c r="O79" s="36" t="s">
        <v>349</v>
      </c>
      <c r="P79" s="36" t="s">
        <v>46</v>
      </c>
      <c r="Q79" s="36" t="s">
        <v>59</v>
      </c>
      <c r="R79" s="36" t="s">
        <v>350</v>
      </c>
      <c r="S79" s="36">
        <v>27.24</v>
      </c>
      <c r="T79" s="36">
        <v>3</v>
      </c>
      <c r="U79" s="36">
        <v>0.2</v>
      </c>
      <c r="V79" s="36">
        <v>2.7240000000000002</v>
      </c>
    </row>
    <row r="80" spans="1:22" x14ac:dyDescent="0.25">
      <c r="A80" s="36">
        <v>79</v>
      </c>
      <c r="B80" s="36" t="s">
        <v>351</v>
      </c>
      <c r="C80" s="36">
        <v>2011</v>
      </c>
      <c r="D80" s="37">
        <v>40873</v>
      </c>
      <c r="E80" s="37">
        <v>40878</v>
      </c>
      <c r="F80" s="36" t="s">
        <v>23</v>
      </c>
      <c r="G80" s="36" t="s">
        <v>332</v>
      </c>
      <c r="H80" s="36" t="s">
        <v>333</v>
      </c>
      <c r="I80" s="36" t="s">
        <v>26</v>
      </c>
      <c r="J80" s="36" t="s">
        <v>27</v>
      </c>
      <c r="K80" s="36" t="s">
        <v>184</v>
      </c>
      <c r="L80" s="36" t="s">
        <v>104</v>
      </c>
      <c r="M80" s="36">
        <v>77070</v>
      </c>
      <c r="N80" s="36" t="s">
        <v>105</v>
      </c>
      <c r="O80" s="36" t="s">
        <v>352</v>
      </c>
      <c r="P80" s="36" t="s">
        <v>32</v>
      </c>
      <c r="Q80" s="36" t="s">
        <v>65</v>
      </c>
      <c r="R80" s="36" t="s">
        <v>353</v>
      </c>
      <c r="S80" s="36">
        <v>19.3</v>
      </c>
      <c r="T80" s="36">
        <v>5</v>
      </c>
      <c r="U80" s="36">
        <v>0.6</v>
      </c>
      <c r="V80" s="36">
        <v>-14.475</v>
      </c>
    </row>
    <row r="81" spans="1:22" x14ac:dyDescent="0.25">
      <c r="A81" s="36">
        <v>80</v>
      </c>
      <c r="B81" s="36" t="s">
        <v>354</v>
      </c>
      <c r="C81" s="36">
        <v>2013</v>
      </c>
      <c r="D81" s="37">
        <v>41438</v>
      </c>
      <c r="E81" s="37">
        <v>41441</v>
      </c>
      <c r="F81" s="36" t="s">
        <v>188</v>
      </c>
      <c r="G81" s="36" t="s">
        <v>355</v>
      </c>
      <c r="H81" s="36" t="s">
        <v>356</v>
      </c>
      <c r="I81" s="36" t="s">
        <v>41</v>
      </c>
      <c r="J81" s="36" t="s">
        <v>27</v>
      </c>
      <c r="K81" s="36" t="s">
        <v>357</v>
      </c>
      <c r="L81" s="36" t="s">
        <v>358</v>
      </c>
      <c r="M81" s="36">
        <v>35601</v>
      </c>
      <c r="N81" s="36" t="s">
        <v>30</v>
      </c>
      <c r="O81" s="36" t="s">
        <v>359</v>
      </c>
      <c r="P81" s="36" t="s">
        <v>46</v>
      </c>
      <c r="Q81" s="36" t="s">
        <v>78</v>
      </c>
      <c r="R81" s="36" t="s">
        <v>360</v>
      </c>
      <c r="S81" s="36">
        <v>208.16</v>
      </c>
      <c r="T81" s="36">
        <v>1</v>
      </c>
      <c r="U81" s="36">
        <v>0</v>
      </c>
      <c r="V81" s="36">
        <v>56.203200000000002</v>
      </c>
    </row>
    <row r="82" spans="1:22" x14ac:dyDescent="0.25">
      <c r="A82" s="36">
        <v>81</v>
      </c>
      <c r="B82" s="36" t="s">
        <v>354</v>
      </c>
      <c r="C82" s="36">
        <v>2013</v>
      </c>
      <c r="D82" s="37">
        <v>41438</v>
      </c>
      <c r="E82" s="37">
        <v>41441</v>
      </c>
      <c r="F82" s="36" t="s">
        <v>188</v>
      </c>
      <c r="G82" s="36" t="s">
        <v>355</v>
      </c>
      <c r="H82" s="36" t="s">
        <v>356</v>
      </c>
      <c r="I82" s="36" t="s">
        <v>41</v>
      </c>
      <c r="J82" s="36" t="s">
        <v>27</v>
      </c>
      <c r="K82" s="36" t="s">
        <v>357</v>
      </c>
      <c r="L82" s="36" t="s">
        <v>358</v>
      </c>
      <c r="M82" s="36">
        <v>35601</v>
      </c>
      <c r="N82" s="36" t="s">
        <v>30</v>
      </c>
      <c r="O82" s="36" t="s">
        <v>361</v>
      </c>
      <c r="P82" s="36" t="s">
        <v>46</v>
      </c>
      <c r="Q82" s="36" t="s">
        <v>75</v>
      </c>
      <c r="R82" s="36" t="s">
        <v>362</v>
      </c>
      <c r="S82" s="36">
        <v>16.739999999999998</v>
      </c>
      <c r="T82" s="36">
        <v>3</v>
      </c>
      <c r="U82" s="36">
        <v>0</v>
      </c>
      <c r="V82" s="36">
        <v>8.0351999999999997</v>
      </c>
    </row>
    <row r="83" spans="1:22" x14ac:dyDescent="0.25">
      <c r="A83" s="36">
        <v>82</v>
      </c>
      <c r="B83" s="36" t="s">
        <v>363</v>
      </c>
      <c r="C83" s="36">
        <v>2011</v>
      </c>
      <c r="D83" s="37">
        <v>40828</v>
      </c>
      <c r="E83" s="37">
        <v>40832</v>
      </c>
      <c r="F83" s="36" t="s">
        <v>50</v>
      </c>
      <c r="G83" s="36" t="s">
        <v>364</v>
      </c>
      <c r="H83" s="36" t="s">
        <v>365</v>
      </c>
      <c r="I83" s="36" t="s">
        <v>26</v>
      </c>
      <c r="J83" s="36" t="s">
        <v>27</v>
      </c>
      <c r="K83" s="36" t="s">
        <v>127</v>
      </c>
      <c r="L83" s="36" t="s">
        <v>43</v>
      </c>
      <c r="M83" s="36">
        <v>94122</v>
      </c>
      <c r="N83" s="36" t="s">
        <v>44</v>
      </c>
      <c r="O83" s="36" t="s">
        <v>366</v>
      </c>
      <c r="P83" s="36" t="s">
        <v>46</v>
      </c>
      <c r="Q83" s="36" t="s">
        <v>68</v>
      </c>
      <c r="R83" s="36" t="s">
        <v>367</v>
      </c>
      <c r="S83" s="36">
        <v>14.9</v>
      </c>
      <c r="T83" s="36">
        <v>5</v>
      </c>
      <c r="U83" s="36">
        <v>0</v>
      </c>
      <c r="V83" s="36">
        <v>4.1719999999999997</v>
      </c>
    </row>
    <row r="84" spans="1:22" x14ac:dyDescent="0.25">
      <c r="A84" s="36">
        <v>83</v>
      </c>
      <c r="B84" s="36" t="s">
        <v>363</v>
      </c>
      <c r="C84" s="36">
        <v>2011</v>
      </c>
      <c r="D84" s="37">
        <v>40828</v>
      </c>
      <c r="E84" s="37">
        <v>40832</v>
      </c>
      <c r="F84" s="36" t="s">
        <v>50</v>
      </c>
      <c r="G84" s="36" t="s">
        <v>364</v>
      </c>
      <c r="H84" s="36" t="s">
        <v>365</v>
      </c>
      <c r="I84" s="36" t="s">
        <v>26</v>
      </c>
      <c r="J84" s="36" t="s">
        <v>27</v>
      </c>
      <c r="K84" s="36" t="s">
        <v>127</v>
      </c>
      <c r="L84" s="36" t="s">
        <v>43</v>
      </c>
      <c r="M84" s="36">
        <v>94122</v>
      </c>
      <c r="N84" s="36" t="s">
        <v>44</v>
      </c>
      <c r="O84" s="36" t="s">
        <v>368</v>
      </c>
      <c r="P84" s="36" t="s">
        <v>46</v>
      </c>
      <c r="Q84" s="36" t="s">
        <v>59</v>
      </c>
      <c r="R84" s="36" t="s">
        <v>369</v>
      </c>
      <c r="S84" s="36">
        <v>21.39</v>
      </c>
      <c r="T84" s="36">
        <v>1</v>
      </c>
      <c r="U84" s="36">
        <v>0</v>
      </c>
      <c r="V84" s="36">
        <v>6.2031000000000001</v>
      </c>
    </row>
    <row r="85" spans="1:22" x14ac:dyDescent="0.25">
      <c r="A85" s="36">
        <v>84</v>
      </c>
      <c r="B85" s="36" t="s">
        <v>370</v>
      </c>
      <c r="C85" s="36">
        <v>2012</v>
      </c>
      <c r="D85" s="37">
        <v>41155</v>
      </c>
      <c r="E85" s="37">
        <v>41160</v>
      </c>
      <c r="F85" s="36" t="s">
        <v>50</v>
      </c>
      <c r="G85" s="36" t="s">
        <v>371</v>
      </c>
      <c r="H85" s="36" t="s">
        <v>372</v>
      </c>
      <c r="I85" s="36" t="s">
        <v>41</v>
      </c>
      <c r="J85" s="36" t="s">
        <v>27</v>
      </c>
      <c r="K85" s="36" t="s">
        <v>373</v>
      </c>
      <c r="L85" s="36" t="s">
        <v>88</v>
      </c>
      <c r="M85" s="36">
        <v>27707</v>
      </c>
      <c r="N85" s="36" t="s">
        <v>30</v>
      </c>
      <c r="O85" s="36" t="s">
        <v>374</v>
      </c>
      <c r="P85" s="36" t="s">
        <v>46</v>
      </c>
      <c r="Q85" s="36" t="s">
        <v>173</v>
      </c>
      <c r="R85" s="36" t="s">
        <v>375</v>
      </c>
      <c r="S85" s="36">
        <v>200.98400000000001</v>
      </c>
      <c r="T85" s="36">
        <v>7</v>
      </c>
      <c r="U85" s="36">
        <v>0.2</v>
      </c>
      <c r="V85" s="36">
        <v>62.807499999999997</v>
      </c>
    </row>
    <row r="86" spans="1:22" x14ac:dyDescent="0.25">
      <c r="A86" s="36">
        <v>85</v>
      </c>
      <c r="B86" s="36" t="s">
        <v>376</v>
      </c>
      <c r="C86" s="36">
        <v>2014</v>
      </c>
      <c r="D86" s="37">
        <v>41957</v>
      </c>
      <c r="E86" s="37">
        <v>41960</v>
      </c>
      <c r="F86" s="36" t="s">
        <v>188</v>
      </c>
      <c r="G86" s="36" t="s">
        <v>377</v>
      </c>
      <c r="H86" s="36" t="s">
        <v>378</v>
      </c>
      <c r="I86" s="36" t="s">
        <v>102</v>
      </c>
      <c r="J86" s="36" t="s">
        <v>27</v>
      </c>
      <c r="K86" s="36" t="s">
        <v>303</v>
      </c>
      <c r="L86" s="36" t="s">
        <v>211</v>
      </c>
      <c r="M86" s="36">
        <v>60623</v>
      </c>
      <c r="N86" s="36" t="s">
        <v>105</v>
      </c>
      <c r="O86" s="36" t="s">
        <v>379</v>
      </c>
      <c r="P86" s="36" t="s">
        <v>46</v>
      </c>
      <c r="Q86" s="36" t="s">
        <v>59</v>
      </c>
      <c r="R86" s="36" t="s">
        <v>380</v>
      </c>
      <c r="S86" s="36">
        <v>230.376</v>
      </c>
      <c r="T86" s="36">
        <v>3</v>
      </c>
      <c r="U86" s="36">
        <v>0.2</v>
      </c>
      <c r="V86" s="36">
        <v>-48.954900000000002</v>
      </c>
    </row>
    <row r="87" spans="1:22" x14ac:dyDescent="0.25">
      <c r="A87" s="36">
        <v>86</v>
      </c>
      <c r="B87" s="36" t="s">
        <v>381</v>
      </c>
      <c r="C87" s="36">
        <v>2014</v>
      </c>
      <c r="D87" s="37">
        <v>41788</v>
      </c>
      <c r="E87" s="37">
        <v>41790</v>
      </c>
      <c r="F87" s="36" t="s">
        <v>23</v>
      </c>
      <c r="G87" s="36" t="s">
        <v>235</v>
      </c>
      <c r="H87" s="36" t="s">
        <v>236</v>
      </c>
      <c r="I87" s="36" t="s">
        <v>26</v>
      </c>
      <c r="J87" s="36" t="s">
        <v>27</v>
      </c>
      <c r="K87" s="36" t="s">
        <v>382</v>
      </c>
      <c r="L87" s="36" t="s">
        <v>383</v>
      </c>
      <c r="M87" s="36">
        <v>29203</v>
      </c>
      <c r="N87" s="36" t="s">
        <v>30</v>
      </c>
      <c r="O87" s="36" t="s">
        <v>384</v>
      </c>
      <c r="P87" s="36" t="s">
        <v>32</v>
      </c>
      <c r="Q87" s="36" t="s">
        <v>36</v>
      </c>
      <c r="R87" s="36" t="s">
        <v>385</v>
      </c>
      <c r="S87" s="36">
        <v>301.95999999999998</v>
      </c>
      <c r="T87" s="36">
        <v>2</v>
      </c>
      <c r="U87" s="36">
        <v>0</v>
      </c>
      <c r="V87" s="36">
        <v>33.215600000000002</v>
      </c>
    </row>
    <row r="88" spans="1:22" x14ac:dyDescent="0.25">
      <c r="A88" s="36">
        <v>87</v>
      </c>
      <c r="B88" s="36" t="s">
        <v>386</v>
      </c>
      <c r="C88" s="36">
        <v>2014</v>
      </c>
      <c r="D88" s="37">
        <v>41939</v>
      </c>
      <c r="E88" s="37">
        <v>41946</v>
      </c>
      <c r="F88" s="36" t="s">
        <v>50</v>
      </c>
      <c r="G88" s="36" t="s">
        <v>387</v>
      </c>
      <c r="H88" s="36" t="s">
        <v>388</v>
      </c>
      <c r="I88" s="36" t="s">
        <v>26</v>
      </c>
      <c r="J88" s="36" t="s">
        <v>27</v>
      </c>
      <c r="K88" s="36" t="s">
        <v>389</v>
      </c>
      <c r="L88" s="36" t="s">
        <v>229</v>
      </c>
      <c r="M88" s="36">
        <v>55901</v>
      </c>
      <c r="N88" s="36" t="s">
        <v>105</v>
      </c>
      <c r="O88" s="36" t="s">
        <v>390</v>
      </c>
      <c r="P88" s="36" t="s">
        <v>71</v>
      </c>
      <c r="Q88" s="36" t="s">
        <v>161</v>
      </c>
      <c r="R88" s="36" t="s">
        <v>391</v>
      </c>
      <c r="S88" s="36">
        <v>19.989999999999998</v>
      </c>
      <c r="T88" s="36">
        <v>1</v>
      </c>
      <c r="U88" s="36">
        <v>0</v>
      </c>
      <c r="V88" s="36">
        <v>6.7965999999999998</v>
      </c>
    </row>
    <row r="89" spans="1:22" x14ac:dyDescent="0.25">
      <c r="A89" s="36">
        <v>88</v>
      </c>
      <c r="B89" s="36" t="s">
        <v>386</v>
      </c>
      <c r="C89" s="36">
        <v>2014</v>
      </c>
      <c r="D89" s="37">
        <v>41939</v>
      </c>
      <c r="E89" s="37">
        <v>41946</v>
      </c>
      <c r="F89" s="36" t="s">
        <v>50</v>
      </c>
      <c r="G89" s="36" t="s">
        <v>387</v>
      </c>
      <c r="H89" s="36" t="s">
        <v>388</v>
      </c>
      <c r="I89" s="36" t="s">
        <v>26</v>
      </c>
      <c r="J89" s="36" t="s">
        <v>27</v>
      </c>
      <c r="K89" s="36" t="s">
        <v>389</v>
      </c>
      <c r="L89" s="36" t="s">
        <v>229</v>
      </c>
      <c r="M89" s="36">
        <v>55901</v>
      </c>
      <c r="N89" s="36" t="s">
        <v>105</v>
      </c>
      <c r="O89" s="36" t="s">
        <v>392</v>
      </c>
      <c r="P89" s="36" t="s">
        <v>46</v>
      </c>
      <c r="Q89" s="36" t="s">
        <v>47</v>
      </c>
      <c r="R89" s="36" t="s">
        <v>393</v>
      </c>
      <c r="S89" s="36">
        <v>6.16</v>
      </c>
      <c r="T89" s="36">
        <v>2</v>
      </c>
      <c r="U89" s="36">
        <v>0</v>
      </c>
      <c r="V89" s="36">
        <v>2.9567999999999999</v>
      </c>
    </row>
    <row r="90" spans="1:22" x14ac:dyDescent="0.25">
      <c r="A90" s="36">
        <v>89</v>
      </c>
      <c r="B90" s="36" t="s">
        <v>394</v>
      </c>
      <c r="C90" s="36">
        <v>2013</v>
      </c>
      <c r="D90" s="37">
        <v>41370</v>
      </c>
      <c r="E90" s="37">
        <v>41375</v>
      </c>
      <c r="F90" s="36" t="s">
        <v>23</v>
      </c>
      <c r="G90" s="36" t="s">
        <v>395</v>
      </c>
      <c r="H90" s="36" t="s">
        <v>396</v>
      </c>
      <c r="I90" s="36" t="s">
        <v>102</v>
      </c>
      <c r="J90" s="36" t="s">
        <v>27</v>
      </c>
      <c r="K90" s="36" t="s">
        <v>184</v>
      </c>
      <c r="L90" s="36" t="s">
        <v>104</v>
      </c>
      <c r="M90" s="36">
        <v>77095</v>
      </c>
      <c r="N90" s="36" t="s">
        <v>105</v>
      </c>
      <c r="O90" s="36" t="s">
        <v>397</v>
      </c>
      <c r="P90" s="36" t="s">
        <v>46</v>
      </c>
      <c r="Q90" s="36" t="s">
        <v>59</v>
      </c>
      <c r="R90" s="36" t="s">
        <v>398</v>
      </c>
      <c r="S90" s="36">
        <v>158.36799999999999</v>
      </c>
      <c r="T90" s="36">
        <v>7</v>
      </c>
      <c r="U90" s="36">
        <v>0.2</v>
      </c>
      <c r="V90" s="36">
        <v>13.857200000000001</v>
      </c>
    </row>
    <row r="91" spans="1:22" x14ac:dyDescent="0.25">
      <c r="A91" s="36">
        <v>90</v>
      </c>
      <c r="B91" s="36" t="s">
        <v>399</v>
      </c>
      <c r="C91" s="36">
        <v>2013</v>
      </c>
      <c r="D91" s="37">
        <v>41535</v>
      </c>
      <c r="E91" s="37">
        <v>41540</v>
      </c>
      <c r="F91" s="36" t="s">
        <v>50</v>
      </c>
      <c r="G91" s="36" t="s">
        <v>400</v>
      </c>
      <c r="H91" s="36" t="s">
        <v>401</v>
      </c>
      <c r="I91" s="36" t="s">
        <v>41</v>
      </c>
      <c r="J91" s="36" t="s">
        <v>27</v>
      </c>
      <c r="K91" s="36" t="s">
        <v>42</v>
      </c>
      <c r="L91" s="36" t="s">
        <v>43</v>
      </c>
      <c r="M91" s="36">
        <v>90036</v>
      </c>
      <c r="N91" s="36" t="s">
        <v>44</v>
      </c>
      <c r="O91" s="36" t="s">
        <v>402</v>
      </c>
      <c r="P91" s="36" t="s">
        <v>46</v>
      </c>
      <c r="Q91" s="36" t="s">
        <v>68</v>
      </c>
      <c r="R91" s="36" t="s">
        <v>403</v>
      </c>
      <c r="S91" s="36">
        <v>20.100000000000001</v>
      </c>
      <c r="T91" s="36">
        <v>3</v>
      </c>
      <c r="U91" s="36">
        <v>0</v>
      </c>
      <c r="V91" s="36">
        <v>6.633</v>
      </c>
    </row>
    <row r="92" spans="1:22" x14ac:dyDescent="0.25">
      <c r="A92" s="36">
        <v>91</v>
      </c>
      <c r="B92" s="36" t="s">
        <v>399</v>
      </c>
      <c r="C92" s="36">
        <v>2013</v>
      </c>
      <c r="D92" s="37">
        <v>41535</v>
      </c>
      <c r="E92" s="37">
        <v>41540</v>
      </c>
      <c r="F92" s="36" t="s">
        <v>50</v>
      </c>
      <c r="G92" s="36" t="s">
        <v>400</v>
      </c>
      <c r="H92" s="36" t="s">
        <v>401</v>
      </c>
      <c r="I92" s="36" t="s">
        <v>41</v>
      </c>
      <c r="J92" s="36" t="s">
        <v>27</v>
      </c>
      <c r="K92" s="36" t="s">
        <v>42</v>
      </c>
      <c r="L92" s="36" t="s">
        <v>43</v>
      </c>
      <c r="M92" s="36">
        <v>90036</v>
      </c>
      <c r="N92" s="36" t="s">
        <v>44</v>
      </c>
      <c r="O92" s="36" t="s">
        <v>212</v>
      </c>
      <c r="P92" s="36" t="s">
        <v>71</v>
      </c>
      <c r="Q92" s="36" t="s">
        <v>72</v>
      </c>
      <c r="R92" s="36" t="s">
        <v>213</v>
      </c>
      <c r="S92" s="36">
        <v>73.584000000000003</v>
      </c>
      <c r="T92" s="36">
        <v>2</v>
      </c>
      <c r="U92" s="36">
        <v>0.2</v>
      </c>
      <c r="V92" s="36">
        <v>8.2782</v>
      </c>
    </row>
    <row r="93" spans="1:22" x14ac:dyDescent="0.25">
      <c r="A93" s="36">
        <v>92</v>
      </c>
      <c r="B93" s="36" t="s">
        <v>399</v>
      </c>
      <c r="C93" s="36">
        <v>2013</v>
      </c>
      <c r="D93" s="37">
        <v>41535</v>
      </c>
      <c r="E93" s="37">
        <v>41540</v>
      </c>
      <c r="F93" s="36" t="s">
        <v>50</v>
      </c>
      <c r="G93" s="36" t="s">
        <v>400</v>
      </c>
      <c r="H93" s="36" t="s">
        <v>401</v>
      </c>
      <c r="I93" s="36" t="s">
        <v>41</v>
      </c>
      <c r="J93" s="36" t="s">
        <v>27</v>
      </c>
      <c r="K93" s="36" t="s">
        <v>42</v>
      </c>
      <c r="L93" s="36" t="s">
        <v>43</v>
      </c>
      <c r="M93" s="36">
        <v>90036</v>
      </c>
      <c r="N93" s="36" t="s">
        <v>44</v>
      </c>
      <c r="O93" s="36" t="s">
        <v>404</v>
      </c>
      <c r="P93" s="36" t="s">
        <v>46</v>
      </c>
      <c r="Q93" s="36" t="s">
        <v>90</v>
      </c>
      <c r="R93" s="36" t="s">
        <v>405</v>
      </c>
      <c r="S93" s="36">
        <v>6.48</v>
      </c>
      <c r="T93" s="36">
        <v>1</v>
      </c>
      <c r="U93" s="36">
        <v>0</v>
      </c>
      <c r="V93" s="36">
        <v>3.1103999999999998</v>
      </c>
    </row>
    <row r="94" spans="1:22" x14ac:dyDescent="0.25">
      <c r="A94" s="36">
        <v>93</v>
      </c>
      <c r="B94" s="36" t="s">
        <v>406</v>
      </c>
      <c r="C94" s="36">
        <v>2012</v>
      </c>
      <c r="D94" s="37">
        <v>40939</v>
      </c>
      <c r="E94" s="37">
        <v>40944</v>
      </c>
      <c r="F94" s="36" t="s">
        <v>23</v>
      </c>
      <c r="G94" s="36" t="s">
        <v>407</v>
      </c>
      <c r="H94" s="36" t="s">
        <v>408</v>
      </c>
      <c r="I94" s="36" t="s">
        <v>26</v>
      </c>
      <c r="J94" s="36" t="s">
        <v>27</v>
      </c>
      <c r="K94" s="36" t="s">
        <v>409</v>
      </c>
      <c r="L94" s="36" t="s">
        <v>229</v>
      </c>
      <c r="M94" s="36">
        <v>55407</v>
      </c>
      <c r="N94" s="36" t="s">
        <v>105</v>
      </c>
      <c r="O94" s="36" t="s">
        <v>410</v>
      </c>
      <c r="P94" s="36" t="s">
        <v>46</v>
      </c>
      <c r="Q94" s="36" t="s">
        <v>90</v>
      </c>
      <c r="R94" s="36" t="s">
        <v>411</v>
      </c>
      <c r="S94" s="36">
        <v>12.96</v>
      </c>
      <c r="T94" s="36">
        <v>2</v>
      </c>
      <c r="U94" s="36">
        <v>0</v>
      </c>
      <c r="V94" s="36">
        <v>6.2207999999999997</v>
      </c>
    </row>
    <row r="95" spans="1:22" x14ac:dyDescent="0.25">
      <c r="A95" s="36">
        <v>94</v>
      </c>
      <c r="B95" s="36" t="s">
        <v>406</v>
      </c>
      <c r="C95" s="36">
        <v>2012</v>
      </c>
      <c r="D95" s="37">
        <v>40939</v>
      </c>
      <c r="E95" s="37">
        <v>40944</v>
      </c>
      <c r="F95" s="36" t="s">
        <v>23</v>
      </c>
      <c r="G95" s="36" t="s">
        <v>407</v>
      </c>
      <c r="H95" s="36" t="s">
        <v>408</v>
      </c>
      <c r="I95" s="36" t="s">
        <v>26</v>
      </c>
      <c r="J95" s="36" t="s">
        <v>27</v>
      </c>
      <c r="K95" s="36" t="s">
        <v>409</v>
      </c>
      <c r="L95" s="36" t="s">
        <v>229</v>
      </c>
      <c r="M95" s="36">
        <v>55407</v>
      </c>
      <c r="N95" s="36" t="s">
        <v>105</v>
      </c>
      <c r="O95" s="36" t="s">
        <v>412</v>
      </c>
      <c r="P95" s="36" t="s">
        <v>32</v>
      </c>
      <c r="Q95" s="36" t="s">
        <v>65</v>
      </c>
      <c r="R95" s="36" t="s">
        <v>413</v>
      </c>
      <c r="S95" s="36">
        <v>53.34</v>
      </c>
      <c r="T95" s="36">
        <v>3</v>
      </c>
      <c r="U95" s="36">
        <v>0</v>
      </c>
      <c r="V95" s="36">
        <v>16.535399999999999</v>
      </c>
    </row>
    <row r="96" spans="1:22" x14ac:dyDescent="0.25">
      <c r="A96" s="36">
        <v>95</v>
      </c>
      <c r="B96" s="36" t="s">
        <v>406</v>
      </c>
      <c r="C96" s="36">
        <v>2012</v>
      </c>
      <c r="D96" s="37">
        <v>40939</v>
      </c>
      <c r="E96" s="37">
        <v>40944</v>
      </c>
      <c r="F96" s="36" t="s">
        <v>23</v>
      </c>
      <c r="G96" s="36" t="s">
        <v>407</v>
      </c>
      <c r="H96" s="36" t="s">
        <v>408</v>
      </c>
      <c r="I96" s="36" t="s">
        <v>26</v>
      </c>
      <c r="J96" s="36" t="s">
        <v>27</v>
      </c>
      <c r="K96" s="36" t="s">
        <v>409</v>
      </c>
      <c r="L96" s="36" t="s">
        <v>229</v>
      </c>
      <c r="M96" s="36">
        <v>55407</v>
      </c>
      <c r="N96" s="36" t="s">
        <v>105</v>
      </c>
      <c r="O96" s="36" t="s">
        <v>414</v>
      </c>
      <c r="P96" s="36" t="s">
        <v>46</v>
      </c>
      <c r="Q96" s="36" t="s">
        <v>75</v>
      </c>
      <c r="R96" s="36" t="s">
        <v>415</v>
      </c>
      <c r="S96" s="36">
        <v>32.96</v>
      </c>
      <c r="T96" s="36">
        <v>2</v>
      </c>
      <c r="U96" s="36">
        <v>0</v>
      </c>
      <c r="V96" s="36">
        <v>16.150400000000001</v>
      </c>
    </row>
    <row r="97" spans="1:22" x14ac:dyDescent="0.25">
      <c r="A97" s="36">
        <v>96</v>
      </c>
      <c r="B97" s="36" t="s">
        <v>416</v>
      </c>
      <c r="C97" s="36">
        <v>2014</v>
      </c>
      <c r="D97" s="37">
        <v>41950</v>
      </c>
      <c r="E97" s="37">
        <v>41956</v>
      </c>
      <c r="F97" s="36" t="s">
        <v>50</v>
      </c>
      <c r="G97" s="36" t="s">
        <v>417</v>
      </c>
      <c r="H97" s="36" t="s">
        <v>418</v>
      </c>
      <c r="I97" s="36" t="s">
        <v>102</v>
      </c>
      <c r="J97" s="36" t="s">
        <v>27</v>
      </c>
      <c r="K97" s="36" t="s">
        <v>419</v>
      </c>
      <c r="L97" s="36" t="s">
        <v>420</v>
      </c>
      <c r="M97" s="36">
        <v>97206</v>
      </c>
      <c r="N97" s="36" t="s">
        <v>44</v>
      </c>
      <c r="O97" s="36" t="s">
        <v>421</v>
      </c>
      <c r="P97" s="36" t="s">
        <v>46</v>
      </c>
      <c r="Q97" s="36" t="s">
        <v>75</v>
      </c>
      <c r="R97" s="36" t="s">
        <v>422</v>
      </c>
      <c r="S97" s="36">
        <v>5.6820000000000004</v>
      </c>
      <c r="T97" s="36">
        <v>1</v>
      </c>
      <c r="U97" s="36">
        <v>0.7</v>
      </c>
      <c r="V97" s="36">
        <v>-3.7879999999999998</v>
      </c>
    </row>
    <row r="98" spans="1:22" x14ac:dyDescent="0.25">
      <c r="A98" s="36">
        <v>97</v>
      </c>
      <c r="B98" s="36" t="s">
        <v>423</v>
      </c>
      <c r="C98" s="36">
        <v>2014</v>
      </c>
      <c r="D98" s="37">
        <v>41953</v>
      </c>
      <c r="E98" s="37">
        <v>41955</v>
      </c>
      <c r="F98" s="36" t="s">
        <v>23</v>
      </c>
      <c r="G98" s="36" t="s">
        <v>424</v>
      </c>
      <c r="H98" s="36" t="s">
        <v>425</v>
      </c>
      <c r="I98" s="36" t="s">
        <v>102</v>
      </c>
      <c r="J98" s="36" t="s">
        <v>27</v>
      </c>
      <c r="K98" s="36" t="s">
        <v>266</v>
      </c>
      <c r="L98" s="36" t="s">
        <v>267</v>
      </c>
      <c r="M98" s="36">
        <v>10009</v>
      </c>
      <c r="N98" s="36" t="s">
        <v>148</v>
      </c>
      <c r="O98" s="36" t="s">
        <v>426</v>
      </c>
      <c r="P98" s="36" t="s">
        <v>32</v>
      </c>
      <c r="Q98" s="36" t="s">
        <v>65</v>
      </c>
      <c r="R98" s="36" t="s">
        <v>427</v>
      </c>
      <c r="S98" s="36">
        <v>96.53</v>
      </c>
      <c r="T98" s="36">
        <v>7</v>
      </c>
      <c r="U98" s="36">
        <v>0</v>
      </c>
      <c r="V98" s="36">
        <v>40.5426</v>
      </c>
    </row>
    <row r="99" spans="1:22" x14ac:dyDescent="0.25">
      <c r="A99" s="36">
        <v>98</v>
      </c>
      <c r="B99" s="36" t="s">
        <v>428</v>
      </c>
      <c r="C99" s="36">
        <v>2014</v>
      </c>
      <c r="D99" s="37">
        <v>41808</v>
      </c>
      <c r="E99" s="37">
        <v>41811</v>
      </c>
      <c r="F99" s="36" t="s">
        <v>188</v>
      </c>
      <c r="G99" s="36" t="s">
        <v>429</v>
      </c>
      <c r="H99" s="36" t="s">
        <v>430</v>
      </c>
      <c r="I99" s="36" t="s">
        <v>26</v>
      </c>
      <c r="J99" s="36" t="s">
        <v>27</v>
      </c>
      <c r="K99" s="36" t="s">
        <v>127</v>
      </c>
      <c r="L99" s="36" t="s">
        <v>43</v>
      </c>
      <c r="M99" s="36">
        <v>94122</v>
      </c>
      <c r="N99" s="36" t="s">
        <v>44</v>
      </c>
      <c r="O99" s="36" t="s">
        <v>431</v>
      </c>
      <c r="P99" s="36" t="s">
        <v>46</v>
      </c>
      <c r="Q99" s="36" t="s">
        <v>75</v>
      </c>
      <c r="R99" s="36" t="s">
        <v>432</v>
      </c>
      <c r="S99" s="36">
        <v>51.311999999999998</v>
      </c>
      <c r="T99" s="36">
        <v>3</v>
      </c>
      <c r="U99" s="36">
        <v>0.2</v>
      </c>
      <c r="V99" s="36">
        <v>17.959199999999999</v>
      </c>
    </row>
    <row r="100" spans="1:22" x14ac:dyDescent="0.25">
      <c r="A100" s="36">
        <v>99</v>
      </c>
      <c r="B100" s="36" t="s">
        <v>433</v>
      </c>
      <c r="C100" s="36">
        <v>2013</v>
      </c>
      <c r="D100" s="37">
        <v>41524</v>
      </c>
      <c r="E100" s="37">
        <v>41529</v>
      </c>
      <c r="F100" s="36" t="s">
        <v>50</v>
      </c>
      <c r="G100" s="36" t="s">
        <v>434</v>
      </c>
      <c r="H100" s="36" t="s">
        <v>435</v>
      </c>
      <c r="I100" s="36" t="s">
        <v>41</v>
      </c>
      <c r="J100" s="36" t="s">
        <v>27</v>
      </c>
      <c r="K100" s="36" t="s">
        <v>436</v>
      </c>
      <c r="L100" s="36" t="s">
        <v>229</v>
      </c>
      <c r="M100" s="36">
        <v>55106</v>
      </c>
      <c r="N100" s="36" t="s">
        <v>105</v>
      </c>
      <c r="O100" s="36" t="s">
        <v>437</v>
      </c>
      <c r="P100" s="36" t="s">
        <v>46</v>
      </c>
      <c r="Q100" s="36" t="s">
        <v>78</v>
      </c>
      <c r="R100" s="36" t="s">
        <v>438</v>
      </c>
      <c r="S100" s="36">
        <v>77.88</v>
      </c>
      <c r="T100" s="36">
        <v>6</v>
      </c>
      <c r="U100" s="36">
        <v>0</v>
      </c>
      <c r="V100" s="36">
        <v>22.5852</v>
      </c>
    </row>
    <row r="101" spans="1:22" x14ac:dyDescent="0.25">
      <c r="A101" s="36">
        <v>100</v>
      </c>
      <c r="B101" s="36" t="s">
        <v>439</v>
      </c>
      <c r="C101" s="36">
        <v>2013</v>
      </c>
      <c r="D101" s="37">
        <v>41516</v>
      </c>
      <c r="E101" s="37">
        <v>41520</v>
      </c>
      <c r="F101" s="36" t="s">
        <v>50</v>
      </c>
      <c r="G101" s="36" t="s">
        <v>440</v>
      </c>
      <c r="H101" s="36" t="s">
        <v>441</v>
      </c>
      <c r="I101" s="36" t="s">
        <v>102</v>
      </c>
      <c r="J101" s="36" t="s">
        <v>27</v>
      </c>
      <c r="K101" s="36" t="s">
        <v>303</v>
      </c>
      <c r="L101" s="36" t="s">
        <v>211</v>
      </c>
      <c r="M101" s="36">
        <v>60610</v>
      </c>
      <c r="N101" s="36" t="s">
        <v>105</v>
      </c>
      <c r="O101" s="36" t="s">
        <v>442</v>
      </c>
      <c r="P101" s="36" t="s">
        <v>46</v>
      </c>
      <c r="Q101" s="36" t="s">
        <v>90</v>
      </c>
      <c r="R101" s="36" t="s">
        <v>443</v>
      </c>
      <c r="S101" s="36">
        <v>64.623999999999995</v>
      </c>
      <c r="T101" s="36">
        <v>7</v>
      </c>
      <c r="U101" s="36">
        <v>0.2</v>
      </c>
      <c r="V101" s="36">
        <v>22.618400000000001</v>
      </c>
    </row>
    <row r="102" spans="1:22" x14ac:dyDescent="0.25">
      <c r="A102" s="36">
        <v>101</v>
      </c>
      <c r="B102" s="36" t="s">
        <v>439</v>
      </c>
      <c r="C102" s="36">
        <v>2013</v>
      </c>
      <c r="D102" s="37">
        <v>41516</v>
      </c>
      <c r="E102" s="37">
        <v>41520</v>
      </c>
      <c r="F102" s="36" t="s">
        <v>50</v>
      </c>
      <c r="G102" s="36" t="s">
        <v>440</v>
      </c>
      <c r="H102" s="36" t="s">
        <v>441</v>
      </c>
      <c r="I102" s="36" t="s">
        <v>102</v>
      </c>
      <c r="J102" s="36" t="s">
        <v>27</v>
      </c>
      <c r="K102" s="36" t="s">
        <v>303</v>
      </c>
      <c r="L102" s="36" t="s">
        <v>211</v>
      </c>
      <c r="M102" s="36">
        <v>60610</v>
      </c>
      <c r="N102" s="36" t="s">
        <v>105</v>
      </c>
      <c r="O102" s="36" t="s">
        <v>444</v>
      </c>
      <c r="P102" s="36" t="s">
        <v>71</v>
      </c>
      <c r="Q102" s="36" t="s">
        <v>161</v>
      </c>
      <c r="R102" s="36" t="s">
        <v>445</v>
      </c>
      <c r="S102" s="36">
        <v>95.975999999999999</v>
      </c>
      <c r="T102" s="36">
        <v>3</v>
      </c>
      <c r="U102" s="36">
        <v>0.2</v>
      </c>
      <c r="V102" s="36">
        <v>-10.7973</v>
      </c>
    </row>
    <row r="103" spans="1:22" x14ac:dyDescent="0.25">
      <c r="A103" s="36">
        <v>102</v>
      </c>
      <c r="B103" s="36" t="s">
        <v>439</v>
      </c>
      <c r="C103" s="36">
        <v>2013</v>
      </c>
      <c r="D103" s="37">
        <v>41516</v>
      </c>
      <c r="E103" s="37">
        <v>41520</v>
      </c>
      <c r="F103" s="36" t="s">
        <v>50</v>
      </c>
      <c r="G103" s="36" t="s">
        <v>440</v>
      </c>
      <c r="H103" s="36" t="s">
        <v>441</v>
      </c>
      <c r="I103" s="36" t="s">
        <v>102</v>
      </c>
      <c r="J103" s="36" t="s">
        <v>27</v>
      </c>
      <c r="K103" s="36" t="s">
        <v>303</v>
      </c>
      <c r="L103" s="36" t="s">
        <v>211</v>
      </c>
      <c r="M103" s="36">
        <v>60610</v>
      </c>
      <c r="N103" s="36" t="s">
        <v>105</v>
      </c>
      <c r="O103" s="36" t="s">
        <v>446</v>
      </c>
      <c r="P103" s="36" t="s">
        <v>46</v>
      </c>
      <c r="Q103" s="36" t="s">
        <v>75</v>
      </c>
      <c r="R103" s="36" t="s">
        <v>447</v>
      </c>
      <c r="S103" s="36">
        <v>1.788</v>
      </c>
      <c r="T103" s="36">
        <v>3</v>
      </c>
      <c r="U103" s="36">
        <v>0.8</v>
      </c>
      <c r="V103" s="36">
        <v>-3.0396000000000001</v>
      </c>
    </row>
    <row r="104" spans="1:22" x14ac:dyDescent="0.25">
      <c r="A104" s="36">
        <v>103</v>
      </c>
      <c r="B104" s="36" t="s">
        <v>448</v>
      </c>
      <c r="C104" s="36">
        <v>2013</v>
      </c>
      <c r="D104" s="37">
        <v>41610</v>
      </c>
      <c r="E104" s="37">
        <v>41613</v>
      </c>
      <c r="F104" s="36" t="s">
        <v>23</v>
      </c>
      <c r="G104" s="36" t="s">
        <v>449</v>
      </c>
      <c r="H104" s="36" t="s">
        <v>450</v>
      </c>
      <c r="I104" s="36" t="s">
        <v>26</v>
      </c>
      <c r="J104" s="36" t="s">
        <v>27</v>
      </c>
      <c r="K104" s="36" t="s">
        <v>389</v>
      </c>
      <c r="L104" s="36" t="s">
        <v>229</v>
      </c>
      <c r="M104" s="36">
        <v>55901</v>
      </c>
      <c r="N104" s="36" t="s">
        <v>105</v>
      </c>
      <c r="O104" s="36" t="s">
        <v>451</v>
      </c>
      <c r="P104" s="36" t="s">
        <v>46</v>
      </c>
      <c r="Q104" s="36" t="s">
        <v>90</v>
      </c>
      <c r="R104" s="36" t="s">
        <v>452</v>
      </c>
      <c r="S104" s="36">
        <v>23.92</v>
      </c>
      <c r="T104" s="36">
        <v>4</v>
      </c>
      <c r="U104" s="36">
        <v>0</v>
      </c>
      <c r="V104" s="36">
        <v>11.720800000000001</v>
      </c>
    </row>
    <row r="105" spans="1:22" x14ac:dyDescent="0.25">
      <c r="A105" s="36">
        <v>104</v>
      </c>
      <c r="B105" s="36" t="s">
        <v>453</v>
      </c>
      <c r="C105" s="36">
        <v>2012</v>
      </c>
      <c r="D105" s="37">
        <v>41226</v>
      </c>
      <c r="E105" s="37">
        <v>41230</v>
      </c>
      <c r="F105" s="36" t="s">
        <v>50</v>
      </c>
      <c r="G105" s="36" t="s">
        <v>454</v>
      </c>
      <c r="H105" s="36" t="s">
        <v>455</v>
      </c>
      <c r="I105" s="36" t="s">
        <v>26</v>
      </c>
      <c r="J105" s="36" t="s">
        <v>27</v>
      </c>
      <c r="K105" s="36" t="s">
        <v>456</v>
      </c>
      <c r="L105" s="36" t="s">
        <v>457</v>
      </c>
      <c r="M105" s="36">
        <v>80013</v>
      </c>
      <c r="N105" s="36" t="s">
        <v>44</v>
      </c>
      <c r="O105" s="36" t="s">
        <v>458</v>
      </c>
      <c r="P105" s="36" t="s">
        <v>71</v>
      </c>
      <c r="Q105" s="36" t="s">
        <v>161</v>
      </c>
      <c r="R105" s="36" t="s">
        <v>459</v>
      </c>
      <c r="S105" s="36">
        <v>238.89599999999999</v>
      </c>
      <c r="T105" s="36">
        <v>6</v>
      </c>
      <c r="U105" s="36">
        <v>0.2</v>
      </c>
      <c r="V105" s="36">
        <v>-26.875800000000002</v>
      </c>
    </row>
    <row r="106" spans="1:22" x14ac:dyDescent="0.25">
      <c r="A106" s="36">
        <v>105</v>
      </c>
      <c r="B106" s="36" t="s">
        <v>453</v>
      </c>
      <c r="C106" s="36">
        <v>2012</v>
      </c>
      <c r="D106" s="37">
        <v>41226</v>
      </c>
      <c r="E106" s="37">
        <v>41230</v>
      </c>
      <c r="F106" s="36" t="s">
        <v>50</v>
      </c>
      <c r="G106" s="36" t="s">
        <v>454</v>
      </c>
      <c r="H106" s="36" t="s">
        <v>455</v>
      </c>
      <c r="I106" s="36" t="s">
        <v>26</v>
      </c>
      <c r="J106" s="36" t="s">
        <v>27</v>
      </c>
      <c r="K106" s="36" t="s">
        <v>456</v>
      </c>
      <c r="L106" s="36" t="s">
        <v>457</v>
      </c>
      <c r="M106" s="36">
        <v>80013</v>
      </c>
      <c r="N106" s="36" t="s">
        <v>44</v>
      </c>
      <c r="O106" s="36" t="s">
        <v>460</v>
      </c>
      <c r="P106" s="36" t="s">
        <v>32</v>
      </c>
      <c r="Q106" s="36" t="s">
        <v>65</v>
      </c>
      <c r="R106" s="36" t="s">
        <v>461</v>
      </c>
      <c r="S106" s="36">
        <v>102.36</v>
      </c>
      <c r="T106" s="36">
        <v>3</v>
      </c>
      <c r="U106" s="36">
        <v>0.2</v>
      </c>
      <c r="V106" s="36">
        <v>-3.8384999999999998</v>
      </c>
    </row>
    <row r="107" spans="1:22" x14ac:dyDescent="0.25">
      <c r="A107" s="36">
        <v>106</v>
      </c>
      <c r="B107" s="36" t="s">
        <v>453</v>
      </c>
      <c r="C107" s="36">
        <v>2012</v>
      </c>
      <c r="D107" s="37">
        <v>41226</v>
      </c>
      <c r="E107" s="37">
        <v>41230</v>
      </c>
      <c r="F107" s="36" t="s">
        <v>50</v>
      </c>
      <c r="G107" s="36" t="s">
        <v>454</v>
      </c>
      <c r="H107" s="36" t="s">
        <v>455</v>
      </c>
      <c r="I107" s="36" t="s">
        <v>26</v>
      </c>
      <c r="J107" s="36" t="s">
        <v>27</v>
      </c>
      <c r="K107" s="36" t="s">
        <v>456</v>
      </c>
      <c r="L107" s="36" t="s">
        <v>457</v>
      </c>
      <c r="M107" s="36">
        <v>80013</v>
      </c>
      <c r="N107" s="36" t="s">
        <v>44</v>
      </c>
      <c r="O107" s="36" t="s">
        <v>462</v>
      </c>
      <c r="P107" s="36" t="s">
        <v>46</v>
      </c>
      <c r="Q107" s="36" t="s">
        <v>75</v>
      </c>
      <c r="R107" s="36" t="s">
        <v>463</v>
      </c>
      <c r="S107" s="36">
        <v>36.881999999999998</v>
      </c>
      <c r="T107" s="36">
        <v>3</v>
      </c>
      <c r="U107" s="36">
        <v>0.7</v>
      </c>
      <c r="V107" s="36">
        <v>-25.817399999999999</v>
      </c>
    </row>
    <row r="108" spans="1:22" x14ac:dyDescent="0.25">
      <c r="A108" s="36">
        <v>107</v>
      </c>
      <c r="B108" s="36" t="s">
        <v>464</v>
      </c>
      <c r="C108" s="36">
        <v>2014</v>
      </c>
      <c r="D108" s="37">
        <v>41967</v>
      </c>
      <c r="E108" s="37">
        <v>41972</v>
      </c>
      <c r="F108" s="36" t="s">
        <v>50</v>
      </c>
      <c r="G108" s="36" t="s">
        <v>465</v>
      </c>
      <c r="H108" s="36" t="s">
        <v>466</v>
      </c>
      <c r="I108" s="36" t="s">
        <v>26</v>
      </c>
      <c r="J108" s="36" t="s">
        <v>27</v>
      </c>
      <c r="K108" s="36" t="s">
        <v>467</v>
      </c>
      <c r="L108" s="36" t="s">
        <v>88</v>
      </c>
      <c r="M108" s="36">
        <v>28205</v>
      </c>
      <c r="N108" s="36" t="s">
        <v>30</v>
      </c>
      <c r="O108" s="36" t="s">
        <v>468</v>
      </c>
      <c r="P108" s="36" t="s">
        <v>71</v>
      </c>
      <c r="Q108" s="36" t="s">
        <v>161</v>
      </c>
      <c r="R108" s="36" t="s">
        <v>469</v>
      </c>
      <c r="S108" s="36">
        <v>74.111999999999995</v>
      </c>
      <c r="T108" s="36">
        <v>8</v>
      </c>
      <c r="U108" s="36">
        <v>0.2</v>
      </c>
      <c r="V108" s="36">
        <v>17.601600000000001</v>
      </c>
    </row>
    <row r="109" spans="1:22" x14ac:dyDescent="0.25">
      <c r="A109" s="36">
        <v>108</v>
      </c>
      <c r="B109" s="36" t="s">
        <v>464</v>
      </c>
      <c r="C109" s="36">
        <v>2014</v>
      </c>
      <c r="D109" s="37">
        <v>41967</v>
      </c>
      <c r="E109" s="37">
        <v>41972</v>
      </c>
      <c r="F109" s="36" t="s">
        <v>50</v>
      </c>
      <c r="G109" s="36" t="s">
        <v>465</v>
      </c>
      <c r="H109" s="36" t="s">
        <v>466</v>
      </c>
      <c r="I109" s="36" t="s">
        <v>26</v>
      </c>
      <c r="J109" s="36" t="s">
        <v>27</v>
      </c>
      <c r="K109" s="36" t="s">
        <v>467</v>
      </c>
      <c r="L109" s="36" t="s">
        <v>88</v>
      </c>
      <c r="M109" s="36">
        <v>28205</v>
      </c>
      <c r="N109" s="36" t="s">
        <v>30</v>
      </c>
      <c r="O109" s="36" t="s">
        <v>470</v>
      </c>
      <c r="P109" s="36" t="s">
        <v>71</v>
      </c>
      <c r="Q109" s="36" t="s">
        <v>72</v>
      </c>
      <c r="R109" s="36" t="s">
        <v>471</v>
      </c>
      <c r="S109" s="36">
        <v>27.992000000000001</v>
      </c>
      <c r="T109" s="36">
        <v>1</v>
      </c>
      <c r="U109" s="36">
        <v>0.2</v>
      </c>
      <c r="V109" s="36">
        <v>2.0994000000000002</v>
      </c>
    </row>
    <row r="110" spans="1:22" x14ac:dyDescent="0.25">
      <c r="A110" s="36">
        <v>109</v>
      </c>
      <c r="B110" s="36" t="s">
        <v>464</v>
      </c>
      <c r="C110" s="36">
        <v>2014</v>
      </c>
      <c r="D110" s="37">
        <v>41967</v>
      </c>
      <c r="E110" s="37">
        <v>41972</v>
      </c>
      <c r="F110" s="36" t="s">
        <v>50</v>
      </c>
      <c r="G110" s="36" t="s">
        <v>465</v>
      </c>
      <c r="H110" s="36" t="s">
        <v>466</v>
      </c>
      <c r="I110" s="36" t="s">
        <v>26</v>
      </c>
      <c r="J110" s="36" t="s">
        <v>27</v>
      </c>
      <c r="K110" s="36" t="s">
        <v>467</v>
      </c>
      <c r="L110" s="36" t="s">
        <v>88</v>
      </c>
      <c r="M110" s="36">
        <v>28205</v>
      </c>
      <c r="N110" s="36" t="s">
        <v>30</v>
      </c>
      <c r="O110" s="36" t="s">
        <v>472</v>
      </c>
      <c r="P110" s="36" t="s">
        <v>46</v>
      </c>
      <c r="Q110" s="36" t="s">
        <v>68</v>
      </c>
      <c r="R110" s="36" t="s">
        <v>473</v>
      </c>
      <c r="S110" s="36">
        <v>3.3039999999999998</v>
      </c>
      <c r="T110" s="36">
        <v>1</v>
      </c>
      <c r="U110" s="36">
        <v>0.2</v>
      </c>
      <c r="V110" s="36">
        <v>1.0738000000000001</v>
      </c>
    </row>
    <row r="111" spans="1:22" x14ac:dyDescent="0.25">
      <c r="A111" s="36">
        <v>110</v>
      </c>
      <c r="B111" s="36" t="s">
        <v>474</v>
      </c>
      <c r="C111" s="36">
        <v>2012</v>
      </c>
      <c r="D111" s="37">
        <v>41197</v>
      </c>
      <c r="E111" s="37">
        <v>41202</v>
      </c>
      <c r="F111" s="36" t="s">
        <v>50</v>
      </c>
      <c r="G111" s="36" t="s">
        <v>475</v>
      </c>
      <c r="H111" s="36" t="s">
        <v>476</v>
      </c>
      <c r="I111" s="36" t="s">
        <v>102</v>
      </c>
      <c r="J111" s="36" t="s">
        <v>27</v>
      </c>
      <c r="K111" s="36" t="s">
        <v>477</v>
      </c>
      <c r="L111" s="36" t="s">
        <v>211</v>
      </c>
      <c r="M111" s="36">
        <v>60462</v>
      </c>
      <c r="N111" s="36" t="s">
        <v>105</v>
      </c>
      <c r="O111" s="36" t="s">
        <v>478</v>
      </c>
      <c r="P111" s="36" t="s">
        <v>71</v>
      </c>
      <c r="Q111" s="36" t="s">
        <v>161</v>
      </c>
      <c r="R111" s="36" t="s">
        <v>479</v>
      </c>
      <c r="S111" s="36">
        <v>339.96</v>
      </c>
      <c r="T111" s="36">
        <v>5</v>
      </c>
      <c r="U111" s="36">
        <v>0.2</v>
      </c>
      <c r="V111" s="36">
        <v>67.992000000000004</v>
      </c>
    </row>
    <row r="112" spans="1:22" x14ac:dyDescent="0.25">
      <c r="A112" s="36">
        <v>111</v>
      </c>
      <c r="B112" s="36" t="s">
        <v>480</v>
      </c>
      <c r="C112" s="36">
        <v>2014</v>
      </c>
      <c r="D112" s="37">
        <v>41999</v>
      </c>
      <c r="E112" s="37">
        <v>42004</v>
      </c>
      <c r="F112" s="36" t="s">
        <v>50</v>
      </c>
      <c r="G112" s="36" t="s">
        <v>481</v>
      </c>
      <c r="H112" s="36" t="s">
        <v>482</v>
      </c>
      <c r="I112" s="36" t="s">
        <v>41</v>
      </c>
      <c r="J112" s="36" t="s">
        <v>27</v>
      </c>
      <c r="K112" s="36" t="s">
        <v>266</v>
      </c>
      <c r="L112" s="36" t="s">
        <v>267</v>
      </c>
      <c r="M112" s="36">
        <v>10035</v>
      </c>
      <c r="N112" s="36" t="s">
        <v>148</v>
      </c>
      <c r="O112" s="36" t="s">
        <v>483</v>
      </c>
      <c r="P112" s="36" t="s">
        <v>32</v>
      </c>
      <c r="Q112" s="36" t="s">
        <v>65</v>
      </c>
      <c r="R112" s="36" t="s">
        <v>484</v>
      </c>
      <c r="S112" s="36">
        <v>41.96</v>
      </c>
      <c r="T112" s="36">
        <v>2</v>
      </c>
      <c r="U112" s="36">
        <v>0</v>
      </c>
      <c r="V112" s="36">
        <v>10.909599999999999</v>
      </c>
    </row>
    <row r="113" spans="1:22" x14ac:dyDescent="0.25">
      <c r="A113" s="36">
        <v>112</v>
      </c>
      <c r="B113" s="36" t="s">
        <v>485</v>
      </c>
      <c r="C113" s="36">
        <v>2013</v>
      </c>
      <c r="D113" s="37">
        <v>41582</v>
      </c>
      <c r="E113" s="37">
        <v>41589</v>
      </c>
      <c r="F113" s="36" t="s">
        <v>50</v>
      </c>
      <c r="G113" s="36" t="s">
        <v>486</v>
      </c>
      <c r="H113" s="36" t="s">
        <v>487</v>
      </c>
      <c r="I113" s="36" t="s">
        <v>26</v>
      </c>
      <c r="J113" s="36" t="s">
        <v>27</v>
      </c>
      <c r="K113" s="36" t="s">
        <v>488</v>
      </c>
      <c r="L113" s="36" t="s">
        <v>489</v>
      </c>
      <c r="M113" s="36">
        <v>50322</v>
      </c>
      <c r="N113" s="36" t="s">
        <v>105</v>
      </c>
      <c r="O113" s="36" t="s">
        <v>490</v>
      </c>
      <c r="P113" s="36" t="s">
        <v>46</v>
      </c>
      <c r="Q113" s="36" t="s">
        <v>68</v>
      </c>
      <c r="R113" s="36" t="s">
        <v>491</v>
      </c>
      <c r="S113" s="36">
        <v>75.959999999999994</v>
      </c>
      <c r="T113" s="36">
        <v>2</v>
      </c>
      <c r="U113" s="36">
        <v>0</v>
      </c>
      <c r="V113" s="36">
        <v>22.788</v>
      </c>
    </row>
    <row r="114" spans="1:22" x14ac:dyDescent="0.25">
      <c r="A114" s="36">
        <v>113</v>
      </c>
      <c r="B114" s="36" t="s">
        <v>485</v>
      </c>
      <c r="C114" s="36">
        <v>2013</v>
      </c>
      <c r="D114" s="37">
        <v>41582</v>
      </c>
      <c r="E114" s="37">
        <v>41589</v>
      </c>
      <c r="F114" s="36" t="s">
        <v>50</v>
      </c>
      <c r="G114" s="36" t="s">
        <v>486</v>
      </c>
      <c r="H114" s="36" t="s">
        <v>487</v>
      </c>
      <c r="I114" s="36" t="s">
        <v>26</v>
      </c>
      <c r="J114" s="36" t="s">
        <v>27</v>
      </c>
      <c r="K114" s="36" t="s">
        <v>488</v>
      </c>
      <c r="L114" s="36" t="s">
        <v>489</v>
      </c>
      <c r="M114" s="36">
        <v>50322</v>
      </c>
      <c r="N114" s="36" t="s">
        <v>105</v>
      </c>
      <c r="O114" s="36" t="s">
        <v>492</v>
      </c>
      <c r="P114" s="36" t="s">
        <v>46</v>
      </c>
      <c r="Q114" s="36" t="s">
        <v>75</v>
      </c>
      <c r="R114" s="36" t="s">
        <v>493</v>
      </c>
      <c r="S114" s="36">
        <v>27.24</v>
      </c>
      <c r="T114" s="36">
        <v>6</v>
      </c>
      <c r="U114" s="36">
        <v>0</v>
      </c>
      <c r="V114" s="36">
        <v>13.3476</v>
      </c>
    </row>
    <row r="115" spans="1:22" x14ac:dyDescent="0.25">
      <c r="A115" s="36">
        <v>114</v>
      </c>
      <c r="B115" s="36" t="s">
        <v>494</v>
      </c>
      <c r="C115" s="36">
        <v>2011</v>
      </c>
      <c r="D115" s="37">
        <v>40780</v>
      </c>
      <c r="E115" s="37">
        <v>40782</v>
      </c>
      <c r="F115" s="36" t="s">
        <v>23</v>
      </c>
      <c r="G115" s="36" t="s">
        <v>495</v>
      </c>
      <c r="H115" s="36" t="s">
        <v>496</v>
      </c>
      <c r="I115" s="36" t="s">
        <v>26</v>
      </c>
      <c r="J115" s="36" t="s">
        <v>27</v>
      </c>
      <c r="K115" s="36" t="s">
        <v>497</v>
      </c>
      <c r="L115" s="36" t="s">
        <v>498</v>
      </c>
      <c r="M115" s="36">
        <v>43229</v>
      </c>
      <c r="N115" s="36" t="s">
        <v>148</v>
      </c>
      <c r="O115" s="36" t="s">
        <v>499</v>
      </c>
      <c r="P115" s="36" t="s">
        <v>46</v>
      </c>
      <c r="Q115" s="36" t="s">
        <v>269</v>
      </c>
      <c r="R115" s="36" t="s">
        <v>500</v>
      </c>
      <c r="S115" s="36">
        <v>40.095999999999997</v>
      </c>
      <c r="T115" s="36">
        <v>14</v>
      </c>
      <c r="U115" s="36">
        <v>0.2</v>
      </c>
      <c r="V115" s="36">
        <v>14.534800000000001</v>
      </c>
    </row>
    <row r="116" spans="1:22" x14ac:dyDescent="0.25">
      <c r="A116" s="36">
        <v>115</v>
      </c>
      <c r="B116" s="36" t="s">
        <v>494</v>
      </c>
      <c r="C116" s="36">
        <v>2011</v>
      </c>
      <c r="D116" s="37">
        <v>40780</v>
      </c>
      <c r="E116" s="37">
        <v>40782</v>
      </c>
      <c r="F116" s="36" t="s">
        <v>23</v>
      </c>
      <c r="G116" s="36" t="s">
        <v>495</v>
      </c>
      <c r="H116" s="36" t="s">
        <v>496</v>
      </c>
      <c r="I116" s="36" t="s">
        <v>26</v>
      </c>
      <c r="J116" s="36" t="s">
        <v>27</v>
      </c>
      <c r="K116" s="36" t="s">
        <v>497</v>
      </c>
      <c r="L116" s="36" t="s">
        <v>498</v>
      </c>
      <c r="M116" s="36">
        <v>43229</v>
      </c>
      <c r="N116" s="36" t="s">
        <v>148</v>
      </c>
      <c r="O116" s="36" t="s">
        <v>501</v>
      </c>
      <c r="P116" s="36" t="s">
        <v>46</v>
      </c>
      <c r="Q116" s="36" t="s">
        <v>173</v>
      </c>
      <c r="R116" s="36" t="s">
        <v>502</v>
      </c>
      <c r="S116" s="36">
        <v>4.72</v>
      </c>
      <c r="T116" s="36">
        <v>2</v>
      </c>
      <c r="U116" s="36">
        <v>0.2</v>
      </c>
      <c r="V116" s="36">
        <v>1.6519999999999999</v>
      </c>
    </row>
    <row r="117" spans="1:22" x14ac:dyDescent="0.25">
      <c r="A117" s="36">
        <v>116</v>
      </c>
      <c r="B117" s="36" t="s">
        <v>494</v>
      </c>
      <c r="C117" s="36">
        <v>2011</v>
      </c>
      <c r="D117" s="37">
        <v>40780</v>
      </c>
      <c r="E117" s="37">
        <v>40782</v>
      </c>
      <c r="F117" s="36" t="s">
        <v>23</v>
      </c>
      <c r="G117" s="36" t="s">
        <v>495</v>
      </c>
      <c r="H117" s="36" t="s">
        <v>496</v>
      </c>
      <c r="I117" s="36" t="s">
        <v>26</v>
      </c>
      <c r="J117" s="36" t="s">
        <v>27</v>
      </c>
      <c r="K117" s="36" t="s">
        <v>497</v>
      </c>
      <c r="L117" s="36" t="s">
        <v>498</v>
      </c>
      <c r="M117" s="36">
        <v>43229</v>
      </c>
      <c r="N117" s="36" t="s">
        <v>148</v>
      </c>
      <c r="O117" s="36" t="s">
        <v>503</v>
      </c>
      <c r="P117" s="36" t="s">
        <v>46</v>
      </c>
      <c r="Q117" s="36" t="s">
        <v>90</v>
      </c>
      <c r="R117" s="36" t="s">
        <v>504</v>
      </c>
      <c r="S117" s="36">
        <v>23.975999999999999</v>
      </c>
      <c r="T117" s="36">
        <v>3</v>
      </c>
      <c r="U117" s="36">
        <v>0.2</v>
      </c>
      <c r="V117" s="36">
        <v>7.4924999999999997</v>
      </c>
    </row>
    <row r="118" spans="1:22" x14ac:dyDescent="0.25">
      <c r="A118" s="36">
        <v>117</v>
      </c>
      <c r="B118" s="36" t="s">
        <v>494</v>
      </c>
      <c r="C118" s="36">
        <v>2011</v>
      </c>
      <c r="D118" s="37">
        <v>40780</v>
      </c>
      <c r="E118" s="37">
        <v>40782</v>
      </c>
      <c r="F118" s="36" t="s">
        <v>23</v>
      </c>
      <c r="G118" s="36" t="s">
        <v>495</v>
      </c>
      <c r="H118" s="36" t="s">
        <v>496</v>
      </c>
      <c r="I118" s="36" t="s">
        <v>26</v>
      </c>
      <c r="J118" s="36" t="s">
        <v>27</v>
      </c>
      <c r="K118" s="36" t="s">
        <v>497</v>
      </c>
      <c r="L118" s="36" t="s">
        <v>498</v>
      </c>
      <c r="M118" s="36">
        <v>43229</v>
      </c>
      <c r="N118" s="36" t="s">
        <v>148</v>
      </c>
      <c r="O118" s="36" t="s">
        <v>505</v>
      </c>
      <c r="P118" s="36" t="s">
        <v>46</v>
      </c>
      <c r="Q118" s="36" t="s">
        <v>173</v>
      </c>
      <c r="R118" s="36" t="s">
        <v>506</v>
      </c>
      <c r="S118" s="36">
        <v>130.464</v>
      </c>
      <c r="T118" s="36">
        <v>6</v>
      </c>
      <c r="U118" s="36">
        <v>0.2</v>
      </c>
      <c r="V118" s="36">
        <v>44.031599999999997</v>
      </c>
    </row>
    <row r="119" spans="1:22" x14ac:dyDescent="0.25">
      <c r="A119" s="36">
        <v>118</v>
      </c>
      <c r="B119" s="36" t="s">
        <v>507</v>
      </c>
      <c r="C119" s="36">
        <v>2012</v>
      </c>
      <c r="D119" s="37">
        <v>40970</v>
      </c>
      <c r="E119" s="37">
        <v>40974</v>
      </c>
      <c r="F119" s="36" t="s">
        <v>50</v>
      </c>
      <c r="G119" s="36" t="s">
        <v>508</v>
      </c>
      <c r="H119" s="36" t="s">
        <v>509</v>
      </c>
      <c r="I119" s="36" t="s">
        <v>26</v>
      </c>
      <c r="J119" s="36" t="s">
        <v>27</v>
      </c>
      <c r="K119" s="36" t="s">
        <v>95</v>
      </c>
      <c r="L119" s="36" t="s">
        <v>96</v>
      </c>
      <c r="M119" s="36">
        <v>98103</v>
      </c>
      <c r="N119" s="36" t="s">
        <v>44</v>
      </c>
      <c r="O119" s="36" t="s">
        <v>510</v>
      </c>
      <c r="P119" s="36" t="s">
        <v>32</v>
      </c>
      <c r="Q119" s="36" t="s">
        <v>56</v>
      </c>
      <c r="R119" s="36" t="s">
        <v>511</v>
      </c>
      <c r="S119" s="36">
        <v>787.53</v>
      </c>
      <c r="T119" s="36">
        <v>3</v>
      </c>
      <c r="U119" s="36">
        <v>0</v>
      </c>
      <c r="V119" s="36">
        <v>165.38130000000001</v>
      </c>
    </row>
    <row r="120" spans="1:22" x14ac:dyDescent="0.25">
      <c r="A120" s="36">
        <v>119</v>
      </c>
      <c r="B120" s="36" t="s">
        <v>512</v>
      </c>
      <c r="C120" s="36">
        <v>2012</v>
      </c>
      <c r="D120" s="37">
        <v>41004</v>
      </c>
      <c r="E120" s="37">
        <v>41009</v>
      </c>
      <c r="F120" s="36" t="s">
        <v>50</v>
      </c>
      <c r="G120" s="36" t="s">
        <v>513</v>
      </c>
      <c r="H120" s="36" t="s">
        <v>514</v>
      </c>
      <c r="I120" s="36" t="s">
        <v>41</v>
      </c>
      <c r="J120" s="36" t="s">
        <v>27</v>
      </c>
      <c r="K120" s="36" t="s">
        <v>515</v>
      </c>
      <c r="L120" s="36" t="s">
        <v>335</v>
      </c>
      <c r="M120" s="36">
        <v>37620</v>
      </c>
      <c r="N120" s="36" t="s">
        <v>30</v>
      </c>
      <c r="O120" s="36" t="s">
        <v>516</v>
      </c>
      <c r="P120" s="36" t="s">
        <v>46</v>
      </c>
      <c r="Q120" s="36" t="s">
        <v>75</v>
      </c>
      <c r="R120" s="36" t="s">
        <v>517</v>
      </c>
      <c r="S120" s="36">
        <v>157.79400000000001</v>
      </c>
      <c r="T120" s="36">
        <v>1</v>
      </c>
      <c r="U120" s="36">
        <v>0.7</v>
      </c>
      <c r="V120" s="36">
        <v>-115.71559999999999</v>
      </c>
    </row>
    <row r="121" spans="1:22" x14ac:dyDescent="0.25">
      <c r="A121" s="36">
        <v>120</v>
      </c>
      <c r="B121" s="36" t="s">
        <v>518</v>
      </c>
      <c r="C121" s="36">
        <v>2013</v>
      </c>
      <c r="D121" s="37">
        <v>41438</v>
      </c>
      <c r="E121" s="37">
        <v>41441</v>
      </c>
      <c r="F121" s="36" t="s">
        <v>188</v>
      </c>
      <c r="G121" s="36" t="s">
        <v>519</v>
      </c>
      <c r="H121" s="36" t="s">
        <v>520</v>
      </c>
      <c r="I121" s="36" t="s">
        <v>26</v>
      </c>
      <c r="J121" s="36" t="s">
        <v>27</v>
      </c>
      <c r="K121" s="36" t="s">
        <v>521</v>
      </c>
      <c r="L121" s="36" t="s">
        <v>245</v>
      </c>
      <c r="M121" s="36">
        <v>19805</v>
      </c>
      <c r="N121" s="36" t="s">
        <v>148</v>
      </c>
      <c r="O121" s="36" t="s">
        <v>522</v>
      </c>
      <c r="P121" s="36" t="s">
        <v>32</v>
      </c>
      <c r="Q121" s="36" t="s">
        <v>65</v>
      </c>
      <c r="R121" s="36" t="s">
        <v>523</v>
      </c>
      <c r="S121" s="36">
        <v>47.04</v>
      </c>
      <c r="T121" s="36">
        <v>3</v>
      </c>
      <c r="U121" s="36">
        <v>0</v>
      </c>
      <c r="V121" s="36">
        <v>18.345600000000001</v>
      </c>
    </row>
    <row r="122" spans="1:22" x14ac:dyDescent="0.25">
      <c r="A122" s="36">
        <v>121</v>
      </c>
      <c r="B122" s="36" t="s">
        <v>518</v>
      </c>
      <c r="C122" s="36">
        <v>2013</v>
      </c>
      <c r="D122" s="37">
        <v>41438</v>
      </c>
      <c r="E122" s="37">
        <v>41441</v>
      </c>
      <c r="F122" s="36" t="s">
        <v>188</v>
      </c>
      <c r="G122" s="36" t="s">
        <v>519</v>
      </c>
      <c r="H122" s="36" t="s">
        <v>520</v>
      </c>
      <c r="I122" s="36" t="s">
        <v>26</v>
      </c>
      <c r="J122" s="36" t="s">
        <v>27</v>
      </c>
      <c r="K122" s="36" t="s">
        <v>521</v>
      </c>
      <c r="L122" s="36" t="s">
        <v>245</v>
      </c>
      <c r="M122" s="36">
        <v>19805</v>
      </c>
      <c r="N122" s="36" t="s">
        <v>148</v>
      </c>
      <c r="O122" s="36" t="s">
        <v>74</v>
      </c>
      <c r="P122" s="36" t="s">
        <v>46</v>
      </c>
      <c r="Q122" s="36" t="s">
        <v>75</v>
      </c>
      <c r="R122" s="36" t="s">
        <v>76</v>
      </c>
      <c r="S122" s="36">
        <v>30.84</v>
      </c>
      <c r="T122" s="36">
        <v>4</v>
      </c>
      <c r="U122" s="36">
        <v>0</v>
      </c>
      <c r="V122" s="36">
        <v>13.878</v>
      </c>
    </row>
    <row r="123" spans="1:22" x14ac:dyDescent="0.25">
      <c r="A123" s="36">
        <v>122</v>
      </c>
      <c r="B123" s="36" t="s">
        <v>518</v>
      </c>
      <c r="C123" s="36">
        <v>2013</v>
      </c>
      <c r="D123" s="37">
        <v>41438</v>
      </c>
      <c r="E123" s="37">
        <v>41441</v>
      </c>
      <c r="F123" s="36" t="s">
        <v>188</v>
      </c>
      <c r="G123" s="36" t="s">
        <v>519</v>
      </c>
      <c r="H123" s="36" t="s">
        <v>520</v>
      </c>
      <c r="I123" s="36" t="s">
        <v>26</v>
      </c>
      <c r="J123" s="36" t="s">
        <v>27</v>
      </c>
      <c r="K123" s="36" t="s">
        <v>521</v>
      </c>
      <c r="L123" s="36" t="s">
        <v>245</v>
      </c>
      <c r="M123" s="36">
        <v>19805</v>
      </c>
      <c r="N123" s="36" t="s">
        <v>148</v>
      </c>
      <c r="O123" s="36" t="s">
        <v>524</v>
      </c>
      <c r="P123" s="36" t="s">
        <v>46</v>
      </c>
      <c r="Q123" s="36" t="s">
        <v>59</v>
      </c>
      <c r="R123" s="36" t="s">
        <v>525</v>
      </c>
      <c r="S123" s="36">
        <v>226.56</v>
      </c>
      <c r="T123" s="36">
        <v>6</v>
      </c>
      <c r="U123" s="36">
        <v>0</v>
      </c>
      <c r="V123" s="36">
        <v>63.436799999999998</v>
      </c>
    </row>
    <row r="124" spans="1:22" x14ac:dyDescent="0.25">
      <c r="A124" s="36">
        <v>123</v>
      </c>
      <c r="B124" s="36" t="s">
        <v>518</v>
      </c>
      <c r="C124" s="36">
        <v>2013</v>
      </c>
      <c r="D124" s="37">
        <v>41438</v>
      </c>
      <c r="E124" s="37">
        <v>41441</v>
      </c>
      <c r="F124" s="36" t="s">
        <v>188</v>
      </c>
      <c r="G124" s="36" t="s">
        <v>519</v>
      </c>
      <c r="H124" s="36" t="s">
        <v>520</v>
      </c>
      <c r="I124" s="36" t="s">
        <v>26</v>
      </c>
      <c r="J124" s="36" t="s">
        <v>27</v>
      </c>
      <c r="K124" s="36" t="s">
        <v>521</v>
      </c>
      <c r="L124" s="36" t="s">
        <v>245</v>
      </c>
      <c r="M124" s="36">
        <v>19805</v>
      </c>
      <c r="N124" s="36" t="s">
        <v>148</v>
      </c>
      <c r="O124" s="36" t="s">
        <v>526</v>
      </c>
      <c r="P124" s="36" t="s">
        <v>46</v>
      </c>
      <c r="Q124" s="36" t="s">
        <v>173</v>
      </c>
      <c r="R124" s="36" t="s">
        <v>527</v>
      </c>
      <c r="S124" s="36">
        <v>115.02</v>
      </c>
      <c r="T124" s="36">
        <v>9</v>
      </c>
      <c r="U124" s="36">
        <v>0</v>
      </c>
      <c r="V124" s="36">
        <v>51.759</v>
      </c>
    </row>
    <row r="125" spans="1:22" x14ac:dyDescent="0.25">
      <c r="A125" s="36">
        <v>124</v>
      </c>
      <c r="B125" s="36" t="s">
        <v>518</v>
      </c>
      <c r="C125" s="36">
        <v>2013</v>
      </c>
      <c r="D125" s="37">
        <v>41438</v>
      </c>
      <c r="E125" s="37">
        <v>41441</v>
      </c>
      <c r="F125" s="36" t="s">
        <v>188</v>
      </c>
      <c r="G125" s="36" t="s">
        <v>519</v>
      </c>
      <c r="H125" s="36" t="s">
        <v>520</v>
      </c>
      <c r="I125" s="36" t="s">
        <v>26</v>
      </c>
      <c r="J125" s="36" t="s">
        <v>27</v>
      </c>
      <c r="K125" s="36" t="s">
        <v>521</v>
      </c>
      <c r="L125" s="36" t="s">
        <v>245</v>
      </c>
      <c r="M125" s="36">
        <v>19805</v>
      </c>
      <c r="N125" s="36" t="s">
        <v>148</v>
      </c>
      <c r="O125" s="36" t="s">
        <v>528</v>
      </c>
      <c r="P125" s="36" t="s">
        <v>71</v>
      </c>
      <c r="Q125" s="36" t="s">
        <v>72</v>
      </c>
      <c r="R125" s="36" t="s">
        <v>529</v>
      </c>
      <c r="S125" s="36">
        <v>68.040000000000006</v>
      </c>
      <c r="T125" s="36">
        <v>7</v>
      </c>
      <c r="U125" s="36">
        <v>0</v>
      </c>
      <c r="V125" s="36">
        <v>19.7316</v>
      </c>
    </row>
    <row r="126" spans="1:22" x14ac:dyDescent="0.25">
      <c r="A126" s="36">
        <v>125</v>
      </c>
      <c r="B126" s="36" t="s">
        <v>530</v>
      </c>
      <c r="C126" s="36">
        <v>2011</v>
      </c>
      <c r="D126" s="37">
        <v>40903</v>
      </c>
      <c r="E126" s="37">
        <v>40905</v>
      </c>
      <c r="F126" s="36" t="s">
        <v>23</v>
      </c>
      <c r="G126" s="36" t="s">
        <v>531</v>
      </c>
      <c r="H126" s="36" t="s">
        <v>532</v>
      </c>
      <c r="I126" s="36" t="s">
        <v>102</v>
      </c>
      <c r="J126" s="36" t="s">
        <v>27</v>
      </c>
      <c r="K126" s="36" t="s">
        <v>184</v>
      </c>
      <c r="L126" s="36" t="s">
        <v>104</v>
      </c>
      <c r="M126" s="36">
        <v>77041</v>
      </c>
      <c r="N126" s="36" t="s">
        <v>105</v>
      </c>
      <c r="O126" s="36" t="s">
        <v>533</v>
      </c>
      <c r="P126" s="36" t="s">
        <v>32</v>
      </c>
      <c r="Q126" s="36" t="s">
        <v>36</v>
      </c>
      <c r="R126" s="36" t="s">
        <v>534</v>
      </c>
      <c r="S126" s="36">
        <v>600.55799999999999</v>
      </c>
      <c r="T126" s="36">
        <v>3</v>
      </c>
      <c r="U126" s="36">
        <v>0.3</v>
      </c>
      <c r="V126" s="36">
        <v>-8.5793999999999997</v>
      </c>
    </row>
    <row r="127" spans="1:22" x14ac:dyDescent="0.25">
      <c r="A127" s="36">
        <v>126</v>
      </c>
      <c r="B127" s="36" t="s">
        <v>535</v>
      </c>
      <c r="C127" s="36">
        <v>2011</v>
      </c>
      <c r="D127" s="37">
        <v>40806</v>
      </c>
      <c r="E127" s="37">
        <v>40811</v>
      </c>
      <c r="F127" s="36" t="s">
        <v>50</v>
      </c>
      <c r="G127" s="36" t="s">
        <v>536</v>
      </c>
      <c r="H127" s="36" t="s">
        <v>537</v>
      </c>
      <c r="I127" s="36" t="s">
        <v>26</v>
      </c>
      <c r="J127" s="36" t="s">
        <v>27</v>
      </c>
      <c r="K127" s="36" t="s">
        <v>538</v>
      </c>
      <c r="L127" s="36" t="s">
        <v>211</v>
      </c>
      <c r="M127" s="36">
        <v>61701</v>
      </c>
      <c r="N127" s="36" t="s">
        <v>105</v>
      </c>
      <c r="O127" s="36" t="s">
        <v>539</v>
      </c>
      <c r="P127" s="36" t="s">
        <v>32</v>
      </c>
      <c r="Q127" s="36" t="s">
        <v>56</v>
      </c>
      <c r="R127" s="36" t="s">
        <v>540</v>
      </c>
      <c r="S127" s="36">
        <v>617.70000000000005</v>
      </c>
      <c r="T127" s="36">
        <v>6</v>
      </c>
      <c r="U127" s="36">
        <v>0.5</v>
      </c>
      <c r="V127" s="36">
        <v>-407.68200000000002</v>
      </c>
    </row>
    <row r="128" spans="1:22" x14ac:dyDescent="0.25">
      <c r="A128" s="36">
        <v>127</v>
      </c>
      <c r="B128" s="36" t="s">
        <v>541</v>
      </c>
      <c r="C128" s="36">
        <v>2014</v>
      </c>
      <c r="D128" s="37">
        <v>41949</v>
      </c>
      <c r="E128" s="37">
        <v>41956</v>
      </c>
      <c r="F128" s="36" t="s">
        <v>50</v>
      </c>
      <c r="G128" s="36" t="s">
        <v>542</v>
      </c>
      <c r="H128" s="36" t="s">
        <v>543</v>
      </c>
      <c r="I128" s="36" t="s">
        <v>26</v>
      </c>
      <c r="J128" s="36" t="s">
        <v>27</v>
      </c>
      <c r="K128" s="36" t="s">
        <v>544</v>
      </c>
      <c r="L128" s="36" t="s">
        <v>310</v>
      </c>
      <c r="M128" s="36">
        <v>85023</v>
      </c>
      <c r="N128" s="36" t="s">
        <v>44</v>
      </c>
      <c r="O128" s="36" t="s">
        <v>545</v>
      </c>
      <c r="P128" s="36" t="s">
        <v>46</v>
      </c>
      <c r="Q128" s="36" t="s">
        <v>75</v>
      </c>
      <c r="R128" s="36" t="s">
        <v>546</v>
      </c>
      <c r="S128" s="36">
        <v>2.3879999999999999</v>
      </c>
      <c r="T128" s="36">
        <v>2</v>
      </c>
      <c r="U128" s="36">
        <v>0.7</v>
      </c>
      <c r="V128" s="36">
        <v>-1.8308</v>
      </c>
    </row>
    <row r="129" spans="1:22" x14ac:dyDescent="0.25">
      <c r="A129" s="36">
        <v>128</v>
      </c>
      <c r="B129" s="36" t="s">
        <v>541</v>
      </c>
      <c r="C129" s="36">
        <v>2014</v>
      </c>
      <c r="D129" s="37">
        <v>41949</v>
      </c>
      <c r="E129" s="37">
        <v>41956</v>
      </c>
      <c r="F129" s="36" t="s">
        <v>50</v>
      </c>
      <c r="G129" s="36" t="s">
        <v>542</v>
      </c>
      <c r="H129" s="36" t="s">
        <v>543</v>
      </c>
      <c r="I129" s="36" t="s">
        <v>26</v>
      </c>
      <c r="J129" s="36" t="s">
        <v>27</v>
      </c>
      <c r="K129" s="36" t="s">
        <v>544</v>
      </c>
      <c r="L129" s="36" t="s">
        <v>310</v>
      </c>
      <c r="M129" s="36">
        <v>85023</v>
      </c>
      <c r="N129" s="36" t="s">
        <v>44</v>
      </c>
      <c r="O129" s="36" t="s">
        <v>547</v>
      </c>
      <c r="P129" s="36" t="s">
        <v>46</v>
      </c>
      <c r="Q129" s="36" t="s">
        <v>59</v>
      </c>
      <c r="R129" s="36" t="s">
        <v>548</v>
      </c>
      <c r="S129" s="36">
        <v>243.99199999999999</v>
      </c>
      <c r="T129" s="36">
        <v>7</v>
      </c>
      <c r="U129" s="36">
        <v>0.2</v>
      </c>
      <c r="V129" s="36">
        <v>30.498999999999999</v>
      </c>
    </row>
    <row r="130" spans="1:22" x14ac:dyDescent="0.25">
      <c r="A130" s="36">
        <v>129</v>
      </c>
      <c r="B130" s="36" t="s">
        <v>549</v>
      </c>
      <c r="C130" s="36">
        <v>2013</v>
      </c>
      <c r="D130" s="37">
        <v>41585</v>
      </c>
      <c r="E130" s="37">
        <v>41589</v>
      </c>
      <c r="F130" s="36" t="s">
        <v>23</v>
      </c>
      <c r="G130" s="36" t="s">
        <v>550</v>
      </c>
      <c r="H130" s="36" t="s">
        <v>551</v>
      </c>
      <c r="I130" s="36" t="s">
        <v>102</v>
      </c>
      <c r="J130" s="36" t="s">
        <v>27</v>
      </c>
      <c r="K130" s="36" t="s">
        <v>42</v>
      </c>
      <c r="L130" s="36" t="s">
        <v>43</v>
      </c>
      <c r="M130" s="36">
        <v>90004</v>
      </c>
      <c r="N130" s="36" t="s">
        <v>44</v>
      </c>
      <c r="O130" s="36" t="s">
        <v>304</v>
      </c>
      <c r="P130" s="36" t="s">
        <v>32</v>
      </c>
      <c r="Q130" s="36" t="s">
        <v>36</v>
      </c>
      <c r="R130" s="36" t="s">
        <v>552</v>
      </c>
      <c r="S130" s="36">
        <v>81.424000000000007</v>
      </c>
      <c r="T130" s="36">
        <v>2</v>
      </c>
      <c r="U130" s="36">
        <v>0.2</v>
      </c>
      <c r="V130" s="36">
        <v>-9.1601999999999997</v>
      </c>
    </row>
    <row r="131" spans="1:22" x14ac:dyDescent="0.25">
      <c r="A131" s="36">
        <v>130</v>
      </c>
      <c r="B131" s="36" t="s">
        <v>549</v>
      </c>
      <c r="C131" s="36">
        <v>2013</v>
      </c>
      <c r="D131" s="37">
        <v>41585</v>
      </c>
      <c r="E131" s="37">
        <v>41589</v>
      </c>
      <c r="F131" s="36" t="s">
        <v>23</v>
      </c>
      <c r="G131" s="36" t="s">
        <v>550</v>
      </c>
      <c r="H131" s="36" t="s">
        <v>551</v>
      </c>
      <c r="I131" s="36" t="s">
        <v>102</v>
      </c>
      <c r="J131" s="36" t="s">
        <v>27</v>
      </c>
      <c r="K131" s="36" t="s">
        <v>42</v>
      </c>
      <c r="L131" s="36" t="s">
        <v>43</v>
      </c>
      <c r="M131" s="36">
        <v>90004</v>
      </c>
      <c r="N131" s="36" t="s">
        <v>44</v>
      </c>
      <c r="O131" s="36" t="s">
        <v>553</v>
      </c>
      <c r="P131" s="36" t="s">
        <v>32</v>
      </c>
      <c r="Q131" s="36" t="s">
        <v>65</v>
      </c>
      <c r="R131" s="36" t="s">
        <v>554</v>
      </c>
      <c r="S131" s="36">
        <v>238.56</v>
      </c>
      <c r="T131" s="36">
        <v>3</v>
      </c>
      <c r="U131" s="36">
        <v>0</v>
      </c>
      <c r="V131" s="36">
        <v>26.241599999999998</v>
      </c>
    </row>
    <row r="132" spans="1:22" x14ac:dyDescent="0.25">
      <c r="A132" s="36">
        <v>131</v>
      </c>
      <c r="B132" s="36" t="s">
        <v>555</v>
      </c>
      <c r="C132" s="36">
        <v>2014</v>
      </c>
      <c r="D132" s="37">
        <v>41673</v>
      </c>
      <c r="E132" s="37">
        <v>41676</v>
      </c>
      <c r="F132" s="36" t="s">
        <v>188</v>
      </c>
      <c r="G132" s="36" t="s">
        <v>556</v>
      </c>
      <c r="H132" s="36" t="s">
        <v>557</v>
      </c>
      <c r="I132" s="36" t="s">
        <v>41</v>
      </c>
      <c r="J132" s="36" t="s">
        <v>27</v>
      </c>
      <c r="K132" s="36" t="s">
        <v>497</v>
      </c>
      <c r="L132" s="36" t="s">
        <v>498</v>
      </c>
      <c r="M132" s="36">
        <v>43229</v>
      </c>
      <c r="N132" s="36" t="s">
        <v>148</v>
      </c>
      <c r="O132" s="36" t="s">
        <v>558</v>
      </c>
      <c r="P132" s="36" t="s">
        <v>71</v>
      </c>
      <c r="Q132" s="36" t="s">
        <v>72</v>
      </c>
      <c r="R132" s="36" t="s">
        <v>559</v>
      </c>
      <c r="S132" s="36">
        <v>59.97</v>
      </c>
      <c r="T132" s="36">
        <v>5</v>
      </c>
      <c r="U132" s="36">
        <v>0.4</v>
      </c>
      <c r="V132" s="36">
        <v>-11.994</v>
      </c>
    </row>
    <row r="133" spans="1:22" x14ac:dyDescent="0.25">
      <c r="A133" s="36">
        <v>132</v>
      </c>
      <c r="B133" s="36" t="s">
        <v>555</v>
      </c>
      <c r="C133" s="36">
        <v>2014</v>
      </c>
      <c r="D133" s="37">
        <v>41673</v>
      </c>
      <c r="E133" s="37">
        <v>41676</v>
      </c>
      <c r="F133" s="36" t="s">
        <v>188</v>
      </c>
      <c r="G133" s="36" t="s">
        <v>556</v>
      </c>
      <c r="H133" s="36" t="s">
        <v>557</v>
      </c>
      <c r="I133" s="36" t="s">
        <v>41</v>
      </c>
      <c r="J133" s="36" t="s">
        <v>27</v>
      </c>
      <c r="K133" s="36" t="s">
        <v>497</v>
      </c>
      <c r="L133" s="36" t="s">
        <v>498</v>
      </c>
      <c r="M133" s="36">
        <v>43229</v>
      </c>
      <c r="N133" s="36" t="s">
        <v>148</v>
      </c>
      <c r="O133" s="36" t="s">
        <v>560</v>
      </c>
      <c r="P133" s="36" t="s">
        <v>46</v>
      </c>
      <c r="Q133" s="36" t="s">
        <v>90</v>
      </c>
      <c r="R133" s="36" t="s">
        <v>561</v>
      </c>
      <c r="S133" s="36">
        <v>78.304000000000002</v>
      </c>
      <c r="T133" s="36">
        <v>2</v>
      </c>
      <c r="U133" s="36">
        <v>0.2</v>
      </c>
      <c r="V133" s="36">
        <v>29.364000000000001</v>
      </c>
    </row>
    <row r="134" spans="1:22" x14ac:dyDescent="0.25">
      <c r="A134" s="36">
        <v>133</v>
      </c>
      <c r="B134" s="36" t="s">
        <v>555</v>
      </c>
      <c r="C134" s="36">
        <v>2014</v>
      </c>
      <c r="D134" s="37">
        <v>41673</v>
      </c>
      <c r="E134" s="37">
        <v>41676</v>
      </c>
      <c r="F134" s="36" t="s">
        <v>188</v>
      </c>
      <c r="G134" s="36" t="s">
        <v>556</v>
      </c>
      <c r="H134" s="36" t="s">
        <v>557</v>
      </c>
      <c r="I134" s="36" t="s">
        <v>41</v>
      </c>
      <c r="J134" s="36" t="s">
        <v>27</v>
      </c>
      <c r="K134" s="36" t="s">
        <v>497</v>
      </c>
      <c r="L134" s="36" t="s">
        <v>498</v>
      </c>
      <c r="M134" s="36">
        <v>43229</v>
      </c>
      <c r="N134" s="36" t="s">
        <v>148</v>
      </c>
      <c r="O134" s="36" t="s">
        <v>562</v>
      </c>
      <c r="P134" s="36" t="s">
        <v>46</v>
      </c>
      <c r="Q134" s="36" t="s">
        <v>269</v>
      </c>
      <c r="R134" s="36" t="s">
        <v>186</v>
      </c>
      <c r="S134" s="36">
        <v>21.456</v>
      </c>
      <c r="T134" s="36">
        <v>9</v>
      </c>
      <c r="U134" s="36">
        <v>0.2</v>
      </c>
      <c r="V134" s="36">
        <v>6.9732000000000003</v>
      </c>
    </row>
    <row r="135" spans="1:22" x14ac:dyDescent="0.25">
      <c r="A135" s="36">
        <v>134</v>
      </c>
      <c r="B135" s="36" t="s">
        <v>563</v>
      </c>
      <c r="C135" s="36">
        <v>2013</v>
      </c>
      <c r="D135" s="37">
        <v>41561</v>
      </c>
      <c r="E135" s="37">
        <v>41567</v>
      </c>
      <c r="F135" s="36" t="s">
        <v>50</v>
      </c>
      <c r="G135" s="36" t="s">
        <v>564</v>
      </c>
      <c r="H135" s="36" t="s">
        <v>565</v>
      </c>
      <c r="I135" s="36" t="s">
        <v>26</v>
      </c>
      <c r="J135" s="36" t="s">
        <v>27</v>
      </c>
      <c r="K135" s="36" t="s">
        <v>566</v>
      </c>
      <c r="L135" s="36" t="s">
        <v>43</v>
      </c>
      <c r="M135" s="36">
        <v>95661</v>
      </c>
      <c r="N135" s="36" t="s">
        <v>44</v>
      </c>
      <c r="O135" s="36" t="s">
        <v>567</v>
      </c>
      <c r="P135" s="36" t="s">
        <v>46</v>
      </c>
      <c r="Q135" s="36" t="s">
        <v>90</v>
      </c>
      <c r="R135" s="36" t="s">
        <v>568</v>
      </c>
      <c r="S135" s="36">
        <v>20.04</v>
      </c>
      <c r="T135" s="36">
        <v>3</v>
      </c>
      <c r="U135" s="36">
        <v>0</v>
      </c>
      <c r="V135" s="36">
        <v>9.6191999999999993</v>
      </c>
    </row>
    <row r="136" spans="1:22" x14ac:dyDescent="0.25">
      <c r="A136" s="36">
        <v>135</v>
      </c>
      <c r="B136" s="36" t="s">
        <v>563</v>
      </c>
      <c r="C136" s="36">
        <v>2013</v>
      </c>
      <c r="D136" s="37">
        <v>41561</v>
      </c>
      <c r="E136" s="37">
        <v>41567</v>
      </c>
      <c r="F136" s="36" t="s">
        <v>50</v>
      </c>
      <c r="G136" s="36" t="s">
        <v>564</v>
      </c>
      <c r="H136" s="36" t="s">
        <v>565</v>
      </c>
      <c r="I136" s="36" t="s">
        <v>26</v>
      </c>
      <c r="J136" s="36" t="s">
        <v>27</v>
      </c>
      <c r="K136" s="36" t="s">
        <v>566</v>
      </c>
      <c r="L136" s="36" t="s">
        <v>43</v>
      </c>
      <c r="M136" s="36">
        <v>95661</v>
      </c>
      <c r="N136" s="36" t="s">
        <v>44</v>
      </c>
      <c r="O136" s="36" t="s">
        <v>569</v>
      </c>
      <c r="P136" s="36" t="s">
        <v>46</v>
      </c>
      <c r="Q136" s="36" t="s">
        <v>90</v>
      </c>
      <c r="R136" s="36" t="s">
        <v>570</v>
      </c>
      <c r="S136" s="36">
        <v>35.44</v>
      </c>
      <c r="T136" s="36">
        <v>1</v>
      </c>
      <c r="U136" s="36">
        <v>0</v>
      </c>
      <c r="V136" s="36">
        <v>16.6568</v>
      </c>
    </row>
    <row r="137" spans="1:22" x14ac:dyDescent="0.25">
      <c r="A137" s="36">
        <v>136</v>
      </c>
      <c r="B137" s="36" t="s">
        <v>563</v>
      </c>
      <c r="C137" s="36">
        <v>2013</v>
      </c>
      <c r="D137" s="37">
        <v>41561</v>
      </c>
      <c r="E137" s="37">
        <v>41567</v>
      </c>
      <c r="F137" s="36" t="s">
        <v>50</v>
      </c>
      <c r="G137" s="36" t="s">
        <v>564</v>
      </c>
      <c r="H137" s="36" t="s">
        <v>565</v>
      </c>
      <c r="I137" s="36" t="s">
        <v>26</v>
      </c>
      <c r="J137" s="36" t="s">
        <v>27</v>
      </c>
      <c r="K137" s="36" t="s">
        <v>566</v>
      </c>
      <c r="L137" s="36" t="s">
        <v>43</v>
      </c>
      <c r="M137" s="36">
        <v>95661</v>
      </c>
      <c r="N137" s="36" t="s">
        <v>44</v>
      </c>
      <c r="O137" s="36" t="s">
        <v>571</v>
      </c>
      <c r="P137" s="36" t="s">
        <v>46</v>
      </c>
      <c r="Q137" s="36" t="s">
        <v>68</v>
      </c>
      <c r="R137" s="36" t="s">
        <v>572</v>
      </c>
      <c r="S137" s="36">
        <v>11.52</v>
      </c>
      <c r="T137" s="36">
        <v>4</v>
      </c>
      <c r="U137" s="36">
        <v>0</v>
      </c>
      <c r="V137" s="36">
        <v>3.456</v>
      </c>
    </row>
    <row r="138" spans="1:22" x14ac:dyDescent="0.25">
      <c r="A138" s="36">
        <v>137</v>
      </c>
      <c r="B138" s="36" t="s">
        <v>563</v>
      </c>
      <c r="C138" s="36">
        <v>2013</v>
      </c>
      <c r="D138" s="37">
        <v>41561</v>
      </c>
      <c r="E138" s="37">
        <v>41567</v>
      </c>
      <c r="F138" s="36" t="s">
        <v>50</v>
      </c>
      <c r="G138" s="36" t="s">
        <v>564</v>
      </c>
      <c r="H138" s="36" t="s">
        <v>565</v>
      </c>
      <c r="I138" s="36" t="s">
        <v>26</v>
      </c>
      <c r="J138" s="36" t="s">
        <v>27</v>
      </c>
      <c r="K138" s="36" t="s">
        <v>566</v>
      </c>
      <c r="L138" s="36" t="s">
        <v>43</v>
      </c>
      <c r="M138" s="36">
        <v>95661</v>
      </c>
      <c r="N138" s="36" t="s">
        <v>44</v>
      </c>
      <c r="O138" s="36" t="s">
        <v>573</v>
      </c>
      <c r="P138" s="36" t="s">
        <v>46</v>
      </c>
      <c r="Q138" s="36" t="s">
        <v>269</v>
      </c>
      <c r="R138" s="36" t="s">
        <v>574</v>
      </c>
      <c r="S138" s="36">
        <v>4.0199999999999996</v>
      </c>
      <c r="T138" s="36">
        <v>2</v>
      </c>
      <c r="U138" s="36">
        <v>0</v>
      </c>
      <c r="V138" s="36">
        <v>1.9698</v>
      </c>
    </row>
    <row r="139" spans="1:22" x14ac:dyDescent="0.25">
      <c r="A139" s="36">
        <v>138</v>
      </c>
      <c r="B139" s="36" t="s">
        <v>563</v>
      </c>
      <c r="C139" s="36">
        <v>2013</v>
      </c>
      <c r="D139" s="37">
        <v>41561</v>
      </c>
      <c r="E139" s="37">
        <v>41567</v>
      </c>
      <c r="F139" s="36" t="s">
        <v>50</v>
      </c>
      <c r="G139" s="36" t="s">
        <v>564</v>
      </c>
      <c r="H139" s="36" t="s">
        <v>565</v>
      </c>
      <c r="I139" s="36" t="s">
        <v>26</v>
      </c>
      <c r="J139" s="36" t="s">
        <v>27</v>
      </c>
      <c r="K139" s="36" t="s">
        <v>566</v>
      </c>
      <c r="L139" s="36" t="s">
        <v>43</v>
      </c>
      <c r="M139" s="36">
        <v>95661</v>
      </c>
      <c r="N139" s="36" t="s">
        <v>44</v>
      </c>
      <c r="O139" s="36" t="s">
        <v>575</v>
      </c>
      <c r="P139" s="36" t="s">
        <v>46</v>
      </c>
      <c r="Q139" s="36" t="s">
        <v>75</v>
      </c>
      <c r="R139" s="36" t="s">
        <v>576</v>
      </c>
      <c r="S139" s="36">
        <v>76.176000000000002</v>
      </c>
      <c r="T139" s="36">
        <v>3</v>
      </c>
      <c r="U139" s="36">
        <v>0.2</v>
      </c>
      <c r="V139" s="36">
        <v>26.6616</v>
      </c>
    </row>
    <row r="140" spans="1:22" x14ac:dyDescent="0.25">
      <c r="A140" s="36">
        <v>139</v>
      </c>
      <c r="B140" s="36" t="s">
        <v>563</v>
      </c>
      <c r="C140" s="36">
        <v>2013</v>
      </c>
      <c r="D140" s="37">
        <v>41561</v>
      </c>
      <c r="E140" s="37">
        <v>41567</v>
      </c>
      <c r="F140" s="36" t="s">
        <v>50</v>
      </c>
      <c r="G140" s="36" t="s">
        <v>564</v>
      </c>
      <c r="H140" s="36" t="s">
        <v>565</v>
      </c>
      <c r="I140" s="36" t="s">
        <v>26</v>
      </c>
      <c r="J140" s="36" t="s">
        <v>27</v>
      </c>
      <c r="K140" s="36" t="s">
        <v>566</v>
      </c>
      <c r="L140" s="36" t="s">
        <v>43</v>
      </c>
      <c r="M140" s="36">
        <v>95661</v>
      </c>
      <c r="N140" s="36" t="s">
        <v>44</v>
      </c>
      <c r="O140" s="36" t="s">
        <v>577</v>
      </c>
      <c r="P140" s="36" t="s">
        <v>46</v>
      </c>
      <c r="Q140" s="36" t="s">
        <v>578</v>
      </c>
      <c r="R140" s="36" t="s">
        <v>579</v>
      </c>
      <c r="S140" s="36">
        <v>65.88</v>
      </c>
      <c r="T140" s="36">
        <v>6</v>
      </c>
      <c r="U140" s="36">
        <v>0</v>
      </c>
      <c r="V140" s="36">
        <v>18.446400000000001</v>
      </c>
    </row>
    <row r="141" spans="1:22" x14ac:dyDescent="0.25">
      <c r="A141" s="36">
        <v>140</v>
      </c>
      <c r="B141" s="36" t="s">
        <v>563</v>
      </c>
      <c r="C141" s="36">
        <v>2013</v>
      </c>
      <c r="D141" s="37">
        <v>41561</v>
      </c>
      <c r="E141" s="37">
        <v>41567</v>
      </c>
      <c r="F141" s="36" t="s">
        <v>50</v>
      </c>
      <c r="G141" s="36" t="s">
        <v>564</v>
      </c>
      <c r="H141" s="36" t="s">
        <v>565</v>
      </c>
      <c r="I141" s="36" t="s">
        <v>26</v>
      </c>
      <c r="J141" s="36" t="s">
        <v>27</v>
      </c>
      <c r="K141" s="36" t="s">
        <v>566</v>
      </c>
      <c r="L141" s="36" t="s">
        <v>43</v>
      </c>
      <c r="M141" s="36">
        <v>95661</v>
      </c>
      <c r="N141" s="36" t="s">
        <v>44</v>
      </c>
      <c r="O141" s="36" t="s">
        <v>259</v>
      </c>
      <c r="P141" s="36" t="s">
        <v>32</v>
      </c>
      <c r="Q141" s="36" t="s">
        <v>65</v>
      </c>
      <c r="R141" s="36" t="s">
        <v>260</v>
      </c>
      <c r="S141" s="36">
        <v>43.12</v>
      </c>
      <c r="T141" s="36">
        <v>14</v>
      </c>
      <c r="U141" s="36">
        <v>0</v>
      </c>
      <c r="V141" s="36">
        <v>20.697600000000001</v>
      </c>
    </row>
    <row r="142" spans="1:22" x14ac:dyDescent="0.25">
      <c r="A142" s="36">
        <v>141</v>
      </c>
      <c r="B142" s="36" t="s">
        <v>580</v>
      </c>
      <c r="C142" s="36">
        <v>2013</v>
      </c>
      <c r="D142" s="37">
        <v>41523</v>
      </c>
      <c r="E142" s="37">
        <v>41525</v>
      </c>
      <c r="F142" s="36" t="s">
        <v>23</v>
      </c>
      <c r="G142" s="36" t="s">
        <v>581</v>
      </c>
      <c r="H142" s="36" t="s">
        <v>582</v>
      </c>
      <c r="I142" s="36" t="s">
        <v>41</v>
      </c>
      <c r="J142" s="36" t="s">
        <v>27</v>
      </c>
      <c r="K142" s="36" t="s">
        <v>146</v>
      </c>
      <c r="L142" s="36" t="s">
        <v>147</v>
      </c>
      <c r="M142" s="36">
        <v>19140</v>
      </c>
      <c r="N142" s="36" t="s">
        <v>148</v>
      </c>
      <c r="O142" s="36" t="s">
        <v>170</v>
      </c>
      <c r="P142" s="36" t="s">
        <v>32</v>
      </c>
      <c r="Q142" s="36" t="s">
        <v>65</v>
      </c>
      <c r="R142" s="36" t="s">
        <v>171</v>
      </c>
      <c r="S142" s="36">
        <v>82.8</v>
      </c>
      <c r="T142" s="36">
        <v>2</v>
      </c>
      <c r="U142" s="36">
        <v>0.2</v>
      </c>
      <c r="V142" s="36">
        <v>10.35</v>
      </c>
    </row>
    <row r="143" spans="1:22" x14ac:dyDescent="0.25">
      <c r="A143" s="36">
        <v>142</v>
      </c>
      <c r="B143" s="36" t="s">
        <v>583</v>
      </c>
      <c r="C143" s="36">
        <v>2014</v>
      </c>
      <c r="D143" s="37">
        <v>41901</v>
      </c>
      <c r="E143" s="37">
        <v>41906</v>
      </c>
      <c r="F143" s="36" t="s">
        <v>50</v>
      </c>
      <c r="G143" s="36" t="s">
        <v>584</v>
      </c>
      <c r="H143" s="36" t="s">
        <v>585</v>
      </c>
      <c r="I143" s="36" t="s">
        <v>41</v>
      </c>
      <c r="J143" s="36" t="s">
        <v>27</v>
      </c>
      <c r="K143" s="36" t="s">
        <v>127</v>
      </c>
      <c r="L143" s="36" t="s">
        <v>43</v>
      </c>
      <c r="M143" s="36">
        <v>94122</v>
      </c>
      <c r="N143" s="36" t="s">
        <v>44</v>
      </c>
      <c r="O143" s="36" t="s">
        <v>586</v>
      </c>
      <c r="P143" s="36" t="s">
        <v>46</v>
      </c>
      <c r="Q143" s="36" t="s">
        <v>68</v>
      </c>
      <c r="R143" s="36" t="s">
        <v>587</v>
      </c>
      <c r="S143" s="36">
        <v>8.82</v>
      </c>
      <c r="T143" s="36">
        <v>3</v>
      </c>
      <c r="U143" s="36">
        <v>0</v>
      </c>
      <c r="V143" s="36">
        <v>2.3814000000000002</v>
      </c>
    </row>
    <row r="144" spans="1:22" x14ac:dyDescent="0.25">
      <c r="A144" s="36">
        <v>143</v>
      </c>
      <c r="B144" s="36" t="s">
        <v>583</v>
      </c>
      <c r="C144" s="36">
        <v>2014</v>
      </c>
      <c r="D144" s="37">
        <v>41901</v>
      </c>
      <c r="E144" s="37">
        <v>41906</v>
      </c>
      <c r="F144" s="36" t="s">
        <v>50</v>
      </c>
      <c r="G144" s="36" t="s">
        <v>584</v>
      </c>
      <c r="H144" s="36" t="s">
        <v>585</v>
      </c>
      <c r="I144" s="36" t="s">
        <v>41</v>
      </c>
      <c r="J144" s="36" t="s">
        <v>27</v>
      </c>
      <c r="K144" s="36" t="s">
        <v>127</v>
      </c>
      <c r="L144" s="36" t="s">
        <v>43</v>
      </c>
      <c r="M144" s="36">
        <v>94122</v>
      </c>
      <c r="N144" s="36" t="s">
        <v>44</v>
      </c>
      <c r="O144" s="36" t="s">
        <v>588</v>
      </c>
      <c r="P144" s="36" t="s">
        <v>46</v>
      </c>
      <c r="Q144" s="36" t="s">
        <v>173</v>
      </c>
      <c r="R144" s="36" t="s">
        <v>589</v>
      </c>
      <c r="S144" s="36">
        <v>10.86</v>
      </c>
      <c r="T144" s="36">
        <v>3</v>
      </c>
      <c r="U144" s="36">
        <v>0</v>
      </c>
      <c r="V144" s="36">
        <v>5.1041999999999996</v>
      </c>
    </row>
    <row r="145" spans="1:22" x14ac:dyDescent="0.25">
      <c r="A145" s="36">
        <v>144</v>
      </c>
      <c r="B145" s="36" t="s">
        <v>583</v>
      </c>
      <c r="C145" s="36">
        <v>2014</v>
      </c>
      <c r="D145" s="37">
        <v>41901</v>
      </c>
      <c r="E145" s="37">
        <v>41906</v>
      </c>
      <c r="F145" s="36" t="s">
        <v>50</v>
      </c>
      <c r="G145" s="36" t="s">
        <v>584</v>
      </c>
      <c r="H145" s="36" t="s">
        <v>585</v>
      </c>
      <c r="I145" s="36" t="s">
        <v>41</v>
      </c>
      <c r="J145" s="36" t="s">
        <v>27</v>
      </c>
      <c r="K145" s="36" t="s">
        <v>127</v>
      </c>
      <c r="L145" s="36" t="s">
        <v>43</v>
      </c>
      <c r="M145" s="36">
        <v>94122</v>
      </c>
      <c r="N145" s="36" t="s">
        <v>44</v>
      </c>
      <c r="O145" s="36" t="s">
        <v>590</v>
      </c>
      <c r="P145" s="36" t="s">
        <v>46</v>
      </c>
      <c r="Q145" s="36" t="s">
        <v>90</v>
      </c>
      <c r="R145" s="36" t="s">
        <v>591</v>
      </c>
      <c r="S145" s="36">
        <v>143.69999999999999</v>
      </c>
      <c r="T145" s="36">
        <v>3</v>
      </c>
      <c r="U145" s="36">
        <v>0</v>
      </c>
      <c r="V145" s="36">
        <v>68.975999999999999</v>
      </c>
    </row>
    <row r="146" spans="1:22" x14ac:dyDescent="0.25">
      <c r="A146" s="36">
        <v>145</v>
      </c>
      <c r="B146" s="36" t="s">
        <v>592</v>
      </c>
      <c r="C146" s="36">
        <v>2014</v>
      </c>
      <c r="D146" s="37">
        <v>41996</v>
      </c>
      <c r="E146" s="37">
        <v>42001</v>
      </c>
      <c r="F146" s="36" t="s">
        <v>50</v>
      </c>
      <c r="G146" s="36" t="s">
        <v>593</v>
      </c>
      <c r="H146" s="36" t="s">
        <v>594</v>
      </c>
      <c r="I146" s="36" t="s">
        <v>26</v>
      </c>
      <c r="J146" s="36" t="s">
        <v>27</v>
      </c>
      <c r="K146" s="36" t="s">
        <v>595</v>
      </c>
      <c r="L146" s="36" t="s">
        <v>596</v>
      </c>
      <c r="M146" s="36">
        <v>64055</v>
      </c>
      <c r="N146" s="36" t="s">
        <v>105</v>
      </c>
      <c r="O146" s="36" t="s">
        <v>597</v>
      </c>
      <c r="P146" s="36" t="s">
        <v>46</v>
      </c>
      <c r="Q146" s="36" t="s">
        <v>78</v>
      </c>
      <c r="R146" s="36" t="s">
        <v>598</v>
      </c>
      <c r="S146" s="36">
        <v>839.43</v>
      </c>
      <c r="T146" s="36">
        <v>3</v>
      </c>
      <c r="U146" s="36">
        <v>0</v>
      </c>
      <c r="V146" s="36">
        <v>218.2518</v>
      </c>
    </row>
    <row r="147" spans="1:22" x14ac:dyDescent="0.25">
      <c r="A147" s="36">
        <v>146</v>
      </c>
      <c r="B147" s="36" t="s">
        <v>599</v>
      </c>
      <c r="C147" s="36">
        <v>2012</v>
      </c>
      <c r="D147" s="37">
        <v>41159</v>
      </c>
      <c r="E147" s="37">
        <v>41164</v>
      </c>
      <c r="F147" s="36" t="s">
        <v>50</v>
      </c>
      <c r="G147" s="36" t="s">
        <v>600</v>
      </c>
      <c r="H147" s="36" t="s">
        <v>601</v>
      </c>
      <c r="I147" s="36" t="s">
        <v>26</v>
      </c>
      <c r="J147" s="36" t="s">
        <v>27</v>
      </c>
      <c r="K147" s="36" t="s">
        <v>602</v>
      </c>
      <c r="L147" s="36" t="s">
        <v>43</v>
      </c>
      <c r="M147" s="36">
        <v>91104</v>
      </c>
      <c r="N147" s="36" t="s">
        <v>44</v>
      </c>
      <c r="O147" s="36" t="s">
        <v>379</v>
      </c>
      <c r="P147" s="36" t="s">
        <v>46</v>
      </c>
      <c r="Q147" s="36" t="s">
        <v>59</v>
      </c>
      <c r="R147" s="36" t="s">
        <v>380</v>
      </c>
      <c r="S147" s="36">
        <v>671.93</v>
      </c>
      <c r="T147" s="36">
        <v>7</v>
      </c>
      <c r="U147" s="36">
        <v>0</v>
      </c>
      <c r="V147" s="36">
        <v>20.157900000000001</v>
      </c>
    </row>
    <row r="148" spans="1:22" x14ac:dyDescent="0.25">
      <c r="A148" s="36">
        <v>147</v>
      </c>
      <c r="B148" s="36" t="s">
        <v>603</v>
      </c>
      <c r="C148" s="36">
        <v>2011</v>
      </c>
      <c r="D148" s="37">
        <v>40838</v>
      </c>
      <c r="E148" s="37">
        <v>40844</v>
      </c>
      <c r="F148" s="36" t="s">
        <v>50</v>
      </c>
      <c r="G148" s="36" t="s">
        <v>604</v>
      </c>
      <c r="H148" s="36" t="s">
        <v>605</v>
      </c>
      <c r="I148" s="36" t="s">
        <v>102</v>
      </c>
      <c r="J148" s="36" t="s">
        <v>27</v>
      </c>
      <c r="K148" s="36" t="s">
        <v>606</v>
      </c>
      <c r="L148" s="36" t="s">
        <v>498</v>
      </c>
      <c r="M148" s="36">
        <v>43055</v>
      </c>
      <c r="N148" s="36" t="s">
        <v>148</v>
      </c>
      <c r="O148" s="36" t="s">
        <v>607</v>
      </c>
      <c r="P148" s="36" t="s">
        <v>32</v>
      </c>
      <c r="Q148" s="36" t="s">
        <v>65</v>
      </c>
      <c r="R148" s="36" t="s">
        <v>608</v>
      </c>
      <c r="S148" s="36">
        <v>93.888000000000005</v>
      </c>
      <c r="T148" s="36">
        <v>4</v>
      </c>
      <c r="U148" s="36">
        <v>0.2</v>
      </c>
      <c r="V148" s="36">
        <v>12.909599999999999</v>
      </c>
    </row>
    <row r="149" spans="1:22" x14ac:dyDescent="0.25">
      <c r="A149" s="36">
        <v>148</v>
      </c>
      <c r="B149" s="36" t="s">
        <v>609</v>
      </c>
      <c r="C149" s="36">
        <v>2013</v>
      </c>
      <c r="D149" s="37">
        <v>41614</v>
      </c>
      <c r="E149" s="37">
        <v>41618</v>
      </c>
      <c r="F149" s="36" t="s">
        <v>50</v>
      </c>
      <c r="G149" s="36" t="s">
        <v>610</v>
      </c>
      <c r="H149" s="36" t="s">
        <v>611</v>
      </c>
      <c r="I149" s="36" t="s">
        <v>41</v>
      </c>
      <c r="J149" s="36" t="s">
        <v>27</v>
      </c>
      <c r="K149" s="36" t="s">
        <v>612</v>
      </c>
      <c r="L149" s="36" t="s">
        <v>114</v>
      </c>
      <c r="M149" s="36">
        <v>53132</v>
      </c>
      <c r="N149" s="36" t="s">
        <v>105</v>
      </c>
      <c r="O149" s="36" t="s">
        <v>613</v>
      </c>
      <c r="P149" s="36" t="s">
        <v>71</v>
      </c>
      <c r="Q149" s="36" t="s">
        <v>72</v>
      </c>
      <c r="R149" s="36" t="s">
        <v>614</v>
      </c>
      <c r="S149" s="36">
        <v>384.45</v>
      </c>
      <c r="T149" s="36">
        <v>11</v>
      </c>
      <c r="U149" s="36">
        <v>0</v>
      </c>
      <c r="V149" s="36">
        <v>103.8015</v>
      </c>
    </row>
    <row r="150" spans="1:22" x14ac:dyDescent="0.25">
      <c r="A150" s="36">
        <v>149</v>
      </c>
      <c r="B150" s="36" t="s">
        <v>609</v>
      </c>
      <c r="C150" s="36">
        <v>2013</v>
      </c>
      <c r="D150" s="37">
        <v>41614</v>
      </c>
      <c r="E150" s="37">
        <v>41618</v>
      </c>
      <c r="F150" s="36" t="s">
        <v>50</v>
      </c>
      <c r="G150" s="36" t="s">
        <v>610</v>
      </c>
      <c r="H150" s="36" t="s">
        <v>611</v>
      </c>
      <c r="I150" s="36" t="s">
        <v>41</v>
      </c>
      <c r="J150" s="36" t="s">
        <v>27</v>
      </c>
      <c r="K150" s="36" t="s">
        <v>612</v>
      </c>
      <c r="L150" s="36" t="s">
        <v>114</v>
      </c>
      <c r="M150" s="36">
        <v>53132</v>
      </c>
      <c r="N150" s="36" t="s">
        <v>105</v>
      </c>
      <c r="O150" s="36" t="s">
        <v>615</v>
      </c>
      <c r="P150" s="36" t="s">
        <v>71</v>
      </c>
      <c r="Q150" s="36" t="s">
        <v>72</v>
      </c>
      <c r="R150" s="36" t="s">
        <v>616</v>
      </c>
      <c r="S150" s="36">
        <v>149.97</v>
      </c>
      <c r="T150" s="36">
        <v>3</v>
      </c>
      <c r="U150" s="36">
        <v>0</v>
      </c>
      <c r="V150" s="36">
        <v>5.9988000000000001</v>
      </c>
    </row>
    <row r="151" spans="1:22" x14ac:dyDescent="0.25">
      <c r="A151" s="36">
        <v>150</v>
      </c>
      <c r="B151" s="36" t="s">
        <v>609</v>
      </c>
      <c r="C151" s="36">
        <v>2013</v>
      </c>
      <c r="D151" s="37">
        <v>41614</v>
      </c>
      <c r="E151" s="37">
        <v>41618</v>
      </c>
      <c r="F151" s="36" t="s">
        <v>50</v>
      </c>
      <c r="G151" s="36" t="s">
        <v>610</v>
      </c>
      <c r="H151" s="36" t="s">
        <v>611</v>
      </c>
      <c r="I151" s="36" t="s">
        <v>41</v>
      </c>
      <c r="J151" s="36" t="s">
        <v>27</v>
      </c>
      <c r="K151" s="36" t="s">
        <v>612</v>
      </c>
      <c r="L151" s="36" t="s">
        <v>114</v>
      </c>
      <c r="M151" s="36">
        <v>53132</v>
      </c>
      <c r="N151" s="36" t="s">
        <v>105</v>
      </c>
      <c r="O151" s="36" t="s">
        <v>35</v>
      </c>
      <c r="P151" s="36" t="s">
        <v>32</v>
      </c>
      <c r="Q151" s="36" t="s">
        <v>36</v>
      </c>
      <c r="R151" s="36" t="s">
        <v>37</v>
      </c>
      <c r="S151" s="36">
        <v>1951.84</v>
      </c>
      <c r="T151" s="36">
        <v>8</v>
      </c>
      <c r="U151" s="36">
        <v>0</v>
      </c>
      <c r="V151" s="36">
        <v>585.55200000000002</v>
      </c>
    </row>
    <row r="152" spans="1:22" x14ac:dyDescent="0.25">
      <c r="A152" s="36">
        <v>151</v>
      </c>
      <c r="B152" s="36" t="s">
        <v>609</v>
      </c>
      <c r="C152" s="36">
        <v>2013</v>
      </c>
      <c r="D152" s="37">
        <v>41614</v>
      </c>
      <c r="E152" s="37">
        <v>41618</v>
      </c>
      <c r="F152" s="36" t="s">
        <v>50</v>
      </c>
      <c r="G152" s="36" t="s">
        <v>610</v>
      </c>
      <c r="H152" s="36" t="s">
        <v>611</v>
      </c>
      <c r="I152" s="36" t="s">
        <v>41</v>
      </c>
      <c r="J152" s="36" t="s">
        <v>27</v>
      </c>
      <c r="K152" s="36" t="s">
        <v>612</v>
      </c>
      <c r="L152" s="36" t="s">
        <v>114</v>
      </c>
      <c r="M152" s="36">
        <v>53132</v>
      </c>
      <c r="N152" s="36" t="s">
        <v>105</v>
      </c>
      <c r="O152" s="36" t="s">
        <v>617</v>
      </c>
      <c r="P152" s="36" t="s">
        <v>46</v>
      </c>
      <c r="Q152" s="36" t="s">
        <v>75</v>
      </c>
      <c r="R152" s="36" t="s">
        <v>618</v>
      </c>
      <c r="S152" s="36">
        <v>171.55</v>
      </c>
      <c r="T152" s="36">
        <v>5</v>
      </c>
      <c r="U152" s="36">
        <v>0</v>
      </c>
      <c r="V152" s="36">
        <v>80.628500000000003</v>
      </c>
    </row>
    <row r="153" spans="1:22" x14ac:dyDescent="0.25">
      <c r="A153" s="36">
        <v>152</v>
      </c>
      <c r="B153" s="36" t="s">
        <v>619</v>
      </c>
      <c r="C153" s="36">
        <v>2013</v>
      </c>
      <c r="D153" s="37">
        <v>41347</v>
      </c>
      <c r="E153" s="37">
        <v>41350</v>
      </c>
      <c r="F153" s="36" t="s">
        <v>188</v>
      </c>
      <c r="G153" s="36" t="s">
        <v>620</v>
      </c>
      <c r="H153" s="36" t="s">
        <v>621</v>
      </c>
      <c r="I153" s="36" t="s">
        <v>102</v>
      </c>
      <c r="J153" s="36" t="s">
        <v>27</v>
      </c>
      <c r="K153" s="36" t="s">
        <v>622</v>
      </c>
      <c r="L153" s="36" t="s">
        <v>310</v>
      </c>
      <c r="M153" s="36">
        <v>85254</v>
      </c>
      <c r="N153" s="36" t="s">
        <v>44</v>
      </c>
      <c r="O153" s="36" t="s">
        <v>623</v>
      </c>
      <c r="P153" s="36" t="s">
        <v>46</v>
      </c>
      <c r="Q153" s="36" t="s">
        <v>78</v>
      </c>
      <c r="R153" s="36" t="s">
        <v>624</v>
      </c>
      <c r="S153" s="36">
        <v>157.91999999999999</v>
      </c>
      <c r="T153" s="36">
        <v>5</v>
      </c>
      <c r="U153" s="36">
        <v>0.2</v>
      </c>
      <c r="V153" s="36">
        <v>17.765999999999998</v>
      </c>
    </row>
    <row r="154" spans="1:22" x14ac:dyDescent="0.25">
      <c r="A154" s="36">
        <v>153</v>
      </c>
      <c r="B154" s="36" t="s">
        <v>619</v>
      </c>
      <c r="C154" s="36">
        <v>2013</v>
      </c>
      <c r="D154" s="37">
        <v>41347</v>
      </c>
      <c r="E154" s="37">
        <v>41350</v>
      </c>
      <c r="F154" s="36" t="s">
        <v>188</v>
      </c>
      <c r="G154" s="36" t="s">
        <v>620</v>
      </c>
      <c r="H154" s="36" t="s">
        <v>621</v>
      </c>
      <c r="I154" s="36" t="s">
        <v>102</v>
      </c>
      <c r="J154" s="36" t="s">
        <v>27</v>
      </c>
      <c r="K154" s="36" t="s">
        <v>622</v>
      </c>
      <c r="L154" s="36" t="s">
        <v>310</v>
      </c>
      <c r="M154" s="36">
        <v>85254</v>
      </c>
      <c r="N154" s="36" t="s">
        <v>44</v>
      </c>
      <c r="O154" s="36" t="s">
        <v>625</v>
      </c>
      <c r="P154" s="36" t="s">
        <v>71</v>
      </c>
      <c r="Q154" s="36" t="s">
        <v>72</v>
      </c>
      <c r="R154" s="36" t="s">
        <v>626</v>
      </c>
      <c r="S154" s="36">
        <v>203.184</v>
      </c>
      <c r="T154" s="36">
        <v>2</v>
      </c>
      <c r="U154" s="36">
        <v>0.2</v>
      </c>
      <c r="V154" s="36">
        <v>15.238799999999999</v>
      </c>
    </row>
    <row r="155" spans="1:22" x14ac:dyDescent="0.25">
      <c r="A155" s="36">
        <v>154</v>
      </c>
      <c r="B155" s="36" t="s">
        <v>627</v>
      </c>
      <c r="C155" s="36">
        <v>2012</v>
      </c>
      <c r="D155" s="37">
        <v>41060</v>
      </c>
      <c r="E155" s="37">
        <v>41062</v>
      </c>
      <c r="F155" s="36" t="s">
        <v>188</v>
      </c>
      <c r="G155" s="36" t="s">
        <v>628</v>
      </c>
      <c r="H155" s="36" t="s">
        <v>629</v>
      </c>
      <c r="I155" s="36" t="s">
        <v>41</v>
      </c>
      <c r="J155" s="36" t="s">
        <v>27</v>
      </c>
      <c r="K155" s="36" t="s">
        <v>630</v>
      </c>
      <c r="L155" s="36" t="s">
        <v>43</v>
      </c>
      <c r="M155" s="36">
        <v>95123</v>
      </c>
      <c r="N155" s="36" t="s">
        <v>44</v>
      </c>
      <c r="O155" s="36" t="s">
        <v>631</v>
      </c>
      <c r="P155" s="36" t="s">
        <v>46</v>
      </c>
      <c r="Q155" s="36" t="s">
        <v>90</v>
      </c>
      <c r="R155" s="36" t="s">
        <v>632</v>
      </c>
      <c r="S155" s="36">
        <v>58.38</v>
      </c>
      <c r="T155" s="36">
        <v>7</v>
      </c>
      <c r="U155" s="36">
        <v>0</v>
      </c>
      <c r="V155" s="36">
        <v>26.271000000000001</v>
      </c>
    </row>
    <row r="156" spans="1:22" x14ac:dyDescent="0.25">
      <c r="A156" s="36">
        <v>155</v>
      </c>
      <c r="B156" s="36" t="s">
        <v>627</v>
      </c>
      <c r="C156" s="36">
        <v>2012</v>
      </c>
      <c r="D156" s="37">
        <v>41060</v>
      </c>
      <c r="E156" s="37">
        <v>41062</v>
      </c>
      <c r="F156" s="36" t="s">
        <v>188</v>
      </c>
      <c r="G156" s="36" t="s">
        <v>628</v>
      </c>
      <c r="H156" s="36" t="s">
        <v>629</v>
      </c>
      <c r="I156" s="36" t="s">
        <v>41</v>
      </c>
      <c r="J156" s="36" t="s">
        <v>27</v>
      </c>
      <c r="K156" s="36" t="s">
        <v>630</v>
      </c>
      <c r="L156" s="36" t="s">
        <v>43</v>
      </c>
      <c r="M156" s="36">
        <v>95123</v>
      </c>
      <c r="N156" s="36" t="s">
        <v>44</v>
      </c>
      <c r="O156" s="36" t="s">
        <v>633</v>
      </c>
      <c r="P156" s="36" t="s">
        <v>46</v>
      </c>
      <c r="Q156" s="36" t="s">
        <v>90</v>
      </c>
      <c r="R156" s="36" t="s">
        <v>634</v>
      </c>
      <c r="S156" s="36">
        <v>105.52</v>
      </c>
      <c r="T156" s="36">
        <v>4</v>
      </c>
      <c r="U156" s="36">
        <v>0</v>
      </c>
      <c r="V156" s="36">
        <v>48.539200000000001</v>
      </c>
    </row>
    <row r="157" spans="1:22" x14ac:dyDescent="0.25">
      <c r="A157" s="36">
        <v>156</v>
      </c>
      <c r="B157" s="36" t="s">
        <v>627</v>
      </c>
      <c r="C157" s="36">
        <v>2012</v>
      </c>
      <c r="D157" s="37">
        <v>41060</v>
      </c>
      <c r="E157" s="37">
        <v>41062</v>
      </c>
      <c r="F157" s="36" t="s">
        <v>188</v>
      </c>
      <c r="G157" s="36" t="s">
        <v>628</v>
      </c>
      <c r="H157" s="36" t="s">
        <v>629</v>
      </c>
      <c r="I157" s="36" t="s">
        <v>41</v>
      </c>
      <c r="J157" s="36" t="s">
        <v>27</v>
      </c>
      <c r="K157" s="36" t="s">
        <v>630</v>
      </c>
      <c r="L157" s="36" t="s">
        <v>43</v>
      </c>
      <c r="M157" s="36">
        <v>95123</v>
      </c>
      <c r="N157" s="36" t="s">
        <v>44</v>
      </c>
      <c r="O157" s="36" t="s">
        <v>635</v>
      </c>
      <c r="P157" s="36" t="s">
        <v>46</v>
      </c>
      <c r="Q157" s="36" t="s">
        <v>59</v>
      </c>
      <c r="R157" s="36" t="s">
        <v>636</v>
      </c>
      <c r="S157" s="36">
        <v>80.88</v>
      </c>
      <c r="T157" s="36">
        <v>6</v>
      </c>
      <c r="U157" s="36">
        <v>0</v>
      </c>
      <c r="V157" s="36">
        <v>21.0288</v>
      </c>
    </row>
    <row r="158" spans="1:22" x14ac:dyDescent="0.25">
      <c r="A158" s="36">
        <v>157</v>
      </c>
      <c r="B158" s="36" t="s">
        <v>637</v>
      </c>
      <c r="C158" s="36">
        <v>2012</v>
      </c>
      <c r="D158" s="37">
        <v>41057</v>
      </c>
      <c r="E158" s="37">
        <v>41063</v>
      </c>
      <c r="F158" s="36" t="s">
        <v>50</v>
      </c>
      <c r="G158" s="36" t="s">
        <v>638</v>
      </c>
      <c r="H158" s="36" t="s">
        <v>639</v>
      </c>
      <c r="I158" s="36" t="s">
        <v>102</v>
      </c>
      <c r="J158" s="36" t="s">
        <v>27</v>
      </c>
      <c r="K158" s="36" t="s">
        <v>95</v>
      </c>
      <c r="L158" s="36" t="s">
        <v>96</v>
      </c>
      <c r="M158" s="36">
        <v>98105</v>
      </c>
      <c r="N158" s="36" t="s">
        <v>44</v>
      </c>
      <c r="O158" s="36" t="s">
        <v>640</v>
      </c>
      <c r="P158" s="36" t="s">
        <v>46</v>
      </c>
      <c r="Q158" s="36" t="s">
        <v>68</v>
      </c>
      <c r="R158" s="36" t="s">
        <v>641</v>
      </c>
      <c r="S158" s="36">
        <v>6.63</v>
      </c>
      <c r="T158" s="36">
        <v>3</v>
      </c>
      <c r="U158" s="36">
        <v>0</v>
      </c>
      <c r="V158" s="36">
        <v>1.7901</v>
      </c>
    </row>
    <row r="159" spans="1:22" x14ac:dyDescent="0.25">
      <c r="A159" s="36">
        <v>158</v>
      </c>
      <c r="B159" s="36" t="s">
        <v>642</v>
      </c>
      <c r="C159" s="36">
        <v>2011</v>
      </c>
      <c r="D159" s="37">
        <v>40603</v>
      </c>
      <c r="E159" s="37">
        <v>40608</v>
      </c>
      <c r="F159" s="36" t="s">
        <v>23</v>
      </c>
      <c r="G159" s="36" t="s">
        <v>643</v>
      </c>
      <c r="H159" s="36" t="s">
        <v>644</v>
      </c>
      <c r="I159" s="36" t="s">
        <v>26</v>
      </c>
      <c r="J159" s="36" t="s">
        <v>27</v>
      </c>
      <c r="K159" s="36" t="s">
        <v>95</v>
      </c>
      <c r="L159" s="36" t="s">
        <v>96</v>
      </c>
      <c r="M159" s="36">
        <v>98115</v>
      </c>
      <c r="N159" s="36" t="s">
        <v>44</v>
      </c>
      <c r="O159" s="36" t="s">
        <v>533</v>
      </c>
      <c r="P159" s="36" t="s">
        <v>32</v>
      </c>
      <c r="Q159" s="36" t="s">
        <v>36</v>
      </c>
      <c r="R159" s="36" t="s">
        <v>534</v>
      </c>
      <c r="S159" s="36">
        <v>457.56799999999998</v>
      </c>
      <c r="T159" s="36">
        <v>2</v>
      </c>
      <c r="U159" s="36">
        <v>0.2</v>
      </c>
      <c r="V159" s="36">
        <v>51.476399999999998</v>
      </c>
    </row>
    <row r="160" spans="1:22" x14ac:dyDescent="0.25">
      <c r="A160" s="36">
        <v>159</v>
      </c>
      <c r="B160" s="36" t="s">
        <v>645</v>
      </c>
      <c r="C160" s="36">
        <v>2013</v>
      </c>
      <c r="D160" s="37">
        <v>41599</v>
      </c>
      <c r="E160" s="37">
        <v>41603</v>
      </c>
      <c r="F160" s="36" t="s">
        <v>50</v>
      </c>
      <c r="G160" s="36" t="s">
        <v>646</v>
      </c>
      <c r="H160" s="36" t="s">
        <v>647</v>
      </c>
      <c r="I160" s="36" t="s">
        <v>26</v>
      </c>
      <c r="J160" s="36" t="s">
        <v>27</v>
      </c>
      <c r="K160" s="36" t="s">
        <v>648</v>
      </c>
      <c r="L160" s="36" t="s">
        <v>649</v>
      </c>
      <c r="M160" s="36">
        <v>73034</v>
      </c>
      <c r="N160" s="36" t="s">
        <v>105</v>
      </c>
      <c r="O160" s="36" t="s">
        <v>650</v>
      </c>
      <c r="P160" s="36" t="s">
        <v>46</v>
      </c>
      <c r="Q160" s="36" t="s">
        <v>47</v>
      </c>
      <c r="R160" s="36" t="s">
        <v>651</v>
      </c>
      <c r="S160" s="36">
        <v>14.62</v>
      </c>
      <c r="T160" s="36">
        <v>2</v>
      </c>
      <c r="U160" s="36">
        <v>0</v>
      </c>
      <c r="V160" s="36">
        <v>6.8714000000000004</v>
      </c>
    </row>
    <row r="161" spans="1:22" x14ac:dyDescent="0.25">
      <c r="A161" s="36">
        <v>160</v>
      </c>
      <c r="B161" s="36" t="s">
        <v>645</v>
      </c>
      <c r="C161" s="36">
        <v>2013</v>
      </c>
      <c r="D161" s="37">
        <v>41599</v>
      </c>
      <c r="E161" s="37">
        <v>41603</v>
      </c>
      <c r="F161" s="36" t="s">
        <v>50</v>
      </c>
      <c r="G161" s="36" t="s">
        <v>646</v>
      </c>
      <c r="H161" s="36" t="s">
        <v>647</v>
      </c>
      <c r="I161" s="36" t="s">
        <v>26</v>
      </c>
      <c r="J161" s="36" t="s">
        <v>27</v>
      </c>
      <c r="K161" s="36" t="s">
        <v>648</v>
      </c>
      <c r="L161" s="36" t="s">
        <v>649</v>
      </c>
      <c r="M161" s="36">
        <v>73034</v>
      </c>
      <c r="N161" s="36" t="s">
        <v>105</v>
      </c>
      <c r="O161" s="36" t="s">
        <v>652</v>
      </c>
      <c r="P161" s="36" t="s">
        <v>71</v>
      </c>
      <c r="Q161" s="36" t="s">
        <v>72</v>
      </c>
      <c r="R161" s="36" t="s">
        <v>653</v>
      </c>
      <c r="S161" s="36">
        <v>944.93</v>
      </c>
      <c r="T161" s="36">
        <v>7</v>
      </c>
      <c r="U161" s="36">
        <v>0</v>
      </c>
      <c r="V161" s="36">
        <v>236.23249999999999</v>
      </c>
    </row>
    <row r="162" spans="1:22" x14ac:dyDescent="0.25">
      <c r="A162" s="36">
        <v>161</v>
      </c>
      <c r="B162" s="36" t="s">
        <v>654</v>
      </c>
      <c r="C162" s="36">
        <v>2013</v>
      </c>
      <c r="D162" s="37">
        <v>41406</v>
      </c>
      <c r="E162" s="37">
        <v>41407</v>
      </c>
      <c r="F162" s="36" t="s">
        <v>188</v>
      </c>
      <c r="G162" s="36" t="s">
        <v>655</v>
      </c>
      <c r="H162" s="36" t="s">
        <v>656</v>
      </c>
      <c r="I162" s="36" t="s">
        <v>26</v>
      </c>
      <c r="J162" s="36" t="s">
        <v>27</v>
      </c>
      <c r="K162" s="36" t="s">
        <v>42</v>
      </c>
      <c r="L162" s="36" t="s">
        <v>43</v>
      </c>
      <c r="M162" s="36">
        <v>90045</v>
      </c>
      <c r="N162" s="36" t="s">
        <v>44</v>
      </c>
      <c r="O162" s="36" t="s">
        <v>657</v>
      </c>
      <c r="P162" s="36" t="s">
        <v>46</v>
      </c>
      <c r="Q162" s="36" t="s">
        <v>90</v>
      </c>
      <c r="R162" s="36" t="s">
        <v>658</v>
      </c>
      <c r="S162" s="36">
        <v>5.98</v>
      </c>
      <c r="T162" s="36">
        <v>1</v>
      </c>
      <c r="U162" s="36">
        <v>0</v>
      </c>
      <c r="V162" s="36">
        <v>2.6909999999999998</v>
      </c>
    </row>
    <row r="163" spans="1:22" x14ac:dyDescent="0.25">
      <c r="A163" s="36">
        <v>162</v>
      </c>
      <c r="B163" s="36" t="s">
        <v>659</v>
      </c>
      <c r="C163" s="36">
        <v>2012</v>
      </c>
      <c r="D163" s="37">
        <v>41271</v>
      </c>
      <c r="E163" s="37">
        <v>41274</v>
      </c>
      <c r="F163" s="36" t="s">
        <v>23</v>
      </c>
      <c r="G163" s="36" t="s">
        <v>660</v>
      </c>
      <c r="H163" s="36" t="s">
        <v>661</v>
      </c>
      <c r="I163" s="36" t="s">
        <v>26</v>
      </c>
      <c r="J163" s="36" t="s">
        <v>27</v>
      </c>
      <c r="K163" s="36" t="s">
        <v>146</v>
      </c>
      <c r="L163" s="36" t="s">
        <v>147</v>
      </c>
      <c r="M163" s="36">
        <v>19134</v>
      </c>
      <c r="N163" s="36" t="s">
        <v>148</v>
      </c>
      <c r="O163" s="36" t="s">
        <v>662</v>
      </c>
      <c r="P163" s="36" t="s">
        <v>71</v>
      </c>
      <c r="Q163" s="36" t="s">
        <v>161</v>
      </c>
      <c r="R163" s="36" t="s">
        <v>663</v>
      </c>
      <c r="S163" s="36">
        <v>54.384</v>
      </c>
      <c r="T163" s="36">
        <v>2</v>
      </c>
      <c r="U163" s="36">
        <v>0.2</v>
      </c>
      <c r="V163" s="36">
        <v>1.3595999999999999</v>
      </c>
    </row>
    <row r="164" spans="1:22" x14ac:dyDescent="0.25">
      <c r="A164" s="36">
        <v>163</v>
      </c>
      <c r="B164" s="36" t="s">
        <v>664</v>
      </c>
      <c r="C164" s="36">
        <v>2013</v>
      </c>
      <c r="D164" s="37">
        <v>41595</v>
      </c>
      <c r="E164" s="37">
        <v>41599</v>
      </c>
      <c r="F164" s="36" t="s">
        <v>50</v>
      </c>
      <c r="G164" s="36" t="s">
        <v>665</v>
      </c>
      <c r="H164" s="36" t="s">
        <v>666</v>
      </c>
      <c r="I164" s="36" t="s">
        <v>26</v>
      </c>
      <c r="J164" s="36" t="s">
        <v>27</v>
      </c>
      <c r="K164" s="36" t="s">
        <v>667</v>
      </c>
      <c r="L164" s="36" t="s">
        <v>668</v>
      </c>
      <c r="M164" s="36">
        <v>88220</v>
      </c>
      <c r="N164" s="36" t="s">
        <v>44</v>
      </c>
      <c r="O164" s="36" t="s">
        <v>669</v>
      </c>
      <c r="P164" s="36" t="s">
        <v>46</v>
      </c>
      <c r="Q164" s="36" t="s">
        <v>173</v>
      </c>
      <c r="R164" s="36" t="s">
        <v>186</v>
      </c>
      <c r="S164" s="36">
        <v>28.4</v>
      </c>
      <c r="T164" s="36">
        <v>5</v>
      </c>
      <c r="U164" s="36">
        <v>0</v>
      </c>
      <c r="V164" s="36">
        <v>13.348000000000001</v>
      </c>
    </row>
    <row r="165" spans="1:22" x14ac:dyDescent="0.25">
      <c r="A165" s="36">
        <v>164</v>
      </c>
      <c r="B165" s="36" t="s">
        <v>670</v>
      </c>
      <c r="C165" s="36">
        <v>2013</v>
      </c>
      <c r="D165" s="37">
        <v>41586</v>
      </c>
      <c r="E165" s="37">
        <v>41590</v>
      </c>
      <c r="F165" s="36" t="s">
        <v>50</v>
      </c>
      <c r="G165" s="36" t="s">
        <v>671</v>
      </c>
      <c r="H165" s="36" t="s">
        <v>672</v>
      </c>
      <c r="I165" s="36" t="s">
        <v>26</v>
      </c>
      <c r="J165" s="36" t="s">
        <v>27</v>
      </c>
      <c r="K165" s="36" t="s">
        <v>95</v>
      </c>
      <c r="L165" s="36" t="s">
        <v>96</v>
      </c>
      <c r="M165" s="36">
        <v>98115</v>
      </c>
      <c r="N165" s="36" t="s">
        <v>44</v>
      </c>
      <c r="O165" s="36" t="s">
        <v>673</v>
      </c>
      <c r="P165" s="36" t="s">
        <v>46</v>
      </c>
      <c r="Q165" s="36" t="s">
        <v>75</v>
      </c>
      <c r="R165" s="36" t="s">
        <v>674</v>
      </c>
      <c r="S165" s="36">
        <v>27.68</v>
      </c>
      <c r="T165" s="36">
        <v>2</v>
      </c>
      <c r="U165" s="36">
        <v>0.2</v>
      </c>
      <c r="V165" s="36">
        <v>9.6880000000000006</v>
      </c>
    </row>
    <row r="166" spans="1:22" x14ac:dyDescent="0.25">
      <c r="A166" s="36">
        <v>165</v>
      </c>
      <c r="B166" s="36" t="s">
        <v>675</v>
      </c>
      <c r="C166" s="36">
        <v>2011</v>
      </c>
      <c r="D166" s="37">
        <v>40794</v>
      </c>
      <c r="E166" s="37">
        <v>40798</v>
      </c>
      <c r="F166" s="36" t="s">
        <v>50</v>
      </c>
      <c r="G166" s="36" t="s">
        <v>676</v>
      </c>
      <c r="H166" s="36" t="s">
        <v>677</v>
      </c>
      <c r="I166" s="36" t="s">
        <v>26</v>
      </c>
      <c r="J166" s="36" t="s">
        <v>27</v>
      </c>
      <c r="K166" s="36" t="s">
        <v>678</v>
      </c>
      <c r="L166" s="36" t="s">
        <v>104</v>
      </c>
      <c r="M166" s="36">
        <v>78207</v>
      </c>
      <c r="N166" s="36" t="s">
        <v>105</v>
      </c>
      <c r="O166" s="36" t="s">
        <v>679</v>
      </c>
      <c r="P166" s="36" t="s">
        <v>46</v>
      </c>
      <c r="Q166" s="36" t="s">
        <v>68</v>
      </c>
      <c r="R166" s="36" t="s">
        <v>680</v>
      </c>
      <c r="S166" s="36">
        <v>9.9359999999999999</v>
      </c>
      <c r="T166" s="36">
        <v>3</v>
      </c>
      <c r="U166" s="36">
        <v>0.2</v>
      </c>
      <c r="V166" s="36">
        <v>2.7324000000000002</v>
      </c>
    </row>
    <row r="167" spans="1:22" x14ac:dyDescent="0.25">
      <c r="A167" s="36">
        <v>166</v>
      </c>
      <c r="B167" s="36" t="s">
        <v>675</v>
      </c>
      <c r="C167" s="36">
        <v>2011</v>
      </c>
      <c r="D167" s="37">
        <v>40794</v>
      </c>
      <c r="E167" s="37">
        <v>40798</v>
      </c>
      <c r="F167" s="36" t="s">
        <v>50</v>
      </c>
      <c r="G167" s="36" t="s">
        <v>676</v>
      </c>
      <c r="H167" s="36" t="s">
        <v>677</v>
      </c>
      <c r="I167" s="36" t="s">
        <v>26</v>
      </c>
      <c r="J167" s="36" t="s">
        <v>27</v>
      </c>
      <c r="K167" s="36" t="s">
        <v>678</v>
      </c>
      <c r="L167" s="36" t="s">
        <v>104</v>
      </c>
      <c r="M167" s="36">
        <v>78207</v>
      </c>
      <c r="N167" s="36" t="s">
        <v>105</v>
      </c>
      <c r="O167" s="36" t="s">
        <v>681</v>
      </c>
      <c r="P167" s="36" t="s">
        <v>71</v>
      </c>
      <c r="Q167" s="36" t="s">
        <v>682</v>
      </c>
      <c r="R167" s="36" t="s">
        <v>683</v>
      </c>
      <c r="S167" s="36">
        <v>8159.9520000000002</v>
      </c>
      <c r="T167" s="36">
        <v>8</v>
      </c>
      <c r="U167" s="36">
        <v>0.4</v>
      </c>
      <c r="V167" s="36">
        <v>-1359.992</v>
      </c>
    </row>
    <row r="168" spans="1:22" x14ac:dyDescent="0.25">
      <c r="A168" s="36">
        <v>167</v>
      </c>
      <c r="B168" s="36" t="s">
        <v>675</v>
      </c>
      <c r="C168" s="36">
        <v>2011</v>
      </c>
      <c r="D168" s="37">
        <v>40794</v>
      </c>
      <c r="E168" s="37">
        <v>40798</v>
      </c>
      <c r="F168" s="36" t="s">
        <v>50</v>
      </c>
      <c r="G168" s="36" t="s">
        <v>676</v>
      </c>
      <c r="H168" s="36" t="s">
        <v>677</v>
      </c>
      <c r="I168" s="36" t="s">
        <v>26</v>
      </c>
      <c r="J168" s="36" t="s">
        <v>27</v>
      </c>
      <c r="K168" s="36" t="s">
        <v>678</v>
      </c>
      <c r="L168" s="36" t="s">
        <v>104</v>
      </c>
      <c r="M168" s="36">
        <v>78207</v>
      </c>
      <c r="N168" s="36" t="s">
        <v>105</v>
      </c>
      <c r="O168" s="36" t="s">
        <v>684</v>
      </c>
      <c r="P168" s="36" t="s">
        <v>46</v>
      </c>
      <c r="Q168" s="36" t="s">
        <v>59</v>
      </c>
      <c r="R168" s="36" t="s">
        <v>685</v>
      </c>
      <c r="S168" s="36">
        <v>275.928</v>
      </c>
      <c r="T168" s="36">
        <v>3</v>
      </c>
      <c r="U168" s="36">
        <v>0.2</v>
      </c>
      <c r="V168" s="36">
        <v>-58.634700000000002</v>
      </c>
    </row>
    <row r="169" spans="1:22" x14ac:dyDescent="0.25">
      <c r="A169" s="36">
        <v>168</v>
      </c>
      <c r="B169" s="36" t="s">
        <v>675</v>
      </c>
      <c r="C169" s="36">
        <v>2011</v>
      </c>
      <c r="D169" s="37">
        <v>40794</v>
      </c>
      <c r="E169" s="37">
        <v>40798</v>
      </c>
      <c r="F169" s="36" t="s">
        <v>50</v>
      </c>
      <c r="G169" s="36" t="s">
        <v>676</v>
      </c>
      <c r="H169" s="36" t="s">
        <v>677</v>
      </c>
      <c r="I169" s="36" t="s">
        <v>26</v>
      </c>
      <c r="J169" s="36" t="s">
        <v>27</v>
      </c>
      <c r="K169" s="36" t="s">
        <v>678</v>
      </c>
      <c r="L169" s="36" t="s">
        <v>104</v>
      </c>
      <c r="M169" s="36">
        <v>78207</v>
      </c>
      <c r="N169" s="36" t="s">
        <v>105</v>
      </c>
      <c r="O169" s="36" t="s">
        <v>686</v>
      </c>
      <c r="P169" s="36" t="s">
        <v>32</v>
      </c>
      <c r="Q169" s="36" t="s">
        <v>36</v>
      </c>
      <c r="R169" s="36" t="s">
        <v>687</v>
      </c>
      <c r="S169" s="36">
        <v>1740.06</v>
      </c>
      <c r="T169" s="36">
        <v>9</v>
      </c>
      <c r="U169" s="36">
        <v>0.3</v>
      </c>
      <c r="V169" s="36">
        <v>-24.858000000000001</v>
      </c>
    </row>
    <row r="170" spans="1:22" x14ac:dyDescent="0.25">
      <c r="A170" s="36">
        <v>169</v>
      </c>
      <c r="B170" s="36" t="s">
        <v>675</v>
      </c>
      <c r="C170" s="36">
        <v>2011</v>
      </c>
      <c r="D170" s="37">
        <v>40794</v>
      </c>
      <c r="E170" s="37">
        <v>40798</v>
      </c>
      <c r="F170" s="36" t="s">
        <v>50</v>
      </c>
      <c r="G170" s="36" t="s">
        <v>676</v>
      </c>
      <c r="H170" s="36" t="s">
        <v>677</v>
      </c>
      <c r="I170" s="36" t="s">
        <v>26</v>
      </c>
      <c r="J170" s="36" t="s">
        <v>27</v>
      </c>
      <c r="K170" s="36" t="s">
        <v>678</v>
      </c>
      <c r="L170" s="36" t="s">
        <v>104</v>
      </c>
      <c r="M170" s="36">
        <v>78207</v>
      </c>
      <c r="N170" s="36" t="s">
        <v>105</v>
      </c>
      <c r="O170" s="36" t="s">
        <v>688</v>
      </c>
      <c r="P170" s="36" t="s">
        <v>46</v>
      </c>
      <c r="Q170" s="36" t="s">
        <v>68</v>
      </c>
      <c r="R170" s="36" t="s">
        <v>689</v>
      </c>
      <c r="S170" s="36">
        <v>32.064</v>
      </c>
      <c r="T170" s="36">
        <v>6</v>
      </c>
      <c r="U170" s="36">
        <v>0.2</v>
      </c>
      <c r="V170" s="36">
        <v>6.8136000000000001</v>
      </c>
    </row>
    <row r="171" spans="1:22" x14ac:dyDescent="0.25">
      <c r="A171" s="36">
        <v>170</v>
      </c>
      <c r="B171" s="36" t="s">
        <v>675</v>
      </c>
      <c r="C171" s="36">
        <v>2011</v>
      </c>
      <c r="D171" s="37">
        <v>40794</v>
      </c>
      <c r="E171" s="37">
        <v>40798</v>
      </c>
      <c r="F171" s="36" t="s">
        <v>50</v>
      </c>
      <c r="G171" s="36" t="s">
        <v>676</v>
      </c>
      <c r="H171" s="36" t="s">
        <v>677</v>
      </c>
      <c r="I171" s="36" t="s">
        <v>26</v>
      </c>
      <c r="J171" s="36" t="s">
        <v>27</v>
      </c>
      <c r="K171" s="36" t="s">
        <v>678</v>
      </c>
      <c r="L171" s="36" t="s">
        <v>104</v>
      </c>
      <c r="M171" s="36">
        <v>78207</v>
      </c>
      <c r="N171" s="36" t="s">
        <v>105</v>
      </c>
      <c r="O171" s="36" t="s">
        <v>690</v>
      </c>
      <c r="P171" s="36" t="s">
        <v>46</v>
      </c>
      <c r="Q171" s="36" t="s">
        <v>78</v>
      </c>
      <c r="R171" s="36" t="s">
        <v>691</v>
      </c>
      <c r="S171" s="36">
        <v>177.98</v>
      </c>
      <c r="T171" s="36">
        <v>5</v>
      </c>
      <c r="U171" s="36">
        <v>0.8</v>
      </c>
      <c r="V171" s="36">
        <v>-453.84899999999999</v>
      </c>
    </row>
    <row r="172" spans="1:22" x14ac:dyDescent="0.25">
      <c r="A172" s="36">
        <v>171</v>
      </c>
      <c r="B172" s="36" t="s">
        <v>675</v>
      </c>
      <c r="C172" s="36">
        <v>2011</v>
      </c>
      <c r="D172" s="37">
        <v>40794</v>
      </c>
      <c r="E172" s="37">
        <v>40798</v>
      </c>
      <c r="F172" s="36" t="s">
        <v>50</v>
      </c>
      <c r="G172" s="36" t="s">
        <v>676</v>
      </c>
      <c r="H172" s="36" t="s">
        <v>677</v>
      </c>
      <c r="I172" s="36" t="s">
        <v>26</v>
      </c>
      <c r="J172" s="36" t="s">
        <v>27</v>
      </c>
      <c r="K172" s="36" t="s">
        <v>678</v>
      </c>
      <c r="L172" s="36" t="s">
        <v>104</v>
      </c>
      <c r="M172" s="36">
        <v>78207</v>
      </c>
      <c r="N172" s="36" t="s">
        <v>105</v>
      </c>
      <c r="O172" s="36" t="s">
        <v>692</v>
      </c>
      <c r="P172" s="36" t="s">
        <v>71</v>
      </c>
      <c r="Q172" s="36" t="s">
        <v>72</v>
      </c>
      <c r="R172" s="36" t="s">
        <v>693</v>
      </c>
      <c r="S172" s="36">
        <v>143.976</v>
      </c>
      <c r="T172" s="36">
        <v>3</v>
      </c>
      <c r="U172" s="36">
        <v>0.2</v>
      </c>
      <c r="V172" s="36">
        <v>8.9984999999999999</v>
      </c>
    </row>
    <row r="173" spans="1:22" x14ac:dyDescent="0.25">
      <c r="A173" s="36">
        <v>172</v>
      </c>
      <c r="B173" s="36" t="s">
        <v>694</v>
      </c>
      <c r="C173" s="36">
        <v>2011</v>
      </c>
      <c r="D173" s="37">
        <v>40760</v>
      </c>
      <c r="E173" s="37">
        <v>40764</v>
      </c>
      <c r="F173" s="36" t="s">
        <v>50</v>
      </c>
      <c r="G173" s="36" t="s">
        <v>695</v>
      </c>
      <c r="H173" s="36" t="s">
        <v>696</v>
      </c>
      <c r="I173" s="36" t="s">
        <v>26</v>
      </c>
      <c r="J173" s="36" t="s">
        <v>27</v>
      </c>
      <c r="K173" s="36" t="s">
        <v>42</v>
      </c>
      <c r="L173" s="36" t="s">
        <v>43</v>
      </c>
      <c r="M173" s="36">
        <v>90004</v>
      </c>
      <c r="N173" s="36" t="s">
        <v>44</v>
      </c>
      <c r="O173" s="36" t="s">
        <v>697</v>
      </c>
      <c r="P173" s="36" t="s">
        <v>46</v>
      </c>
      <c r="Q173" s="36" t="s">
        <v>90</v>
      </c>
      <c r="R173" s="36" t="s">
        <v>698</v>
      </c>
      <c r="S173" s="36">
        <v>20.94</v>
      </c>
      <c r="T173" s="36">
        <v>3</v>
      </c>
      <c r="U173" s="36">
        <v>0</v>
      </c>
      <c r="V173" s="36">
        <v>9.8417999999999992</v>
      </c>
    </row>
    <row r="174" spans="1:22" x14ac:dyDescent="0.25">
      <c r="A174" s="36">
        <v>173</v>
      </c>
      <c r="B174" s="36" t="s">
        <v>694</v>
      </c>
      <c r="C174" s="36">
        <v>2011</v>
      </c>
      <c r="D174" s="37">
        <v>40760</v>
      </c>
      <c r="E174" s="37">
        <v>40764</v>
      </c>
      <c r="F174" s="36" t="s">
        <v>50</v>
      </c>
      <c r="G174" s="36" t="s">
        <v>695</v>
      </c>
      <c r="H174" s="36" t="s">
        <v>696</v>
      </c>
      <c r="I174" s="36" t="s">
        <v>26</v>
      </c>
      <c r="J174" s="36" t="s">
        <v>27</v>
      </c>
      <c r="K174" s="36" t="s">
        <v>42</v>
      </c>
      <c r="L174" s="36" t="s">
        <v>43</v>
      </c>
      <c r="M174" s="36">
        <v>90004</v>
      </c>
      <c r="N174" s="36" t="s">
        <v>44</v>
      </c>
      <c r="O174" s="36" t="s">
        <v>699</v>
      </c>
      <c r="P174" s="36" t="s">
        <v>46</v>
      </c>
      <c r="Q174" s="36" t="s">
        <v>90</v>
      </c>
      <c r="R174" s="36" t="s">
        <v>700</v>
      </c>
      <c r="S174" s="36">
        <v>110.96</v>
      </c>
      <c r="T174" s="36">
        <v>2</v>
      </c>
      <c r="U174" s="36">
        <v>0</v>
      </c>
      <c r="V174" s="36">
        <v>53.260800000000003</v>
      </c>
    </row>
    <row r="175" spans="1:22" x14ac:dyDescent="0.25">
      <c r="A175" s="36">
        <v>174</v>
      </c>
      <c r="B175" s="36" t="s">
        <v>694</v>
      </c>
      <c r="C175" s="36">
        <v>2011</v>
      </c>
      <c r="D175" s="37">
        <v>40760</v>
      </c>
      <c r="E175" s="37">
        <v>40764</v>
      </c>
      <c r="F175" s="36" t="s">
        <v>50</v>
      </c>
      <c r="G175" s="36" t="s">
        <v>695</v>
      </c>
      <c r="H175" s="36" t="s">
        <v>696</v>
      </c>
      <c r="I175" s="36" t="s">
        <v>26</v>
      </c>
      <c r="J175" s="36" t="s">
        <v>27</v>
      </c>
      <c r="K175" s="36" t="s">
        <v>42</v>
      </c>
      <c r="L175" s="36" t="s">
        <v>43</v>
      </c>
      <c r="M175" s="36">
        <v>90004</v>
      </c>
      <c r="N175" s="36" t="s">
        <v>44</v>
      </c>
      <c r="O175" s="36" t="s">
        <v>701</v>
      </c>
      <c r="P175" s="36" t="s">
        <v>32</v>
      </c>
      <c r="Q175" s="36" t="s">
        <v>36</v>
      </c>
      <c r="R175" s="36" t="s">
        <v>702</v>
      </c>
      <c r="S175" s="36">
        <v>340.14400000000001</v>
      </c>
      <c r="T175" s="36">
        <v>7</v>
      </c>
      <c r="U175" s="36">
        <v>0.2</v>
      </c>
      <c r="V175" s="36">
        <v>21.259</v>
      </c>
    </row>
    <row r="176" spans="1:22" x14ac:dyDescent="0.25">
      <c r="A176" s="36">
        <v>175</v>
      </c>
      <c r="B176" s="36" t="s">
        <v>703</v>
      </c>
      <c r="C176" s="36">
        <v>2011</v>
      </c>
      <c r="D176" s="37">
        <v>40800</v>
      </c>
      <c r="E176" s="37">
        <v>40805</v>
      </c>
      <c r="F176" s="36" t="s">
        <v>50</v>
      </c>
      <c r="G176" s="36" t="s">
        <v>704</v>
      </c>
      <c r="H176" s="36" t="s">
        <v>705</v>
      </c>
      <c r="I176" s="36" t="s">
        <v>41</v>
      </c>
      <c r="J176" s="36" t="s">
        <v>27</v>
      </c>
      <c r="K176" s="36" t="s">
        <v>303</v>
      </c>
      <c r="L176" s="36" t="s">
        <v>211</v>
      </c>
      <c r="M176" s="36">
        <v>60623</v>
      </c>
      <c r="N176" s="36" t="s">
        <v>105</v>
      </c>
      <c r="O176" s="36" t="s">
        <v>706</v>
      </c>
      <c r="P176" s="36" t="s">
        <v>46</v>
      </c>
      <c r="Q176" s="36" t="s">
        <v>78</v>
      </c>
      <c r="R176" s="36" t="s">
        <v>707</v>
      </c>
      <c r="S176" s="36">
        <v>52.448</v>
      </c>
      <c r="T176" s="36">
        <v>2</v>
      </c>
      <c r="U176" s="36">
        <v>0.8</v>
      </c>
      <c r="V176" s="36">
        <v>-131.12</v>
      </c>
    </row>
    <row r="177" spans="1:22" x14ac:dyDescent="0.25">
      <c r="A177" s="36">
        <v>176</v>
      </c>
      <c r="B177" s="36" t="s">
        <v>703</v>
      </c>
      <c r="C177" s="36">
        <v>2011</v>
      </c>
      <c r="D177" s="37">
        <v>40800</v>
      </c>
      <c r="E177" s="37">
        <v>40805</v>
      </c>
      <c r="F177" s="36" t="s">
        <v>50</v>
      </c>
      <c r="G177" s="36" t="s">
        <v>704</v>
      </c>
      <c r="H177" s="36" t="s">
        <v>705</v>
      </c>
      <c r="I177" s="36" t="s">
        <v>41</v>
      </c>
      <c r="J177" s="36" t="s">
        <v>27</v>
      </c>
      <c r="K177" s="36" t="s">
        <v>303</v>
      </c>
      <c r="L177" s="36" t="s">
        <v>211</v>
      </c>
      <c r="M177" s="36">
        <v>60623</v>
      </c>
      <c r="N177" s="36" t="s">
        <v>105</v>
      </c>
      <c r="O177" s="36" t="s">
        <v>708</v>
      </c>
      <c r="P177" s="36" t="s">
        <v>46</v>
      </c>
      <c r="Q177" s="36" t="s">
        <v>47</v>
      </c>
      <c r="R177" s="36" t="s">
        <v>709</v>
      </c>
      <c r="S177" s="36">
        <v>20.16</v>
      </c>
      <c r="T177" s="36">
        <v>4</v>
      </c>
      <c r="U177" s="36">
        <v>0.2</v>
      </c>
      <c r="V177" s="36">
        <v>6.5519999999999996</v>
      </c>
    </row>
    <row r="178" spans="1:22" x14ac:dyDescent="0.25">
      <c r="A178" s="36">
        <v>177</v>
      </c>
      <c r="B178" s="36" t="s">
        <v>710</v>
      </c>
      <c r="C178" s="36">
        <v>2014</v>
      </c>
      <c r="D178" s="37">
        <v>41751</v>
      </c>
      <c r="E178" s="37">
        <v>41755</v>
      </c>
      <c r="F178" s="36" t="s">
        <v>23</v>
      </c>
      <c r="G178" s="36" t="s">
        <v>711</v>
      </c>
      <c r="H178" s="36" t="s">
        <v>712</v>
      </c>
      <c r="I178" s="36" t="s">
        <v>26</v>
      </c>
      <c r="J178" s="36" t="s">
        <v>27</v>
      </c>
      <c r="K178" s="36" t="s">
        <v>184</v>
      </c>
      <c r="L178" s="36" t="s">
        <v>104</v>
      </c>
      <c r="M178" s="36">
        <v>77036</v>
      </c>
      <c r="N178" s="36" t="s">
        <v>105</v>
      </c>
      <c r="O178" s="36" t="s">
        <v>713</v>
      </c>
      <c r="P178" s="36" t="s">
        <v>46</v>
      </c>
      <c r="Q178" s="36" t="s">
        <v>78</v>
      </c>
      <c r="R178" s="36" t="s">
        <v>714</v>
      </c>
      <c r="S178" s="36">
        <v>97.263999999999996</v>
      </c>
      <c r="T178" s="36">
        <v>4</v>
      </c>
      <c r="U178" s="36">
        <v>0.8</v>
      </c>
      <c r="V178" s="36">
        <v>-243.16</v>
      </c>
    </row>
    <row r="179" spans="1:22" x14ac:dyDescent="0.25">
      <c r="A179" s="36">
        <v>178</v>
      </c>
      <c r="B179" s="36" t="s">
        <v>715</v>
      </c>
      <c r="C179" s="36">
        <v>2012</v>
      </c>
      <c r="D179" s="37">
        <v>41234</v>
      </c>
      <c r="E179" s="37">
        <v>41236</v>
      </c>
      <c r="F179" s="36" t="s">
        <v>23</v>
      </c>
      <c r="G179" s="36" t="s">
        <v>332</v>
      </c>
      <c r="H179" s="36" t="s">
        <v>333</v>
      </c>
      <c r="I179" s="36" t="s">
        <v>26</v>
      </c>
      <c r="J179" s="36" t="s">
        <v>27</v>
      </c>
      <c r="K179" s="36" t="s">
        <v>606</v>
      </c>
      <c r="L179" s="36" t="s">
        <v>498</v>
      </c>
      <c r="M179" s="36">
        <v>43055</v>
      </c>
      <c r="N179" s="36" t="s">
        <v>148</v>
      </c>
      <c r="O179" s="36" t="s">
        <v>716</v>
      </c>
      <c r="P179" s="36" t="s">
        <v>32</v>
      </c>
      <c r="Q179" s="36" t="s">
        <v>36</v>
      </c>
      <c r="R179" s="36" t="s">
        <v>717</v>
      </c>
      <c r="S179" s="36">
        <v>396.80200000000002</v>
      </c>
      <c r="T179" s="36">
        <v>7</v>
      </c>
      <c r="U179" s="36">
        <v>0.3</v>
      </c>
      <c r="V179" s="36">
        <v>-11.337199999999999</v>
      </c>
    </row>
    <row r="180" spans="1:22" x14ac:dyDescent="0.25">
      <c r="A180" s="36">
        <v>179</v>
      </c>
      <c r="B180" s="36" t="s">
        <v>715</v>
      </c>
      <c r="C180" s="36">
        <v>2012</v>
      </c>
      <c r="D180" s="37">
        <v>41234</v>
      </c>
      <c r="E180" s="37">
        <v>41236</v>
      </c>
      <c r="F180" s="36" t="s">
        <v>23</v>
      </c>
      <c r="G180" s="36" t="s">
        <v>332</v>
      </c>
      <c r="H180" s="36" t="s">
        <v>333</v>
      </c>
      <c r="I180" s="36" t="s">
        <v>26</v>
      </c>
      <c r="J180" s="36" t="s">
        <v>27</v>
      </c>
      <c r="K180" s="36" t="s">
        <v>606</v>
      </c>
      <c r="L180" s="36" t="s">
        <v>498</v>
      </c>
      <c r="M180" s="36">
        <v>43055</v>
      </c>
      <c r="N180" s="36" t="s">
        <v>148</v>
      </c>
      <c r="O180" s="36" t="s">
        <v>718</v>
      </c>
      <c r="P180" s="36" t="s">
        <v>46</v>
      </c>
      <c r="Q180" s="36" t="s">
        <v>578</v>
      </c>
      <c r="R180" s="36" t="s">
        <v>719</v>
      </c>
      <c r="S180" s="36">
        <v>15.88</v>
      </c>
      <c r="T180" s="36">
        <v>5</v>
      </c>
      <c r="U180" s="36">
        <v>0.2</v>
      </c>
      <c r="V180" s="36">
        <v>-3.7715000000000001</v>
      </c>
    </row>
    <row r="181" spans="1:22" x14ac:dyDescent="0.25">
      <c r="A181" s="36">
        <v>180</v>
      </c>
      <c r="B181" s="36" t="s">
        <v>720</v>
      </c>
      <c r="C181" s="36">
        <v>2012</v>
      </c>
      <c r="D181" s="37">
        <v>41258</v>
      </c>
      <c r="E181" s="37">
        <v>41262</v>
      </c>
      <c r="F181" s="36" t="s">
        <v>50</v>
      </c>
      <c r="G181" s="36" t="s">
        <v>721</v>
      </c>
      <c r="H181" s="36" t="s">
        <v>722</v>
      </c>
      <c r="I181" s="36" t="s">
        <v>102</v>
      </c>
      <c r="J181" s="36" t="s">
        <v>27</v>
      </c>
      <c r="K181" s="36" t="s">
        <v>266</v>
      </c>
      <c r="L181" s="36" t="s">
        <v>267</v>
      </c>
      <c r="M181" s="36">
        <v>10009</v>
      </c>
      <c r="N181" s="36" t="s">
        <v>148</v>
      </c>
      <c r="O181" s="36" t="s">
        <v>723</v>
      </c>
      <c r="P181" s="36" t="s">
        <v>46</v>
      </c>
      <c r="Q181" s="36" t="s">
        <v>68</v>
      </c>
      <c r="R181" s="36" t="s">
        <v>724</v>
      </c>
      <c r="S181" s="36">
        <v>3.28</v>
      </c>
      <c r="T181" s="36">
        <v>1</v>
      </c>
      <c r="U181" s="36">
        <v>0</v>
      </c>
      <c r="V181" s="36">
        <v>1.4104000000000001</v>
      </c>
    </row>
    <row r="182" spans="1:22" x14ac:dyDescent="0.25">
      <c r="A182" s="36">
        <v>181</v>
      </c>
      <c r="B182" s="36" t="s">
        <v>725</v>
      </c>
      <c r="C182" s="36">
        <v>2011</v>
      </c>
      <c r="D182" s="37">
        <v>40882</v>
      </c>
      <c r="E182" s="37">
        <v>40886</v>
      </c>
      <c r="F182" s="36" t="s">
        <v>23</v>
      </c>
      <c r="G182" s="36" t="s">
        <v>726</v>
      </c>
      <c r="H182" s="36" t="s">
        <v>727</v>
      </c>
      <c r="I182" s="36" t="s">
        <v>41</v>
      </c>
      <c r="J182" s="36" t="s">
        <v>27</v>
      </c>
      <c r="K182" s="36" t="s">
        <v>357</v>
      </c>
      <c r="L182" s="36" t="s">
        <v>211</v>
      </c>
      <c r="M182" s="36">
        <v>62521</v>
      </c>
      <c r="N182" s="36" t="s">
        <v>105</v>
      </c>
      <c r="O182" s="36" t="s">
        <v>728</v>
      </c>
      <c r="P182" s="36" t="s">
        <v>46</v>
      </c>
      <c r="Q182" s="36" t="s">
        <v>59</v>
      </c>
      <c r="R182" s="36" t="s">
        <v>729</v>
      </c>
      <c r="S182" s="36">
        <v>24.815999999999999</v>
      </c>
      <c r="T182" s="36">
        <v>2</v>
      </c>
      <c r="U182" s="36">
        <v>0.2</v>
      </c>
      <c r="V182" s="36">
        <v>1.8612</v>
      </c>
    </row>
    <row r="183" spans="1:22" x14ac:dyDescent="0.25">
      <c r="A183" s="36">
        <v>182</v>
      </c>
      <c r="B183" s="36" t="s">
        <v>725</v>
      </c>
      <c r="C183" s="36">
        <v>2011</v>
      </c>
      <c r="D183" s="37">
        <v>40882</v>
      </c>
      <c r="E183" s="37">
        <v>40886</v>
      </c>
      <c r="F183" s="36" t="s">
        <v>23</v>
      </c>
      <c r="G183" s="36" t="s">
        <v>726</v>
      </c>
      <c r="H183" s="36" t="s">
        <v>727</v>
      </c>
      <c r="I183" s="36" t="s">
        <v>41</v>
      </c>
      <c r="J183" s="36" t="s">
        <v>27</v>
      </c>
      <c r="K183" s="36" t="s">
        <v>357</v>
      </c>
      <c r="L183" s="36" t="s">
        <v>211</v>
      </c>
      <c r="M183" s="36">
        <v>62521</v>
      </c>
      <c r="N183" s="36" t="s">
        <v>105</v>
      </c>
      <c r="O183" s="36" t="s">
        <v>730</v>
      </c>
      <c r="P183" s="36" t="s">
        <v>71</v>
      </c>
      <c r="Q183" s="36" t="s">
        <v>161</v>
      </c>
      <c r="R183" s="36" t="s">
        <v>731</v>
      </c>
      <c r="S183" s="36">
        <v>408.74400000000003</v>
      </c>
      <c r="T183" s="36">
        <v>7</v>
      </c>
      <c r="U183" s="36">
        <v>0.2</v>
      </c>
      <c r="V183" s="36">
        <v>76.639499999999998</v>
      </c>
    </row>
    <row r="184" spans="1:22" x14ac:dyDescent="0.25">
      <c r="A184" s="36">
        <v>183</v>
      </c>
      <c r="B184" s="36" t="s">
        <v>732</v>
      </c>
      <c r="C184" s="36">
        <v>2011</v>
      </c>
      <c r="D184" s="37">
        <v>40866</v>
      </c>
      <c r="E184" s="37">
        <v>40871</v>
      </c>
      <c r="F184" s="36" t="s">
        <v>23</v>
      </c>
      <c r="G184" s="36" t="s">
        <v>733</v>
      </c>
      <c r="H184" s="36" t="s">
        <v>734</v>
      </c>
      <c r="I184" s="36" t="s">
        <v>102</v>
      </c>
      <c r="J184" s="36" t="s">
        <v>27</v>
      </c>
      <c r="K184" s="36" t="s">
        <v>735</v>
      </c>
      <c r="L184" s="36" t="s">
        <v>736</v>
      </c>
      <c r="M184" s="36">
        <v>71203</v>
      </c>
      <c r="N184" s="36" t="s">
        <v>30</v>
      </c>
      <c r="O184" s="36" t="s">
        <v>737</v>
      </c>
      <c r="P184" s="36" t="s">
        <v>71</v>
      </c>
      <c r="Q184" s="36" t="s">
        <v>72</v>
      </c>
      <c r="R184" s="36" t="s">
        <v>738</v>
      </c>
      <c r="S184" s="36">
        <v>503.96</v>
      </c>
      <c r="T184" s="36">
        <v>4</v>
      </c>
      <c r="U184" s="36">
        <v>0</v>
      </c>
      <c r="V184" s="36">
        <v>131.02959999999999</v>
      </c>
    </row>
    <row r="185" spans="1:22" x14ac:dyDescent="0.25">
      <c r="A185" s="36">
        <v>184</v>
      </c>
      <c r="B185" s="36" t="s">
        <v>732</v>
      </c>
      <c r="C185" s="36">
        <v>2011</v>
      </c>
      <c r="D185" s="37">
        <v>40866</v>
      </c>
      <c r="E185" s="37">
        <v>40871</v>
      </c>
      <c r="F185" s="36" t="s">
        <v>23</v>
      </c>
      <c r="G185" s="36" t="s">
        <v>733</v>
      </c>
      <c r="H185" s="36" t="s">
        <v>734</v>
      </c>
      <c r="I185" s="36" t="s">
        <v>102</v>
      </c>
      <c r="J185" s="36" t="s">
        <v>27</v>
      </c>
      <c r="K185" s="36" t="s">
        <v>735</v>
      </c>
      <c r="L185" s="36" t="s">
        <v>736</v>
      </c>
      <c r="M185" s="36">
        <v>71203</v>
      </c>
      <c r="N185" s="36" t="s">
        <v>30</v>
      </c>
      <c r="O185" s="36" t="s">
        <v>739</v>
      </c>
      <c r="P185" s="36" t="s">
        <v>71</v>
      </c>
      <c r="Q185" s="36" t="s">
        <v>72</v>
      </c>
      <c r="R185" s="36" t="s">
        <v>740</v>
      </c>
      <c r="S185" s="36">
        <v>149.94999999999999</v>
      </c>
      <c r="T185" s="36">
        <v>5</v>
      </c>
      <c r="U185" s="36">
        <v>0</v>
      </c>
      <c r="V185" s="36">
        <v>41.985999999999997</v>
      </c>
    </row>
    <row r="186" spans="1:22" x14ac:dyDescent="0.25">
      <c r="A186" s="36">
        <v>185</v>
      </c>
      <c r="B186" s="36" t="s">
        <v>732</v>
      </c>
      <c r="C186" s="36">
        <v>2011</v>
      </c>
      <c r="D186" s="37">
        <v>40866</v>
      </c>
      <c r="E186" s="37">
        <v>40871</v>
      </c>
      <c r="F186" s="36" t="s">
        <v>23</v>
      </c>
      <c r="G186" s="36" t="s">
        <v>733</v>
      </c>
      <c r="H186" s="36" t="s">
        <v>734</v>
      </c>
      <c r="I186" s="36" t="s">
        <v>102</v>
      </c>
      <c r="J186" s="36" t="s">
        <v>27</v>
      </c>
      <c r="K186" s="36" t="s">
        <v>735</v>
      </c>
      <c r="L186" s="36" t="s">
        <v>736</v>
      </c>
      <c r="M186" s="36">
        <v>71203</v>
      </c>
      <c r="N186" s="36" t="s">
        <v>30</v>
      </c>
      <c r="O186" s="36" t="s">
        <v>741</v>
      </c>
      <c r="P186" s="36" t="s">
        <v>71</v>
      </c>
      <c r="Q186" s="36" t="s">
        <v>161</v>
      </c>
      <c r="R186" s="36" t="s">
        <v>742</v>
      </c>
      <c r="S186" s="36">
        <v>29</v>
      </c>
      <c r="T186" s="36">
        <v>2</v>
      </c>
      <c r="U186" s="36">
        <v>0</v>
      </c>
      <c r="V186" s="36">
        <v>7.25</v>
      </c>
    </row>
    <row r="187" spans="1:22" x14ac:dyDescent="0.25">
      <c r="A187" s="36">
        <v>186</v>
      </c>
      <c r="B187" s="36" t="s">
        <v>743</v>
      </c>
      <c r="C187" s="36">
        <v>2013</v>
      </c>
      <c r="D187" s="37">
        <v>41607</v>
      </c>
      <c r="E187" s="37">
        <v>41611</v>
      </c>
      <c r="F187" s="36" t="s">
        <v>50</v>
      </c>
      <c r="G187" s="36" t="s">
        <v>744</v>
      </c>
      <c r="H187" s="36" t="s">
        <v>745</v>
      </c>
      <c r="I187" s="36" t="s">
        <v>26</v>
      </c>
      <c r="J187" s="36" t="s">
        <v>27</v>
      </c>
      <c r="K187" s="36" t="s">
        <v>746</v>
      </c>
      <c r="L187" s="36" t="s">
        <v>747</v>
      </c>
      <c r="M187" s="36">
        <v>6824</v>
      </c>
      <c r="N187" s="36" t="s">
        <v>148</v>
      </c>
      <c r="O187" s="36" t="s">
        <v>748</v>
      </c>
      <c r="P187" s="36" t="s">
        <v>46</v>
      </c>
      <c r="Q187" s="36" t="s">
        <v>75</v>
      </c>
      <c r="R187" s="36" t="s">
        <v>749</v>
      </c>
      <c r="S187" s="36">
        <v>7.16</v>
      </c>
      <c r="T187" s="36">
        <v>2</v>
      </c>
      <c r="U187" s="36">
        <v>0</v>
      </c>
      <c r="V187" s="36">
        <v>3.4367999999999999</v>
      </c>
    </row>
    <row r="188" spans="1:22" x14ac:dyDescent="0.25">
      <c r="A188" s="36">
        <v>187</v>
      </c>
      <c r="B188" s="36" t="s">
        <v>750</v>
      </c>
      <c r="C188" s="36">
        <v>2011</v>
      </c>
      <c r="D188" s="37">
        <v>40781</v>
      </c>
      <c r="E188" s="37">
        <v>40785</v>
      </c>
      <c r="F188" s="36" t="s">
        <v>50</v>
      </c>
      <c r="G188" s="36" t="s">
        <v>751</v>
      </c>
      <c r="H188" s="36" t="s">
        <v>752</v>
      </c>
      <c r="I188" s="36" t="s">
        <v>102</v>
      </c>
      <c r="J188" s="36" t="s">
        <v>27</v>
      </c>
      <c r="K188" s="36" t="s">
        <v>42</v>
      </c>
      <c r="L188" s="36" t="s">
        <v>43</v>
      </c>
      <c r="M188" s="36">
        <v>90032</v>
      </c>
      <c r="N188" s="36" t="s">
        <v>44</v>
      </c>
      <c r="O188" s="36" t="s">
        <v>753</v>
      </c>
      <c r="P188" s="36" t="s">
        <v>71</v>
      </c>
      <c r="Q188" s="36" t="s">
        <v>161</v>
      </c>
      <c r="R188" s="36" t="s">
        <v>754</v>
      </c>
      <c r="S188" s="36">
        <v>176.8</v>
      </c>
      <c r="T188" s="36">
        <v>8</v>
      </c>
      <c r="U188" s="36">
        <v>0</v>
      </c>
      <c r="V188" s="36">
        <v>22.984000000000002</v>
      </c>
    </row>
    <row r="189" spans="1:22" x14ac:dyDescent="0.25">
      <c r="A189" s="36">
        <v>188</v>
      </c>
      <c r="B189" s="36" t="s">
        <v>755</v>
      </c>
      <c r="C189" s="36">
        <v>2013</v>
      </c>
      <c r="D189" s="37">
        <v>41472</v>
      </c>
      <c r="E189" s="37">
        <v>41478</v>
      </c>
      <c r="F189" s="36" t="s">
        <v>50</v>
      </c>
      <c r="G189" s="36" t="s">
        <v>756</v>
      </c>
      <c r="H189" s="36" t="s">
        <v>757</v>
      </c>
      <c r="I189" s="36" t="s">
        <v>41</v>
      </c>
      <c r="J189" s="36" t="s">
        <v>27</v>
      </c>
      <c r="K189" s="36" t="s">
        <v>758</v>
      </c>
      <c r="L189" s="36" t="s">
        <v>104</v>
      </c>
      <c r="M189" s="36">
        <v>75051</v>
      </c>
      <c r="N189" s="36" t="s">
        <v>105</v>
      </c>
      <c r="O189" s="36" t="s">
        <v>759</v>
      </c>
      <c r="P189" s="36" t="s">
        <v>46</v>
      </c>
      <c r="Q189" s="36" t="s">
        <v>59</v>
      </c>
      <c r="R189" s="36" t="s">
        <v>760</v>
      </c>
      <c r="S189" s="36">
        <v>37.223999999999997</v>
      </c>
      <c r="T189" s="36">
        <v>3</v>
      </c>
      <c r="U189" s="36">
        <v>0.2</v>
      </c>
      <c r="V189" s="36">
        <v>3.7223999999999999</v>
      </c>
    </row>
    <row r="190" spans="1:22" x14ac:dyDescent="0.25">
      <c r="A190" s="36">
        <v>189</v>
      </c>
      <c r="B190" s="36" t="s">
        <v>755</v>
      </c>
      <c r="C190" s="36">
        <v>2013</v>
      </c>
      <c r="D190" s="37">
        <v>41472</v>
      </c>
      <c r="E190" s="37">
        <v>41478</v>
      </c>
      <c r="F190" s="36" t="s">
        <v>50</v>
      </c>
      <c r="G190" s="36" t="s">
        <v>756</v>
      </c>
      <c r="H190" s="36" t="s">
        <v>757</v>
      </c>
      <c r="I190" s="36" t="s">
        <v>41</v>
      </c>
      <c r="J190" s="36" t="s">
        <v>27</v>
      </c>
      <c r="K190" s="36" t="s">
        <v>758</v>
      </c>
      <c r="L190" s="36" t="s">
        <v>104</v>
      </c>
      <c r="M190" s="36">
        <v>75051</v>
      </c>
      <c r="N190" s="36" t="s">
        <v>105</v>
      </c>
      <c r="O190" s="36" t="s">
        <v>631</v>
      </c>
      <c r="P190" s="36" t="s">
        <v>46</v>
      </c>
      <c r="Q190" s="36" t="s">
        <v>90</v>
      </c>
      <c r="R190" s="36" t="s">
        <v>632</v>
      </c>
      <c r="S190" s="36">
        <v>20.015999999999998</v>
      </c>
      <c r="T190" s="36">
        <v>3</v>
      </c>
      <c r="U190" s="36">
        <v>0.2</v>
      </c>
      <c r="V190" s="36">
        <v>6.2549999999999999</v>
      </c>
    </row>
    <row r="191" spans="1:22" x14ac:dyDescent="0.25">
      <c r="A191" s="36">
        <v>190</v>
      </c>
      <c r="B191" s="36" t="s">
        <v>761</v>
      </c>
      <c r="C191" s="36">
        <v>2012</v>
      </c>
      <c r="D191" s="37">
        <v>41194</v>
      </c>
      <c r="E191" s="37">
        <v>41196</v>
      </c>
      <c r="F191" s="36" t="s">
        <v>188</v>
      </c>
      <c r="G191" s="36" t="s">
        <v>762</v>
      </c>
      <c r="H191" s="36" t="s">
        <v>763</v>
      </c>
      <c r="I191" s="36" t="s">
        <v>102</v>
      </c>
      <c r="J191" s="36" t="s">
        <v>27</v>
      </c>
      <c r="K191" s="36" t="s">
        <v>266</v>
      </c>
      <c r="L191" s="36" t="s">
        <v>267</v>
      </c>
      <c r="M191" s="36">
        <v>10035</v>
      </c>
      <c r="N191" s="36" t="s">
        <v>148</v>
      </c>
      <c r="O191" s="36" t="s">
        <v>764</v>
      </c>
      <c r="P191" s="36" t="s">
        <v>32</v>
      </c>
      <c r="Q191" s="36" t="s">
        <v>33</v>
      </c>
      <c r="R191" s="36" t="s">
        <v>765</v>
      </c>
      <c r="S191" s="36">
        <v>899.13599999999997</v>
      </c>
      <c r="T191" s="36">
        <v>4</v>
      </c>
      <c r="U191" s="36">
        <v>0.2</v>
      </c>
      <c r="V191" s="36">
        <v>112.392</v>
      </c>
    </row>
    <row r="192" spans="1:22" x14ac:dyDescent="0.25">
      <c r="A192" s="36">
        <v>191</v>
      </c>
      <c r="B192" s="36" t="s">
        <v>761</v>
      </c>
      <c r="C192" s="36">
        <v>2012</v>
      </c>
      <c r="D192" s="37">
        <v>41194</v>
      </c>
      <c r="E192" s="37">
        <v>41196</v>
      </c>
      <c r="F192" s="36" t="s">
        <v>188</v>
      </c>
      <c r="G192" s="36" t="s">
        <v>762</v>
      </c>
      <c r="H192" s="36" t="s">
        <v>763</v>
      </c>
      <c r="I192" s="36" t="s">
        <v>102</v>
      </c>
      <c r="J192" s="36" t="s">
        <v>27</v>
      </c>
      <c r="K192" s="36" t="s">
        <v>266</v>
      </c>
      <c r="L192" s="36" t="s">
        <v>267</v>
      </c>
      <c r="M192" s="36">
        <v>10035</v>
      </c>
      <c r="N192" s="36" t="s">
        <v>148</v>
      </c>
      <c r="O192" s="36" t="s">
        <v>766</v>
      </c>
      <c r="P192" s="36" t="s">
        <v>71</v>
      </c>
      <c r="Q192" s="36" t="s">
        <v>72</v>
      </c>
      <c r="R192" s="36" t="s">
        <v>767</v>
      </c>
      <c r="S192" s="36">
        <v>71.760000000000005</v>
      </c>
      <c r="T192" s="36">
        <v>6</v>
      </c>
      <c r="U192" s="36">
        <v>0</v>
      </c>
      <c r="V192" s="36">
        <v>20.0928</v>
      </c>
    </row>
    <row r="193" spans="1:22" x14ac:dyDescent="0.25">
      <c r="A193" s="36">
        <v>192</v>
      </c>
      <c r="B193" s="36" t="s">
        <v>761</v>
      </c>
      <c r="C193" s="36">
        <v>2012</v>
      </c>
      <c r="D193" s="37">
        <v>41194</v>
      </c>
      <c r="E193" s="37">
        <v>41196</v>
      </c>
      <c r="F193" s="36" t="s">
        <v>188</v>
      </c>
      <c r="G193" s="36" t="s">
        <v>762</v>
      </c>
      <c r="H193" s="36" t="s">
        <v>763</v>
      </c>
      <c r="I193" s="36" t="s">
        <v>102</v>
      </c>
      <c r="J193" s="36" t="s">
        <v>27</v>
      </c>
      <c r="K193" s="36" t="s">
        <v>266</v>
      </c>
      <c r="L193" s="36" t="s">
        <v>267</v>
      </c>
      <c r="M193" s="36">
        <v>10035</v>
      </c>
      <c r="N193" s="36" t="s">
        <v>148</v>
      </c>
      <c r="O193" s="36" t="s">
        <v>768</v>
      </c>
      <c r="P193" s="36" t="s">
        <v>46</v>
      </c>
      <c r="Q193" s="36" t="s">
        <v>90</v>
      </c>
      <c r="R193" s="36" t="s">
        <v>769</v>
      </c>
      <c r="S193" s="36">
        <v>51.84</v>
      </c>
      <c r="T193" s="36">
        <v>8</v>
      </c>
      <c r="U193" s="36">
        <v>0</v>
      </c>
      <c r="V193" s="36">
        <v>24.883199999999999</v>
      </c>
    </row>
    <row r="194" spans="1:22" x14ac:dyDescent="0.25">
      <c r="A194" s="36">
        <v>193</v>
      </c>
      <c r="B194" s="36" t="s">
        <v>761</v>
      </c>
      <c r="C194" s="36">
        <v>2012</v>
      </c>
      <c r="D194" s="37">
        <v>41194</v>
      </c>
      <c r="E194" s="37">
        <v>41196</v>
      </c>
      <c r="F194" s="36" t="s">
        <v>188</v>
      </c>
      <c r="G194" s="36" t="s">
        <v>762</v>
      </c>
      <c r="H194" s="36" t="s">
        <v>763</v>
      </c>
      <c r="I194" s="36" t="s">
        <v>102</v>
      </c>
      <c r="J194" s="36" t="s">
        <v>27</v>
      </c>
      <c r="K194" s="36" t="s">
        <v>266</v>
      </c>
      <c r="L194" s="36" t="s">
        <v>267</v>
      </c>
      <c r="M194" s="36">
        <v>10035</v>
      </c>
      <c r="N194" s="36" t="s">
        <v>148</v>
      </c>
      <c r="O194" s="36" t="s">
        <v>201</v>
      </c>
      <c r="P194" s="36" t="s">
        <v>32</v>
      </c>
      <c r="Q194" s="36" t="s">
        <v>33</v>
      </c>
      <c r="R194" s="36" t="s">
        <v>202</v>
      </c>
      <c r="S194" s="36">
        <v>626.35199999999998</v>
      </c>
      <c r="T194" s="36">
        <v>3</v>
      </c>
      <c r="U194" s="36">
        <v>0.2</v>
      </c>
      <c r="V194" s="36">
        <v>46.976399999999998</v>
      </c>
    </row>
    <row r="195" spans="1:22" x14ac:dyDescent="0.25">
      <c r="A195" s="36">
        <v>194</v>
      </c>
      <c r="B195" s="36" t="s">
        <v>761</v>
      </c>
      <c r="C195" s="36">
        <v>2012</v>
      </c>
      <c r="D195" s="37">
        <v>41194</v>
      </c>
      <c r="E195" s="37">
        <v>41196</v>
      </c>
      <c r="F195" s="36" t="s">
        <v>188</v>
      </c>
      <c r="G195" s="36" t="s">
        <v>762</v>
      </c>
      <c r="H195" s="36" t="s">
        <v>763</v>
      </c>
      <c r="I195" s="36" t="s">
        <v>102</v>
      </c>
      <c r="J195" s="36" t="s">
        <v>27</v>
      </c>
      <c r="K195" s="36" t="s">
        <v>266</v>
      </c>
      <c r="L195" s="36" t="s">
        <v>267</v>
      </c>
      <c r="M195" s="36">
        <v>10035</v>
      </c>
      <c r="N195" s="36" t="s">
        <v>148</v>
      </c>
      <c r="O195" s="36" t="s">
        <v>770</v>
      </c>
      <c r="P195" s="36" t="s">
        <v>46</v>
      </c>
      <c r="Q195" s="36" t="s">
        <v>68</v>
      </c>
      <c r="R195" s="36" t="s">
        <v>771</v>
      </c>
      <c r="S195" s="36">
        <v>19.899999999999999</v>
      </c>
      <c r="T195" s="36">
        <v>5</v>
      </c>
      <c r="U195" s="36">
        <v>0</v>
      </c>
      <c r="V195" s="36">
        <v>6.5670000000000002</v>
      </c>
    </row>
    <row r="196" spans="1:22" x14ac:dyDescent="0.25">
      <c r="A196" s="36">
        <v>195</v>
      </c>
      <c r="B196" s="36" t="s">
        <v>772</v>
      </c>
      <c r="C196" s="36">
        <v>2012</v>
      </c>
      <c r="D196" s="37">
        <v>41213</v>
      </c>
      <c r="E196" s="37">
        <v>41219</v>
      </c>
      <c r="F196" s="36" t="s">
        <v>50</v>
      </c>
      <c r="G196" s="36" t="s">
        <v>773</v>
      </c>
      <c r="H196" s="36" t="s">
        <v>774</v>
      </c>
      <c r="I196" s="36" t="s">
        <v>41</v>
      </c>
      <c r="J196" s="36" t="s">
        <v>27</v>
      </c>
      <c r="K196" s="36" t="s">
        <v>775</v>
      </c>
      <c r="L196" s="36" t="s">
        <v>43</v>
      </c>
      <c r="M196" s="36">
        <v>92374</v>
      </c>
      <c r="N196" s="36" t="s">
        <v>44</v>
      </c>
      <c r="O196" s="36" t="s">
        <v>172</v>
      </c>
      <c r="P196" s="36" t="s">
        <v>46</v>
      </c>
      <c r="Q196" s="36" t="s">
        <v>173</v>
      </c>
      <c r="R196" s="36" t="s">
        <v>174</v>
      </c>
      <c r="S196" s="36">
        <v>14.28</v>
      </c>
      <c r="T196" s="36">
        <v>7</v>
      </c>
      <c r="U196" s="36">
        <v>0</v>
      </c>
      <c r="V196" s="36">
        <v>6.7115999999999998</v>
      </c>
    </row>
    <row r="197" spans="1:22" x14ac:dyDescent="0.25">
      <c r="A197" s="36">
        <v>196</v>
      </c>
      <c r="B197" s="36" t="s">
        <v>776</v>
      </c>
      <c r="C197" s="36">
        <v>2011</v>
      </c>
      <c r="D197" s="37">
        <v>40623</v>
      </c>
      <c r="E197" s="37">
        <v>40627</v>
      </c>
      <c r="F197" s="36" t="s">
        <v>50</v>
      </c>
      <c r="G197" s="36" t="s">
        <v>777</v>
      </c>
      <c r="H197" s="36" t="s">
        <v>778</v>
      </c>
      <c r="I197" s="36" t="s">
        <v>26</v>
      </c>
      <c r="J197" s="36" t="s">
        <v>27</v>
      </c>
      <c r="K197" s="36" t="s">
        <v>779</v>
      </c>
      <c r="L197" s="36" t="s">
        <v>498</v>
      </c>
      <c r="M197" s="36">
        <v>45011</v>
      </c>
      <c r="N197" s="36" t="s">
        <v>148</v>
      </c>
      <c r="O197" s="36" t="s">
        <v>780</v>
      </c>
      <c r="P197" s="36" t="s">
        <v>46</v>
      </c>
      <c r="Q197" s="36" t="s">
        <v>68</v>
      </c>
      <c r="R197" s="36" t="s">
        <v>781</v>
      </c>
      <c r="S197" s="36">
        <v>7.4080000000000004</v>
      </c>
      <c r="T197" s="36">
        <v>2</v>
      </c>
      <c r="U197" s="36">
        <v>0.2</v>
      </c>
      <c r="V197" s="36">
        <v>1.2038</v>
      </c>
    </row>
    <row r="198" spans="1:22" x14ac:dyDescent="0.25">
      <c r="A198" s="36">
        <v>197</v>
      </c>
      <c r="B198" s="36" t="s">
        <v>776</v>
      </c>
      <c r="C198" s="36">
        <v>2011</v>
      </c>
      <c r="D198" s="37">
        <v>40623</v>
      </c>
      <c r="E198" s="37">
        <v>40627</v>
      </c>
      <c r="F198" s="36" t="s">
        <v>50</v>
      </c>
      <c r="G198" s="36" t="s">
        <v>777</v>
      </c>
      <c r="H198" s="36" t="s">
        <v>778</v>
      </c>
      <c r="I198" s="36" t="s">
        <v>26</v>
      </c>
      <c r="J198" s="36" t="s">
        <v>27</v>
      </c>
      <c r="K198" s="36" t="s">
        <v>779</v>
      </c>
      <c r="L198" s="36" t="s">
        <v>498</v>
      </c>
      <c r="M198" s="36">
        <v>45011</v>
      </c>
      <c r="N198" s="36" t="s">
        <v>148</v>
      </c>
      <c r="O198" s="36" t="s">
        <v>782</v>
      </c>
      <c r="P198" s="36" t="s">
        <v>46</v>
      </c>
      <c r="Q198" s="36" t="s">
        <v>68</v>
      </c>
      <c r="R198" s="36" t="s">
        <v>783</v>
      </c>
      <c r="S198" s="36">
        <v>6.048</v>
      </c>
      <c r="T198" s="36">
        <v>3</v>
      </c>
      <c r="U198" s="36">
        <v>0.2</v>
      </c>
      <c r="V198" s="36">
        <v>1.5875999999999999</v>
      </c>
    </row>
    <row r="199" spans="1:22" x14ac:dyDescent="0.25">
      <c r="A199" s="36">
        <v>198</v>
      </c>
      <c r="B199" s="36" t="s">
        <v>784</v>
      </c>
      <c r="C199" s="36">
        <v>2014</v>
      </c>
      <c r="D199" s="37">
        <v>41950</v>
      </c>
      <c r="E199" s="37">
        <v>41957</v>
      </c>
      <c r="F199" s="36" t="s">
        <v>50</v>
      </c>
      <c r="G199" s="36" t="s">
        <v>785</v>
      </c>
      <c r="H199" s="36" t="s">
        <v>786</v>
      </c>
      <c r="I199" s="36" t="s">
        <v>102</v>
      </c>
      <c r="J199" s="36" t="s">
        <v>27</v>
      </c>
      <c r="K199" s="36" t="s">
        <v>787</v>
      </c>
      <c r="L199" s="36" t="s">
        <v>788</v>
      </c>
      <c r="M199" s="36">
        <v>7090</v>
      </c>
      <c r="N199" s="36" t="s">
        <v>148</v>
      </c>
      <c r="O199" s="36" t="s">
        <v>789</v>
      </c>
      <c r="P199" s="36" t="s">
        <v>46</v>
      </c>
      <c r="Q199" s="36" t="s">
        <v>59</v>
      </c>
      <c r="R199" s="36" t="s">
        <v>790</v>
      </c>
      <c r="S199" s="36">
        <v>46.26</v>
      </c>
      <c r="T199" s="36">
        <v>3</v>
      </c>
      <c r="U199" s="36">
        <v>0</v>
      </c>
      <c r="V199" s="36">
        <v>12.0276</v>
      </c>
    </row>
    <row r="200" spans="1:22" x14ac:dyDescent="0.25">
      <c r="A200" s="36">
        <v>199</v>
      </c>
      <c r="B200" s="36" t="s">
        <v>791</v>
      </c>
      <c r="C200" s="36">
        <v>2014</v>
      </c>
      <c r="D200" s="37">
        <v>41827</v>
      </c>
      <c r="E200" s="37">
        <v>41834</v>
      </c>
      <c r="F200" s="36" t="s">
        <v>50</v>
      </c>
      <c r="G200" s="36" t="s">
        <v>792</v>
      </c>
      <c r="H200" s="36" t="s">
        <v>793</v>
      </c>
      <c r="I200" s="36" t="s">
        <v>41</v>
      </c>
      <c r="J200" s="36" t="s">
        <v>27</v>
      </c>
      <c r="K200" s="36" t="s">
        <v>146</v>
      </c>
      <c r="L200" s="36" t="s">
        <v>147</v>
      </c>
      <c r="M200" s="36">
        <v>19120</v>
      </c>
      <c r="N200" s="36" t="s">
        <v>148</v>
      </c>
      <c r="O200" s="36" t="s">
        <v>794</v>
      </c>
      <c r="P200" s="36" t="s">
        <v>46</v>
      </c>
      <c r="Q200" s="36" t="s">
        <v>75</v>
      </c>
      <c r="R200" s="36" t="s">
        <v>795</v>
      </c>
      <c r="S200" s="36">
        <v>2.9460000000000002</v>
      </c>
      <c r="T200" s="36">
        <v>2</v>
      </c>
      <c r="U200" s="36">
        <v>0.7</v>
      </c>
      <c r="V200" s="36">
        <v>-2.2585999999999999</v>
      </c>
    </row>
    <row r="201" spans="1:22" x14ac:dyDescent="0.25">
      <c r="A201" s="36">
        <v>200</v>
      </c>
      <c r="B201" s="36" t="s">
        <v>791</v>
      </c>
      <c r="C201" s="36">
        <v>2014</v>
      </c>
      <c r="D201" s="37">
        <v>41827</v>
      </c>
      <c r="E201" s="37">
        <v>41834</v>
      </c>
      <c r="F201" s="36" t="s">
        <v>50</v>
      </c>
      <c r="G201" s="36" t="s">
        <v>792</v>
      </c>
      <c r="H201" s="36" t="s">
        <v>793</v>
      </c>
      <c r="I201" s="36" t="s">
        <v>41</v>
      </c>
      <c r="J201" s="36" t="s">
        <v>27</v>
      </c>
      <c r="K201" s="36" t="s">
        <v>146</v>
      </c>
      <c r="L201" s="36" t="s">
        <v>147</v>
      </c>
      <c r="M201" s="36">
        <v>19120</v>
      </c>
      <c r="N201" s="36" t="s">
        <v>148</v>
      </c>
      <c r="O201" s="36" t="s">
        <v>796</v>
      </c>
      <c r="P201" s="36" t="s">
        <v>46</v>
      </c>
      <c r="Q201" s="36" t="s">
        <v>90</v>
      </c>
      <c r="R201" s="36" t="s">
        <v>797</v>
      </c>
      <c r="S201" s="36">
        <v>16.056000000000001</v>
      </c>
      <c r="T201" s="36">
        <v>3</v>
      </c>
      <c r="U201" s="36">
        <v>0.2</v>
      </c>
      <c r="V201" s="36">
        <v>5.8202999999999996</v>
      </c>
    </row>
    <row r="202" spans="1:22" x14ac:dyDescent="0.25">
      <c r="A202" s="36">
        <v>201</v>
      </c>
      <c r="B202" s="36" t="s">
        <v>798</v>
      </c>
      <c r="C202" s="36">
        <v>2014</v>
      </c>
      <c r="D202" s="37">
        <v>41815</v>
      </c>
      <c r="E202" s="37">
        <v>41820</v>
      </c>
      <c r="F202" s="36" t="s">
        <v>50</v>
      </c>
      <c r="G202" s="36" t="s">
        <v>799</v>
      </c>
      <c r="H202" s="36" t="s">
        <v>800</v>
      </c>
      <c r="I202" s="36" t="s">
        <v>26</v>
      </c>
      <c r="J202" s="36" t="s">
        <v>27</v>
      </c>
      <c r="K202" s="36" t="s">
        <v>801</v>
      </c>
      <c r="L202" s="36" t="s">
        <v>498</v>
      </c>
      <c r="M202" s="36">
        <v>44312</v>
      </c>
      <c r="N202" s="36" t="s">
        <v>148</v>
      </c>
      <c r="O202" s="36" t="s">
        <v>802</v>
      </c>
      <c r="P202" s="36" t="s">
        <v>46</v>
      </c>
      <c r="Q202" s="36" t="s">
        <v>90</v>
      </c>
      <c r="R202" s="36" t="s">
        <v>803</v>
      </c>
      <c r="S202" s="36">
        <v>21.744</v>
      </c>
      <c r="T202" s="36">
        <v>3</v>
      </c>
      <c r="U202" s="36">
        <v>0.2</v>
      </c>
      <c r="V202" s="36">
        <v>6.7949999999999999</v>
      </c>
    </row>
    <row r="203" spans="1:22" x14ac:dyDescent="0.25">
      <c r="A203" s="36">
        <v>202</v>
      </c>
      <c r="B203" s="36" t="s">
        <v>804</v>
      </c>
      <c r="C203" s="36">
        <v>2011</v>
      </c>
      <c r="D203" s="37">
        <v>40758</v>
      </c>
      <c r="E203" s="37">
        <v>40760</v>
      </c>
      <c r="F203" s="36" t="s">
        <v>188</v>
      </c>
      <c r="G203" s="36" t="s">
        <v>805</v>
      </c>
      <c r="H203" s="36" t="s">
        <v>806</v>
      </c>
      <c r="I203" s="36" t="s">
        <v>26</v>
      </c>
      <c r="J203" s="36" t="s">
        <v>27</v>
      </c>
      <c r="K203" s="36" t="s">
        <v>807</v>
      </c>
      <c r="L203" s="36" t="s">
        <v>457</v>
      </c>
      <c r="M203" s="36">
        <v>80219</v>
      </c>
      <c r="N203" s="36" t="s">
        <v>44</v>
      </c>
      <c r="O203" s="36" t="s">
        <v>808</v>
      </c>
      <c r="P203" s="36" t="s">
        <v>32</v>
      </c>
      <c r="Q203" s="36" t="s">
        <v>56</v>
      </c>
      <c r="R203" s="36" t="s">
        <v>809</v>
      </c>
      <c r="S203" s="36">
        <v>218.75</v>
      </c>
      <c r="T203" s="36">
        <v>2</v>
      </c>
      <c r="U203" s="36">
        <v>0.5</v>
      </c>
      <c r="V203" s="36">
        <v>-161.875</v>
      </c>
    </row>
    <row r="204" spans="1:22" x14ac:dyDescent="0.25">
      <c r="A204" s="36">
        <v>203</v>
      </c>
      <c r="B204" s="36" t="s">
        <v>804</v>
      </c>
      <c r="C204" s="36">
        <v>2011</v>
      </c>
      <c r="D204" s="37">
        <v>40758</v>
      </c>
      <c r="E204" s="37">
        <v>40760</v>
      </c>
      <c r="F204" s="36" t="s">
        <v>188</v>
      </c>
      <c r="G204" s="36" t="s">
        <v>805</v>
      </c>
      <c r="H204" s="36" t="s">
        <v>806</v>
      </c>
      <c r="I204" s="36" t="s">
        <v>26</v>
      </c>
      <c r="J204" s="36" t="s">
        <v>27</v>
      </c>
      <c r="K204" s="36" t="s">
        <v>807</v>
      </c>
      <c r="L204" s="36" t="s">
        <v>457</v>
      </c>
      <c r="M204" s="36">
        <v>80219</v>
      </c>
      <c r="N204" s="36" t="s">
        <v>44</v>
      </c>
      <c r="O204" s="36" t="s">
        <v>810</v>
      </c>
      <c r="P204" s="36" t="s">
        <v>46</v>
      </c>
      <c r="Q204" s="36" t="s">
        <v>78</v>
      </c>
      <c r="R204" s="36" t="s">
        <v>811</v>
      </c>
      <c r="S204" s="36">
        <v>2.6</v>
      </c>
      <c r="T204" s="36">
        <v>1</v>
      </c>
      <c r="U204" s="36">
        <v>0.2</v>
      </c>
      <c r="V204" s="36">
        <v>0.29249999999999998</v>
      </c>
    </row>
    <row r="205" spans="1:22" x14ac:dyDescent="0.25">
      <c r="A205" s="36">
        <v>204</v>
      </c>
      <c r="B205" s="36" t="s">
        <v>812</v>
      </c>
      <c r="C205" s="36">
        <v>2014</v>
      </c>
      <c r="D205" s="37">
        <v>41991</v>
      </c>
      <c r="E205" s="37">
        <v>41995</v>
      </c>
      <c r="F205" s="36" t="s">
        <v>23</v>
      </c>
      <c r="G205" s="36" t="s">
        <v>813</v>
      </c>
      <c r="H205" s="36" t="s">
        <v>814</v>
      </c>
      <c r="I205" s="36" t="s">
        <v>26</v>
      </c>
      <c r="J205" s="36" t="s">
        <v>27</v>
      </c>
      <c r="K205" s="36" t="s">
        <v>815</v>
      </c>
      <c r="L205" s="36" t="s">
        <v>104</v>
      </c>
      <c r="M205" s="36">
        <v>75220</v>
      </c>
      <c r="N205" s="36" t="s">
        <v>105</v>
      </c>
      <c r="O205" s="36" t="s">
        <v>816</v>
      </c>
      <c r="P205" s="36" t="s">
        <v>46</v>
      </c>
      <c r="Q205" s="36" t="s">
        <v>78</v>
      </c>
      <c r="R205" s="36" t="s">
        <v>817</v>
      </c>
      <c r="S205" s="36">
        <v>66.284000000000006</v>
      </c>
      <c r="T205" s="36">
        <v>2</v>
      </c>
      <c r="U205" s="36">
        <v>0.8</v>
      </c>
      <c r="V205" s="36">
        <v>-178.96680000000001</v>
      </c>
    </row>
    <row r="206" spans="1:22" x14ac:dyDescent="0.25">
      <c r="A206" s="36">
        <v>205</v>
      </c>
      <c r="B206" s="36" t="s">
        <v>818</v>
      </c>
      <c r="C206" s="36">
        <v>2014</v>
      </c>
      <c r="D206" s="37">
        <v>41794</v>
      </c>
      <c r="E206" s="37">
        <v>41798</v>
      </c>
      <c r="F206" s="36" t="s">
        <v>50</v>
      </c>
      <c r="G206" s="36" t="s">
        <v>819</v>
      </c>
      <c r="H206" s="36" t="s">
        <v>820</v>
      </c>
      <c r="I206" s="36" t="s">
        <v>41</v>
      </c>
      <c r="J206" s="36" t="s">
        <v>27</v>
      </c>
      <c r="K206" s="36" t="s">
        <v>612</v>
      </c>
      <c r="L206" s="36" t="s">
        <v>335</v>
      </c>
      <c r="M206" s="36">
        <v>37064</v>
      </c>
      <c r="N206" s="36" t="s">
        <v>30</v>
      </c>
      <c r="O206" s="36" t="s">
        <v>821</v>
      </c>
      <c r="P206" s="36" t="s">
        <v>32</v>
      </c>
      <c r="Q206" s="36" t="s">
        <v>65</v>
      </c>
      <c r="R206" s="36" t="s">
        <v>822</v>
      </c>
      <c r="S206" s="36">
        <v>35.167999999999999</v>
      </c>
      <c r="T206" s="36">
        <v>7</v>
      </c>
      <c r="U206" s="36">
        <v>0.2</v>
      </c>
      <c r="V206" s="36">
        <v>9.6712000000000007</v>
      </c>
    </row>
    <row r="207" spans="1:22" x14ac:dyDescent="0.25">
      <c r="A207" s="36">
        <v>206</v>
      </c>
      <c r="B207" s="36" t="s">
        <v>823</v>
      </c>
      <c r="C207" s="36">
        <v>2014</v>
      </c>
      <c r="D207" s="37">
        <v>41983</v>
      </c>
      <c r="E207" s="37">
        <v>41988</v>
      </c>
      <c r="F207" s="36" t="s">
        <v>50</v>
      </c>
      <c r="G207" s="36" t="s">
        <v>824</v>
      </c>
      <c r="H207" s="36" t="s">
        <v>825</v>
      </c>
      <c r="I207" s="36" t="s">
        <v>26</v>
      </c>
      <c r="J207" s="36" t="s">
        <v>27</v>
      </c>
      <c r="K207" s="36" t="s">
        <v>826</v>
      </c>
      <c r="L207" s="36" t="s">
        <v>43</v>
      </c>
      <c r="M207" s="36">
        <v>90604</v>
      </c>
      <c r="N207" s="36" t="s">
        <v>44</v>
      </c>
      <c r="O207" s="36" t="s">
        <v>827</v>
      </c>
      <c r="P207" s="36" t="s">
        <v>71</v>
      </c>
      <c r="Q207" s="36" t="s">
        <v>72</v>
      </c>
      <c r="R207" s="36" t="s">
        <v>828</v>
      </c>
      <c r="S207" s="36">
        <v>444.76799999999997</v>
      </c>
      <c r="T207" s="36">
        <v>4</v>
      </c>
      <c r="U207" s="36">
        <v>0.2</v>
      </c>
      <c r="V207" s="36">
        <v>44.476799999999997</v>
      </c>
    </row>
    <row r="208" spans="1:22" x14ac:dyDescent="0.25">
      <c r="A208" s="36">
        <v>207</v>
      </c>
      <c r="B208" s="36" t="s">
        <v>829</v>
      </c>
      <c r="C208" s="36">
        <v>2014</v>
      </c>
      <c r="D208" s="37">
        <v>41975</v>
      </c>
      <c r="E208" s="37">
        <v>41981</v>
      </c>
      <c r="F208" s="36" t="s">
        <v>50</v>
      </c>
      <c r="G208" s="36" t="s">
        <v>830</v>
      </c>
      <c r="H208" s="36" t="s">
        <v>831</v>
      </c>
      <c r="I208" s="36" t="s">
        <v>26</v>
      </c>
      <c r="J208" s="36" t="s">
        <v>27</v>
      </c>
      <c r="K208" s="36" t="s">
        <v>832</v>
      </c>
      <c r="L208" s="36" t="s">
        <v>238</v>
      </c>
      <c r="M208" s="36">
        <v>48601</v>
      </c>
      <c r="N208" s="36" t="s">
        <v>105</v>
      </c>
      <c r="O208" s="36" t="s">
        <v>833</v>
      </c>
      <c r="P208" s="36" t="s">
        <v>46</v>
      </c>
      <c r="Q208" s="36" t="s">
        <v>59</v>
      </c>
      <c r="R208" s="36" t="s">
        <v>834</v>
      </c>
      <c r="S208" s="36">
        <v>83.92</v>
      </c>
      <c r="T208" s="36">
        <v>4</v>
      </c>
      <c r="U208" s="36">
        <v>0</v>
      </c>
      <c r="V208" s="36">
        <v>5.8743999999999996</v>
      </c>
    </row>
    <row r="209" spans="1:22" x14ac:dyDescent="0.25">
      <c r="A209" s="36">
        <v>208</v>
      </c>
      <c r="B209" s="36" t="s">
        <v>829</v>
      </c>
      <c r="C209" s="36">
        <v>2014</v>
      </c>
      <c r="D209" s="37">
        <v>41975</v>
      </c>
      <c r="E209" s="37">
        <v>41981</v>
      </c>
      <c r="F209" s="36" t="s">
        <v>50</v>
      </c>
      <c r="G209" s="36" t="s">
        <v>830</v>
      </c>
      <c r="H209" s="36" t="s">
        <v>831</v>
      </c>
      <c r="I209" s="36" t="s">
        <v>26</v>
      </c>
      <c r="J209" s="36" t="s">
        <v>27</v>
      </c>
      <c r="K209" s="36" t="s">
        <v>832</v>
      </c>
      <c r="L209" s="36" t="s">
        <v>238</v>
      </c>
      <c r="M209" s="36">
        <v>48601</v>
      </c>
      <c r="N209" s="36" t="s">
        <v>105</v>
      </c>
      <c r="O209" s="36" t="s">
        <v>835</v>
      </c>
      <c r="P209" s="36" t="s">
        <v>71</v>
      </c>
      <c r="Q209" s="36" t="s">
        <v>72</v>
      </c>
      <c r="R209" s="36" t="s">
        <v>836</v>
      </c>
      <c r="S209" s="36">
        <v>131.97999999999999</v>
      </c>
      <c r="T209" s="36">
        <v>2</v>
      </c>
      <c r="U209" s="36">
        <v>0</v>
      </c>
      <c r="V209" s="36">
        <v>35.634599999999999</v>
      </c>
    </row>
    <row r="210" spans="1:22" x14ac:dyDescent="0.25">
      <c r="A210" s="36">
        <v>209</v>
      </c>
      <c r="B210" s="36" t="s">
        <v>829</v>
      </c>
      <c r="C210" s="36">
        <v>2014</v>
      </c>
      <c r="D210" s="37">
        <v>41975</v>
      </c>
      <c r="E210" s="37">
        <v>41981</v>
      </c>
      <c r="F210" s="36" t="s">
        <v>50</v>
      </c>
      <c r="G210" s="36" t="s">
        <v>830</v>
      </c>
      <c r="H210" s="36" t="s">
        <v>831</v>
      </c>
      <c r="I210" s="36" t="s">
        <v>26</v>
      </c>
      <c r="J210" s="36" t="s">
        <v>27</v>
      </c>
      <c r="K210" s="36" t="s">
        <v>832</v>
      </c>
      <c r="L210" s="36" t="s">
        <v>238</v>
      </c>
      <c r="M210" s="36">
        <v>48601</v>
      </c>
      <c r="N210" s="36" t="s">
        <v>105</v>
      </c>
      <c r="O210" s="36" t="s">
        <v>545</v>
      </c>
      <c r="P210" s="36" t="s">
        <v>46</v>
      </c>
      <c r="Q210" s="36" t="s">
        <v>75</v>
      </c>
      <c r="R210" s="36" t="s">
        <v>546</v>
      </c>
      <c r="S210" s="36">
        <v>15.92</v>
      </c>
      <c r="T210" s="36">
        <v>4</v>
      </c>
      <c r="U210" s="36">
        <v>0</v>
      </c>
      <c r="V210" s="36">
        <v>7.4824000000000002</v>
      </c>
    </row>
    <row r="211" spans="1:22" x14ac:dyDescent="0.25">
      <c r="A211" s="36">
        <v>210</v>
      </c>
      <c r="B211" s="36" t="s">
        <v>829</v>
      </c>
      <c r="C211" s="36">
        <v>2014</v>
      </c>
      <c r="D211" s="37">
        <v>41975</v>
      </c>
      <c r="E211" s="37">
        <v>41981</v>
      </c>
      <c r="F211" s="36" t="s">
        <v>50</v>
      </c>
      <c r="G211" s="36" t="s">
        <v>830</v>
      </c>
      <c r="H211" s="36" t="s">
        <v>831</v>
      </c>
      <c r="I211" s="36" t="s">
        <v>26</v>
      </c>
      <c r="J211" s="36" t="s">
        <v>27</v>
      </c>
      <c r="K211" s="36" t="s">
        <v>832</v>
      </c>
      <c r="L211" s="36" t="s">
        <v>238</v>
      </c>
      <c r="M211" s="36">
        <v>48601</v>
      </c>
      <c r="N211" s="36" t="s">
        <v>105</v>
      </c>
      <c r="O211" s="36" t="s">
        <v>837</v>
      </c>
      <c r="P211" s="36" t="s">
        <v>46</v>
      </c>
      <c r="Q211" s="36" t="s">
        <v>269</v>
      </c>
      <c r="R211" s="36" t="s">
        <v>838</v>
      </c>
      <c r="S211" s="36">
        <v>52.29</v>
      </c>
      <c r="T211" s="36">
        <v>9</v>
      </c>
      <c r="U211" s="36">
        <v>0</v>
      </c>
      <c r="V211" s="36">
        <v>16.209900000000001</v>
      </c>
    </row>
    <row r="212" spans="1:22" x14ac:dyDescent="0.25">
      <c r="A212" s="36">
        <v>211</v>
      </c>
      <c r="B212" s="36" t="s">
        <v>829</v>
      </c>
      <c r="C212" s="36">
        <v>2014</v>
      </c>
      <c r="D212" s="37">
        <v>41975</v>
      </c>
      <c r="E212" s="37">
        <v>41981</v>
      </c>
      <c r="F212" s="36" t="s">
        <v>50</v>
      </c>
      <c r="G212" s="36" t="s">
        <v>830</v>
      </c>
      <c r="H212" s="36" t="s">
        <v>831</v>
      </c>
      <c r="I212" s="36" t="s">
        <v>26</v>
      </c>
      <c r="J212" s="36" t="s">
        <v>27</v>
      </c>
      <c r="K212" s="36" t="s">
        <v>832</v>
      </c>
      <c r="L212" s="36" t="s">
        <v>238</v>
      </c>
      <c r="M212" s="36">
        <v>48601</v>
      </c>
      <c r="N212" s="36" t="s">
        <v>105</v>
      </c>
      <c r="O212" s="36" t="s">
        <v>839</v>
      </c>
      <c r="P212" s="36" t="s">
        <v>46</v>
      </c>
      <c r="Q212" s="36" t="s">
        <v>59</v>
      </c>
      <c r="R212" s="36" t="s">
        <v>840</v>
      </c>
      <c r="S212" s="36">
        <v>91.99</v>
      </c>
      <c r="T212" s="36">
        <v>1</v>
      </c>
      <c r="U212" s="36">
        <v>0</v>
      </c>
      <c r="V212" s="36">
        <v>3.6796000000000002</v>
      </c>
    </row>
    <row r="213" spans="1:22" x14ac:dyDescent="0.25">
      <c r="A213" s="36">
        <v>212</v>
      </c>
      <c r="B213" s="36" t="s">
        <v>841</v>
      </c>
      <c r="C213" s="36">
        <v>2012</v>
      </c>
      <c r="D213" s="37">
        <v>40948</v>
      </c>
      <c r="E213" s="37">
        <v>40952</v>
      </c>
      <c r="F213" s="36" t="s">
        <v>23</v>
      </c>
      <c r="G213" s="36" t="s">
        <v>842</v>
      </c>
      <c r="H213" s="36" t="s">
        <v>843</v>
      </c>
      <c r="I213" s="36" t="s">
        <v>41</v>
      </c>
      <c r="J213" s="36" t="s">
        <v>27</v>
      </c>
      <c r="K213" s="36" t="s">
        <v>815</v>
      </c>
      <c r="L213" s="36" t="s">
        <v>104</v>
      </c>
      <c r="M213" s="36">
        <v>75220</v>
      </c>
      <c r="N213" s="36" t="s">
        <v>105</v>
      </c>
      <c r="O213" s="36" t="s">
        <v>844</v>
      </c>
      <c r="P213" s="36" t="s">
        <v>71</v>
      </c>
      <c r="Q213" s="36" t="s">
        <v>161</v>
      </c>
      <c r="R213" s="36" t="s">
        <v>845</v>
      </c>
      <c r="S213" s="36">
        <v>20.8</v>
      </c>
      <c r="T213" s="36">
        <v>2</v>
      </c>
      <c r="U213" s="36">
        <v>0.2</v>
      </c>
      <c r="V213" s="36">
        <v>6.5</v>
      </c>
    </row>
    <row r="214" spans="1:22" x14ac:dyDescent="0.25">
      <c r="A214" s="36">
        <v>213</v>
      </c>
      <c r="B214" s="36" t="s">
        <v>846</v>
      </c>
      <c r="C214" s="36">
        <v>2012</v>
      </c>
      <c r="D214" s="37">
        <v>40910</v>
      </c>
      <c r="E214" s="37">
        <v>40917</v>
      </c>
      <c r="F214" s="36" t="s">
        <v>50</v>
      </c>
      <c r="G214" s="36" t="s">
        <v>847</v>
      </c>
      <c r="H214" s="36" t="s">
        <v>848</v>
      </c>
      <c r="I214" s="36" t="s">
        <v>41</v>
      </c>
      <c r="J214" s="36" t="s">
        <v>27</v>
      </c>
      <c r="K214" s="36" t="s">
        <v>849</v>
      </c>
      <c r="L214" s="36" t="s">
        <v>498</v>
      </c>
      <c r="M214" s="36">
        <v>44256</v>
      </c>
      <c r="N214" s="36" t="s">
        <v>148</v>
      </c>
      <c r="O214" s="36" t="s">
        <v>850</v>
      </c>
      <c r="P214" s="36" t="s">
        <v>46</v>
      </c>
      <c r="Q214" s="36" t="s">
        <v>47</v>
      </c>
      <c r="R214" s="36" t="s">
        <v>851</v>
      </c>
      <c r="S214" s="36">
        <v>23.68</v>
      </c>
      <c r="T214" s="36">
        <v>2</v>
      </c>
      <c r="U214" s="36">
        <v>0.2</v>
      </c>
      <c r="V214" s="36">
        <v>8.8800000000000008</v>
      </c>
    </row>
    <row r="215" spans="1:22" x14ac:dyDescent="0.25">
      <c r="A215" s="36">
        <v>214</v>
      </c>
      <c r="B215" s="36" t="s">
        <v>846</v>
      </c>
      <c r="C215" s="36">
        <v>2012</v>
      </c>
      <c r="D215" s="37">
        <v>40910</v>
      </c>
      <c r="E215" s="37">
        <v>40917</v>
      </c>
      <c r="F215" s="36" t="s">
        <v>50</v>
      </c>
      <c r="G215" s="36" t="s">
        <v>847</v>
      </c>
      <c r="H215" s="36" t="s">
        <v>848</v>
      </c>
      <c r="I215" s="36" t="s">
        <v>41</v>
      </c>
      <c r="J215" s="36" t="s">
        <v>27</v>
      </c>
      <c r="K215" s="36" t="s">
        <v>849</v>
      </c>
      <c r="L215" s="36" t="s">
        <v>498</v>
      </c>
      <c r="M215" s="36">
        <v>44256</v>
      </c>
      <c r="N215" s="36" t="s">
        <v>148</v>
      </c>
      <c r="O215" s="36" t="s">
        <v>852</v>
      </c>
      <c r="P215" s="36" t="s">
        <v>32</v>
      </c>
      <c r="Q215" s="36" t="s">
        <v>33</v>
      </c>
      <c r="R215" s="36" t="s">
        <v>853</v>
      </c>
      <c r="S215" s="36">
        <v>452.45</v>
      </c>
      <c r="T215" s="36">
        <v>5</v>
      </c>
      <c r="U215" s="36">
        <v>0.5</v>
      </c>
      <c r="V215" s="36">
        <v>-244.32300000000001</v>
      </c>
    </row>
    <row r="216" spans="1:22" x14ac:dyDescent="0.25">
      <c r="A216" s="36">
        <v>215</v>
      </c>
      <c r="B216" s="36" t="s">
        <v>846</v>
      </c>
      <c r="C216" s="36">
        <v>2012</v>
      </c>
      <c r="D216" s="37">
        <v>40910</v>
      </c>
      <c r="E216" s="37">
        <v>40917</v>
      </c>
      <c r="F216" s="36" t="s">
        <v>50</v>
      </c>
      <c r="G216" s="36" t="s">
        <v>847</v>
      </c>
      <c r="H216" s="36" t="s">
        <v>848</v>
      </c>
      <c r="I216" s="36" t="s">
        <v>41</v>
      </c>
      <c r="J216" s="36" t="s">
        <v>27</v>
      </c>
      <c r="K216" s="36" t="s">
        <v>849</v>
      </c>
      <c r="L216" s="36" t="s">
        <v>498</v>
      </c>
      <c r="M216" s="36">
        <v>44256</v>
      </c>
      <c r="N216" s="36" t="s">
        <v>148</v>
      </c>
      <c r="O216" s="36" t="s">
        <v>470</v>
      </c>
      <c r="P216" s="36" t="s">
        <v>71</v>
      </c>
      <c r="Q216" s="36" t="s">
        <v>72</v>
      </c>
      <c r="R216" s="36" t="s">
        <v>471</v>
      </c>
      <c r="S216" s="36">
        <v>62.981999999999999</v>
      </c>
      <c r="T216" s="36">
        <v>3</v>
      </c>
      <c r="U216" s="36">
        <v>0.4</v>
      </c>
      <c r="V216" s="36">
        <v>-14.6958</v>
      </c>
    </row>
    <row r="217" spans="1:22" x14ac:dyDescent="0.25">
      <c r="A217" s="36">
        <v>216</v>
      </c>
      <c r="B217" s="36" t="s">
        <v>846</v>
      </c>
      <c r="C217" s="36">
        <v>2012</v>
      </c>
      <c r="D217" s="37">
        <v>40910</v>
      </c>
      <c r="E217" s="37">
        <v>40917</v>
      </c>
      <c r="F217" s="36" t="s">
        <v>50</v>
      </c>
      <c r="G217" s="36" t="s">
        <v>847</v>
      </c>
      <c r="H217" s="36" t="s">
        <v>848</v>
      </c>
      <c r="I217" s="36" t="s">
        <v>41</v>
      </c>
      <c r="J217" s="36" t="s">
        <v>27</v>
      </c>
      <c r="K217" s="36" t="s">
        <v>849</v>
      </c>
      <c r="L217" s="36" t="s">
        <v>498</v>
      </c>
      <c r="M217" s="36">
        <v>44256</v>
      </c>
      <c r="N217" s="36" t="s">
        <v>148</v>
      </c>
      <c r="O217" s="36" t="s">
        <v>854</v>
      </c>
      <c r="P217" s="36" t="s">
        <v>71</v>
      </c>
      <c r="Q217" s="36" t="s">
        <v>682</v>
      </c>
      <c r="R217" s="36" t="s">
        <v>855</v>
      </c>
      <c r="S217" s="36">
        <v>1188</v>
      </c>
      <c r="T217" s="36">
        <v>9</v>
      </c>
      <c r="U217" s="36">
        <v>0.7</v>
      </c>
      <c r="V217" s="36">
        <v>-950.4</v>
      </c>
    </row>
    <row r="218" spans="1:22" x14ac:dyDescent="0.25">
      <c r="A218" s="36">
        <v>217</v>
      </c>
      <c r="B218" s="36" t="s">
        <v>846</v>
      </c>
      <c r="C218" s="36">
        <v>2012</v>
      </c>
      <c r="D218" s="37">
        <v>40910</v>
      </c>
      <c r="E218" s="37">
        <v>40917</v>
      </c>
      <c r="F218" s="36" t="s">
        <v>50</v>
      </c>
      <c r="G218" s="36" t="s">
        <v>847</v>
      </c>
      <c r="H218" s="36" t="s">
        <v>848</v>
      </c>
      <c r="I218" s="36" t="s">
        <v>41</v>
      </c>
      <c r="J218" s="36" t="s">
        <v>27</v>
      </c>
      <c r="K218" s="36" t="s">
        <v>849</v>
      </c>
      <c r="L218" s="36" t="s">
        <v>498</v>
      </c>
      <c r="M218" s="36">
        <v>44256</v>
      </c>
      <c r="N218" s="36" t="s">
        <v>148</v>
      </c>
      <c r="O218" s="36" t="s">
        <v>856</v>
      </c>
      <c r="P218" s="36" t="s">
        <v>71</v>
      </c>
      <c r="Q218" s="36" t="s">
        <v>161</v>
      </c>
      <c r="R218" s="36" t="s">
        <v>857</v>
      </c>
      <c r="S218" s="36">
        <v>89.584000000000003</v>
      </c>
      <c r="T218" s="36">
        <v>2</v>
      </c>
      <c r="U218" s="36">
        <v>0.2</v>
      </c>
      <c r="V218" s="36">
        <v>4.4791999999999996</v>
      </c>
    </row>
    <row r="219" spans="1:22" x14ac:dyDescent="0.25">
      <c r="A219" s="36">
        <v>218</v>
      </c>
      <c r="B219" s="36" t="s">
        <v>858</v>
      </c>
      <c r="C219" s="36">
        <v>2013</v>
      </c>
      <c r="D219" s="37">
        <v>41576</v>
      </c>
      <c r="E219" s="37">
        <v>41580</v>
      </c>
      <c r="F219" s="36" t="s">
        <v>50</v>
      </c>
      <c r="G219" s="36" t="s">
        <v>859</v>
      </c>
      <c r="H219" s="36" t="s">
        <v>860</v>
      </c>
      <c r="I219" s="36" t="s">
        <v>26</v>
      </c>
      <c r="J219" s="36" t="s">
        <v>27</v>
      </c>
      <c r="K219" s="36" t="s">
        <v>42</v>
      </c>
      <c r="L219" s="36" t="s">
        <v>43</v>
      </c>
      <c r="M219" s="36">
        <v>90032</v>
      </c>
      <c r="N219" s="36" t="s">
        <v>44</v>
      </c>
      <c r="O219" s="36" t="s">
        <v>759</v>
      </c>
      <c r="P219" s="36" t="s">
        <v>46</v>
      </c>
      <c r="Q219" s="36" t="s">
        <v>59</v>
      </c>
      <c r="R219" s="36" t="s">
        <v>760</v>
      </c>
      <c r="S219" s="36">
        <v>93.06</v>
      </c>
      <c r="T219" s="36">
        <v>6</v>
      </c>
      <c r="U219" s="36">
        <v>0</v>
      </c>
      <c r="V219" s="36">
        <v>26.056799999999999</v>
      </c>
    </row>
    <row r="220" spans="1:22" x14ac:dyDescent="0.25">
      <c r="A220" s="36">
        <v>219</v>
      </c>
      <c r="B220" s="36" t="s">
        <v>858</v>
      </c>
      <c r="C220" s="36">
        <v>2013</v>
      </c>
      <c r="D220" s="37">
        <v>41576</v>
      </c>
      <c r="E220" s="37">
        <v>41580</v>
      </c>
      <c r="F220" s="36" t="s">
        <v>50</v>
      </c>
      <c r="G220" s="36" t="s">
        <v>859</v>
      </c>
      <c r="H220" s="36" t="s">
        <v>860</v>
      </c>
      <c r="I220" s="36" t="s">
        <v>26</v>
      </c>
      <c r="J220" s="36" t="s">
        <v>27</v>
      </c>
      <c r="K220" s="36" t="s">
        <v>42</v>
      </c>
      <c r="L220" s="36" t="s">
        <v>43</v>
      </c>
      <c r="M220" s="36">
        <v>90032</v>
      </c>
      <c r="N220" s="36" t="s">
        <v>44</v>
      </c>
      <c r="O220" s="36" t="s">
        <v>861</v>
      </c>
      <c r="P220" s="36" t="s">
        <v>71</v>
      </c>
      <c r="Q220" s="36" t="s">
        <v>72</v>
      </c>
      <c r="R220" s="36" t="s">
        <v>862</v>
      </c>
      <c r="S220" s="36">
        <v>302.37599999999998</v>
      </c>
      <c r="T220" s="36">
        <v>3</v>
      </c>
      <c r="U220" s="36">
        <v>0.2</v>
      </c>
      <c r="V220" s="36">
        <v>22.6782</v>
      </c>
    </row>
    <row r="221" spans="1:22" x14ac:dyDescent="0.25">
      <c r="A221" s="36">
        <v>220</v>
      </c>
      <c r="B221" s="36" t="s">
        <v>863</v>
      </c>
      <c r="C221" s="36">
        <v>2012</v>
      </c>
      <c r="D221" s="37">
        <v>41267</v>
      </c>
      <c r="E221" s="37">
        <v>41270</v>
      </c>
      <c r="F221" s="36" t="s">
        <v>188</v>
      </c>
      <c r="G221" s="36" t="s">
        <v>864</v>
      </c>
      <c r="H221" s="36" t="s">
        <v>865</v>
      </c>
      <c r="I221" s="36" t="s">
        <v>26</v>
      </c>
      <c r="J221" s="36" t="s">
        <v>27</v>
      </c>
      <c r="K221" s="36" t="s">
        <v>866</v>
      </c>
      <c r="L221" s="36" t="s">
        <v>498</v>
      </c>
      <c r="M221" s="36">
        <v>43017</v>
      </c>
      <c r="N221" s="36" t="s">
        <v>148</v>
      </c>
      <c r="O221" s="36" t="s">
        <v>867</v>
      </c>
      <c r="P221" s="36" t="s">
        <v>46</v>
      </c>
      <c r="Q221" s="36" t="s">
        <v>269</v>
      </c>
      <c r="R221" s="36" t="s">
        <v>868</v>
      </c>
      <c r="S221" s="36">
        <v>5.5839999999999996</v>
      </c>
      <c r="T221" s="36">
        <v>2</v>
      </c>
      <c r="U221" s="36">
        <v>0.2</v>
      </c>
      <c r="V221" s="36">
        <v>1.8148</v>
      </c>
    </row>
    <row r="222" spans="1:22" x14ac:dyDescent="0.25">
      <c r="A222" s="36">
        <v>221</v>
      </c>
      <c r="B222" s="36" t="s">
        <v>863</v>
      </c>
      <c r="C222" s="36">
        <v>2012</v>
      </c>
      <c r="D222" s="37">
        <v>41267</v>
      </c>
      <c r="E222" s="37">
        <v>41270</v>
      </c>
      <c r="F222" s="36" t="s">
        <v>188</v>
      </c>
      <c r="G222" s="36" t="s">
        <v>864</v>
      </c>
      <c r="H222" s="36" t="s">
        <v>865</v>
      </c>
      <c r="I222" s="36" t="s">
        <v>26</v>
      </c>
      <c r="J222" s="36" t="s">
        <v>27</v>
      </c>
      <c r="K222" s="36" t="s">
        <v>866</v>
      </c>
      <c r="L222" s="36" t="s">
        <v>498</v>
      </c>
      <c r="M222" s="36">
        <v>43017</v>
      </c>
      <c r="N222" s="36" t="s">
        <v>148</v>
      </c>
      <c r="O222" s="36" t="s">
        <v>869</v>
      </c>
      <c r="P222" s="36" t="s">
        <v>46</v>
      </c>
      <c r="Q222" s="36" t="s">
        <v>90</v>
      </c>
      <c r="R222" s="36" t="s">
        <v>870</v>
      </c>
      <c r="S222" s="36">
        <v>22.704000000000001</v>
      </c>
      <c r="T222" s="36">
        <v>6</v>
      </c>
      <c r="U222" s="36">
        <v>0.2</v>
      </c>
      <c r="V222" s="36">
        <v>8.2302</v>
      </c>
    </row>
    <row r="223" spans="1:22" x14ac:dyDescent="0.25">
      <c r="A223" s="36">
        <v>222</v>
      </c>
      <c r="B223" s="36" t="s">
        <v>863</v>
      </c>
      <c r="C223" s="36">
        <v>2012</v>
      </c>
      <c r="D223" s="37">
        <v>41267</v>
      </c>
      <c r="E223" s="37">
        <v>41270</v>
      </c>
      <c r="F223" s="36" t="s">
        <v>188</v>
      </c>
      <c r="G223" s="36" t="s">
        <v>864</v>
      </c>
      <c r="H223" s="36" t="s">
        <v>865</v>
      </c>
      <c r="I223" s="36" t="s">
        <v>26</v>
      </c>
      <c r="J223" s="36" t="s">
        <v>27</v>
      </c>
      <c r="K223" s="36" t="s">
        <v>866</v>
      </c>
      <c r="L223" s="36" t="s">
        <v>498</v>
      </c>
      <c r="M223" s="36">
        <v>43017</v>
      </c>
      <c r="N223" s="36" t="s">
        <v>148</v>
      </c>
      <c r="O223" s="36" t="s">
        <v>414</v>
      </c>
      <c r="P223" s="36" t="s">
        <v>46</v>
      </c>
      <c r="Q223" s="36" t="s">
        <v>75</v>
      </c>
      <c r="R223" s="36" t="s">
        <v>415</v>
      </c>
      <c r="S223" s="36">
        <v>19.776</v>
      </c>
      <c r="T223" s="36">
        <v>4</v>
      </c>
      <c r="U223" s="36">
        <v>0.7</v>
      </c>
      <c r="V223" s="36">
        <v>-13.8432</v>
      </c>
    </row>
    <row r="224" spans="1:22" x14ac:dyDescent="0.25">
      <c r="A224" s="36">
        <v>223</v>
      </c>
      <c r="B224" s="36" t="s">
        <v>863</v>
      </c>
      <c r="C224" s="36">
        <v>2012</v>
      </c>
      <c r="D224" s="37">
        <v>41267</v>
      </c>
      <c r="E224" s="37">
        <v>41270</v>
      </c>
      <c r="F224" s="36" t="s">
        <v>188</v>
      </c>
      <c r="G224" s="36" t="s">
        <v>864</v>
      </c>
      <c r="H224" s="36" t="s">
        <v>865</v>
      </c>
      <c r="I224" s="36" t="s">
        <v>26</v>
      </c>
      <c r="J224" s="36" t="s">
        <v>27</v>
      </c>
      <c r="K224" s="36" t="s">
        <v>866</v>
      </c>
      <c r="L224" s="36" t="s">
        <v>498</v>
      </c>
      <c r="M224" s="36">
        <v>43017</v>
      </c>
      <c r="N224" s="36" t="s">
        <v>148</v>
      </c>
      <c r="O224" s="36" t="s">
        <v>871</v>
      </c>
      <c r="P224" s="36" t="s">
        <v>32</v>
      </c>
      <c r="Q224" s="36" t="s">
        <v>65</v>
      </c>
      <c r="R224" s="36" t="s">
        <v>872</v>
      </c>
      <c r="S224" s="36">
        <v>72.703999999999994</v>
      </c>
      <c r="T224" s="36">
        <v>4</v>
      </c>
      <c r="U224" s="36">
        <v>0.2</v>
      </c>
      <c r="V224" s="36">
        <v>19.084800000000001</v>
      </c>
    </row>
    <row r="225" spans="1:22" x14ac:dyDescent="0.25">
      <c r="A225" s="36">
        <v>224</v>
      </c>
      <c r="B225" s="36" t="s">
        <v>863</v>
      </c>
      <c r="C225" s="36">
        <v>2012</v>
      </c>
      <c r="D225" s="37">
        <v>41267</v>
      </c>
      <c r="E225" s="37">
        <v>41270</v>
      </c>
      <c r="F225" s="36" t="s">
        <v>188</v>
      </c>
      <c r="G225" s="36" t="s">
        <v>864</v>
      </c>
      <c r="H225" s="36" t="s">
        <v>865</v>
      </c>
      <c r="I225" s="36" t="s">
        <v>26</v>
      </c>
      <c r="J225" s="36" t="s">
        <v>27</v>
      </c>
      <c r="K225" s="36" t="s">
        <v>866</v>
      </c>
      <c r="L225" s="36" t="s">
        <v>498</v>
      </c>
      <c r="M225" s="36">
        <v>43017</v>
      </c>
      <c r="N225" s="36" t="s">
        <v>148</v>
      </c>
      <c r="O225" s="36" t="s">
        <v>873</v>
      </c>
      <c r="P225" s="36" t="s">
        <v>71</v>
      </c>
      <c r="Q225" s="36" t="s">
        <v>682</v>
      </c>
      <c r="R225" s="36" t="s">
        <v>874</v>
      </c>
      <c r="S225" s="36">
        <v>479.988</v>
      </c>
      <c r="T225" s="36">
        <v>4</v>
      </c>
      <c r="U225" s="36">
        <v>0.7</v>
      </c>
      <c r="V225" s="36">
        <v>-383.99040000000002</v>
      </c>
    </row>
    <row r="226" spans="1:22" x14ac:dyDescent="0.25">
      <c r="A226" s="36">
        <v>225</v>
      </c>
      <c r="B226" s="36" t="s">
        <v>863</v>
      </c>
      <c r="C226" s="36">
        <v>2012</v>
      </c>
      <c r="D226" s="37">
        <v>41267</v>
      </c>
      <c r="E226" s="37">
        <v>41270</v>
      </c>
      <c r="F226" s="36" t="s">
        <v>188</v>
      </c>
      <c r="G226" s="36" t="s">
        <v>864</v>
      </c>
      <c r="H226" s="36" t="s">
        <v>865</v>
      </c>
      <c r="I226" s="36" t="s">
        <v>26</v>
      </c>
      <c r="J226" s="36" t="s">
        <v>27</v>
      </c>
      <c r="K226" s="36" t="s">
        <v>866</v>
      </c>
      <c r="L226" s="36" t="s">
        <v>498</v>
      </c>
      <c r="M226" s="36">
        <v>43017</v>
      </c>
      <c r="N226" s="36" t="s">
        <v>148</v>
      </c>
      <c r="O226" s="36" t="s">
        <v>875</v>
      </c>
      <c r="P226" s="36" t="s">
        <v>46</v>
      </c>
      <c r="Q226" s="36" t="s">
        <v>68</v>
      </c>
      <c r="R226" s="36" t="s">
        <v>876</v>
      </c>
      <c r="S226" s="36">
        <v>27.167999999999999</v>
      </c>
      <c r="T226" s="36">
        <v>2</v>
      </c>
      <c r="U226" s="36">
        <v>0.2</v>
      </c>
      <c r="V226" s="36">
        <v>2.7168000000000001</v>
      </c>
    </row>
    <row r="227" spans="1:22" x14ac:dyDescent="0.25">
      <c r="A227" s="36">
        <v>226</v>
      </c>
      <c r="B227" s="36" t="s">
        <v>877</v>
      </c>
      <c r="C227" s="36">
        <v>2012</v>
      </c>
      <c r="D227" s="37">
        <v>41130</v>
      </c>
      <c r="E227" s="37">
        <v>41137</v>
      </c>
      <c r="F227" s="36" t="s">
        <v>50</v>
      </c>
      <c r="G227" s="36" t="s">
        <v>878</v>
      </c>
      <c r="H227" s="36" t="s">
        <v>879</v>
      </c>
      <c r="I227" s="36" t="s">
        <v>41</v>
      </c>
      <c r="J227" s="36" t="s">
        <v>27</v>
      </c>
      <c r="K227" s="36" t="s">
        <v>880</v>
      </c>
      <c r="L227" s="36" t="s">
        <v>238</v>
      </c>
      <c r="M227" s="36">
        <v>48227</v>
      </c>
      <c r="N227" s="36" t="s">
        <v>105</v>
      </c>
      <c r="O227" s="36" t="s">
        <v>881</v>
      </c>
      <c r="P227" s="36" t="s">
        <v>46</v>
      </c>
      <c r="Q227" s="36" t="s">
        <v>68</v>
      </c>
      <c r="R227" s="36" t="s">
        <v>882</v>
      </c>
      <c r="S227" s="36">
        <v>2.2000000000000002</v>
      </c>
      <c r="T227" s="36">
        <v>1</v>
      </c>
      <c r="U227" s="36">
        <v>0</v>
      </c>
      <c r="V227" s="36">
        <v>0.96799999999999997</v>
      </c>
    </row>
    <row r="228" spans="1:22" x14ac:dyDescent="0.25">
      <c r="A228" s="36">
        <v>227</v>
      </c>
      <c r="B228" s="36" t="s">
        <v>877</v>
      </c>
      <c r="C228" s="36">
        <v>2012</v>
      </c>
      <c r="D228" s="37">
        <v>41130</v>
      </c>
      <c r="E228" s="37">
        <v>41137</v>
      </c>
      <c r="F228" s="36" t="s">
        <v>50</v>
      </c>
      <c r="G228" s="36" t="s">
        <v>878</v>
      </c>
      <c r="H228" s="36" t="s">
        <v>879</v>
      </c>
      <c r="I228" s="36" t="s">
        <v>41</v>
      </c>
      <c r="J228" s="36" t="s">
        <v>27</v>
      </c>
      <c r="K228" s="36" t="s">
        <v>880</v>
      </c>
      <c r="L228" s="36" t="s">
        <v>238</v>
      </c>
      <c r="M228" s="36">
        <v>48227</v>
      </c>
      <c r="N228" s="36" t="s">
        <v>105</v>
      </c>
      <c r="O228" s="36" t="s">
        <v>883</v>
      </c>
      <c r="P228" s="36" t="s">
        <v>32</v>
      </c>
      <c r="Q228" s="36" t="s">
        <v>56</v>
      </c>
      <c r="R228" s="36" t="s">
        <v>884</v>
      </c>
      <c r="S228" s="36">
        <v>622.45000000000005</v>
      </c>
      <c r="T228" s="36">
        <v>5</v>
      </c>
      <c r="U228" s="36">
        <v>0</v>
      </c>
      <c r="V228" s="36">
        <v>136.93899999999999</v>
      </c>
    </row>
    <row r="229" spans="1:22" x14ac:dyDescent="0.25">
      <c r="A229" s="36">
        <v>228</v>
      </c>
      <c r="B229" s="36" t="s">
        <v>877</v>
      </c>
      <c r="C229" s="36">
        <v>2012</v>
      </c>
      <c r="D229" s="37">
        <v>41130</v>
      </c>
      <c r="E229" s="37">
        <v>41137</v>
      </c>
      <c r="F229" s="36" t="s">
        <v>50</v>
      </c>
      <c r="G229" s="36" t="s">
        <v>878</v>
      </c>
      <c r="H229" s="36" t="s">
        <v>879</v>
      </c>
      <c r="I229" s="36" t="s">
        <v>41</v>
      </c>
      <c r="J229" s="36" t="s">
        <v>27</v>
      </c>
      <c r="K229" s="36" t="s">
        <v>880</v>
      </c>
      <c r="L229" s="36" t="s">
        <v>238</v>
      </c>
      <c r="M229" s="36">
        <v>48227</v>
      </c>
      <c r="N229" s="36" t="s">
        <v>105</v>
      </c>
      <c r="O229" s="36" t="s">
        <v>885</v>
      </c>
      <c r="P229" s="36" t="s">
        <v>46</v>
      </c>
      <c r="Q229" s="36" t="s">
        <v>59</v>
      </c>
      <c r="R229" s="36" t="s">
        <v>886</v>
      </c>
      <c r="S229" s="36">
        <v>21.98</v>
      </c>
      <c r="T229" s="36">
        <v>1</v>
      </c>
      <c r="U229" s="36">
        <v>0</v>
      </c>
      <c r="V229" s="36">
        <v>0.2198</v>
      </c>
    </row>
    <row r="230" spans="1:22" x14ac:dyDescent="0.25">
      <c r="A230" s="36">
        <v>229</v>
      </c>
      <c r="B230" s="36" t="s">
        <v>887</v>
      </c>
      <c r="C230" s="36">
        <v>2012</v>
      </c>
      <c r="D230" s="37">
        <v>40967</v>
      </c>
      <c r="E230" s="37">
        <v>40972</v>
      </c>
      <c r="F230" s="36" t="s">
        <v>50</v>
      </c>
      <c r="G230" s="36" t="s">
        <v>888</v>
      </c>
      <c r="H230" s="36" t="s">
        <v>889</v>
      </c>
      <c r="I230" s="36" t="s">
        <v>26</v>
      </c>
      <c r="J230" s="36" t="s">
        <v>27</v>
      </c>
      <c r="K230" s="36" t="s">
        <v>382</v>
      </c>
      <c r="L230" s="36" t="s">
        <v>335</v>
      </c>
      <c r="M230" s="36">
        <v>38401</v>
      </c>
      <c r="N230" s="36" t="s">
        <v>30</v>
      </c>
      <c r="O230" s="36" t="s">
        <v>890</v>
      </c>
      <c r="P230" s="36" t="s">
        <v>32</v>
      </c>
      <c r="Q230" s="36" t="s">
        <v>36</v>
      </c>
      <c r="R230" s="36" t="s">
        <v>891</v>
      </c>
      <c r="S230" s="36">
        <v>161.56800000000001</v>
      </c>
      <c r="T230" s="36">
        <v>2</v>
      </c>
      <c r="U230" s="36">
        <v>0.2</v>
      </c>
      <c r="V230" s="36">
        <v>-28.2744</v>
      </c>
    </row>
    <row r="231" spans="1:22" x14ac:dyDescent="0.25">
      <c r="A231" s="36">
        <v>230</v>
      </c>
      <c r="B231" s="36" t="s">
        <v>887</v>
      </c>
      <c r="C231" s="36">
        <v>2012</v>
      </c>
      <c r="D231" s="37">
        <v>40967</v>
      </c>
      <c r="E231" s="37">
        <v>40972</v>
      </c>
      <c r="F231" s="36" t="s">
        <v>50</v>
      </c>
      <c r="G231" s="36" t="s">
        <v>888</v>
      </c>
      <c r="H231" s="36" t="s">
        <v>889</v>
      </c>
      <c r="I231" s="36" t="s">
        <v>26</v>
      </c>
      <c r="J231" s="36" t="s">
        <v>27</v>
      </c>
      <c r="K231" s="36" t="s">
        <v>382</v>
      </c>
      <c r="L231" s="36" t="s">
        <v>335</v>
      </c>
      <c r="M231" s="36">
        <v>38401</v>
      </c>
      <c r="N231" s="36" t="s">
        <v>30</v>
      </c>
      <c r="O231" s="36" t="s">
        <v>892</v>
      </c>
      <c r="P231" s="36" t="s">
        <v>32</v>
      </c>
      <c r="Q231" s="36" t="s">
        <v>36</v>
      </c>
      <c r="R231" s="36" t="s">
        <v>893</v>
      </c>
      <c r="S231" s="36">
        <v>389.69600000000003</v>
      </c>
      <c r="T231" s="36">
        <v>8</v>
      </c>
      <c r="U231" s="36">
        <v>0.2</v>
      </c>
      <c r="V231" s="36">
        <v>43.840800000000002</v>
      </c>
    </row>
    <row r="232" spans="1:22" x14ac:dyDescent="0.25">
      <c r="A232" s="36">
        <v>231</v>
      </c>
      <c r="B232" s="36" t="s">
        <v>894</v>
      </c>
      <c r="C232" s="36">
        <v>2011</v>
      </c>
      <c r="D232" s="37">
        <v>40799</v>
      </c>
      <c r="E232" s="37">
        <v>40803</v>
      </c>
      <c r="F232" s="36" t="s">
        <v>50</v>
      </c>
      <c r="G232" s="36" t="s">
        <v>895</v>
      </c>
      <c r="H232" s="36" t="s">
        <v>896</v>
      </c>
      <c r="I232" s="36" t="s">
        <v>41</v>
      </c>
      <c r="J232" s="36" t="s">
        <v>27</v>
      </c>
      <c r="K232" s="36" t="s">
        <v>467</v>
      </c>
      <c r="L232" s="36" t="s">
        <v>88</v>
      </c>
      <c r="M232" s="36">
        <v>28205</v>
      </c>
      <c r="N232" s="36" t="s">
        <v>30</v>
      </c>
      <c r="O232" s="36" t="s">
        <v>897</v>
      </c>
      <c r="P232" s="36" t="s">
        <v>46</v>
      </c>
      <c r="Q232" s="36" t="s">
        <v>75</v>
      </c>
      <c r="R232" s="36" t="s">
        <v>898</v>
      </c>
      <c r="S232" s="36">
        <v>18.648</v>
      </c>
      <c r="T232" s="36">
        <v>7</v>
      </c>
      <c r="U232" s="36">
        <v>0.7</v>
      </c>
      <c r="V232" s="36">
        <v>-12.432</v>
      </c>
    </row>
    <row r="233" spans="1:22" x14ac:dyDescent="0.25">
      <c r="A233" s="36">
        <v>232</v>
      </c>
      <c r="B233" s="36" t="s">
        <v>899</v>
      </c>
      <c r="C233" s="36">
        <v>2014</v>
      </c>
      <c r="D233" s="37">
        <v>41737</v>
      </c>
      <c r="E233" s="37">
        <v>41742</v>
      </c>
      <c r="F233" s="36" t="s">
        <v>50</v>
      </c>
      <c r="G233" s="36" t="s">
        <v>377</v>
      </c>
      <c r="H233" s="36" t="s">
        <v>378</v>
      </c>
      <c r="I233" s="36" t="s">
        <v>102</v>
      </c>
      <c r="J233" s="36" t="s">
        <v>27</v>
      </c>
      <c r="K233" s="36" t="s">
        <v>900</v>
      </c>
      <c r="L233" s="36" t="s">
        <v>54</v>
      </c>
      <c r="M233" s="36">
        <v>33614</v>
      </c>
      <c r="N233" s="36" t="s">
        <v>30</v>
      </c>
      <c r="O233" s="36" t="s">
        <v>901</v>
      </c>
      <c r="P233" s="36" t="s">
        <v>32</v>
      </c>
      <c r="Q233" s="36" t="s">
        <v>56</v>
      </c>
      <c r="R233" s="36" t="s">
        <v>902</v>
      </c>
      <c r="S233" s="36">
        <v>233.86</v>
      </c>
      <c r="T233" s="36">
        <v>2</v>
      </c>
      <c r="U233" s="36">
        <v>0.45</v>
      </c>
      <c r="V233" s="36">
        <v>-102.048</v>
      </c>
    </row>
    <row r="234" spans="1:22" x14ac:dyDescent="0.25">
      <c r="A234" s="36">
        <v>233</v>
      </c>
      <c r="B234" s="36" t="s">
        <v>899</v>
      </c>
      <c r="C234" s="36">
        <v>2014</v>
      </c>
      <c r="D234" s="37">
        <v>41737</v>
      </c>
      <c r="E234" s="37">
        <v>41742</v>
      </c>
      <c r="F234" s="36" t="s">
        <v>50</v>
      </c>
      <c r="G234" s="36" t="s">
        <v>377</v>
      </c>
      <c r="H234" s="36" t="s">
        <v>378</v>
      </c>
      <c r="I234" s="36" t="s">
        <v>102</v>
      </c>
      <c r="J234" s="36" t="s">
        <v>27</v>
      </c>
      <c r="K234" s="36" t="s">
        <v>900</v>
      </c>
      <c r="L234" s="36" t="s">
        <v>54</v>
      </c>
      <c r="M234" s="36">
        <v>33614</v>
      </c>
      <c r="N234" s="36" t="s">
        <v>30</v>
      </c>
      <c r="O234" s="36" t="s">
        <v>903</v>
      </c>
      <c r="P234" s="36" t="s">
        <v>32</v>
      </c>
      <c r="Q234" s="36" t="s">
        <v>56</v>
      </c>
      <c r="R234" s="36" t="s">
        <v>904</v>
      </c>
      <c r="S234" s="36">
        <v>620.61450000000002</v>
      </c>
      <c r="T234" s="36">
        <v>3</v>
      </c>
      <c r="U234" s="36">
        <v>0.45</v>
      </c>
      <c r="V234" s="36">
        <v>-248.2458</v>
      </c>
    </row>
    <row r="235" spans="1:22" x14ac:dyDescent="0.25">
      <c r="A235" s="36">
        <v>234</v>
      </c>
      <c r="B235" s="36" t="s">
        <v>899</v>
      </c>
      <c r="C235" s="36">
        <v>2014</v>
      </c>
      <c r="D235" s="37">
        <v>41737</v>
      </c>
      <c r="E235" s="37">
        <v>41742</v>
      </c>
      <c r="F235" s="36" t="s">
        <v>50</v>
      </c>
      <c r="G235" s="36" t="s">
        <v>377</v>
      </c>
      <c r="H235" s="36" t="s">
        <v>378</v>
      </c>
      <c r="I235" s="36" t="s">
        <v>102</v>
      </c>
      <c r="J235" s="36" t="s">
        <v>27</v>
      </c>
      <c r="K235" s="36" t="s">
        <v>900</v>
      </c>
      <c r="L235" s="36" t="s">
        <v>54</v>
      </c>
      <c r="M235" s="36">
        <v>33614</v>
      </c>
      <c r="N235" s="36" t="s">
        <v>30</v>
      </c>
      <c r="O235" s="36" t="s">
        <v>897</v>
      </c>
      <c r="P235" s="36" t="s">
        <v>46</v>
      </c>
      <c r="Q235" s="36" t="s">
        <v>75</v>
      </c>
      <c r="R235" s="36" t="s">
        <v>898</v>
      </c>
      <c r="S235" s="36">
        <v>5.3280000000000003</v>
      </c>
      <c r="T235" s="36">
        <v>2</v>
      </c>
      <c r="U235" s="36">
        <v>0.7</v>
      </c>
      <c r="V235" s="36">
        <v>-3.552</v>
      </c>
    </row>
    <row r="236" spans="1:22" x14ac:dyDescent="0.25">
      <c r="A236" s="36">
        <v>235</v>
      </c>
      <c r="B236" s="36" t="s">
        <v>899</v>
      </c>
      <c r="C236" s="36">
        <v>2014</v>
      </c>
      <c r="D236" s="37">
        <v>41737</v>
      </c>
      <c r="E236" s="37">
        <v>41742</v>
      </c>
      <c r="F236" s="36" t="s">
        <v>50</v>
      </c>
      <c r="G236" s="36" t="s">
        <v>377</v>
      </c>
      <c r="H236" s="36" t="s">
        <v>378</v>
      </c>
      <c r="I236" s="36" t="s">
        <v>102</v>
      </c>
      <c r="J236" s="36" t="s">
        <v>27</v>
      </c>
      <c r="K236" s="36" t="s">
        <v>900</v>
      </c>
      <c r="L236" s="36" t="s">
        <v>54</v>
      </c>
      <c r="M236" s="36">
        <v>33614</v>
      </c>
      <c r="N236" s="36" t="s">
        <v>30</v>
      </c>
      <c r="O236" s="36" t="s">
        <v>905</v>
      </c>
      <c r="P236" s="36" t="s">
        <v>32</v>
      </c>
      <c r="Q236" s="36" t="s">
        <v>65</v>
      </c>
      <c r="R236" s="36" t="s">
        <v>906</v>
      </c>
      <c r="S236" s="36">
        <v>258.072</v>
      </c>
      <c r="T236" s="36">
        <v>3</v>
      </c>
      <c r="U236" s="36">
        <v>0.2</v>
      </c>
      <c r="V236" s="36">
        <v>0</v>
      </c>
    </row>
    <row r="237" spans="1:22" x14ac:dyDescent="0.25">
      <c r="A237" s="36">
        <v>236</v>
      </c>
      <c r="B237" s="36" t="s">
        <v>899</v>
      </c>
      <c r="C237" s="36">
        <v>2014</v>
      </c>
      <c r="D237" s="37">
        <v>41737</v>
      </c>
      <c r="E237" s="37">
        <v>41742</v>
      </c>
      <c r="F237" s="36" t="s">
        <v>50</v>
      </c>
      <c r="G237" s="36" t="s">
        <v>377</v>
      </c>
      <c r="H237" s="36" t="s">
        <v>378</v>
      </c>
      <c r="I237" s="36" t="s">
        <v>102</v>
      </c>
      <c r="J237" s="36" t="s">
        <v>27</v>
      </c>
      <c r="K237" s="36" t="s">
        <v>900</v>
      </c>
      <c r="L237" s="36" t="s">
        <v>54</v>
      </c>
      <c r="M237" s="36">
        <v>33614</v>
      </c>
      <c r="N237" s="36" t="s">
        <v>30</v>
      </c>
      <c r="O237" s="36" t="s">
        <v>907</v>
      </c>
      <c r="P237" s="36" t="s">
        <v>71</v>
      </c>
      <c r="Q237" s="36" t="s">
        <v>161</v>
      </c>
      <c r="R237" s="36" t="s">
        <v>908</v>
      </c>
      <c r="S237" s="36">
        <v>617.976</v>
      </c>
      <c r="T237" s="36">
        <v>3</v>
      </c>
      <c r="U237" s="36">
        <v>0.2</v>
      </c>
      <c r="V237" s="36">
        <v>-7.7247000000000003</v>
      </c>
    </row>
    <row r="238" spans="1:22" x14ac:dyDescent="0.25">
      <c r="A238" s="36">
        <v>237</v>
      </c>
      <c r="B238" s="36" t="s">
        <v>909</v>
      </c>
      <c r="C238" s="36">
        <v>2014</v>
      </c>
      <c r="D238" s="37">
        <v>41956</v>
      </c>
      <c r="E238" s="37">
        <v>41960</v>
      </c>
      <c r="F238" s="36" t="s">
        <v>50</v>
      </c>
      <c r="G238" s="36" t="s">
        <v>910</v>
      </c>
      <c r="H238" s="36" t="s">
        <v>911</v>
      </c>
      <c r="I238" s="36" t="s">
        <v>41</v>
      </c>
      <c r="J238" s="36" t="s">
        <v>27</v>
      </c>
      <c r="K238" s="36" t="s">
        <v>912</v>
      </c>
      <c r="L238" s="36" t="s">
        <v>43</v>
      </c>
      <c r="M238" s="36">
        <v>95051</v>
      </c>
      <c r="N238" s="36" t="s">
        <v>44</v>
      </c>
      <c r="O238" s="36" t="s">
        <v>913</v>
      </c>
      <c r="P238" s="36" t="s">
        <v>46</v>
      </c>
      <c r="Q238" s="36" t="s">
        <v>90</v>
      </c>
      <c r="R238" s="36" t="s">
        <v>914</v>
      </c>
      <c r="S238" s="36">
        <v>10.56</v>
      </c>
      <c r="T238" s="36">
        <v>2</v>
      </c>
      <c r="U238" s="36">
        <v>0</v>
      </c>
      <c r="V238" s="36">
        <v>4.7519999999999998</v>
      </c>
    </row>
    <row r="239" spans="1:22" x14ac:dyDescent="0.25">
      <c r="A239" s="36">
        <v>238</v>
      </c>
      <c r="B239" s="36" t="s">
        <v>915</v>
      </c>
      <c r="C239" s="36">
        <v>2013</v>
      </c>
      <c r="D239" s="37">
        <v>41430</v>
      </c>
      <c r="E239" s="37">
        <v>41435</v>
      </c>
      <c r="F239" s="36" t="s">
        <v>23</v>
      </c>
      <c r="G239" s="36" t="s">
        <v>916</v>
      </c>
      <c r="H239" s="36" t="s">
        <v>917</v>
      </c>
      <c r="I239" s="36" t="s">
        <v>26</v>
      </c>
      <c r="J239" s="36" t="s">
        <v>27</v>
      </c>
      <c r="K239" s="36" t="s">
        <v>303</v>
      </c>
      <c r="L239" s="36" t="s">
        <v>211</v>
      </c>
      <c r="M239" s="36">
        <v>60610</v>
      </c>
      <c r="N239" s="36" t="s">
        <v>105</v>
      </c>
      <c r="O239" s="36" t="s">
        <v>918</v>
      </c>
      <c r="P239" s="36" t="s">
        <v>46</v>
      </c>
      <c r="Q239" s="36" t="s">
        <v>90</v>
      </c>
      <c r="R239" s="36" t="s">
        <v>919</v>
      </c>
      <c r="S239" s="36">
        <v>25.92</v>
      </c>
      <c r="T239" s="36">
        <v>5</v>
      </c>
      <c r="U239" s="36">
        <v>0.2</v>
      </c>
      <c r="V239" s="36">
        <v>9.3960000000000008</v>
      </c>
    </row>
    <row r="240" spans="1:22" x14ac:dyDescent="0.25">
      <c r="A240" s="36">
        <v>239</v>
      </c>
      <c r="B240" s="36" t="s">
        <v>915</v>
      </c>
      <c r="C240" s="36">
        <v>2013</v>
      </c>
      <c r="D240" s="37">
        <v>41430</v>
      </c>
      <c r="E240" s="37">
        <v>41435</v>
      </c>
      <c r="F240" s="36" t="s">
        <v>23</v>
      </c>
      <c r="G240" s="36" t="s">
        <v>916</v>
      </c>
      <c r="H240" s="36" t="s">
        <v>917</v>
      </c>
      <c r="I240" s="36" t="s">
        <v>26</v>
      </c>
      <c r="J240" s="36" t="s">
        <v>27</v>
      </c>
      <c r="K240" s="36" t="s">
        <v>303</v>
      </c>
      <c r="L240" s="36" t="s">
        <v>211</v>
      </c>
      <c r="M240" s="36">
        <v>60610</v>
      </c>
      <c r="N240" s="36" t="s">
        <v>105</v>
      </c>
      <c r="O240" s="36" t="s">
        <v>920</v>
      </c>
      <c r="P240" s="36" t="s">
        <v>32</v>
      </c>
      <c r="Q240" s="36" t="s">
        <v>65</v>
      </c>
      <c r="R240" s="36" t="s">
        <v>921</v>
      </c>
      <c r="S240" s="36">
        <v>419.68</v>
      </c>
      <c r="T240" s="36">
        <v>5</v>
      </c>
      <c r="U240" s="36">
        <v>0.6</v>
      </c>
      <c r="V240" s="36">
        <v>-356.72800000000001</v>
      </c>
    </row>
    <row r="241" spans="1:22" x14ac:dyDescent="0.25">
      <c r="A241" s="36">
        <v>240</v>
      </c>
      <c r="B241" s="36" t="s">
        <v>915</v>
      </c>
      <c r="C241" s="36">
        <v>2013</v>
      </c>
      <c r="D241" s="37">
        <v>41430</v>
      </c>
      <c r="E241" s="37">
        <v>41435</v>
      </c>
      <c r="F241" s="36" t="s">
        <v>23</v>
      </c>
      <c r="G241" s="36" t="s">
        <v>916</v>
      </c>
      <c r="H241" s="36" t="s">
        <v>917</v>
      </c>
      <c r="I241" s="36" t="s">
        <v>26</v>
      </c>
      <c r="J241" s="36" t="s">
        <v>27</v>
      </c>
      <c r="K241" s="36" t="s">
        <v>303</v>
      </c>
      <c r="L241" s="36" t="s">
        <v>211</v>
      </c>
      <c r="M241" s="36">
        <v>60610</v>
      </c>
      <c r="N241" s="36" t="s">
        <v>105</v>
      </c>
      <c r="O241" s="36" t="s">
        <v>922</v>
      </c>
      <c r="P241" s="36" t="s">
        <v>32</v>
      </c>
      <c r="Q241" s="36" t="s">
        <v>65</v>
      </c>
      <c r="R241" s="36" t="s">
        <v>186</v>
      </c>
      <c r="S241" s="36">
        <v>11.688000000000001</v>
      </c>
      <c r="T241" s="36">
        <v>3</v>
      </c>
      <c r="U241" s="36">
        <v>0.6</v>
      </c>
      <c r="V241" s="36">
        <v>-4.6752000000000002</v>
      </c>
    </row>
    <row r="242" spans="1:22" x14ac:dyDescent="0.25">
      <c r="A242" s="36">
        <v>241</v>
      </c>
      <c r="B242" s="36" t="s">
        <v>915</v>
      </c>
      <c r="C242" s="36">
        <v>2013</v>
      </c>
      <c r="D242" s="37">
        <v>41430</v>
      </c>
      <c r="E242" s="37">
        <v>41435</v>
      </c>
      <c r="F242" s="36" t="s">
        <v>23</v>
      </c>
      <c r="G242" s="36" t="s">
        <v>916</v>
      </c>
      <c r="H242" s="36" t="s">
        <v>917</v>
      </c>
      <c r="I242" s="36" t="s">
        <v>26</v>
      </c>
      <c r="J242" s="36" t="s">
        <v>27</v>
      </c>
      <c r="K242" s="36" t="s">
        <v>303</v>
      </c>
      <c r="L242" s="36" t="s">
        <v>211</v>
      </c>
      <c r="M242" s="36">
        <v>60610</v>
      </c>
      <c r="N242" s="36" t="s">
        <v>105</v>
      </c>
      <c r="O242" s="36" t="s">
        <v>923</v>
      </c>
      <c r="P242" s="36" t="s">
        <v>71</v>
      </c>
      <c r="Q242" s="36" t="s">
        <v>72</v>
      </c>
      <c r="R242" s="36" t="s">
        <v>924</v>
      </c>
      <c r="S242" s="36">
        <v>31.984000000000002</v>
      </c>
      <c r="T242" s="36">
        <v>2</v>
      </c>
      <c r="U242" s="36">
        <v>0.2</v>
      </c>
      <c r="V242" s="36">
        <v>11.1944</v>
      </c>
    </row>
    <row r="243" spans="1:22" x14ac:dyDescent="0.25">
      <c r="A243" s="36">
        <v>242</v>
      </c>
      <c r="B243" s="36" t="s">
        <v>915</v>
      </c>
      <c r="C243" s="36">
        <v>2013</v>
      </c>
      <c r="D243" s="37">
        <v>41430</v>
      </c>
      <c r="E243" s="37">
        <v>41435</v>
      </c>
      <c r="F243" s="36" t="s">
        <v>23</v>
      </c>
      <c r="G243" s="36" t="s">
        <v>916</v>
      </c>
      <c r="H243" s="36" t="s">
        <v>917</v>
      </c>
      <c r="I243" s="36" t="s">
        <v>26</v>
      </c>
      <c r="J243" s="36" t="s">
        <v>27</v>
      </c>
      <c r="K243" s="36" t="s">
        <v>303</v>
      </c>
      <c r="L243" s="36" t="s">
        <v>211</v>
      </c>
      <c r="M243" s="36">
        <v>60610</v>
      </c>
      <c r="N243" s="36" t="s">
        <v>105</v>
      </c>
      <c r="O243" s="36" t="s">
        <v>925</v>
      </c>
      <c r="P243" s="36" t="s">
        <v>32</v>
      </c>
      <c r="Q243" s="36" t="s">
        <v>56</v>
      </c>
      <c r="R243" s="36" t="s">
        <v>926</v>
      </c>
      <c r="S243" s="36">
        <v>177.22499999999999</v>
      </c>
      <c r="T243" s="36">
        <v>5</v>
      </c>
      <c r="U243" s="36">
        <v>0.5</v>
      </c>
      <c r="V243" s="36">
        <v>-120.51300000000001</v>
      </c>
    </row>
    <row r="244" spans="1:22" x14ac:dyDescent="0.25">
      <c r="A244" s="36">
        <v>243</v>
      </c>
      <c r="B244" s="36" t="s">
        <v>915</v>
      </c>
      <c r="C244" s="36">
        <v>2013</v>
      </c>
      <c r="D244" s="37">
        <v>41430</v>
      </c>
      <c r="E244" s="37">
        <v>41435</v>
      </c>
      <c r="F244" s="36" t="s">
        <v>23</v>
      </c>
      <c r="G244" s="36" t="s">
        <v>916</v>
      </c>
      <c r="H244" s="36" t="s">
        <v>917</v>
      </c>
      <c r="I244" s="36" t="s">
        <v>26</v>
      </c>
      <c r="J244" s="36" t="s">
        <v>27</v>
      </c>
      <c r="K244" s="36" t="s">
        <v>303</v>
      </c>
      <c r="L244" s="36" t="s">
        <v>211</v>
      </c>
      <c r="M244" s="36">
        <v>60610</v>
      </c>
      <c r="N244" s="36" t="s">
        <v>105</v>
      </c>
      <c r="O244" s="36" t="s">
        <v>927</v>
      </c>
      <c r="P244" s="36" t="s">
        <v>32</v>
      </c>
      <c r="Q244" s="36" t="s">
        <v>65</v>
      </c>
      <c r="R244" s="36" t="s">
        <v>928</v>
      </c>
      <c r="S244" s="36">
        <v>4.0439999999999996</v>
      </c>
      <c r="T244" s="36">
        <v>3</v>
      </c>
      <c r="U244" s="36">
        <v>0.6</v>
      </c>
      <c r="V244" s="36">
        <v>-2.8308</v>
      </c>
    </row>
    <row r="245" spans="1:22" x14ac:dyDescent="0.25">
      <c r="A245" s="36">
        <v>244</v>
      </c>
      <c r="B245" s="36" t="s">
        <v>915</v>
      </c>
      <c r="C245" s="36">
        <v>2013</v>
      </c>
      <c r="D245" s="37">
        <v>41430</v>
      </c>
      <c r="E245" s="37">
        <v>41435</v>
      </c>
      <c r="F245" s="36" t="s">
        <v>23</v>
      </c>
      <c r="G245" s="36" t="s">
        <v>916</v>
      </c>
      <c r="H245" s="36" t="s">
        <v>917</v>
      </c>
      <c r="I245" s="36" t="s">
        <v>26</v>
      </c>
      <c r="J245" s="36" t="s">
        <v>27</v>
      </c>
      <c r="K245" s="36" t="s">
        <v>303</v>
      </c>
      <c r="L245" s="36" t="s">
        <v>211</v>
      </c>
      <c r="M245" s="36">
        <v>60610</v>
      </c>
      <c r="N245" s="36" t="s">
        <v>105</v>
      </c>
      <c r="O245" s="36" t="s">
        <v>780</v>
      </c>
      <c r="P245" s="36" t="s">
        <v>46</v>
      </c>
      <c r="Q245" s="36" t="s">
        <v>68</v>
      </c>
      <c r="R245" s="36" t="s">
        <v>781</v>
      </c>
      <c r="S245" s="36">
        <v>7.4080000000000004</v>
      </c>
      <c r="T245" s="36">
        <v>2</v>
      </c>
      <c r="U245" s="36">
        <v>0.2</v>
      </c>
      <c r="V245" s="36">
        <v>1.2038</v>
      </c>
    </row>
    <row r="246" spans="1:22" x14ac:dyDescent="0.25">
      <c r="A246" s="36">
        <v>245</v>
      </c>
      <c r="B246" s="36" t="s">
        <v>929</v>
      </c>
      <c r="C246" s="36">
        <v>2011</v>
      </c>
      <c r="D246" s="37">
        <v>40695</v>
      </c>
      <c r="E246" s="37">
        <v>40700</v>
      </c>
      <c r="F246" s="36" t="s">
        <v>23</v>
      </c>
      <c r="G246" s="36" t="s">
        <v>930</v>
      </c>
      <c r="H246" s="36" t="s">
        <v>931</v>
      </c>
      <c r="I246" s="36" t="s">
        <v>102</v>
      </c>
      <c r="J246" s="36" t="s">
        <v>27</v>
      </c>
      <c r="K246" s="36" t="s">
        <v>932</v>
      </c>
      <c r="L246" s="36" t="s">
        <v>229</v>
      </c>
      <c r="M246" s="36">
        <v>55044</v>
      </c>
      <c r="N246" s="36" t="s">
        <v>105</v>
      </c>
      <c r="O246" s="36" t="s">
        <v>533</v>
      </c>
      <c r="P246" s="36" t="s">
        <v>32</v>
      </c>
      <c r="Q246" s="36" t="s">
        <v>36</v>
      </c>
      <c r="R246" s="36" t="s">
        <v>534</v>
      </c>
      <c r="S246" s="36">
        <v>2001.86</v>
      </c>
      <c r="T246" s="36">
        <v>7</v>
      </c>
      <c r="U246" s="36">
        <v>0</v>
      </c>
      <c r="V246" s="36">
        <v>580.5394</v>
      </c>
    </row>
    <row r="247" spans="1:22" x14ac:dyDescent="0.25">
      <c r="A247" s="36">
        <v>246</v>
      </c>
      <c r="B247" s="36" t="s">
        <v>929</v>
      </c>
      <c r="C247" s="36">
        <v>2011</v>
      </c>
      <c r="D247" s="37">
        <v>40695</v>
      </c>
      <c r="E247" s="37">
        <v>40700</v>
      </c>
      <c r="F247" s="36" t="s">
        <v>23</v>
      </c>
      <c r="G247" s="36" t="s">
        <v>930</v>
      </c>
      <c r="H247" s="36" t="s">
        <v>931</v>
      </c>
      <c r="I247" s="36" t="s">
        <v>102</v>
      </c>
      <c r="J247" s="36" t="s">
        <v>27</v>
      </c>
      <c r="K247" s="36" t="s">
        <v>932</v>
      </c>
      <c r="L247" s="36" t="s">
        <v>229</v>
      </c>
      <c r="M247" s="36">
        <v>55044</v>
      </c>
      <c r="N247" s="36" t="s">
        <v>105</v>
      </c>
      <c r="O247" s="36" t="s">
        <v>933</v>
      </c>
      <c r="P247" s="36" t="s">
        <v>46</v>
      </c>
      <c r="Q247" s="36" t="s">
        <v>59</v>
      </c>
      <c r="R247" s="36" t="s">
        <v>934</v>
      </c>
      <c r="S247" s="36">
        <v>166.72</v>
      </c>
      <c r="T247" s="36">
        <v>2</v>
      </c>
      <c r="U247" s="36">
        <v>0</v>
      </c>
      <c r="V247" s="36">
        <v>41.68</v>
      </c>
    </row>
    <row r="248" spans="1:22" x14ac:dyDescent="0.25">
      <c r="A248" s="36">
        <v>247</v>
      </c>
      <c r="B248" s="36" t="s">
        <v>929</v>
      </c>
      <c r="C248" s="36">
        <v>2011</v>
      </c>
      <c r="D248" s="37">
        <v>40695</v>
      </c>
      <c r="E248" s="37">
        <v>40700</v>
      </c>
      <c r="F248" s="36" t="s">
        <v>23</v>
      </c>
      <c r="G248" s="36" t="s">
        <v>930</v>
      </c>
      <c r="H248" s="36" t="s">
        <v>931</v>
      </c>
      <c r="I248" s="36" t="s">
        <v>102</v>
      </c>
      <c r="J248" s="36" t="s">
        <v>27</v>
      </c>
      <c r="K248" s="36" t="s">
        <v>932</v>
      </c>
      <c r="L248" s="36" t="s">
        <v>229</v>
      </c>
      <c r="M248" s="36">
        <v>55044</v>
      </c>
      <c r="N248" s="36" t="s">
        <v>105</v>
      </c>
      <c r="O248" s="36" t="s">
        <v>935</v>
      </c>
      <c r="P248" s="36" t="s">
        <v>46</v>
      </c>
      <c r="Q248" s="36" t="s">
        <v>90</v>
      </c>
      <c r="R248" s="36" t="s">
        <v>936</v>
      </c>
      <c r="S248" s="36">
        <v>47.88</v>
      </c>
      <c r="T248" s="36">
        <v>6</v>
      </c>
      <c r="U248" s="36">
        <v>0</v>
      </c>
      <c r="V248" s="36">
        <v>23.94</v>
      </c>
    </row>
    <row r="249" spans="1:22" x14ac:dyDescent="0.25">
      <c r="A249" s="36">
        <v>248</v>
      </c>
      <c r="B249" s="36" t="s">
        <v>929</v>
      </c>
      <c r="C249" s="36">
        <v>2011</v>
      </c>
      <c r="D249" s="37">
        <v>40695</v>
      </c>
      <c r="E249" s="37">
        <v>40700</v>
      </c>
      <c r="F249" s="36" t="s">
        <v>23</v>
      </c>
      <c r="G249" s="36" t="s">
        <v>930</v>
      </c>
      <c r="H249" s="36" t="s">
        <v>931</v>
      </c>
      <c r="I249" s="36" t="s">
        <v>102</v>
      </c>
      <c r="J249" s="36" t="s">
        <v>27</v>
      </c>
      <c r="K249" s="36" t="s">
        <v>932</v>
      </c>
      <c r="L249" s="36" t="s">
        <v>229</v>
      </c>
      <c r="M249" s="36">
        <v>55044</v>
      </c>
      <c r="N249" s="36" t="s">
        <v>105</v>
      </c>
      <c r="O249" s="36" t="s">
        <v>937</v>
      </c>
      <c r="P249" s="36" t="s">
        <v>46</v>
      </c>
      <c r="Q249" s="36" t="s">
        <v>78</v>
      </c>
      <c r="R249" s="36" t="s">
        <v>938</v>
      </c>
      <c r="S249" s="36">
        <v>1503.25</v>
      </c>
      <c r="T249" s="36">
        <v>5</v>
      </c>
      <c r="U249" s="36">
        <v>0</v>
      </c>
      <c r="V249" s="36">
        <v>496.07249999999999</v>
      </c>
    </row>
    <row r="250" spans="1:22" x14ac:dyDescent="0.25">
      <c r="A250" s="36">
        <v>249</v>
      </c>
      <c r="B250" s="36" t="s">
        <v>929</v>
      </c>
      <c r="C250" s="36">
        <v>2011</v>
      </c>
      <c r="D250" s="37">
        <v>40695</v>
      </c>
      <c r="E250" s="37">
        <v>40700</v>
      </c>
      <c r="F250" s="36" t="s">
        <v>23</v>
      </c>
      <c r="G250" s="36" t="s">
        <v>930</v>
      </c>
      <c r="H250" s="36" t="s">
        <v>931</v>
      </c>
      <c r="I250" s="36" t="s">
        <v>102</v>
      </c>
      <c r="J250" s="36" t="s">
        <v>27</v>
      </c>
      <c r="K250" s="36" t="s">
        <v>932</v>
      </c>
      <c r="L250" s="36" t="s">
        <v>229</v>
      </c>
      <c r="M250" s="36">
        <v>55044</v>
      </c>
      <c r="N250" s="36" t="s">
        <v>105</v>
      </c>
      <c r="O250" s="36" t="s">
        <v>768</v>
      </c>
      <c r="P250" s="36" t="s">
        <v>46</v>
      </c>
      <c r="Q250" s="36" t="s">
        <v>90</v>
      </c>
      <c r="R250" s="36" t="s">
        <v>769</v>
      </c>
      <c r="S250" s="36">
        <v>25.92</v>
      </c>
      <c r="T250" s="36">
        <v>4</v>
      </c>
      <c r="U250" s="36">
        <v>0</v>
      </c>
      <c r="V250" s="36">
        <v>12.441599999999999</v>
      </c>
    </row>
    <row r="251" spans="1:22" x14ac:dyDescent="0.25">
      <c r="A251" s="36">
        <v>250</v>
      </c>
      <c r="B251" s="36" t="s">
        <v>939</v>
      </c>
      <c r="C251" s="36">
        <v>2013</v>
      </c>
      <c r="D251" s="37">
        <v>41619</v>
      </c>
      <c r="E251" s="37">
        <v>41624</v>
      </c>
      <c r="F251" s="36" t="s">
        <v>23</v>
      </c>
      <c r="G251" s="36" t="s">
        <v>940</v>
      </c>
      <c r="H251" s="36" t="s">
        <v>941</v>
      </c>
      <c r="I251" s="36" t="s">
        <v>26</v>
      </c>
      <c r="J251" s="36" t="s">
        <v>27</v>
      </c>
      <c r="K251" s="36" t="s">
        <v>127</v>
      </c>
      <c r="L251" s="36" t="s">
        <v>43</v>
      </c>
      <c r="M251" s="36">
        <v>94109</v>
      </c>
      <c r="N251" s="36" t="s">
        <v>44</v>
      </c>
      <c r="O251" s="36" t="s">
        <v>942</v>
      </c>
      <c r="P251" s="36" t="s">
        <v>32</v>
      </c>
      <c r="Q251" s="36" t="s">
        <v>36</v>
      </c>
      <c r="R251" s="36" t="s">
        <v>943</v>
      </c>
      <c r="S251" s="36">
        <v>321.56799999999998</v>
      </c>
      <c r="T251" s="36">
        <v>2</v>
      </c>
      <c r="U251" s="36">
        <v>0.2</v>
      </c>
      <c r="V251" s="36">
        <v>28.1372</v>
      </c>
    </row>
    <row r="252" spans="1:22" x14ac:dyDescent="0.25">
      <c r="A252" s="36">
        <v>251</v>
      </c>
      <c r="B252" s="36" t="s">
        <v>944</v>
      </c>
      <c r="C252" s="36">
        <v>2013</v>
      </c>
      <c r="D252" s="37">
        <v>41529</v>
      </c>
      <c r="E252" s="37">
        <v>41535</v>
      </c>
      <c r="F252" s="36" t="s">
        <v>50</v>
      </c>
      <c r="G252" s="36" t="s">
        <v>945</v>
      </c>
      <c r="H252" s="36" t="s">
        <v>946</v>
      </c>
      <c r="I252" s="36" t="s">
        <v>26</v>
      </c>
      <c r="J252" s="36" t="s">
        <v>27</v>
      </c>
      <c r="K252" s="36" t="s">
        <v>947</v>
      </c>
      <c r="L252" s="36" t="s">
        <v>43</v>
      </c>
      <c r="M252" s="36">
        <v>92037</v>
      </c>
      <c r="N252" s="36" t="s">
        <v>44</v>
      </c>
      <c r="O252" s="36" t="s">
        <v>948</v>
      </c>
      <c r="P252" s="36" t="s">
        <v>46</v>
      </c>
      <c r="Q252" s="36" t="s">
        <v>90</v>
      </c>
      <c r="R252" s="36" t="s">
        <v>949</v>
      </c>
      <c r="S252" s="36">
        <v>7.61</v>
      </c>
      <c r="T252" s="36">
        <v>1</v>
      </c>
      <c r="U252" s="36">
        <v>0</v>
      </c>
      <c r="V252" s="36">
        <v>3.5767000000000002</v>
      </c>
    </row>
    <row r="253" spans="1:22" x14ac:dyDescent="0.25">
      <c r="A253" s="36">
        <v>252</v>
      </c>
      <c r="B253" s="36" t="s">
        <v>944</v>
      </c>
      <c r="C253" s="36">
        <v>2013</v>
      </c>
      <c r="D253" s="37">
        <v>41529</v>
      </c>
      <c r="E253" s="37">
        <v>41535</v>
      </c>
      <c r="F253" s="36" t="s">
        <v>50</v>
      </c>
      <c r="G253" s="36" t="s">
        <v>945</v>
      </c>
      <c r="H253" s="36" t="s">
        <v>946</v>
      </c>
      <c r="I253" s="36" t="s">
        <v>26</v>
      </c>
      <c r="J253" s="36" t="s">
        <v>27</v>
      </c>
      <c r="K253" s="36" t="s">
        <v>947</v>
      </c>
      <c r="L253" s="36" t="s">
        <v>43</v>
      </c>
      <c r="M253" s="36">
        <v>92037</v>
      </c>
      <c r="N253" s="36" t="s">
        <v>44</v>
      </c>
      <c r="O253" s="36" t="s">
        <v>907</v>
      </c>
      <c r="P253" s="36" t="s">
        <v>71</v>
      </c>
      <c r="Q253" s="36" t="s">
        <v>161</v>
      </c>
      <c r="R253" s="36" t="s">
        <v>908</v>
      </c>
      <c r="S253" s="36">
        <v>3347.37</v>
      </c>
      <c r="T253" s="36">
        <v>13</v>
      </c>
      <c r="U253" s="36">
        <v>0</v>
      </c>
      <c r="V253" s="36">
        <v>636.00030000000004</v>
      </c>
    </row>
    <row r="254" spans="1:22" x14ac:dyDescent="0.25">
      <c r="A254" s="36">
        <v>253</v>
      </c>
      <c r="B254" s="36" t="s">
        <v>950</v>
      </c>
      <c r="C254" s="36">
        <v>2013</v>
      </c>
      <c r="D254" s="37">
        <v>41619</v>
      </c>
      <c r="E254" s="37">
        <v>41622</v>
      </c>
      <c r="F254" s="36" t="s">
        <v>188</v>
      </c>
      <c r="G254" s="36" t="s">
        <v>951</v>
      </c>
      <c r="H254" s="36" t="s">
        <v>952</v>
      </c>
      <c r="I254" s="36" t="s">
        <v>26</v>
      </c>
      <c r="J254" s="36" t="s">
        <v>27</v>
      </c>
      <c r="K254" s="36" t="s">
        <v>266</v>
      </c>
      <c r="L254" s="36" t="s">
        <v>267</v>
      </c>
      <c r="M254" s="36">
        <v>10024</v>
      </c>
      <c r="N254" s="36" t="s">
        <v>148</v>
      </c>
      <c r="O254" s="36" t="s">
        <v>953</v>
      </c>
      <c r="P254" s="36" t="s">
        <v>46</v>
      </c>
      <c r="Q254" s="36" t="s">
        <v>59</v>
      </c>
      <c r="R254" s="36" t="s">
        <v>954</v>
      </c>
      <c r="S254" s="36">
        <v>80.58</v>
      </c>
      <c r="T254" s="36">
        <v>6</v>
      </c>
      <c r="U254" s="36">
        <v>0</v>
      </c>
      <c r="V254" s="36">
        <v>22.5624</v>
      </c>
    </row>
    <row r="255" spans="1:22" x14ac:dyDescent="0.25">
      <c r="A255" s="36">
        <v>254</v>
      </c>
      <c r="B255" s="36" t="s">
        <v>950</v>
      </c>
      <c r="C255" s="36">
        <v>2013</v>
      </c>
      <c r="D255" s="37">
        <v>41619</v>
      </c>
      <c r="E255" s="37">
        <v>41622</v>
      </c>
      <c r="F255" s="36" t="s">
        <v>188</v>
      </c>
      <c r="G255" s="36" t="s">
        <v>951</v>
      </c>
      <c r="H255" s="36" t="s">
        <v>952</v>
      </c>
      <c r="I255" s="36" t="s">
        <v>26</v>
      </c>
      <c r="J255" s="36" t="s">
        <v>27</v>
      </c>
      <c r="K255" s="36" t="s">
        <v>266</v>
      </c>
      <c r="L255" s="36" t="s">
        <v>267</v>
      </c>
      <c r="M255" s="36">
        <v>10024</v>
      </c>
      <c r="N255" s="36" t="s">
        <v>148</v>
      </c>
      <c r="O255" s="36" t="s">
        <v>955</v>
      </c>
      <c r="P255" s="36" t="s">
        <v>46</v>
      </c>
      <c r="Q255" s="36" t="s">
        <v>173</v>
      </c>
      <c r="R255" s="36" t="s">
        <v>956</v>
      </c>
      <c r="S255" s="36">
        <v>361.92</v>
      </c>
      <c r="T255" s="36">
        <v>4</v>
      </c>
      <c r="U255" s="36">
        <v>0</v>
      </c>
      <c r="V255" s="36">
        <v>162.864</v>
      </c>
    </row>
    <row r="256" spans="1:22" x14ac:dyDescent="0.25">
      <c r="A256" s="36">
        <v>255</v>
      </c>
      <c r="B256" s="36" t="s">
        <v>957</v>
      </c>
      <c r="C256" s="36">
        <v>2012</v>
      </c>
      <c r="D256" s="37">
        <v>41241</v>
      </c>
      <c r="E256" s="37">
        <v>41247</v>
      </c>
      <c r="F256" s="36" t="s">
        <v>50</v>
      </c>
      <c r="G256" s="36" t="s">
        <v>958</v>
      </c>
      <c r="H256" s="36" t="s">
        <v>959</v>
      </c>
      <c r="I256" s="36" t="s">
        <v>41</v>
      </c>
      <c r="J256" s="36" t="s">
        <v>27</v>
      </c>
      <c r="K256" s="36" t="s">
        <v>303</v>
      </c>
      <c r="L256" s="36" t="s">
        <v>211</v>
      </c>
      <c r="M256" s="36">
        <v>60623</v>
      </c>
      <c r="N256" s="36" t="s">
        <v>105</v>
      </c>
      <c r="O256" s="36" t="s">
        <v>927</v>
      </c>
      <c r="P256" s="36" t="s">
        <v>32</v>
      </c>
      <c r="Q256" s="36" t="s">
        <v>65</v>
      </c>
      <c r="R256" s="36" t="s">
        <v>928</v>
      </c>
      <c r="S256" s="36">
        <v>12.132</v>
      </c>
      <c r="T256" s="36">
        <v>9</v>
      </c>
      <c r="U256" s="36">
        <v>0.6</v>
      </c>
      <c r="V256" s="36">
        <v>-8.4923999999999999</v>
      </c>
    </row>
    <row r="257" spans="1:22" x14ac:dyDescent="0.25">
      <c r="A257" s="36">
        <v>256</v>
      </c>
      <c r="B257" s="36" t="s">
        <v>957</v>
      </c>
      <c r="C257" s="36">
        <v>2012</v>
      </c>
      <c r="D257" s="37">
        <v>41241</v>
      </c>
      <c r="E257" s="37">
        <v>41247</v>
      </c>
      <c r="F257" s="36" t="s">
        <v>50</v>
      </c>
      <c r="G257" s="36" t="s">
        <v>958</v>
      </c>
      <c r="H257" s="36" t="s">
        <v>959</v>
      </c>
      <c r="I257" s="36" t="s">
        <v>41</v>
      </c>
      <c r="J257" s="36" t="s">
        <v>27</v>
      </c>
      <c r="K257" s="36" t="s">
        <v>303</v>
      </c>
      <c r="L257" s="36" t="s">
        <v>211</v>
      </c>
      <c r="M257" s="36">
        <v>60623</v>
      </c>
      <c r="N257" s="36" t="s">
        <v>105</v>
      </c>
      <c r="O257" s="36" t="s">
        <v>960</v>
      </c>
      <c r="P257" s="36" t="s">
        <v>46</v>
      </c>
      <c r="Q257" s="36" t="s">
        <v>59</v>
      </c>
      <c r="R257" s="36" t="s">
        <v>961</v>
      </c>
      <c r="S257" s="36">
        <v>82.367999999999995</v>
      </c>
      <c r="T257" s="36">
        <v>2</v>
      </c>
      <c r="U257" s="36">
        <v>0.2</v>
      </c>
      <c r="V257" s="36">
        <v>-19.5624</v>
      </c>
    </row>
    <row r="258" spans="1:22" x14ac:dyDescent="0.25">
      <c r="A258" s="36">
        <v>257</v>
      </c>
      <c r="B258" s="36" t="s">
        <v>957</v>
      </c>
      <c r="C258" s="36">
        <v>2012</v>
      </c>
      <c r="D258" s="37">
        <v>41241</v>
      </c>
      <c r="E258" s="37">
        <v>41247</v>
      </c>
      <c r="F258" s="36" t="s">
        <v>50</v>
      </c>
      <c r="G258" s="36" t="s">
        <v>958</v>
      </c>
      <c r="H258" s="36" t="s">
        <v>959</v>
      </c>
      <c r="I258" s="36" t="s">
        <v>41</v>
      </c>
      <c r="J258" s="36" t="s">
        <v>27</v>
      </c>
      <c r="K258" s="36" t="s">
        <v>303</v>
      </c>
      <c r="L258" s="36" t="s">
        <v>211</v>
      </c>
      <c r="M258" s="36">
        <v>60623</v>
      </c>
      <c r="N258" s="36" t="s">
        <v>105</v>
      </c>
      <c r="O258" s="36" t="s">
        <v>635</v>
      </c>
      <c r="P258" s="36" t="s">
        <v>46</v>
      </c>
      <c r="Q258" s="36" t="s">
        <v>59</v>
      </c>
      <c r="R258" s="36" t="s">
        <v>636</v>
      </c>
      <c r="S258" s="36">
        <v>53.92</v>
      </c>
      <c r="T258" s="36">
        <v>5</v>
      </c>
      <c r="U258" s="36">
        <v>0.2</v>
      </c>
      <c r="V258" s="36">
        <v>4.0439999999999996</v>
      </c>
    </row>
    <row r="259" spans="1:22" x14ac:dyDescent="0.25">
      <c r="A259" s="36">
        <v>258</v>
      </c>
      <c r="B259" s="36" t="s">
        <v>957</v>
      </c>
      <c r="C259" s="36">
        <v>2012</v>
      </c>
      <c r="D259" s="37">
        <v>41241</v>
      </c>
      <c r="E259" s="37">
        <v>41247</v>
      </c>
      <c r="F259" s="36" t="s">
        <v>50</v>
      </c>
      <c r="G259" s="36" t="s">
        <v>958</v>
      </c>
      <c r="H259" s="36" t="s">
        <v>959</v>
      </c>
      <c r="I259" s="36" t="s">
        <v>41</v>
      </c>
      <c r="J259" s="36" t="s">
        <v>27</v>
      </c>
      <c r="K259" s="36" t="s">
        <v>303</v>
      </c>
      <c r="L259" s="36" t="s">
        <v>211</v>
      </c>
      <c r="M259" s="36">
        <v>60623</v>
      </c>
      <c r="N259" s="36" t="s">
        <v>105</v>
      </c>
      <c r="O259" s="36" t="s">
        <v>962</v>
      </c>
      <c r="P259" s="36" t="s">
        <v>71</v>
      </c>
      <c r="Q259" s="36" t="s">
        <v>72</v>
      </c>
      <c r="R259" s="36" t="s">
        <v>963</v>
      </c>
      <c r="S259" s="36">
        <v>647.904</v>
      </c>
      <c r="T259" s="36">
        <v>6</v>
      </c>
      <c r="U259" s="36">
        <v>0.2</v>
      </c>
      <c r="V259" s="36">
        <v>56.691600000000001</v>
      </c>
    </row>
    <row r="260" spans="1:22" x14ac:dyDescent="0.25">
      <c r="A260" s="36">
        <v>259</v>
      </c>
      <c r="B260" s="36" t="s">
        <v>964</v>
      </c>
      <c r="C260" s="36">
        <v>2014</v>
      </c>
      <c r="D260" s="37">
        <v>41975</v>
      </c>
      <c r="E260" s="37">
        <v>41977</v>
      </c>
      <c r="F260" s="36" t="s">
        <v>23</v>
      </c>
      <c r="G260" s="36" t="s">
        <v>965</v>
      </c>
      <c r="H260" s="36" t="s">
        <v>966</v>
      </c>
      <c r="I260" s="36" t="s">
        <v>26</v>
      </c>
      <c r="J260" s="36" t="s">
        <v>27</v>
      </c>
      <c r="K260" s="36" t="s">
        <v>266</v>
      </c>
      <c r="L260" s="36" t="s">
        <v>267</v>
      </c>
      <c r="M260" s="36">
        <v>10009</v>
      </c>
      <c r="N260" s="36" t="s">
        <v>148</v>
      </c>
      <c r="O260" s="36" t="s">
        <v>967</v>
      </c>
      <c r="P260" s="36" t="s">
        <v>71</v>
      </c>
      <c r="Q260" s="36" t="s">
        <v>161</v>
      </c>
      <c r="R260" s="36" t="s">
        <v>968</v>
      </c>
      <c r="S260" s="36">
        <v>20.37</v>
      </c>
      <c r="T260" s="36">
        <v>3</v>
      </c>
      <c r="U260" s="36">
        <v>0</v>
      </c>
      <c r="V260" s="36">
        <v>6.9257999999999997</v>
      </c>
    </row>
    <row r="261" spans="1:22" x14ac:dyDescent="0.25">
      <c r="A261" s="36">
        <v>260</v>
      </c>
      <c r="B261" s="36" t="s">
        <v>964</v>
      </c>
      <c r="C261" s="36">
        <v>2014</v>
      </c>
      <c r="D261" s="37">
        <v>41975</v>
      </c>
      <c r="E261" s="37">
        <v>41977</v>
      </c>
      <c r="F261" s="36" t="s">
        <v>23</v>
      </c>
      <c r="G261" s="36" t="s">
        <v>965</v>
      </c>
      <c r="H261" s="36" t="s">
        <v>966</v>
      </c>
      <c r="I261" s="36" t="s">
        <v>26</v>
      </c>
      <c r="J261" s="36" t="s">
        <v>27</v>
      </c>
      <c r="K261" s="36" t="s">
        <v>266</v>
      </c>
      <c r="L261" s="36" t="s">
        <v>267</v>
      </c>
      <c r="M261" s="36">
        <v>10009</v>
      </c>
      <c r="N261" s="36" t="s">
        <v>148</v>
      </c>
      <c r="O261" s="36" t="s">
        <v>969</v>
      </c>
      <c r="P261" s="36" t="s">
        <v>46</v>
      </c>
      <c r="Q261" s="36" t="s">
        <v>59</v>
      </c>
      <c r="R261" s="36" t="s">
        <v>970</v>
      </c>
      <c r="S261" s="36">
        <v>221.55</v>
      </c>
      <c r="T261" s="36">
        <v>3</v>
      </c>
      <c r="U261" s="36">
        <v>0</v>
      </c>
      <c r="V261" s="36">
        <v>6.6464999999999996</v>
      </c>
    </row>
    <row r="262" spans="1:22" x14ac:dyDescent="0.25">
      <c r="A262" s="36">
        <v>261</v>
      </c>
      <c r="B262" s="36" t="s">
        <v>964</v>
      </c>
      <c r="C262" s="36">
        <v>2014</v>
      </c>
      <c r="D262" s="37">
        <v>41975</v>
      </c>
      <c r="E262" s="37">
        <v>41977</v>
      </c>
      <c r="F262" s="36" t="s">
        <v>23</v>
      </c>
      <c r="G262" s="36" t="s">
        <v>965</v>
      </c>
      <c r="H262" s="36" t="s">
        <v>966</v>
      </c>
      <c r="I262" s="36" t="s">
        <v>26</v>
      </c>
      <c r="J262" s="36" t="s">
        <v>27</v>
      </c>
      <c r="K262" s="36" t="s">
        <v>266</v>
      </c>
      <c r="L262" s="36" t="s">
        <v>267</v>
      </c>
      <c r="M262" s="36">
        <v>10009</v>
      </c>
      <c r="N262" s="36" t="s">
        <v>148</v>
      </c>
      <c r="O262" s="36" t="s">
        <v>971</v>
      </c>
      <c r="P262" s="36" t="s">
        <v>46</v>
      </c>
      <c r="Q262" s="36" t="s">
        <v>75</v>
      </c>
      <c r="R262" s="36" t="s">
        <v>972</v>
      </c>
      <c r="S262" s="36">
        <v>17.52</v>
      </c>
      <c r="T262" s="36">
        <v>5</v>
      </c>
      <c r="U262" s="36">
        <v>0.2</v>
      </c>
      <c r="V262" s="36">
        <v>6.1319999999999997</v>
      </c>
    </row>
    <row r="263" spans="1:22" x14ac:dyDescent="0.25">
      <c r="A263" s="36">
        <v>262</v>
      </c>
      <c r="B263" s="36" t="s">
        <v>973</v>
      </c>
      <c r="C263" s="36">
        <v>2014</v>
      </c>
      <c r="D263" s="37">
        <v>41799</v>
      </c>
      <c r="E263" s="37">
        <v>41803</v>
      </c>
      <c r="F263" s="36" t="s">
        <v>50</v>
      </c>
      <c r="G263" s="36" t="s">
        <v>974</v>
      </c>
      <c r="H263" s="36" t="s">
        <v>975</v>
      </c>
      <c r="I263" s="36" t="s">
        <v>41</v>
      </c>
      <c r="J263" s="36" t="s">
        <v>27</v>
      </c>
      <c r="K263" s="36" t="s">
        <v>602</v>
      </c>
      <c r="L263" s="36" t="s">
        <v>104</v>
      </c>
      <c r="M263" s="36">
        <v>77506</v>
      </c>
      <c r="N263" s="36" t="s">
        <v>105</v>
      </c>
      <c r="O263" s="36" t="s">
        <v>976</v>
      </c>
      <c r="P263" s="36" t="s">
        <v>46</v>
      </c>
      <c r="Q263" s="36" t="s">
        <v>78</v>
      </c>
      <c r="R263" s="36" t="s">
        <v>977</v>
      </c>
      <c r="S263" s="36">
        <v>1.6240000000000001</v>
      </c>
      <c r="T263" s="36">
        <v>2</v>
      </c>
      <c r="U263" s="36">
        <v>0.8</v>
      </c>
      <c r="V263" s="36">
        <v>-4.4660000000000002</v>
      </c>
    </row>
    <row r="264" spans="1:22" x14ac:dyDescent="0.25">
      <c r="A264" s="36">
        <v>263</v>
      </c>
      <c r="B264" s="36" t="s">
        <v>978</v>
      </c>
      <c r="C264" s="36">
        <v>2011</v>
      </c>
      <c r="D264" s="37">
        <v>40805</v>
      </c>
      <c r="E264" s="37">
        <v>40807</v>
      </c>
      <c r="F264" s="36" t="s">
        <v>23</v>
      </c>
      <c r="G264" s="36" t="s">
        <v>979</v>
      </c>
      <c r="H264" s="36" t="s">
        <v>980</v>
      </c>
      <c r="I264" s="36" t="s">
        <v>41</v>
      </c>
      <c r="J264" s="36" t="s">
        <v>27</v>
      </c>
      <c r="K264" s="36" t="s">
        <v>184</v>
      </c>
      <c r="L264" s="36" t="s">
        <v>104</v>
      </c>
      <c r="M264" s="36">
        <v>77036</v>
      </c>
      <c r="N264" s="36" t="s">
        <v>105</v>
      </c>
      <c r="O264" s="36" t="s">
        <v>681</v>
      </c>
      <c r="P264" s="36" t="s">
        <v>71</v>
      </c>
      <c r="Q264" s="36" t="s">
        <v>682</v>
      </c>
      <c r="R264" s="36" t="s">
        <v>683</v>
      </c>
      <c r="S264" s="36">
        <v>3059.982</v>
      </c>
      <c r="T264" s="36">
        <v>3</v>
      </c>
      <c r="U264" s="36">
        <v>0.4</v>
      </c>
      <c r="V264" s="36">
        <v>-509.99700000000001</v>
      </c>
    </row>
    <row r="265" spans="1:22" x14ac:dyDescent="0.25">
      <c r="A265" s="36">
        <v>264</v>
      </c>
      <c r="B265" s="36" t="s">
        <v>978</v>
      </c>
      <c r="C265" s="36">
        <v>2011</v>
      </c>
      <c r="D265" s="37">
        <v>40805</v>
      </c>
      <c r="E265" s="37">
        <v>40807</v>
      </c>
      <c r="F265" s="36" t="s">
        <v>23</v>
      </c>
      <c r="G265" s="36" t="s">
        <v>979</v>
      </c>
      <c r="H265" s="36" t="s">
        <v>980</v>
      </c>
      <c r="I265" s="36" t="s">
        <v>41</v>
      </c>
      <c r="J265" s="36" t="s">
        <v>27</v>
      </c>
      <c r="K265" s="36" t="s">
        <v>184</v>
      </c>
      <c r="L265" s="36" t="s">
        <v>104</v>
      </c>
      <c r="M265" s="36">
        <v>77036</v>
      </c>
      <c r="N265" s="36" t="s">
        <v>105</v>
      </c>
      <c r="O265" s="36" t="s">
        <v>981</v>
      </c>
      <c r="P265" s="36" t="s">
        <v>71</v>
      </c>
      <c r="Q265" s="36" t="s">
        <v>682</v>
      </c>
      <c r="R265" s="36" t="s">
        <v>982</v>
      </c>
      <c r="S265" s="36">
        <v>2519.9580000000001</v>
      </c>
      <c r="T265" s="36">
        <v>7</v>
      </c>
      <c r="U265" s="36">
        <v>0.4</v>
      </c>
      <c r="V265" s="36">
        <v>-251.9958</v>
      </c>
    </row>
    <row r="266" spans="1:22" x14ac:dyDescent="0.25">
      <c r="A266" s="36">
        <v>265</v>
      </c>
      <c r="B266" s="36" t="s">
        <v>983</v>
      </c>
      <c r="C266" s="36">
        <v>2013</v>
      </c>
      <c r="D266" s="37">
        <v>41432</v>
      </c>
      <c r="E266" s="37">
        <v>41439</v>
      </c>
      <c r="F266" s="36" t="s">
        <v>50</v>
      </c>
      <c r="G266" s="36" t="s">
        <v>984</v>
      </c>
      <c r="H266" s="36" t="s">
        <v>985</v>
      </c>
      <c r="I266" s="36" t="s">
        <v>26</v>
      </c>
      <c r="J266" s="36" t="s">
        <v>27</v>
      </c>
      <c r="K266" s="36" t="s">
        <v>303</v>
      </c>
      <c r="L266" s="36" t="s">
        <v>211</v>
      </c>
      <c r="M266" s="36">
        <v>60610</v>
      </c>
      <c r="N266" s="36" t="s">
        <v>105</v>
      </c>
      <c r="O266" s="36" t="s">
        <v>986</v>
      </c>
      <c r="P266" s="36" t="s">
        <v>71</v>
      </c>
      <c r="Q266" s="36" t="s">
        <v>72</v>
      </c>
      <c r="R266" s="36" t="s">
        <v>987</v>
      </c>
      <c r="S266" s="36">
        <v>328.22399999999999</v>
      </c>
      <c r="T266" s="36">
        <v>4</v>
      </c>
      <c r="U266" s="36">
        <v>0.2</v>
      </c>
      <c r="V266" s="36">
        <v>28.7196</v>
      </c>
    </row>
    <row r="267" spans="1:22" x14ac:dyDescent="0.25">
      <c r="A267" s="36">
        <v>266</v>
      </c>
      <c r="B267" s="36" t="s">
        <v>988</v>
      </c>
      <c r="C267" s="36">
        <v>2012</v>
      </c>
      <c r="D267" s="37">
        <v>41223</v>
      </c>
      <c r="E267" s="37">
        <v>41228</v>
      </c>
      <c r="F267" s="36" t="s">
        <v>50</v>
      </c>
      <c r="G267" s="36" t="s">
        <v>989</v>
      </c>
      <c r="H267" s="36" t="s">
        <v>990</v>
      </c>
      <c r="I267" s="36" t="s">
        <v>26</v>
      </c>
      <c r="J267" s="36" t="s">
        <v>27</v>
      </c>
      <c r="K267" s="36" t="s">
        <v>991</v>
      </c>
      <c r="L267" s="36" t="s">
        <v>43</v>
      </c>
      <c r="M267" s="36">
        <v>94513</v>
      </c>
      <c r="N267" s="36" t="s">
        <v>44</v>
      </c>
      <c r="O267" s="36" t="s">
        <v>992</v>
      </c>
      <c r="P267" s="36" t="s">
        <v>71</v>
      </c>
      <c r="Q267" s="36" t="s">
        <v>161</v>
      </c>
      <c r="R267" s="36" t="s">
        <v>993</v>
      </c>
      <c r="S267" s="36">
        <v>79.900000000000006</v>
      </c>
      <c r="T267" s="36">
        <v>2</v>
      </c>
      <c r="U267" s="36">
        <v>0</v>
      </c>
      <c r="V267" s="36">
        <v>35.155999999999999</v>
      </c>
    </row>
    <row r="268" spans="1:22" x14ac:dyDescent="0.25">
      <c r="A268" s="36">
        <v>267</v>
      </c>
      <c r="B268" s="36" t="s">
        <v>994</v>
      </c>
      <c r="C268" s="36">
        <v>2014</v>
      </c>
      <c r="D268" s="37">
        <v>41807</v>
      </c>
      <c r="E268" s="37">
        <v>41811</v>
      </c>
      <c r="F268" s="36" t="s">
        <v>50</v>
      </c>
      <c r="G268" s="36" t="s">
        <v>995</v>
      </c>
      <c r="H268" s="36" t="s">
        <v>996</v>
      </c>
      <c r="I268" s="36" t="s">
        <v>41</v>
      </c>
      <c r="J268" s="36" t="s">
        <v>27</v>
      </c>
      <c r="K268" s="36" t="s">
        <v>997</v>
      </c>
      <c r="L268" s="36" t="s">
        <v>88</v>
      </c>
      <c r="M268" s="36">
        <v>27514</v>
      </c>
      <c r="N268" s="36" t="s">
        <v>30</v>
      </c>
      <c r="O268" s="36" t="s">
        <v>998</v>
      </c>
      <c r="P268" s="36" t="s">
        <v>46</v>
      </c>
      <c r="Q268" s="36" t="s">
        <v>68</v>
      </c>
      <c r="R268" s="36" t="s">
        <v>999</v>
      </c>
      <c r="S268" s="36">
        <v>14.016</v>
      </c>
      <c r="T268" s="36">
        <v>3</v>
      </c>
      <c r="U268" s="36">
        <v>0.2</v>
      </c>
      <c r="V268" s="36">
        <v>4.7304000000000004</v>
      </c>
    </row>
    <row r="269" spans="1:22" x14ac:dyDescent="0.25">
      <c r="A269" s="36">
        <v>268</v>
      </c>
      <c r="B269" s="36" t="s">
        <v>1000</v>
      </c>
      <c r="C269" s="36">
        <v>2013</v>
      </c>
      <c r="D269" s="37">
        <v>41296</v>
      </c>
      <c r="E269" s="37">
        <v>41302</v>
      </c>
      <c r="F269" s="36" t="s">
        <v>50</v>
      </c>
      <c r="G269" s="36" t="s">
        <v>387</v>
      </c>
      <c r="H269" s="36" t="s">
        <v>388</v>
      </c>
      <c r="I269" s="36" t="s">
        <v>26</v>
      </c>
      <c r="J269" s="36" t="s">
        <v>27</v>
      </c>
      <c r="K269" s="36" t="s">
        <v>1001</v>
      </c>
      <c r="L269" s="36" t="s">
        <v>788</v>
      </c>
      <c r="M269" s="36">
        <v>7960</v>
      </c>
      <c r="N269" s="36" t="s">
        <v>148</v>
      </c>
      <c r="O269" s="36" t="s">
        <v>1002</v>
      </c>
      <c r="P269" s="36" t="s">
        <v>46</v>
      </c>
      <c r="Q269" s="36" t="s">
        <v>269</v>
      </c>
      <c r="R269" s="36" t="s">
        <v>1003</v>
      </c>
      <c r="S269" s="36">
        <v>7.56</v>
      </c>
      <c r="T269" s="36">
        <v>6</v>
      </c>
      <c r="U269" s="36">
        <v>0</v>
      </c>
      <c r="V269" s="36">
        <v>0.3024</v>
      </c>
    </row>
    <row r="270" spans="1:22" x14ac:dyDescent="0.25">
      <c r="A270" s="36">
        <v>269</v>
      </c>
      <c r="B270" s="36" t="s">
        <v>1004</v>
      </c>
      <c r="C270" s="36">
        <v>2014</v>
      </c>
      <c r="D270" s="37">
        <v>41983</v>
      </c>
      <c r="E270" s="37">
        <v>41987</v>
      </c>
      <c r="F270" s="36" t="s">
        <v>50</v>
      </c>
      <c r="G270" s="36" t="s">
        <v>1005</v>
      </c>
      <c r="H270" s="36" t="s">
        <v>1006</v>
      </c>
      <c r="I270" s="36" t="s">
        <v>41</v>
      </c>
      <c r="J270" s="36" t="s">
        <v>27</v>
      </c>
      <c r="K270" s="36" t="s">
        <v>1007</v>
      </c>
      <c r="L270" s="36" t="s">
        <v>498</v>
      </c>
      <c r="M270" s="36">
        <v>45231</v>
      </c>
      <c r="N270" s="36" t="s">
        <v>148</v>
      </c>
      <c r="O270" s="36" t="s">
        <v>1008</v>
      </c>
      <c r="P270" s="36" t="s">
        <v>46</v>
      </c>
      <c r="Q270" s="36" t="s">
        <v>59</v>
      </c>
      <c r="R270" s="36" t="s">
        <v>1009</v>
      </c>
      <c r="S270" s="36">
        <v>37.207999999999998</v>
      </c>
      <c r="T270" s="36">
        <v>1</v>
      </c>
      <c r="U270" s="36">
        <v>0.2</v>
      </c>
      <c r="V270" s="36">
        <v>-7.4416000000000002</v>
      </c>
    </row>
    <row r="271" spans="1:22" x14ac:dyDescent="0.25">
      <c r="A271" s="36">
        <v>270</v>
      </c>
      <c r="B271" s="36" t="s">
        <v>1004</v>
      </c>
      <c r="C271" s="36">
        <v>2014</v>
      </c>
      <c r="D271" s="37">
        <v>41983</v>
      </c>
      <c r="E271" s="37">
        <v>41987</v>
      </c>
      <c r="F271" s="36" t="s">
        <v>50</v>
      </c>
      <c r="G271" s="36" t="s">
        <v>1005</v>
      </c>
      <c r="H271" s="36" t="s">
        <v>1006</v>
      </c>
      <c r="I271" s="36" t="s">
        <v>41</v>
      </c>
      <c r="J271" s="36" t="s">
        <v>27</v>
      </c>
      <c r="K271" s="36" t="s">
        <v>1007</v>
      </c>
      <c r="L271" s="36" t="s">
        <v>498</v>
      </c>
      <c r="M271" s="36">
        <v>45231</v>
      </c>
      <c r="N271" s="36" t="s">
        <v>148</v>
      </c>
      <c r="O271" s="36" t="s">
        <v>1010</v>
      </c>
      <c r="P271" s="36" t="s">
        <v>46</v>
      </c>
      <c r="Q271" s="36" t="s">
        <v>173</v>
      </c>
      <c r="R271" s="36" t="s">
        <v>1011</v>
      </c>
      <c r="S271" s="36">
        <v>57.576000000000001</v>
      </c>
      <c r="T271" s="36">
        <v>3</v>
      </c>
      <c r="U271" s="36">
        <v>0.2</v>
      </c>
      <c r="V271" s="36">
        <v>21.591000000000001</v>
      </c>
    </row>
    <row r="272" spans="1:22" x14ac:dyDescent="0.25">
      <c r="A272" s="36">
        <v>271</v>
      </c>
      <c r="B272" s="36" t="s">
        <v>1012</v>
      </c>
      <c r="C272" s="36">
        <v>2014</v>
      </c>
      <c r="D272" s="37">
        <v>42002</v>
      </c>
      <c r="E272" s="37">
        <v>42007</v>
      </c>
      <c r="F272" s="36" t="s">
        <v>23</v>
      </c>
      <c r="G272" s="36" t="s">
        <v>1013</v>
      </c>
      <c r="H272" s="36" t="s">
        <v>1014</v>
      </c>
      <c r="I272" s="36" t="s">
        <v>41</v>
      </c>
      <c r="J272" s="36" t="s">
        <v>27</v>
      </c>
      <c r="K272" s="36" t="s">
        <v>127</v>
      </c>
      <c r="L272" s="36" t="s">
        <v>43</v>
      </c>
      <c r="M272" s="36">
        <v>94110</v>
      </c>
      <c r="N272" s="36" t="s">
        <v>44</v>
      </c>
      <c r="O272" s="36" t="s">
        <v>1015</v>
      </c>
      <c r="P272" s="36" t="s">
        <v>46</v>
      </c>
      <c r="Q272" s="36" t="s">
        <v>59</v>
      </c>
      <c r="R272" s="36" t="s">
        <v>1016</v>
      </c>
      <c r="S272" s="36">
        <v>725.84</v>
      </c>
      <c r="T272" s="36">
        <v>4</v>
      </c>
      <c r="U272" s="36">
        <v>0</v>
      </c>
      <c r="V272" s="36">
        <v>210.49359999999999</v>
      </c>
    </row>
    <row r="273" spans="1:22" x14ac:dyDescent="0.25">
      <c r="A273" s="36">
        <v>272</v>
      </c>
      <c r="B273" s="36" t="s">
        <v>1017</v>
      </c>
      <c r="C273" s="36">
        <v>2012</v>
      </c>
      <c r="D273" s="37">
        <v>41120</v>
      </c>
      <c r="E273" s="37">
        <v>41121</v>
      </c>
      <c r="F273" s="36" t="s">
        <v>188</v>
      </c>
      <c r="G273" s="36" t="s">
        <v>600</v>
      </c>
      <c r="H273" s="36" t="s">
        <v>601</v>
      </c>
      <c r="I273" s="36" t="s">
        <v>26</v>
      </c>
      <c r="J273" s="36" t="s">
        <v>27</v>
      </c>
      <c r="K273" s="36" t="s">
        <v>127</v>
      </c>
      <c r="L273" s="36" t="s">
        <v>43</v>
      </c>
      <c r="M273" s="36">
        <v>94109</v>
      </c>
      <c r="N273" s="36" t="s">
        <v>44</v>
      </c>
      <c r="O273" s="36" t="s">
        <v>1018</v>
      </c>
      <c r="P273" s="36" t="s">
        <v>71</v>
      </c>
      <c r="Q273" s="36" t="s">
        <v>161</v>
      </c>
      <c r="R273" s="36" t="s">
        <v>1019</v>
      </c>
      <c r="S273" s="36">
        <v>209.93</v>
      </c>
      <c r="T273" s="36">
        <v>7</v>
      </c>
      <c r="U273" s="36">
        <v>0</v>
      </c>
      <c r="V273" s="36">
        <v>92.369200000000006</v>
      </c>
    </row>
    <row r="274" spans="1:22" x14ac:dyDescent="0.25">
      <c r="A274" s="36">
        <v>273</v>
      </c>
      <c r="B274" s="36" t="s">
        <v>1017</v>
      </c>
      <c r="C274" s="36">
        <v>2012</v>
      </c>
      <c r="D274" s="37">
        <v>41120</v>
      </c>
      <c r="E274" s="37">
        <v>41121</v>
      </c>
      <c r="F274" s="36" t="s">
        <v>188</v>
      </c>
      <c r="G274" s="36" t="s">
        <v>600</v>
      </c>
      <c r="H274" s="36" t="s">
        <v>601</v>
      </c>
      <c r="I274" s="36" t="s">
        <v>26</v>
      </c>
      <c r="J274" s="36" t="s">
        <v>27</v>
      </c>
      <c r="K274" s="36" t="s">
        <v>127</v>
      </c>
      <c r="L274" s="36" t="s">
        <v>43</v>
      </c>
      <c r="M274" s="36">
        <v>94109</v>
      </c>
      <c r="N274" s="36" t="s">
        <v>44</v>
      </c>
      <c r="O274" s="36" t="s">
        <v>1020</v>
      </c>
      <c r="P274" s="36" t="s">
        <v>32</v>
      </c>
      <c r="Q274" s="36" t="s">
        <v>65</v>
      </c>
      <c r="R274" s="36" t="s">
        <v>1021</v>
      </c>
      <c r="S274" s="36">
        <v>5.28</v>
      </c>
      <c r="T274" s="36">
        <v>3</v>
      </c>
      <c r="U274" s="36">
        <v>0</v>
      </c>
      <c r="V274" s="36">
        <v>2.3231999999999999</v>
      </c>
    </row>
    <row r="275" spans="1:22" x14ac:dyDescent="0.25">
      <c r="A275" s="36">
        <v>274</v>
      </c>
      <c r="B275" s="36" t="s">
        <v>1017</v>
      </c>
      <c r="C275" s="36">
        <v>2012</v>
      </c>
      <c r="D275" s="37">
        <v>41120</v>
      </c>
      <c r="E275" s="37">
        <v>41121</v>
      </c>
      <c r="F275" s="36" t="s">
        <v>188</v>
      </c>
      <c r="G275" s="36" t="s">
        <v>600</v>
      </c>
      <c r="H275" s="36" t="s">
        <v>601</v>
      </c>
      <c r="I275" s="36" t="s">
        <v>26</v>
      </c>
      <c r="J275" s="36" t="s">
        <v>27</v>
      </c>
      <c r="K275" s="36" t="s">
        <v>127</v>
      </c>
      <c r="L275" s="36" t="s">
        <v>43</v>
      </c>
      <c r="M275" s="36">
        <v>94109</v>
      </c>
      <c r="N275" s="36" t="s">
        <v>44</v>
      </c>
      <c r="O275" s="36" t="s">
        <v>1022</v>
      </c>
      <c r="P275" s="36" t="s">
        <v>46</v>
      </c>
      <c r="Q275" s="36" t="s">
        <v>75</v>
      </c>
      <c r="R275" s="36" t="s">
        <v>1023</v>
      </c>
      <c r="S275" s="36">
        <v>10.92</v>
      </c>
      <c r="T275" s="36">
        <v>3</v>
      </c>
      <c r="U275" s="36">
        <v>0.2</v>
      </c>
      <c r="V275" s="36">
        <v>4.0949999999999998</v>
      </c>
    </row>
    <row r="276" spans="1:22" x14ac:dyDescent="0.25">
      <c r="A276" s="36">
        <v>275</v>
      </c>
      <c r="B276" s="36" t="s">
        <v>1024</v>
      </c>
      <c r="C276" s="36">
        <v>2014</v>
      </c>
      <c r="D276" s="37">
        <v>41899</v>
      </c>
      <c r="E276" s="37">
        <v>41900</v>
      </c>
      <c r="F276" s="36" t="s">
        <v>188</v>
      </c>
      <c r="G276" s="36" t="s">
        <v>1025</v>
      </c>
      <c r="H276" s="36" t="s">
        <v>1026</v>
      </c>
      <c r="I276" s="36" t="s">
        <v>41</v>
      </c>
      <c r="J276" s="36" t="s">
        <v>27</v>
      </c>
      <c r="K276" s="36" t="s">
        <v>1027</v>
      </c>
      <c r="L276" s="36" t="s">
        <v>43</v>
      </c>
      <c r="M276" s="36">
        <v>90301</v>
      </c>
      <c r="N276" s="36" t="s">
        <v>44</v>
      </c>
      <c r="O276" s="36" t="s">
        <v>1028</v>
      </c>
      <c r="P276" s="36" t="s">
        <v>46</v>
      </c>
      <c r="Q276" s="36" t="s">
        <v>90</v>
      </c>
      <c r="R276" s="36" t="s">
        <v>1029</v>
      </c>
      <c r="S276" s="36">
        <v>8.82</v>
      </c>
      <c r="T276" s="36">
        <v>2</v>
      </c>
      <c r="U276" s="36">
        <v>0</v>
      </c>
      <c r="V276" s="36">
        <v>4.0571999999999999</v>
      </c>
    </row>
    <row r="277" spans="1:22" x14ac:dyDescent="0.25">
      <c r="A277" s="36">
        <v>276</v>
      </c>
      <c r="B277" s="36" t="s">
        <v>1024</v>
      </c>
      <c r="C277" s="36">
        <v>2014</v>
      </c>
      <c r="D277" s="37">
        <v>41899</v>
      </c>
      <c r="E277" s="37">
        <v>41900</v>
      </c>
      <c r="F277" s="36" t="s">
        <v>188</v>
      </c>
      <c r="G277" s="36" t="s">
        <v>1025</v>
      </c>
      <c r="H277" s="36" t="s">
        <v>1026</v>
      </c>
      <c r="I277" s="36" t="s">
        <v>41</v>
      </c>
      <c r="J277" s="36" t="s">
        <v>27</v>
      </c>
      <c r="K277" s="36" t="s">
        <v>1027</v>
      </c>
      <c r="L277" s="36" t="s">
        <v>43</v>
      </c>
      <c r="M277" s="36">
        <v>90301</v>
      </c>
      <c r="N277" s="36" t="s">
        <v>44</v>
      </c>
      <c r="O277" s="36" t="s">
        <v>1030</v>
      </c>
      <c r="P277" s="36" t="s">
        <v>46</v>
      </c>
      <c r="Q277" s="36" t="s">
        <v>68</v>
      </c>
      <c r="R277" s="36" t="s">
        <v>1031</v>
      </c>
      <c r="S277" s="36">
        <v>5.98</v>
      </c>
      <c r="T277" s="36">
        <v>1</v>
      </c>
      <c r="U277" s="36">
        <v>0</v>
      </c>
      <c r="V277" s="36">
        <v>1.5548</v>
      </c>
    </row>
    <row r="278" spans="1:22" x14ac:dyDescent="0.25">
      <c r="A278" s="36">
        <v>277</v>
      </c>
      <c r="B278" s="36" t="s">
        <v>1032</v>
      </c>
      <c r="C278" s="36">
        <v>2014</v>
      </c>
      <c r="D278" s="37">
        <v>41926</v>
      </c>
      <c r="E278" s="37">
        <v>41930</v>
      </c>
      <c r="F278" s="36" t="s">
        <v>50</v>
      </c>
      <c r="G278" s="36" t="s">
        <v>1033</v>
      </c>
      <c r="H278" s="36" t="s">
        <v>1034</v>
      </c>
      <c r="I278" s="36" t="s">
        <v>41</v>
      </c>
      <c r="J278" s="36" t="s">
        <v>27</v>
      </c>
      <c r="K278" s="36" t="s">
        <v>146</v>
      </c>
      <c r="L278" s="36" t="s">
        <v>147</v>
      </c>
      <c r="M278" s="36">
        <v>19140</v>
      </c>
      <c r="N278" s="36" t="s">
        <v>148</v>
      </c>
      <c r="O278" s="36" t="s">
        <v>1035</v>
      </c>
      <c r="P278" s="36" t="s">
        <v>46</v>
      </c>
      <c r="Q278" s="36" t="s">
        <v>90</v>
      </c>
      <c r="R278" s="36" t="s">
        <v>1036</v>
      </c>
      <c r="S278" s="36">
        <v>11.648</v>
      </c>
      <c r="T278" s="36">
        <v>2</v>
      </c>
      <c r="U278" s="36">
        <v>0.2</v>
      </c>
      <c r="V278" s="36">
        <v>4.0768000000000004</v>
      </c>
    </row>
    <row r="279" spans="1:22" x14ac:dyDescent="0.25">
      <c r="A279" s="36">
        <v>278</v>
      </c>
      <c r="B279" s="36" t="s">
        <v>1032</v>
      </c>
      <c r="C279" s="36">
        <v>2014</v>
      </c>
      <c r="D279" s="37">
        <v>41926</v>
      </c>
      <c r="E279" s="37">
        <v>41930</v>
      </c>
      <c r="F279" s="36" t="s">
        <v>50</v>
      </c>
      <c r="G279" s="36" t="s">
        <v>1033</v>
      </c>
      <c r="H279" s="36" t="s">
        <v>1034</v>
      </c>
      <c r="I279" s="36" t="s">
        <v>41</v>
      </c>
      <c r="J279" s="36" t="s">
        <v>27</v>
      </c>
      <c r="K279" s="36" t="s">
        <v>146</v>
      </c>
      <c r="L279" s="36" t="s">
        <v>147</v>
      </c>
      <c r="M279" s="36">
        <v>19140</v>
      </c>
      <c r="N279" s="36" t="s">
        <v>148</v>
      </c>
      <c r="O279" s="36" t="s">
        <v>1037</v>
      </c>
      <c r="P279" s="36" t="s">
        <v>46</v>
      </c>
      <c r="Q279" s="36" t="s">
        <v>90</v>
      </c>
      <c r="R279" s="36" t="s">
        <v>1038</v>
      </c>
      <c r="S279" s="36">
        <v>18.175999999999998</v>
      </c>
      <c r="T279" s="36">
        <v>4</v>
      </c>
      <c r="U279" s="36">
        <v>0.2</v>
      </c>
      <c r="V279" s="36">
        <v>5.9071999999999996</v>
      </c>
    </row>
    <row r="280" spans="1:22" x14ac:dyDescent="0.25">
      <c r="A280" s="36">
        <v>279</v>
      </c>
      <c r="B280" s="36" t="s">
        <v>1032</v>
      </c>
      <c r="C280" s="36">
        <v>2014</v>
      </c>
      <c r="D280" s="37">
        <v>41926</v>
      </c>
      <c r="E280" s="37">
        <v>41930</v>
      </c>
      <c r="F280" s="36" t="s">
        <v>50</v>
      </c>
      <c r="G280" s="36" t="s">
        <v>1033</v>
      </c>
      <c r="H280" s="36" t="s">
        <v>1034</v>
      </c>
      <c r="I280" s="36" t="s">
        <v>41</v>
      </c>
      <c r="J280" s="36" t="s">
        <v>27</v>
      </c>
      <c r="K280" s="36" t="s">
        <v>146</v>
      </c>
      <c r="L280" s="36" t="s">
        <v>147</v>
      </c>
      <c r="M280" s="36">
        <v>19140</v>
      </c>
      <c r="N280" s="36" t="s">
        <v>148</v>
      </c>
      <c r="O280" s="36" t="s">
        <v>1039</v>
      </c>
      <c r="P280" s="36" t="s">
        <v>46</v>
      </c>
      <c r="Q280" s="36" t="s">
        <v>59</v>
      </c>
      <c r="R280" s="36" t="s">
        <v>1040</v>
      </c>
      <c r="S280" s="36">
        <v>59.712000000000003</v>
      </c>
      <c r="T280" s="36">
        <v>6</v>
      </c>
      <c r="U280" s="36">
        <v>0.2</v>
      </c>
      <c r="V280" s="36">
        <v>5.9711999999999996</v>
      </c>
    </row>
    <row r="281" spans="1:22" x14ac:dyDescent="0.25">
      <c r="A281" s="36">
        <v>280</v>
      </c>
      <c r="B281" s="36" t="s">
        <v>1032</v>
      </c>
      <c r="C281" s="36">
        <v>2014</v>
      </c>
      <c r="D281" s="37">
        <v>41926</v>
      </c>
      <c r="E281" s="37">
        <v>41930</v>
      </c>
      <c r="F281" s="36" t="s">
        <v>50</v>
      </c>
      <c r="G281" s="36" t="s">
        <v>1033</v>
      </c>
      <c r="H281" s="36" t="s">
        <v>1034</v>
      </c>
      <c r="I281" s="36" t="s">
        <v>41</v>
      </c>
      <c r="J281" s="36" t="s">
        <v>27</v>
      </c>
      <c r="K281" s="36" t="s">
        <v>146</v>
      </c>
      <c r="L281" s="36" t="s">
        <v>147</v>
      </c>
      <c r="M281" s="36">
        <v>19140</v>
      </c>
      <c r="N281" s="36" t="s">
        <v>148</v>
      </c>
      <c r="O281" s="36" t="s">
        <v>1041</v>
      </c>
      <c r="P281" s="36" t="s">
        <v>46</v>
      </c>
      <c r="Q281" s="36" t="s">
        <v>47</v>
      </c>
      <c r="R281" s="36" t="s">
        <v>1042</v>
      </c>
      <c r="S281" s="36">
        <v>24.84</v>
      </c>
      <c r="T281" s="36">
        <v>3</v>
      </c>
      <c r="U281" s="36">
        <v>0.2</v>
      </c>
      <c r="V281" s="36">
        <v>8.6940000000000008</v>
      </c>
    </row>
    <row r="282" spans="1:22" x14ac:dyDescent="0.25">
      <c r="A282" s="36">
        <v>281</v>
      </c>
      <c r="B282" s="36" t="s">
        <v>1043</v>
      </c>
      <c r="C282" s="36">
        <v>2012</v>
      </c>
      <c r="D282" s="37">
        <v>41178</v>
      </c>
      <c r="E282" s="37">
        <v>41180</v>
      </c>
      <c r="F282" s="36" t="s">
        <v>23</v>
      </c>
      <c r="G282" s="36" t="s">
        <v>519</v>
      </c>
      <c r="H282" s="36" t="s">
        <v>520</v>
      </c>
      <c r="I282" s="36" t="s">
        <v>26</v>
      </c>
      <c r="J282" s="36" t="s">
        <v>27</v>
      </c>
      <c r="K282" s="36" t="s">
        <v>184</v>
      </c>
      <c r="L282" s="36" t="s">
        <v>104</v>
      </c>
      <c r="M282" s="36">
        <v>77070</v>
      </c>
      <c r="N282" s="36" t="s">
        <v>105</v>
      </c>
      <c r="O282" s="36" t="s">
        <v>1044</v>
      </c>
      <c r="P282" s="36" t="s">
        <v>46</v>
      </c>
      <c r="Q282" s="36" t="s">
        <v>75</v>
      </c>
      <c r="R282" s="36" t="s">
        <v>1045</v>
      </c>
      <c r="S282" s="36">
        <v>2.08</v>
      </c>
      <c r="T282" s="36">
        <v>5</v>
      </c>
      <c r="U282" s="36">
        <v>0.8</v>
      </c>
      <c r="V282" s="36">
        <v>-3.4319999999999999</v>
      </c>
    </row>
    <row r="283" spans="1:22" x14ac:dyDescent="0.25">
      <c r="A283" s="36">
        <v>282</v>
      </c>
      <c r="B283" s="36" t="s">
        <v>1043</v>
      </c>
      <c r="C283" s="36">
        <v>2012</v>
      </c>
      <c r="D283" s="37">
        <v>41178</v>
      </c>
      <c r="E283" s="37">
        <v>41180</v>
      </c>
      <c r="F283" s="36" t="s">
        <v>23</v>
      </c>
      <c r="G283" s="36" t="s">
        <v>519</v>
      </c>
      <c r="H283" s="36" t="s">
        <v>520</v>
      </c>
      <c r="I283" s="36" t="s">
        <v>26</v>
      </c>
      <c r="J283" s="36" t="s">
        <v>27</v>
      </c>
      <c r="K283" s="36" t="s">
        <v>184</v>
      </c>
      <c r="L283" s="36" t="s">
        <v>104</v>
      </c>
      <c r="M283" s="36">
        <v>77070</v>
      </c>
      <c r="N283" s="36" t="s">
        <v>105</v>
      </c>
      <c r="O283" s="36" t="s">
        <v>1046</v>
      </c>
      <c r="P283" s="36" t="s">
        <v>71</v>
      </c>
      <c r="Q283" s="36" t="s">
        <v>72</v>
      </c>
      <c r="R283" s="36" t="s">
        <v>1047</v>
      </c>
      <c r="S283" s="36">
        <v>1114.4000000000001</v>
      </c>
      <c r="T283" s="36">
        <v>7</v>
      </c>
      <c r="U283" s="36">
        <v>0.2</v>
      </c>
      <c r="V283" s="36">
        <v>376.11</v>
      </c>
    </row>
    <row r="284" spans="1:22" x14ac:dyDescent="0.25">
      <c r="A284" s="36">
        <v>283</v>
      </c>
      <c r="B284" s="36" t="s">
        <v>1048</v>
      </c>
      <c r="C284" s="36">
        <v>2012</v>
      </c>
      <c r="D284" s="37">
        <v>41215</v>
      </c>
      <c r="E284" s="37">
        <v>41219</v>
      </c>
      <c r="F284" s="36" t="s">
        <v>50</v>
      </c>
      <c r="G284" s="36" t="s">
        <v>1049</v>
      </c>
      <c r="H284" s="36" t="s">
        <v>1050</v>
      </c>
      <c r="I284" s="36" t="s">
        <v>26</v>
      </c>
      <c r="J284" s="36" t="s">
        <v>27</v>
      </c>
      <c r="K284" s="36" t="s">
        <v>42</v>
      </c>
      <c r="L284" s="36" t="s">
        <v>43</v>
      </c>
      <c r="M284" s="36">
        <v>90004</v>
      </c>
      <c r="N284" s="36" t="s">
        <v>44</v>
      </c>
      <c r="O284" s="36" t="s">
        <v>1051</v>
      </c>
      <c r="P284" s="36" t="s">
        <v>32</v>
      </c>
      <c r="Q284" s="36" t="s">
        <v>56</v>
      </c>
      <c r="R284" s="36" t="s">
        <v>1052</v>
      </c>
      <c r="S284" s="36">
        <v>1038.8399999999999</v>
      </c>
      <c r="T284" s="36">
        <v>5</v>
      </c>
      <c r="U284" s="36">
        <v>0.2</v>
      </c>
      <c r="V284" s="36">
        <v>51.942</v>
      </c>
    </row>
    <row r="285" spans="1:22" x14ac:dyDescent="0.25">
      <c r="A285" s="36">
        <v>284</v>
      </c>
      <c r="B285" s="36" t="s">
        <v>1053</v>
      </c>
      <c r="C285" s="36">
        <v>2012</v>
      </c>
      <c r="D285" s="37">
        <v>41178</v>
      </c>
      <c r="E285" s="37">
        <v>41184</v>
      </c>
      <c r="F285" s="36" t="s">
        <v>50</v>
      </c>
      <c r="G285" s="36" t="s">
        <v>164</v>
      </c>
      <c r="H285" s="36" t="s">
        <v>165</v>
      </c>
      <c r="I285" s="36" t="s">
        <v>26</v>
      </c>
      <c r="J285" s="36" t="s">
        <v>27</v>
      </c>
      <c r="K285" s="36" t="s">
        <v>419</v>
      </c>
      <c r="L285" s="36" t="s">
        <v>420</v>
      </c>
      <c r="M285" s="36">
        <v>97206</v>
      </c>
      <c r="N285" s="36" t="s">
        <v>44</v>
      </c>
      <c r="O285" s="36" t="s">
        <v>1054</v>
      </c>
      <c r="P285" s="36" t="s">
        <v>46</v>
      </c>
      <c r="Q285" s="36" t="s">
        <v>90</v>
      </c>
      <c r="R285" s="36" t="s">
        <v>186</v>
      </c>
      <c r="S285" s="36">
        <v>141.76</v>
      </c>
      <c r="T285" s="36">
        <v>5</v>
      </c>
      <c r="U285" s="36">
        <v>0.2</v>
      </c>
      <c r="V285" s="36">
        <v>47.844000000000001</v>
      </c>
    </row>
    <row r="286" spans="1:22" x14ac:dyDescent="0.25">
      <c r="A286" s="36">
        <v>285</v>
      </c>
      <c r="B286" s="36" t="s">
        <v>1053</v>
      </c>
      <c r="C286" s="36">
        <v>2012</v>
      </c>
      <c r="D286" s="37">
        <v>41178</v>
      </c>
      <c r="E286" s="37">
        <v>41184</v>
      </c>
      <c r="F286" s="36" t="s">
        <v>50</v>
      </c>
      <c r="G286" s="36" t="s">
        <v>164</v>
      </c>
      <c r="H286" s="36" t="s">
        <v>165</v>
      </c>
      <c r="I286" s="36" t="s">
        <v>26</v>
      </c>
      <c r="J286" s="36" t="s">
        <v>27</v>
      </c>
      <c r="K286" s="36" t="s">
        <v>419</v>
      </c>
      <c r="L286" s="36" t="s">
        <v>420</v>
      </c>
      <c r="M286" s="36">
        <v>97206</v>
      </c>
      <c r="N286" s="36" t="s">
        <v>44</v>
      </c>
      <c r="O286" s="36" t="s">
        <v>1055</v>
      </c>
      <c r="P286" s="36" t="s">
        <v>71</v>
      </c>
      <c r="Q286" s="36" t="s">
        <v>161</v>
      </c>
      <c r="R286" s="36" t="s">
        <v>1056</v>
      </c>
      <c r="S286" s="36">
        <v>239.8</v>
      </c>
      <c r="T286" s="36">
        <v>5</v>
      </c>
      <c r="U286" s="36">
        <v>0.2</v>
      </c>
      <c r="V286" s="36">
        <v>47.96</v>
      </c>
    </row>
    <row r="287" spans="1:22" x14ac:dyDescent="0.25">
      <c r="A287" s="36">
        <v>286</v>
      </c>
      <c r="B287" s="36" t="s">
        <v>1053</v>
      </c>
      <c r="C287" s="36">
        <v>2012</v>
      </c>
      <c r="D287" s="37">
        <v>41178</v>
      </c>
      <c r="E287" s="37">
        <v>41184</v>
      </c>
      <c r="F287" s="36" t="s">
        <v>50</v>
      </c>
      <c r="G287" s="36" t="s">
        <v>164</v>
      </c>
      <c r="H287" s="36" t="s">
        <v>165</v>
      </c>
      <c r="I287" s="36" t="s">
        <v>26</v>
      </c>
      <c r="J287" s="36" t="s">
        <v>27</v>
      </c>
      <c r="K287" s="36" t="s">
        <v>419</v>
      </c>
      <c r="L287" s="36" t="s">
        <v>420</v>
      </c>
      <c r="M287" s="36">
        <v>97206</v>
      </c>
      <c r="N287" s="36" t="s">
        <v>44</v>
      </c>
      <c r="O287" s="36" t="s">
        <v>1057</v>
      </c>
      <c r="P287" s="36" t="s">
        <v>46</v>
      </c>
      <c r="Q287" s="36" t="s">
        <v>90</v>
      </c>
      <c r="R287" s="36" t="s">
        <v>1058</v>
      </c>
      <c r="S287" s="36">
        <v>31.103999999999999</v>
      </c>
      <c r="T287" s="36">
        <v>6</v>
      </c>
      <c r="U287" s="36">
        <v>0.2</v>
      </c>
      <c r="V287" s="36">
        <v>10.8864</v>
      </c>
    </row>
    <row r="288" spans="1:22" x14ac:dyDescent="0.25">
      <c r="A288" s="36">
        <v>287</v>
      </c>
      <c r="B288" s="36" t="s">
        <v>1059</v>
      </c>
      <c r="C288" s="36">
        <v>2013</v>
      </c>
      <c r="D288" s="37">
        <v>41627</v>
      </c>
      <c r="E288" s="37">
        <v>41629</v>
      </c>
      <c r="F288" s="36" t="s">
        <v>23</v>
      </c>
      <c r="G288" s="36" t="s">
        <v>1060</v>
      </c>
      <c r="H288" s="36" t="s">
        <v>1061</v>
      </c>
      <c r="I288" s="36" t="s">
        <v>41</v>
      </c>
      <c r="J288" s="36" t="s">
        <v>27</v>
      </c>
      <c r="K288" s="36" t="s">
        <v>1062</v>
      </c>
      <c r="L288" s="36" t="s">
        <v>54</v>
      </c>
      <c r="M288" s="36">
        <v>33319</v>
      </c>
      <c r="N288" s="36" t="s">
        <v>30</v>
      </c>
      <c r="O288" s="36" t="s">
        <v>1063</v>
      </c>
      <c r="P288" s="36" t="s">
        <v>46</v>
      </c>
      <c r="Q288" s="36" t="s">
        <v>75</v>
      </c>
      <c r="R288" s="36" t="s">
        <v>1064</v>
      </c>
      <c r="S288" s="36">
        <v>254.05799999999999</v>
      </c>
      <c r="T288" s="36">
        <v>7</v>
      </c>
      <c r="U288" s="36">
        <v>0.7</v>
      </c>
      <c r="V288" s="36">
        <v>-169.37200000000001</v>
      </c>
    </row>
    <row r="289" spans="1:22" x14ac:dyDescent="0.25">
      <c r="A289" s="36">
        <v>288</v>
      </c>
      <c r="B289" s="36" t="s">
        <v>1059</v>
      </c>
      <c r="C289" s="36">
        <v>2013</v>
      </c>
      <c r="D289" s="37">
        <v>41627</v>
      </c>
      <c r="E289" s="37">
        <v>41629</v>
      </c>
      <c r="F289" s="36" t="s">
        <v>23</v>
      </c>
      <c r="G289" s="36" t="s">
        <v>1060</v>
      </c>
      <c r="H289" s="36" t="s">
        <v>1061</v>
      </c>
      <c r="I289" s="36" t="s">
        <v>41</v>
      </c>
      <c r="J289" s="36" t="s">
        <v>27</v>
      </c>
      <c r="K289" s="36" t="s">
        <v>1062</v>
      </c>
      <c r="L289" s="36" t="s">
        <v>54</v>
      </c>
      <c r="M289" s="36">
        <v>33319</v>
      </c>
      <c r="N289" s="36" t="s">
        <v>30</v>
      </c>
      <c r="O289" s="36" t="s">
        <v>713</v>
      </c>
      <c r="P289" s="36" t="s">
        <v>46</v>
      </c>
      <c r="Q289" s="36" t="s">
        <v>78</v>
      </c>
      <c r="R289" s="36" t="s">
        <v>714</v>
      </c>
      <c r="S289" s="36">
        <v>194.52799999999999</v>
      </c>
      <c r="T289" s="36">
        <v>2</v>
      </c>
      <c r="U289" s="36">
        <v>0.2</v>
      </c>
      <c r="V289" s="36">
        <v>24.315999999999999</v>
      </c>
    </row>
    <row r="290" spans="1:22" x14ac:dyDescent="0.25">
      <c r="A290" s="36">
        <v>289</v>
      </c>
      <c r="B290" s="36" t="s">
        <v>1059</v>
      </c>
      <c r="C290" s="36">
        <v>2013</v>
      </c>
      <c r="D290" s="37">
        <v>41627</v>
      </c>
      <c r="E290" s="37">
        <v>41629</v>
      </c>
      <c r="F290" s="36" t="s">
        <v>23</v>
      </c>
      <c r="G290" s="36" t="s">
        <v>1060</v>
      </c>
      <c r="H290" s="36" t="s">
        <v>1061</v>
      </c>
      <c r="I290" s="36" t="s">
        <v>41</v>
      </c>
      <c r="J290" s="36" t="s">
        <v>27</v>
      </c>
      <c r="K290" s="36" t="s">
        <v>1062</v>
      </c>
      <c r="L290" s="36" t="s">
        <v>54</v>
      </c>
      <c r="M290" s="36">
        <v>33319</v>
      </c>
      <c r="N290" s="36" t="s">
        <v>30</v>
      </c>
      <c r="O290" s="36" t="s">
        <v>1065</v>
      </c>
      <c r="P290" s="36" t="s">
        <v>46</v>
      </c>
      <c r="Q290" s="36" t="s">
        <v>578</v>
      </c>
      <c r="R290" s="36" t="s">
        <v>1066</v>
      </c>
      <c r="S290" s="36">
        <v>961.48</v>
      </c>
      <c r="T290" s="36">
        <v>5</v>
      </c>
      <c r="U290" s="36">
        <v>0.2</v>
      </c>
      <c r="V290" s="36">
        <v>-204.31450000000001</v>
      </c>
    </row>
    <row r="291" spans="1:22" x14ac:dyDescent="0.25">
      <c r="A291" s="36">
        <v>290</v>
      </c>
      <c r="B291" s="36" t="s">
        <v>1067</v>
      </c>
      <c r="C291" s="36">
        <v>2013</v>
      </c>
      <c r="D291" s="37">
        <v>41599</v>
      </c>
      <c r="E291" s="37">
        <v>41603</v>
      </c>
      <c r="F291" s="36" t="s">
        <v>23</v>
      </c>
      <c r="G291" s="36" t="s">
        <v>1068</v>
      </c>
      <c r="H291" s="36" t="s">
        <v>1069</v>
      </c>
      <c r="I291" s="36" t="s">
        <v>102</v>
      </c>
      <c r="J291" s="36" t="s">
        <v>27</v>
      </c>
      <c r="K291" s="36" t="s">
        <v>497</v>
      </c>
      <c r="L291" s="36" t="s">
        <v>498</v>
      </c>
      <c r="M291" s="36">
        <v>43229</v>
      </c>
      <c r="N291" s="36" t="s">
        <v>148</v>
      </c>
      <c r="O291" s="36" t="s">
        <v>1070</v>
      </c>
      <c r="P291" s="36" t="s">
        <v>46</v>
      </c>
      <c r="Q291" s="36" t="s">
        <v>269</v>
      </c>
      <c r="R291" s="36" t="s">
        <v>1071</v>
      </c>
      <c r="S291" s="36">
        <v>19.096</v>
      </c>
      <c r="T291" s="36">
        <v>7</v>
      </c>
      <c r="U291" s="36">
        <v>0.2</v>
      </c>
      <c r="V291" s="36">
        <v>6.6836000000000002</v>
      </c>
    </row>
    <row r="292" spans="1:22" x14ac:dyDescent="0.25">
      <c r="A292" s="36">
        <v>291</v>
      </c>
      <c r="B292" s="36" t="s">
        <v>1067</v>
      </c>
      <c r="C292" s="36">
        <v>2013</v>
      </c>
      <c r="D292" s="37">
        <v>41599</v>
      </c>
      <c r="E292" s="37">
        <v>41603</v>
      </c>
      <c r="F292" s="36" t="s">
        <v>23</v>
      </c>
      <c r="G292" s="36" t="s">
        <v>1068</v>
      </c>
      <c r="H292" s="36" t="s">
        <v>1069</v>
      </c>
      <c r="I292" s="36" t="s">
        <v>102</v>
      </c>
      <c r="J292" s="36" t="s">
        <v>27</v>
      </c>
      <c r="K292" s="36" t="s">
        <v>497</v>
      </c>
      <c r="L292" s="36" t="s">
        <v>498</v>
      </c>
      <c r="M292" s="36">
        <v>43229</v>
      </c>
      <c r="N292" s="36" t="s">
        <v>148</v>
      </c>
      <c r="O292" s="36" t="s">
        <v>1072</v>
      </c>
      <c r="P292" s="36" t="s">
        <v>46</v>
      </c>
      <c r="Q292" s="36" t="s">
        <v>47</v>
      </c>
      <c r="R292" s="36" t="s">
        <v>1073</v>
      </c>
      <c r="S292" s="36">
        <v>18.495999999999999</v>
      </c>
      <c r="T292" s="36">
        <v>8</v>
      </c>
      <c r="U292" s="36">
        <v>0.2</v>
      </c>
      <c r="V292" s="36">
        <v>6.2423999999999999</v>
      </c>
    </row>
    <row r="293" spans="1:22" x14ac:dyDescent="0.25">
      <c r="A293" s="36">
        <v>292</v>
      </c>
      <c r="B293" s="36" t="s">
        <v>1067</v>
      </c>
      <c r="C293" s="36">
        <v>2013</v>
      </c>
      <c r="D293" s="37">
        <v>41599</v>
      </c>
      <c r="E293" s="37">
        <v>41603</v>
      </c>
      <c r="F293" s="36" t="s">
        <v>23</v>
      </c>
      <c r="G293" s="36" t="s">
        <v>1068</v>
      </c>
      <c r="H293" s="36" t="s">
        <v>1069</v>
      </c>
      <c r="I293" s="36" t="s">
        <v>102</v>
      </c>
      <c r="J293" s="36" t="s">
        <v>27</v>
      </c>
      <c r="K293" s="36" t="s">
        <v>497</v>
      </c>
      <c r="L293" s="36" t="s">
        <v>498</v>
      </c>
      <c r="M293" s="36">
        <v>43229</v>
      </c>
      <c r="N293" s="36" t="s">
        <v>148</v>
      </c>
      <c r="O293" s="36" t="s">
        <v>1074</v>
      </c>
      <c r="P293" s="36" t="s">
        <v>71</v>
      </c>
      <c r="Q293" s="36" t="s">
        <v>161</v>
      </c>
      <c r="R293" s="36" t="s">
        <v>1075</v>
      </c>
      <c r="S293" s="36">
        <v>255.98400000000001</v>
      </c>
      <c r="T293" s="36">
        <v>2</v>
      </c>
      <c r="U293" s="36">
        <v>0.2</v>
      </c>
      <c r="V293" s="36">
        <v>54.396599999999999</v>
      </c>
    </row>
    <row r="294" spans="1:22" x14ac:dyDescent="0.25">
      <c r="A294" s="36">
        <v>293</v>
      </c>
      <c r="B294" s="36" t="s">
        <v>1067</v>
      </c>
      <c r="C294" s="36">
        <v>2013</v>
      </c>
      <c r="D294" s="37">
        <v>41599</v>
      </c>
      <c r="E294" s="37">
        <v>41603</v>
      </c>
      <c r="F294" s="36" t="s">
        <v>23</v>
      </c>
      <c r="G294" s="36" t="s">
        <v>1068</v>
      </c>
      <c r="H294" s="36" t="s">
        <v>1069</v>
      </c>
      <c r="I294" s="36" t="s">
        <v>102</v>
      </c>
      <c r="J294" s="36" t="s">
        <v>27</v>
      </c>
      <c r="K294" s="36" t="s">
        <v>497</v>
      </c>
      <c r="L294" s="36" t="s">
        <v>498</v>
      </c>
      <c r="M294" s="36">
        <v>43229</v>
      </c>
      <c r="N294" s="36" t="s">
        <v>148</v>
      </c>
      <c r="O294" s="36" t="s">
        <v>1076</v>
      </c>
      <c r="P294" s="36" t="s">
        <v>32</v>
      </c>
      <c r="Q294" s="36" t="s">
        <v>33</v>
      </c>
      <c r="R294" s="36" t="s">
        <v>1077</v>
      </c>
      <c r="S294" s="36">
        <v>86.97</v>
      </c>
      <c r="T294" s="36">
        <v>3</v>
      </c>
      <c r="U294" s="36">
        <v>0.5</v>
      </c>
      <c r="V294" s="36">
        <v>-48.703200000000002</v>
      </c>
    </row>
    <row r="295" spans="1:22" x14ac:dyDescent="0.25">
      <c r="A295" s="36">
        <v>294</v>
      </c>
      <c r="B295" s="36" t="s">
        <v>1078</v>
      </c>
      <c r="C295" s="36">
        <v>2011</v>
      </c>
      <c r="D295" s="37">
        <v>40903</v>
      </c>
      <c r="E295" s="37">
        <v>40905</v>
      </c>
      <c r="F295" s="36" t="s">
        <v>188</v>
      </c>
      <c r="G295" s="36" t="s">
        <v>1079</v>
      </c>
      <c r="H295" s="36" t="s">
        <v>1080</v>
      </c>
      <c r="I295" s="36" t="s">
        <v>41</v>
      </c>
      <c r="J295" s="36" t="s">
        <v>27</v>
      </c>
      <c r="K295" s="36" t="s">
        <v>1081</v>
      </c>
      <c r="L295" s="36" t="s">
        <v>457</v>
      </c>
      <c r="M295" s="36">
        <v>80906</v>
      </c>
      <c r="N295" s="36" t="s">
        <v>44</v>
      </c>
      <c r="O295" s="36" t="s">
        <v>1082</v>
      </c>
      <c r="P295" s="36" t="s">
        <v>32</v>
      </c>
      <c r="Q295" s="36" t="s">
        <v>65</v>
      </c>
      <c r="R295" s="36" t="s">
        <v>1083</v>
      </c>
      <c r="S295" s="36">
        <v>300.416</v>
      </c>
      <c r="T295" s="36">
        <v>8</v>
      </c>
      <c r="U295" s="36">
        <v>0.2</v>
      </c>
      <c r="V295" s="36">
        <v>78.859200000000001</v>
      </c>
    </row>
    <row r="296" spans="1:22" x14ac:dyDescent="0.25">
      <c r="A296" s="36">
        <v>295</v>
      </c>
      <c r="B296" s="36" t="s">
        <v>1078</v>
      </c>
      <c r="C296" s="36">
        <v>2011</v>
      </c>
      <c r="D296" s="37">
        <v>40903</v>
      </c>
      <c r="E296" s="37">
        <v>40905</v>
      </c>
      <c r="F296" s="36" t="s">
        <v>188</v>
      </c>
      <c r="G296" s="36" t="s">
        <v>1079</v>
      </c>
      <c r="H296" s="36" t="s">
        <v>1080</v>
      </c>
      <c r="I296" s="36" t="s">
        <v>41</v>
      </c>
      <c r="J296" s="36" t="s">
        <v>27</v>
      </c>
      <c r="K296" s="36" t="s">
        <v>1081</v>
      </c>
      <c r="L296" s="36" t="s">
        <v>457</v>
      </c>
      <c r="M296" s="36">
        <v>80906</v>
      </c>
      <c r="N296" s="36" t="s">
        <v>44</v>
      </c>
      <c r="O296" s="36" t="s">
        <v>1084</v>
      </c>
      <c r="P296" s="36" t="s">
        <v>32</v>
      </c>
      <c r="Q296" s="36" t="s">
        <v>36</v>
      </c>
      <c r="R296" s="36" t="s">
        <v>1085</v>
      </c>
      <c r="S296" s="36">
        <v>230.352</v>
      </c>
      <c r="T296" s="36">
        <v>3</v>
      </c>
      <c r="U296" s="36">
        <v>0.2</v>
      </c>
      <c r="V296" s="36">
        <v>20.155799999999999</v>
      </c>
    </row>
    <row r="297" spans="1:22" x14ac:dyDescent="0.25">
      <c r="A297" s="36">
        <v>296</v>
      </c>
      <c r="B297" s="36" t="s">
        <v>1078</v>
      </c>
      <c r="C297" s="36">
        <v>2011</v>
      </c>
      <c r="D297" s="37">
        <v>40903</v>
      </c>
      <c r="E297" s="37">
        <v>40905</v>
      </c>
      <c r="F297" s="36" t="s">
        <v>188</v>
      </c>
      <c r="G297" s="36" t="s">
        <v>1079</v>
      </c>
      <c r="H297" s="36" t="s">
        <v>1080</v>
      </c>
      <c r="I297" s="36" t="s">
        <v>41</v>
      </c>
      <c r="J297" s="36" t="s">
        <v>27</v>
      </c>
      <c r="K297" s="36" t="s">
        <v>1081</v>
      </c>
      <c r="L297" s="36" t="s">
        <v>457</v>
      </c>
      <c r="M297" s="36">
        <v>80906</v>
      </c>
      <c r="N297" s="36" t="s">
        <v>44</v>
      </c>
      <c r="O297" s="36" t="s">
        <v>1086</v>
      </c>
      <c r="P297" s="36" t="s">
        <v>32</v>
      </c>
      <c r="Q297" s="36" t="s">
        <v>65</v>
      </c>
      <c r="R297" s="36" t="s">
        <v>1087</v>
      </c>
      <c r="S297" s="36">
        <v>218.352</v>
      </c>
      <c r="T297" s="36">
        <v>3</v>
      </c>
      <c r="U297" s="36">
        <v>0.2</v>
      </c>
      <c r="V297" s="36">
        <v>-24.564599999999999</v>
      </c>
    </row>
    <row r="298" spans="1:22" x14ac:dyDescent="0.25">
      <c r="A298" s="36">
        <v>297</v>
      </c>
      <c r="B298" s="36" t="s">
        <v>1078</v>
      </c>
      <c r="C298" s="36">
        <v>2011</v>
      </c>
      <c r="D298" s="37">
        <v>40903</v>
      </c>
      <c r="E298" s="37">
        <v>40905</v>
      </c>
      <c r="F298" s="36" t="s">
        <v>188</v>
      </c>
      <c r="G298" s="36" t="s">
        <v>1079</v>
      </c>
      <c r="H298" s="36" t="s">
        <v>1080</v>
      </c>
      <c r="I298" s="36" t="s">
        <v>41</v>
      </c>
      <c r="J298" s="36" t="s">
        <v>27</v>
      </c>
      <c r="K298" s="36" t="s">
        <v>1081</v>
      </c>
      <c r="L298" s="36" t="s">
        <v>457</v>
      </c>
      <c r="M298" s="36">
        <v>80906</v>
      </c>
      <c r="N298" s="36" t="s">
        <v>44</v>
      </c>
      <c r="O298" s="36" t="s">
        <v>1088</v>
      </c>
      <c r="P298" s="36" t="s">
        <v>46</v>
      </c>
      <c r="Q298" s="36" t="s">
        <v>75</v>
      </c>
      <c r="R298" s="36" t="s">
        <v>1089</v>
      </c>
      <c r="S298" s="36">
        <v>78.599999999999994</v>
      </c>
      <c r="T298" s="36">
        <v>5</v>
      </c>
      <c r="U298" s="36">
        <v>0.7</v>
      </c>
      <c r="V298" s="36">
        <v>-62.88</v>
      </c>
    </row>
    <row r="299" spans="1:22" x14ac:dyDescent="0.25">
      <c r="A299" s="36">
        <v>298</v>
      </c>
      <c r="B299" s="36" t="s">
        <v>1078</v>
      </c>
      <c r="C299" s="36">
        <v>2011</v>
      </c>
      <c r="D299" s="37">
        <v>40903</v>
      </c>
      <c r="E299" s="37">
        <v>40905</v>
      </c>
      <c r="F299" s="36" t="s">
        <v>188</v>
      </c>
      <c r="G299" s="36" t="s">
        <v>1079</v>
      </c>
      <c r="H299" s="36" t="s">
        <v>1080</v>
      </c>
      <c r="I299" s="36" t="s">
        <v>41</v>
      </c>
      <c r="J299" s="36" t="s">
        <v>27</v>
      </c>
      <c r="K299" s="36" t="s">
        <v>1081</v>
      </c>
      <c r="L299" s="36" t="s">
        <v>457</v>
      </c>
      <c r="M299" s="36">
        <v>80906</v>
      </c>
      <c r="N299" s="36" t="s">
        <v>44</v>
      </c>
      <c r="O299" s="36" t="s">
        <v>1090</v>
      </c>
      <c r="P299" s="36" t="s">
        <v>46</v>
      </c>
      <c r="Q299" s="36" t="s">
        <v>269</v>
      </c>
      <c r="R299" s="36" t="s">
        <v>1091</v>
      </c>
      <c r="S299" s="36">
        <v>27.552</v>
      </c>
      <c r="T299" s="36">
        <v>3</v>
      </c>
      <c r="U299" s="36">
        <v>0.2</v>
      </c>
      <c r="V299" s="36">
        <v>9.2988</v>
      </c>
    </row>
    <row r="300" spans="1:22" x14ac:dyDescent="0.25">
      <c r="A300" s="36">
        <v>299</v>
      </c>
      <c r="B300" s="36" t="s">
        <v>1092</v>
      </c>
      <c r="C300" s="36">
        <v>2013</v>
      </c>
      <c r="D300" s="37">
        <v>41576</v>
      </c>
      <c r="E300" s="37">
        <v>41582</v>
      </c>
      <c r="F300" s="36" t="s">
        <v>50</v>
      </c>
      <c r="G300" s="36" t="s">
        <v>581</v>
      </c>
      <c r="H300" s="36" t="s">
        <v>582</v>
      </c>
      <c r="I300" s="36" t="s">
        <v>41</v>
      </c>
      <c r="J300" s="36" t="s">
        <v>27</v>
      </c>
      <c r="K300" s="36" t="s">
        <v>1093</v>
      </c>
      <c r="L300" s="36" t="s">
        <v>788</v>
      </c>
      <c r="M300" s="36">
        <v>7109</v>
      </c>
      <c r="N300" s="36" t="s">
        <v>148</v>
      </c>
      <c r="O300" s="36" t="s">
        <v>1094</v>
      </c>
      <c r="P300" s="36" t="s">
        <v>46</v>
      </c>
      <c r="Q300" s="36" t="s">
        <v>90</v>
      </c>
      <c r="R300" s="36" t="s">
        <v>1095</v>
      </c>
      <c r="S300" s="36">
        <v>32.4</v>
      </c>
      <c r="T300" s="36">
        <v>5</v>
      </c>
      <c r="U300" s="36">
        <v>0</v>
      </c>
      <c r="V300" s="36">
        <v>15.552</v>
      </c>
    </row>
    <row r="301" spans="1:22" x14ac:dyDescent="0.25">
      <c r="A301" s="36">
        <v>300</v>
      </c>
      <c r="B301" s="36" t="s">
        <v>1092</v>
      </c>
      <c r="C301" s="36">
        <v>2013</v>
      </c>
      <c r="D301" s="37">
        <v>41576</v>
      </c>
      <c r="E301" s="37">
        <v>41582</v>
      </c>
      <c r="F301" s="36" t="s">
        <v>50</v>
      </c>
      <c r="G301" s="36" t="s">
        <v>581</v>
      </c>
      <c r="H301" s="36" t="s">
        <v>582</v>
      </c>
      <c r="I301" s="36" t="s">
        <v>41</v>
      </c>
      <c r="J301" s="36" t="s">
        <v>27</v>
      </c>
      <c r="K301" s="36" t="s">
        <v>1093</v>
      </c>
      <c r="L301" s="36" t="s">
        <v>788</v>
      </c>
      <c r="M301" s="36">
        <v>7109</v>
      </c>
      <c r="N301" s="36" t="s">
        <v>148</v>
      </c>
      <c r="O301" s="36" t="s">
        <v>1096</v>
      </c>
      <c r="P301" s="36" t="s">
        <v>46</v>
      </c>
      <c r="Q301" s="36" t="s">
        <v>59</v>
      </c>
      <c r="R301" s="36" t="s">
        <v>1097</v>
      </c>
      <c r="S301" s="36">
        <v>1082.48</v>
      </c>
      <c r="T301" s="36">
        <v>8</v>
      </c>
      <c r="U301" s="36">
        <v>0</v>
      </c>
      <c r="V301" s="36">
        <v>10.8248</v>
      </c>
    </row>
    <row r="302" spans="1:22" x14ac:dyDescent="0.25">
      <c r="A302" s="36">
        <v>301</v>
      </c>
      <c r="B302" s="36" t="s">
        <v>1092</v>
      </c>
      <c r="C302" s="36">
        <v>2013</v>
      </c>
      <c r="D302" s="37">
        <v>41576</v>
      </c>
      <c r="E302" s="37">
        <v>41582</v>
      </c>
      <c r="F302" s="36" t="s">
        <v>50</v>
      </c>
      <c r="G302" s="36" t="s">
        <v>581</v>
      </c>
      <c r="H302" s="36" t="s">
        <v>582</v>
      </c>
      <c r="I302" s="36" t="s">
        <v>41</v>
      </c>
      <c r="J302" s="36" t="s">
        <v>27</v>
      </c>
      <c r="K302" s="36" t="s">
        <v>1093</v>
      </c>
      <c r="L302" s="36" t="s">
        <v>788</v>
      </c>
      <c r="M302" s="36">
        <v>7109</v>
      </c>
      <c r="N302" s="36" t="s">
        <v>148</v>
      </c>
      <c r="O302" s="36" t="s">
        <v>1098</v>
      </c>
      <c r="P302" s="36" t="s">
        <v>46</v>
      </c>
      <c r="Q302" s="36" t="s">
        <v>90</v>
      </c>
      <c r="R302" s="36" t="s">
        <v>1099</v>
      </c>
      <c r="S302" s="36">
        <v>56.91</v>
      </c>
      <c r="T302" s="36">
        <v>3</v>
      </c>
      <c r="U302" s="36">
        <v>0</v>
      </c>
      <c r="V302" s="36">
        <v>27.316800000000001</v>
      </c>
    </row>
    <row r="303" spans="1:22" x14ac:dyDescent="0.25">
      <c r="A303" s="36">
        <v>302</v>
      </c>
      <c r="B303" s="36" t="s">
        <v>1092</v>
      </c>
      <c r="C303" s="36">
        <v>2013</v>
      </c>
      <c r="D303" s="37">
        <v>41576</v>
      </c>
      <c r="E303" s="37">
        <v>41582</v>
      </c>
      <c r="F303" s="36" t="s">
        <v>50</v>
      </c>
      <c r="G303" s="36" t="s">
        <v>581</v>
      </c>
      <c r="H303" s="36" t="s">
        <v>582</v>
      </c>
      <c r="I303" s="36" t="s">
        <v>41</v>
      </c>
      <c r="J303" s="36" t="s">
        <v>27</v>
      </c>
      <c r="K303" s="36" t="s">
        <v>1093</v>
      </c>
      <c r="L303" s="36" t="s">
        <v>788</v>
      </c>
      <c r="M303" s="36">
        <v>7109</v>
      </c>
      <c r="N303" s="36" t="s">
        <v>148</v>
      </c>
      <c r="O303" s="36" t="s">
        <v>1100</v>
      </c>
      <c r="P303" s="36" t="s">
        <v>32</v>
      </c>
      <c r="Q303" s="36" t="s">
        <v>65</v>
      </c>
      <c r="R303" s="36" t="s">
        <v>1101</v>
      </c>
      <c r="S303" s="36">
        <v>77.599999999999994</v>
      </c>
      <c r="T303" s="36">
        <v>4</v>
      </c>
      <c r="U303" s="36">
        <v>0</v>
      </c>
      <c r="V303" s="36">
        <v>38.024000000000001</v>
      </c>
    </row>
    <row r="304" spans="1:22" x14ac:dyDescent="0.25">
      <c r="A304" s="36">
        <v>303</v>
      </c>
      <c r="B304" s="36" t="s">
        <v>1092</v>
      </c>
      <c r="C304" s="36">
        <v>2013</v>
      </c>
      <c r="D304" s="37">
        <v>41576</v>
      </c>
      <c r="E304" s="37">
        <v>41582</v>
      </c>
      <c r="F304" s="36" t="s">
        <v>50</v>
      </c>
      <c r="G304" s="36" t="s">
        <v>581</v>
      </c>
      <c r="H304" s="36" t="s">
        <v>582</v>
      </c>
      <c r="I304" s="36" t="s">
        <v>41</v>
      </c>
      <c r="J304" s="36" t="s">
        <v>27</v>
      </c>
      <c r="K304" s="36" t="s">
        <v>1093</v>
      </c>
      <c r="L304" s="36" t="s">
        <v>788</v>
      </c>
      <c r="M304" s="36">
        <v>7109</v>
      </c>
      <c r="N304" s="36" t="s">
        <v>148</v>
      </c>
      <c r="O304" s="36" t="s">
        <v>1102</v>
      </c>
      <c r="P304" s="36" t="s">
        <v>46</v>
      </c>
      <c r="Q304" s="36" t="s">
        <v>75</v>
      </c>
      <c r="R304" s="36" t="s">
        <v>1103</v>
      </c>
      <c r="S304" s="36">
        <v>14.28</v>
      </c>
      <c r="T304" s="36">
        <v>1</v>
      </c>
      <c r="U304" s="36">
        <v>0</v>
      </c>
      <c r="V304" s="36">
        <v>6.5688000000000004</v>
      </c>
    </row>
    <row r="305" spans="1:22" x14ac:dyDescent="0.25">
      <c r="A305" s="36">
        <v>304</v>
      </c>
      <c r="B305" s="36" t="s">
        <v>1104</v>
      </c>
      <c r="C305" s="36">
        <v>2014</v>
      </c>
      <c r="D305" s="37">
        <v>41963</v>
      </c>
      <c r="E305" s="37">
        <v>41967</v>
      </c>
      <c r="F305" s="36" t="s">
        <v>50</v>
      </c>
      <c r="G305" s="36" t="s">
        <v>859</v>
      </c>
      <c r="H305" s="36" t="s">
        <v>860</v>
      </c>
      <c r="I305" s="36" t="s">
        <v>26</v>
      </c>
      <c r="J305" s="36" t="s">
        <v>27</v>
      </c>
      <c r="K305" s="36" t="s">
        <v>303</v>
      </c>
      <c r="L305" s="36" t="s">
        <v>211</v>
      </c>
      <c r="M305" s="36">
        <v>60623</v>
      </c>
      <c r="N305" s="36" t="s">
        <v>105</v>
      </c>
      <c r="O305" s="36" t="s">
        <v>1105</v>
      </c>
      <c r="P305" s="36" t="s">
        <v>32</v>
      </c>
      <c r="Q305" s="36" t="s">
        <v>56</v>
      </c>
      <c r="R305" s="36" t="s">
        <v>1106</v>
      </c>
      <c r="S305" s="36">
        <v>219.07499999999999</v>
      </c>
      <c r="T305" s="36">
        <v>3</v>
      </c>
      <c r="U305" s="36">
        <v>0.5</v>
      </c>
      <c r="V305" s="36">
        <v>-131.44499999999999</v>
      </c>
    </row>
    <row r="306" spans="1:22" x14ac:dyDescent="0.25">
      <c r="A306" s="36">
        <v>305</v>
      </c>
      <c r="B306" s="36" t="s">
        <v>1107</v>
      </c>
      <c r="C306" s="36">
        <v>2012</v>
      </c>
      <c r="D306" s="37">
        <v>41033</v>
      </c>
      <c r="E306" s="37">
        <v>41038</v>
      </c>
      <c r="F306" s="36" t="s">
        <v>23</v>
      </c>
      <c r="G306" s="36" t="s">
        <v>1108</v>
      </c>
      <c r="H306" s="36" t="s">
        <v>1109</v>
      </c>
      <c r="I306" s="36" t="s">
        <v>41</v>
      </c>
      <c r="J306" s="36" t="s">
        <v>27</v>
      </c>
      <c r="K306" s="36" t="s">
        <v>266</v>
      </c>
      <c r="L306" s="36" t="s">
        <v>267</v>
      </c>
      <c r="M306" s="36">
        <v>10024</v>
      </c>
      <c r="N306" s="36" t="s">
        <v>148</v>
      </c>
      <c r="O306" s="36" t="s">
        <v>1110</v>
      </c>
      <c r="P306" s="36" t="s">
        <v>32</v>
      </c>
      <c r="Q306" s="36" t="s">
        <v>65</v>
      </c>
      <c r="R306" s="36" t="s">
        <v>1111</v>
      </c>
      <c r="S306" s="36">
        <v>26.8</v>
      </c>
      <c r="T306" s="36">
        <v>2</v>
      </c>
      <c r="U306" s="36">
        <v>0</v>
      </c>
      <c r="V306" s="36">
        <v>12.864000000000001</v>
      </c>
    </row>
    <row r="307" spans="1:22" x14ac:dyDescent="0.25">
      <c r="A307" s="36">
        <v>306</v>
      </c>
      <c r="B307" s="36" t="s">
        <v>1112</v>
      </c>
      <c r="C307" s="36">
        <v>2011</v>
      </c>
      <c r="D307" s="37">
        <v>40907</v>
      </c>
      <c r="E307" s="37">
        <v>40912</v>
      </c>
      <c r="F307" s="36" t="s">
        <v>50</v>
      </c>
      <c r="G307" s="36" t="s">
        <v>343</v>
      </c>
      <c r="H307" s="36" t="s">
        <v>344</v>
      </c>
      <c r="I307" s="36" t="s">
        <v>41</v>
      </c>
      <c r="J307" s="36" t="s">
        <v>27</v>
      </c>
      <c r="K307" s="36" t="s">
        <v>1113</v>
      </c>
      <c r="L307" s="36" t="s">
        <v>238</v>
      </c>
      <c r="M307" s="36">
        <v>48180</v>
      </c>
      <c r="N307" s="36" t="s">
        <v>105</v>
      </c>
      <c r="O307" s="36" t="s">
        <v>1114</v>
      </c>
      <c r="P307" s="36" t="s">
        <v>46</v>
      </c>
      <c r="Q307" s="36" t="s">
        <v>68</v>
      </c>
      <c r="R307" s="36" t="s">
        <v>1115</v>
      </c>
      <c r="S307" s="36">
        <v>9.84</v>
      </c>
      <c r="T307" s="36">
        <v>3</v>
      </c>
      <c r="U307" s="36">
        <v>0</v>
      </c>
      <c r="V307" s="36">
        <v>2.8536000000000001</v>
      </c>
    </row>
    <row r="308" spans="1:22" x14ac:dyDescent="0.25">
      <c r="A308" s="36">
        <v>307</v>
      </c>
      <c r="B308" s="36" t="s">
        <v>1116</v>
      </c>
      <c r="C308" s="36">
        <v>2011</v>
      </c>
      <c r="D308" s="37">
        <v>40695</v>
      </c>
      <c r="E308" s="37">
        <v>40700</v>
      </c>
      <c r="F308" s="36" t="s">
        <v>50</v>
      </c>
      <c r="G308" s="36" t="s">
        <v>1117</v>
      </c>
      <c r="H308" s="36" t="s">
        <v>1118</v>
      </c>
      <c r="I308" s="36" t="s">
        <v>102</v>
      </c>
      <c r="J308" s="36" t="s">
        <v>27</v>
      </c>
      <c r="K308" s="36" t="s">
        <v>1119</v>
      </c>
      <c r="L308" s="36" t="s">
        <v>788</v>
      </c>
      <c r="M308" s="36">
        <v>8701</v>
      </c>
      <c r="N308" s="36" t="s">
        <v>148</v>
      </c>
      <c r="O308" s="36" t="s">
        <v>1120</v>
      </c>
      <c r="P308" s="36" t="s">
        <v>46</v>
      </c>
      <c r="Q308" s="36" t="s">
        <v>75</v>
      </c>
      <c r="R308" s="36" t="s">
        <v>1121</v>
      </c>
      <c r="S308" s="36">
        <v>45.48</v>
      </c>
      <c r="T308" s="36">
        <v>3</v>
      </c>
      <c r="U308" s="36">
        <v>0</v>
      </c>
      <c r="V308" s="36">
        <v>20.9208</v>
      </c>
    </row>
    <row r="309" spans="1:22" x14ac:dyDescent="0.25">
      <c r="A309" s="36">
        <v>308</v>
      </c>
      <c r="B309" s="36" t="s">
        <v>1116</v>
      </c>
      <c r="C309" s="36">
        <v>2011</v>
      </c>
      <c r="D309" s="37">
        <v>40695</v>
      </c>
      <c r="E309" s="37">
        <v>40700</v>
      </c>
      <c r="F309" s="36" t="s">
        <v>50</v>
      </c>
      <c r="G309" s="36" t="s">
        <v>1117</v>
      </c>
      <c r="H309" s="36" t="s">
        <v>1118</v>
      </c>
      <c r="I309" s="36" t="s">
        <v>102</v>
      </c>
      <c r="J309" s="36" t="s">
        <v>27</v>
      </c>
      <c r="K309" s="36" t="s">
        <v>1119</v>
      </c>
      <c r="L309" s="36" t="s">
        <v>788</v>
      </c>
      <c r="M309" s="36">
        <v>8701</v>
      </c>
      <c r="N309" s="36" t="s">
        <v>148</v>
      </c>
      <c r="O309" s="36" t="s">
        <v>1122</v>
      </c>
      <c r="P309" s="36" t="s">
        <v>46</v>
      </c>
      <c r="Q309" s="36" t="s">
        <v>68</v>
      </c>
      <c r="R309" s="36" t="s">
        <v>1123</v>
      </c>
      <c r="S309" s="36">
        <v>289.2</v>
      </c>
      <c r="T309" s="36">
        <v>6</v>
      </c>
      <c r="U309" s="36">
        <v>0</v>
      </c>
      <c r="V309" s="36">
        <v>83.867999999999995</v>
      </c>
    </row>
    <row r="310" spans="1:22" x14ac:dyDescent="0.25">
      <c r="A310" s="36">
        <v>309</v>
      </c>
      <c r="B310" s="36" t="s">
        <v>1124</v>
      </c>
      <c r="C310" s="36">
        <v>2014</v>
      </c>
      <c r="D310" s="37">
        <v>41745</v>
      </c>
      <c r="E310" s="37">
        <v>41747</v>
      </c>
      <c r="F310" s="36" t="s">
        <v>188</v>
      </c>
      <c r="G310" s="36" t="s">
        <v>1125</v>
      </c>
      <c r="H310" s="36" t="s">
        <v>1126</v>
      </c>
      <c r="I310" s="36" t="s">
        <v>26</v>
      </c>
      <c r="J310" s="36" t="s">
        <v>27</v>
      </c>
      <c r="K310" s="36" t="s">
        <v>1127</v>
      </c>
      <c r="L310" s="36" t="s">
        <v>319</v>
      </c>
      <c r="M310" s="36">
        <v>22204</v>
      </c>
      <c r="N310" s="36" t="s">
        <v>30</v>
      </c>
      <c r="O310" s="36" t="s">
        <v>1128</v>
      </c>
      <c r="P310" s="36" t="s">
        <v>46</v>
      </c>
      <c r="Q310" s="36" t="s">
        <v>68</v>
      </c>
      <c r="R310" s="36" t="s">
        <v>1129</v>
      </c>
      <c r="S310" s="36">
        <v>4.8899999999999997</v>
      </c>
      <c r="T310" s="36">
        <v>1</v>
      </c>
      <c r="U310" s="36">
        <v>0</v>
      </c>
      <c r="V310" s="36">
        <v>2.0049000000000001</v>
      </c>
    </row>
    <row r="311" spans="1:22" x14ac:dyDescent="0.25">
      <c r="A311" s="36">
        <v>310</v>
      </c>
      <c r="B311" s="36" t="s">
        <v>1130</v>
      </c>
      <c r="C311" s="36">
        <v>2013</v>
      </c>
      <c r="D311" s="37">
        <v>41530</v>
      </c>
      <c r="E311" s="37">
        <v>41532</v>
      </c>
      <c r="F311" s="36" t="s">
        <v>23</v>
      </c>
      <c r="G311" s="36" t="s">
        <v>1131</v>
      </c>
      <c r="H311" s="36" t="s">
        <v>1132</v>
      </c>
      <c r="I311" s="36" t="s">
        <v>41</v>
      </c>
      <c r="J311" s="36" t="s">
        <v>27</v>
      </c>
      <c r="K311" s="36" t="s">
        <v>1133</v>
      </c>
      <c r="L311" s="36" t="s">
        <v>457</v>
      </c>
      <c r="M311" s="36">
        <v>80004</v>
      </c>
      <c r="N311" s="36" t="s">
        <v>44</v>
      </c>
      <c r="O311" s="36" t="s">
        <v>1134</v>
      </c>
      <c r="P311" s="36" t="s">
        <v>32</v>
      </c>
      <c r="Q311" s="36" t="s">
        <v>65</v>
      </c>
      <c r="R311" s="36" t="s">
        <v>1135</v>
      </c>
      <c r="S311" s="36">
        <v>15.135999999999999</v>
      </c>
      <c r="T311" s="36">
        <v>4</v>
      </c>
      <c r="U311" s="36">
        <v>0.2</v>
      </c>
      <c r="V311" s="36">
        <v>3.5948000000000002</v>
      </c>
    </row>
    <row r="312" spans="1:22" x14ac:dyDescent="0.25">
      <c r="A312" s="36">
        <v>311</v>
      </c>
      <c r="B312" s="36" t="s">
        <v>1130</v>
      </c>
      <c r="C312" s="36">
        <v>2013</v>
      </c>
      <c r="D312" s="37">
        <v>41530</v>
      </c>
      <c r="E312" s="37">
        <v>41532</v>
      </c>
      <c r="F312" s="36" t="s">
        <v>23</v>
      </c>
      <c r="G312" s="36" t="s">
        <v>1131</v>
      </c>
      <c r="H312" s="36" t="s">
        <v>1132</v>
      </c>
      <c r="I312" s="36" t="s">
        <v>41</v>
      </c>
      <c r="J312" s="36" t="s">
        <v>27</v>
      </c>
      <c r="K312" s="36" t="s">
        <v>1133</v>
      </c>
      <c r="L312" s="36" t="s">
        <v>457</v>
      </c>
      <c r="M312" s="36">
        <v>80004</v>
      </c>
      <c r="N312" s="36" t="s">
        <v>44</v>
      </c>
      <c r="O312" s="36" t="s">
        <v>1136</v>
      </c>
      <c r="P312" s="36" t="s">
        <v>32</v>
      </c>
      <c r="Q312" s="36" t="s">
        <v>36</v>
      </c>
      <c r="R312" s="36" t="s">
        <v>1137</v>
      </c>
      <c r="S312" s="36">
        <v>466.76799999999997</v>
      </c>
      <c r="T312" s="36">
        <v>2</v>
      </c>
      <c r="U312" s="36">
        <v>0.2</v>
      </c>
      <c r="V312" s="36">
        <v>52.511400000000002</v>
      </c>
    </row>
    <row r="313" spans="1:22" x14ac:dyDescent="0.25">
      <c r="A313" s="36">
        <v>312</v>
      </c>
      <c r="B313" s="36" t="s">
        <v>1130</v>
      </c>
      <c r="C313" s="36">
        <v>2013</v>
      </c>
      <c r="D313" s="37">
        <v>41530</v>
      </c>
      <c r="E313" s="37">
        <v>41532</v>
      </c>
      <c r="F313" s="36" t="s">
        <v>23</v>
      </c>
      <c r="G313" s="36" t="s">
        <v>1131</v>
      </c>
      <c r="H313" s="36" t="s">
        <v>1132</v>
      </c>
      <c r="I313" s="36" t="s">
        <v>41</v>
      </c>
      <c r="J313" s="36" t="s">
        <v>27</v>
      </c>
      <c r="K313" s="36" t="s">
        <v>1133</v>
      </c>
      <c r="L313" s="36" t="s">
        <v>457</v>
      </c>
      <c r="M313" s="36">
        <v>80004</v>
      </c>
      <c r="N313" s="36" t="s">
        <v>44</v>
      </c>
      <c r="O313" s="36" t="s">
        <v>1138</v>
      </c>
      <c r="P313" s="36" t="s">
        <v>32</v>
      </c>
      <c r="Q313" s="36" t="s">
        <v>65</v>
      </c>
      <c r="R313" s="36" t="s">
        <v>1139</v>
      </c>
      <c r="S313" s="36">
        <v>15.231999999999999</v>
      </c>
      <c r="T313" s="36">
        <v>1</v>
      </c>
      <c r="U313" s="36">
        <v>0.2</v>
      </c>
      <c r="V313" s="36">
        <v>1.7136</v>
      </c>
    </row>
    <row r="314" spans="1:22" x14ac:dyDescent="0.25">
      <c r="A314" s="36">
        <v>313</v>
      </c>
      <c r="B314" s="36" t="s">
        <v>1130</v>
      </c>
      <c r="C314" s="36">
        <v>2013</v>
      </c>
      <c r="D314" s="37">
        <v>41530</v>
      </c>
      <c r="E314" s="37">
        <v>41532</v>
      </c>
      <c r="F314" s="36" t="s">
        <v>23</v>
      </c>
      <c r="G314" s="36" t="s">
        <v>1131</v>
      </c>
      <c r="H314" s="36" t="s">
        <v>1132</v>
      </c>
      <c r="I314" s="36" t="s">
        <v>41</v>
      </c>
      <c r="J314" s="36" t="s">
        <v>27</v>
      </c>
      <c r="K314" s="36" t="s">
        <v>1133</v>
      </c>
      <c r="L314" s="36" t="s">
        <v>457</v>
      </c>
      <c r="M314" s="36">
        <v>80004</v>
      </c>
      <c r="N314" s="36" t="s">
        <v>44</v>
      </c>
      <c r="O314" s="36" t="s">
        <v>1140</v>
      </c>
      <c r="P314" s="36" t="s">
        <v>46</v>
      </c>
      <c r="Q314" s="36" t="s">
        <v>47</v>
      </c>
      <c r="R314" s="36" t="s">
        <v>1141</v>
      </c>
      <c r="S314" s="36">
        <v>6.2640000000000002</v>
      </c>
      <c r="T314" s="36">
        <v>3</v>
      </c>
      <c r="U314" s="36">
        <v>0.2</v>
      </c>
      <c r="V314" s="36">
        <v>2.0358000000000001</v>
      </c>
    </row>
    <row r="315" spans="1:22" x14ac:dyDescent="0.25">
      <c r="A315" s="36">
        <v>314</v>
      </c>
      <c r="B315" s="36" t="s">
        <v>1142</v>
      </c>
      <c r="C315" s="36">
        <v>2011</v>
      </c>
      <c r="D315" s="37">
        <v>40813</v>
      </c>
      <c r="E315" s="37">
        <v>40819</v>
      </c>
      <c r="F315" s="36" t="s">
        <v>50</v>
      </c>
      <c r="G315" s="36" t="s">
        <v>1143</v>
      </c>
      <c r="H315" s="36" t="s">
        <v>1144</v>
      </c>
      <c r="I315" s="36" t="s">
        <v>41</v>
      </c>
      <c r="J315" s="36" t="s">
        <v>27</v>
      </c>
      <c r="K315" s="36" t="s">
        <v>1145</v>
      </c>
      <c r="L315" s="36" t="s">
        <v>788</v>
      </c>
      <c r="M315" s="36">
        <v>7601</v>
      </c>
      <c r="N315" s="36" t="s">
        <v>148</v>
      </c>
      <c r="O315" s="36" t="s">
        <v>1146</v>
      </c>
      <c r="P315" s="36" t="s">
        <v>32</v>
      </c>
      <c r="Q315" s="36" t="s">
        <v>65</v>
      </c>
      <c r="R315" s="36" t="s">
        <v>1147</v>
      </c>
      <c r="S315" s="36">
        <v>87.54</v>
      </c>
      <c r="T315" s="36">
        <v>3</v>
      </c>
      <c r="U315" s="36">
        <v>0</v>
      </c>
      <c r="V315" s="36">
        <v>37.642200000000003</v>
      </c>
    </row>
    <row r="316" spans="1:22" x14ac:dyDescent="0.25">
      <c r="A316" s="36">
        <v>315</v>
      </c>
      <c r="B316" s="36" t="s">
        <v>1148</v>
      </c>
      <c r="C316" s="36">
        <v>2011</v>
      </c>
      <c r="D316" s="37">
        <v>40764</v>
      </c>
      <c r="E316" s="37">
        <v>40771</v>
      </c>
      <c r="F316" s="36" t="s">
        <v>50</v>
      </c>
      <c r="G316" s="36" t="s">
        <v>1149</v>
      </c>
      <c r="H316" s="36" t="s">
        <v>1150</v>
      </c>
      <c r="I316" s="36" t="s">
        <v>41</v>
      </c>
      <c r="J316" s="36" t="s">
        <v>27</v>
      </c>
      <c r="K316" s="36" t="s">
        <v>1151</v>
      </c>
      <c r="L316" s="36" t="s">
        <v>54</v>
      </c>
      <c r="M316" s="36">
        <v>33710</v>
      </c>
      <c r="N316" s="36" t="s">
        <v>30</v>
      </c>
      <c r="O316" s="36" t="s">
        <v>1152</v>
      </c>
      <c r="P316" s="36" t="s">
        <v>71</v>
      </c>
      <c r="Q316" s="36" t="s">
        <v>72</v>
      </c>
      <c r="R316" s="36" t="s">
        <v>1153</v>
      </c>
      <c r="S316" s="36">
        <v>178.38399999999999</v>
      </c>
      <c r="T316" s="36">
        <v>2</v>
      </c>
      <c r="U316" s="36">
        <v>0.2</v>
      </c>
      <c r="V316" s="36">
        <v>22.297999999999998</v>
      </c>
    </row>
    <row r="317" spans="1:22" x14ac:dyDescent="0.25">
      <c r="A317" s="36">
        <v>316</v>
      </c>
      <c r="B317" s="36" t="s">
        <v>1148</v>
      </c>
      <c r="C317" s="36">
        <v>2011</v>
      </c>
      <c r="D317" s="37">
        <v>40764</v>
      </c>
      <c r="E317" s="37">
        <v>40771</v>
      </c>
      <c r="F317" s="36" t="s">
        <v>50</v>
      </c>
      <c r="G317" s="36" t="s">
        <v>1149</v>
      </c>
      <c r="H317" s="36" t="s">
        <v>1150</v>
      </c>
      <c r="I317" s="36" t="s">
        <v>41</v>
      </c>
      <c r="J317" s="36" t="s">
        <v>27</v>
      </c>
      <c r="K317" s="36" t="s">
        <v>1151</v>
      </c>
      <c r="L317" s="36" t="s">
        <v>54</v>
      </c>
      <c r="M317" s="36">
        <v>33710</v>
      </c>
      <c r="N317" s="36" t="s">
        <v>30</v>
      </c>
      <c r="O317" s="36" t="s">
        <v>1154</v>
      </c>
      <c r="P317" s="36" t="s">
        <v>46</v>
      </c>
      <c r="Q317" s="36" t="s">
        <v>90</v>
      </c>
      <c r="R317" s="36" t="s">
        <v>1155</v>
      </c>
      <c r="S317" s="36">
        <v>15.552</v>
      </c>
      <c r="T317" s="36">
        <v>3</v>
      </c>
      <c r="U317" s="36">
        <v>0.2</v>
      </c>
      <c r="V317" s="36">
        <v>5.4432</v>
      </c>
    </row>
    <row r="318" spans="1:22" x14ac:dyDescent="0.25">
      <c r="A318" s="36">
        <v>317</v>
      </c>
      <c r="B318" s="36" t="s">
        <v>1156</v>
      </c>
      <c r="C318" s="36">
        <v>2011</v>
      </c>
      <c r="D318" s="37">
        <v>40905</v>
      </c>
      <c r="E318" s="37">
        <v>40907</v>
      </c>
      <c r="F318" s="36" t="s">
        <v>188</v>
      </c>
      <c r="G318" s="36" t="s">
        <v>1157</v>
      </c>
      <c r="H318" s="36" t="s">
        <v>1158</v>
      </c>
      <c r="I318" s="36" t="s">
        <v>41</v>
      </c>
      <c r="J318" s="36" t="s">
        <v>27</v>
      </c>
      <c r="K318" s="36" t="s">
        <v>146</v>
      </c>
      <c r="L318" s="36" t="s">
        <v>147</v>
      </c>
      <c r="M318" s="36">
        <v>19143</v>
      </c>
      <c r="N318" s="36" t="s">
        <v>148</v>
      </c>
      <c r="O318" s="36" t="s">
        <v>1159</v>
      </c>
      <c r="P318" s="36" t="s">
        <v>46</v>
      </c>
      <c r="Q318" s="36" t="s">
        <v>68</v>
      </c>
      <c r="R318" s="36" t="s">
        <v>1160</v>
      </c>
      <c r="S318" s="36">
        <v>99.135999999999996</v>
      </c>
      <c r="T318" s="36">
        <v>4</v>
      </c>
      <c r="U318" s="36">
        <v>0.2</v>
      </c>
      <c r="V318" s="36">
        <v>8.6744000000000003</v>
      </c>
    </row>
    <row r="319" spans="1:22" x14ac:dyDescent="0.25">
      <c r="A319" s="36">
        <v>318</v>
      </c>
      <c r="B319" s="36" t="s">
        <v>1161</v>
      </c>
      <c r="C319" s="36">
        <v>2011</v>
      </c>
      <c r="D319" s="37">
        <v>40851</v>
      </c>
      <c r="E319" s="37">
        <v>40856</v>
      </c>
      <c r="F319" s="36" t="s">
        <v>50</v>
      </c>
      <c r="G319" s="36" t="s">
        <v>1162</v>
      </c>
      <c r="H319" s="36" t="s">
        <v>1163</v>
      </c>
      <c r="I319" s="36" t="s">
        <v>102</v>
      </c>
      <c r="J319" s="36" t="s">
        <v>27</v>
      </c>
      <c r="K319" s="36" t="s">
        <v>266</v>
      </c>
      <c r="L319" s="36" t="s">
        <v>267</v>
      </c>
      <c r="M319" s="36">
        <v>10024</v>
      </c>
      <c r="N319" s="36" t="s">
        <v>148</v>
      </c>
      <c r="O319" s="36" t="s">
        <v>1164</v>
      </c>
      <c r="P319" s="36" t="s">
        <v>32</v>
      </c>
      <c r="Q319" s="36" t="s">
        <v>36</v>
      </c>
      <c r="R319" s="36" t="s">
        <v>1165</v>
      </c>
      <c r="S319" s="36">
        <v>135.88200000000001</v>
      </c>
      <c r="T319" s="36">
        <v>1</v>
      </c>
      <c r="U319" s="36">
        <v>0.1</v>
      </c>
      <c r="V319" s="36">
        <v>24.1568</v>
      </c>
    </row>
    <row r="320" spans="1:22" x14ac:dyDescent="0.25">
      <c r="A320" s="36">
        <v>319</v>
      </c>
      <c r="B320" s="36" t="s">
        <v>1161</v>
      </c>
      <c r="C320" s="36">
        <v>2011</v>
      </c>
      <c r="D320" s="37">
        <v>40851</v>
      </c>
      <c r="E320" s="37">
        <v>40856</v>
      </c>
      <c r="F320" s="36" t="s">
        <v>50</v>
      </c>
      <c r="G320" s="36" t="s">
        <v>1162</v>
      </c>
      <c r="H320" s="36" t="s">
        <v>1163</v>
      </c>
      <c r="I320" s="36" t="s">
        <v>102</v>
      </c>
      <c r="J320" s="36" t="s">
        <v>27</v>
      </c>
      <c r="K320" s="36" t="s">
        <v>266</v>
      </c>
      <c r="L320" s="36" t="s">
        <v>267</v>
      </c>
      <c r="M320" s="36">
        <v>10024</v>
      </c>
      <c r="N320" s="36" t="s">
        <v>148</v>
      </c>
      <c r="O320" s="36" t="s">
        <v>1166</v>
      </c>
      <c r="P320" s="36" t="s">
        <v>71</v>
      </c>
      <c r="Q320" s="36" t="s">
        <v>682</v>
      </c>
      <c r="R320" s="36" t="s">
        <v>1167</v>
      </c>
      <c r="S320" s="36">
        <v>3991.98</v>
      </c>
      <c r="T320" s="36">
        <v>2</v>
      </c>
      <c r="U320" s="36">
        <v>0</v>
      </c>
      <c r="V320" s="36">
        <v>1995.99</v>
      </c>
    </row>
    <row r="321" spans="1:22" x14ac:dyDescent="0.25">
      <c r="A321" s="36">
        <v>320</v>
      </c>
      <c r="B321" s="36" t="s">
        <v>1161</v>
      </c>
      <c r="C321" s="36">
        <v>2011</v>
      </c>
      <c r="D321" s="37">
        <v>40851</v>
      </c>
      <c r="E321" s="37">
        <v>40856</v>
      </c>
      <c r="F321" s="36" t="s">
        <v>50</v>
      </c>
      <c r="G321" s="36" t="s">
        <v>1162</v>
      </c>
      <c r="H321" s="36" t="s">
        <v>1163</v>
      </c>
      <c r="I321" s="36" t="s">
        <v>102</v>
      </c>
      <c r="J321" s="36" t="s">
        <v>27</v>
      </c>
      <c r="K321" s="36" t="s">
        <v>266</v>
      </c>
      <c r="L321" s="36" t="s">
        <v>267</v>
      </c>
      <c r="M321" s="36">
        <v>10024</v>
      </c>
      <c r="N321" s="36" t="s">
        <v>148</v>
      </c>
      <c r="O321" s="36" t="s">
        <v>212</v>
      </c>
      <c r="P321" s="36" t="s">
        <v>71</v>
      </c>
      <c r="Q321" s="36" t="s">
        <v>72</v>
      </c>
      <c r="R321" s="36" t="s">
        <v>213</v>
      </c>
      <c r="S321" s="36">
        <v>275.94</v>
      </c>
      <c r="T321" s="36">
        <v>6</v>
      </c>
      <c r="U321" s="36">
        <v>0</v>
      </c>
      <c r="V321" s="36">
        <v>80.022599999999997</v>
      </c>
    </row>
    <row r="322" spans="1:22" x14ac:dyDescent="0.25">
      <c r="A322" s="36">
        <v>321</v>
      </c>
      <c r="B322" s="36" t="s">
        <v>1161</v>
      </c>
      <c r="C322" s="36">
        <v>2011</v>
      </c>
      <c r="D322" s="37">
        <v>40851</v>
      </c>
      <c r="E322" s="37">
        <v>40856</v>
      </c>
      <c r="F322" s="36" t="s">
        <v>50</v>
      </c>
      <c r="G322" s="36" t="s">
        <v>1162</v>
      </c>
      <c r="H322" s="36" t="s">
        <v>1163</v>
      </c>
      <c r="I322" s="36" t="s">
        <v>102</v>
      </c>
      <c r="J322" s="36" t="s">
        <v>27</v>
      </c>
      <c r="K322" s="36" t="s">
        <v>266</v>
      </c>
      <c r="L322" s="36" t="s">
        <v>267</v>
      </c>
      <c r="M322" s="36">
        <v>10024</v>
      </c>
      <c r="N322" s="36" t="s">
        <v>148</v>
      </c>
      <c r="O322" s="36" t="s">
        <v>1168</v>
      </c>
      <c r="P322" s="36" t="s">
        <v>71</v>
      </c>
      <c r="Q322" s="36" t="s">
        <v>161</v>
      </c>
      <c r="R322" s="36" t="s">
        <v>1169</v>
      </c>
      <c r="S322" s="36">
        <v>360</v>
      </c>
      <c r="T322" s="36">
        <v>4</v>
      </c>
      <c r="U322" s="36">
        <v>0</v>
      </c>
      <c r="V322" s="36">
        <v>129.6</v>
      </c>
    </row>
    <row r="323" spans="1:22" x14ac:dyDescent="0.25">
      <c r="A323" s="36">
        <v>322</v>
      </c>
      <c r="B323" s="36" t="s">
        <v>1161</v>
      </c>
      <c r="C323" s="36">
        <v>2011</v>
      </c>
      <c r="D323" s="37">
        <v>40851</v>
      </c>
      <c r="E323" s="37">
        <v>40856</v>
      </c>
      <c r="F323" s="36" t="s">
        <v>50</v>
      </c>
      <c r="G323" s="36" t="s">
        <v>1162</v>
      </c>
      <c r="H323" s="36" t="s">
        <v>1163</v>
      </c>
      <c r="I323" s="36" t="s">
        <v>102</v>
      </c>
      <c r="J323" s="36" t="s">
        <v>27</v>
      </c>
      <c r="K323" s="36" t="s">
        <v>266</v>
      </c>
      <c r="L323" s="36" t="s">
        <v>267</v>
      </c>
      <c r="M323" s="36">
        <v>10024</v>
      </c>
      <c r="N323" s="36" t="s">
        <v>148</v>
      </c>
      <c r="O323" s="36" t="s">
        <v>547</v>
      </c>
      <c r="P323" s="36" t="s">
        <v>46</v>
      </c>
      <c r="Q323" s="36" t="s">
        <v>59</v>
      </c>
      <c r="R323" s="36" t="s">
        <v>548</v>
      </c>
      <c r="S323" s="36">
        <v>43.57</v>
      </c>
      <c r="T323" s="36">
        <v>1</v>
      </c>
      <c r="U323" s="36">
        <v>0</v>
      </c>
      <c r="V323" s="36">
        <v>13.071</v>
      </c>
    </row>
    <row r="324" spans="1:22" x14ac:dyDescent="0.25">
      <c r="A324" s="36">
        <v>323</v>
      </c>
      <c r="B324" s="36" t="s">
        <v>1170</v>
      </c>
      <c r="C324" s="36">
        <v>2011</v>
      </c>
      <c r="D324" s="37">
        <v>40805</v>
      </c>
      <c r="E324" s="37">
        <v>40810</v>
      </c>
      <c r="F324" s="36" t="s">
        <v>50</v>
      </c>
      <c r="G324" s="36" t="s">
        <v>1171</v>
      </c>
      <c r="H324" s="36" t="s">
        <v>1172</v>
      </c>
      <c r="I324" s="36" t="s">
        <v>41</v>
      </c>
      <c r="J324" s="36" t="s">
        <v>27</v>
      </c>
      <c r="K324" s="36" t="s">
        <v>1173</v>
      </c>
      <c r="L324" s="36" t="s">
        <v>43</v>
      </c>
      <c r="M324" s="36">
        <v>90805</v>
      </c>
      <c r="N324" s="36" t="s">
        <v>44</v>
      </c>
      <c r="O324" s="36" t="s">
        <v>1174</v>
      </c>
      <c r="P324" s="36" t="s">
        <v>46</v>
      </c>
      <c r="Q324" s="36" t="s">
        <v>269</v>
      </c>
      <c r="R324" s="36" t="s">
        <v>1175</v>
      </c>
      <c r="S324" s="36">
        <v>7.16</v>
      </c>
      <c r="T324" s="36">
        <v>2</v>
      </c>
      <c r="U324" s="36">
        <v>0</v>
      </c>
      <c r="V324" s="36">
        <v>3.58</v>
      </c>
    </row>
    <row r="325" spans="1:22" x14ac:dyDescent="0.25">
      <c r="A325" s="36">
        <v>324</v>
      </c>
      <c r="B325" s="36" t="s">
        <v>1176</v>
      </c>
      <c r="C325" s="36">
        <v>2013</v>
      </c>
      <c r="D325" s="37">
        <v>41388</v>
      </c>
      <c r="E325" s="37">
        <v>41392</v>
      </c>
      <c r="F325" s="36" t="s">
        <v>50</v>
      </c>
      <c r="G325" s="36" t="s">
        <v>1177</v>
      </c>
      <c r="H325" s="36" t="s">
        <v>1178</v>
      </c>
      <c r="I325" s="36" t="s">
        <v>41</v>
      </c>
      <c r="J325" s="36" t="s">
        <v>27</v>
      </c>
      <c r="K325" s="36" t="s">
        <v>1179</v>
      </c>
      <c r="L325" s="36" t="s">
        <v>43</v>
      </c>
      <c r="M325" s="36">
        <v>92345</v>
      </c>
      <c r="N325" s="36" t="s">
        <v>44</v>
      </c>
      <c r="O325" s="36" t="s">
        <v>1088</v>
      </c>
      <c r="P325" s="36" t="s">
        <v>46</v>
      </c>
      <c r="Q325" s="36" t="s">
        <v>75</v>
      </c>
      <c r="R325" s="36" t="s">
        <v>1089</v>
      </c>
      <c r="S325" s="36">
        <v>251.52</v>
      </c>
      <c r="T325" s="36">
        <v>6</v>
      </c>
      <c r="U325" s="36">
        <v>0.2</v>
      </c>
      <c r="V325" s="36">
        <v>81.744</v>
      </c>
    </row>
    <row r="326" spans="1:22" x14ac:dyDescent="0.25">
      <c r="A326" s="36">
        <v>325</v>
      </c>
      <c r="B326" s="36" t="s">
        <v>1176</v>
      </c>
      <c r="C326" s="36">
        <v>2013</v>
      </c>
      <c r="D326" s="37">
        <v>41388</v>
      </c>
      <c r="E326" s="37">
        <v>41392</v>
      </c>
      <c r="F326" s="36" t="s">
        <v>50</v>
      </c>
      <c r="G326" s="36" t="s">
        <v>1177</v>
      </c>
      <c r="H326" s="36" t="s">
        <v>1178</v>
      </c>
      <c r="I326" s="36" t="s">
        <v>41</v>
      </c>
      <c r="J326" s="36" t="s">
        <v>27</v>
      </c>
      <c r="K326" s="36" t="s">
        <v>1179</v>
      </c>
      <c r="L326" s="36" t="s">
        <v>43</v>
      </c>
      <c r="M326" s="36">
        <v>92345</v>
      </c>
      <c r="N326" s="36" t="s">
        <v>44</v>
      </c>
      <c r="O326" s="36" t="s">
        <v>1180</v>
      </c>
      <c r="P326" s="36" t="s">
        <v>71</v>
      </c>
      <c r="Q326" s="36" t="s">
        <v>161</v>
      </c>
      <c r="R326" s="36" t="s">
        <v>1181</v>
      </c>
      <c r="S326" s="36">
        <v>99.99</v>
      </c>
      <c r="T326" s="36">
        <v>1</v>
      </c>
      <c r="U326" s="36">
        <v>0</v>
      </c>
      <c r="V326" s="36">
        <v>34.996499999999997</v>
      </c>
    </row>
    <row r="327" spans="1:22" x14ac:dyDescent="0.25">
      <c r="A327" s="36">
        <v>326</v>
      </c>
      <c r="B327" s="36" t="s">
        <v>1182</v>
      </c>
      <c r="C327" s="36">
        <v>2014</v>
      </c>
      <c r="D327" s="37">
        <v>41947</v>
      </c>
      <c r="E327" s="37">
        <v>41949</v>
      </c>
      <c r="F327" s="36" t="s">
        <v>23</v>
      </c>
      <c r="G327" s="36" t="s">
        <v>1183</v>
      </c>
      <c r="H327" s="36" t="s">
        <v>1184</v>
      </c>
      <c r="I327" s="36" t="s">
        <v>41</v>
      </c>
      <c r="J327" s="36" t="s">
        <v>27</v>
      </c>
      <c r="K327" s="36" t="s">
        <v>1185</v>
      </c>
      <c r="L327" s="36" t="s">
        <v>335</v>
      </c>
      <c r="M327" s="36">
        <v>37130</v>
      </c>
      <c r="N327" s="36" t="s">
        <v>30</v>
      </c>
      <c r="O327" s="36" t="s">
        <v>1186</v>
      </c>
      <c r="P327" s="36" t="s">
        <v>32</v>
      </c>
      <c r="Q327" s="36" t="s">
        <v>65</v>
      </c>
      <c r="R327" s="36" t="s">
        <v>1187</v>
      </c>
      <c r="S327" s="36">
        <v>15.992000000000001</v>
      </c>
      <c r="T327" s="36">
        <v>1</v>
      </c>
      <c r="U327" s="36">
        <v>0.2</v>
      </c>
      <c r="V327" s="36">
        <v>0.99950000000000006</v>
      </c>
    </row>
    <row r="328" spans="1:22" x14ac:dyDescent="0.25">
      <c r="A328" s="36">
        <v>327</v>
      </c>
      <c r="B328" s="36" t="s">
        <v>1188</v>
      </c>
      <c r="C328" s="36">
        <v>2013</v>
      </c>
      <c r="D328" s="37">
        <v>41517</v>
      </c>
      <c r="E328" s="37">
        <v>41519</v>
      </c>
      <c r="F328" s="36" t="s">
        <v>188</v>
      </c>
      <c r="G328" s="36" t="s">
        <v>1189</v>
      </c>
      <c r="H328" s="36" t="s">
        <v>1190</v>
      </c>
      <c r="I328" s="36" t="s">
        <v>26</v>
      </c>
      <c r="J328" s="36" t="s">
        <v>27</v>
      </c>
      <c r="K328" s="36" t="s">
        <v>146</v>
      </c>
      <c r="L328" s="36" t="s">
        <v>147</v>
      </c>
      <c r="M328" s="36">
        <v>19143</v>
      </c>
      <c r="N328" s="36" t="s">
        <v>148</v>
      </c>
      <c r="O328" s="36" t="s">
        <v>1191</v>
      </c>
      <c r="P328" s="36" t="s">
        <v>71</v>
      </c>
      <c r="Q328" s="36" t="s">
        <v>72</v>
      </c>
      <c r="R328" s="36" t="s">
        <v>1192</v>
      </c>
      <c r="S328" s="36">
        <v>290.89800000000002</v>
      </c>
      <c r="T328" s="36">
        <v>3</v>
      </c>
      <c r="U328" s="36">
        <v>0.4</v>
      </c>
      <c r="V328" s="36">
        <v>-67.876199999999997</v>
      </c>
    </row>
    <row r="329" spans="1:22" x14ac:dyDescent="0.25">
      <c r="A329" s="36">
        <v>328</v>
      </c>
      <c r="B329" s="36" t="s">
        <v>1188</v>
      </c>
      <c r="C329" s="36">
        <v>2013</v>
      </c>
      <c r="D329" s="37">
        <v>41517</v>
      </c>
      <c r="E329" s="37">
        <v>41519</v>
      </c>
      <c r="F329" s="36" t="s">
        <v>188</v>
      </c>
      <c r="G329" s="36" t="s">
        <v>1189</v>
      </c>
      <c r="H329" s="36" t="s">
        <v>1190</v>
      </c>
      <c r="I329" s="36" t="s">
        <v>26</v>
      </c>
      <c r="J329" s="36" t="s">
        <v>27</v>
      </c>
      <c r="K329" s="36" t="s">
        <v>146</v>
      </c>
      <c r="L329" s="36" t="s">
        <v>147</v>
      </c>
      <c r="M329" s="36">
        <v>19143</v>
      </c>
      <c r="N329" s="36" t="s">
        <v>148</v>
      </c>
      <c r="O329" s="36" t="s">
        <v>1193</v>
      </c>
      <c r="P329" s="36" t="s">
        <v>46</v>
      </c>
      <c r="Q329" s="36" t="s">
        <v>59</v>
      </c>
      <c r="R329" s="36" t="s">
        <v>1194</v>
      </c>
      <c r="S329" s="36">
        <v>54.223999999999997</v>
      </c>
      <c r="T329" s="36">
        <v>2</v>
      </c>
      <c r="U329" s="36">
        <v>0.2</v>
      </c>
      <c r="V329" s="36">
        <v>3.3889999999999998</v>
      </c>
    </row>
    <row r="330" spans="1:22" x14ac:dyDescent="0.25">
      <c r="A330" s="36">
        <v>329</v>
      </c>
      <c r="B330" s="36" t="s">
        <v>1188</v>
      </c>
      <c r="C330" s="36">
        <v>2013</v>
      </c>
      <c r="D330" s="37">
        <v>41517</v>
      </c>
      <c r="E330" s="37">
        <v>41519</v>
      </c>
      <c r="F330" s="36" t="s">
        <v>188</v>
      </c>
      <c r="G330" s="36" t="s">
        <v>1189</v>
      </c>
      <c r="H330" s="36" t="s">
        <v>1190</v>
      </c>
      <c r="I330" s="36" t="s">
        <v>26</v>
      </c>
      <c r="J330" s="36" t="s">
        <v>27</v>
      </c>
      <c r="K330" s="36" t="s">
        <v>146</v>
      </c>
      <c r="L330" s="36" t="s">
        <v>147</v>
      </c>
      <c r="M330" s="36">
        <v>19143</v>
      </c>
      <c r="N330" s="36" t="s">
        <v>148</v>
      </c>
      <c r="O330" s="36" t="s">
        <v>1195</v>
      </c>
      <c r="P330" s="36" t="s">
        <v>32</v>
      </c>
      <c r="Q330" s="36" t="s">
        <v>36</v>
      </c>
      <c r="R330" s="36" t="s">
        <v>1196</v>
      </c>
      <c r="S330" s="36">
        <v>786.74400000000003</v>
      </c>
      <c r="T330" s="36">
        <v>4</v>
      </c>
      <c r="U330" s="36">
        <v>0.3</v>
      </c>
      <c r="V330" s="36">
        <v>-258.5016</v>
      </c>
    </row>
    <row r="331" spans="1:22" x14ac:dyDescent="0.25">
      <c r="A331" s="36">
        <v>330</v>
      </c>
      <c r="B331" s="36" t="s">
        <v>1188</v>
      </c>
      <c r="C331" s="36">
        <v>2013</v>
      </c>
      <c r="D331" s="37">
        <v>41517</v>
      </c>
      <c r="E331" s="37">
        <v>41519</v>
      </c>
      <c r="F331" s="36" t="s">
        <v>188</v>
      </c>
      <c r="G331" s="36" t="s">
        <v>1189</v>
      </c>
      <c r="H331" s="36" t="s">
        <v>1190</v>
      </c>
      <c r="I331" s="36" t="s">
        <v>26</v>
      </c>
      <c r="J331" s="36" t="s">
        <v>27</v>
      </c>
      <c r="K331" s="36" t="s">
        <v>146</v>
      </c>
      <c r="L331" s="36" t="s">
        <v>147</v>
      </c>
      <c r="M331" s="36">
        <v>19143</v>
      </c>
      <c r="N331" s="36" t="s">
        <v>148</v>
      </c>
      <c r="O331" s="36" t="s">
        <v>1197</v>
      </c>
      <c r="P331" s="36" t="s">
        <v>46</v>
      </c>
      <c r="Q331" s="36" t="s">
        <v>47</v>
      </c>
      <c r="R331" s="36" t="s">
        <v>1198</v>
      </c>
      <c r="S331" s="36">
        <v>100.24</v>
      </c>
      <c r="T331" s="36">
        <v>10</v>
      </c>
      <c r="U331" s="36">
        <v>0.2</v>
      </c>
      <c r="V331" s="36">
        <v>33.831000000000003</v>
      </c>
    </row>
    <row r="332" spans="1:22" x14ac:dyDescent="0.25">
      <c r="A332" s="36">
        <v>331</v>
      </c>
      <c r="B332" s="36" t="s">
        <v>1188</v>
      </c>
      <c r="C332" s="36">
        <v>2013</v>
      </c>
      <c r="D332" s="37">
        <v>41517</v>
      </c>
      <c r="E332" s="37">
        <v>41519</v>
      </c>
      <c r="F332" s="36" t="s">
        <v>188</v>
      </c>
      <c r="G332" s="36" t="s">
        <v>1189</v>
      </c>
      <c r="H332" s="36" t="s">
        <v>1190</v>
      </c>
      <c r="I332" s="36" t="s">
        <v>26</v>
      </c>
      <c r="J332" s="36" t="s">
        <v>27</v>
      </c>
      <c r="K332" s="36" t="s">
        <v>146</v>
      </c>
      <c r="L332" s="36" t="s">
        <v>147</v>
      </c>
      <c r="M332" s="36">
        <v>19143</v>
      </c>
      <c r="N332" s="36" t="s">
        <v>148</v>
      </c>
      <c r="O332" s="36" t="s">
        <v>1199</v>
      </c>
      <c r="P332" s="36" t="s">
        <v>46</v>
      </c>
      <c r="Q332" s="36" t="s">
        <v>75</v>
      </c>
      <c r="R332" s="36" t="s">
        <v>1200</v>
      </c>
      <c r="S332" s="36">
        <v>37.764000000000003</v>
      </c>
      <c r="T332" s="36">
        <v>6</v>
      </c>
      <c r="U332" s="36">
        <v>0.7</v>
      </c>
      <c r="V332" s="36">
        <v>-27.6936</v>
      </c>
    </row>
    <row r="333" spans="1:22" x14ac:dyDescent="0.25">
      <c r="A333" s="36">
        <v>332</v>
      </c>
      <c r="B333" s="36" t="s">
        <v>1201</v>
      </c>
      <c r="C333" s="36">
        <v>2013</v>
      </c>
      <c r="D333" s="37">
        <v>41390</v>
      </c>
      <c r="E333" s="37">
        <v>41394</v>
      </c>
      <c r="F333" s="36" t="s">
        <v>23</v>
      </c>
      <c r="G333" s="36" t="s">
        <v>1202</v>
      </c>
      <c r="H333" s="36" t="s">
        <v>1203</v>
      </c>
      <c r="I333" s="36" t="s">
        <v>26</v>
      </c>
      <c r="J333" s="36" t="s">
        <v>27</v>
      </c>
      <c r="K333" s="36" t="s">
        <v>146</v>
      </c>
      <c r="L333" s="36" t="s">
        <v>147</v>
      </c>
      <c r="M333" s="36">
        <v>19134</v>
      </c>
      <c r="N333" s="36" t="s">
        <v>148</v>
      </c>
      <c r="O333" s="36" t="s">
        <v>1204</v>
      </c>
      <c r="P333" s="36" t="s">
        <v>71</v>
      </c>
      <c r="Q333" s="36" t="s">
        <v>72</v>
      </c>
      <c r="R333" s="36" t="s">
        <v>1205</v>
      </c>
      <c r="S333" s="36">
        <v>82.8</v>
      </c>
      <c r="T333" s="36">
        <v>2</v>
      </c>
      <c r="U333" s="36">
        <v>0.4</v>
      </c>
      <c r="V333" s="36">
        <v>-20.7</v>
      </c>
    </row>
    <row r="334" spans="1:22" x14ac:dyDescent="0.25">
      <c r="A334" s="36">
        <v>333</v>
      </c>
      <c r="B334" s="36" t="s">
        <v>1201</v>
      </c>
      <c r="C334" s="36">
        <v>2013</v>
      </c>
      <c r="D334" s="37">
        <v>41390</v>
      </c>
      <c r="E334" s="37">
        <v>41394</v>
      </c>
      <c r="F334" s="36" t="s">
        <v>23</v>
      </c>
      <c r="G334" s="36" t="s">
        <v>1202</v>
      </c>
      <c r="H334" s="36" t="s">
        <v>1203</v>
      </c>
      <c r="I334" s="36" t="s">
        <v>26</v>
      </c>
      <c r="J334" s="36" t="s">
        <v>27</v>
      </c>
      <c r="K334" s="36" t="s">
        <v>146</v>
      </c>
      <c r="L334" s="36" t="s">
        <v>147</v>
      </c>
      <c r="M334" s="36">
        <v>19134</v>
      </c>
      <c r="N334" s="36" t="s">
        <v>148</v>
      </c>
      <c r="O334" s="36" t="s">
        <v>1206</v>
      </c>
      <c r="P334" s="36" t="s">
        <v>46</v>
      </c>
      <c r="Q334" s="36" t="s">
        <v>75</v>
      </c>
      <c r="R334" s="36" t="s">
        <v>1207</v>
      </c>
      <c r="S334" s="36">
        <v>20.724</v>
      </c>
      <c r="T334" s="36">
        <v>2</v>
      </c>
      <c r="U334" s="36">
        <v>0.7</v>
      </c>
      <c r="V334" s="36">
        <v>-13.816000000000001</v>
      </c>
    </row>
    <row r="335" spans="1:22" x14ac:dyDescent="0.25">
      <c r="A335" s="36">
        <v>334</v>
      </c>
      <c r="B335" s="36" t="s">
        <v>1201</v>
      </c>
      <c r="C335" s="36">
        <v>2013</v>
      </c>
      <c r="D335" s="37">
        <v>41390</v>
      </c>
      <c r="E335" s="37">
        <v>41394</v>
      </c>
      <c r="F335" s="36" t="s">
        <v>23</v>
      </c>
      <c r="G335" s="36" t="s">
        <v>1202</v>
      </c>
      <c r="H335" s="36" t="s">
        <v>1203</v>
      </c>
      <c r="I335" s="36" t="s">
        <v>26</v>
      </c>
      <c r="J335" s="36" t="s">
        <v>27</v>
      </c>
      <c r="K335" s="36" t="s">
        <v>146</v>
      </c>
      <c r="L335" s="36" t="s">
        <v>147</v>
      </c>
      <c r="M335" s="36">
        <v>19134</v>
      </c>
      <c r="N335" s="36" t="s">
        <v>148</v>
      </c>
      <c r="O335" s="36" t="s">
        <v>1208</v>
      </c>
      <c r="P335" s="36" t="s">
        <v>46</v>
      </c>
      <c r="Q335" s="36" t="s">
        <v>75</v>
      </c>
      <c r="R335" s="36" t="s">
        <v>1209</v>
      </c>
      <c r="S335" s="36">
        <v>4.8959999999999999</v>
      </c>
      <c r="T335" s="36">
        <v>3</v>
      </c>
      <c r="U335" s="36">
        <v>0.7</v>
      </c>
      <c r="V335" s="36">
        <v>-3.4272</v>
      </c>
    </row>
    <row r="336" spans="1:22" x14ac:dyDescent="0.25">
      <c r="A336" s="36">
        <v>335</v>
      </c>
      <c r="B336" s="36" t="s">
        <v>1210</v>
      </c>
      <c r="C336" s="36">
        <v>2012</v>
      </c>
      <c r="D336" s="37">
        <v>41153</v>
      </c>
      <c r="E336" s="37">
        <v>41156</v>
      </c>
      <c r="F336" s="36" t="s">
        <v>23</v>
      </c>
      <c r="G336" s="36" t="s">
        <v>1211</v>
      </c>
      <c r="H336" s="36" t="s">
        <v>1212</v>
      </c>
      <c r="I336" s="36" t="s">
        <v>26</v>
      </c>
      <c r="J336" s="36" t="s">
        <v>27</v>
      </c>
      <c r="K336" s="36" t="s">
        <v>42</v>
      </c>
      <c r="L336" s="36" t="s">
        <v>43</v>
      </c>
      <c r="M336" s="36">
        <v>90045</v>
      </c>
      <c r="N336" s="36" t="s">
        <v>44</v>
      </c>
      <c r="O336" s="36" t="s">
        <v>1213</v>
      </c>
      <c r="P336" s="36" t="s">
        <v>46</v>
      </c>
      <c r="Q336" s="36" t="s">
        <v>75</v>
      </c>
      <c r="R336" s="36" t="s">
        <v>1214</v>
      </c>
      <c r="S336" s="36">
        <v>4.7519999999999998</v>
      </c>
      <c r="T336" s="36">
        <v>1</v>
      </c>
      <c r="U336" s="36">
        <v>0.2</v>
      </c>
      <c r="V336" s="36">
        <v>1.6037999999999999</v>
      </c>
    </row>
    <row r="337" spans="1:22" x14ac:dyDescent="0.25">
      <c r="A337" s="36">
        <v>336</v>
      </c>
      <c r="B337" s="36" t="s">
        <v>1210</v>
      </c>
      <c r="C337" s="36">
        <v>2012</v>
      </c>
      <c r="D337" s="37">
        <v>41153</v>
      </c>
      <c r="E337" s="37">
        <v>41156</v>
      </c>
      <c r="F337" s="36" t="s">
        <v>23</v>
      </c>
      <c r="G337" s="36" t="s">
        <v>1211</v>
      </c>
      <c r="H337" s="36" t="s">
        <v>1212</v>
      </c>
      <c r="I337" s="36" t="s">
        <v>26</v>
      </c>
      <c r="J337" s="36" t="s">
        <v>27</v>
      </c>
      <c r="K337" s="36" t="s">
        <v>42</v>
      </c>
      <c r="L337" s="36" t="s">
        <v>43</v>
      </c>
      <c r="M337" s="36">
        <v>90045</v>
      </c>
      <c r="N337" s="36" t="s">
        <v>44</v>
      </c>
      <c r="O337" s="36" t="s">
        <v>1215</v>
      </c>
      <c r="P337" s="36" t="s">
        <v>71</v>
      </c>
      <c r="Q337" s="36" t="s">
        <v>1216</v>
      </c>
      <c r="R337" s="36" t="s">
        <v>1217</v>
      </c>
      <c r="S337" s="36">
        <v>959.98400000000004</v>
      </c>
      <c r="T337" s="36">
        <v>2</v>
      </c>
      <c r="U337" s="36">
        <v>0.2</v>
      </c>
      <c r="V337" s="36">
        <v>335.99439999999998</v>
      </c>
    </row>
    <row r="338" spans="1:22" x14ac:dyDescent="0.25">
      <c r="A338" s="36">
        <v>337</v>
      </c>
      <c r="B338" s="36" t="s">
        <v>1210</v>
      </c>
      <c r="C338" s="36">
        <v>2012</v>
      </c>
      <c r="D338" s="37">
        <v>41153</v>
      </c>
      <c r="E338" s="37">
        <v>41156</v>
      </c>
      <c r="F338" s="36" t="s">
        <v>23</v>
      </c>
      <c r="G338" s="36" t="s">
        <v>1211</v>
      </c>
      <c r="H338" s="36" t="s">
        <v>1212</v>
      </c>
      <c r="I338" s="36" t="s">
        <v>26</v>
      </c>
      <c r="J338" s="36" t="s">
        <v>27</v>
      </c>
      <c r="K338" s="36" t="s">
        <v>42</v>
      </c>
      <c r="L338" s="36" t="s">
        <v>43</v>
      </c>
      <c r="M338" s="36">
        <v>90045</v>
      </c>
      <c r="N338" s="36" t="s">
        <v>44</v>
      </c>
      <c r="O338" s="36" t="s">
        <v>1218</v>
      </c>
      <c r="P338" s="36" t="s">
        <v>46</v>
      </c>
      <c r="Q338" s="36" t="s">
        <v>75</v>
      </c>
      <c r="R338" s="36" t="s">
        <v>1219</v>
      </c>
      <c r="S338" s="36">
        <v>14.368</v>
      </c>
      <c r="T338" s="36">
        <v>4</v>
      </c>
      <c r="U338" s="36">
        <v>0.2</v>
      </c>
      <c r="V338" s="36">
        <v>4.49</v>
      </c>
    </row>
    <row r="339" spans="1:22" x14ac:dyDescent="0.25">
      <c r="A339" s="36">
        <v>338</v>
      </c>
      <c r="B339" s="36" t="s">
        <v>1220</v>
      </c>
      <c r="C339" s="36">
        <v>2011</v>
      </c>
      <c r="D339" s="37">
        <v>40736</v>
      </c>
      <c r="E339" s="37">
        <v>40741</v>
      </c>
      <c r="F339" s="36" t="s">
        <v>50</v>
      </c>
      <c r="G339" s="36" t="s">
        <v>1221</v>
      </c>
      <c r="H339" s="36" t="s">
        <v>1222</v>
      </c>
      <c r="I339" s="36" t="s">
        <v>41</v>
      </c>
      <c r="J339" s="36" t="s">
        <v>27</v>
      </c>
      <c r="K339" s="36" t="s">
        <v>127</v>
      </c>
      <c r="L339" s="36" t="s">
        <v>43</v>
      </c>
      <c r="M339" s="36">
        <v>94122</v>
      </c>
      <c r="N339" s="36" t="s">
        <v>44</v>
      </c>
      <c r="O339" s="36" t="s">
        <v>1223</v>
      </c>
      <c r="P339" s="36" t="s">
        <v>46</v>
      </c>
      <c r="Q339" s="36" t="s">
        <v>75</v>
      </c>
      <c r="R339" s="36" t="s">
        <v>1224</v>
      </c>
      <c r="S339" s="36">
        <v>7.7119999999999997</v>
      </c>
      <c r="T339" s="36">
        <v>2</v>
      </c>
      <c r="U339" s="36">
        <v>0.2</v>
      </c>
      <c r="V339" s="36">
        <v>2.7955999999999999</v>
      </c>
    </row>
    <row r="340" spans="1:22" x14ac:dyDescent="0.25">
      <c r="A340" s="36">
        <v>339</v>
      </c>
      <c r="B340" s="36" t="s">
        <v>1220</v>
      </c>
      <c r="C340" s="36">
        <v>2011</v>
      </c>
      <c r="D340" s="37">
        <v>40736</v>
      </c>
      <c r="E340" s="37">
        <v>40741</v>
      </c>
      <c r="F340" s="36" t="s">
        <v>50</v>
      </c>
      <c r="G340" s="36" t="s">
        <v>1221</v>
      </c>
      <c r="H340" s="36" t="s">
        <v>1222</v>
      </c>
      <c r="I340" s="36" t="s">
        <v>41</v>
      </c>
      <c r="J340" s="36" t="s">
        <v>27</v>
      </c>
      <c r="K340" s="36" t="s">
        <v>127</v>
      </c>
      <c r="L340" s="36" t="s">
        <v>43</v>
      </c>
      <c r="M340" s="36">
        <v>94122</v>
      </c>
      <c r="N340" s="36" t="s">
        <v>44</v>
      </c>
      <c r="O340" s="36" t="s">
        <v>1225</v>
      </c>
      <c r="P340" s="36" t="s">
        <v>32</v>
      </c>
      <c r="Q340" s="36" t="s">
        <v>56</v>
      </c>
      <c r="R340" s="36" t="s">
        <v>1226</v>
      </c>
      <c r="S340" s="36">
        <v>698.35199999999998</v>
      </c>
      <c r="T340" s="36">
        <v>3</v>
      </c>
      <c r="U340" s="36">
        <v>0.2</v>
      </c>
      <c r="V340" s="36">
        <v>-17.4588</v>
      </c>
    </row>
    <row r="341" spans="1:22" x14ac:dyDescent="0.25">
      <c r="A341" s="36">
        <v>340</v>
      </c>
      <c r="B341" s="36" t="s">
        <v>1227</v>
      </c>
      <c r="C341" s="36">
        <v>2012</v>
      </c>
      <c r="D341" s="37">
        <v>41082</v>
      </c>
      <c r="E341" s="37">
        <v>41086</v>
      </c>
      <c r="F341" s="36" t="s">
        <v>23</v>
      </c>
      <c r="G341" s="36" t="s">
        <v>916</v>
      </c>
      <c r="H341" s="36" t="s">
        <v>917</v>
      </c>
      <c r="I341" s="36" t="s">
        <v>26</v>
      </c>
      <c r="J341" s="36" t="s">
        <v>27</v>
      </c>
      <c r="K341" s="36" t="s">
        <v>1228</v>
      </c>
      <c r="L341" s="36" t="s">
        <v>121</v>
      </c>
      <c r="M341" s="36">
        <v>84041</v>
      </c>
      <c r="N341" s="36" t="s">
        <v>44</v>
      </c>
      <c r="O341" s="36" t="s">
        <v>1229</v>
      </c>
      <c r="P341" s="36" t="s">
        <v>46</v>
      </c>
      <c r="Q341" s="36" t="s">
        <v>269</v>
      </c>
      <c r="R341" s="36" t="s">
        <v>1230</v>
      </c>
      <c r="S341" s="36">
        <v>4.96</v>
      </c>
      <c r="T341" s="36">
        <v>4</v>
      </c>
      <c r="U341" s="36">
        <v>0</v>
      </c>
      <c r="V341" s="36">
        <v>2.3311999999999999</v>
      </c>
    </row>
    <row r="342" spans="1:22" x14ac:dyDescent="0.25">
      <c r="A342" s="36">
        <v>341</v>
      </c>
      <c r="B342" s="36" t="s">
        <v>1231</v>
      </c>
      <c r="C342" s="36">
        <v>2011</v>
      </c>
      <c r="D342" s="37">
        <v>40646</v>
      </c>
      <c r="E342" s="37">
        <v>40650</v>
      </c>
      <c r="F342" s="36" t="s">
        <v>23</v>
      </c>
      <c r="G342" s="36" t="s">
        <v>581</v>
      </c>
      <c r="H342" s="36" t="s">
        <v>582</v>
      </c>
      <c r="I342" s="36" t="s">
        <v>41</v>
      </c>
      <c r="J342" s="36" t="s">
        <v>27</v>
      </c>
      <c r="K342" s="36" t="s">
        <v>146</v>
      </c>
      <c r="L342" s="36" t="s">
        <v>147</v>
      </c>
      <c r="M342" s="36">
        <v>19140</v>
      </c>
      <c r="N342" s="36" t="s">
        <v>148</v>
      </c>
      <c r="O342" s="36" t="s">
        <v>1232</v>
      </c>
      <c r="P342" s="36" t="s">
        <v>46</v>
      </c>
      <c r="Q342" s="36" t="s">
        <v>68</v>
      </c>
      <c r="R342" s="36" t="s">
        <v>1233</v>
      </c>
      <c r="S342" s="36">
        <v>17.856000000000002</v>
      </c>
      <c r="T342" s="36">
        <v>4</v>
      </c>
      <c r="U342" s="36">
        <v>0.2</v>
      </c>
      <c r="V342" s="36">
        <v>1.1160000000000001</v>
      </c>
    </row>
    <row r="343" spans="1:22" x14ac:dyDescent="0.25">
      <c r="A343" s="36">
        <v>342</v>
      </c>
      <c r="B343" s="36" t="s">
        <v>1231</v>
      </c>
      <c r="C343" s="36">
        <v>2011</v>
      </c>
      <c r="D343" s="37">
        <v>40646</v>
      </c>
      <c r="E343" s="37">
        <v>40650</v>
      </c>
      <c r="F343" s="36" t="s">
        <v>23</v>
      </c>
      <c r="G343" s="36" t="s">
        <v>581</v>
      </c>
      <c r="H343" s="36" t="s">
        <v>582</v>
      </c>
      <c r="I343" s="36" t="s">
        <v>41</v>
      </c>
      <c r="J343" s="36" t="s">
        <v>27</v>
      </c>
      <c r="K343" s="36" t="s">
        <v>146</v>
      </c>
      <c r="L343" s="36" t="s">
        <v>147</v>
      </c>
      <c r="M343" s="36">
        <v>19140</v>
      </c>
      <c r="N343" s="36" t="s">
        <v>148</v>
      </c>
      <c r="O343" s="36" t="s">
        <v>97</v>
      </c>
      <c r="P343" s="36" t="s">
        <v>46</v>
      </c>
      <c r="Q343" s="36" t="s">
        <v>75</v>
      </c>
      <c r="R343" s="36" t="s">
        <v>98</v>
      </c>
      <c r="S343" s="36">
        <v>509.97</v>
      </c>
      <c r="T343" s="36">
        <v>10</v>
      </c>
      <c r="U343" s="36">
        <v>0.7</v>
      </c>
      <c r="V343" s="36">
        <v>-407.976</v>
      </c>
    </row>
    <row r="344" spans="1:22" x14ac:dyDescent="0.25">
      <c r="A344" s="36">
        <v>343</v>
      </c>
      <c r="B344" s="36" t="s">
        <v>1231</v>
      </c>
      <c r="C344" s="36">
        <v>2011</v>
      </c>
      <c r="D344" s="37">
        <v>40646</v>
      </c>
      <c r="E344" s="37">
        <v>40650</v>
      </c>
      <c r="F344" s="36" t="s">
        <v>23</v>
      </c>
      <c r="G344" s="36" t="s">
        <v>581</v>
      </c>
      <c r="H344" s="36" t="s">
        <v>582</v>
      </c>
      <c r="I344" s="36" t="s">
        <v>41</v>
      </c>
      <c r="J344" s="36" t="s">
        <v>27</v>
      </c>
      <c r="K344" s="36" t="s">
        <v>146</v>
      </c>
      <c r="L344" s="36" t="s">
        <v>147</v>
      </c>
      <c r="M344" s="36">
        <v>19140</v>
      </c>
      <c r="N344" s="36" t="s">
        <v>148</v>
      </c>
      <c r="O344" s="36" t="s">
        <v>562</v>
      </c>
      <c r="P344" s="36" t="s">
        <v>46</v>
      </c>
      <c r="Q344" s="36" t="s">
        <v>269</v>
      </c>
      <c r="R344" s="36" t="s">
        <v>186</v>
      </c>
      <c r="S344" s="36">
        <v>30.992000000000001</v>
      </c>
      <c r="T344" s="36">
        <v>13</v>
      </c>
      <c r="U344" s="36">
        <v>0.2</v>
      </c>
      <c r="V344" s="36">
        <v>10.0724</v>
      </c>
    </row>
    <row r="345" spans="1:22" x14ac:dyDescent="0.25">
      <c r="A345" s="36">
        <v>344</v>
      </c>
      <c r="B345" s="36" t="s">
        <v>1231</v>
      </c>
      <c r="C345" s="36">
        <v>2011</v>
      </c>
      <c r="D345" s="37">
        <v>40646</v>
      </c>
      <c r="E345" s="37">
        <v>40650</v>
      </c>
      <c r="F345" s="36" t="s">
        <v>23</v>
      </c>
      <c r="G345" s="36" t="s">
        <v>581</v>
      </c>
      <c r="H345" s="36" t="s">
        <v>582</v>
      </c>
      <c r="I345" s="36" t="s">
        <v>41</v>
      </c>
      <c r="J345" s="36" t="s">
        <v>27</v>
      </c>
      <c r="K345" s="36" t="s">
        <v>146</v>
      </c>
      <c r="L345" s="36" t="s">
        <v>147</v>
      </c>
      <c r="M345" s="36">
        <v>19140</v>
      </c>
      <c r="N345" s="36" t="s">
        <v>148</v>
      </c>
      <c r="O345" s="36" t="s">
        <v>1234</v>
      </c>
      <c r="P345" s="36" t="s">
        <v>71</v>
      </c>
      <c r="Q345" s="36" t="s">
        <v>72</v>
      </c>
      <c r="R345" s="36" t="s">
        <v>1235</v>
      </c>
      <c r="S345" s="36">
        <v>71.927999999999997</v>
      </c>
      <c r="T345" s="36">
        <v>12</v>
      </c>
      <c r="U345" s="36">
        <v>0.4</v>
      </c>
      <c r="V345" s="36">
        <v>8.3916000000000004</v>
      </c>
    </row>
    <row r="346" spans="1:22" x14ac:dyDescent="0.25">
      <c r="A346" s="36">
        <v>345</v>
      </c>
      <c r="B346" s="36" t="s">
        <v>1236</v>
      </c>
      <c r="C346" s="36">
        <v>2012</v>
      </c>
      <c r="D346" s="37">
        <v>41263</v>
      </c>
      <c r="E346" s="37">
        <v>41267</v>
      </c>
      <c r="F346" s="36" t="s">
        <v>50</v>
      </c>
      <c r="G346" s="36" t="s">
        <v>695</v>
      </c>
      <c r="H346" s="36" t="s">
        <v>696</v>
      </c>
      <c r="I346" s="36" t="s">
        <v>26</v>
      </c>
      <c r="J346" s="36" t="s">
        <v>27</v>
      </c>
      <c r="K346" s="36" t="s">
        <v>1237</v>
      </c>
      <c r="L346" s="36" t="s">
        <v>104</v>
      </c>
      <c r="M346" s="36">
        <v>78745</v>
      </c>
      <c r="N346" s="36" t="s">
        <v>105</v>
      </c>
      <c r="O346" s="36" t="s">
        <v>122</v>
      </c>
      <c r="P346" s="36" t="s">
        <v>46</v>
      </c>
      <c r="Q346" s="36" t="s">
        <v>59</v>
      </c>
      <c r="R346" s="36" t="s">
        <v>123</v>
      </c>
      <c r="S346" s="36">
        <v>88.8</v>
      </c>
      <c r="T346" s="36">
        <v>4</v>
      </c>
      <c r="U346" s="36">
        <v>0.2</v>
      </c>
      <c r="V346" s="36">
        <v>-2.2200000000000002</v>
      </c>
    </row>
    <row r="347" spans="1:22" x14ac:dyDescent="0.25">
      <c r="A347" s="36">
        <v>346</v>
      </c>
      <c r="B347" s="36" t="s">
        <v>1238</v>
      </c>
      <c r="C347" s="36">
        <v>2014</v>
      </c>
      <c r="D347" s="37">
        <v>41806</v>
      </c>
      <c r="E347" s="37">
        <v>41810</v>
      </c>
      <c r="F347" s="36" t="s">
        <v>50</v>
      </c>
      <c r="G347" s="36" t="s">
        <v>1239</v>
      </c>
      <c r="H347" s="36" t="s">
        <v>1240</v>
      </c>
      <c r="I347" s="36" t="s">
        <v>26</v>
      </c>
      <c r="J347" s="36" t="s">
        <v>27</v>
      </c>
      <c r="K347" s="36" t="s">
        <v>127</v>
      </c>
      <c r="L347" s="36" t="s">
        <v>43</v>
      </c>
      <c r="M347" s="36">
        <v>94122</v>
      </c>
      <c r="N347" s="36" t="s">
        <v>44</v>
      </c>
      <c r="O347" s="36" t="s">
        <v>558</v>
      </c>
      <c r="P347" s="36" t="s">
        <v>71</v>
      </c>
      <c r="Q347" s="36" t="s">
        <v>72</v>
      </c>
      <c r="R347" s="36" t="s">
        <v>559</v>
      </c>
      <c r="S347" s="36">
        <v>47.975999999999999</v>
      </c>
      <c r="T347" s="36">
        <v>3</v>
      </c>
      <c r="U347" s="36">
        <v>0.2</v>
      </c>
      <c r="V347" s="36">
        <v>4.7976000000000001</v>
      </c>
    </row>
    <row r="348" spans="1:22" x14ac:dyDescent="0.25">
      <c r="A348" s="36">
        <v>347</v>
      </c>
      <c r="B348" s="36" t="s">
        <v>1241</v>
      </c>
      <c r="C348" s="36">
        <v>2014</v>
      </c>
      <c r="D348" s="37">
        <v>41829</v>
      </c>
      <c r="E348" s="37">
        <v>41833</v>
      </c>
      <c r="F348" s="36" t="s">
        <v>50</v>
      </c>
      <c r="G348" s="36" t="s">
        <v>1242</v>
      </c>
      <c r="H348" s="36" t="s">
        <v>1243</v>
      </c>
      <c r="I348" s="36" t="s">
        <v>26</v>
      </c>
      <c r="J348" s="36" t="s">
        <v>27</v>
      </c>
      <c r="K348" s="36" t="s">
        <v>1244</v>
      </c>
      <c r="L348" s="36" t="s">
        <v>1245</v>
      </c>
      <c r="M348" s="36">
        <v>1852</v>
      </c>
      <c r="N348" s="36" t="s">
        <v>148</v>
      </c>
      <c r="O348" s="36" t="s">
        <v>782</v>
      </c>
      <c r="P348" s="36" t="s">
        <v>46</v>
      </c>
      <c r="Q348" s="36" t="s">
        <v>68</v>
      </c>
      <c r="R348" s="36" t="s">
        <v>783</v>
      </c>
      <c r="S348" s="36">
        <v>7.56</v>
      </c>
      <c r="T348" s="36">
        <v>3</v>
      </c>
      <c r="U348" s="36">
        <v>0</v>
      </c>
      <c r="V348" s="36">
        <v>3.0996000000000001</v>
      </c>
    </row>
    <row r="349" spans="1:22" x14ac:dyDescent="0.25">
      <c r="A349" s="36">
        <v>348</v>
      </c>
      <c r="B349" s="36" t="s">
        <v>1241</v>
      </c>
      <c r="C349" s="36">
        <v>2014</v>
      </c>
      <c r="D349" s="37">
        <v>41829</v>
      </c>
      <c r="E349" s="37">
        <v>41833</v>
      </c>
      <c r="F349" s="36" t="s">
        <v>50</v>
      </c>
      <c r="G349" s="36" t="s">
        <v>1242</v>
      </c>
      <c r="H349" s="36" t="s">
        <v>1243</v>
      </c>
      <c r="I349" s="36" t="s">
        <v>26</v>
      </c>
      <c r="J349" s="36" t="s">
        <v>27</v>
      </c>
      <c r="K349" s="36" t="s">
        <v>1244</v>
      </c>
      <c r="L349" s="36" t="s">
        <v>1245</v>
      </c>
      <c r="M349" s="36">
        <v>1852</v>
      </c>
      <c r="N349" s="36" t="s">
        <v>148</v>
      </c>
      <c r="O349" s="36" t="s">
        <v>185</v>
      </c>
      <c r="P349" s="36" t="s">
        <v>46</v>
      </c>
      <c r="Q349" s="36" t="s">
        <v>90</v>
      </c>
      <c r="R349" s="36" t="s">
        <v>186</v>
      </c>
      <c r="S349" s="36">
        <v>24.56</v>
      </c>
      <c r="T349" s="36">
        <v>2</v>
      </c>
      <c r="U349" s="36">
        <v>0</v>
      </c>
      <c r="V349" s="36">
        <v>11.543200000000001</v>
      </c>
    </row>
    <row r="350" spans="1:22" x14ac:dyDescent="0.25">
      <c r="A350" s="36">
        <v>349</v>
      </c>
      <c r="B350" s="36" t="s">
        <v>1241</v>
      </c>
      <c r="C350" s="36">
        <v>2014</v>
      </c>
      <c r="D350" s="37">
        <v>41829</v>
      </c>
      <c r="E350" s="37">
        <v>41833</v>
      </c>
      <c r="F350" s="36" t="s">
        <v>50</v>
      </c>
      <c r="G350" s="36" t="s">
        <v>1242</v>
      </c>
      <c r="H350" s="36" t="s">
        <v>1243</v>
      </c>
      <c r="I350" s="36" t="s">
        <v>26</v>
      </c>
      <c r="J350" s="36" t="s">
        <v>27</v>
      </c>
      <c r="K350" s="36" t="s">
        <v>1244</v>
      </c>
      <c r="L350" s="36" t="s">
        <v>1245</v>
      </c>
      <c r="M350" s="36">
        <v>1852</v>
      </c>
      <c r="N350" s="36" t="s">
        <v>148</v>
      </c>
      <c r="O350" s="36" t="s">
        <v>1246</v>
      </c>
      <c r="P350" s="36" t="s">
        <v>46</v>
      </c>
      <c r="Q350" s="36" t="s">
        <v>68</v>
      </c>
      <c r="R350" s="36" t="s">
        <v>1247</v>
      </c>
      <c r="S350" s="36">
        <v>12.96</v>
      </c>
      <c r="T350" s="36">
        <v>2</v>
      </c>
      <c r="U350" s="36">
        <v>0</v>
      </c>
      <c r="V350" s="36">
        <v>4.1471999999999998</v>
      </c>
    </row>
    <row r="351" spans="1:22" x14ac:dyDescent="0.25">
      <c r="A351" s="36">
        <v>350</v>
      </c>
      <c r="B351" s="36" t="s">
        <v>1248</v>
      </c>
      <c r="C351" s="36">
        <v>2013</v>
      </c>
      <c r="D351" s="37">
        <v>41519</v>
      </c>
      <c r="E351" s="37">
        <v>41521</v>
      </c>
      <c r="F351" s="36" t="s">
        <v>188</v>
      </c>
      <c r="G351" s="36" t="s">
        <v>1249</v>
      </c>
      <c r="H351" s="36" t="s">
        <v>1250</v>
      </c>
      <c r="I351" s="36" t="s">
        <v>102</v>
      </c>
      <c r="J351" s="36" t="s">
        <v>27</v>
      </c>
      <c r="K351" s="36" t="s">
        <v>266</v>
      </c>
      <c r="L351" s="36" t="s">
        <v>267</v>
      </c>
      <c r="M351" s="36">
        <v>10009</v>
      </c>
      <c r="N351" s="36" t="s">
        <v>148</v>
      </c>
      <c r="O351" s="36" t="s">
        <v>967</v>
      </c>
      <c r="P351" s="36" t="s">
        <v>71</v>
      </c>
      <c r="Q351" s="36" t="s">
        <v>161</v>
      </c>
      <c r="R351" s="36" t="s">
        <v>968</v>
      </c>
      <c r="S351" s="36">
        <v>6.79</v>
      </c>
      <c r="T351" s="36">
        <v>1</v>
      </c>
      <c r="U351" s="36">
        <v>0</v>
      </c>
      <c r="V351" s="36">
        <v>2.3086000000000002</v>
      </c>
    </row>
    <row r="352" spans="1:22" x14ac:dyDescent="0.25">
      <c r="A352" s="36">
        <v>351</v>
      </c>
      <c r="B352" s="36" t="s">
        <v>1248</v>
      </c>
      <c r="C352" s="36">
        <v>2013</v>
      </c>
      <c r="D352" s="37">
        <v>41519</v>
      </c>
      <c r="E352" s="37">
        <v>41521</v>
      </c>
      <c r="F352" s="36" t="s">
        <v>188</v>
      </c>
      <c r="G352" s="36" t="s">
        <v>1249</v>
      </c>
      <c r="H352" s="36" t="s">
        <v>1250</v>
      </c>
      <c r="I352" s="36" t="s">
        <v>102</v>
      </c>
      <c r="J352" s="36" t="s">
        <v>27</v>
      </c>
      <c r="K352" s="36" t="s">
        <v>266</v>
      </c>
      <c r="L352" s="36" t="s">
        <v>267</v>
      </c>
      <c r="M352" s="36">
        <v>10009</v>
      </c>
      <c r="N352" s="36" t="s">
        <v>148</v>
      </c>
      <c r="O352" s="36" t="s">
        <v>1251</v>
      </c>
      <c r="P352" s="36" t="s">
        <v>46</v>
      </c>
      <c r="Q352" s="36" t="s">
        <v>90</v>
      </c>
      <c r="R352" s="36" t="s">
        <v>1252</v>
      </c>
      <c r="S352" s="36">
        <v>24.56</v>
      </c>
      <c r="T352" s="36">
        <v>2</v>
      </c>
      <c r="U352" s="36">
        <v>0</v>
      </c>
      <c r="V352" s="36">
        <v>11.543200000000001</v>
      </c>
    </row>
    <row r="353" spans="1:22" x14ac:dyDescent="0.25">
      <c r="A353" s="36">
        <v>352</v>
      </c>
      <c r="B353" s="36" t="s">
        <v>1248</v>
      </c>
      <c r="C353" s="36">
        <v>2013</v>
      </c>
      <c r="D353" s="37">
        <v>41519</v>
      </c>
      <c r="E353" s="37">
        <v>41521</v>
      </c>
      <c r="F353" s="36" t="s">
        <v>188</v>
      </c>
      <c r="G353" s="36" t="s">
        <v>1249</v>
      </c>
      <c r="H353" s="36" t="s">
        <v>1250</v>
      </c>
      <c r="I353" s="36" t="s">
        <v>102</v>
      </c>
      <c r="J353" s="36" t="s">
        <v>27</v>
      </c>
      <c r="K353" s="36" t="s">
        <v>266</v>
      </c>
      <c r="L353" s="36" t="s">
        <v>267</v>
      </c>
      <c r="M353" s="36">
        <v>10009</v>
      </c>
      <c r="N353" s="36" t="s">
        <v>148</v>
      </c>
      <c r="O353" s="36" t="s">
        <v>1253</v>
      </c>
      <c r="P353" s="36" t="s">
        <v>46</v>
      </c>
      <c r="Q353" s="36" t="s">
        <v>75</v>
      </c>
      <c r="R353" s="36" t="s">
        <v>1254</v>
      </c>
      <c r="S353" s="36">
        <v>3.048</v>
      </c>
      <c r="T353" s="36">
        <v>1</v>
      </c>
      <c r="U353" s="36">
        <v>0.2</v>
      </c>
      <c r="V353" s="36">
        <v>1.0668</v>
      </c>
    </row>
    <row r="354" spans="1:22" x14ac:dyDescent="0.25">
      <c r="A354" s="36">
        <v>353</v>
      </c>
      <c r="B354" s="36" t="s">
        <v>1248</v>
      </c>
      <c r="C354" s="36">
        <v>2013</v>
      </c>
      <c r="D354" s="37">
        <v>41519</v>
      </c>
      <c r="E354" s="37">
        <v>41521</v>
      </c>
      <c r="F354" s="36" t="s">
        <v>188</v>
      </c>
      <c r="G354" s="36" t="s">
        <v>1249</v>
      </c>
      <c r="H354" s="36" t="s">
        <v>1250</v>
      </c>
      <c r="I354" s="36" t="s">
        <v>102</v>
      </c>
      <c r="J354" s="36" t="s">
        <v>27</v>
      </c>
      <c r="K354" s="36" t="s">
        <v>266</v>
      </c>
      <c r="L354" s="36" t="s">
        <v>267</v>
      </c>
      <c r="M354" s="36">
        <v>10009</v>
      </c>
      <c r="N354" s="36" t="s">
        <v>148</v>
      </c>
      <c r="O354" s="36" t="s">
        <v>1251</v>
      </c>
      <c r="P354" s="36" t="s">
        <v>46</v>
      </c>
      <c r="Q354" s="36" t="s">
        <v>90</v>
      </c>
      <c r="R354" s="36" t="s">
        <v>1252</v>
      </c>
      <c r="S354" s="36">
        <v>49.12</v>
      </c>
      <c r="T354" s="36">
        <v>4</v>
      </c>
      <c r="U354" s="36">
        <v>0</v>
      </c>
      <c r="V354" s="36">
        <v>23.086400000000001</v>
      </c>
    </row>
    <row r="355" spans="1:22" x14ac:dyDescent="0.25">
      <c r="A355" s="36">
        <v>354</v>
      </c>
      <c r="B355" s="36" t="s">
        <v>1248</v>
      </c>
      <c r="C355" s="36">
        <v>2013</v>
      </c>
      <c r="D355" s="37">
        <v>41519</v>
      </c>
      <c r="E355" s="37">
        <v>41521</v>
      </c>
      <c r="F355" s="36" t="s">
        <v>188</v>
      </c>
      <c r="G355" s="36" t="s">
        <v>1249</v>
      </c>
      <c r="H355" s="36" t="s">
        <v>1250</v>
      </c>
      <c r="I355" s="36" t="s">
        <v>102</v>
      </c>
      <c r="J355" s="36" t="s">
        <v>27</v>
      </c>
      <c r="K355" s="36" t="s">
        <v>266</v>
      </c>
      <c r="L355" s="36" t="s">
        <v>267</v>
      </c>
      <c r="M355" s="36">
        <v>10009</v>
      </c>
      <c r="N355" s="36" t="s">
        <v>148</v>
      </c>
      <c r="O355" s="36" t="s">
        <v>1255</v>
      </c>
      <c r="P355" s="36" t="s">
        <v>46</v>
      </c>
      <c r="Q355" s="36" t="s">
        <v>75</v>
      </c>
      <c r="R355" s="36" t="s">
        <v>1256</v>
      </c>
      <c r="S355" s="36">
        <v>4355.1679999999997</v>
      </c>
      <c r="T355" s="36">
        <v>4</v>
      </c>
      <c r="U355" s="36">
        <v>0.2</v>
      </c>
      <c r="V355" s="36">
        <v>1415.4295999999999</v>
      </c>
    </row>
    <row r="356" spans="1:22" x14ac:dyDescent="0.25">
      <c r="A356" s="36">
        <v>355</v>
      </c>
      <c r="B356" s="36" t="s">
        <v>1257</v>
      </c>
      <c r="C356" s="36">
        <v>2013</v>
      </c>
      <c r="D356" s="37">
        <v>41373</v>
      </c>
      <c r="E356" s="37">
        <v>41378</v>
      </c>
      <c r="F356" s="36" t="s">
        <v>50</v>
      </c>
      <c r="G356" s="36" t="s">
        <v>1258</v>
      </c>
      <c r="H356" s="36" t="s">
        <v>1259</v>
      </c>
      <c r="I356" s="36" t="s">
        <v>26</v>
      </c>
      <c r="J356" s="36" t="s">
        <v>27</v>
      </c>
      <c r="K356" s="36" t="s">
        <v>266</v>
      </c>
      <c r="L356" s="36" t="s">
        <v>267</v>
      </c>
      <c r="M356" s="36">
        <v>10035</v>
      </c>
      <c r="N356" s="36" t="s">
        <v>148</v>
      </c>
      <c r="O356" s="36" t="s">
        <v>1260</v>
      </c>
      <c r="P356" s="36" t="s">
        <v>32</v>
      </c>
      <c r="Q356" s="36" t="s">
        <v>33</v>
      </c>
      <c r="R356" s="36" t="s">
        <v>1261</v>
      </c>
      <c r="S356" s="36">
        <v>388.70400000000001</v>
      </c>
      <c r="T356" s="36">
        <v>6</v>
      </c>
      <c r="U356" s="36">
        <v>0.2</v>
      </c>
      <c r="V356" s="36">
        <v>-4.8587999999999996</v>
      </c>
    </row>
    <row r="357" spans="1:22" x14ac:dyDescent="0.25">
      <c r="A357" s="36">
        <v>356</v>
      </c>
      <c r="B357" s="36" t="s">
        <v>1257</v>
      </c>
      <c r="C357" s="36">
        <v>2013</v>
      </c>
      <c r="D357" s="37">
        <v>41373</v>
      </c>
      <c r="E357" s="37">
        <v>41378</v>
      </c>
      <c r="F357" s="36" t="s">
        <v>50</v>
      </c>
      <c r="G357" s="36" t="s">
        <v>1258</v>
      </c>
      <c r="H357" s="36" t="s">
        <v>1259</v>
      </c>
      <c r="I357" s="36" t="s">
        <v>26</v>
      </c>
      <c r="J357" s="36" t="s">
        <v>27</v>
      </c>
      <c r="K357" s="36" t="s">
        <v>266</v>
      </c>
      <c r="L357" s="36" t="s">
        <v>267</v>
      </c>
      <c r="M357" s="36">
        <v>10035</v>
      </c>
      <c r="N357" s="36" t="s">
        <v>148</v>
      </c>
      <c r="O357" s="36" t="s">
        <v>1262</v>
      </c>
      <c r="P357" s="36" t="s">
        <v>46</v>
      </c>
      <c r="Q357" s="36" t="s">
        <v>173</v>
      </c>
      <c r="R357" s="36" t="s">
        <v>1263</v>
      </c>
      <c r="S357" s="36">
        <v>8.26</v>
      </c>
      <c r="T357" s="36">
        <v>2</v>
      </c>
      <c r="U357" s="36">
        <v>0</v>
      </c>
      <c r="V357" s="36">
        <v>3.7995999999999999</v>
      </c>
    </row>
    <row r="358" spans="1:22" x14ac:dyDescent="0.25">
      <c r="A358" s="36">
        <v>357</v>
      </c>
      <c r="B358" s="36" t="s">
        <v>1257</v>
      </c>
      <c r="C358" s="36">
        <v>2013</v>
      </c>
      <c r="D358" s="37">
        <v>41373</v>
      </c>
      <c r="E358" s="37">
        <v>41378</v>
      </c>
      <c r="F358" s="36" t="s">
        <v>50</v>
      </c>
      <c r="G358" s="36" t="s">
        <v>1258</v>
      </c>
      <c r="H358" s="36" t="s">
        <v>1259</v>
      </c>
      <c r="I358" s="36" t="s">
        <v>26</v>
      </c>
      <c r="J358" s="36" t="s">
        <v>27</v>
      </c>
      <c r="K358" s="36" t="s">
        <v>266</v>
      </c>
      <c r="L358" s="36" t="s">
        <v>267</v>
      </c>
      <c r="M358" s="36">
        <v>10035</v>
      </c>
      <c r="N358" s="36" t="s">
        <v>148</v>
      </c>
      <c r="O358" s="36" t="s">
        <v>1264</v>
      </c>
      <c r="P358" s="36" t="s">
        <v>46</v>
      </c>
      <c r="Q358" s="36" t="s">
        <v>68</v>
      </c>
      <c r="R358" s="36" t="s">
        <v>1265</v>
      </c>
      <c r="S358" s="36">
        <v>17.04</v>
      </c>
      <c r="T358" s="36">
        <v>4</v>
      </c>
      <c r="U358" s="36">
        <v>0</v>
      </c>
      <c r="V358" s="36">
        <v>6.9863999999999997</v>
      </c>
    </row>
    <row r="359" spans="1:22" x14ac:dyDescent="0.25">
      <c r="A359" s="36">
        <v>358</v>
      </c>
      <c r="B359" s="36" t="s">
        <v>1257</v>
      </c>
      <c r="C359" s="36">
        <v>2013</v>
      </c>
      <c r="D359" s="37">
        <v>41373</v>
      </c>
      <c r="E359" s="37">
        <v>41378</v>
      </c>
      <c r="F359" s="36" t="s">
        <v>50</v>
      </c>
      <c r="G359" s="36" t="s">
        <v>1258</v>
      </c>
      <c r="H359" s="36" t="s">
        <v>1259</v>
      </c>
      <c r="I359" s="36" t="s">
        <v>26</v>
      </c>
      <c r="J359" s="36" t="s">
        <v>27</v>
      </c>
      <c r="K359" s="36" t="s">
        <v>266</v>
      </c>
      <c r="L359" s="36" t="s">
        <v>267</v>
      </c>
      <c r="M359" s="36">
        <v>10035</v>
      </c>
      <c r="N359" s="36" t="s">
        <v>148</v>
      </c>
      <c r="O359" s="36" t="s">
        <v>1266</v>
      </c>
      <c r="P359" s="36" t="s">
        <v>46</v>
      </c>
      <c r="Q359" s="36" t="s">
        <v>90</v>
      </c>
      <c r="R359" s="36" t="s">
        <v>1267</v>
      </c>
      <c r="S359" s="36">
        <v>34.4</v>
      </c>
      <c r="T359" s="36">
        <v>5</v>
      </c>
      <c r="U359" s="36">
        <v>0</v>
      </c>
      <c r="V359" s="36">
        <v>15.824</v>
      </c>
    </row>
    <row r="360" spans="1:22" x14ac:dyDescent="0.25">
      <c r="A360" s="36">
        <v>359</v>
      </c>
      <c r="B360" s="36" t="s">
        <v>1268</v>
      </c>
      <c r="C360" s="36">
        <v>2013</v>
      </c>
      <c r="D360" s="37">
        <v>41388</v>
      </c>
      <c r="E360" s="37">
        <v>41393</v>
      </c>
      <c r="F360" s="36" t="s">
        <v>50</v>
      </c>
      <c r="G360" s="36" t="s">
        <v>819</v>
      </c>
      <c r="H360" s="36" t="s">
        <v>820</v>
      </c>
      <c r="I360" s="36" t="s">
        <v>41</v>
      </c>
      <c r="J360" s="36" t="s">
        <v>27</v>
      </c>
      <c r="K360" s="36" t="s">
        <v>467</v>
      </c>
      <c r="L360" s="36" t="s">
        <v>88</v>
      </c>
      <c r="M360" s="36">
        <v>28205</v>
      </c>
      <c r="N360" s="36" t="s">
        <v>30</v>
      </c>
      <c r="O360" s="36" t="s">
        <v>802</v>
      </c>
      <c r="P360" s="36" t="s">
        <v>46</v>
      </c>
      <c r="Q360" s="36" t="s">
        <v>90</v>
      </c>
      <c r="R360" s="36" t="s">
        <v>803</v>
      </c>
      <c r="S360" s="36">
        <v>36.24</v>
      </c>
      <c r="T360" s="36">
        <v>5</v>
      </c>
      <c r="U360" s="36">
        <v>0.2</v>
      </c>
      <c r="V360" s="36">
        <v>11.324999999999999</v>
      </c>
    </row>
    <row r="361" spans="1:22" x14ac:dyDescent="0.25">
      <c r="A361" s="36">
        <v>360</v>
      </c>
      <c r="B361" s="36" t="s">
        <v>1269</v>
      </c>
      <c r="C361" s="36">
        <v>2014</v>
      </c>
      <c r="D361" s="37">
        <v>41707</v>
      </c>
      <c r="E361" s="37">
        <v>41710</v>
      </c>
      <c r="F361" s="36" t="s">
        <v>188</v>
      </c>
      <c r="G361" s="36" t="s">
        <v>1270</v>
      </c>
      <c r="H361" s="36" t="s">
        <v>1271</v>
      </c>
      <c r="I361" s="36" t="s">
        <v>41</v>
      </c>
      <c r="J361" s="36" t="s">
        <v>27</v>
      </c>
      <c r="K361" s="36" t="s">
        <v>497</v>
      </c>
      <c r="L361" s="36" t="s">
        <v>1272</v>
      </c>
      <c r="M361" s="36">
        <v>31907</v>
      </c>
      <c r="N361" s="36" t="s">
        <v>30</v>
      </c>
      <c r="O361" s="36" t="s">
        <v>1273</v>
      </c>
      <c r="P361" s="36" t="s">
        <v>46</v>
      </c>
      <c r="Q361" s="36" t="s">
        <v>78</v>
      </c>
      <c r="R361" s="36" t="s">
        <v>1274</v>
      </c>
      <c r="S361" s="36">
        <v>647.84</v>
      </c>
      <c r="T361" s="36">
        <v>8</v>
      </c>
      <c r="U361" s="36">
        <v>0</v>
      </c>
      <c r="V361" s="36">
        <v>168.4384</v>
      </c>
    </row>
    <row r="362" spans="1:22" x14ac:dyDescent="0.25">
      <c r="A362" s="36">
        <v>361</v>
      </c>
      <c r="B362" s="36" t="s">
        <v>1269</v>
      </c>
      <c r="C362" s="36">
        <v>2014</v>
      </c>
      <c r="D362" s="37">
        <v>41707</v>
      </c>
      <c r="E362" s="37">
        <v>41710</v>
      </c>
      <c r="F362" s="36" t="s">
        <v>188</v>
      </c>
      <c r="G362" s="36" t="s">
        <v>1270</v>
      </c>
      <c r="H362" s="36" t="s">
        <v>1271</v>
      </c>
      <c r="I362" s="36" t="s">
        <v>41</v>
      </c>
      <c r="J362" s="36" t="s">
        <v>27</v>
      </c>
      <c r="K362" s="36" t="s">
        <v>497</v>
      </c>
      <c r="L362" s="36" t="s">
        <v>1272</v>
      </c>
      <c r="M362" s="36">
        <v>31907</v>
      </c>
      <c r="N362" s="36" t="s">
        <v>30</v>
      </c>
      <c r="O362" s="36" t="s">
        <v>1275</v>
      </c>
      <c r="P362" s="36" t="s">
        <v>46</v>
      </c>
      <c r="Q362" s="36" t="s">
        <v>47</v>
      </c>
      <c r="R362" s="36" t="s">
        <v>1276</v>
      </c>
      <c r="S362" s="36">
        <v>20.7</v>
      </c>
      <c r="T362" s="36">
        <v>2</v>
      </c>
      <c r="U362" s="36">
        <v>0</v>
      </c>
      <c r="V362" s="36">
        <v>9.9359999999999999</v>
      </c>
    </row>
    <row r="363" spans="1:22" x14ac:dyDescent="0.25">
      <c r="A363" s="36">
        <v>362</v>
      </c>
      <c r="B363" s="36" t="s">
        <v>1277</v>
      </c>
      <c r="C363" s="36">
        <v>2014</v>
      </c>
      <c r="D363" s="37">
        <v>41908</v>
      </c>
      <c r="E363" s="37">
        <v>41914</v>
      </c>
      <c r="F363" s="36" t="s">
        <v>50</v>
      </c>
      <c r="G363" s="36" t="s">
        <v>1278</v>
      </c>
      <c r="H363" s="36" t="s">
        <v>1279</v>
      </c>
      <c r="I363" s="36" t="s">
        <v>26</v>
      </c>
      <c r="J363" s="36" t="s">
        <v>27</v>
      </c>
      <c r="K363" s="36" t="s">
        <v>266</v>
      </c>
      <c r="L363" s="36" t="s">
        <v>267</v>
      </c>
      <c r="M363" s="36">
        <v>10009</v>
      </c>
      <c r="N363" s="36" t="s">
        <v>148</v>
      </c>
      <c r="O363" s="36" t="s">
        <v>1275</v>
      </c>
      <c r="P363" s="36" t="s">
        <v>46</v>
      </c>
      <c r="Q363" s="36" t="s">
        <v>47</v>
      </c>
      <c r="R363" s="36" t="s">
        <v>1276</v>
      </c>
      <c r="S363" s="36">
        <v>20.7</v>
      </c>
      <c r="T363" s="36">
        <v>2</v>
      </c>
      <c r="U363" s="36">
        <v>0</v>
      </c>
      <c r="V363" s="36">
        <v>9.9359999999999999</v>
      </c>
    </row>
    <row r="364" spans="1:22" x14ac:dyDescent="0.25">
      <c r="A364" s="36">
        <v>363</v>
      </c>
      <c r="B364" s="36" t="s">
        <v>1277</v>
      </c>
      <c r="C364" s="36">
        <v>2014</v>
      </c>
      <c r="D364" s="37">
        <v>41908</v>
      </c>
      <c r="E364" s="37">
        <v>41914</v>
      </c>
      <c r="F364" s="36" t="s">
        <v>50</v>
      </c>
      <c r="G364" s="36" t="s">
        <v>1278</v>
      </c>
      <c r="H364" s="36" t="s">
        <v>1279</v>
      </c>
      <c r="I364" s="36" t="s">
        <v>26</v>
      </c>
      <c r="J364" s="36" t="s">
        <v>27</v>
      </c>
      <c r="K364" s="36" t="s">
        <v>266</v>
      </c>
      <c r="L364" s="36" t="s">
        <v>267</v>
      </c>
      <c r="M364" s="36">
        <v>10009</v>
      </c>
      <c r="N364" s="36" t="s">
        <v>148</v>
      </c>
      <c r="O364" s="36" t="s">
        <v>1280</v>
      </c>
      <c r="P364" s="36" t="s">
        <v>32</v>
      </c>
      <c r="Q364" s="36" t="s">
        <v>36</v>
      </c>
      <c r="R364" s="36" t="s">
        <v>1281</v>
      </c>
      <c r="S364" s="36">
        <v>488.64600000000002</v>
      </c>
      <c r="T364" s="36">
        <v>3</v>
      </c>
      <c r="U364" s="36">
        <v>0.1</v>
      </c>
      <c r="V364" s="36">
        <v>86.870400000000004</v>
      </c>
    </row>
    <row r="365" spans="1:22" x14ac:dyDescent="0.25">
      <c r="A365" s="36">
        <v>364</v>
      </c>
      <c r="B365" s="36" t="s">
        <v>1277</v>
      </c>
      <c r="C365" s="36">
        <v>2014</v>
      </c>
      <c r="D365" s="37">
        <v>41908</v>
      </c>
      <c r="E365" s="37">
        <v>41914</v>
      </c>
      <c r="F365" s="36" t="s">
        <v>50</v>
      </c>
      <c r="G365" s="36" t="s">
        <v>1278</v>
      </c>
      <c r="H365" s="36" t="s">
        <v>1279</v>
      </c>
      <c r="I365" s="36" t="s">
        <v>26</v>
      </c>
      <c r="J365" s="36" t="s">
        <v>27</v>
      </c>
      <c r="K365" s="36" t="s">
        <v>266</v>
      </c>
      <c r="L365" s="36" t="s">
        <v>267</v>
      </c>
      <c r="M365" s="36">
        <v>10009</v>
      </c>
      <c r="N365" s="36" t="s">
        <v>148</v>
      </c>
      <c r="O365" s="36" t="s">
        <v>1282</v>
      </c>
      <c r="P365" s="36" t="s">
        <v>46</v>
      </c>
      <c r="Q365" s="36" t="s">
        <v>68</v>
      </c>
      <c r="R365" s="36" t="s">
        <v>1283</v>
      </c>
      <c r="S365" s="36">
        <v>5.56</v>
      </c>
      <c r="T365" s="36">
        <v>2</v>
      </c>
      <c r="U365" s="36">
        <v>0</v>
      </c>
      <c r="V365" s="36">
        <v>1.4456</v>
      </c>
    </row>
    <row r="366" spans="1:22" x14ac:dyDescent="0.25">
      <c r="A366" s="36">
        <v>365</v>
      </c>
      <c r="B366" s="36" t="s">
        <v>1277</v>
      </c>
      <c r="C366" s="36">
        <v>2014</v>
      </c>
      <c r="D366" s="37">
        <v>41908</v>
      </c>
      <c r="E366" s="37">
        <v>41914</v>
      </c>
      <c r="F366" s="36" t="s">
        <v>50</v>
      </c>
      <c r="G366" s="36" t="s">
        <v>1278</v>
      </c>
      <c r="H366" s="36" t="s">
        <v>1279</v>
      </c>
      <c r="I366" s="36" t="s">
        <v>26</v>
      </c>
      <c r="J366" s="36" t="s">
        <v>27</v>
      </c>
      <c r="K366" s="36" t="s">
        <v>266</v>
      </c>
      <c r="L366" s="36" t="s">
        <v>267</v>
      </c>
      <c r="M366" s="36">
        <v>10009</v>
      </c>
      <c r="N366" s="36" t="s">
        <v>148</v>
      </c>
      <c r="O366" s="36" t="s">
        <v>1284</v>
      </c>
      <c r="P366" s="36" t="s">
        <v>32</v>
      </c>
      <c r="Q366" s="36" t="s">
        <v>65</v>
      </c>
      <c r="R366" s="36" t="s">
        <v>1285</v>
      </c>
      <c r="S366" s="36">
        <v>47.12</v>
      </c>
      <c r="T366" s="36">
        <v>8</v>
      </c>
      <c r="U366" s="36">
        <v>0</v>
      </c>
      <c r="V366" s="36">
        <v>20.732800000000001</v>
      </c>
    </row>
    <row r="367" spans="1:22" x14ac:dyDescent="0.25">
      <c r="A367" s="36">
        <v>366</v>
      </c>
      <c r="B367" s="36" t="s">
        <v>1286</v>
      </c>
      <c r="C367" s="36">
        <v>2011</v>
      </c>
      <c r="D367" s="37">
        <v>40810</v>
      </c>
      <c r="E367" s="37">
        <v>40815</v>
      </c>
      <c r="F367" s="36" t="s">
        <v>50</v>
      </c>
      <c r="G367" s="36" t="s">
        <v>1287</v>
      </c>
      <c r="H367" s="36" t="s">
        <v>1288</v>
      </c>
      <c r="I367" s="36" t="s">
        <v>26</v>
      </c>
      <c r="J367" s="36" t="s">
        <v>27</v>
      </c>
      <c r="K367" s="36" t="s">
        <v>127</v>
      </c>
      <c r="L367" s="36" t="s">
        <v>43</v>
      </c>
      <c r="M367" s="36">
        <v>94109</v>
      </c>
      <c r="N367" s="36" t="s">
        <v>44</v>
      </c>
      <c r="O367" s="36" t="s">
        <v>239</v>
      </c>
      <c r="P367" s="36" t="s">
        <v>46</v>
      </c>
      <c r="Q367" s="36" t="s">
        <v>59</v>
      </c>
      <c r="R367" s="36" t="s">
        <v>240</v>
      </c>
      <c r="S367" s="36">
        <v>211.96</v>
      </c>
      <c r="T367" s="36">
        <v>4</v>
      </c>
      <c r="U367" s="36">
        <v>0</v>
      </c>
      <c r="V367" s="36">
        <v>8.4784000000000006</v>
      </c>
    </row>
    <row r="368" spans="1:22" x14ac:dyDescent="0.25">
      <c r="A368" s="36">
        <v>367</v>
      </c>
      <c r="B368" s="36" t="s">
        <v>1289</v>
      </c>
      <c r="C368" s="36">
        <v>2013</v>
      </c>
      <c r="D368" s="37">
        <v>41569</v>
      </c>
      <c r="E368" s="37">
        <v>41569</v>
      </c>
      <c r="F368" s="36" t="s">
        <v>1290</v>
      </c>
      <c r="G368" s="36" t="s">
        <v>1291</v>
      </c>
      <c r="H368" s="36" t="s">
        <v>1292</v>
      </c>
      <c r="I368" s="36" t="s">
        <v>41</v>
      </c>
      <c r="J368" s="36" t="s">
        <v>27</v>
      </c>
      <c r="K368" s="36" t="s">
        <v>1293</v>
      </c>
      <c r="L368" s="36" t="s">
        <v>747</v>
      </c>
      <c r="M368" s="36">
        <v>6040</v>
      </c>
      <c r="N368" s="36" t="s">
        <v>148</v>
      </c>
      <c r="O368" s="36" t="s">
        <v>1294</v>
      </c>
      <c r="P368" s="36" t="s">
        <v>46</v>
      </c>
      <c r="Q368" s="36" t="s">
        <v>75</v>
      </c>
      <c r="R368" s="36" t="s">
        <v>1295</v>
      </c>
      <c r="S368" s="36">
        <v>23.2</v>
      </c>
      <c r="T368" s="36">
        <v>4</v>
      </c>
      <c r="U368" s="36">
        <v>0</v>
      </c>
      <c r="V368" s="36">
        <v>10.44</v>
      </c>
    </row>
    <row r="369" spans="1:22" x14ac:dyDescent="0.25">
      <c r="A369" s="36">
        <v>368</v>
      </c>
      <c r="B369" s="36" t="s">
        <v>1289</v>
      </c>
      <c r="C369" s="36">
        <v>2013</v>
      </c>
      <c r="D369" s="37">
        <v>41569</v>
      </c>
      <c r="E369" s="37">
        <v>41569</v>
      </c>
      <c r="F369" s="36" t="s">
        <v>1290</v>
      </c>
      <c r="G369" s="36" t="s">
        <v>1291</v>
      </c>
      <c r="H369" s="36" t="s">
        <v>1292</v>
      </c>
      <c r="I369" s="36" t="s">
        <v>41</v>
      </c>
      <c r="J369" s="36" t="s">
        <v>27</v>
      </c>
      <c r="K369" s="36" t="s">
        <v>1293</v>
      </c>
      <c r="L369" s="36" t="s">
        <v>747</v>
      </c>
      <c r="M369" s="36">
        <v>6040</v>
      </c>
      <c r="N369" s="36" t="s">
        <v>148</v>
      </c>
      <c r="O369" s="36" t="s">
        <v>1296</v>
      </c>
      <c r="P369" s="36" t="s">
        <v>46</v>
      </c>
      <c r="Q369" s="36" t="s">
        <v>578</v>
      </c>
      <c r="R369" s="36" t="s">
        <v>186</v>
      </c>
      <c r="S369" s="36">
        <v>7.36</v>
      </c>
      <c r="T369" s="36">
        <v>2</v>
      </c>
      <c r="U369" s="36">
        <v>0</v>
      </c>
      <c r="V369" s="36">
        <v>0.1472</v>
      </c>
    </row>
    <row r="370" spans="1:22" x14ac:dyDescent="0.25">
      <c r="A370" s="36">
        <v>369</v>
      </c>
      <c r="B370" s="36" t="s">
        <v>1289</v>
      </c>
      <c r="C370" s="36">
        <v>2013</v>
      </c>
      <c r="D370" s="37">
        <v>41569</v>
      </c>
      <c r="E370" s="37">
        <v>41569</v>
      </c>
      <c r="F370" s="36" t="s">
        <v>1290</v>
      </c>
      <c r="G370" s="36" t="s">
        <v>1291</v>
      </c>
      <c r="H370" s="36" t="s">
        <v>1292</v>
      </c>
      <c r="I370" s="36" t="s">
        <v>41</v>
      </c>
      <c r="J370" s="36" t="s">
        <v>27</v>
      </c>
      <c r="K370" s="36" t="s">
        <v>1293</v>
      </c>
      <c r="L370" s="36" t="s">
        <v>747</v>
      </c>
      <c r="M370" s="36">
        <v>6040</v>
      </c>
      <c r="N370" s="36" t="s">
        <v>148</v>
      </c>
      <c r="O370" s="36" t="s">
        <v>1297</v>
      </c>
      <c r="P370" s="36" t="s">
        <v>46</v>
      </c>
      <c r="Q370" s="36" t="s">
        <v>59</v>
      </c>
      <c r="R370" s="36" t="s">
        <v>1298</v>
      </c>
      <c r="S370" s="36">
        <v>104.79</v>
      </c>
      <c r="T370" s="36">
        <v>7</v>
      </c>
      <c r="U370" s="36">
        <v>0</v>
      </c>
      <c r="V370" s="36">
        <v>29.341200000000001</v>
      </c>
    </row>
    <row r="371" spans="1:22" x14ac:dyDescent="0.25">
      <c r="A371" s="36">
        <v>370</v>
      </c>
      <c r="B371" s="36" t="s">
        <v>1289</v>
      </c>
      <c r="C371" s="36">
        <v>2013</v>
      </c>
      <c r="D371" s="37">
        <v>41569</v>
      </c>
      <c r="E371" s="37">
        <v>41569</v>
      </c>
      <c r="F371" s="36" t="s">
        <v>1290</v>
      </c>
      <c r="G371" s="36" t="s">
        <v>1291</v>
      </c>
      <c r="H371" s="36" t="s">
        <v>1292</v>
      </c>
      <c r="I371" s="36" t="s">
        <v>41</v>
      </c>
      <c r="J371" s="36" t="s">
        <v>27</v>
      </c>
      <c r="K371" s="36" t="s">
        <v>1293</v>
      </c>
      <c r="L371" s="36" t="s">
        <v>747</v>
      </c>
      <c r="M371" s="36">
        <v>6040</v>
      </c>
      <c r="N371" s="36" t="s">
        <v>148</v>
      </c>
      <c r="O371" s="36" t="s">
        <v>201</v>
      </c>
      <c r="P371" s="36" t="s">
        <v>32</v>
      </c>
      <c r="Q371" s="36" t="s">
        <v>33</v>
      </c>
      <c r="R371" s="36" t="s">
        <v>202</v>
      </c>
      <c r="S371" s="36">
        <v>1043.92</v>
      </c>
      <c r="T371" s="36">
        <v>4</v>
      </c>
      <c r="U371" s="36">
        <v>0</v>
      </c>
      <c r="V371" s="36">
        <v>271.41919999999999</v>
      </c>
    </row>
    <row r="372" spans="1:22" x14ac:dyDescent="0.25">
      <c r="A372" s="36">
        <v>371</v>
      </c>
      <c r="B372" s="36" t="s">
        <v>1299</v>
      </c>
      <c r="C372" s="36">
        <v>2014</v>
      </c>
      <c r="D372" s="37">
        <v>41789</v>
      </c>
      <c r="E372" s="37">
        <v>41795</v>
      </c>
      <c r="F372" s="36" t="s">
        <v>50</v>
      </c>
      <c r="G372" s="36" t="s">
        <v>1300</v>
      </c>
      <c r="H372" s="36" t="s">
        <v>1301</v>
      </c>
      <c r="I372" s="36" t="s">
        <v>26</v>
      </c>
      <c r="J372" s="36" t="s">
        <v>27</v>
      </c>
      <c r="K372" s="36" t="s">
        <v>1302</v>
      </c>
      <c r="L372" s="36" t="s">
        <v>104</v>
      </c>
      <c r="M372" s="36">
        <v>78550</v>
      </c>
      <c r="N372" s="36" t="s">
        <v>105</v>
      </c>
      <c r="O372" s="36" t="s">
        <v>1303</v>
      </c>
      <c r="P372" s="36" t="s">
        <v>46</v>
      </c>
      <c r="Q372" s="36" t="s">
        <v>90</v>
      </c>
      <c r="R372" s="36" t="s">
        <v>1304</v>
      </c>
      <c r="S372" s="36">
        <v>25.92</v>
      </c>
      <c r="T372" s="36">
        <v>5</v>
      </c>
      <c r="U372" s="36">
        <v>0.2</v>
      </c>
      <c r="V372" s="36">
        <v>9.3960000000000008</v>
      </c>
    </row>
    <row r="373" spans="1:22" x14ac:dyDescent="0.25">
      <c r="A373" s="36">
        <v>372</v>
      </c>
      <c r="B373" s="36" t="s">
        <v>1299</v>
      </c>
      <c r="C373" s="36">
        <v>2014</v>
      </c>
      <c r="D373" s="37">
        <v>41789</v>
      </c>
      <c r="E373" s="37">
        <v>41795</v>
      </c>
      <c r="F373" s="36" t="s">
        <v>50</v>
      </c>
      <c r="G373" s="36" t="s">
        <v>1300</v>
      </c>
      <c r="H373" s="36" t="s">
        <v>1301</v>
      </c>
      <c r="I373" s="36" t="s">
        <v>26</v>
      </c>
      <c r="J373" s="36" t="s">
        <v>27</v>
      </c>
      <c r="K373" s="36" t="s">
        <v>1302</v>
      </c>
      <c r="L373" s="36" t="s">
        <v>104</v>
      </c>
      <c r="M373" s="36">
        <v>78550</v>
      </c>
      <c r="N373" s="36" t="s">
        <v>105</v>
      </c>
      <c r="O373" s="36" t="s">
        <v>1305</v>
      </c>
      <c r="P373" s="36" t="s">
        <v>46</v>
      </c>
      <c r="Q373" s="36" t="s">
        <v>59</v>
      </c>
      <c r="R373" s="36" t="s">
        <v>1306</v>
      </c>
      <c r="S373" s="36">
        <v>53.423999999999999</v>
      </c>
      <c r="T373" s="36">
        <v>3</v>
      </c>
      <c r="U373" s="36">
        <v>0.2</v>
      </c>
      <c r="V373" s="36">
        <v>4.6745999999999999</v>
      </c>
    </row>
    <row r="374" spans="1:22" x14ac:dyDescent="0.25">
      <c r="A374" s="36">
        <v>373</v>
      </c>
      <c r="B374" s="36" t="s">
        <v>1307</v>
      </c>
      <c r="C374" s="36">
        <v>2011</v>
      </c>
      <c r="D374" s="37">
        <v>40747</v>
      </c>
      <c r="E374" s="37">
        <v>40751</v>
      </c>
      <c r="F374" s="36" t="s">
        <v>50</v>
      </c>
      <c r="G374" s="36" t="s">
        <v>1308</v>
      </c>
      <c r="H374" s="36" t="s">
        <v>1309</v>
      </c>
      <c r="I374" s="36" t="s">
        <v>26</v>
      </c>
      <c r="J374" s="36" t="s">
        <v>27</v>
      </c>
      <c r="K374" s="36" t="s">
        <v>1310</v>
      </c>
      <c r="L374" s="36" t="s">
        <v>310</v>
      </c>
      <c r="M374" s="36">
        <v>85705</v>
      </c>
      <c r="N374" s="36" t="s">
        <v>44</v>
      </c>
      <c r="O374" s="36" t="s">
        <v>1208</v>
      </c>
      <c r="P374" s="36" t="s">
        <v>46</v>
      </c>
      <c r="Q374" s="36" t="s">
        <v>75</v>
      </c>
      <c r="R374" s="36" t="s">
        <v>1209</v>
      </c>
      <c r="S374" s="36">
        <v>8.16</v>
      </c>
      <c r="T374" s="36">
        <v>5</v>
      </c>
      <c r="U374" s="36">
        <v>0.7</v>
      </c>
      <c r="V374" s="36">
        <v>-5.7119999999999997</v>
      </c>
    </row>
    <row r="375" spans="1:22" x14ac:dyDescent="0.25">
      <c r="A375" s="36">
        <v>374</v>
      </c>
      <c r="B375" s="36" t="s">
        <v>1307</v>
      </c>
      <c r="C375" s="36">
        <v>2011</v>
      </c>
      <c r="D375" s="37">
        <v>40747</v>
      </c>
      <c r="E375" s="37">
        <v>40751</v>
      </c>
      <c r="F375" s="36" t="s">
        <v>50</v>
      </c>
      <c r="G375" s="36" t="s">
        <v>1308</v>
      </c>
      <c r="H375" s="36" t="s">
        <v>1309</v>
      </c>
      <c r="I375" s="36" t="s">
        <v>26</v>
      </c>
      <c r="J375" s="36" t="s">
        <v>27</v>
      </c>
      <c r="K375" s="36" t="s">
        <v>1310</v>
      </c>
      <c r="L375" s="36" t="s">
        <v>310</v>
      </c>
      <c r="M375" s="36">
        <v>85705</v>
      </c>
      <c r="N375" s="36" t="s">
        <v>44</v>
      </c>
      <c r="O375" s="36" t="s">
        <v>1311</v>
      </c>
      <c r="P375" s="36" t="s">
        <v>71</v>
      </c>
      <c r="Q375" s="36" t="s">
        <v>161</v>
      </c>
      <c r="R375" s="36" t="s">
        <v>1312</v>
      </c>
      <c r="S375" s="36">
        <v>1023.936</v>
      </c>
      <c r="T375" s="36">
        <v>8</v>
      </c>
      <c r="U375" s="36">
        <v>0.2</v>
      </c>
      <c r="V375" s="36">
        <v>179.18879999999999</v>
      </c>
    </row>
    <row r="376" spans="1:22" x14ac:dyDescent="0.25">
      <c r="A376" s="36">
        <v>375</v>
      </c>
      <c r="B376" s="36" t="s">
        <v>1307</v>
      </c>
      <c r="C376" s="36">
        <v>2011</v>
      </c>
      <c r="D376" s="37">
        <v>40747</v>
      </c>
      <c r="E376" s="37">
        <v>40751</v>
      </c>
      <c r="F376" s="36" t="s">
        <v>50</v>
      </c>
      <c r="G376" s="36" t="s">
        <v>1308</v>
      </c>
      <c r="H376" s="36" t="s">
        <v>1309</v>
      </c>
      <c r="I376" s="36" t="s">
        <v>26</v>
      </c>
      <c r="J376" s="36" t="s">
        <v>27</v>
      </c>
      <c r="K376" s="36" t="s">
        <v>1310</v>
      </c>
      <c r="L376" s="36" t="s">
        <v>310</v>
      </c>
      <c r="M376" s="36">
        <v>85705</v>
      </c>
      <c r="N376" s="36" t="s">
        <v>44</v>
      </c>
      <c r="O376" s="36" t="s">
        <v>1313</v>
      </c>
      <c r="P376" s="36" t="s">
        <v>46</v>
      </c>
      <c r="Q376" s="36" t="s">
        <v>68</v>
      </c>
      <c r="R376" s="36" t="s">
        <v>1314</v>
      </c>
      <c r="S376" s="36">
        <v>9.24</v>
      </c>
      <c r="T376" s="36">
        <v>1</v>
      </c>
      <c r="U376" s="36">
        <v>0.2</v>
      </c>
      <c r="V376" s="36">
        <v>0.92400000000000004</v>
      </c>
    </row>
    <row r="377" spans="1:22" x14ac:dyDescent="0.25">
      <c r="A377" s="36">
        <v>376</v>
      </c>
      <c r="B377" s="36" t="s">
        <v>1307</v>
      </c>
      <c r="C377" s="36">
        <v>2011</v>
      </c>
      <c r="D377" s="37">
        <v>40747</v>
      </c>
      <c r="E377" s="37">
        <v>40751</v>
      </c>
      <c r="F377" s="36" t="s">
        <v>50</v>
      </c>
      <c r="G377" s="36" t="s">
        <v>1308</v>
      </c>
      <c r="H377" s="36" t="s">
        <v>1309</v>
      </c>
      <c r="I377" s="36" t="s">
        <v>26</v>
      </c>
      <c r="J377" s="36" t="s">
        <v>27</v>
      </c>
      <c r="K377" s="36" t="s">
        <v>1310</v>
      </c>
      <c r="L377" s="36" t="s">
        <v>310</v>
      </c>
      <c r="M377" s="36">
        <v>85705</v>
      </c>
      <c r="N377" s="36" t="s">
        <v>44</v>
      </c>
      <c r="O377" s="36" t="s">
        <v>1315</v>
      </c>
      <c r="P377" s="36" t="s">
        <v>71</v>
      </c>
      <c r="Q377" s="36" t="s">
        <v>161</v>
      </c>
      <c r="R377" s="36" t="s">
        <v>1316</v>
      </c>
      <c r="S377" s="36">
        <v>479.04</v>
      </c>
      <c r="T377" s="36">
        <v>10</v>
      </c>
      <c r="U377" s="36">
        <v>0.2</v>
      </c>
      <c r="V377" s="36">
        <v>-29.94</v>
      </c>
    </row>
    <row r="378" spans="1:22" x14ac:dyDescent="0.25">
      <c r="A378" s="36">
        <v>377</v>
      </c>
      <c r="B378" s="36" t="s">
        <v>1317</v>
      </c>
      <c r="C378" s="36">
        <v>2013</v>
      </c>
      <c r="D378" s="37">
        <v>41546</v>
      </c>
      <c r="E378" s="37">
        <v>41549</v>
      </c>
      <c r="F378" s="36" t="s">
        <v>188</v>
      </c>
      <c r="G378" s="36" t="s">
        <v>1318</v>
      </c>
      <c r="H378" s="36" t="s">
        <v>1319</v>
      </c>
      <c r="I378" s="36" t="s">
        <v>41</v>
      </c>
      <c r="J378" s="36" t="s">
        <v>27</v>
      </c>
      <c r="K378" s="36" t="s">
        <v>1320</v>
      </c>
      <c r="L378" s="36" t="s">
        <v>211</v>
      </c>
      <c r="M378" s="36">
        <v>62301</v>
      </c>
      <c r="N378" s="36" t="s">
        <v>105</v>
      </c>
      <c r="O378" s="36" t="s">
        <v>1321</v>
      </c>
      <c r="P378" s="36" t="s">
        <v>46</v>
      </c>
      <c r="Q378" s="36" t="s">
        <v>90</v>
      </c>
      <c r="R378" s="36" t="s">
        <v>1322</v>
      </c>
      <c r="S378" s="36">
        <v>99.135999999999996</v>
      </c>
      <c r="T378" s="36">
        <v>4</v>
      </c>
      <c r="U378" s="36">
        <v>0.2</v>
      </c>
      <c r="V378" s="36">
        <v>30.98</v>
      </c>
    </row>
    <row r="379" spans="1:22" x14ac:dyDescent="0.25">
      <c r="A379" s="36">
        <v>378</v>
      </c>
      <c r="B379" s="36" t="s">
        <v>1323</v>
      </c>
      <c r="C379" s="36">
        <v>2014</v>
      </c>
      <c r="D379" s="37">
        <v>41879</v>
      </c>
      <c r="E379" s="37">
        <v>41884</v>
      </c>
      <c r="F379" s="36" t="s">
        <v>50</v>
      </c>
      <c r="G379" s="36" t="s">
        <v>1324</v>
      </c>
      <c r="H379" s="36" t="s">
        <v>1325</v>
      </c>
      <c r="I379" s="36" t="s">
        <v>41</v>
      </c>
      <c r="J379" s="36" t="s">
        <v>27</v>
      </c>
      <c r="K379" s="36" t="s">
        <v>612</v>
      </c>
      <c r="L379" s="36" t="s">
        <v>1245</v>
      </c>
      <c r="M379" s="36">
        <v>2038</v>
      </c>
      <c r="N379" s="36" t="s">
        <v>148</v>
      </c>
      <c r="O379" s="36" t="s">
        <v>1326</v>
      </c>
      <c r="P379" s="36" t="s">
        <v>32</v>
      </c>
      <c r="Q379" s="36" t="s">
        <v>56</v>
      </c>
      <c r="R379" s="36" t="s">
        <v>1327</v>
      </c>
      <c r="S379" s="36">
        <v>1488.424</v>
      </c>
      <c r="T379" s="36">
        <v>7</v>
      </c>
      <c r="U379" s="36">
        <v>0.3</v>
      </c>
      <c r="V379" s="36">
        <v>-297.6848</v>
      </c>
    </row>
    <row r="380" spans="1:22" x14ac:dyDescent="0.25">
      <c r="A380" s="36">
        <v>379</v>
      </c>
      <c r="B380" s="36" t="s">
        <v>1328</v>
      </c>
      <c r="C380" s="36">
        <v>2012</v>
      </c>
      <c r="D380" s="37">
        <v>41027</v>
      </c>
      <c r="E380" s="37">
        <v>41034</v>
      </c>
      <c r="F380" s="36" t="s">
        <v>50</v>
      </c>
      <c r="G380" s="36" t="s">
        <v>1329</v>
      </c>
      <c r="H380" s="36" t="s">
        <v>1330</v>
      </c>
      <c r="I380" s="36" t="s">
        <v>26</v>
      </c>
      <c r="J380" s="36" t="s">
        <v>27</v>
      </c>
      <c r="K380" s="36" t="s">
        <v>184</v>
      </c>
      <c r="L380" s="36" t="s">
        <v>104</v>
      </c>
      <c r="M380" s="36">
        <v>77095</v>
      </c>
      <c r="N380" s="36" t="s">
        <v>105</v>
      </c>
      <c r="O380" s="36" t="s">
        <v>1331</v>
      </c>
      <c r="P380" s="36" t="s">
        <v>46</v>
      </c>
      <c r="Q380" s="36" t="s">
        <v>78</v>
      </c>
      <c r="R380" s="36" t="s">
        <v>1332</v>
      </c>
      <c r="S380" s="36">
        <v>8.6519999999999992</v>
      </c>
      <c r="T380" s="36">
        <v>3</v>
      </c>
      <c r="U380" s="36">
        <v>0.8</v>
      </c>
      <c r="V380" s="36">
        <v>-20.3322</v>
      </c>
    </row>
    <row r="381" spans="1:22" x14ac:dyDescent="0.25">
      <c r="A381" s="36">
        <v>380</v>
      </c>
      <c r="B381" s="36" t="s">
        <v>1328</v>
      </c>
      <c r="C381" s="36">
        <v>2012</v>
      </c>
      <c r="D381" s="37">
        <v>41027</v>
      </c>
      <c r="E381" s="37">
        <v>41034</v>
      </c>
      <c r="F381" s="36" t="s">
        <v>50</v>
      </c>
      <c r="G381" s="36" t="s">
        <v>1329</v>
      </c>
      <c r="H381" s="36" t="s">
        <v>1330</v>
      </c>
      <c r="I381" s="36" t="s">
        <v>26</v>
      </c>
      <c r="J381" s="36" t="s">
        <v>27</v>
      </c>
      <c r="K381" s="36" t="s">
        <v>184</v>
      </c>
      <c r="L381" s="36" t="s">
        <v>104</v>
      </c>
      <c r="M381" s="36">
        <v>77095</v>
      </c>
      <c r="N381" s="36" t="s">
        <v>105</v>
      </c>
      <c r="O381" s="36" t="s">
        <v>1333</v>
      </c>
      <c r="P381" s="36" t="s">
        <v>46</v>
      </c>
      <c r="Q381" s="36" t="s">
        <v>59</v>
      </c>
      <c r="R381" s="36" t="s">
        <v>1334</v>
      </c>
      <c r="S381" s="36">
        <v>23.832000000000001</v>
      </c>
      <c r="T381" s="36">
        <v>3</v>
      </c>
      <c r="U381" s="36">
        <v>0.2</v>
      </c>
      <c r="V381" s="36">
        <v>2.6810999999999998</v>
      </c>
    </row>
    <row r="382" spans="1:22" x14ac:dyDescent="0.25">
      <c r="A382" s="36">
        <v>381</v>
      </c>
      <c r="B382" s="36" t="s">
        <v>1328</v>
      </c>
      <c r="C382" s="36">
        <v>2012</v>
      </c>
      <c r="D382" s="37">
        <v>41027</v>
      </c>
      <c r="E382" s="37">
        <v>41034</v>
      </c>
      <c r="F382" s="36" t="s">
        <v>50</v>
      </c>
      <c r="G382" s="36" t="s">
        <v>1329</v>
      </c>
      <c r="H382" s="36" t="s">
        <v>1330</v>
      </c>
      <c r="I382" s="36" t="s">
        <v>26</v>
      </c>
      <c r="J382" s="36" t="s">
        <v>27</v>
      </c>
      <c r="K382" s="36" t="s">
        <v>184</v>
      </c>
      <c r="L382" s="36" t="s">
        <v>104</v>
      </c>
      <c r="M382" s="36">
        <v>77095</v>
      </c>
      <c r="N382" s="36" t="s">
        <v>105</v>
      </c>
      <c r="O382" s="36" t="s">
        <v>1335</v>
      </c>
      <c r="P382" s="36" t="s">
        <v>46</v>
      </c>
      <c r="Q382" s="36" t="s">
        <v>75</v>
      </c>
      <c r="R382" s="36" t="s">
        <v>1336</v>
      </c>
      <c r="S382" s="36">
        <v>12.176</v>
      </c>
      <c r="T382" s="36">
        <v>4</v>
      </c>
      <c r="U382" s="36">
        <v>0.8</v>
      </c>
      <c r="V382" s="36">
        <v>-18.872800000000002</v>
      </c>
    </row>
    <row r="383" spans="1:22" x14ac:dyDescent="0.25">
      <c r="A383" s="36">
        <v>382</v>
      </c>
      <c r="B383" s="36" t="s">
        <v>1337</v>
      </c>
      <c r="C383" s="36">
        <v>2013</v>
      </c>
      <c r="D383" s="37">
        <v>41576</v>
      </c>
      <c r="E383" s="37">
        <v>41577</v>
      </c>
      <c r="F383" s="36" t="s">
        <v>188</v>
      </c>
      <c r="G383" s="36" t="s">
        <v>1338</v>
      </c>
      <c r="H383" s="36" t="s">
        <v>1339</v>
      </c>
      <c r="I383" s="36" t="s">
        <v>41</v>
      </c>
      <c r="J383" s="36" t="s">
        <v>27</v>
      </c>
      <c r="K383" s="36" t="s">
        <v>127</v>
      </c>
      <c r="L383" s="36" t="s">
        <v>43</v>
      </c>
      <c r="M383" s="36">
        <v>94109</v>
      </c>
      <c r="N383" s="36" t="s">
        <v>44</v>
      </c>
      <c r="O383" s="36" t="s">
        <v>1340</v>
      </c>
      <c r="P383" s="36" t="s">
        <v>46</v>
      </c>
      <c r="Q383" s="36" t="s">
        <v>90</v>
      </c>
      <c r="R383" s="36" t="s">
        <v>1341</v>
      </c>
      <c r="S383" s="36">
        <v>50.96</v>
      </c>
      <c r="T383" s="36">
        <v>7</v>
      </c>
      <c r="U383" s="36">
        <v>0</v>
      </c>
      <c r="V383" s="36">
        <v>25.48</v>
      </c>
    </row>
    <row r="384" spans="1:22" x14ac:dyDescent="0.25">
      <c r="A384" s="36">
        <v>383</v>
      </c>
      <c r="B384" s="36" t="s">
        <v>1337</v>
      </c>
      <c r="C384" s="36">
        <v>2013</v>
      </c>
      <c r="D384" s="37">
        <v>41576</v>
      </c>
      <c r="E384" s="37">
        <v>41577</v>
      </c>
      <c r="F384" s="36" t="s">
        <v>188</v>
      </c>
      <c r="G384" s="36" t="s">
        <v>1338</v>
      </c>
      <c r="H384" s="36" t="s">
        <v>1339</v>
      </c>
      <c r="I384" s="36" t="s">
        <v>41</v>
      </c>
      <c r="J384" s="36" t="s">
        <v>27</v>
      </c>
      <c r="K384" s="36" t="s">
        <v>127</v>
      </c>
      <c r="L384" s="36" t="s">
        <v>43</v>
      </c>
      <c r="M384" s="36">
        <v>94109</v>
      </c>
      <c r="N384" s="36" t="s">
        <v>44</v>
      </c>
      <c r="O384" s="36" t="s">
        <v>1342</v>
      </c>
      <c r="P384" s="36" t="s">
        <v>46</v>
      </c>
      <c r="Q384" s="36" t="s">
        <v>75</v>
      </c>
      <c r="R384" s="36" t="s">
        <v>1343</v>
      </c>
      <c r="S384" s="36">
        <v>49.536000000000001</v>
      </c>
      <c r="T384" s="36">
        <v>3</v>
      </c>
      <c r="U384" s="36">
        <v>0.2</v>
      </c>
      <c r="V384" s="36">
        <v>17.337599999999998</v>
      </c>
    </row>
    <row r="385" spans="1:22" x14ac:dyDescent="0.25">
      <c r="A385" s="36">
        <v>384</v>
      </c>
      <c r="B385" s="36" t="s">
        <v>1344</v>
      </c>
      <c r="C385" s="36">
        <v>2012</v>
      </c>
      <c r="D385" s="37">
        <v>41086</v>
      </c>
      <c r="E385" s="37">
        <v>41089</v>
      </c>
      <c r="F385" s="36" t="s">
        <v>23</v>
      </c>
      <c r="G385" s="36" t="s">
        <v>1345</v>
      </c>
      <c r="H385" s="36" t="s">
        <v>1346</v>
      </c>
      <c r="I385" s="36" t="s">
        <v>41</v>
      </c>
      <c r="J385" s="36" t="s">
        <v>27</v>
      </c>
      <c r="K385" s="36" t="s">
        <v>1113</v>
      </c>
      <c r="L385" s="36" t="s">
        <v>238</v>
      </c>
      <c r="M385" s="36">
        <v>48180</v>
      </c>
      <c r="N385" s="36" t="s">
        <v>105</v>
      </c>
      <c r="O385" s="36" t="s">
        <v>1347</v>
      </c>
      <c r="P385" s="36" t="s">
        <v>71</v>
      </c>
      <c r="Q385" s="36" t="s">
        <v>161</v>
      </c>
      <c r="R385" s="36" t="s">
        <v>1348</v>
      </c>
      <c r="S385" s="36">
        <v>41.9</v>
      </c>
      <c r="T385" s="36">
        <v>2</v>
      </c>
      <c r="U385" s="36">
        <v>0</v>
      </c>
      <c r="V385" s="36">
        <v>8.7989999999999995</v>
      </c>
    </row>
    <row r="386" spans="1:22" x14ac:dyDescent="0.25">
      <c r="A386" s="36">
        <v>385</v>
      </c>
      <c r="B386" s="36" t="s">
        <v>1349</v>
      </c>
      <c r="C386" s="36">
        <v>2012</v>
      </c>
      <c r="D386" s="37">
        <v>41240</v>
      </c>
      <c r="E386" s="37">
        <v>41245</v>
      </c>
      <c r="F386" s="36" t="s">
        <v>50</v>
      </c>
      <c r="G386" s="36" t="s">
        <v>1350</v>
      </c>
      <c r="H386" s="36" t="s">
        <v>1351</v>
      </c>
      <c r="I386" s="36" t="s">
        <v>26</v>
      </c>
      <c r="J386" s="36" t="s">
        <v>27</v>
      </c>
      <c r="K386" s="36" t="s">
        <v>1352</v>
      </c>
      <c r="L386" s="36" t="s">
        <v>54</v>
      </c>
      <c r="M386" s="36">
        <v>33024</v>
      </c>
      <c r="N386" s="36" t="s">
        <v>30</v>
      </c>
      <c r="O386" s="36" t="s">
        <v>1353</v>
      </c>
      <c r="P386" s="36" t="s">
        <v>32</v>
      </c>
      <c r="Q386" s="36" t="s">
        <v>56</v>
      </c>
      <c r="R386" s="36" t="s">
        <v>1354</v>
      </c>
      <c r="S386" s="36">
        <v>375.45749999999998</v>
      </c>
      <c r="T386" s="36">
        <v>3</v>
      </c>
      <c r="U386" s="36">
        <v>0.45</v>
      </c>
      <c r="V386" s="36">
        <v>-157.0095</v>
      </c>
    </row>
    <row r="387" spans="1:22" x14ac:dyDescent="0.25">
      <c r="A387" s="36">
        <v>386</v>
      </c>
      <c r="B387" s="36" t="s">
        <v>1349</v>
      </c>
      <c r="C387" s="36">
        <v>2012</v>
      </c>
      <c r="D387" s="37">
        <v>41240</v>
      </c>
      <c r="E387" s="37">
        <v>41245</v>
      </c>
      <c r="F387" s="36" t="s">
        <v>50</v>
      </c>
      <c r="G387" s="36" t="s">
        <v>1350</v>
      </c>
      <c r="H387" s="36" t="s">
        <v>1351</v>
      </c>
      <c r="I387" s="36" t="s">
        <v>26</v>
      </c>
      <c r="J387" s="36" t="s">
        <v>27</v>
      </c>
      <c r="K387" s="36" t="s">
        <v>1352</v>
      </c>
      <c r="L387" s="36" t="s">
        <v>54</v>
      </c>
      <c r="M387" s="36">
        <v>33024</v>
      </c>
      <c r="N387" s="36" t="s">
        <v>30</v>
      </c>
      <c r="O387" s="36" t="s">
        <v>1355</v>
      </c>
      <c r="P387" s="36" t="s">
        <v>71</v>
      </c>
      <c r="Q387" s="36" t="s">
        <v>161</v>
      </c>
      <c r="R387" s="36" t="s">
        <v>1356</v>
      </c>
      <c r="S387" s="36">
        <v>83.975999999999999</v>
      </c>
      <c r="T387" s="36">
        <v>3</v>
      </c>
      <c r="U387" s="36">
        <v>0.2</v>
      </c>
      <c r="V387" s="36">
        <v>-1.0497000000000001</v>
      </c>
    </row>
    <row r="388" spans="1:22" x14ac:dyDescent="0.25">
      <c r="A388" s="36">
        <v>387</v>
      </c>
      <c r="B388" s="36" t="s">
        <v>1357</v>
      </c>
      <c r="C388" s="36">
        <v>2012</v>
      </c>
      <c r="D388" s="37">
        <v>41246</v>
      </c>
      <c r="E388" s="37">
        <v>41250</v>
      </c>
      <c r="F388" s="36" t="s">
        <v>50</v>
      </c>
      <c r="G388" s="36" t="s">
        <v>1358</v>
      </c>
      <c r="H388" s="36" t="s">
        <v>1359</v>
      </c>
      <c r="I388" s="36" t="s">
        <v>41</v>
      </c>
      <c r="J388" s="36" t="s">
        <v>27</v>
      </c>
      <c r="K388" s="36" t="s">
        <v>146</v>
      </c>
      <c r="L388" s="36" t="s">
        <v>147</v>
      </c>
      <c r="M388" s="36">
        <v>19140</v>
      </c>
      <c r="N388" s="36" t="s">
        <v>148</v>
      </c>
      <c r="O388" s="36" t="s">
        <v>1360</v>
      </c>
      <c r="P388" s="36" t="s">
        <v>71</v>
      </c>
      <c r="Q388" s="36" t="s">
        <v>682</v>
      </c>
      <c r="R388" s="36" t="s">
        <v>1361</v>
      </c>
      <c r="S388" s="36">
        <v>482.34</v>
      </c>
      <c r="T388" s="36">
        <v>4</v>
      </c>
      <c r="U388" s="36">
        <v>0.7</v>
      </c>
      <c r="V388" s="36">
        <v>-337.63799999999998</v>
      </c>
    </row>
    <row r="389" spans="1:22" x14ac:dyDescent="0.25">
      <c r="A389" s="36">
        <v>388</v>
      </c>
      <c r="B389" s="36" t="s">
        <v>1357</v>
      </c>
      <c r="C389" s="36">
        <v>2012</v>
      </c>
      <c r="D389" s="37">
        <v>41246</v>
      </c>
      <c r="E389" s="37">
        <v>41250</v>
      </c>
      <c r="F389" s="36" t="s">
        <v>50</v>
      </c>
      <c r="G389" s="36" t="s">
        <v>1358</v>
      </c>
      <c r="H389" s="36" t="s">
        <v>1359</v>
      </c>
      <c r="I389" s="36" t="s">
        <v>41</v>
      </c>
      <c r="J389" s="36" t="s">
        <v>27</v>
      </c>
      <c r="K389" s="36" t="s">
        <v>146</v>
      </c>
      <c r="L389" s="36" t="s">
        <v>147</v>
      </c>
      <c r="M389" s="36">
        <v>19140</v>
      </c>
      <c r="N389" s="36" t="s">
        <v>148</v>
      </c>
      <c r="O389" s="36" t="s">
        <v>1362</v>
      </c>
      <c r="P389" s="36" t="s">
        <v>32</v>
      </c>
      <c r="Q389" s="36" t="s">
        <v>65</v>
      </c>
      <c r="R389" s="36" t="s">
        <v>1363</v>
      </c>
      <c r="S389" s="36">
        <v>2.96</v>
      </c>
      <c r="T389" s="36">
        <v>1</v>
      </c>
      <c r="U389" s="36">
        <v>0.2</v>
      </c>
      <c r="V389" s="36">
        <v>0.77700000000000002</v>
      </c>
    </row>
    <row r="390" spans="1:22" x14ac:dyDescent="0.25">
      <c r="A390" s="36">
        <v>389</v>
      </c>
      <c r="B390" s="36" t="s">
        <v>1364</v>
      </c>
      <c r="C390" s="36">
        <v>2011</v>
      </c>
      <c r="D390" s="37">
        <v>40871</v>
      </c>
      <c r="E390" s="37">
        <v>40873</v>
      </c>
      <c r="F390" s="36" t="s">
        <v>188</v>
      </c>
      <c r="G390" s="36" t="s">
        <v>1365</v>
      </c>
      <c r="H390" s="36" t="s">
        <v>1366</v>
      </c>
      <c r="I390" s="36" t="s">
        <v>26</v>
      </c>
      <c r="J390" s="36" t="s">
        <v>27</v>
      </c>
      <c r="K390" s="36" t="s">
        <v>1007</v>
      </c>
      <c r="L390" s="36" t="s">
        <v>498</v>
      </c>
      <c r="M390" s="36">
        <v>45231</v>
      </c>
      <c r="N390" s="36" t="s">
        <v>148</v>
      </c>
      <c r="O390" s="36" t="s">
        <v>1367</v>
      </c>
      <c r="P390" s="36" t="s">
        <v>46</v>
      </c>
      <c r="Q390" s="36" t="s">
        <v>68</v>
      </c>
      <c r="R390" s="36" t="s">
        <v>1368</v>
      </c>
      <c r="S390" s="36">
        <v>2.6240000000000001</v>
      </c>
      <c r="T390" s="36">
        <v>1</v>
      </c>
      <c r="U390" s="36">
        <v>0.2</v>
      </c>
      <c r="V390" s="36">
        <v>0.4264</v>
      </c>
    </row>
    <row r="391" spans="1:22" x14ac:dyDescent="0.25">
      <c r="A391" s="36">
        <v>390</v>
      </c>
      <c r="B391" s="36" t="s">
        <v>1369</v>
      </c>
      <c r="C391" s="36">
        <v>2014</v>
      </c>
      <c r="D391" s="37">
        <v>41985</v>
      </c>
      <c r="E391" s="37">
        <v>41989</v>
      </c>
      <c r="F391" s="36" t="s">
        <v>50</v>
      </c>
      <c r="G391" s="36" t="s">
        <v>1370</v>
      </c>
      <c r="H391" s="36" t="s">
        <v>1371</v>
      </c>
      <c r="I391" s="36" t="s">
        <v>26</v>
      </c>
      <c r="J391" s="36" t="s">
        <v>27</v>
      </c>
      <c r="K391" s="36" t="s">
        <v>266</v>
      </c>
      <c r="L391" s="36" t="s">
        <v>267</v>
      </c>
      <c r="M391" s="36">
        <v>10009</v>
      </c>
      <c r="N391" s="36" t="s">
        <v>148</v>
      </c>
      <c r="O391" s="36" t="s">
        <v>1372</v>
      </c>
      <c r="P391" s="36" t="s">
        <v>46</v>
      </c>
      <c r="Q391" s="36" t="s">
        <v>75</v>
      </c>
      <c r="R391" s="36" t="s">
        <v>1373</v>
      </c>
      <c r="S391" s="36">
        <v>23.36</v>
      </c>
      <c r="T391" s="36">
        <v>4</v>
      </c>
      <c r="U391" s="36">
        <v>0.2</v>
      </c>
      <c r="V391" s="36">
        <v>7.8840000000000003</v>
      </c>
    </row>
    <row r="392" spans="1:22" x14ac:dyDescent="0.25">
      <c r="A392" s="36">
        <v>391</v>
      </c>
      <c r="B392" s="36" t="s">
        <v>1369</v>
      </c>
      <c r="C392" s="36">
        <v>2014</v>
      </c>
      <c r="D392" s="37">
        <v>41985</v>
      </c>
      <c r="E392" s="37">
        <v>41989</v>
      </c>
      <c r="F392" s="36" t="s">
        <v>50</v>
      </c>
      <c r="G392" s="36" t="s">
        <v>1370</v>
      </c>
      <c r="H392" s="36" t="s">
        <v>1371</v>
      </c>
      <c r="I392" s="36" t="s">
        <v>26</v>
      </c>
      <c r="J392" s="36" t="s">
        <v>27</v>
      </c>
      <c r="K392" s="36" t="s">
        <v>266</v>
      </c>
      <c r="L392" s="36" t="s">
        <v>267</v>
      </c>
      <c r="M392" s="36">
        <v>10009</v>
      </c>
      <c r="N392" s="36" t="s">
        <v>148</v>
      </c>
      <c r="O392" s="36" t="s">
        <v>390</v>
      </c>
      <c r="P392" s="36" t="s">
        <v>71</v>
      </c>
      <c r="Q392" s="36" t="s">
        <v>161</v>
      </c>
      <c r="R392" s="36" t="s">
        <v>391</v>
      </c>
      <c r="S392" s="36">
        <v>39.979999999999997</v>
      </c>
      <c r="T392" s="36">
        <v>2</v>
      </c>
      <c r="U392" s="36">
        <v>0</v>
      </c>
      <c r="V392" s="36">
        <v>13.5932</v>
      </c>
    </row>
    <row r="393" spans="1:22" x14ac:dyDescent="0.25">
      <c r="A393" s="36">
        <v>392</v>
      </c>
      <c r="B393" s="36" t="s">
        <v>1374</v>
      </c>
      <c r="C393" s="36">
        <v>2011</v>
      </c>
      <c r="D393" s="37">
        <v>40807</v>
      </c>
      <c r="E393" s="37">
        <v>40809</v>
      </c>
      <c r="F393" s="36" t="s">
        <v>23</v>
      </c>
      <c r="G393" s="36" t="s">
        <v>1375</v>
      </c>
      <c r="H393" s="36" t="s">
        <v>1376</v>
      </c>
      <c r="I393" s="36" t="s">
        <v>26</v>
      </c>
      <c r="J393" s="36" t="s">
        <v>27</v>
      </c>
      <c r="K393" s="36" t="s">
        <v>1377</v>
      </c>
      <c r="L393" s="36" t="s">
        <v>96</v>
      </c>
      <c r="M393" s="36">
        <v>98198</v>
      </c>
      <c r="N393" s="36" t="s">
        <v>44</v>
      </c>
      <c r="O393" s="36" t="s">
        <v>1378</v>
      </c>
      <c r="P393" s="36" t="s">
        <v>71</v>
      </c>
      <c r="Q393" s="36" t="s">
        <v>72</v>
      </c>
      <c r="R393" s="36" t="s">
        <v>1379</v>
      </c>
      <c r="S393" s="36">
        <v>246.38399999999999</v>
      </c>
      <c r="T393" s="36">
        <v>2</v>
      </c>
      <c r="U393" s="36">
        <v>0.2</v>
      </c>
      <c r="V393" s="36">
        <v>27.7182</v>
      </c>
    </row>
    <row r="394" spans="1:22" x14ac:dyDescent="0.25">
      <c r="A394" s="36">
        <v>393</v>
      </c>
      <c r="B394" s="36" t="s">
        <v>1374</v>
      </c>
      <c r="C394" s="36">
        <v>2011</v>
      </c>
      <c r="D394" s="37">
        <v>40807</v>
      </c>
      <c r="E394" s="37">
        <v>40809</v>
      </c>
      <c r="F394" s="36" t="s">
        <v>23</v>
      </c>
      <c r="G394" s="36" t="s">
        <v>1375</v>
      </c>
      <c r="H394" s="36" t="s">
        <v>1376</v>
      </c>
      <c r="I394" s="36" t="s">
        <v>26</v>
      </c>
      <c r="J394" s="36" t="s">
        <v>27</v>
      </c>
      <c r="K394" s="36" t="s">
        <v>1377</v>
      </c>
      <c r="L394" s="36" t="s">
        <v>96</v>
      </c>
      <c r="M394" s="36">
        <v>98198</v>
      </c>
      <c r="N394" s="36" t="s">
        <v>44</v>
      </c>
      <c r="O394" s="36" t="s">
        <v>1380</v>
      </c>
      <c r="P394" s="36" t="s">
        <v>71</v>
      </c>
      <c r="Q394" s="36" t="s">
        <v>1216</v>
      </c>
      <c r="R394" s="36" t="s">
        <v>1381</v>
      </c>
      <c r="S394" s="36">
        <v>1799.97</v>
      </c>
      <c r="T394" s="36">
        <v>3</v>
      </c>
      <c r="U394" s="36">
        <v>0</v>
      </c>
      <c r="V394" s="36">
        <v>701.98829999999998</v>
      </c>
    </row>
    <row r="395" spans="1:22" x14ac:dyDescent="0.25">
      <c r="A395" s="36">
        <v>394</v>
      </c>
      <c r="B395" s="36" t="s">
        <v>1382</v>
      </c>
      <c r="C395" s="36">
        <v>2011</v>
      </c>
      <c r="D395" s="37">
        <v>40701</v>
      </c>
      <c r="E395" s="37">
        <v>40704</v>
      </c>
      <c r="F395" s="36" t="s">
        <v>23</v>
      </c>
      <c r="G395" s="36" t="s">
        <v>1383</v>
      </c>
      <c r="H395" s="36" t="s">
        <v>1384</v>
      </c>
      <c r="I395" s="36" t="s">
        <v>41</v>
      </c>
      <c r="J395" s="36" t="s">
        <v>27</v>
      </c>
      <c r="K395" s="36" t="s">
        <v>1385</v>
      </c>
      <c r="L395" s="36" t="s">
        <v>211</v>
      </c>
      <c r="M395" s="36">
        <v>61604</v>
      </c>
      <c r="N395" s="36" t="s">
        <v>105</v>
      </c>
      <c r="O395" s="36" t="s">
        <v>1386</v>
      </c>
      <c r="P395" s="36" t="s">
        <v>46</v>
      </c>
      <c r="Q395" s="36" t="s">
        <v>75</v>
      </c>
      <c r="R395" s="36" t="s">
        <v>1387</v>
      </c>
      <c r="S395" s="36">
        <v>12.462</v>
      </c>
      <c r="T395" s="36">
        <v>3</v>
      </c>
      <c r="U395" s="36">
        <v>0.8</v>
      </c>
      <c r="V395" s="36">
        <v>-20.5623</v>
      </c>
    </row>
    <row r="396" spans="1:22" x14ac:dyDescent="0.25">
      <c r="A396" s="36">
        <v>395</v>
      </c>
      <c r="B396" s="36" t="s">
        <v>1388</v>
      </c>
      <c r="C396" s="36">
        <v>2014</v>
      </c>
      <c r="D396" s="37">
        <v>41821</v>
      </c>
      <c r="E396" s="37">
        <v>41826</v>
      </c>
      <c r="F396" s="36" t="s">
        <v>50</v>
      </c>
      <c r="G396" s="36" t="s">
        <v>1389</v>
      </c>
      <c r="H396" s="36" t="s">
        <v>1390</v>
      </c>
      <c r="I396" s="36" t="s">
        <v>102</v>
      </c>
      <c r="J396" s="36" t="s">
        <v>27</v>
      </c>
      <c r="K396" s="36" t="s">
        <v>1391</v>
      </c>
      <c r="L396" s="36" t="s">
        <v>1392</v>
      </c>
      <c r="M396" s="36">
        <v>89115</v>
      </c>
      <c r="N396" s="36" t="s">
        <v>44</v>
      </c>
      <c r="O396" s="36" t="s">
        <v>1393</v>
      </c>
      <c r="P396" s="36" t="s">
        <v>46</v>
      </c>
      <c r="Q396" s="36" t="s">
        <v>75</v>
      </c>
      <c r="R396" s="36" t="s">
        <v>1394</v>
      </c>
      <c r="S396" s="36">
        <v>75.792000000000002</v>
      </c>
      <c r="T396" s="36">
        <v>3</v>
      </c>
      <c r="U396" s="36">
        <v>0.2</v>
      </c>
      <c r="V396" s="36">
        <v>25.579799999999999</v>
      </c>
    </row>
    <row r="397" spans="1:22" x14ac:dyDescent="0.25">
      <c r="A397" s="36">
        <v>396</v>
      </c>
      <c r="B397" s="36" t="s">
        <v>1395</v>
      </c>
      <c r="C397" s="36">
        <v>2014</v>
      </c>
      <c r="D397" s="37">
        <v>41930</v>
      </c>
      <c r="E397" s="37">
        <v>41932</v>
      </c>
      <c r="F397" s="36" t="s">
        <v>23</v>
      </c>
      <c r="G397" s="36" t="s">
        <v>1396</v>
      </c>
      <c r="H397" s="36" t="s">
        <v>1397</v>
      </c>
      <c r="I397" s="36" t="s">
        <v>41</v>
      </c>
      <c r="J397" s="36" t="s">
        <v>27</v>
      </c>
      <c r="K397" s="36" t="s">
        <v>1398</v>
      </c>
      <c r="L397" s="36" t="s">
        <v>1399</v>
      </c>
      <c r="M397" s="36">
        <v>2886</v>
      </c>
      <c r="N397" s="36" t="s">
        <v>148</v>
      </c>
      <c r="O397" s="36" t="s">
        <v>1400</v>
      </c>
      <c r="P397" s="36" t="s">
        <v>46</v>
      </c>
      <c r="Q397" s="36" t="s">
        <v>59</v>
      </c>
      <c r="R397" s="36" t="s">
        <v>1401</v>
      </c>
      <c r="S397" s="36">
        <v>49.96</v>
      </c>
      <c r="T397" s="36">
        <v>2</v>
      </c>
      <c r="U397" s="36">
        <v>0</v>
      </c>
      <c r="V397" s="36">
        <v>9.4923999999999999</v>
      </c>
    </row>
    <row r="398" spans="1:22" x14ac:dyDescent="0.25">
      <c r="A398" s="36">
        <v>397</v>
      </c>
      <c r="B398" s="36" t="s">
        <v>1395</v>
      </c>
      <c r="C398" s="36">
        <v>2014</v>
      </c>
      <c r="D398" s="37">
        <v>41930</v>
      </c>
      <c r="E398" s="37">
        <v>41932</v>
      </c>
      <c r="F398" s="36" t="s">
        <v>23</v>
      </c>
      <c r="G398" s="36" t="s">
        <v>1396</v>
      </c>
      <c r="H398" s="36" t="s">
        <v>1397</v>
      </c>
      <c r="I398" s="36" t="s">
        <v>41</v>
      </c>
      <c r="J398" s="36" t="s">
        <v>27</v>
      </c>
      <c r="K398" s="36" t="s">
        <v>1398</v>
      </c>
      <c r="L398" s="36" t="s">
        <v>1399</v>
      </c>
      <c r="M398" s="36">
        <v>2886</v>
      </c>
      <c r="N398" s="36" t="s">
        <v>148</v>
      </c>
      <c r="O398" s="36" t="s">
        <v>1402</v>
      </c>
      <c r="P398" s="36" t="s">
        <v>46</v>
      </c>
      <c r="Q398" s="36" t="s">
        <v>90</v>
      </c>
      <c r="R398" s="36" t="s">
        <v>1403</v>
      </c>
      <c r="S398" s="36">
        <v>12.96</v>
      </c>
      <c r="T398" s="36">
        <v>2</v>
      </c>
      <c r="U398" s="36">
        <v>0</v>
      </c>
      <c r="V398" s="36">
        <v>6.2207999999999997</v>
      </c>
    </row>
    <row r="399" spans="1:22" x14ac:dyDescent="0.25">
      <c r="A399" s="36">
        <v>398</v>
      </c>
      <c r="B399" s="36" t="s">
        <v>1404</v>
      </c>
      <c r="C399" s="36">
        <v>2012</v>
      </c>
      <c r="D399" s="37">
        <v>41213</v>
      </c>
      <c r="E399" s="37">
        <v>41217</v>
      </c>
      <c r="F399" s="36" t="s">
        <v>50</v>
      </c>
      <c r="G399" s="36" t="s">
        <v>100</v>
      </c>
      <c r="H399" s="36" t="s">
        <v>101</v>
      </c>
      <c r="I399" s="36" t="s">
        <v>102</v>
      </c>
      <c r="J399" s="36" t="s">
        <v>27</v>
      </c>
      <c r="K399" s="36" t="s">
        <v>328</v>
      </c>
      <c r="L399" s="36" t="s">
        <v>238</v>
      </c>
      <c r="M399" s="36">
        <v>49201</v>
      </c>
      <c r="N399" s="36" t="s">
        <v>105</v>
      </c>
      <c r="O399" s="36" t="s">
        <v>1405</v>
      </c>
      <c r="P399" s="36" t="s">
        <v>46</v>
      </c>
      <c r="Q399" s="36" t="s">
        <v>578</v>
      </c>
      <c r="R399" s="36" t="s">
        <v>1406</v>
      </c>
      <c r="S399" s="36">
        <v>70.12</v>
      </c>
      <c r="T399" s="36">
        <v>4</v>
      </c>
      <c r="U399" s="36">
        <v>0</v>
      </c>
      <c r="V399" s="36">
        <v>21.036000000000001</v>
      </c>
    </row>
    <row r="400" spans="1:22" x14ac:dyDescent="0.25">
      <c r="A400" s="36">
        <v>399</v>
      </c>
      <c r="B400" s="36" t="s">
        <v>1407</v>
      </c>
      <c r="C400" s="36">
        <v>2013</v>
      </c>
      <c r="D400" s="37">
        <v>41526</v>
      </c>
      <c r="E400" s="37">
        <v>41528</v>
      </c>
      <c r="F400" s="36" t="s">
        <v>23</v>
      </c>
      <c r="G400" s="36" t="s">
        <v>1408</v>
      </c>
      <c r="H400" s="36" t="s">
        <v>1409</v>
      </c>
      <c r="I400" s="36" t="s">
        <v>26</v>
      </c>
      <c r="J400" s="36" t="s">
        <v>27</v>
      </c>
      <c r="K400" s="36" t="s">
        <v>184</v>
      </c>
      <c r="L400" s="36" t="s">
        <v>104</v>
      </c>
      <c r="M400" s="36">
        <v>77036</v>
      </c>
      <c r="N400" s="36" t="s">
        <v>105</v>
      </c>
      <c r="O400" s="36" t="s">
        <v>1410</v>
      </c>
      <c r="P400" s="36" t="s">
        <v>46</v>
      </c>
      <c r="Q400" s="36" t="s">
        <v>59</v>
      </c>
      <c r="R400" s="36" t="s">
        <v>1411</v>
      </c>
      <c r="S400" s="36">
        <v>35.951999999999998</v>
      </c>
      <c r="T400" s="36">
        <v>3</v>
      </c>
      <c r="U400" s="36">
        <v>0.2</v>
      </c>
      <c r="V400" s="36">
        <v>3.5952000000000002</v>
      </c>
    </row>
    <row r="401" spans="1:22" x14ac:dyDescent="0.25">
      <c r="A401" s="36">
        <v>400</v>
      </c>
      <c r="B401" s="36" t="s">
        <v>1407</v>
      </c>
      <c r="C401" s="36">
        <v>2013</v>
      </c>
      <c r="D401" s="37">
        <v>41526</v>
      </c>
      <c r="E401" s="37">
        <v>41528</v>
      </c>
      <c r="F401" s="36" t="s">
        <v>23</v>
      </c>
      <c r="G401" s="36" t="s">
        <v>1408</v>
      </c>
      <c r="H401" s="36" t="s">
        <v>1409</v>
      </c>
      <c r="I401" s="36" t="s">
        <v>26</v>
      </c>
      <c r="J401" s="36" t="s">
        <v>27</v>
      </c>
      <c r="K401" s="36" t="s">
        <v>184</v>
      </c>
      <c r="L401" s="36" t="s">
        <v>104</v>
      </c>
      <c r="M401" s="36">
        <v>77036</v>
      </c>
      <c r="N401" s="36" t="s">
        <v>105</v>
      </c>
      <c r="O401" s="36" t="s">
        <v>166</v>
      </c>
      <c r="P401" s="36" t="s">
        <v>32</v>
      </c>
      <c r="Q401" s="36" t="s">
        <v>33</v>
      </c>
      <c r="R401" s="36" t="s">
        <v>167</v>
      </c>
      <c r="S401" s="36">
        <v>2396.2656000000002</v>
      </c>
      <c r="T401" s="36">
        <v>4</v>
      </c>
      <c r="U401" s="36">
        <v>0.32</v>
      </c>
      <c r="V401" s="36">
        <v>-317.15280000000001</v>
      </c>
    </row>
    <row r="402" spans="1:22" x14ac:dyDescent="0.25">
      <c r="A402" s="36">
        <v>401</v>
      </c>
      <c r="B402" s="36" t="s">
        <v>1407</v>
      </c>
      <c r="C402" s="36">
        <v>2013</v>
      </c>
      <c r="D402" s="37">
        <v>41526</v>
      </c>
      <c r="E402" s="37">
        <v>41528</v>
      </c>
      <c r="F402" s="36" t="s">
        <v>23</v>
      </c>
      <c r="G402" s="36" t="s">
        <v>1408</v>
      </c>
      <c r="H402" s="36" t="s">
        <v>1409</v>
      </c>
      <c r="I402" s="36" t="s">
        <v>26</v>
      </c>
      <c r="J402" s="36" t="s">
        <v>27</v>
      </c>
      <c r="K402" s="36" t="s">
        <v>184</v>
      </c>
      <c r="L402" s="36" t="s">
        <v>104</v>
      </c>
      <c r="M402" s="36">
        <v>77036</v>
      </c>
      <c r="N402" s="36" t="s">
        <v>105</v>
      </c>
      <c r="O402" s="36" t="s">
        <v>1412</v>
      </c>
      <c r="P402" s="36" t="s">
        <v>46</v>
      </c>
      <c r="Q402" s="36" t="s">
        <v>59</v>
      </c>
      <c r="R402" s="36" t="s">
        <v>1413</v>
      </c>
      <c r="S402" s="36">
        <v>131.136</v>
      </c>
      <c r="T402" s="36">
        <v>4</v>
      </c>
      <c r="U402" s="36">
        <v>0.2</v>
      </c>
      <c r="V402" s="36">
        <v>-32.783999999999999</v>
      </c>
    </row>
    <row r="403" spans="1:22" x14ac:dyDescent="0.25">
      <c r="A403" s="36">
        <v>402</v>
      </c>
      <c r="B403" s="36" t="s">
        <v>1407</v>
      </c>
      <c r="C403" s="36">
        <v>2013</v>
      </c>
      <c r="D403" s="37">
        <v>41526</v>
      </c>
      <c r="E403" s="37">
        <v>41528</v>
      </c>
      <c r="F403" s="36" t="s">
        <v>23</v>
      </c>
      <c r="G403" s="36" t="s">
        <v>1408</v>
      </c>
      <c r="H403" s="36" t="s">
        <v>1409</v>
      </c>
      <c r="I403" s="36" t="s">
        <v>26</v>
      </c>
      <c r="J403" s="36" t="s">
        <v>27</v>
      </c>
      <c r="K403" s="36" t="s">
        <v>184</v>
      </c>
      <c r="L403" s="36" t="s">
        <v>104</v>
      </c>
      <c r="M403" s="36">
        <v>77036</v>
      </c>
      <c r="N403" s="36" t="s">
        <v>105</v>
      </c>
      <c r="O403" s="36" t="s">
        <v>1414</v>
      </c>
      <c r="P403" s="36" t="s">
        <v>71</v>
      </c>
      <c r="Q403" s="36" t="s">
        <v>161</v>
      </c>
      <c r="R403" s="36" t="s">
        <v>1415</v>
      </c>
      <c r="S403" s="36">
        <v>57.584000000000003</v>
      </c>
      <c r="T403" s="36">
        <v>2</v>
      </c>
      <c r="U403" s="36">
        <v>0.2</v>
      </c>
      <c r="V403" s="36">
        <v>0.7198</v>
      </c>
    </row>
    <row r="404" spans="1:22" x14ac:dyDescent="0.25">
      <c r="A404" s="36">
        <v>403</v>
      </c>
      <c r="B404" s="36" t="s">
        <v>1416</v>
      </c>
      <c r="C404" s="36">
        <v>2011</v>
      </c>
      <c r="D404" s="37">
        <v>40901</v>
      </c>
      <c r="E404" s="37">
        <v>40903</v>
      </c>
      <c r="F404" s="36" t="s">
        <v>188</v>
      </c>
      <c r="G404" s="36" t="s">
        <v>1417</v>
      </c>
      <c r="H404" s="36" t="s">
        <v>1418</v>
      </c>
      <c r="I404" s="36" t="s">
        <v>26</v>
      </c>
      <c r="J404" s="36" t="s">
        <v>27</v>
      </c>
      <c r="K404" s="36" t="s">
        <v>1419</v>
      </c>
      <c r="L404" s="36" t="s">
        <v>54</v>
      </c>
      <c r="M404" s="36">
        <v>33180</v>
      </c>
      <c r="N404" s="36" t="s">
        <v>30</v>
      </c>
      <c r="O404" s="36" t="s">
        <v>1420</v>
      </c>
      <c r="P404" s="36" t="s">
        <v>46</v>
      </c>
      <c r="Q404" s="36" t="s">
        <v>90</v>
      </c>
      <c r="R404" s="36" t="s">
        <v>1421</v>
      </c>
      <c r="S404" s="36">
        <v>9.5679999999999996</v>
      </c>
      <c r="T404" s="36">
        <v>2</v>
      </c>
      <c r="U404" s="36">
        <v>0.2</v>
      </c>
      <c r="V404" s="36">
        <v>3.4683999999999999</v>
      </c>
    </row>
    <row r="405" spans="1:22" x14ac:dyDescent="0.25">
      <c r="A405" s="36">
        <v>404</v>
      </c>
      <c r="B405" s="36" t="s">
        <v>1422</v>
      </c>
      <c r="C405" s="36">
        <v>2011</v>
      </c>
      <c r="D405" s="37">
        <v>40649</v>
      </c>
      <c r="E405" s="37">
        <v>40653</v>
      </c>
      <c r="F405" s="36" t="s">
        <v>50</v>
      </c>
      <c r="G405" s="36" t="s">
        <v>628</v>
      </c>
      <c r="H405" s="36" t="s">
        <v>629</v>
      </c>
      <c r="I405" s="36" t="s">
        <v>41</v>
      </c>
      <c r="J405" s="36" t="s">
        <v>27</v>
      </c>
      <c r="K405" s="36" t="s">
        <v>521</v>
      </c>
      <c r="L405" s="36" t="s">
        <v>88</v>
      </c>
      <c r="M405" s="36">
        <v>28403</v>
      </c>
      <c r="N405" s="36" t="s">
        <v>30</v>
      </c>
      <c r="O405" s="36" t="s">
        <v>1423</v>
      </c>
      <c r="P405" s="36" t="s">
        <v>46</v>
      </c>
      <c r="Q405" s="36" t="s">
        <v>68</v>
      </c>
      <c r="R405" s="36" t="s">
        <v>1424</v>
      </c>
      <c r="S405" s="36">
        <v>39.072000000000003</v>
      </c>
      <c r="T405" s="36">
        <v>6</v>
      </c>
      <c r="U405" s="36">
        <v>0.2</v>
      </c>
      <c r="V405" s="36">
        <v>9.7680000000000007</v>
      </c>
    </row>
    <row r="406" spans="1:22" x14ac:dyDescent="0.25">
      <c r="A406" s="36">
        <v>405</v>
      </c>
      <c r="B406" s="36" t="s">
        <v>1425</v>
      </c>
      <c r="C406" s="36">
        <v>2014</v>
      </c>
      <c r="D406" s="37">
        <v>41998</v>
      </c>
      <c r="E406" s="37">
        <v>42003</v>
      </c>
      <c r="F406" s="36" t="s">
        <v>50</v>
      </c>
      <c r="G406" s="36" t="s">
        <v>1426</v>
      </c>
      <c r="H406" s="36" t="s">
        <v>1427</v>
      </c>
      <c r="I406" s="36" t="s">
        <v>26</v>
      </c>
      <c r="J406" s="36" t="s">
        <v>27</v>
      </c>
      <c r="K406" s="36" t="s">
        <v>266</v>
      </c>
      <c r="L406" s="36" t="s">
        <v>267</v>
      </c>
      <c r="M406" s="36">
        <v>10024</v>
      </c>
      <c r="N406" s="36" t="s">
        <v>148</v>
      </c>
      <c r="O406" s="36" t="s">
        <v>1428</v>
      </c>
      <c r="P406" s="36" t="s">
        <v>46</v>
      </c>
      <c r="Q406" s="36" t="s">
        <v>78</v>
      </c>
      <c r="R406" s="36" t="s">
        <v>186</v>
      </c>
      <c r="S406" s="36">
        <v>35.909999999999997</v>
      </c>
      <c r="T406" s="36">
        <v>3</v>
      </c>
      <c r="U406" s="36">
        <v>0</v>
      </c>
      <c r="V406" s="36">
        <v>9.6957000000000004</v>
      </c>
    </row>
    <row r="407" spans="1:22" x14ac:dyDescent="0.25">
      <c r="A407" s="36">
        <v>406</v>
      </c>
      <c r="B407" s="36" t="s">
        <v>1429</v>
      </c>
      <c r="C407" s="36">
        <v>2014</v>
      </c>
      <c r="D407" s="37">
        <v>41982</v>
      </c>
      <c r="E407" s="37">
        <v>41986</v>
      </c>
      <c r="F407" s="36" t="s">
        <v>50</v>
      </c>
      <c r="G407" s="36" t="s">
        <v>1430</v>
      </c>
      <c r="H407" s="36" t="s">
        <v>1431</v>
      </c>
      <c r="I407" s="36" t="s">
        <v>26</v>
      </c>
      <c r="J407" s="36" t="s">
        <v>27</v>
      </c>
      <c r="K407" s="36" t="s">
        <v>127</v>
      </c>
      <c r="L407" s="36" t="s">
        <v>43</v>
      </c>
      <c r="M407" s="36">
        <v>94110</v>
      </c>
      <c r="N407" s="36" t="s">
        <v>44</v>
      </c>
      <c r="O407" s="36" t="s">
        <v>1414</v>
      </c>
      <c r="P407" s="36" t="s">
        <v>71</v>
      </c>
      <c r="Q407" s="36" t="s">
        <v>161</v>
      </c>
      <c r="R407" s="36" t="s">
        <v>1415</v>
      </c>
      <c r="S407" s="36">
        <v>179.95</v>
      </c>
      <c r="T407" s="36">
        <v>5</v>
      </c>
      <c r="U407" s="36">
        <v>0</v>
      </c>
      <c r="V407" s="36">
        <v>37.789499999999997</v>
      </c>
    </row>
    <row r="408" spans="1:22" x14ac:dyDescent="0.25">
      <c r="A408" s="36">
        <v>407</v>
      </c>
      <c r="B408" s="36" t="s">
        <v>1429</v>
      </c>
      <c r="C408" s="36">
        <v>2014</v>
      </c>
      <c r="D408" s="37">
        <v>41982</v>
      </c>
      <c r="E408" s="37">
        <v>41986</v>
      </c>
      <c r="F408" s="36" t="s">
        <v>50</v>
      </c>
      <c r="G408" s="36" t="s">
        <v>1430</v>
      </c>
      <c r="H408" s="36" t="s">
        <v>1431</v>
      </c>
      <c r="I408" s="36" t="s">
        <v>26</v>
      </c>
      <c r="J408" s="36" t="s">
        <v>27</v>
      </c>
      <c r="K408" s="36" t="s">
        <v>127</v>
      </c>
      <c r="L408" s="36" t="s">
        <v>43</v>
      </c>
      <c r="M408" s="36">
        <v>94110</v>
      </c>
      <c r="N408" s="36" t="s">
        <v>44</v>
      </c>
      <c r="O408" s="36" t="s">
        <v>1432</v>
      </c>
      <c r="P408" s="36" t="s">
        <v>71</v>
      </c>
      <c r="Q408" s="36" t="s">
        <v>1216</v>
      </c>
      <c r="R408" s="36" t="s">
        <v>1433</v>
      </c>
      <c r="S408" s="36">
        <v>1199.9760000000001</v>
      </c>
      <c r="T408" s="36">
        <v>3</v>
      </c>
      <c r="U408" s="36">
        <v>0.2</v>
      </c>
      <c r="V408" s="36">
        <v>434.99130000000002</v>
      </c>
    </row>
    <row r="409" spans="1:22" x14ac:dyDescent="0.25">
      <c r="A409" s="36">
        <v>408</v>
      </c>
      <c r="B409" s="36" t="s">
        <v>1429</v>
      </c>
      <c r="C409" s="36">
        <v>2014</v>
      </c>
      <c r="D409" s="37">
        <v>41982</v>
      </c>
      <c r="E409" s="37">
        <v>41986</v>
      </c>
      <c r="F409" s="36" t="s">
        <v>50</v>
      </c>
      <c r="G409" s="36" t="s">
        <v>1430</v>
      </c>
      <c r="H409" s="36" t="s">
        <v>1431</v>
      </c>
      <c r="I409" s="36" t="s">
        <v>26</v>
      </c>
      <c r="J409" s="36" t="s">
        <v>27</v>
      </c>
      <c r="K409" s="36" t="s">
        <v>127</v>
      </c>
      <c r="L409" s="36" t="s">
        <v>43</v>
      </c>
      <c r="M409" s="36">
        <v>94110</v>
      </c>
      <c r="N409" s="36" t="s">
        <v>44</v>
      </c>
      <c r="O409" s="36" t="s">
        <v>1434</v>
      </c>
      <c r="P409" s="36" t="s">
        <v>46</v>
      </c>
      <c r="Q409" s="36" t="s">
        <v>90</v>
      </c>
      <c r="R409" s="36" t="s">
        <v>1435</v>
      </c>
      <c r="S409" s="36">
        <v>27.15</v>
      </c>
      <c r="T409" s="36">
        <v>5</v>
      </c>
      <c r="U409" s="36">
        <v>0</v>
      </c>
      <c r="V409" s="36">
        <v>13.3035</v>
      </c>
    </row>
    <row r="410" spans="1:22" x14ac:dyDescent="0.25">
      <c r="A410" s="36">
        <v>409</v>
      </c>
      <c r="B410" s="36" t="s">
        <v>1429</v>
      </c>
      <c r="C410" s="36">
        <v>2014</v>
      </c>
      <c r="D410" s="37">
        <v>41982</v>
      </c>
      <c r="E410" s="37">
        <v>41986</v>
      </c>
      <c r="F410" s="36" t="s">
        <v>50</v>
      </c>
      <c r="G410" s="36" t="s">
        <v>1430</v>
      </c>
      <c r="H410" s="36" t="s">
        <v>1431</v>
      </c>
      <c r="I410" s="36" t="s">
        <v>26</v>
      </c>
      <c r="J410" s="36" t="s">
        <v>27</v>
      </c>
      <c r="K410" s="36" t="s">
        <v>127</v>
      </c>
      <c r="L410" s="36" t="s">
        <v>43</v>
      </c>
      <c r="M410" s="36">
        <v>94110</v>
      </c>
      <c r="N410" s="36" t="s">
        <v>44</v>
      </c>
      <c r="O410" s="36" t="s">
        <v>1436</v>
      </c>
      <c r="P410" s="36" t="s">
        <v>32</v>
      </c>
      <c r="Q410" s="36" t="s">
        <v>56</v>
      </c>
      <c r="R410" s="36" t="s">
        <v>1437</v>
      </c>
      <c r="S410" s="36">
        <v>1004.024</v>
      </c>
      <c r="T410" s="36">
        <v>7</v>
      </c>
      <c r="U410" s="36">
        <v>0.2</v>
      </c>
      <c r="V410" s="36">
        <v>-112.95269999999999</v>
      </c>
    </row>
    <row r="411" spans="1:22" x14ac:dyDescent="0.25">
      <c r="A411" s="36">
        <v>410</v>
      </c>
      <c r="B411" s="36" t="s">
        <v>1429</v>
      </c>
      <c r="C411" s="36">
        <v>2014</v>
      </c>
      <c r="D411" s="37">
        <v>41982</v>
      </c>
      <c r="E411" s="37">
        <v>41986</v>
      </c>
      <c r="F411" s="36" t="s">
        <v>50</v>
      </c>
      <c r="G411" s="36" t="s">
        <v>1430</v>
      </c>
      <c r="H411" s="36" t="s">
        <v>1431</v>
      </c>
      <c r="I411" s="36" t="s">
        <v>26</v>
      </c>
      <c r="J411" s="36" t="s">
        <v>27</v>
      </c>
      <c r="K411" s="36" t="s">
        <v>127</v>
      </c>
      <c r="L411" s="36" t="s">
        <v>43</v>
      </c>
      <c r="M411" s="36">
        <v>94110</v>
      </c>
      <c r="N411" s="36" t="s">
        <v>44</v>
      </c>
      <c r="O411" s="36" t="s">
        <v>1438</v>
      </c>
      <c r="P411" s="36" t="s">
        <v>46</v>
      </c>
      <c r="Q411" s="36" t="s">
        <v>90</v>
      </c>
      <c r="R411" s="36" t="s">
        <v>1439</v>
      </c>
      <c r="S411" s="36">
        <v>9.68</v>
      </c>
      <c r="T411" s="36">
        <v>1</v>
      </c>
      <c r="U411" s="36">
        <v>0</v>
      </c>
      <c r="V411" s="36">
        <v>4.6463999999999999</v>
      </c>
    </row>
    <row r="412" spans="1:22" x14ac:dyDescent="0.25">
      <c r="A412" s="36">
        <v>411</v>
      </c>
      <c r="B412" s="36" t="s">
        <v>1429</v>
      </c>
      <c r="C412" s="36">
        <v>2014</v>
      </c>
      <c r="D412" s="37">
        <v>41982</v>
      </c>
      <c r="E412" s="37">
        <v>41986</v>
      </c>
      <c r="F412" s="36" t="s">
        <v>50</v>
      </c>
      <c r="G412" s="36" t="s">
        <v>1430</v>
      </c>
      <c r="H412" s="36" t="s">
        <v>1431</v>
      </c>
      <c r="I412" s="36" t="s">
        <v>26</v>
      </c>
      <c r="J412" s="36" t="s">
        <v>27</v>
      </c>
      <c r="K412" s="36" t="s">
        <v>127</v>
      </c>
      <c r="L412" s="36" t="s">
        <v>43</v>
      </c>
      <c r="M412" s="36">
        <v>94110</v>
      </c>
      <c r="N412" s="36" t="s">
        <v>44</v>
      </c>
      <c r="O412" s="36" t="s">
        <v>1440</v>
      </c>
      <c r="P412" s="36" t="s">
        <v>46</v>
      </c>
      <c r="Q412" s="36" t="s">
        <v>47</v>
      </c>
      <c r="R412" s="36" t="s">
        <v>1441</v>
      </c>
      <c r="S412" s="36">
        <v>28.35</v>
      </c>
      <c r="T412" s="36">
        <v>9</v>
      </c>
      <c r="U412" s="36">
        <v>0</v>
      </c>
      <c r="V412" s="36">
        <v>13.608000000000001</v>
      </c>
    </row>
    <row r="413" spans="1:22" x14ac:dyDescent="0.25">
      <c r="A413" s="36">
        <v>412</v>
      </c>
      <c r="B413" s="36" t="s">
        <v>1429</v>
      </c>
      <c r="C413" s="36">
        <v>2014</v>
      </c>
      <c r="D413" s="37">
        <v>41982</v>
      </c>
      <c r="E413" s="37">
        <v>41986</v>
      </c>
      <c r="F413" s="36" t="s">
        <v>50</v>
      </c>
      <c r="G413" s="36" t="s">
        <v>1430</v>
      </c>
      <c r="H413" s="36" t="s">
        <v>1431</v>
      </c>
      <c r="I413" s="36" t="s">
        <v>26</v>
      </c>
      <c r="J413" s="36" t="s">
        <v>27</v>
      </c>
      <c r="K413" s="36" t="s">
        <v>127</v>
      </c>
      <c r="L413" s="36" t="s">
        <v>43</v>
      </c>
      <c r="M413" s="36">
        <v>94110</v>
      </c>
      <c r="N413" s="36" t="s">
        <v>44</v>
      </c>
      <c r="O413" s="36" t="s">
        <v>1251</v>
      </c>
      <c r="P413" s="36" t="s">
        <v>46</v>
      </c>
      <c r="Q413" s="36" t="s">
        <v>90</v>
      </c>
      <c r="R413" s="36" t="s">
        <v>1442</v>
      </c>
      <c r="S413" s="36">
        <v>55.98</v>
      </c>
      <c r="T413" s="36">
        <v>1</v>
      </c>
      <c r="U413" s="36">
        <v>0</v>
      </c>
      <c r="V413" s="36">
        <v>27.430199999999999</v>
      </c>
    </row>
    <row r="414" spans="1:22" x14ac:dyDescent="0.25">
      <c r="A414" s="36">
        <v>413</v>
      </c>
      <c r="B414" s="36" t="s">
        <v>1429</v>
      </c>
      <c r="C414" s="36">
        <v>2014</v>
      </c>
      <c r="D414" s="37">
        <v>41982</v>
      </c>
      <c r="E414" s="37">
        <v>41986</v>
      </c>
      <c r="F414" s="36" t="s">
        <v>50</v>
      </c>
      <c r="G414" s="36" t="s">
        <v>1430</v>
      </c>
      <c r="H414" s="36" t="s">
        <v>1431</v>
      </c>
      <c r="I414" s="36" t="s">
        <v>26</v>
      </c>
      <c r="J414" s="36" t="s">
        <v>27</v>
      </c>
      <c r="K414" s="36" t="s">
        <v>127</v>
      </c>
      <c r="L414" s="36" t="s">
        <v>43</v>
      </c>
      <c r="M414" s="36">
        <v>94110</v>
      </c>
      <c r="N414" s="36" t="s">
        <v>44</v>
      </c>
      <c r="O414" s="36" t="s">
        <v>1443</v>
      </c>
      <c r="P414" s="36" t="s">
        <v>32</v>
      </c>
      <c r="Q414" s="36" t="s">
        <v>33</v>
      </c>
      <c r="R414" s="36" t="s">
        <v>1444</v>
      </c>
      <c r="S414" s="36">
        <v>1336.829</v>
      </c>
      <c r="T414" s="36">
        <v>13</v>
      </c>
      <c r="U414" s="36">
        <v>0.15</v>
      </c>
      <c r="V414" s="36">
        <v>31.454799999999999</v>
      </c>
    </row>
    <row r="415" spans="1:22" x14ac:dyDescent="0.25">
      <c r="A415" s="36">
        <v>414</v>
      </c>
      <c r="B415" s="36" t="s">
        <v>1429</v>
      </c>
      <c r="C415" s="36">
        <v>2014</v>
      </c>
      <c r="D415" s="37">
        <v>41982</v>
      </c>
      <c r="E415" s="37">
        <v>41986</v>
      </c>
      <c r="F415" s="36" t="s">
        <v>50</v>
      </c>
      <c r="G415" s="36" t="s">
        <v>1430</v>
      </c>
      <c r="H415" s="36" t="s">
        <v>1431</v>
      </c>
      <c r="I415" s="36" t="s">
        <v>26</v>
      </c>
      <c r="J415" s="36" t="s">
        <v>27</v>
      </c>
      <c r="K415" s="36" t="s">
        <v>127</v>
      </c>
      <c r="L415" s="36" t="s">
        <v>43</v>
      </c>
      <c r="M415" s="36">
        <v>94110</v>
      </c>
      <c r="N415" s="36" t="s">
        <v>44</v>
      </c>
      <c r="O415" s="36" t="s">
        <v>1445</v>
      </c>
      <c r="P415" s="36" t="s">
        <v>32</v>
      </c>
      <c r="Q415" s="36" t="s">
        <v>36</v>
      </c>
      <c r="R415" s="36" t="s">
        <v>1446</v>
      </c>
      <c r="S415" s="36">
        <v>113.568</v>
      </c>
      <c r="T415" s="36">
        <v>2</v>
      </c>
      <c r="U415" s="36">
        <v>0.2</v>
      </c>
      <c r="V415" s="36">
        <v>-18.454799999999999</v>
      </c>
    </row>
    <row r="416" spans="1:22" x14ac:dyDescent="0.25">
      <c r="A416" s="36">
        <v>415</v>
      </c>
      <c r="B416" s="36" t="s">
        <v>1447</v>
      </c>
      <c r="C416" s="36">
        <v>2014</v>
      </c>
      <c r="D416" s="37">
        <v>41947</v>
      </c>
      <c r="E416" s="37">
        <v>41951</v>
      </c>
      <c r="F416" s="36" t="s">
        <v>50</v>
      </c>
      <c r="G416" s="36" t="s">
        <v>1448</v>
      </c>
      <c r="H416" s="36" t="s">
        <v>1449</v>
      </c>
      <c r="I416" s="36" t="s">
        <v>41</v>
      </c>
      <c r="J416" s="36" t="s">
        <v>27</v>
      </c>
      <c r="K416" s="36" t="s">
        <v>95</v>
      </c>
      <c r="L416" s="36" t="s">
        <v>96</v>
      </c>
      <c r="M416" s="36">
        <v>98105</v>
      </c>
      <c r="N416" s="36" t="s">
        <v>44</v>
      </c>
      <c r="O416" s="36" t="s">
        <v>1450</v>
      </c>
      <c r="P416" s="36" t="s">
        <v>46</v>
      </c>
      <c r="Q416" s="36" t="s">
        <v>90</v>
      </c>
      <c r="R416" s="36" t="s">
        <v>1451</v>
      </c>
      <c r="S416" s="36">
        <v>139.86000000000001</v>
      </c>
      <c r="T416" s="36">
        <v>7</v>
      </c>
      <c r="U416" s="36">
        <v>0</v>
      </c>
      <c r="V416" s="36">
        <v>65.734200000000001</v>
      </c>
    </row>
    <row r="417" spans="1:22" x14ac:dyDescent="0.25">
      <c r="A417" s="36">
        <v>416</v>
      </c>
      <c r="B417" s="36" t="s">
        <v>1447</v>
      </c>
      <c r="C417" s="36">
        <v>2014</v>
      </c>
      <c r="D417" s="37">
        <v>41947</v>
      </c>
      <c r="E417" s="37">
        <v>41951</v>
      </c>
      <c r="F417" s="36" t="s">
        <v>50</v>
      </c>
      <c r="G417" s="36" t="s">
        <v>1448</v>
      </c>
      <c r="H417" s="36" t="s">
        <v>1449</v>
      </c>
      <c r="I417" s="36" t="s">
        <v>41</v>
      </c>
      <c r="J417" s="36" t="s">
        <v>27</v>
      </c>
      <c r="K417" s="36" t="s">
        <v>95</v>
      </c>
      <c r="L417" s="36" t="s">
        <v>96</v>
      </c>
      <c r="M417" s="36">
        <v>98105</v>
      </c>
      <c r="N417" s="36" t="s">
        <v>44</v>
      </c>
      <c r="O417" s="36" t="s">
        <v>1084</v>
      </c>
      <c r="P417" s="36" t="s">
        <v>32</v>
      </c>
      <c r="Q417" s="36" t="s">
        <v>36</v>
      </c>
      <c r="R417" s="36" t="s">
        <v>1085</v>
      </c>
      <c r="S417" s="36">
        <v>307.13600000000002</v>
      </c>
      <c r="T417" s="36">
        <v>4</v>
      </c>
      <c r="U417" s="36">
        <v>0.2</v>
      </c>
      <c r="V417" s="36">
        <v>26.874400000000001</v>
      </c>
    </row>
    <row r="418" spans="1:22" x14ac:dyDescent="0.25">
      <c r="A418" s="36">
        <v>417</v>
      </c>
      <c r="B418" s="36" t="s">
        <v>1452</v>
      </c>
      <c r="C418" s="36">
        <v>2014</v>
      </c>
      <c r="D418" s="37">
        <v>41815</v>
      </c>
      <c r="E418" s="37">
        <v>41819</v>
      </c>
      <c r="F418" s="36" t="s">
        <v>50</v>
      </c>
      <c r="G418" s="36" t="s">
        <v>1453</v>
      </c>
      <c r="H418" s="36" t="s">
        <v>1454</v>
      </c>
      <c r="I418" s="36" t="s">
        <v>26</v>
      </c>
      <c r="J418" s="36" t="s">
        <v>27</v>
      </c>
      <c r="K418" s="36" t="s">
        <v>1455</v>
      </c>
      <c r="L418" s="36" t="s">
        <v>43</v>
      </c>
      <c r="M418" s="36">
        <v>92646</v>
      </c>
      <c r="N418" s="36" t="s">
        <v>44</v>
      </c>
      <c r="O418" s="36" t="s">
        <v>1456</v>
      </c>
      <c r="P418" s="36" t="s">
        <v>46</v>
      </c>
      <c r="Q418" s="36" t="s">
        <v>68</v>
      </c>
      <c r="R418" s="36" t="s">
        <v>1457</v>
      </c>
      <c r="S418" s="36">
        <v>95.92</v>
      </c>
      <c r="T418" s="36">
        <v>8</v>
      </c>
      <c r="U418" s="36">
        <v>0</v>
      </c>
      <c r="V418" s="36">
        <v>25.898399999999999</v>
      </c>
    </row>
    <row r="419" spans="1:22" x14ac:dyDescent="0.25">
      <c r="A419" s="36">
        <v>418</v>
      </c>
      <c r="B419" s="36" t="s">
        <v>1458</v>
      </c>
      <c r="C419" s="36">
        <v>2013</v>
      </c>
      <c r="D419" s="37">
        <v>41379</v>
      </c>
      <c r="E419" s="37">
        <v>41383</v>
      </c>
      <c r="F419" s="36" t="s">
        <v>50</v>
      </c>
      <c r="G419" s="36" t="s">
        <v>1459</v>
      </c>
      <c r="H419" s="36" t="s">
        <v>1460</v>
      </c>
      <c r="I419" s="36" t="s">
        <v>26</v>
      </c>
      <c r="J419" s="36" t="s">
        <v>27</v>
      </c>
      <c r="K419" s="36" t="s">
        <v>42</v>
      </c>
      <c r="L419" s="36" t="s">
        <v>43</v>
      </c>
      <c r="M419" s="36">
        <v>90004</v>
      </c>
      <c r="N419" s="36" t="s">
        <v>44</v>
      </c>
      <c r="O419" s="36" t="s">
        <v>1461</v>
      </c>
      <c r="P419" s="36" t="s">
        <v>32</v>
      </c>
      <c r="Q419" s="36" t="s">
        <v>36</v>
      </c>
      <c r="R419" s="36" t="s">
        <v>1462</v>
      </c>
      <c r="S419" s="36">
        <v>383.8</v>
      </c>
      <c r="T419" s="36">
        <v>5</v>
      </c>
      <c r="U419" s="36">
        <v>0.2</v>
      </c>
      <c r="V419" s="36">
        <v>38.380000000000003</v>
      </c>
    </row>
    <row r="420" spans="1:22" x14ac:dyDescent="0.25">
      <c r="A420" s="36">
        <v>419</v>
      </c>
      <c r="B420" s="36" t="s">
        <v>1463</v>
      </c>
      <c r="C420" s="36">
        <v>2014</v>
      </c>
      <c r="D420" s="37">
        <v>41950</v>
      </c>
      <c r="E420" s="37">
        <v>41954</v>
      </c>
      <c r="F420" s="36" t="s">
        <v>50</v>
      </c>
      <c r="G420" s="36" t="s">
        <v>1270</v>
      </c>
      <c r="H420" s="36" t="s">
        <v>1271</v>
      </c>
      <c r="I420" s="36" t="s">
        <v>41</v>
      </c>
      <c r="J420" s="36" t="s">
        <v>27</v>
      </c>
      <c r="K420" s="36" t="s">
        <v>1464</v>
      </c>
      <c r="L420" s="36" t="s">
        <v>29</v>
      </c>
      <c r="M420" s="36">
        <v>40475</v>
      </c>
      <c r="N420" s="36" t="s">
        <v>30</v>
      </c>
      <c r="O420" s="36" t="s">
        <v>1465</v>
      </c>
      <c r="P420" s="36" t="s">
        <v>46</v>
      </c>
      <c r="Q420" s="36" t="s">
        <v>90</v>
      </c>
      <c r="R420" s="36" t="s">
        <v>1466</v>
      </c>
      <c r="S420" s="36">
        <v>5.78</v>
      </c>
      <c r="T420" s="36">
        <v>1</v>
      </c>
      <c r="U420" s="36">
        <v>0</v>
      </c>
      <c r="V420" s="36">
        <v>2.8321999999999998</v>
      </c>
    </row>
    <row r="421" spans="1:22" x14ac:dyDescent="0.25">
      <c r="A421" s="36">
        <v>420</v>
      </c>
      <c r="B421" s="36" t="s">
        <v>1467</v>
      </c>
      <c r="C421" s="36">
        <v>2014</v>
      </c>
      <c r="D421" s="37">
        <v>41703</v>
      </c>
      <c r="E421" s="37">
        <v>41708</v>
      </c>
      <c r="F421" s="36" t="s">
        <v>50</v>
      </c>
      <c r="G421" s="36" t="s">
        <v>1157</v>
      </c>
      <c r="H421" s="36" t="s">
        <v>1158</v>
      </c>
      <c r="I421" s="36" t="s">
        <v>41</v>
      </c>
      <c r="J421" s="36" t="s">
        <v>27</v>
      </c>
      <c r="K421" s="36" t="s">
        <v>42</v>
      </c>
      <c r="L421" s="36" t="s">
        <v>43</v>
      </c>
      <c r="M421" s="36">
        <v>90045</v>
      </c>
      <c r="N421" s="36" t="s">
        <v>44</v>
      </c>
      <c r="O421" s="36" t="s">
        <v>1468</v>
      </c>
      <c r="P421" s="36" t="s">
        <v>46</v>
      </c>
      <c r="Q421" s="36" t="s">
        <v>68</v>
      </c>
      <c r="R421" s="36" t="s">
        <v>1469</v>
      </c>
      <c r="S421" s="36">
        <v>9.32</v>
      </c>
      <c r="T421" s="36">
        <v>4</v>
      </c>
      <c r="U421" s="36">
        <v>0</v>
      </c>
      <c r="V421" s="36">
        <v>2.7027999999999999</v>
      </c>
    </row>
    <row r="422" spans="1:22" x14ac:dyDescent="0.25">
      <c r="A422" s="36">
        <v>421</v>
      </c>
      <c r="B422" s="36" t="s">
        <v>1467</v>
      </c>
      <c r="C422" s="36">
        <v>2014</v>
      </c>
      <c r="D422" s="37">
        <v>41703</v>
      </c>
      <c r="E422" s="37">
        <v>41708</v>
      </c>
      <c r="F422" s="36" t="s">
        <v>50</v>
      </c>
      <c r="G422" s="36" t="s">
        <v>1157</v>
      </c>
      <c r="H422" s="36" t="s">
        <v>1158</v>
      </c>
      <c r="I422" s="36" t="s">
        <v>41</v>
      </c>
      <c r="J422" s="36" t="s">
        <v>27</v>
      </c>
      <c r="K422" s="36" t="s">
        <v>42</v>
      </c>
      <c r="L422" s="36" t="s">
        <v>43</v>
      </c>
      <c r="M422" s="36">
        <v>90045</v>
      </c>
      <c r="N422" s="36" t="s">
        <v>44</v>
      </c>
      <c r="O422" s="36" t="s">
        <v>1470</v>
      </c>
      <c r="P422" s="36" t="s">
        <v>46</v>
      </c>
      <c r="Q422" s="36" t="s">
        <v>173</v>
      </c>
      <c r="R422" s="36" t="s">
        <v>1471</v>
      </c>
      <c r="S422" s="36">
        <v>15.25</v>
      </c>
      <c r="T422" s="36">
        <v>1</v>
      </c>
      <c r="U422" s="36">
        <v>0</v>
      </c>
      <c r="V422" s="36">
        <v>7.0149999999999997</v>
      </c>
    </row>
    <row r="423" spans="1:22" x14ac:dyDescent="0.25">
      <c r="A423" s="36">
        <v>422</v>
      </c>
      <c r="B423" s="36" t="s">
        <v>1472</v>
      </c>
      <c r="C423" s="36">
        <v>2011</v>
      </c>
      <c r="D423" s="37">
        <v>40716</v>
      </c>
      <c r="E423" s="37">
        <v>40719</v>
      </c>
      <c r="F423" s="36" t="s">
        <v>188</v>
      </c>
      <c r="G423" s="36" t="s">
        <v>332</v>
      </c>
      <c r="H423" s="36" t="s">
        <v>333</v>
      </c>
      <c r="I423" s="36" t="s">
        <v>26</v>
      </c>
      <c r="J423" s="36" t="s">
        <v>27</v>
      </c>
      <c r="K423" s="36" t="s">
        <v>1473</v>
      </c>
      <c r="L423" s="36" t="s">
        <v>457</v>
      </c>
      <c r="M423" s="36">
        <v>80027</v>
      </c>
      <c r="N423" s="36" t="s">
        <v>44</v>
      </c>
      <c r="O423" s="36" t="s">
        <v>1474</v>
      </c>
      <c r="P423" s="36" t="s">
        <v>71</v>
      </c>
      <c r="Q423" s="36" t="s">
        <v>161</v>
      </c>
      <c r="R423" s="36" t="s">
        <v>1475</v>
      </c>
      <c r="S423" s="36">
        <v>196.75200000000001</v>
      </c>
      <c r="T423" s="36">
        <v>6</v>
      </c>
      <c r="U423" s="36">
        <v>0.2</v>
      </c>
      <c r="V423" s="36">
        <v>56.566200000000002</v>
      </c>
    </row>
    <row r="424" spans="1:22" x14ac:dyDescent="0.25">
      <c r="A424" s="36">
        <v>423</v>
      </c>
      <c r="B424" s="36" t="s">
        <v>1476</v>
      </c>
      <c r="C424" s="36">
        <v>2014</v>
      </c>
      <c r="D424" s="37">
        <v>41932</v>
      </c>
      <c r="E424" s="37">
        <v>41936</v>
      </c>
      <c r="F424" s="36" t="s">
        <v>50</v>
      </c>
      <c r="G424" s="36" t="s">
        <v>1477</v>
      </c>
      <c r="H424" s="36" t="s">
        <v>1478</v>
      </c>
      <c r="I424" s="36" t="s">
        <v>41</v>
      </c>
      <c r="J424" s="36" t="s">
        <v>27</v>
      </c>
      <c r="K424" s="36" t="s">
        <v>1479</v>
      </c>
      <c r="L424" s="36" t="s">
        <v>1245</v>
      </c>
      <c r="M424" s="36">
        <v>1841</v>
      </c>
      <c r="N424" s="36" t="s">
        <v>148</v>
      </c>
      <c r="O424" s="36" t="s">
        <v>1480</v>
      </c>
      <c r="P424" s="36" t="s">
        <v>32</v>
      </c>
      <c r="Q424" s="36" t="s">
        <v>65</v>
      </c>
      <c r="R424" s="36" t="s">
        <v>1481</v>
      </c>
      <c r="S424" s="36">
        <v>56.56</v>
      </c>
      <c r="T424" s="36">
        <v>4</v>
      </c>
      <c r="U424" s="36">
        <v>0</v>
      </c>
      <c r="V424" s="36">
        <v>14.7056</v>
      </c>
    </row>
    <row r="425" spans="1:22" x14ac:dyDescent="0.25">
      <c r="A425" s="36">
        <v>424</v>
      </c>
      <c r="B425" s="36" t="s">
        <v>1476</v>
      </c>
      <c r="C425" s="36">
        <v>2014</v>
      </c>
      <c r="D425" s="37">
        <v>41932</v>
      </c>
      <c r="E425" s="37">
        <v>41936</v>
      </c>
      <c r="F425" s="36" t="s">
        <v>50</v>
      </c>
      <c r="G425" s="36" t="s">
        <v>1477</v>
      </c>
      <c r="H425" s="36" t="s">
        <v>1478</v>
      </c>
      <c r="I425" s="36" t="s">
        <v>41</v>
      </c>
      <c r="J425" s="36" t="s">
        <v>27</v>
      </c>
      <c r="K425" s="36" t="s">
        <v>1479</v>
      </c>
      <c r="L425" s="36" t="s">
        <v>1245</v>
      </c>
      <c r="M425" s="36">
        <v>1841</v>
      </c>
      <c r="N425" s="36" t="s">
        <v>148</v>
      </c>
      <c r="O425" s="36" t="s">
        <v>1482</v>
      </c>
      <c r="P425" s="36" t="s">
        <v>46</v>
      </c>
      <c r="Q425" s="36" t="s">
        <v>59</v>
      </c>
      <c r="R425" s="36" t="s">
        <v>1483</v>
      </c>
      <c r="S425" s="36">
        <v>32.700000000000003</v>
      </c>
      <c r="T425" s="36">
        <v>3</v>
      </c>
      <c r="U425" s="36">
        <v>0</v>
      </c>
      <c r="V425" s="36">
        <v>8.5020000000000007</v>
      </c>
    </row>
    <row r="426" spans="1:22" x14ac:dyDescent="0.25">
      <c r="A426" s="36">
        <v>425</v>
      </c>
      <c r="B426" s="36" t="s">
        <v>1484</v>
      </c>
      <c r="C426" s="36">
        <v>2014</v>
      </c>
      <c r="D426" s="37">
        <v>41873</v>
      </c>
      <c r="E426" s="37">
        <v>41875</v>
      </c>
      <c r="F426" s="36" t="s">
        <v>23</v>
      </c>
      <c r="G426" s="36" t="s">
        <v>1485</v>
      </c>
      <c r="H426" s="36" t="s">
        <v>1486</v>
      </c>
      <c r="I426" s="36" t="s">
        <v>26</v>
      </c>
      <c r="J426" s="36" t="s">
        <v>27</v>
      </c>
      <c r="K426" s="36" t="s">
        <v>328</v>
      </c>
      <c r="L426" s="36" t="s">
        <v>1487</v>
      </c>
      <c r="M426" s="36">
        <v>39212</v>
      </c>
      <c r="N426" s="36" t="s">
        <v>30</v>
      </c>
      <c r="O426" s="36" t="s">
        <v>1488</v>
      </c>
      <c r="P426" s="36" t="s">
        <v>32</v>
      </c>
      <c r="Q426" s="36" t="s">
        <v>36</v>
      </c>
      <c r="R426" s="36" t="s">
        <v>1489</v>
      </c>
      <c r="S426" s="36">
        <v>866.4</v>
      </c>
      <c r="T426" s="36">
        <v>4</v>
      </c>
      <c r="U426" s="36">
        <v>0</v>
      </c>
      <c r="V426" s="36">
        <v>225.26400000000001</v>
      </c>
    </row>
    <row r="427" spans="1:22" x14ac:dyDescent="0.25">
      <c r="A427" s="36">
        <v>426</v>
      </c>
      <c r="B427" s="36" t="s">
        <v>1490</v>
      </c>
      <c r="C427" s="36">
        <v>2014</v>
      </c>
      <c r="D427" s="37">
        <v>41967</v>
      </c>
      <c r="E427" s="37">
        <v>41970</v>
      </c>
      <c r="F427" s="36" t="s">
        <v>23</v>
      </c>
      <c r="G427" s="36" t="s">
        <v>264</v>
      </c>
      <c r="H427" s="36" t="s">
        <v>265</v>
      </c>
      <c r="I427" s="36" t="s">
        <v>41</v>
      </c>
      <c r="J427" s="36" t="s">
        <v>27</v>
      </c>
      <c r="K427" s="36" t="s">
        <v>1491</v>
      </c>
      <c r="L427" s="36" t="s">
        <v>238</v>
      </c>
      <c r="M427" s="36">
        <v>48187</v>
      </c>
      <c r="N427" s="36" t="s">
        <v>105</v>
      </c>
      <c r="O427" s="36" t="s">
        <v>1492</v>
      </c>
      <c r="P427" s="36" t="s">
        <v>32</v>
      </c>
      <c r="Q427" s="36" t="s">
        <v>65</v>
      </c>
      <c r="R427" s="36" t="s">
        <v>1493</v>
      </c>
      <c r="S427" s="36">
        <v>28.4</v>
      </c>
      <c r="T427" s="36">
        <v>2</v>
      </c>
      <c r="U427" s="36">
        <v>0</v>
      </c>
      <c r="V427" s="36">
        <v>11.076000000000001</v>
      </c>
    </row>
    <row r="428" spans="1:22" x14ac:dyDescent="0.25">
      <c r="A428" s="36">
        <v>427</v>
      </c>
      <c r="B428" s="36" t="s">
        <v>1490</v>
      </c>
      <c r="C428" s="36">
        <v>2014</v>
      </c>
      <c r="D428" s="37">
        <v>41967</v>
      </c>
      <c r="E428" s="37">
        <v>41970</v>
      </c>
      <c r="F428" s="36" t="s">
        <v>23</v>
      </c>
      <c r="G428" s="36" t="s">
        <v>264</v>
      </c>
      <c r="H428" s="36" t="s">
        <v>265</v>
      </c>
      <c r="I428" s="36" t="s">
        <v>41</v>
      </c>
      <c r="J428" s="36" t="s">
        <v>27</v>
      </c>
      <c r="K428" s="36" t="s">
        <v>1491</v>
      </c>
      <c r="L428" s="36" t="s">
        <v>238</v>
      </c>
      <c r="M428" s="36">
        <v>48187</v>
      </c>
      <c r="N428" s="36" t="s">
        <v>105</v>
      </c>
      <c r="O428" s="36" t="s">
        <v>1494</v>
      </c>
      <c r="P428" s="36" t="s">
        <v>46</v>
      </c>
      <c r="Q428" s="36" t="s">
        <v>75</v>
      </c>
      <c r="R428" s="36" t="s">
        <v>1495</v>
      </c>
      <c r="S428" s="36">
        <v>287.92</v>
      </c>
      <c r="T428" s="36">
        <v>8</v>
      </c>
      <c r="U428" s="36">
        <v>0</v>
      </c>
      <c r="V428" s="36">
        <v>138.20160000000001</v>
      </c>
    </row>
    <row r="429" spans="1:22" x14ac:dyDescent="0.25">
      <c r="A429" s="36">
        <v>428</v>
      </c>
      <c r="B429" s="36" t="s">
        <v>1496</v>
      </c>
      <c r="C429" s="36">
        <v>2011</v>
      </c>
      <c r="D429" s="37">
        <v>40798</v>
      </c>
      <c r="E429" s="37">
        <v>40799</v>
      </c>
      <c r="F429" s="36" t="s">
        <v>188</v>
      </c>
      <c r="G429" s="36" t="s">
        <v>1497</v>
      </c>
      <c r="H429" s="36" t="s">
        <v>1498</v>
      </c>
      <c r="I429" s="36" t="s">
        <v>102</v>
      </c>
      <c r="J429" s="36" t="s">
        <v>27</v>
      </c>
      <c r="K429" s="36" t="s">
        <v>1499</v>
      </c>
      <c r="L429" s="36" t="s">
        <v>267</v>
      </c>
      <c r="M429" s="36">
        <v>10801</v>
      </c>
      <c r="N429" s="36" t="s">
        <v>148</v>
      </c>
      <c r="O429" s="36" t="s">
        <v>1500</v>
      </c>
      <c r="P429" s="36" t="s">
        <v>71</v>
      </c>
      <c r="Q429" s="36" t="s">
        <v>682</v>
      </c>
      <c r="R429" s="36" t="s">
        <v>1501</v>
      </c>
      <c r="S429" s="36">
        <v>69.989999999999995</v>
      </c>
      <c r="T429" s="36">
        <v>1</v>
      </c>
      <c r="U429" s="36">
        <v>0</v>
      </c>
      <c r="V429" s="36">
        <v>30.095700000000001</v>
      </c>
    </row>
    <row r="430" spans="1:22" x14ac:dyDescent="0.25">
      <c r="A430" s="36">
        <v>429</v>
      </c>
      <c r="B430" s="36" t="s">
        <v>1502</v>
      </c>
      <c r="C430" s="36">
        <v>2014</v>
      </c>
      <c r="D430" s="37">
        <v>41914</v>
      </c>
      <c r="E430" s="37">
        <v>41921</v>
      </c>
      <c r="F430" s="36" t="s">
        <v>50</v>
      </c>
      <c r="G430" s="36" t="s">
        <v>1503</v>
      </c>
      <c r="H430" s="36" t="s">
        <v>1504</v>
      </c>
      <c r="I430" s="36" t="s">
        <v>41</v>
      </c>
      <c r="J430" s="36" t="s">
        <v>27</v>
      </c>
      <c r="K430" s="36" t="s">
        <v>678</v>
      </c>
      <c r="L430" s="36" t="s">
        <v>104</v>
      </c>
      <c r="M430" s="36">
        <v>78207</v>
      </c>
      <c r="N430" s="36" t="s">
        <v>105</v>
      </c>
      <c r="O430" s="36" t="s">
        <v>1505</v>
      </c>
      <c r="P430" s="36" t="s">
        <v>46</v>
      </c>
      <c r="Q430" s="36" t="s">
        <v>68</v>
      </c>
      <c r="R430" s="36" t="s">
        <v>1506</v>
      </c>
      <c r="S430" s="36">
        <v>6.6719999999999997</v>
      </c>
      <c r="T430" s="36">
        <v>6</v>
      </c>
      <c r="U430" s="36">
        <v>0.2</v>
      </c>
      <c r="V430" s="36">
        <v>0.50039999999999996</v>
      </c>
    </row>
    <row r="431" spans="1:22" x14ac:dyDescent="0.25">
      <c r="A431" s="36">
        <v>430</v>
      </c>
      <c r="B431" s="36" t="s">
        <v>1507</v>
      </c>
      <c r="C431" s="36">
        <v>2013</v>
      </c>
      <c r="D431" s="37">
        <v>41380</v>
      </c>
      <c r="E431" s="37">
        <v>41386</v>
      </c>
      <c r="F431" s="36" t="s">
        <v>50</v>
      </c>
      <c r="G431" s="36" t="s">
        <v>1508</v>
      </c>
      <c r="H431" s="36" t="s">
        <v>1509</v>
      </c>
      <c r="I431" s="36" t="s">
        <v>102</v>
      </c>
      <c r="J431" s="36" t="s">
        <v>27</v>
      </c>
      <c r="K431" s="36" t="s">
        <v>1510</v>
      </c>
      <c r="L431" s="36" t="s">
        <v>88</v>
      </c>
      <c r="M431" s="36">
        <v>28052</v>
      </c>
      <c r="N431" s="36" t="s">
        <v>30</v>
      </c>
      <c r="O431" s="36" t="s">
        <v>1511</v>
      </c>
      <c r="P431" s="36" t="s">
        <v>46</v>
      </c>
      <c r="Q431" s="36" t="s">
        <v>75</v>
      </c>
      <c r="R431" s="36" t="s">
        <v>1512</v>
      </c>
      <c r="S431" s="36">
        <v>189.58799999999999</v>
      </c>
      <c r="T431" s="36">
        <v>2</v>
      </c>
      <c r="U431" s="36">
        <v>0.7</v>
      </c>
      <c r="V431" s="36">
        <v>-145.35079999999999</v>
      </c>
    </row>
    <row r="432" spans="1:22" x14ac:dyDescent="0.25">
      <c r="A432" s="36">
        <v>431</v>
      </c>
      <c r="B432" s="36" t="s">
        <v>1507</v>
      </c>
      <c r="C432" s="36">
        <v>2013</v>
      </c>
      <c r="D432" s="37">
        <v>41380</v>
      </c>
      <c r="E432" s="37">
        <v>41386</v>
      </c>
      <c r="F432" s="36" t="s">
        <v>50</v>
      </c>
      <c r="G432" s="36" t="s">
        <v>1508</v>
      </c>
      <c r="H432" s="36" t="s">
        <v>1509</v>
      </c>
      <c r="I432" s="36" t="s">
        <v>102</v>
      </c>
      <c r="J432" s="36" t="s">
        <v>27</v>
      </c>
      <c r="K432" s="36" t="s">
        <v>1510</v>
      </c>
      <c r="L432" s="36" t="s">
        <v>88</v>
      </c>
      <c r="M432" s="36">
        <v>28052</v>
      </c>
      <c r="N432" s="36" t="s">
        <v>30</v>
      </c>
      <c r="O432" s="36" t="s">
        <v>730</v>
      </c>
      <c r="P432" s="36" t="s">
        <v>71</v>
      </c>
      <c r="Q432" s="36" t="s">
        <v>161</v>
      </c>
      <c r="R432" s="36" t="s">
        <v>731</v>
      </c>
      <c r="S432" s="36">
        <v>408.74400000000003</v>
      </c>
      <c r="T432" s="36">
        <v>7</v>
      </c>
      <c r="U432" s="36">
        <v>0.2</v>
      </c>
      <c r="V432" s="36">
        <v>76.639499999999998</v>
      </c>
    </row>
    <row r="433" spans="1:22" x14ac:dyDescent="0.25">
      <c r="A433" s="36">
        <v>432</v>
      </c>
      <c r="B433" s="36" t="s">
        <v>1507</v>
      </c>
      <c r="C433" s="36">
        <v>2013</v>
      </c>
      <c r="D433" s="37">
        <v>41380</v>
      </c>
      <c r="E433" s="37">
        <v>41386</v>
      </c>
      <c r="F433" s="36" t="s">
        <v>50</v>
      </c>
      <c r="G433" s="36" t="s">
        <v>1508</v>
      </c>
      <c r="H433" s="36" t="s">
        <v>1509</v>
      </c>
      <c r="I433" s="36" t="s">
        <v>102</v>
      </c>
      <c r="J433" s="36" t="s">
        <v>27</v>
      </c>
      <c r="K433" s="36" t="s">
        <v>1510</v>
      </c>
      <c r="L433" s="36" t="s">
        <v>88</v>
      </c>
      <c r="M433" s="36">
        <v>28052</v>
      </c>
      <c r="N433" s="36" t="s">
        <v>30</v>
      </c>
      <c r="O433" s="36" t="s">
        <v>730</v>
      </c>
      <c r="P433" s="36" t="s">
        <v>71</v>
      </c>
      <c r="Q433" s="36" t="s">
        <v>161</v>
      </c>
      <c r="R433" s="36" t="s">
        <v>731</v>
      </c>
      <c r="S433" s="36">
        <v>291.95999999999998</v>
      </c>
      <c r="T433" s="36">
        <v>5</v>
      </c>
      <c r="U433" s="36">
        <v>0.2</v>
      </c>
      <c r="V433" s="36">
        <v>54.7425</v>
      </c>
    </row>
    <row r="434" spans="1:22" x14ac:dyDescent="0.25">
      <c r="A434" s="36">
        <v>433</v>
      </c>
      <c r="B434" s="36" t="s">
        <v>1507</v>
      </c>
      <c r="C434" s="36">
        <v>2013</v>
      </c>
      <c r="D434" s="37">
        <v>41380</v>
      </c>
      <c r="E434" s="37">
        <v>41386</v>
      </c>
      <c r="F434" s="36" t="s">
        <v>50</v>
      </c>
      <c r="G434" s="36" t="s">
        <v>1508</v>
      </c>
      <c r="H434" s="36" t="s">
        <v>1509</v>
      </c>
      <c r="I434" s="36" t="s">
        <v>102</v>
      </c>
      <c r="J434" s="36" t="s">
        <v>27</v>
      </c>
      <c r="K434" s="36" t="s">
        <v>1510</v>
      </c>
      <c r="L434" s="36" t="s">
        <v>88</v>
      </c>
      <c r="M434" s="36">
        <v>28052</v>
      </c>
      <c r="N434" s="36" t="s">
        <v>30</v>
      </c>
      <c r="O434" s="36" t="s">
        <v>1513</v>
      </c>
      <c r="P434" s="36" t="s">
        <v>46</v>
      </c>
      <c r="Q434" s="36" t="s">
        <v>59</v>
      </c>
      <c r="R434" s="36" t="s">
        <v>1514</v>
      </c>
      <c r="S434" s="36">
        <v>4.7679999999999998</v>
      </c>
      <c r="T434" s="36">
        <v>2</v>
      </c>
      <c r="U434" s="36">
        <v>0.2</v>
      </c>
      <c r="V434" s="36">
        <v>-0.77480000000000004</v>
      </c>
    </row>
    <row r="435" spans="1:22" x14ac:dyDescent="0.25">
      <c r="A435" s="36">
        <v>434</v>
      </c>
      <c r="B435" s="36" t="s">
        <v>1515</v>
      </c>
      <c r="C435" s="36">
        <v>2013</v>
      </c>
      <c r="D435" s="37">
        <v>41432</v>
      </c>
      <c r="E435" s="37">
        <v>41433</v>
      </c>
      <c r="F435" s="36" t="s">
        <v>188</v>
      </c>
      <c r="G435" s="36" t="s">
        <v>643</v>
      </c>
      <c r="H435" s="36" t="s">
        <v>644</v>
      </c>
      <c r="I435" s="36" t="s">
        <v>26</v>
      </c>
      <c r="J435" s="36" t="s">
        <v>27</v>
      </c>
      <c r="K435" s="36" t="s">
        <v>1244</v>
      </c>
      <c r="L435" s="36" t="s">
        <v>1245</v>
      </c>
      <c r="M435" s="36">
        <v>1852</v>
      </c>
      <c r="N435" s="36" t="s">
        <v>148</v>
      </c>
      <c r="O435" s="36" t="s">
        <v>1516</v>
      </c>
      <c r="P435" s="36" t="s">
        <v>46</v>
      </c>
      <c r="Q435" s="36" t="s">
        <v>59</v>
      </c>
      <c r="R435" s="36" t="s">
        <v>1517</v>
      </c>
      <c r="S435" s="36">
        <v>714.3</v>
      </c>
      <c r="T435" s="36">
        <v>5</v>
      </c>
      <c r="U435" s="36">
        <v>0</v>
      </c>
      <c r="V435" s="36">
        <v>207.14699999999999</v>
      </c>
    </row>
    <row r="436" spans="1:22" x14ac:dyDescent="0.25">
      <c r="A436" s="36">
        <v>435</v>
      </c>
      <c r="B436" s="36" t="s">
        <v>1518</v>
      </c>
      <c r="C436" s="36">
        <v>2011</v>
      </c>
      <c r="D436" s="37">
        <v>40896</v>
      </c>
      <c r="E436" s="37">
        <v>40902</v>
      </c>
      <c r="F436" s="36" t="s">
        <v>50</v>
      </c>
      <c r="G436" s="36" t="s">
        <v>1519</v>
      </c>
      <c r="H436" s="36" t="s">
        <v>1520</v>
      </c>
      <c r="I436" s="36" t="s">
        <v>26</v>
      </c>
      <c r="J436" s="36" t="s">
        <v>27</v>
      </c>
      <c r="K436" s="36" t="s">
        <v>1521</v>
      </c>
      <c r="L436" s="36" t="s">
        <v>54</v>
      </c>
      <c r="M436" s="36">
        <v>32216</v>
      </c>
      <c r="N436" s="36" t="s">
        <v>30</v>
      </c>
      <c r="O436" s="36" t="s">
        <v>1522</v>
      </c>
      <c r="P436" s="36" t="s">
        <v>46</v>
      </c>
      <c r="Q436" s="36" t="s">
        <v>75</v>
      </c>
      <c r="R436" s="36" t="s">
        <v>1523</v>
      </c>
      <c r="S436" s="36">
        <v>4.8120000000000003</v>
      </c>
      <c r="T436" s="36">
        <v>2</v>
      </c>
      <c r="U436" s="36">
        <v>0.7</v>
      </c>
      <c r="V436" s="36">
        <v>-3.6892</v>
      </c>
    </row>
    <row r="437" spans="1:22" x14ac:dyDescent="0.25">
      <c r="A437" s="36">
        <v>436</v>
      </c>
      <c r="B437" s="36" t="s">
        <v>1518</v>
      </c>
      <c r="C437" s="36">
        <v>2011</v>
      </c>
      <c r="D437" s="37">
        <v>40896</v>
      </c>
      <c r="E437" s="37">
        <v>40902</v>
      </c>
      <c r="F437" s="36" t="s">
        <v>50</v>
      </c>
      <c r="G437" s="36" t="s">
        <v>1519</v>
      </c>
      <c r="H437" s="36" t="s">
        <v>1520</v>
      </c>
      <c r="I437" s="36" t="s">
        <v>26</v>
      </c>
      <c r="J437" s="36" t="s">
        <v>27</v>
      </c>
      <c r="K437" s="36" t="s">
        <v>1521</v>
      </c>
      <c r="L437" s="36" t="s">
        <v>54</v>
      </c>
      <c r="M437" s="36">
        <v>32216</v>
      </c>
      <c r="N437" s="36" t="s">
        <v>30</v>
      </c>
      <c r="O437" s="36" t="s">
        <v>1524</v>
      </c>
      <c r="P437" s="36" t="s">
        <v>71</v>
      </c>
      <c r="Q437" s="36" t="s">
        <v>161</v>
      </c>
      <c r="R437" s="36" t="s">
        <v>1525</v>
      </c>
      <c r="S437" s="36">
        <v>247.8</v>
      </c>
      <c r="T437" s="36">
        <v>5</v>
      </c>
      <c r="U437" s="36">
        <v>0.2</v>
      </c>
      <c r="V437" s="36">
        <v>-18.585000000000001</v>
      </c>
    </row>
    <row r="438" spans="1:22" x14ac:dyDescent="0.25">
      <c r="A438" s="36">
        <v>437</v>
      </c>
      <c r="B438" s="36" t="s">
        <v>1526</v>
      </c>
      <c r="C438" s="36">
        <v>2013</v>
      </c>
      <c r="D438" s="37">
        <v>41438</v>
      </c>
      <c r="E438" s="37">
        <v>41440</v>
      </c>
      <c r="F438" s="36" t="s">
        <v>23</v>
      </c>
      <c r="G438" s="36" t="s">
        <v>1527</v>
      </c>
      <c r="H438" s="36" t="s">
        <v>1528</v>
      </c>
      <c r="I438" s="36" t="s">
        <v>102</v>
      </c>
      <c r="J438" s="36" t="s">
        <v>27</v>
      </c>
      <c r="K438" s="36" t="s">
        <v>303</v>
      </c>
      <c r="L438" s="36" t="s">
        <v>211</v>
      </c>
      <c r="M438" s="36">
        <v>60623</v>
      </c>
      <c r="N438" s="36" t="s">
        <v>105</v>
      </c>
      <c r="O438" s="36" t="s">
        <v>1529</v>
      </c>
      <c r="P438" s="36" t="s">
        <v>71</v>
      </c>
      <c r="Q438" s="36" t="s">
        <v>682</v>
      </c>
      <c r="R438" s="36" t="s">
        <v>1530</v>
      </c>
      <c r="S438" s="36">
        <v>1007.979</v>
      </c>
      <c r="T438" s="36">
        <v>3</v>
      </c>
      <c r="U438" s="36">
        <v>0.3</v>
      </c>
      <c r="V438" s="36">
        <v>43.199100000000001</v>
      </c>
    </row>
    <row r="439" spans="1:22" x14ac:dyDescent="0.25">
      <c r="A439" s="36">
        <v>438</v>
      </c>
      <c r="B439" s="36" t="s">
        <v>1526</v>
      </c>
      <c r="C439" s="36">
        <v>2013</v>
      </c>
      <c r="D439" s="37">
        <v>41438</v>
      </c>
      <c r="E439" s="37">
        <v>41440</v>
      </c>
      <c r="F439" s="36" t="s">
        <v>23</v>
      </c>
      <c r="G439" s="36" t="s">
        <v>1527</v>
      </c>
      <c r="H439" s="36" t="s">
        <v>1528</v>
      </c>
      <c r="I439" s="36" t="s">
        <v>102</v>
      </c>
      <c r="J439" s="36" t="s">
        <v>27</v>
      </c>
      <c r="K439" s="36" t="s">
        <v>303</v>
      </c>
      <c r="L439" s="36" t="s">
        <v>211</v>
      </c>
      <c r="M439" s="36">
        <v>60623</v>
      </c>
      <c r="N439" s="36" t="s">
        <v>105</v>
      </c>
      <c r="O439" s="36" t="s">
        <v>1251</v>
      </c>
      <c r="P439" s="36" t="s">
        <v>46</v>
      </c>
      <c r="Q439" s="36" t="s">
        <v>90</v>
      </c>
      <c r="R439" s="36" t="s">
        <v>1442</v>
      </c>
      <c r="S439" s="36">
        <v>313.488</v>
      </c>
      <c r="T439" s="36">
        <v>7</v>
      </c>
      <c r="U439" s="36">
        <v>0.2</v>
      </c>
      <c r="V439" s="36">
        <v>113.63939999999999</v>
      </c>
    </row>
    <row r="440" spans="1:22" x14ac:dyDescent="0.25">
      <c r="A440" s="36">
        <v>439</v>
      </c>
      <c r="B440" s="36" t="s">
        <v>1531</v>
      </c>
      <c r="C440" s="36">
        <v>2014</v>
      </c>
      <c r="D440" s="37">
        <v>41898</v>
      </c>
      <c r="E440" s="37">
        <v>41902</v>
      </c>
      <c r="F440" s="36" t="s">
        <v>50</v>
      </c>
      <c r="G440" s="36" t="s">
        <v>1532</v>
      </c>
      <c r="H440" s="36" t="s">
        <v>1533</v>
      </c>
      <c r="I440" s="36" t="s">
        <v>41</v>
      </c>
      <c r="J440" s="36" t="s">
        <v>27</v>
      </c>
      <c r="K440" s="36" t="s">
        <v>184</v>
      </c>
      <c r="L440" s="36" t="s">
        <v>104</v>
      </c>
      <c r="M440" s="36">
        <v>77070</v>
      </c>
      <c r="N440" s="36" t="s">
        <v>105</v>
      </c>
      <c r="O440" s="36" t="s">
        <v>1534</v>
      </c>
      <c r="P440" s="36" t="s">
        <v>46</v>
      </c>
      <c r="Q440" s="36" t="s">
        <v>90</v>
      </c>
      <c r="R440" s="36" t="s">
        <v>1535</v>
      </c>
      <c r="S440" s="36">
        <v>31.872</v>
      </c>
      <c r="T440" s="36">
        <v>8</v>
      </c>
      <c r="U440" s="36">
        <v>0.2</v>
      </c>
      <c r="V440" s="36">
        <v>11.553599999999999</v>
      </c>
    </row>
    <row r="441" spans="1:22" x14ac:dyDescent="0.25">
      <c r="A441" s="36">
        <v>440</v>
      </c>
      <c r="B441" s="36" t="s">
        <v>1536</v>
      </c>
      <c r="C441" s="36">
        <v>2014</v>
      </c>
      <c r="D441" s="37">
        <v>41660</v>
      </c>
      <c r="E441" s="37">
        <v>41663</v>
      </c>
      <c r="F441" s="36" t="s">
        <v>23</v>
      </c>
      <c r="G441" s="36" t="s">
        <v>481</v>
      </c>
      <c r="H441" s="36" t="s">
        <v>482</v>
      </c>
      <c r="I441" s="36" t="s">
        <v>41</v>
      </c>
      <c r="J441" s="36" t="s">
        <v>27</v>
      </c>
      <c r="K441" s="36" t="s">
        <v>266</v>
      </c>
      <c r="L441" s="36" t="s">
        <v>267</v>
      </c>
      <c r="M441" s="36">
        <v>10024</v>
      </c>
      <c r="N441" s="36" t="s">
        <v>148</v>
      </c>
      <c r="O441" s="36" t="s">
        <v>1537</v>
      </c>
      <c r="P441" s="36" t="s">
        <v>32</v>
      </c>
      <c r="Q441" s="36" t="s">
        <v>36</v>
      </c>
      <c r="R441" s="36" t="s">
        <v>1538</v>
      </c>
      <c r="S441" s="36">
        <v>207.846</v>
      </c>
      <c r="T441" s="36">
        <v>3</v>
      </c>
      <c r="U441" s="36">
        <v>0.1</v>
      </c>
      <c r="V441" s="36">
        <v>2.3094000000000001</v>
      </c>
    </row>
    <row r="442" spans="1:22" x14ac:dyDescent="0.25">
      <c r="A442" s="36">
        <v>441</v>
      </c>
      <c r="B442" s="36" t="s">
        <v>1539</v>
      </c>
      <c r="C442" s="36">
        <v>2013</v>
      </c>
      <c r="D442" s="37">
        <v>41523</v>
      </c>
      <c r="E442" s="37">
        <v>41525</v>
      </c>
      <c r="F442" s="36" t="s">
        <v>23</v>
      </c>
      <c r="G442" s="36" t="s">
        <v>111</v>
      </c>
      <c r="H442" s="36" t="s">
        <v>112</v>
      </c>
      <c r="I442" s="36" t="s">
        <v>26</v>
      </c>
      <c r="J442" s="36" t="s">
        <v>27</v>
      </c>
      <c r="K442" s="36" t="s">
        <v>880</v>
      </c>
      <c r="L442" s="36" t="s">
        <v>238</v>
      </c>
      <c r="M442" s="36">
        <v>48227</v>
      </c>
      <c r="N442" s="36" t="s">
        <v>105</v>
      </c>
      <c r="O442" s="36" t="s">
        <v>1540</v>
      </c>
      <c r="P442" s="36" t="s">
        <v>32</v>
      </c>
      <c r="Q442" s="36" t="s">
        <v>65</v>
      </c>
      <c r="R442" s="36" t="s">
        <v>1541</v>
      </c>
      <c r="S442" s="36">
        <v>12.22</v>
      </c>
      <c r="T442" s="36">
        <v>1</v>
      </c>
      <c r="U442" s="36">
        <v>0</v>
      </c>
      <c r="V442" s="36">
        <v>3.6659999999999999</v>
      </c>
    </row>
    <row r="443" spans="1:22" x14ac:dyDescent="0.25">
      <c r="A443" s="36">
        <v>442</v>
      </c>
      <c r="B443" s="36" t="s">
        <v>1539</v>
      </c>
      <c r="C443" s="36">
        <v>2013</v>
      </c>
      <c r="D443" s="37">
        <v>41523</v>
      </c>
      <c r="E443" s="37">
        <v>41525</v>
      </c>
      <c r="F443" s="36" t="s">
        <v>23</v>
      </c>
      <c r="G443" s="36" t="s">
        <v>111</v>
      </c>
      <c r="H443" s="36" t="s">
        <v>112</v>
      </c>
      <c r="I443" s="36" t="s">
        <v>26</v>
      </c>
      <c r="J443" s="36" t="s">
        <v>27</v>
      </c>
      <c r="K443" s="36" t="s">
        <v>880</v>
      </c>
      <c r="L443" s="36" t="s">
        <v>238</v>
      </c>
      <c r="M443" s="36">
        <v>48227</v>
      </c>
      <c r="N443" s="36" t="s">
        <v>105</v>
      </c>
      <c r="O443" s="36" t="s">
        <v>1542</v>
      </c>
      <c r="P443" s="36" t="s">
        <v>46</v>
      </c>
      <c r="Q443" s="36" t="s">
        <v>59</v>
      </c>
      <c r="R443" s="36" t="s">
        <v>1543</v>
      </c>
      <c r="S443" s="36">
        <v>194.94</v>
      </c>
      <c r="T443" s="36">
        <v>3</v>
      </c>
      <c r="U443" s="36">
        <v>0</v>
      </c>
      <c r="V443" s="36">
        <v>23.392800000000001</v>
      </c>
    </row>
    <row r="444" spans="1:22" x14ac:dyDescent="0.25">
      <c r="A444" s="36">
        <v>443</v>
      </c>
      <c r="B444" s="36" t="s">
        <v>1539</v>
      </c>
      <c r="C444" s="36">
        <v>2013</v>
      </c>
      <c r="D444" s="37">
        <v>41523</v>
      </c>
      <c r="E444" s="37">
        <v>41525</v>
      </c>
      <c r="F444" s="36" t="s">
        <v>23</v>
      </c>
      <c r="G444" s="36" t="s">
        <v>111</v>
      </c>
      <c r="H444" s="36" t="s">
        <v>112</v>
      </c>
      <c r="I444" s="36" t="s">
        <v>26</v>
      </c>
      <c r="J444" s="36" t="s">
        <v>27</v>
      </c>
      <c r="K444" s="36" t="s">
        <v>880</v>
      </c>
      <c r="L444" s="36" t="s">
        <v>238</v>
      </c>
      <c r="M444" s="36">
        <v>48227</v>
      </c>
      <c r="N444" s="36" t="s">
        <v>105</v>
      </c>
      <c r="O444" s="36" t="s">
        <v>1544</v>
      </c>
      <c r="P444" s="36" t="s">
        <v>46</v>
      </c>
      <c r="Q444" s="36" t="s">
        <v>59</v>
      </c>
      <c r="R444" s="36" t="s">
        <v>1545</v>
      </c>
      <c r="S444" s="36">
        <v>70.95</v>
      </c>
      <c r="T444" s="36">
        <v>3</v>
      </c>
      <c r="U444" s="36">
        <v>0</v>
      </c>
      <c r="V444" s="36">
        <v>20.575500000000002</v>
      </c>
    </row>
    <row r="445" spans="1:22" x14ac:dyDescent="0.25">
      <c r="A445" s="36">
        <v>444</v>
      </c>
      <c r="B445" s="36" t="s">
        <v>1539</v>
      </c>
      <c r="C445" s="36">
        <v>2013</v>
      </c>
      <c r="D445" s="37">
        <v>41523</v>
      </c>
      <c r="E445" s="37">
        <v>41525</v>
      </c>
      <c r="F445" s="36" t="s">
        <v>23</v>
      </c>
      <c r="G445" s="36" t="s">
        <v>111</v>
      </c>
      <c r="H445" s="36" t="s">
        <v>112</v>
      </c>
      <c r="I445" s="36" t="s">
        <v>26</v>
      </c>
      <c r="J445" s="36" t="s">
        <v>27</v>
      </c>
      <c r="K445" s="36" t="s">
        <v>880</v>
      </c>
      <c r="L445" s="36" t="s">
        <v>238</v>
      </c>
      <c r="M445" s="36">
        <v>48227</v>
      </c>
      <c r="N445" s="36" t="s">
        <v>105</v>
      </c>
      <c r="O445" s="36" t="s">
        <v>1546</v>
      </c>
      <c r="P445" s="36" t="s">
        <v>46</v>
      </c>
      <c r="Q445" s="36" t="s">
        <v>90</v>
      </c>
      <c r="R445" s="36" t="s">
        <v>1547</v>
      </c>
      <c r="S445" s="36">
        <v>91.36</v>
      </c>
      <c r="T445" s="36">
        <v>4</v>
      </c>
      <c r="U445" s="36">
        <v>0</v>
      </c>
      <c r="V445" s="36">
        <v>42.025599999999997</v>
      </c>
    </row>
    <row r="446" spans="1:22" x14ac:dyDescent="0.25">
      <c r="A446" s="36">
        <v>445</v>
      </c>
      <c r="B446" s="36" t="s">
        <v>1539</v>
      </c>
      <c r="C446" s="36">
        <v>2013</v>
      </c>
      <c r="D446" s="37">
        <v>41523</v>
      </c>
      <c r="E446" s="37">
        <v>41525</v>
      </c>
      <c r="F446" s="36" t="s">
        <v>23</v>
      </c>
      <c r="G446" s="36" t="s">
        <v>111</v>
      </c>
      <c r="H446" s="36" t="s">
        <v>112</v>
      </c>
      <c r="I446" s="36" t="s">
        <v>26</v>
      </c>
      <c r="J446" s="36" t="s">
        <v>27</v>
      </c>
      <c r="K446" s="36" t="s">
        <v>880</v>
      </c>
      <c r="L446" s="36" t="s">
        <v>238</v>
      </c>
      <c r="M446" s="36">
        <v>48227</v>
      </c>
      <c r="N446" s="36" t="s">
        <v>105</v>
      </c>
      <c r="O446" s="36" t="s">
        <v>1548</v>
      </c>
      <c r="P446" s="36" t="s">
        <v>32</v>
      </c>
      <c r="Q446" s="36" t="s">
        <v>36</v>
      </c>
      <c r="R446" s="36" t="s">
        <v>1549</v>
      </c>
      <c r="S446" s="36">
        <v>242.94</v>
      </c>
      <c r="T446" s="36">
        <v>3</v>
      </c>
      <c r="U446" s="36">
        <v>0</v>
      </c>
      <c r="V446" s="36">
        <v>29.152799999999999</v>
      </c>
    </row>
    <row r="447" spans="1:22" x14ac:dyDescent="0.25">
      <c r="A447" s="36">
        <v>446</v>
      </c>
      <c r="B447" s="36" t="s">
        <v>1539</v>
      </c>
      <c r="C447" s="36">
        <v>2013</v>
      </c>
      <c r="D447" s="37">
        <v>41523</v>
      </c>
      <c r="E447" s="37">
        <v>41525</v>
      </c>
      <c r="F447" s="36" t="s">
        <v>23</v>
      </c>
      <c r="G447" s="36" t="s">
        <v>111</v>
      </c>
      <c r="H447" s="36" t="s">
        <v>112</v>
      </c>
      <c r="I447" s="36" t="s">
        <v>26</v>
      </c>
      <c r="J447" s="36" t="s">
        <v>27</v>
      </c>
      <c r="K447" s="36" t="s">
        <v>880</v>
      </c>
      <c r="L447" s="36" t="s">
        <v>238</v>
      </c>
      <c r="M447" s="36">
        <v>48227</v>
      </c>
      <c r="N447" s="36" t="s">
        <v>105</v>
      </c>
      <c r="O447" s="36" t="s">
        <v>1550</v>
      </c>
      <c r="P447" s="36" t="s">
        <v>46</v>
      </c>
      <c r="Q447" s="36" t="s">
        <v>47</v>
      </c>
      <c r="R447" s="36" t="s">
        <v>1551</v>
      </c>
      <c r="S447" s="36">
        <v>22.05</v>
      </c>
      <c r="T447" s="36">
        <v>7</v>
      </c>
      <c r="U447" s="36">
        <v>0</v>
      </c>
      <c r="V447" s="36">
        <v>10.584</v>
      </c>
    </row>
    <row r="448" spans="1:22" x14ac:dyDescent="0.25">
      <c r="A448" s="36">
        <v>447</v>
      </c>
      <c r="B448" s="36" t="s">
        <v>1552</v>
      </c>
      <c r="C448" s="36">
        <v>2014</v>
      </c>
      <c r="D448" s="37">
        <v>41719</v>
      </c>
      <c r="E448" s="37">
        <v>41724</v>
      </c>
      <c r="F448" s="36" t="s">
        <v>23</v>
      </c>
      <c r="G448" s="36" t="s">
        <v>1553</v>
      </c>
      <c r="H448" s="36" t="s">
        <v>1554</v>
      </c>
      <c r="I448" s="36" t="s">
        <v>26</v>
      </c>
      <c r="J448" s="36" t="s">
        <v>27</v>
      </c>
      <c r="K448" s="36" t="s">
        <v>497</v>
      </c>
      <c r="L448" s="36" t="s">
        <v>254</v>
      </c>
      <c r="M448" s="36">
        <v>47201</v>
      </c>
      <c r="N448" s="36" t="s">
        <v>105</v>
      </c>
      <c r="O448" s="36" t="s">
        <v>1555</v>
      </c>
      <c r="P448" s="36" t="s">
        <v>32</v>
      </c>
      <c r="Q448" s="36" t="s">
        <v>65</v>
      </c>
      <c r="R448" s="36" t="s">
        <v>1556</v>
      </c>
      <c r="S448" s="36">
        <v>2.91</v>
      </c>
      <c r="T448" s="36">
        <v>1</v>
      </c>
      <c r="U448" s="36">
        <v>0</v>
      </c>
      <c r="V448" s="36">
        <v>1.3676999999999999</v>
      </c>
    </row>
    <row r="449" spans="1:22" x14ac:dyDescent="0.25">
      <c r="A449" s="36">
        <v>448</v>
      </c>
      <c r="B449" s="36" t="s">
        <v>1557</v>
      </c>
      <c r="C449" s="36">
        <v>2013</v>
      </c>
      <c r="D449" s="37">
        <v>41366</v>
      </c>
      <c r="E449" s="37">
        <v>41368</v>
      </c>
      <c r="F449" s="36" t="s">
        <v>23</v>
      </c>
      <c r="G449" s="36" t="s">
        <v>1558</v>
      </c>
      <c r="H449" s="36" t="s">
        <v>1559</v>
      </c>
      <c r="I449" s="36" t="s">
        <v>26</v>
      </c>
      <c r="J449" s="36" t="s">
        <v>27</v>
      </c>
      <c r="K449" s="36" t="s">
        <v>1560</v>
      </c>
      <c r="L449" s="36" t="s">
        <v>267</v>
      </c>
      <c r="M449" s="36">
        <v>13021</v>
      </c>
      <c r="N449" s="36" t="s">
        <v>148</v>
      </c>
      <c r="O449" s="36" t="s">
        <v>1561</v>
      </c>
      <c r="P449" s="36" t="s">
        <v>46</v>
      </c>
      <c r="Q449" s="36" t="s">
        <v>68</v>
      </c>
      <c r="R449" s="36" t="s">
        <v>1562</v>
      </c>
      <c r="S449" s="36">
        <v>59.52</v>
      </c>
      <c r="T449" s="36">
        <v>3</v>
      </c>
      <c r="U449" s="36">
        <v>0</v>
      </c>
      <c r="V449" s="36">
        <v>15.475199999999999</v>
      </c>
    </row>
    <row r="450" spans="1:22" x14ac:dyDescent="0.25">
      <c r="A450" s="36">
        <v>449</v>
      </c>
      <c r="B450" s="36" t="s">
        <v>1557</v>
      </c>
      <c r="C450" s="36">
        <v>2013</v>
      </c>
      <c r="D450" s="37">
        <v>41366</v>
      </c>
      <c r="E450" s="37">
        <v>41368</v>
      </c>
      <c r="F450" s="36" t="s">
        <v>23</v>
      </c>
      <c r="G450" s="36" t="s">
        <v>1558</v>
      </c>
      <c r="H450" s="36" t="s">
        <v>1559</v>
      </c>
      <c r="I450" s="36" t="s">
        <v>26</v>
      </c>
      <c r="J450" s="36" t="s">
        <v>27</v>
      </c>
      <c r="K450" s="36" t="s">
        <v>1560</v>
      </c>
      <c r="L450" s="36" t="s">
        <v>267</v>
      </c>
      <c r="M450" s="36">
        <v>13021</v>
      </c>
      <c r="N450" s="36" t="s">
        <v>148</v>
      </c>
      <c r="O450" s="36" t="s">
        <v>1563</v>
      </c>
      <c r="P450" s="36" t="s">
        <v>46</v>
      </c>
      <c r="Q450" s="36" t="s">
        <v>59</v>
      </c>
      <c r="R450" s="36" t="s">
        <v>1564</v>
      </c>
      <c r="S450" s="36">
        <v>161.94</v>
      </c>
      <c r="T450" s="36">
        <v>3</v>
      </c>
      <c r="U450" s="36">
        <v>0</v>
      </c>
      <c r="V450" s="36">
        <v>9.7164000000000001</v>
      </c>
    </row>
    <row r="451" spans="1:22" x14ac:dyDescent="0.25">
      <c r="A451" s="36">
        <v>450</v>
      </c>
      <c r="B451" s="36" t="s">
        <v>1557</v>
      </c>
      <c r="C451" s="36">
        <v>2013</v>
      </c>
      <c r="D451" s="37">
        <v>41366</v>
      </c>
      <c r="E451" s="37">
        <v>41368</v>
      </c>
      <c r="F451" s="36" t="s">
        <v>23</v>
      </c>
      <c r="G451" s="36" t="s">
        <v>1558</v>
      </c>
      <c r="H451" s="36" t="s">
        <v>1559</v>
      </c>
      <c r="I451" s="36" t="s">
        <v>26</v>
      </c>
      <c r="J451" s="36" t="s">
        <v>27</v>
      </c>
      <c r="K451" s="36" t="s">
        <v>1560</v>
      </c>
      <c r="L451" s="36" t="s">
        <v>267</v>
      </c>
      <c r="M451" s="36">
        <v>13021</v>
      </c>
      <c r="N451" s="36" t="s">
        <v>148</v>
      </c>
      <c r="O451" s="36" t="s">
        <v>1565</v>
      </c>
      <c r="P451" s="36" t="s">
        <v>46</v>
      </c>
      <c r="Q451" s="36" t="s">
        <v>68</v>
      </c>
      <c r="R451" s="36" t="s">
        <v>1566</v>
      </c>
      <c r="S451" s="36">
        <v>263.88</v>
      </c>
      <c r="T451" s="36">
        <v>6</v>
      </c>
      <c r="U451" s="36">
        <v>0</v>
      </c>
      <c r="V451" s="36">
        <v>71.247600000000006</v>
      </c>
    </row>
    <row r="452" spans="1:22" x14ac:dyDescent="0.25">
      <c r="A452" s="36">
        <v>451</v>
      </c>
      <c r="B452" s="36" t="s">
        <v>1557</v>
      </c>
      <c r="C452" s="36">
        <v>2013</v>
      </c>
      <c r="D452" s="37">
        <v>41366</v>
      </c>
      <c r="E452" s="37">
        <v>41368</v>
      </c>
      <c r="F452" s="36" t="s">
        <v>23</v>
      </c>
      <c r="G452" s="36" t="s">
        <v>1558</v>
      </c>
      <c r="H452" s="36" t="s">
        <v>1559</v>
      </c>
      <c r="I452" s="36" t="s">
        <v>26</v>
      </c>
      <c r="J452" s="36" t="s">
        <v>27</v>
      </c>
      <c r="K452" s="36" t="s">
        <v>1560</v>
      </c>
      <c r="L452" s="36" t="s">
        <v>267</v>
      </c>
      <c r="M452" s="36">
        <v>13021</v>
      </c>
      <c r="N452" s="36" t="s">
        <v>148</v>
      </c>
      <c r="O452" s="36" t="s">
        <v>1567</v>
      </c>
      <c r="P452" s="36" t="s">
        <v>46</v>
      </c>
      <c r="Q452" s="36" t="s">
        <v>68</v>
      </c>
      <c r="R452" s="36" t="s">
        <v>1568</v>
      </c>
      <c r="S452" s="36">
        <v>30.48</v>
      </c>
      <c r="T452" s="36">
        <v>3</v>
      </c>
      <c r="U452" s="36">
        <v>0</v>
      </c>
      <c r="V452" s="36">
        <v>7.9248000000000003</v>
      </c>
    </row>
    <row r="453" spans="1:22" x14ac:dyDescent="0.25">
      <c r="A453" s="36">
        <v>452</v>
      </c>
      <c r="B453" s="36" t="s">
        <v>1557</v>
      </c>
      <c r="C453" s="36">
        <v>2013</v>
      </c>
      <c r="D453" s="37">
        <v>41366</v>
      </c>
      <c r="E453" s="37">
        <v>41368</v>
      </c>
      <c r="F453" s="36" t="s">
        <v>23</v>
      </c>
      <c r="G453" s="36" t="s">
        <v>1558</v>
      </c>
      <c r="H453" s="36" t="s">
        <v>1559</v>
      </c>
      <c r="I453" s="36" t="s">
        <v>26</v>
      </c>
      <c r="J453" s="36" t="s">
        <v>27</v>
      </c>
      <c r="K453" s="36" t="s">
        <v>1560</v>
      </c>
      <c r="L453" s="36" t="s">
        <v>267</v>
      </c>
      <c r="M453" s="36">
        <v>13021</v>
      </c>
      <c r="N453" s="36" t="s">
        <v>148</v>
      </c>
      <c r="O453" s="36" t="s">
        <v>1569</v>
      </c>
      <c r="P453" s="36" t="s">
        <v>46</v>
      </c>
      <c r="Q453" s="36" t="s">
        <v>68</v>
      </c>
      <c r="R453" s="36" t="s">
        <v>1570</v>
      </c>
      <c r="S453" s="36">
        <v>9.84</v>
      </c>
      <c r="T453" s="36">
        <v>3</v>
      </c>
      <c r="U453" s="36">
        <v>0</v>
      </c>
      <c r="V453" s="36">
        <v>2.8536000000000001</v>
      </c>
    </row>
    <row r="454" spans="1:22" x14ac:dyDescent="0.25">
      <c r="A454" s="36">
        <v>453</v>
      </c>
      <c r="B454" s="36" t="s">
        <v>1557</v>
      </c>
      <c r="C454" s="36">
        <v>2013</v>
      </c>
      <c r="D454" s="37">
        <v>41366</v>
      </c>
      <c r="E454" s="37">
        <v>41368</v>
      </c>
      <c r="F454" s="36" t="s">
        <v>23</v>
      </c>
      <c r="G454" s="36" t="s">
        <v>1558</v>
      </c>
      <c r="H454" s="36" t="s">
        <v>1559</v>
      </c>
      <c r="I454" s="36" t="s">
        <v>26</v>
      </c>
      <c r="J454" s="36" t="s">
        <v>27</v>
      </c>
      <c r="K454" s="36" t="s">
        <v>1560</v>
      </c>
      <c r="L454" s="36" t="s">
        <v>267</v>
      </c>
      <c r="M454" s="36">
        <v>13021</v>
      </c>
      <c r="N454" s="36" t="s">
        <v>148</v>
      </c>
      <c r="O454" s="36" t="s">
        <v>1571</v>
      </c>
      <c r="P454" s="36" t="s">
        <v>71</v>
      </c>
      <c r="Q454" s="36" t="s">
        <v>72</v>
      </c>
      <c r="R454" s="36" t="s">
        <v>1572</v>
      </c>
      <c r="S454" s="36">
        <v>35.119999999999997</v>
      </c>
      <c r="T454" s="36">
        <v>4</v>
      </c>
      <c r="U454" s="36">
        <v>0</v>
      </c>
      <c r="V454" s="36">
        <v>9.1311999999999998</v>
      </c>
    </row>
    <row r="455" spans="1:22" x14ac:dyDescent="0.25">
      <c r="A455" s="36">
        <v>454</v>
      </c>
      <c r="B455" s="36" t="s">
        <v>1573</v>
      </c>
      <c r="C455" s="36">
        <v>2014</v>
      </c>
      <c r="D455" s="37">
        <v>41933</v>
      </c>
      <c r="E455" s="37">
        <v>41937</v>
      </c>
      <c r="F455" s="36" t="s">
        <v>50</v>
      </c>
      <c r="G455" s="36" t="s">
        <v>1574</v>
      </c>
      <c r="H455" s="36" t="s">
        <v>1575</v>
      </c>
      <c r="I455" s="36" t="s">
        <v>41</v>
      </c>
      <c r="J455" s="36" t="s">
        <v>27</v>
      </c>
      <c r="K455" s="36" t="s">
        <v>801</v>
      </c>
      <c r="L455" s="36" t="s">
        <v>498</v>
      </c>
      <c r="M455" s="36">
        <v>44312</v>
      </c>
      <c r="N455" s="36" t="s">
        <v>148</v>
      </c>
      <c r="O455" s="36" t="s">
        <v>80</v>
      </c>
      <c r="P455" s="36" t="s">
        <v>32</v>
      </c>
      <c r="Q455" s="36" t="s">
        <v>56</v>
      </c>
      <c r="R455" s="36" t="s">
        <v>81</v>
      </c>
      <c r="S455" s="36">
        <v>284.36399999999998</v>
      </c>
      <c r="T455" s="36">
        <v>2</v>
      </c>
      <c r="U455" s="36">
        <v>0.4</v>
      </c>
      <c r="V455" s="36">
        <v>-75.830399999999997</v>
      </c>
    </row>
    <row r="456" spans="1:22" x14ac:dyDescent="0.25">
      <c r="A456" s="36">
        <v>455</v>
      </c>
      <c r="B456" s="36" t="s">
        <v>1573</v>
      </c>
      <c r="C456" s="36">
        <v>2014</v>
      </c>
      <c r="D456" s="37">
        <v>41933</v>
      </c>
      <c r="E456" s="37">
        <v>41937</v>
      </c>
      <c r="F456" s="36" t="s">
        <v>50</v>
      </c>
      <c r="G456" s="36" t="s">
        <v>1574</v>
      </c>
      <c r="H456" s="36" t="s">
        <v>1575</v>
      </c>
      <c r="I456" s="36" t="s">
        <v>41</v>
      </c>
      <c r="J456" s="36" t="s">
        <v>27</v>
      </c>
      <c r="K456" s="36" t="s">
        <v>801</v>
      </c>
      <c r="L456" s="36" t="s">
        <v>498</v>
      </c>
      <c r="M456" s="36">
        <v>44312</v>
      </c>
      <c r="N456" s="36" t="s">
        <v>148</v>
      </c>
      <c r="O456" s="36" t="s">
        <v>1576</v>
      </c>
      <c r="P456" s="36" t="s">
        <v>46</v>
      </c>
      <c r="Q456" s="36" t="s">
        <v>59</v>
      </c>
      <c r="R456" s="36" t="s">
        <v>1577</v>
      </c>
      <c r="S456" s="36">
        <v>665.40800000000002</v>
      </c>
      <c r="T456" s="36">
        <v>2</v>
      </c>
      <c r="U456" s="36">
        <v>0.2</v>
      </c>
      <c r="V456" s="36">
        <v>66.540800000000004</v>
      </c>
    </row>
    <row r="457" spans="1:22" x14ac:dyDescent="0.25">
      <c r="A457" s="36">
        <v>456</v>
      </c>
      <c r="B457" s="36" t="s">
        <v>1578</v>
      </c>
      <c r="C457" s="36">
        <v>2013</v>
      </c>
      <c r="D457" s="37">
        <v>41622</v>
      </c>
      <c r="E457" s="37">
        <v>41626</v>
      </c>
      <c r="F457" s="36" t="s">
        <v>50</v>
      </c>
      <c r="G457" s="36" t="s">
        <v>1503</v>
      </c>
      <c r="H457" s="36" t="s">
        <v>1504</v>
      </c>
      <c r="I457" s="36" t="s">
        <v>41</v>
      </c>
      <c r="J457" s="36" t="s">
        <v>27</v>
      </c>
      <c r="K457" s="36" t="s">
        <v>1579</v>
      </c>
      <c r="L457" s="36" t="s">
        <v>649</v>
      </c>
      <c r="M457" s="36">
        <v>73071</v>
      </c>
      <c r="N457" s="36" t="s">
        <v>105</v>
      </c>
      <c r="O457" s="36" t="s">
        <v>1580</v>
      </c>
      <c r="P457" s="36" t="s">
        <v>71</v>
      </c>
      <c r="Q457" s="36" t="s">
        <v>161</v>
      </c>
      <c r="R457" s="36" t="s">
        <v>1581</v>
      </c>
      <c r="S457" s="36">
        <v>63.88</v>
      </c>
      <c r="T457" s="36">
        <v>4</v>
      </c>
      <c r="U457" s="36">
        <v>0</v>
      </c>
      <c r="V457" s="36">
        <v>24.9132</v>
      </c>
    </row>
    <row r="458" spans="1:22" x14ac:dyDescent="0.25">
      <c r="A458" s="36">
        <v>457</v>
      </c>
      <c r="B458" s="36" t="s">
        <v>1582</v>
      </c>
      <c r="C458" s="36">
        <v>2011</v>
      </c>
      <c r="D458" s="37">
        <v>40587</v>
      </c>
      <c r="E458" s="37">
        <v>40593</v>
      </c>
      <c r="F458" s="36" t="s">
        <v>50</v>
      </c>
      <c r="G458" s="36" t="s">
        <v>1583</v>
      </c>
      <c r="H458" s="36" t="s">
        <v>1584</v>
      </c>
      <c r="I458" s="36" t="s">
        <v>26</v>
      </c>
      <c r="J458" s="36" t="s">
        <v>27</v>
      </c>
      <c r="K458" s="36" t="s">
        <v>87</v>
      </c>
      <c r="L458" s="36" t="s">
        <v>43</v>
      </c>
      <c r="M458" s="36">
        <v>94521</v>
      </c>
      <c r="N458" s="36" t="s">
        <v>44</v>
      </c>
      <c r="O458" s="36" t="s">
        <v>1585</v>
      </c>
      <c r="P458" s="36" t="s">
        <v>32</v>
      </c>
      <c r="Q458" s="36" t="s">
        <v>36</v>
      </c>
      <c r="R458" s="36" t="s">
        <v>1586</v>
      </c>
      <c r="S458" s="36">
        <v>129.56800000000001</v>
      </c>
      <c r="T458" s="36">
        <v>2</v>
      </c>
      <c r="U458" s="36">
        <v>0.2</v>
      </c>
      <c r="V458" s="36">
        <v>-24.294</v>
      </c>
    </row>
    <row r="459" spans="1:22" x14ac:dyDescent="0.25">
      <c r="A459" s="36">
        <v>458</v>
      </c>
      <c r="B459" s="36" t="s">
        <v>1587</v>
      </c>
      <c r="C459" s="36">
        <v>2013</v>
      </c>
      <c r="D459" s="37">
        <v>41544</v>
      </c>
      <c r="E459" s="37">
        <v>41549</v>
      </c>
      <c r="F459" s="36" t="s">
        <v>50</v>
      </c>
      <c r="G459" s="36" t="s">
        <v>1485</v>
      </c>
      <c r="H459" s="36" t="s">
        <v>1486</v>
      </c>
      <c r="I459" s="36" t="s">
        <v>26</v>
      </c>
      <c r="J459" s="36" t="s">
        <v>27</v>
      </c>
      <c r="K459" s="36" t="s">
        <v>357</v>
      </c>
      <c r="L459" s="36" t="s">
        <v>211</v>
      </c>
      <c r="M459" s="36">
        <v>62521</v>
      </c>
      <c r="N459" s="36" t="s">
        <v>105</v>
      </c>
      <c r="O459" s="36" t="s">
        <v>1588</v>
      </c>
      <c r="P459" s="36" t="s">
        <v>32</v>
      </c>
      <c r="Q459" s="36" t="s">
        <v>36</v>
      </c>
      <c r="R459" s="36" t="s">
        <v>1589</v>
      </c>
      <c r="S459" s="36">
        <v>747.55799999999999</v>
      </c>
      <c r="T459" s="36">
        <v>3</v>
      </c>
      <c r="U459" s="36">
        <v>0.3</v>
      </c>
      <c r="V459" s="36">
        <v>-96.114599999999996</v>
      </c>
    </row>
    <row r="460" spans="1:22" x14ac:dyDescent="0.25">
      <c r="A460" s="36">
        <v>459</v>
      </c>
      <c r="B460" s="36" t="s">
        <v>1587</v>
      </c>
      <c r="C460" s="36">
        <v>2013</v>
      </c>
      <c r="D460" s="37">
        <v>41544</v>
      </c>
      <c r="E460" s="37">
        <v>41549</v>
      </c>
      <c r="F460" s="36" t="s">
        <v>50</v>
      </c>
      <c r="G460" s="36" t="s">
        <v>1485</v>
      </c>
      <c r="H460" s="36" t="s">
        <v>1486</v>
      </c>
      <c r="I460" s="36" t="s">
        <v>26</v>
      </c>
      <c r="J460" s="36" t="s">
        <v>27</v>
      </c>
      <c r="K460" s="36" t="s">
        <v>357</v>
      </c>
      <c r="L460" s="36" t="s">
        <v>211</v>
      </c>
      <c r="M460" s="36">
        <v>62521</v>
      </c>
      <c r="N460" s="36" t="s">
        <v>105</v>
      </c>
      <c r="O460" s="36" t="s">
        <v>1590</v>
      </c>
      <c r="P460" s="36" t="s">
        <v>46</v>
      </c>
      <c r="Q460" s="36" t="s">
        <v>173</v>
      </c>
      <c r="R460" s="36" t="s">
        <v>186</v>
      </c>
      <c r="S460" s="36">
        <v>8.9280000000000008</v>
      </c>
      <c r="T460" s="36">
        <v>2</v>
      </c>
      <c r="U460" s="36">
        <v>0.2</v>
      </c>
      <c r="V460" s="36">
        <v>3.3479999999999999</v>
      </c>
    </row>
    <row r="461" spans="1:22" x14ac:dyDescent="0.25">
      <c r="A461" s="36">
        <v>460</v>
      </c>
      <c r="B461" s="36" t="s">
        <v>1591</v>
      </c>
      <c r="C461" s="36">
        <v>2012</v>
      </c>
      <c r="D461" s="37">
        <v>41258</v>
      </c>
      <c r="E461" s="37">
        <v>41265</v>
      </c>
      <c r="F461" s="36" t="s">
        <v>50</v>
      </c>
      <c r="G461" s="36" t="s">
        <v>830</v>
      </c>
      <c r="H461" s="36" t="s">
        <v>831</v>
      </c>
      <c r="I461" s="36" t="s">
        <v>26</v>
      </c>
      <c r="J461" s="36" t="s">
        <v>27</v>
      </c>
      <c r="K461" s="36" t="s">
        <v>95</v>
      </c>
      <c r="L461" s="36" t="s">
        <v>96</v>
      </c>
      <c r="M461" s="36">
        <v>98115</v>
      </c>
      <c r="N461" s="36" t="s">
        <v>44</v>
      </c>
      <c r="O461" s="36" t="s">
        <v>1592</v>
      </c>
      <c r="P461" s="36" t="s">
        <v>46</v>
      </c>
      <c r="Q461" s="36" t="s">
        <v>78</v>
      </c>
      <c r="R461" s="36" t="s">
        <v>1593</v>
      </c>
      <c r="S461" s="36">
        <v>103.92</v>
      </c>
      <c r="T461" s="36">
        <v>4</v>
      </c>
      <c r="U461" s="36">
        <v>0</v>
      </c>
      <c r="V461" s="36">
        <v>36.372</v>
      </c>
    </row>
    <row r="462" spans="1:22" x14ac:dyDescent="0.25">
      <c r="A462" s="36">
        <v>461</v>
      </c>
      <c r="B462" s="36" t="s">
        <v>1591</v>
      </c>
      <c r="C462" s="36">
        <v>2012</v>
      </c>
      <c r="D462" s="37">
        <v>41258</v>
      </c>
      <c r="E462" s="37">
        <v>41265</v>
      </c>
      <c r="F462" s="36" t="s">
        <v>50</v>
      </c>
      <c r="G462" s="36" t="s">
        <v>830</v>
      </c>
      <c r="H462" s="36" t="s">
        <v>831</v>
      </c>
      <c r="I462" s="36" t="s">
        <v>26</v>
      </c>
      <c r="J462" s="36" t="s">
        <v>27</v>
      </c>
      <c r="K462" s="36" t="s">
        <v>95</v>
      </c>
      <c r="L462" s="36" t="s">
        <v>96</v>
      </c>
      <c r="M462" s="36">
        <v>98115</v>
      </c>
      <c r="N462" s="36" t="s">
        <v>44</v>
      </c>
      <c r="O462" s="36" t="s">
        <v>1594</v>
      </c>
      <c r="P462" s="36" t="s">
        <v>71</v>
      </c>
      <c r="Q462" s="36" t="s">
        <v>161</v>
      </c>
      <c r="R462" s="36" t="s">
        <v>1595</v>
      </c>
      <c r="S462" s="36">
        <v>899.91</v>
      </c>
      <c r="T462" s="36">
        <v>9</v>
      </c>
      <c r="U462" s="36">
        <v>0</v>
      </c>
      <c r="V462" s="36">
        <v>377.9622</v>
      </c>
    </row>
    <row r="463" spans="1:22" x14ac:dyDescent="0.25">
      <c r="A463" s="36">
        <v>462</v>
      </c>
      <c r="B463" s="36" t="s">
        <v>1591</v>
      </c>
      <c r="C463" s="36">
        <v>2012</v>
      </c>
      <c r="D463" s="37">
        <v>41258</v>
      </c>
      <c r="E463" s="37">
        <v>41265</v>
      </c>
      <c r="F463" s="36" t="s">
        <v>50</v>
      </c>
      <c r="G463" s="36" t="s">
        <v>830</v>
      </c>
      <c r="H463" s="36" t="s">
        <v>831</v>
      </c>
      <c r="I463" s="36" t="s">
        <v>26</v>
      </c>
      <c r="J463" s="36" t="s">
        <v>27</v>
      </c>
      <c r="K463" s="36" t="s">
        <v>95</v>
      </c>
      <c r="L463" s="36" t="s">
        <v>96</v>
      </c>
      <c r="M463" s="36">
        <v>98115</v>
      </c>
      <c r="N463" s="36" t="s">
        <v>44</v>
      </c>
      <c r="O463" s="36" t="s">
        <v>1596</v>
      </c>
      <c r="P463" s="36" t="s">
        <v>46</v>
      </c>
      <c r="Q463" s="36" t="s">
        <v>75</v>
      </c>
      <c r="R463" s="36" t="s">
        <v>1597</v>
      </c>
      <c r="S463" s="36">
        <v>51.311999999999998</v>
      </c>
      <c r="T463" s="36">
        <v>3</v>
      </c>
      <c r="U463" s="36">
        <v>0.2</v>
      </c>
      <c r="V463" s="36">
        <v>18.6006</v>
      </c>
    </row>
    <row r="464" spans="1:22" x14ac:dyDescent="0.25">
      <c r="A464" s="36">
        <v>463</v>
      </c>
      <c r="B464" s="36" t="s">
        <v>1598</v>
      </c>
      <c r="C464" s="36">
        <v>2013</v>
      </c>
      <c r="D464" s="37">
        <v>41387</v>
      </c>
      <c r="E464" s="37">
        <v>41394</v>
      </c>
      <c r="F464" s="36" t="s">
        <v>50</v>
      </c>
      <c r="G464" s="36" t="s">
        <v>1599</v>
      </c>
      <c r="H464" s="36" t="s">
        <v>1600</v>
      </c>
      <c r="I464" s="36" t="s">
        <v>102</v>
      </c>
      <c r="J464" s="36" t="s">
        <v>27</v>
      </c>
      <c r="K464" s="36" t="s">
        <v>544</v>
      </c>
      <c r="L464" s="36" t="s">
        <v>310</v>
      </c>
      <c r="M464" s="36">
        <v>85023</v>
      </c>
      <c r="N464" s="36" t="s">
        <v>44</v>
      </c>
      <c r="O464" s="36" t="s">
        <v>1284</v>
      </c>
      <c r="P464" s="36" t="s">
        <v>32</v>
      </c>
      <c r="Q464" s="36" t="s">
        <v>65</v>
      </c>
      <c r="R464" s="36" t="s">
        <v>1285</v>
      </c>
      <c r="S464" s="36">
        <v>23.56</v>
      </c>
      <c r="T464" s="36">
        <v>5</v>
      </c>
      <c r="U464" s="36">
        <v>0.2</v>
      </c>
      <c r="V464" s="36">
        <v>7.0679999999999996</v>
      </c>
    </row>
    <row r="465" spans="1:22" x14ac:dyDescent="0.25">
      <c r="A465" s="36">
        <v>464</v>
      </c>
      <c r="B465" s="36" t="s">
        <v>1598</v>
      </c>
      <c r="C465" s="36">
        <v>2013</v>
      </c>
      <c r="D465" s="37">
        <v>41387</v>
      </c>
      <c r="E465" s="37">
        <v>41394</v>
      </c>
      <c r="F465" s="36" t="s">
        <v>50</v>
      </c>
      <c r="G465" s="36" t="s">
        <v>1599</v>
      </c>
      <c r="H465" s="36" t="s">
        <v>1600</v>
      </c>
      <c r="I465" s="36" t="s">
        <v>102</v>
      </c>
      <c r="J465" s="36" t="s">
        <v>27</v>
      </c>
      <c r="K465" s="36" t="s">
        <v>544</v>
      </c>
      <c r="L465" s="36" t="s">
        <v>310</v>
      </c>
      <c r="M465" s="36">
        <v>85023</v>
      </c>
      <c r="N465" s="36" t="s">
        <v>44</v>
      </c>
      <c r="O465" s="36" t="s">
        <v>1601</v>
      </c>
      <c r="P465" s="36" t="s">
        <v>32</v>
      </c>
      <c r="Q465" s="36" t="s">
        <v>56</v>
      </c>
      <c r="R465" s="36" t="s">
        <v>1602</v>
      </c>
      <c r="S465" s="36">
        <v>1272.6300000000001</v>
      </c>
      <c r="T465" s="36">
        <v>6</v>
      </c>
      <c r="U465" s="36">
        <v>0.5</v>
      </c>
      <c r="V465" s="36">
        <v>-814.48320000000001</v>
      </c>
    </row>
    <row r="466" spans="1:22" x14ac:dyDescent="0.25">
      <c r="A466" s="36">
        <v>465</v>
      </c>
      <c r="B466" s="36" t="s">
        <v>1598</v>
      </c>
      <c r="C466" s="36">
        <v>2013</v>
      </c>
      <c r="D466" s="37">
        <v>41387</v>
      </c>
      <c r="E466" s="37">
        <v>41394</v>
      </c>
      <c r="F466" s="36" t="s">
        <v>50</v>
      </c>
      <c r="G466" s="36" t="s">
        <v>1599</v>
      </c>
      <c r="H466" s="36" t="s">
        <v>1600</v>
      </c>
      <c r="I466" s="36" t="s">
        <v>102</v>
      </c>
      <c r="J466" s="36" t="s">
        <v>27</v>
      </c>
      <c r="K466" s="36" t="s">
        <v>544</v>
      </c>
      <c r="L466" s="36" t="s">
        <v>310</v>
      </c>
      <c r="M466" s="36">
        <v>85023</v>
      </c>
      <c r="N466" s="36" t="s">
        <v>44</v>
      </c>
      <c r="O466" s="36" t="s">
        <v>1603</v>
      </c>
      <c r="P466" s="36" t="s">
        <v>46</v>
      </c>
      <c r="Q466" s="36" t="s">
        <v>75</v>
      </c>
      <c r="R466" s="36" t="s">
        <v>1604</v>
      </c>
      <c r="S466" s="36">
        <v>28.484999999999999</v>
      </c>
      <c r="T466" s="36">
        <v>5</v>
      </c>
      <c r="U466" s="36">
        <v>0.7</v>
      </c>
      <c r="V466" s="36">
        <v>-20.888999999999999</v>
      </c>
    </row>
    <row r="467" spans="1:22" x14ac:dyDescent="0.25">
      <c r="A467" s="36">
        <v>466</v>
      </c>
      <c r="B467" s="36" t="s">
        <v>1598</v>
      </c>
      <c r="C467" s="36">
        <v>2013</v>
      </c>
      <c r="D467" s="37">
        <v>41387</v>
      </c>
      <c r="E467" s="37">
        <v>41394</v>
      </c>
      <c r="F467" s="36" t="s">
        <v>50</v>
      </c>
      <c r="G467" s="36" t="s">
        <v>1599</v>
      </c>
      <c r="H467" s="36" t="s">
        <v>1600</v>
      </c>
      <c r="I467" s="36" t="s">
        <v>102</v>
      </c>
      <c r="J467" s="36" t="s">
        <v>27</v>
      </c>
      <c r="K467" s="36" t="s">
        <v>544</v>
      </c>
      <c r="L467" s="36" t="s">
        <v>310</v>
      </c>
      <c r="M467" s="36">
        <v>85023</v>
      </c>
      <c r="N467" s="36" t="s">
        <v>44</v>
      </c>
      <c r="O467" s="36" t="s">
        <v>1605</v>
      </c>
      <c r="P467" s="36" t="s">
        <v>46</v>
      </c>
      <c r="Q467" s="36" t="s">
        <v>578</v>
      </c>
      <c r="R467" s="36" t="s">
        <v>1606</v>
      </c>
      <c r="S467" s="36">
        <v>185.376</v>
      </c>
      <c r="T467" s="36">
        <v>2</v>
      </c>
      <c r="U467" s="36">
        <v>0.2</v>
      </c>
      <c r="V467" s="36">
        <v>-34.758000000000003</v>
      </c>
    </row>
    <row r="468" spans="1:22" x14ac:dyDescent="0.25">
      <c r="A468" s="36">
        <v>467</v>
      </c>
      <c r="B468" s="36" t="s">
        <v>1598</v>
      </c>
      <c r="C468" s="36">
        <v>2013</v>
      </c>
      <c r="D468" s="37">
        <v>41387</v>
      </c>
      <c r="E468" s="37">
        <v>41394</v>
      </c>
      <c r="F468" s="36" t="s">
        <v>50</v>
      </c>
      <c r="G468" s="36" t="s">
        <v>1599</v>
      </c>
      <c r="H468" s="36" t="s">
        <v>1600</v>
      </c>
      <c r="I468" s="36" t="s">
        <v>102</v>
      </c>
      <c r="J468" s="36" t="s">
        <v>27</v>
      </c>
      <c r="K468" s="36" t="s">
        <v>544</v>
      </c>
      <c r="L468" s="36" t="s">
        <v>310</v>
      </c>
      <c r="M468" s="36">
        <v>85023</v>
      </c>
      <c r="N468" s="36" t="s">
        <v>44</v>
      </c>
      <c r="O468" s="36" t="s">
        <v>1607</v>
      </c>
      <c r="P468" s="36" t="s">
        <v>46</v>
      </c>
      <c r="Q468" s="36" t="s">
        <v>78</v>
      </c>
      <c r="R468" s="36" t="s">
        <v>1608</v>
      </c>
      <c r="S468" s="36">
        <v>78.272000000000006</v>
      </c>
      <c r="T468" s="36">
        <v>2</v>
      </c>
      <c r="U468" s="36">
        <v>0.2</v>
      </c>
      <c r="V468" s="36">
        <v>5.8704000000000001</v>
      </c>
    </row>
    <row r="469" spans="1:22" x14ac:dyDescent="0.25">
      <c r="A469" s="36">
        <v>468</v>
      </c>
      <c r="B469" s="36" t="s">
        <v>1609</v>
      </c>
      <c r="C469" s="36">
        <v>2012</v>
      </c>
      <c r="D469" s="37">
        <v>40925</v>
      </c>
      <c r="E469" s="37">
        <v>40932</v>
      </c>
      <c r="F469" s="36" t="s">
        <v>50</v>
      </c>
      <c r="G469" s="36" t="s">
        <v>1610</v>
      </c>
      <c r="H469" s="36" t="s">
        <v>1611</v>
      </c>
      <c r="I469" s="36" t="s">
        <v>102</v>
      </c>
      <c r="J469" s="36" t="s">
        <v>27</v>
      </c>
      <c r="K469" s="36" t="s">
        <v>1612</v>
      </c>
      <c r="L469" s="36" t="s">
        <v>211</v>
      </c>
      <c r="M469" s="36">
        <v>60068</v>
      </c>
      <c r="N469" s="36" t="s">
        <v>105</v>
      </c>
      <c r="O469" s="36" t="s">
        <v>1086</v>
      </c>
      <c r="P469" s="36" t="s">
        <v>32</v>
      </c>
      <c r="Q469" s="36" t="s">
        <v>65</v>
      </c>
      <c r="R469" s="36" t="s">
        <v>1087</v>
      </c>
      <c r="S469" s="36">
        <v>254.744</v>
      </c>
      <c r="T469" s="36">
        <v>7</v>
      </c>
      <c r="U469" s="36">
        <v>0.6</v>
      </c>
      <c r="V469" s="36">
        <v>-312.06139999999999</v>
      </c>
    </row>
    <row r="470" spans="1:22" x14ac:dyDescent="0.25">
      <c r="A470" s="36">
        <v>469</v>
      </c>
      <c r="B470" s="36" t="s">
        <v>1613</v>
      </c>
      <c r="C470" s="36">
        <v>2014</v>
      </c>
      <c r="D470" s="37">
        <v>41730</v>
      </c>
      <c r="E470" s="37">
        <v>41734</v>
      </c>
      <c r="F470" s="36" t="s">
        <v>50</v>
      </c>
      <c r="G470" s="36" t="s">
        <v>878</v>
      </c>
      <c r="H470" s="36" t="s">
        <v>879</v>
      </c>
      <c r="I470" s="36" t="s">
        <v>41</v>
      </c>
      <c r="J470" s="36" t="s">
        <v>27</v>
      </c>
      <c r="K470" s="36" t="s">
        <v>1614</v>
      </c>
      <c r="L470" s="36" t="s">
        <v>104</v>
      </c>
      <c r="M470" s="36">
        <v>79109</v>
      </c>
      <c r="N470" s="36" t="s">
        <v>105</v>
      </c>
      <c r="O470" s="36" t="s">
        <v>1615</v>
      </c>
      <c r="P470" s="36" t="s">
        <v>32</v>
      </c>
      <c r="Q470" s="36" t="s">
        <v>33</v>
      </c>
      <c r="R470" s="36" t="s">
        <v>1616</v>
      </c>
      <c r="S470" s="36">
        <v>205.33279999999999</v>
      </c>
      <c r="T470" s="36">
        <v>2</v>
      </c>
      <c r="U470" s="36">
        <v>0.32</v>
      </c>
      <c r="V470" s="36">
        <v>-36.235199999999999</v>
      </c>
    </row>
    <row r="471" spans="1:22" x14ac:dyDescent="0.25">
      <c r="A471" s="36">
        <v>470</v>
      </c>
      <c r="B471" s="36" t="s">
        <v>1617</v>
      </c>
      <c r="C471" s="36">
        <v>2013</v>
      </c>
      <c r="D471" s="37">
        <v>41625</v>
      </c>
      <c r="E471" s="37">
        <v>41629</v>
      </c>
      <c r="F471" s="36" t="s">
        <v>23</v>
      </c>
      <c r="G471" s="36" t="s">
        <v>965</v>
      </c>
      <c r="H471" s="36" t="s">
        <v>966</v>
      </c>
      <c r="I471" s="36" t="s">
        <v>26</v>
      </c>
      <c r="J471" s="36" t="s">
        <v>27</v>
      </c>
      <c r="K471" s="36" t="s">
        <v>303</v>
      </c>
      <c r="L471" s="36" t="s">
        <v>211</v>
      </c>
      <c r="M471" s="36">
        <v>60610</v>
      </c>
      <c r="N471" s="36" t="s">
        <v>105</v>
      </c>
      <c r="O471" s="36" t="s">
        <v>1618</v>
      </c>
      <c r="P471" s="36" t="s">
        <v>46</v>
      </c>
      <c r="Q471" s="36" t="s">
        <v>75</v>
      </c>
      <c r="R471" s="36" t="s">
        <v>1619</v>
      </c>
      <c r="S471" s="36">
        <v>4.7880000000000003</v>
      </c>
      <c r="T471" s="36">
        <v>3</v>
      </c>
      <c r="U471" s="36">
        <v>0.8</v>
      </c>
      <c r="V471" s="36">
        <v>-7.9001999999999999</v>
      </c>
    </row>
    <row r="472" spans="1:22" x14ac:dyDescent="0.25">
      <c r="A472" s="36">
        <v>471</v>
      </c>
      <c r="B472" s="36" t="s">
        <v>1620</v>
      </c>
      <c r="C472" s="36">
        <v>2012</v>
      </c>
      <c r="D472" s="37">
        <v>41263</v>
      </c>
      <c r="E472" s="37">
        <v>41267</v>
      </c>
      <c r="F472" s="36" t="s">
        <v>50</v>
      </c>
      <c r="G472" s="36" t="s">
        <v>1621</v>
      </c>
      <c r="H472" s="36" t="s">
        <v>1622</v>
      </c>
      <c r="I472" s="36" t="s">
        <v>41</v>
      </c>
      <c r="J472" s="36" t="s">
        <v>27</v>
      </c>
      <c r="K472" s="36" t="s">
        <v>1623</v>
      </c>
      <c r="L472" s="36" t="s">
        <v>267</v>
      </c>
      <c r="M472" s="36">
        <v>11757</v>
      </c>
      <c r="N472" s="36" t="s">
        <v>148</v>
      </c>
      <c r="O472" s="36" t="s">
        <v>1624</v>
      </c>
      <c r="P472" s="36" t="s">
        <v>46</v>
      </c>
      <c r="Q472" s="36" t="s">
        <v>90</v>
      </c>
      <c r="R472" s="36" t="s">
        <v>1625</v>
      </c>
      <c r="S472" s="36">
        <v>55.48</v>
      </c>
      <c r="T472" s="36">
        <v>1</v>
      </c>
      <c r="U472" s="36">
        <v>0</v>
      </c>
      <c r="V472" s="36">
        <v>26.630400000000002</v>
      </c>
    </row>
    <row r="473" spans="1:22" x14ac:dyDescent="0.25">
      <c r="A473" s="36">
        <v>472</v>
      </c>
      <c r="B473" s="36" t="s">
        <v>1626</v>
      </c>
      <c r="C473" s="36">
        <v>2011</v>
      </c>
      <c r="D473" s="37">
        <v>40856</v>
      </c>
      <c r="E473" s="37">
        <v>40858</v>
      </c>
      <c r="F473" s="36" t="s">
        <v>23</v>
      </c>
      <c r="G473" s="36" t="s">
        <v>1627</v>
      </c>
      <c r="H473" s="36" t="s">
        <v>1628</v>
      </c>
      <c r="I473" s="36" t="s">
        <v>26</v>
      </c>
      <c r="J473" s="36" t="s">
        <v>27</v>
      </c>
      <c r="K473" s="36" t="s">
        <v>127</v>
      </c>
      <c r="L473" s="36" t="s">
        <v>43</v>
      </c>
      <c r="M473" s="36">
        <v>94110</v>
      </c>
      <c r="N473" s="36" t="s">
        <v>44</v>
      </c>
      <c r="O473" s="36" t="s">
        <v>1629</v>
      </c>
      <c r="P473" s="36" t="s">
        <v>46</v>
      </c>
      <c r="Q473" s="36" t="s">
        <v>59</v>
      </c>
      <c r="R473" s="36" t="s">
        <v>1630</v>
      </c>
      <c r="S473" s="36">
        <v>340.92</v>
      </c>
      <c r="T473" s="36">
        <v>3</v>
      </c>
      <c r="U473" s="36">
        <v>0</v>
      </c>
      <c r="V473" s="36">
        <v>3.4091999999999998</v>
      </c>
    </row>
    <row r="474" spans="1:22" x14ac:dyDescent="0.25">
      <c r="A474" s="36">
        <v>473</v>
      </c>
      <c r="B474" s="36" t="s">
        <v>1626</v>
      </c>
      <c r="C474" s="36">
        <v>2011</v>
      </c>
      <c r="D474" s="37">
        <v>40856</v>
      </c>
      <c r="E474" s="37">
        <v>40858</v>
      </c>
      <c r="F474" s="36" t="s">
        <v>23</v>
      </c>
      <c r="G474" s="36" t="s">
        <v>1627</v>
      </c>
      <c r="H474" s="36" t="s">
        <v>1628</v>
      </c>
      <c r="I474" s="36" t="s">
        <v>26</v>
      </c>
      <c r="J474" s="36" t="s">
        <v>27</v>
      </c>
      <c r="K474" s="36" t="s">
        <v>127</v>
      </c>
      <c r="L474" s="36" t="s">
        <v>43</v>
      </c>
      <c r="M474" s="36">
        <v>94110</v>
      </c>
      <c r="N474" s="36" t="s">
        <v>44</v>
      </c>
      <c r="O474" s="36" t="s">
        <v>1631</v>
      </c>
      <c r="P474" s="36" t="s">
        <v>32</v>
      </c>
      <c r="Q474" s="36" t="s">
        <v>33</v>
      </c>
      <c r="R474" s="36" t="s">
        <v>1632</v>
      </c>
      <c r="S474" s="36">
        <v>222.666</v>
      </c>
      <c r="T474" s="36">
        <v>2</v>
      </c>
      <c r="U474" s="36">
        <v>0.15</v>
      </c>
      <c r="V474" s="36">
        <v>10.478400000000001</v>
      </c>
    </row>
    <row r="475" spans="1:22" x14ac:dyDescent="0.25">
      <c r="A475" s="36">
        <v>474</v>
      </c>
      <c r="B475" s="36" t="s">
        <v>1626</v>
      </c>
      <c r="C475" s="36">
        <v>2011</v>
      </c>
      <c r="D475" s="37">
        <v>40856</v>
      </c>
      <c r="E475" s="37">
        <v>40858</v>
      </c>
      <c r="F475" s="36" t="s">
        <v>23</v>
      </c>
      <c r="G475" s="36" t="s">
        <v>1627</v>
      </c>
      <c r="H475" s="36" t="s">
        <v>1628</v>
      </c>
      <c r="I475" s="36" t="s">
        <v>26</v>
      </c>
      <c r="J475" s="36" t="s">
        <v>27</v>
      </c>
      <c r="K475" s="36" t="s">
        <v>127</v>
      </c>
      <c r="L475" s="36" t="s">
        <v>43</v>
      </c>
      <c r="M475" s="36">
        <v>94110</v>
      </c>
      <c r="N475" s="36" t="s">
        <v>44</v>
      </c>
      <c r="O475" s="36" t="s">
        <v>1633</v>
      </c>
      <c r="P475" s="36" t="s">
        <v>71</v>
      </c>
      <c r="Q475" s="36" t="s">
        <v>72</v>
      </c>
      <c r="R475" s="36" t="s">
        <v>1634</v>
      </c>
      <c r="S475" s="36">
        <v>703.96799999999996</v>
      </c>
      <c r="T475" s="36">
        <v>4</v>
      </c>
      <c r="U475" s="36">
        <v>0.2</v>
      </c>
      <c r="V475" s="36">
        <v>87.995999999999995</v>
      </c>
    </row>
    <row r="476" spans="1:22" x14ac:dyDescent="0.25">
      <c r="A476" s="36">
        <v>475</v>
      </c>
      <c r="B476" s="36" t="s">
        <v>1626</v>
      </c>
      <c r="C476" s="36">
        <v>2011</v>
      </c>
      <c r="D476" s="37">
        <v>40856</v>
      </c>
      <c r="E476" s="37">
        <v>40858</v>
      </c>
      <c r="F476" s="36" t="s">
        <v>23</v>
      </c>
      <c r="G476" s="36" t="s">
        <v>1627</v>
      </c>
      <c r="H476" s="36" t="s">
        <v>1628</v>
      </c>
      <c r="I476" s="36" t="s">
        <v>26</v>
      </c>
      <c r="J476" s="36" t="s">
        <v>27</v>
      </c>
      <c r="K476" s="36" t="s">
        <v>127</v>
      </c>
      <c r="L476" s="36" t="s">
        <v>43</v>
      </c>
      <c r="M476" s="36">
        <v>94110</v>
      </c>
      <c r="N476" s="36" t="s">
        <v>44</v>
      </c>
      <c r="O476" s="36" t="s">
        <v>1635</v>
      </c>
      <c r="P476" s="36" t="s">
        <v>46</v>
      </c>
      <c r="Q476" s="36" t="s">
        <v>59</v>
      </c>
      <c r="R476" s="36" t="s">
        <v>1636</v>
      </c>
      <c r="S476" s="36">
        <v>92.52</v>
      </c>
      <c r="T476" s="36">
        <v>6</v>
      </c>
      <c r="U476" s="36">
        <v>0</v>
      </c>
      <c r="V476" s="36">
        <v>24.980399999999999</v>
      </c>
    </row>
    <row r="477" spans="1:22" x14ac:dyDescent="0.25">
      <c r="A477" s="36">
        <v>476</v>
      </c>
      <c r="B477" s="36" t="s">
        <v>1626</v>
      </c>
      <c r="C477" s="36">
        <v>2011</v>
      </c>
      <c r="D477" s="37">
        <v>40856</v>
      </c>
      <c r="E477" s="37">
        <v>40858</v>
      </c>
      <c r="F477" s="36" t="s">
        <v>23</v>
      </c>
      <c r="G477" s="36" t="s">
        <v>1627</v>
      </c>
      <c r="H477" s="36" t="s">
        <v>1628</v>
      </c>
      <c r="I477" s="36" t="s">
        <v>26</v>
      </c>
      <c r="J477" s="36" t="s">
        <v>27</v>
      </c>
      <c r="K477" s="36" t="s">
        <v>127</v>
      </c>
      <c r="L477" s="36" t="s">
        <v>43</v>
      </c>
      <c r="M477" s="36">
        <v>94110</v>
      </c>
      <c r="N477" s="36" t="s">
        <v>44</v>
      </c>
      <c r="O477" s="36" t="s">
        <v>1637</v>
      </c>
      <c r="P477" s="36" t="s">
        <v>46</v>
      </c>
      <c r="Q477" s="36" t="s">
        <v>90</v>
      </c>
      <c r="R477" s="36" t="s">
        <v>1638</v>
      </c>
      <c r="S477" s="36">
        <v>62.65</v>
      </c>
      <c r="T477" s="36">
        <v>7</v>
      </c>
      <c r="U477" s="36">
        <v>0</v>
      </c>
      <c r="V477" s="36">
        <v>28.818999999999999</v>
      </c>
    </row>
    <row r="478" spans="1:22" x14ac:dyDescent="0.25">
      <c r="A478" s="36">
        <v>477</v>
      </c>
      <c r="B478" s="36" t="s">
        <v>1626</v>
      </c>
      <c r="C478" s="36">
        <v>2011</v>
      </c>
      <c r="D478" s="37">
        <v>40856</v>
      </c>
      <c r="E478" s="37">
        <v>40858</v>
      </c>
      <c r="F478" s="36" t="s">
        <v>23</v>
      </c>
      <c r="G478" s="36" t="s">
        <v>1627</v>
      </c>
      <c r="H478" s="36" t="s">
        <v>1628</v>
      </c>
      <c r="I478" s="36" t="s">
        <v>26</v>
      </c>
      <c r="J478" s="36" t="s">
        <v>27</v>
      </c>
      <c r="K478" s="36" t="s">
        <v>127</v>
      </c>
      <c r="L478" s="36" t="s">
        <v>43</v>
      </c>
      <c r="M478" s="36">
        <v>94110</v>
      </c>
      <c r="N478" s="36" t="s">
        <v>44</v>
      </c>
      <c r="O478" s="36" t="s">
        <v>1639</v>
      </c>
      <c r="P478" s="36" t="s">
        <v>46</v>
      </c>
      <c r="Q478" s="36" t="s">
        <v>90</v>
      </c>
      <c r="R478" s="36" t="s">
        <v>1640</v>
      </c>
      <c r="S478" s="36">
        <v>94.85</v>
      </c>
      <c r="T478" s="36">
        <v>5</v>
      </c>
      <c r="U478" s="36">
        <v>0</v>
      </c>
      <c r="V478" s="36">
        <v>45.527999999999999</v>
      </c>
    </row>
    <row r="479" spans="1:22" x14ac:dyDescent="0.25">
      <c r="A479" s="36">
        <v>478</v>
      </c>
      <c r="B479" s="36" t="s">
        <v>1641</v>
      </c>
      <c r="C479" s="36">
        <v>2013</v>
      </c>
      <c r="D479" s="37">
        <v>41468</v>
      </c>
      <c r="E479" s="37">
        <v>41475</v>
      </c>
      <c r="F479" s="36" t="s">
        <v>50</v>
      </c>
      <c r="G479" s="36" t="s">
        <v>1013</v>
      </c>
      <c r="H479" s="36" t="s">
        <v>1014</v>
      </c>
      <c r="I479" s="36" t="s">
        <v>41</v>
      </c>
      <c r="J479" s="36" t="s">
        <v>27</v>
      </c>
      <c r="K479" s="36" t="s">
        <v>42</v>
      </c>
      <c r="L479" s="36" t="s">
        <v>43</v>
      </c>
      <c r="M479" s="36">
        <v>90008</v>
      </c>
      <c r="N479" s="36" t="s">
        <v>44</v>
      </c>
      <c r="O479" s="36" t="s">
        <v>1642</v>
      </c>
      <c r="P479" s="36" t="s">
        <v>71</v>
      </c>
      <c r="Q479" s="36" t="s">
        <v>72</v>
      </c>
      <c r="R479" s="36" t="s">
        <v>1643</v>
      </c>
      <c r="S479" s="36">
        <v>95.76</v>
      </c>
      <c r="T479" s="36">
        <v>6</v>
      </c>
      <c r="U479" s="36">
        <v>0.2</v>
      </c>
      <c r="V479" s="36">
        <v>7.1820000000000004</v>
      </c>
    </row>
    <row r="480" spans="1:22" x14ac:dyDescent="0.25">
      <c r="A480" s="36">
        <v>479</v>
      </c>
      <c r="B480" s="36" t="s">
        <v>1644</v>
      </c>
      <c r="C480" s="36">
        <v>2013</v>
      </c>
      <c r="D480" s="37">
        <v>41575</v>
      </c>
      <c r="E480" s="37">
        <v>41581</v>
      </c>
      <c r="F480" s="36" t="s">
        <v>50</v>
      </c>
      <c r="G480" s="36" t="s">
        <v>1645</v>
      </c>
      <c r="H480" s="36" t="s">
        <v>1646</v>
      </c>
      <c r="I480" s="36" t="s">
        <v>26</v>
      </c>
      <c r="J480" s="36" t="s">
        <v>27</v>
      </c>
      <c r="K480" s="36" t="s">
        <v>276</v>
      </c>
      <c r="L480" s="36" t="s">
        <v>267</v>
      </c>
      <c r="M480" s="36">
        <v>12180</v>
      </c>
      <c r="N480" s="36" t="s">
        <v>148</v>
      </c>
      <c r="O480" s="36" t="s">
        <v>1110</v>
      </c>
      <c r="P480" s="36" t="s">
        <v>32</v>
      </c>
      <c r="Q480" s="36" t="s">
        <v>65</v>
      </c>
      <c r="R480" s="36" t="s">
        <v>1111</v>
      </c>
      <c r="S480" s="36">
        <v>40.200000000000003</v>
      </c>
      <c r="T480" s="36">
        <v>3</v>
      </c>
      <c r="U480" s="36">
        <v>0</v>
      </c>
      <c r="V480" s="36">
        <v>19.295999999999999</v>
      </c>
    </row>
    <row r="481" spans="1:22" x14ac:dyDescent="0.25">
      <c r="A481" s="36">
        <v>480</v>
      </c>
      <c r="B481" s="36" t="s">
        <v>1647</v>
      </c>
      <c r="C481" s="36">
        <v>2013</v>
      </c>
      <c r="D481" s="37">
        <v>41452</v>
      </c>
      <c r="E481" s="37">
        <v>41458</v>
      </c>
      <c r="F481" s="36" t="s">
        <v>50</v>
      </c>
      <c r="G481" s="36" t="s">
        <v>1648</v>
      </c>
      <c r="H481" s="36" t="s">
        <v>1649</v>
      </c>
      <c r="I481" s="36" t="s">
        <v>41</v>
      </c>
      <c r="J481" s="36" t="s">
        <v>27</v>
      </c>
      <c r="K481" s="36" t="s">
        <v>266</v>
      </c>
      <c r="L481" s="36" t="s">
        <v>267</v>
      </c>
      <c r="M481" s="36">
        <v>10024</v>
      </c>
      <c r="N481" s="36" t="s">
        <v>148</v>
      </c>
      <c r="O481" s="36" t="s">
        <v>1650</v>
      </c>
      <c r="P481" s="36" t="s">
        <v>46</v>
      </c>
      <c r="Q481" s="36" t="s">
        <v>68</v>
      </c>
      <c r="R481" s="36" t="s">
        <v>1651</v>
      </c>
      <c r="S481" s="36">
        <v>14.7</v>
      </c>
      <c r="T481" s="36">
        <v>5</v>
      </c>
      <c r="U481" s="36">
        <v>0</v>
      </c>
      <c r="V481" s="36">
        <v>6.6150000000000002</v>
      </c>
    </row>
    <row r="482" spans="1:22" x14ac:dyDescent="0.25">
      <c r="A482" s="36">
        <v>481</v>
      </c>
      <c r="B482" s="36" t="s">
        <v>1647</v>
      </c>
      <c r="C482" s="36">
        <v>2013</v>
      </c>
      <c r="D482" s="37">
        <v>41452</v>
      </c>
      <c r="E482" s="37">
        <v>41458</v>
      </c>
      <c r="F482" s="36" t="s">
        <v>50</v>
      </c>
      <c r="G482" s="36" t="s">
        <v>1648</v>
      </c>
      <c r="H482" s="36" t="s">
        <v>1649</v>
      </c>
      <c r="I482" s="36" t="s">
        <v>41</v>
      </c>
      <c r="J482" s="36" t="s">
        <v>27</v>
      </c>
      <c r="K482" s="36" t="s">
        <v>266</v>
      </c>
      <c r="L482" s="36" t="s">
        <v>267</v>
      </c>
      <c r="M482" s="36">
        <v>10024</v>
      </c>
      <c r="N482" s="36" t="s">
        <v>148</v>
      </c>
      <c r="O482" s="36" t="s">
        <v>1652</v>
      </c>
      <c r="P482" s="36" t="s">
        <v>46</v>
      </c>
      <c r="Q482" s="36" t="s">
        <v>59</v>
      </c>
      <c r="R482" s="36" t="s">
        <v>1653</v>
      </c>
      <c r="S482" s="36">
        <v>704.25</v>
      </c>
      <c r="T482" s="36">
        <v>5</v>
      </c>
      <c r="U482" s="36">
        <v>0</v>
      </c>
      <c r="V482" s="36">
        <v>84.51</v>
      </c>
    </row>
    <row r="483" spans="1:22" x14ac:dyDescent="0.25">
      <c r="A483" s="36">
        <v>482</v>
      </c>
      <c r="B483" s="36" t="s">
        <v>1654</v>
      </c>
      <c r="C483" s="36">
        <v>2011</v>
      </c>
      <c r="D483" s="37">
        <v>40822</v>
      </c>
      <c r="E483" s="37">
        <v>40826</v>
      </c>
      <c r="F483" s="36" t="s">
        <v>50</v>
      </c>
      <c r="G483" s="36" t="s">
        <v>1655</v>
      </c>
      <c r="H483" s="36" t="s">
        <v>1656</v>
      </c>
      <c r="I483" s="36" t="s">
        <v>26</v>
      </c>
      <c r="J483" s="36" t="s">
        <v>27</v>
      </c>
      <c r="K483" s="36" t="s">
        <v>947</v>
      </c>
      <c r="L483" s="36" t="s">
        <v>43</v>
      </c>
      <c r="M483" s="36">
        <v>92024</v>
      </c>
      <c r="N483" s="36" t="s">
        <v>44</v>
      </c>
      <c r="O483" s="36" t="s">
        <v>1657</v>
      </c>
      <c r="P483" s="36" t="s">
        <v>71</v>
      </c>
      <c r="Q483" s="36" t="s">
        <v>161</v>
      </c>
      <c r="R483" s="36" t="s">
        <v>1658</v>
      </c>
      <c r="S483" s="36">
        <v>9.09</v>
      </c>
      <c r="T483" s="36">
        <v>3</v>
      </c>
      <c r="U483" s="36">
        <v>0</v>
      </c>
      <c r="V483" s="36">
        <v>1.9089</v>
      </c>
    </row>
    <row r="484" spans="1:22" x14ac:dyDescent="0.25">
      <c r="A484" s="36">
        <v>483</v>
      </c>
      <c r="B484" s="36" t="s">
        <v>1659</v>
      </c>
      <c r="C484" s="36">
        <v>2011</v>
      </c>
      <c r="D484" s="37">
        <v>40746</v>
      </c>
      <c r="E484" s="37">
        <v>40751</v>
      </c>
      <c r="F484" s="36" t="s">
        <v>50</v>
      </c>
      <c r="G484" s="36" t="s">
        <v>1660</v>
      </c>
      <c r="H484" s="36" t="s">
        <v>1661</v>
      </c>
      <c r="I484" s="36" t="s">
        <v>26</v>
      </c>
      <c r="J484" s="36" t="s">
        <v>27</v>
      </c>
      <c r="K484" s="36" t="s">
        <v>266</v>
      </c>
      <c r="L484" s="36" t="s">
        <v>267</v>
      </c>
      <c r="M484" s="36">
        <v>10024</v>
      </c>
      <c r="N484" s="36" t="s">
        <v>148</v>
      </c>
      <c r="O484" s="36" t="s">
        <v>366</v>
      </c>
      <c r="P484" s="36" t="s">
        <v>46</v>
      </c>
      <c r="Q484" s="36" t="s">
        <v>68</v>
      </c>
      <c r="R484" s="36" t="s">
        <v>367</v>
      </c>
      <c r="S484" s="36">
        <v>5.96</v>
      </c>
      <c r="T484" s="36">
        <v>2</v>
      </c>
      <c r="U484" s="36">
        <v>0</v>
      </c>
      <c r="V484" s="36">
        <v>1.6688000000000001</v>
      </c>
    </row>
    <row r="485" spans="1:22" x14ac:dyDescent="0.25">
      <c r="A485" s="36">
        <v>484</v>
      </c>
      <c r="B485" s="36" t="s">
        <v>1659</v>
      </c>
      <c r="C485" s="36">
        <v>2011</v>
      </c>
      <c r="D485" s="37">
        <v>40746</v>
      </c>
      <c r="E485" s="37">
        <v>40751</v>
      </c>
      <c r="F485" s="36" t="s">
        <v>50</v>
      </c>
      <c r="G485" s="36" t="s">
        <v>1660</v>
      </c>
      <c r="H485" s="36" t="s">
        <v>1661</v>
      </c>
      <c r="I485" s="36" t="s">
        <v>26</v>
      </c>
      <c r="J485" s="36" t="s">
        <v>27</v>
      </c>
      <c r="K485" s="36" t="s">
        <v>266</v>
      </c>
      <c r="L485" s="36" t="s">
        <v>267</v>
      </c>
      <c r="M485" s="36">
        <v>10024</v>
      </c>
      <c r="N485" s="36" t="s">
        <v>148</v>
      </c>
      <c r="O485" s="36" t="s">
        <v>1662</v>
      </c>
      <c r="P485" s="36" t="s">
        <v>71</v>
      </c>
      <c r="Q485" s="36" t="s">
        <v>161</v>
      </c>
      <c r="R485" s="36" t="s">
        <v>1663</v>
      </c>
      <c r="S485" s="36">
        <v>159.97999999999999</v>
      </c>
      <c r="T485" s="36">
        <v>2</v>
      </c>
      <c r="U485" s="36">
        <v>0</v>
      </c>
      <c r="V485" s="36">
        <v>57.592799999999997</v>
      </c>
    </row>
    <row r="486" spans="1:22" x14ac:dyDescent="0.25">
      <c r="A486" s="36">
        <v>485</v>
      </c>
      <c r="B486" s="36" t="s">
        <v>1664</v>
      </c>
      <c r="C486" s="36">
        <v>2014</v>
      </c>
      <c r="D486" s="37">
        <v>41801</v>
      </c>
      <c r="E486" s="37">
        <v>41804</v>
      </c>
      <c r="F486" s="36" t="s">
        <v>188</v>
      </c>
      <c r="G486" s="36" t="s">
        <v>1665</v>
      </c>
      <c r="H486" s="36" t="s">
        <v>1666</v>
      </c>
      <c r="I486" s="36" t="s">
        <v>102</v>
      </c>
      <c r="J486" s="36" t="s">
        <v>27</v>
      </c>
      <c r="K486" s="36" t="s">
        <v>42</v>
      </c>
      <c r="L486" s="36" t="s">
        <v>43</v>
      </c>
      <c r="M486" s="36">
        <v>90045</v>
      </c>
      <c r="N486" s="36" t="s">
        <v>44</v>
      </c>
      <c r="O486" s="36" t="s">
        <v>1667</v>
      </c>
      <c r="P486" s="36" t="s">
        <v>46</v>
      </c>
      <c r="Q486" s="36" t="s">
        <v>47</v>
      </c>
      <c r="R486" s="36" t="s">
        <v>1668</v>
      </c>
      <c r="S486" s="36">
        <v>29.6</v>
      </c>
      <c r="T486" s="36">
        <v>2</v>
      </c>
      <c r="U486" s="36">
        <v>0</v>
      </c>
      <c r="V486" s="36">
        <v>14.8</v>
      </c>
    </row>
    <row r="487" spans="1:22" x14ac:dyDescent="0.25">
      <c r="A487" s="36">
        <v>486</v>
      </c>
      <c r="B487" s="36" t="s">
        <v>1664</v>
      </c>
      <c r="C487" s="36">
        <v>2014</v>
      </c>
      <c r="D487" s="37">
        <v>41801</v>
      </c>
      <c r="E487" s="37">
        <v>41804</v>
      </c>
      <c r="F487" s="36" t="s">
        <v>188</v>
      </c>
      <c r="G487" s="36" t="s">
        <v>1665</v>
      </c>
      <c r="H487" s="36" t="s">
        <v>1666</v>
      </c>
      <c r="I487" s="36" t="s">
        <v>102</v>
      </c>
      <c r="J487" s="36" t="s">
        <v>27</v>
      </c>
      <c r="K487" s="36" t="s">
        <v>42</v>
      </c>
      <c r="L487" s="36" t="s">
        <v>43</v>
      </c>
      <c r="M487" s="36">
        <v>90045</v>
      </c>
      <c r="N487" s="36" t="s">
        <v>44</v>
      </c>
      <c r="O487" s="36" t="s">
        <v>1669</v>
      </c>
      <c r="P487" s="36" t="s">
        <v>32</v>
      </c>
      <c r="Q487" s="36" t="s">
        <v>33</v>
      </c>
      <c r="R487" s="36" t="s">
        <v>1670</v>
      </c>
      <c r="S487" s="36">
        <v>514.16499999999996</v>
      </c>
      <c r="T487" s="36">
        <v>5</v>
      </c>
      <c r="U487" s="36">
        <v>0.15</v>
      </c>
      <c r="V487" s="36">
        <v>-30.245000000000001</v>
      </c>
    </row>
    <row r="488" spans="1:22" x14ac:dyDescent="0.25">
      <c r="A488" s="36">
        <v>487</v>
      </c>
      <c r="B488" s="36" t="s">
        <v>1664</v>
      </c>
      <c r="C488" s="36">
        <v>2014</v>
      </c>
      <c r="D488" s="37">
        <v>41801</v>
      </c>
      <c r="E488" s="37">
        <v>41804</v>
      </c>
      <c r="F488" s="36" t="s">
        <v>188</v>
      </c>
      <c r="G488" s="36" t="s">
        <v>1665</v>
      </c>
      <c r="H488" s="36" t="s">
        <v>1666</v>
      </c>
      <c r="I488" s="36" t="s">
        <v>102</v>
      </c>
      <c r="J488" s="36" t="s">
        <v>27</v>
      </c>
      <c r="K488" s="36" t="s">
        <v>42</v>
      </c>
      <c r="L488" s="36" t="s">
        <v>43</v>
      </c>
      <c r="M488" s="36">
        <v>90045</v>
      </c>
      <c r="N488" s="36" t="s">
        <v>44</v>
      </c>
      <c r="O488" s="36" t="s">
        <v>1671</v>
      </c>
      <c r="P488" s="36" t="s">
        <v>71</v>
      </c>
      <c r="Q488" s="36" t="s">
        <v>72</v>
      </c>
      <c r="R488" s="36" t="s">
        <v>1672</v>
      </c>
      <c r="S488" s="36">
        <v>279.95999999999998</v>
      </c>
      <c r="T488" s="36">
        <v>5</v>
      </c>
      <c r="U488" s="36">
        <v>0.2</v>
      </c>
      <c r="V488" s="36">
        <v>17.497499999999999</v>
      </c>
    </row>
    <row r="489" spans="1:22" x14ac:dyDescent="0.25">
      <c r="A489" s="36">
        <v>488</v>
      </c>
      <c r="B489" s="36" t="s">
        <v>1673</v>
      </c>
      <c r="C489" s="36">
        <v>2011</v>
      </c>
      <c r="D489" s="37">
        <v>40845</v>
      </c>
      <c r="E489" s="37">
        <v>40847</v>
      </c>
      <c r="F489" s="36" t="s">
        <v>188</v>
      </c>
      <c r="G489" s="36" t="s">
        <v>1674</v>
      </c>
      <c r="H489" s="36" t="s">
        <v>1675</v>
      </c>
      <c r="I489" s="36" t="s">
        <v>26</v>
      </c>
      <c r="J489" s="36" t="s">
        <v>27</v>
      </c>
      <c r="K489" s="36" t="s">
        <v>303</v>
      </c>
      <c r="L489" s="36" t="s">
        <v>211</v>
      </c>
      <c r="M489" s="36">
        <v>60610</v>
      </c>
      <c r="N489" s="36" t="s">
        <v>105</v>
      </c>
      <c r="O489" s="36" t="s">
        <v>1676</v>
      </c>
      <c r="P489" s="36" t="s">
        <v>71</v>
      </c>
      <c r="Q489" s="36" t="s">
        <v>72</v>
      </c>
      <c r="R489" s="36" t="s">
        <v>1677</v>
      </c>
      <c r="S489" s="36">
        <v>2735.9520000000002</v>
      </c>
      <c r="T489" s="36">
        <v>6</v>
      </c>
      <c r="U489" s="36">
        <v>0.2</v>
      </c>
      <c r="V489" s="36">
        <v>341.99400000000003</v>
      </c>
    </row>
    <row r="490" spans="1:22" x14ac:dyDescent="0.25">
      <c r="A490" s="36">
        <v>489</v>
      </c>
      <c r="B490" s="36" t="s">
        <v>1678</v>
      </c>
      <c r="C490" s="36">
        <v>2011</v>
      </c>
      <c r="D490" s="37">
        <v>40703</v>
      </c>
      <c r="E490" s="37">
        <v>40707</v>
      </c>
      <c r="F490" s="36" t="s">
        <v>23</v>
      </c>
      <c r="G490" s="36" t="s">
        <v>1679</v>
      </c>
      <c r="H490" s="36" t="s">
        <v>1680</v>
      </c>
      <c r="I490" s="36" t="s">
        <v>102</v>
      </c>
      <c r="J490" s="36" t="s">
        <v>27</v>
      </c>
      <c r="K490" s="36" t="s">
        <v>1681</v>
      </c>
      <c r="L490" s="36" t="s">
        <v>104</v>
      </c>
      <c r="M490" s="36">
        <v>77340</v>
      </c>
      <c r="N490" s="36" t="s">
        <v>105</v>
      </c>
      <c r="O490" s="36" t="s">
        <v>1682</v>
      </c>
      <c r="P490" s="36" t="s">
        <v>71</v>
      </c>
      <c r="Q490" s="36" t="s">
        <v>72</v>
      </c>
      <c r="R490" s="36" t="s">
        <v>1683</v>
      </c>
      <c r="S490" s="36">
        <v>7.992</v>
      </c>
      <c r="T490" s="36">
        <v>1</v>
      </c>
      <c r="U490" s="36">
        <v>0.2</v>
      </c>
      <c r="V490" s="36">
        <v>0.59940000000000004</v>
      </c>
    </row>
    <row r="491" spans="1:22" x14ac:dyDescent="0.25">
      <c r="A491" s="36">
        <v>490</v>
      </c>
      <c r="B491" s="36" t="s">
        <v>1678</v>
      </c>
      <c r="C491" s="36">
        <v>2011</v>
      </c>
      <c r="D491" s="37">
        <v>40703</v>
      </c>
      <c r="E491" s="37">
        <v>40707</v>
      </c>
      <c r="F491" s="36" t="s">
        <v>23</v>
      </c>
      <c r="G491" s="36" t="s">
        <v>1679</v>
      </c>
      <c r="H491" s="36" t="s">
        <v>1680</v>
      </c>
      <c r="I491" s="36" t="s">
        <v>102</v>
      </c>
      <c r="J491" s="36" t="s">
        <v>27</v>
      </c>
      <c r="K491" s="36" t="s">
        <v>1681</v>
      </c>
      <c r="L491" s="36" t="s">
        <v>104</v>
      </c>
      <c r="M491" s="36">
        <v>77340</v>
      </c>
      <c r="N491" s="36" t="s">
        <v>105</v>
      </c>
      <c r="O491" s="36" t="s">
        <v>1684</v>
      </c>
      <c r="P491" s="36" t="s">
        <v>71</v>
      </c>
      <c r="Q491" s="36" t="s">
        <v>161</v>
      </c>
      <c r="R491" s="36" t="s">
        <v>1685</v>
      </c>
      <c r="S491" s="36">
        <v>63.984000000000002</v>
      </c>
      <c r="T491" s="36">
        <v>2</v>
      </c>
      <c r="U491" s="36">
        <v>0.2</v>
      </c>
      <c r="V491" s="36">
        <v>10.397399999999999</v>
      </c>
    </row>
    <row r="492" spans="1:22" x14ac:dyDescent="0.25">
      <c r="A492" s="36">
        <v>491</v>
      </c>
      <c r="B492" s="36" t="s">
        <v>1678</v>
      </c>
      <c r="C492" s="36">
        <v>2011</v>
      </c>
      <c r="D492" s="37">
        <v>40703</v>
      </c>
      <c r="E492" s="37">
        <v>40707</v>
      </c>
      <c r="F492" s="36" t="s">
        <v>23</v>
      </c>
      <c r="G492" s="36" t="s">
        <v>1679</v>
      </c>
      <c r="H492" s="36" t="s">
        <v>1680</v>
      </c>
      <c r="I492" s="36" t="s">
        <v>102</v>
      </c>
      <c r="J492" s="36" t="s">
        <v>27</v>
      </c>
      <c r="K492" s="36" t="s">
        <v>1681</v>
      </c>
      <c r="L492" s="36" t="s">
        <v>104</v>
      </c>
      <c r="M492" s="36">
        <v>77340</v>
      </c>
      <c r="N492" s="36" t="s">
        <v>105</v>
      </c>
      <c r="O492" s="36" t="s">
        <v>1565</v>
      </c>
      <c r="P492" s="36" t="s">
        <v>46</v>
      </c>
      <c r="Q492" s="36" t="s">
        <v>68</v>
      </c>
      <c r="R492" s="36" t="s">
        <v>1566</v>
      </c>
      <c r="S492" s="36">
        <v>70.367999999999995</v>
      </c>
      <c r="T492" s="36">
        <v>2</v>
      </c>
      <c r="U492" s="36">
        <v>0.2</v>
      </c>
      <c r="V492" s="36">
        <v>6.1571999999999996</v>
      </c>
    </row>
    <row r="493" spans="1:22" x14ac:dyDescent="0.25">
      <c r="A493" s="36">
        <v>492</v>
      </c>
      <c r="B493" s="36" t="s">
        <v>1686</v>
      </c>
      <c r="C493" s="36">
        <v>2011</v>
      </c>
      <c r="D493" s="37">
        <v>40800</v>
      </c>
      <c r="E493" s="37">
        <v>40805</v>
      </c>
      <c r="F493" s="36" t="s">
        <v>50</v>
      </c>
      <c r="G493" s="36" t="s">
        <v>1687</v>
      </c>
      <c r="H493" s="36" t="s">
        <v>1688</v>
      </c>
      <c r="I493" s="36" t="s">
        <v>26</v>
      </c>
      <c r="J493" s="36" t="s">
        <v>27</v>
      </c>
      <c r="K493" s="36" t="s">
        <v>389</v>
      </c>
      <c r="L493" s="36" t="s">
        <v>267</v>
      </c>
      <c r="M493" s="36">
        <v>14609</v>
      </c>
      <c r="N493" s="36" t="s">
        <v>148</v>
      </c>
      <c r="O493" s="36" t="s">
        <v>1689</v>
      </c>
      <c r="P493" s="36" t="s">
        <v>46</v>
      </c>
      <c r="Q493" s="36" t="s">
        <v>59</v>
      </c>
      <c r="R493" s="36" t="s">
        <v>1690</v>
      </c>
      <c r="S493" s="36">
        <v>449.15</v>
      </c>
      <c r="T493" s="36">
        <v>5</v>
      </c>
      <c r="U493" s="36">
        <v>0</v>
      </c>
      <c r="V493" s="36">
        <v>8.9830000000000005</v>
      </c>
    </row>
    <row r="494" spans="1:22" x14ac:dyDescent="0.25">
      <c r="A494" s="36">
        <v>493</v>
      </c>
      <c r="B494" s="36" t="s">
        <v>1686</v>
      </c>
      <c r="C494" s="36">
        <v>2011</v>
      </c>
      <c r="D494" s="37">
        <v>40800</v>
      </c>
      <c r="E494" s="37">
        <v>40805</v>
      </c>
      <c r="F494" s="36" t="s">
        <v>50</v>
      </c>
      <c r="G494" s="36" t="s">
        <v>1687</v>
      </c>
      <c r="H494" s="36" t="s">
        <v>1688</v>
      </c>
      <c r="I494" s="36" t="s">
        <v>26</v>
      </c>
      <c r="J494" s="36" t="s">
        <v>27</v>
      </c>
      <c r="K494" s="36" t="s">
        <v>389</v>
      </c>
      <c r="L494" s="36" t="s">
        <v>267</v>
      </c>
      <c r="M494" s="36">
        <v>14609</v>
      </c>
      <c r="N494" s="36" t="s">
        <v>148</v>
      </c>
      <c r="O494" s="36" t="s">
        <v>1691</v>
      </c>
      <c r="P494" s="36" t="s">
        <v>46</v>
      </c>
      <c r="Q494" s="36" t="s">
        <v>173</v>
      </c>
      <c r="R494" s="36" t="s">
        <v>1692</v>
      </c>
      <c r="S494" s="36">
        <v>11.07</v>
      </c>
      <c r="T494" s="36">
        <v>3</v>
      </c>
      <c r="U494" s="36">
        <v>0</v>
      </c>
      <c r="V494" s="36">
        <v>5.0922000000000001</v>
      </c>
    </row>
    <row r="495" spans="1:22" x14ac:dyDescent="0.25">
      <c r="A495" s="36">
        <v>494</v>
      </c>
      <c r="B495" s="36" t="s">
        <v>1693</v>
      </c>
      <c r="C495" s="36">
        <v>2013</v>
      </c>
      <c r="D495" s="37">
        <v>41404</v>
      </c>
      <c r="E495" s="37">
        <v>41409</v>
      </c>
      <c r="F495" s="36" t="s">
        <v>50</v>
      </c>
      <c r="G495" s="36" t="s">
        <v>1694</v>
      </c>
      <c r="H495" s="36" t="s">
        <v>1695</v>
      </c>
      <c r="I495" s="36" t="s">
        <v>26</v>
      </c>
      <c r="J495" s="36" t="s">
        <v>27</v>
      </c>
      <c r="K495" s="36" t="s">
        <v>95</v>
      </c>
      <c r="L495" s="36" t="s">
        <v>96</v>
      </c>
      <c r="M495" s="36">
        <v>98115</v>
      </c>
      <c r="N495" s="36" t="s">
        <v>44</v>
      </c>
      <c r="O495" s="36" t="s">
        <v>1696</v>
      </c>
      <c r="P495" s="36" t="s">
        <v>71</v>
      </c>
      <c r="Q495" s="36" t="s">
        <v>161</v>
      </c>
      <c r="R495" s="36" t="s">
        <v>1697</v>
      </c>
      <c r="S495" s="36">
        <v>93.98</v>
      </c>
      <c r="T495" s="36">
        <v>2</v>
      </c>
      <c r="U495" s="36">
        <v>0</v>
      </c>
      <c r="V495" s="36">
        <v>13.1572</v>
      </c>
    </row>
    <row r="496" spans="1:22" x14ac:dyDescent="0.25">
      <c r="A496" s="36">
        <v>495</v>
      </c>
      <c r="B496" s="36" t="s">
        <v>1698</v>
      </c>
      <c r="C496" s="36">
        <v>2013</v>
      </c>
      <c r="D496" s="37">
        <v>41352</v>
      </c>
      <c r="E496" s="37">
        <v>41355</v>
      </c>
      <c r="F496" s="36" t="s">
        <v>23</v>
      </c>
      <c r="G496" s="36" t="s">
        <v>1699</v>
      </c>
      <c r="H496" s="36" t="s">
        <v>1700</v>
      </c>
      <c r="I496" s="36" t="s">
        <v>26</v>
      </c>
      <c r="J496" s="36" t="s">
        <v>27</v>
      </c>
      <c r="K496" s="36" t="s">
        <v>334</v>
      </c>
      <c r="L496" s="36" t="s">
        <v>335</v>
      </c>
      <c r="M496" s="36">
        <v>38109</v>
      </c>
      <c r="N496" s="36" t="s">
        <v>30</v>
      </c>
      <c r="O496" s="36" t="s">
        <v>1701</v>
      </c>
      <c r="P496" s="36" t="s">
        <v>32</v>
      </c>
      <c r="Q496" s="36" t="s">
        <v>56</v>
      </c>
      <c r="R496" s="36" t="s">
        <v>1702</v>
      </c>
      <c r="S496" s="36">
        <v>189.88200000000001</v>
      </c>
      <c r="T496" s="36">
        <v>3</v>
      </c>
      <c r="U496" s="36">
        <v>0.4</v>
      </c>
      <c r="V496" s="36">
        <v>-94.941000000000003</v>
      </c>
    </row>
    <row r="497" spans="1:22" x14ac:dyDescent="0.25">
      <c r="A497" s="36">
        <v>496</v>
      </c>
      <c r="B497" s="36" t="s">
        <v>1703</v>
      </c>
      <c r="C497" s="36">
        <v>2012</v>
      </c>
      <c r="D497" s="37">
        <v>41270</v>
      </c>
      <c r="E497" s="37">
        <v>41274</v>
      </c>
      <c r="F497" s="36" t="s">
        <v>50</v>
      </c>
      <c r="G497" s="36" t="s">
        <v>1704</v>
      </c>
      <c r="H497" s="36" t="s">
        <v>1705</v>
      </c>
      <c r="I497" s="36" t="s">
        <v>26</v>
      </c>
      <c r="J497" s="36" t="s">
        <v>27</v>
      </c>
      <c r="K497" s="36" t="s">
        <v>1706</v>
      </c>
      <c r="L497" s="36" t="s">
        <v>1707</v>
      </c>
      <c r="M497" s="36">
        <v>72701</v>
      </c>
      <c r="N497" s="36" t="s">
        <v>30</v>
      </c>
      <c r="O497" s="36" t="s">
        <v>1708</v>
      </c>
      <c r="P497" s="36" t="s">
        <v>46</v>
      </c>
      <c r="Q497" s="36" t="s">
        <v>173</v>
      </c>
      <c r="R497" s="36" t="s">
        <v>1709</v>
      </c>
      <c r="S497" s="36">
        <v>105.42</v>
      </c>
      <c r="T497" s="36">
        <v>2</v>
      </c>
      <c r="U497" s="36">
        <v>0</v>
      </c>
      <c r="V497" s="36">
        <v>51.655799999999999</v>
      </c>
    </row>
    <row r="498" spans="1:22" x14ac:dyDescent="0.25">
      <c r="A498" s="36">
        <v>497</v>
      </c>
      <c r="B498" s="36" t="s">
        <v>1710</v>
      </c>
      <c r="C498" s="36">
        <v>2013</v>
      </c>
      <c r="D498" s="37">
        <v>41481</v>
      </c>
      <c r="E498" s="37">
        <v>41487</v>
      </c>
      <c r="F498" s="36" t="s">
        <v>50</v>
      </c>
      <c r="G498" s="36" t="s">
        <v>1583</v>
      </c>
      <c r="H498" s="36" t="s">
        <v>1584</v>
      </c>
      <c r="I498" s="36" t="s">
        <v>26</v>
      </c>
      <c r="J498" s="36" t="s">
        <v>27</v>
      </c>
      <c r="K498" s="36" t="s">
        <v>1711</v>
      </c>
      <c r="L498" s="36" t="s">
        <v>43</v>
      </c>
      <c r="M498" s="36">
        <v>92627</v>
      </c>
      <c r="N498" s="36" t="s">
        <v>44</v>
      </c>
      <c r="O498" s="36" t="s">
        <v>1712</v>
      </c>
      <c r="P498" s="36" t="s">
        <v>46</v>
      </c>
      <c r="Q498" s="36" t="s">
        <v>75</v>
      </c>
      <c r="R498" s="36" t="s">
        <v>1713</v>
      </c>
      <c r="S498" s="36">
        <v>119.616</v>
      </c>
      <c r="T498" s="36">
        <v>8</v>
      </c>
      <c r="U498" s="36">
        <v>0.2</v>
      </c>
      <c r="V498" s="36">
        <v>40.370399999999997</v>
      </c>
    </row>
    <row r="499" spans="1:22" x14ac:dyDescent="0.25">
      <c r="A499" s="36">
        <v>498</v>
      </c>
      <c r="B499" s="36" t="s">
        <v>1710</v>
      </c>
      <c r="C499" s="36">
        <v>2013</v>
      </c>
      <c r="D499" s="37">
        <v>41481</v>
      </c>
      <c r="E499" s="37">
        <v>41487</v>
      </c>
      <c r="F499" s="36" t="s">
        <v>50</v>
      </c>
      <c r="G499" s="36" t="s">
        <v>1583</v>
      </c>
      <c r="H499" s="36" t="s">
        <v>1584</v>
      </c>
      <c r="I499" s="36" t="s">
        <v>26</v>
      </c>
      <c r="J499" s="36" t="s">
        <v>27</v>
      </c>
      <c r="K499" s="36" t="s">
        <v>1711</v>
      </c>
      <c r="L499" s="36" t="s">
        <v>43</v>
      </c>
      <c r="M499" s="36">
        <v>92627</v>
      </c>
      <c r="N499" s="36" t="s">
        <v>44</v>
      </c>
      <c r="O499" s="36" t="s">
        <v>1714</v>
      </c>
      <c r="P499" s="36" t="s">
        <v>32</v>
      </c>
      <c r="Q499" s="36" t="s">
        <v>65</v>
      </c>
      <c r="R499" s="36" t="s">
        <v>1715</v>
      </c>
      <c r="S499" s="36">
        <v>255.76</v>
      </c>
      <c r="T499" s="36">
        <v>4</v>
      </c>
      <c r="U499" s="36">
        <v>0</v>
      </c>
      <c r="V499" s="36">
        <v>81.843199999999996</v>
      </c>
    </row>
    <row r="500" spans="1:22" x14ac:dyDescent="0.25">
      <c r="A500" s="36">
        <v>499</v>
      </c>
      <c r="B500" s="36" t="s">
        <v>1710</v>
      </c>
      <c r="C500" s="36">
        <v>2013</v>
      </c>
      <c r="D500" s="37">
        <v>41481</v>
      </c>
      <c r="E500" s="37">
        <v>41487</v>
      </c>
      <c r="F500" s="36" t="s">
        <v>50</v>
      </c>
      <c r="G500" s="36" t="s">
        <v>1583</v>
      </c>
      <c r="H500" s="36" t="s">
        <v>1584</v>
      </c>
      <c r="I500" s="36" t="s">
        <v>26</v>
      </c>
      <c r="J500" s="36" t="s">
        <v>27</v>
      </c>
      <c r="K500" s="36" t="s">
        <v>1711</v>
      </c>
      <c r="L500" s="36" t="s">
        <v>43</v>
      </c>
      <c r="M500" s="36">
        <v>92627</v>
      </c>
      <c r="N500" s="36" t="s">
        <v>44</v>
      </c>
      <c r="O500" s="36" t="s">
        <v>1164</v>
      </c>
      <c r="P500" s="36" t="s">
        <v>32</v>
      </c>
      <c r="Q500" s="36" t="s">
        <v>36</v>
      </c>
      <c r="R500" s="36" t="s">
        <v>1165</v>
      </c>
      <c r="S500" s="36">
        <v>241.56800000000001</v>
      </c>
      <c r="T500" s="36">
        <v>2</v>
      </c>
      <c r="U500" s="36">
        <v>0.2</v>
      </c>
      <c r="V500" s="36">
        <v>18.117599999999999</v>
      </c>
    </row>
    <row r="501" spans="1:22" x14ac:dyDescent="0.25">
      <c r="A501" s="36">
        <v>500</v>
      </c>
      <c r="B501" s="36" t="s">
        <v>1710</v>
      </c>
      <c r="C501" s="36">
        <v>2013</v>
      </c>
      <c r="D501" s="37">
        <v>41481</v>
      </c>
      <c r="E501" s="37">
        <v>41487</v>
      </c>
      <c r="F501" s="36" t="s">
        <v>50</v>
      </c>
      <c r="G501" s="36" t="s">
        <v>1583</v>
      </c>
      <c r="H501" s="36" t="s">
        <v>1584</v>
      </c>
      <c r="I501" s="36" t="s">
        <v>26</v>
      </c>
      <c r="J501" s="36" t="s">
        <v>27</v>
      </c>
      <c r="K501" s="36" t="s">
        <v>1711</v>
      </c>
      <c r="L501" s="36" t="s">
        <v>43</v>
      </c>
      <c r="M501" s="36">
        <v>92627</v>
      </c>
      <c r="N501" s="36" t="s">
        <v>44</v>
      </c>
      <c r="O501" s="36" t="s">
        <v>1716</v>
      </c>
      <c r="P501" s="36" t="s">
        <v>32</v>
      </c>
      <c r="Q501" s="36" t="s">
        <v>65</v>
      </c>
      <c r="R501" s="36" t="s">
        <v>1717</v>
      </c>
      <c r="S501" s="36">
        <v>69.3</v>
      </c>
      <c r="T501" s="36">
        <v>9</v>
      </c>
      <c r="U501" s="36">
        <v>0</v>
      </c>
      <c r="V501" s="36">
        <v>22.869</v>
      </c>
    </row>
    <row r="502" spans="1:22" x14ac:dyDescent="0.25">
      <c r="A502" s="36">
        <v>501</v>
      </c>
      <c r="B502" s="36" t="s">
        <v>1718</v>
      </c>
      <c r="C502" s="36">
        <v>2013</v>
      </c>
      <c r="D502" s="37">
        <v>41425</v>
      </c>
      <c r="E502" s="37">
        <v>41430</v>
      </c>
      <c r="F502" s="36" t="s">
        <v>50</v>
      </c>
      <c r="G502" s="36" t="s">
        <v>1719</v>
      </c>
      <c r="H502" s="36" t="s">
        <v>1720</v>
      </c>
      <c r="I502" s="36" t="s">
        <v>41</v>
      </c>
      <c r="J502" s="36" t="s">
        <v>27</v>
      </c>
      <c r="K502" s="36" t="s">
        <v>1721</v>
      </c>
      <c r="L502" s="36" t="s">
        <v>457</v>
      </c>
      <c r="M502" s="36">
        <v>80134</v>
      </c>
      <c r="N502" s="36" t="s">
        <v>44</v>
      </c>
      <c r="O502" s="36" t="s">
        <v>1722</v>
      </c>
      <c r="P502" s="36" t="s">
        <v>46</v>
      </c>
      <c r="Q502" s="36" t="s">
        <v>75</v>
      </c>
      <c r="R502" s="36" t="s">
        <v>1723</v>
      </c>
      <c r="S502" s="36">
        <v>22.62</v>
      </c>
      <c r="T502" s="36">
        <v>2</v>
      </c>
      <c r="U502" s="36">
        <v>0.7</v>
      </c>
      <c r="V502" s="36">
        <v>-15.08</v>
      </c>
    </row>
    <row r="503" spans="1:22" x14ac:dyDescent="0.25">
      <c r="A503" s="36">
        <v>502</v>
      </c>
      <c r="B503" s="36" t="s">
        <v>1718</v>
      </c>
      <c r="C503" s="36">
        <v>2013</v>
      </c>
      <c r="D503" s="37">
        <v>41425</v>
      </c>
      <c r="E503" s="37">
        <v>41430</v>
      </c>
      <c r="F503" s="36" t="s">
        <v>50</v>
      </c>
      <c r="G503" s="36" t="s">
        <v>1719</v>
      </c>
      <c r="H503" s="36" t="s">
        <v>1720</v>
      </c>
      <c r="I503" s="36" t="s">
        <v>41</v>
      </c>
      <c r="J503" s="36" t="s">
        <v>27</v>
      </c>
      <c r="K503" s="36" t="s">
        <v>1721</v>
      </c>
      <c r="L503" s="36" t="s">
        <v>457</v>
      </c>
      <c r="M503" s="36">
        <v>80134</v>
      </c>
      <c r="N503" s="36" t="s">
        <v>44</v>
      </c>
      <c r="O503" s="36" t="s">
        <v>1724</v>
      </c>
      <c r="P503" s="36" t="s">
        <v>46</v>
      </c>
      <c r="Q503" s="36" t="s">
        <v>75</v>
      </c>
      <c r="R503" s="36" t="s">
        <v>1725</v>
      </c>
      <c r="S503" s="36">
        <v>14.952</v>
      </c>
      <c r="T503" s="36">
        <v>2</v>
      </c>
      <c r="U503" s="36">
        <v>0.7</v>
      </c>
      <c r="V503" s="36">
        <v>-11.961600000000001</v>
      </c>
    </row>
    <row r="504" spans="1:22" x14ac:dyDescent="0.25">
      <c r="A504" s="36">
        <v>503</v>
      </c>
      <c r="B504" s="36" t="s">
        <v>1718</v>
      </c>
      <c r="C504" s="36">
        <v>2013</v>
      </c>
      <c r="D504" s="37">
        <v>41425</v>
      </c>
      <c r="E504" s="37">
        <v>41430</v>
      </c>
      <c r="F504" s="36" t="s">
        <v>50</v>
      </c>
      <c r="G504" s="36" t="s">
        <v>1719</v>
      </c>
      <c r="H504" s="36" t="s">
        <v>1720</v>
      </c>
      <c r="I504" s="36" t="s">
        <v>41</v>
      </c>
      <c r="J504" s="36" t="s">
        <v>27</v>
      </c>
      <c r="K504" s="36" t="s">
        <v>1721</v>
      </c>
      <c r="L504" s="36" t="s">
        <v>457</v>
      </c>
      <c r="M504" s="36">
        <v>80134</v>
      </c>
      <c r="N504" s="36" t="s">
        <v>44</v>
      </c>
      <c r="O504" s="36" t="s">
        <v>1726</v>
      </c>
      <c r="P504" s="36" t="s">
        <v>32</v>
      </c>
      <c r="Q504" s="36" t="s">
        <v>36</v>
      </c>
      <c r="R504" s="36" t="s">
        <v>1727</v>
      </c>
      <c r="S504" s="36">
        <v>801.56799999999998</v>
      </c>
      <c r="T504" s="36">
        <v>2</v>
      </c>
      <c r="U504" s="36">
        <v>0.2</v>
      </c>
      <c r="V504" s="36">
        <v>50.097999999999999</v>
      </c>
    </row>
    <row r="505" spans="1:22" x14ac:dyDescent="0.25">
      <c r="A505" s="36">
        <v>504</v>
      </c>
      <c r="B505" s="36" t="s">
        <v>1718</v>
      </c>
      <c r="C505" s="36">
        <v>2013</v>
      </c>
      <c r="D505" s="37">
        <v>41425</v>
      </c>
      <c r="E505" s="37">
        <v>41430</v>
      </c>
      <c r="F505" s="36" t="s">
        <v>50</v>
      </c>
      <c r="G505" s="36" t="s">
        <v>1719</v>
      </c>
      <c r="H505" s="36" t="s">
        <v>1720</v>
      </c>
      <c r="I505" s="36" t="s">
        <v>41</v>
      </c>
      <c r="J505" s="36" t="s">
        <v>27</v>
      </c>
      <c r="K505" s="36" t="s">
        <v>1721</v>
      </c>
      <c r="L505" s="36" t="s">
        <v>457</v>
      </c>
      <c r="M505" s="36">
        <v>80134</v>
      </c>
      <c r="N505" s="36" t="s">
        <v>44</v>
      </c>
      <c r="O505" s="36" t="s">
        <v>1728</v>
      </c>
      <c r="P505" s="36" t="s">
        <v>46</v>
      </c>
      <c r="Q505" s="36" t="s">
        <v>75</v>
      </c>
      <c r="R505" s="36" t="s">
        <v>1729</v>
      </c>
      <c r="S505" s="36">
        <v>2.3759999999999999</v>
      </c>
      <c r="T505" s="36">
        <v>3</v>
      </c>
      <c r="U505" s="36">
        <v>0.7</v>
      </c>
      <c r="V505" s="36">
        <v>-1.9008</v>
      </c>
    </row>
    <row r="506" spans="1:22" x14ac:dyDescent="0.25">
      <c r="A506" s="36">
        <v>505</v>
      </c>
      <c r="B506" s="36" t="s">
        <v>1718</v>
      </c>
      <c r="C506" s="36">
        <v>2013</v>
      </c>
      <c r="D506" s="37">
        <v>41425</v>
      </c>
      <c r="E506" s="37">
        <v>41430</v>
      </c>
      <c r="F506" s="36" t="s">
        <v>50</v>
      </c>
      <c r="G506" s="36" t="s">
        <v>1719</v>
      </c>
      <c r="H506" s="36" t="s">
        <v>1720</v>
      </c>
      <c r="I506" s="36" t="s">
        <v>41</v>
      </c>
      <c r="J506" s="36" t="s">
        <v>27</v>
      </c>
      <c r="K506" s="36" t="s">
        <v>1721</v>
      </c>
      <c r="L506" s="36" t="s">
        <v>457</v>
      </c>
      <c r="M506" s="36">
        <v>80134</v>
      </c>
      <c r="N506" s="36" t="s">
        <v>44</v>
      </c>
      <c r="O506" s="36" t="s">
        <v>1730</v>
      </c>
      <c r="P506" s="36" t="s">
        <v>46</v>
      </c>
      <c r="Q506" s="36" t="s">
        <v>90</v>
      </c>
      <c r="R506" s="36" t="s">
        <v>1731</v>
      </c>
      <c r="S506" s="36">
        <v>32.792000000000002</v>
      </c>
      <c r="T506" s="36">
        <v>1</v>
      </c>
      <c r="U506" s="36">
        <v>0.2</v>
      </c>
      <c r="V506" s="36">
        <v>11.8871</v>
      </c>
    </row>
    <row r="507" spans="1:22" x14ac:dyDescent="0.25">
      <c r="A507" s="36">
        <v>506</v>
      </c>
      <c r="B507" s="36" t="s">
        <v>1732</v>
      </c>
      <c r="C507" s="36">
        <v>2014</v>
      </c>
      <c r="D507" s="37">
        <v>41956</v>
      </c>
      <c r="E507" s="37">
        <v>41959</v>
      </c>
      <c r="F507" s="36" t="s">
        <v>23</v>
      </c>
      <c r="G507" s="36" t="s">
        <v>1574</v>
      </c>
      <c r="H507" s="36" t="s">
        <v>1575</v>
      </c>
      <c r="I507" s="36" t="s">
        <v>41</v>
      </c>
      <c r="J507" s="36" t="s">
        <v>27</v>
      </c>
      <c r="K507" s="36" t="s">
        <v>266</v>
      </c>
      <c r="L507" s="36" t="s">
        <v>267</v>
      </c>
      <c r="M507" s="36">
        <v>10024</v>
      </c>
      <c r="N507" s="36" t="s">
        <v>148</v>
      </c>
      <c r="O507" s="36" t="s">
        <v>545</v>
      </c>
      <c r="P507" s="36" t="s">
        <v>46</v>
      </c>
      <c r="Q507" s="36" t="s">
        <v>75</v>
      </c>
      <c r="R507" s="36" t="s">
        <v>546</v>
      </c>
      <c r="S507" s="36">
        <v>15.92</v>
      </c>
      <c r="T507" s="36">
        <v>5</v>
      </c>
      <c r="U507" s="36">
        <v>0.2</v>
      </c>
      <c r="V507" s="36">
        <v>5.3730000000000002</v>
      </c>
    </row>
    <row r="508" spans="1:22" x14ac:dyDescent="0.25">
      <c r="A508" s="36">
        <v>507</v>
      </c>
      <c r="B508" s="36" t="s">
        <v>1733</v>
      </c>
      <c r="C508" s="36">
        <v>2012</v>
      </c>
      <c r="D508" s="37">
        <v>40984</v>
      </c>
      <c r="E508" s="37">
        <v>40990</v>
      </c>
      <c r="F508" s="36" t="s">
        <v>50</v>
      </c>
      <c r="G508" s="36" t="s">
        <v>1734</v>
      </c>
      <c r="H508" s="36" t="s">
        <v>1735</v>
      </c>
      <c r="I508" s="36" t="s">
        <v>26</v>
      </c>
      <c r="J508" s="36" t="s">
        <v>27</v>
      </c>
      <c r="K508" s="36" t="s">
        <v>1736</v>
      </c>
      <c r="L508" s="36" t="s">
        <v>1272</v>
      </c>
      <c r="M508" s="36">
        <v>30318</v>
      </c>
      <c r="N508" s="36" t="s">
        <v>30</v>
      </c>
      <c r="O508" s="36" t="s">
        <v>1737</v>
      </c>
      <c r="P508" s="36" t="s">
        <v>46</v>
      </c>
      <c r="Q508" s="36" t="s">
        <v>68</v>
      </c>
      <c r="R508" s="36" t="s">
        <v>1738</v>
      </c>
      <c r="S508" s="36">
        <v>2.74</v>
      </c>
      <c r="T508" s="36">
        <v>1</v>
      </c>
      <c r="U508" s="36">
        <v>0</v>
      </c>
      <c r="V508" s="36">
        <v>0.73980000000000001</v>
      </c>
    </row>
    <row r="509" spans="1:22" x14ac:dyDescent="0.25">
      <c r="A509" s="36">
        <v>508</v>
      </c>
      <c r="B509" s="36" t="s">
        <v>1733</v>
      </c>
      <c r="C509" s="36">
        <v>2012</v>
      </c>
      <c r="D509" s="37">
        <v>40984</v>
      </c>
      <c r="E509" s="37">
        <v>40990</v>
      </c>
      <c r="F509" s="36" t="s">
        <v>50</v>
      </c>
      <c r="G509" s="36" t="s">
        <v>1734</v>
      </c>
      <c r="H509" s="36" t="s">
        <v>1735</v>
      </c>
      <c r="I509" s="36" t="s">
        <v>26</v>
      </c>
      <c r="J509" s="36" t="s">
        <v>27</v>
      </c>
      <c r="K509" s="36" t="s">
        <v>1736</v>
      </c>
      <c r="L509" s="36" t="s">
        <v>1272</v>
      </c>
      <c r="M509" s="36">
        <v>30318</v>
      </c>
      <c r="N509" s="36" t="s">
        <v>30</v>
      </c>
      <c r="O509" s="36" t="s">
        <v>1739</v>
      </c>
      <c r="P509" s="36" t="s">
        <v>46</v>
      </c>
      <c r="Q509" s="36" t="s">
        <v>68</v>
      </c>
      <c r="R509" s="36" t="s">
        <v>1740</v>
      </c>
      <c r="S509" s="36">
        <v>8.34</v>
      </c>
      <c r="T509" s="36">
        <v>3</v>
      </c>
      <c r="U509" s="36">
        <v>0</v>
      </c>
      <c r="V509" s="36">
        <v>2.1684000000000001</v>
      </c>
    </row>
    <row r="510" spans="1:22" x14ac:dyDescent="0.25">
      <c r="A510" s="36">
        <v>509</v>
      </c>
      <c r="B510" s="36" t="s">
        <v>1733</v>
      </c>
      <c r="C510" s="36">
        <v>2012</v>
      </c>
      <c r="D510" s="37">
        <v>40984</v>
      </c>
      <c r="E510" s="37">
        <v>40990</v>
      </c>
      <c r="F510" s="36" t="s">
        <v>50</v>
      </c>
      <c r="G510" s="36" t="s">
        <v>1734</v>
      </c>
      <c r="H510" s="36" t="s">
        <v>1735</v>
      </c>
      <c r="I510" s="36" t="s">
        <v>26</v>
      </c>
      <c r="J510" s="36" t="s">
        <v>27</v>
      </c>
      <c r="K510" s="36" t="s">
        <v>1736</v>
      </c>
      <c r="L510" s="36" t="s">
        <v>1272</v>
      </c>
      <c r="M510" s="36">
        <v>30318</v>
      </c>
      <c r="N510" s="36" t="s">
        <v>30</v>
      </c>
      <c r="O510" s="36" t="s">
        <v>953</v>
      </c>
      <c r="P510" s="36" t="s">
        <v>46</v>
      </c>
      <c r="Q510" s="36" t="s">
        <v>59</v>
      </c>
      <c r="R510" s="36" t="s">
        <v>1741</v>
      </c>
      <c r="S510" s="36">
        <v>46.74</v>
      </c>
      <c r="T510" s="36">
        <v>3</v>
      </c>
      <c r="U510" s="36">
        <v>0</v>
      </c>
      <c r="V510" s="36">
        <v>11.685</v>
      </c>
    </row>
    <row r="511" spans="1:22" x14ac:dyDescent="0.25">
      <c r="A511" s="36">
        <v>510</v>
      </c>
      <c r="B511" s="36" t="s">
        <v>1733</v>
      </c>
      <c r="C511" s="36">
        <v>2012</v>
      </c>
      <c r="D511" s="37">
        <v>40984</v>
      </c>
      <c r="E511" s="37">
        <v>40990</v>
      </c>
      <c r="F511" s="36" t="s">
        <v>50</v>
      </c>
      <c r="G511" s="36" t="s">
        <v>1734</v>
      </c>
      <c r="H511" s="36" t="s">
        <v>1735</v>
      </c>
      <c r="I511" s="36" t="s">
        <v>26</v>
      </c>
      <c r="J511" s="36" t="s">
        <v>27</v>
      </c>
      <c r="K511" s="36" t="s">
        <v>1736</v>
      </c>
      <c r="L511" s="36" t="s">
        <v>1272</v>
      </c>
      <c r="M511" s="36">
        <v>30318</v>
      </c>
      <c r="N511" s="36" t="s">
        <v>30</v>
      </c>
      <c r="O511" s="36" t="s">
        <v>1742</v>
      </c>
      <c r="P511" s="36" t="s">
        <v>46</v>
      </c>
      <c r="Q511" s="36" t="s">
        <v>75</v>
      </c>
      <c r="R511" s="36" t="s">
        <v>1743</v>
      </c>
      <c r="S511" s="36">
        <v>6354.95</v>
      </c>
      <c r="T511" s="36">
        <v>5</v>
      </c>
      <c r="U511" s="36">
        <v>0</v>
      </c>
      <c r="V511" s="36">
        <v>3177.4749999999999</v>
      </c>
    </row>
    <row r="512" spans="1:22" x14ac:dyDescent="0.25">
      <c r="A512" s="36">
        <v>511</v>
      </c>
      <c r="B512" s="36" t="s">
        <v>1744</v>
      </c>
      <c r="C512" s="36">
        <v>2014</v>
      </c>
      <c r="D512" s="37">
        <v>41970</v>
      </c>
      <c r="E512" s="37">
        <v>41971</v>
      </c>
      <c r="F512" s="36" t="s">
        <v>188</v>
      </c>
      <c r="G512" s="36" t="s">
        <v>1745</v>
      </c>
      <c r="H512" s="36" t="s">
        <v>1746</v>
      </c>
      <c r="I512" s="36" t="s">
        <v>26</v>
      </c>
      <c r="J512" s="36" t="s">
        <v>27</v>
      </c>
      <c r="K512" s="36" t="s">
        <v>1747</v>
      </c>
      <c r="L512" s="36" t="s">
        <v>596</v>
      </c>
      <c r="M512" s="36">
        <v>64118</v>
      </c>
      <c r="N512" s="36" t="s">
        <v>105</v>
      </c>
      <c r="O512" s="36" t="s">
        <v>1748</v>
      </c>
      <c r="P512" s="36" t="s">
        <v>32</v>
      </c>
      <c r="Q512" s="36" t="s">
        <v>65</v>
      </c>
      <c r="R512" s="36" t="s">
        <v>1749</v>
      </c>
      <c r="S512" s="36">
        <v>126.3</v>
      </c>
      <c r="T512" s="36">
        <v>3</v>
      </c>
      <c r="U512" s="36">
        <v>0</v>
      </c>
      <c r="V512" s="36">
        <v>40.415999999999997</v>
      </c>
    </row>
    <row r="513" spans="1:22" x14ac:dyDescent="0.25">
      <c r="A513" s="36">
        <v>512</v>
      </c>
      <c r="B513" s="36" t="s">
        <v>1744</v>
      </c>
      <c r="C513" s="36">
        <v>2014</v>
      </c>
      <c r="D513" s="37">
        <v>41970</v>
      </c>
      <c r="E513" s="37">
        <v>41971</v>
      </c>
      <c r="F513" s="36" t="s">
        <v>188</v>
      </c>
      <c r="G513" s="36" t="s">
        <v>1745</v>
      </c>
      <c r="H513" s="36" t="s">
        <v>1746</v>
      </c>
      <c r="I513" s="36" t="s">
        <v>26</v>
      </c>
      <c r="J513" s="36" t="s">
        <v>27</v>
      </c>
      <c r="K513" s="36" t="s">
        <v>1747</v>
      </c>
      <c r="L513" s="36" t="s">
        <v>596</v>
      </c>
      <c r="M513" s="36">
        <v>64118</v>
      </c>
      <c r="N513" s="36" t="s">
        <v>105</v>
      </c>
      <c r="O513" s="36" t="s">
        <v>1750</v>
      </c>
      <c r="P513" s="36" t="s">
        <v>71</v>
      </c>
      <c r="Q513" s="36" t="s">
        <v>161</v>
      </c>
      <c r="R513" s="36" t="s">
        <v>1751</v>
      </c>
      <c r="S513" s="36">
        <v>38.04</v>
      </c>
      <c r="T513" s="36">
        <v>2</v>
      </c>
      <c r="U513" s="36">
        <v>0</v>
      </c>
      <c r="V513" s="36">
        <v>12.172800000000001</v>
      </c>
    </row>
    <row r="514" spans="1:22" x14ac:dyDescent="0.25">
      <c r="A514" s="36">
        <v>513</v>
      </c>
      <c r="B514" s="36" t="s">
        <v>1752</v>
      </c>
      <c r="C514" s="36">
        <v>2013</v>
      </c>
      <c r="D514" s="37">
        <v>41568</v>
      </c>
      <c r="E514" s="37">
        <v>41571</v>
      </c>
      <c r="F514" s="36" t="s">
        <v>188</v>
      </c>
      <c r="G514" s="36" t="s">
        <v>1417</v>
      </c>
      <c r="H514" s="36" t="s">
        <v>1418</v>
      </c>
      <c r="I514" s="36" t="s">
        <v>26</v>
      </c>
      <c r="J514" s="36" t="s">
        <v>27</v>
      </c>
      <c r="K514" s="36" t="s">
        <v>606</v>
      </c>
      <c r="L514" s="36" t="s">
        <v>498</v>
      </c>
      <c r="M514" s="36">
        <v>43055</v>
      </c>
      <c r="N514" s="36" t="s">
        <v>148</v>
      </c>
      <c r="O514" s="36" t="s">
        <v>366</v>
      </c>
      <c r="P514" s="36" t="s">
        <v>46</v>
      </c>
      <c r="Q514" s="36" t="s">
        <v>68</v>
      </c>
      <c r="R514" s="36" t="s">
        <v>367</v>
      </c>
      <c r="S514" s="36">
        <v>7.1520000000000001</v>
      </c>
      <c r="T514" s="36">
        <v>3</v>
      </c>
      <c r="U514" s="36">
        <v>0.2</v>
      </c>
      <c r="V514" s="36">
        <v>0.71519999999999995</v>
      </c>
    </row>
    <row r="515" spans="1:22" x14ac:dyDescent="0.25">
      <c r="A515" s="36">
        <v>514</v>
      </c>
      <c r="B515" s="36" t="s">
        <v>1753</v>
      </c>
      <c r="C515" s="36">
        <v>2014</v>
      </c>
      <c r="D515" s="37">
        <v>41995</v>
      </c>
      <c r="E515" s="37">
        <v>41999</v>
      </c>
      <c r="F515" s="36" t="s">
        <v>50</v>
      </c>
      <c r="G515" s="36" t="s">
        <v>1754</v>
      </c>
      <c r="H515" s="36" t="s">
        <v>1755</v>
      </c>
      <c r="I515" s="36" t="s">
        <v>26</v>
      </c>
      <c r="J515" s="36" t="s">
        <v>27</v>
      </c>
      <c r="K515" s="36" t="s">
        <v>42</v>
      </c>
      <c r="L515" s="36" t="s">
        <v>43</v>
      </c>
      <c r="M515" s="36">
        <v>90049</v>
      </c>
      <c r="N515" s="36" t="s">
        <v>44</v>
      </c>
      <c r="O515" s="36" t="s">
        <v>1756</v>
      </c>
      <c r="P515" s="36" t="s">
        <v>46</v>
      </c>
      <c r="Q515" s="36" t="s">
        <v>68</v>
      </c>
      <c r="R515" s="36" t="s">
        <v>1757</v>
      </c>
      <c r="S515" s="36">
        <v>6.63</v>
      </c>
      <c r="T515" s="36">
        <v>3</v>
      </c>
      <c r="U515" s="36">
        <v>0</v>
      </c>
      <c r="V515" s="36">
        <v>1.7901</v>
      </c>
    </row>
    <row r="516" spans="1:22" x14ac:dyDescent="0.25">
      <c r="A516" s="36">
        <v>515</v>
      </c>
      <c r="B516" s="36" t="s">
        <v>1753</v>
      </c>
      <c r="C516" s="36">
        <v>2014</v>
      </c>
      <c r="D516" s="37">
        <v>41995</v>
      </c>
      <c r="E516" s="37">
        <v>41999</v>
      </c>
      <c r="F516" s="36" t="s">
        <v>50</v>
      </c>
      <c r="G516" s="36" t="s">
        <v>1754</v>
      </c>
      <c r="H516" s="36" t="s">
        <v>1755</v>
      </c>
      <c r="I516" s="36" t="s">
        <v>26</v>
      </c>
      <c r="J516" s="36" t="s">
        <v>27</v>
      </c>
      <c r="K516" s="36" t="s">
        <v>42</v>
      </c>
      <c r="L516" s="36" t="s">
        <v>43</v>
      </c>
      <c r="M516" s="36">
        <v>90049</v>
      </c>
      <c r="N516" s="36" t="s">
        <v>44</v>
      </c>
      <c r="O516" s="36" t="s">
        <v>1758</v>
      </c>
      <c r="P516" s="36" t="s">
        <v>46</v>
      </c>
      <c r="Q516" s="36" t="s">
        <v>68</v>
      </c>
      <c r="R516" s="36" t="s">
        <v>1759</v>
      </c>
      <c r="S516" s="36">
        <v>5.88</v>
      </c>
      <c r="T516" s="36">
        <v>2</v>
      </c>
      <c r="U516" s="36">
        <v>0</v>
      </c>
      <c r="V516" s="36">
        <v>1.7052</v>
      </c>
    </row>
    <row r="517" spans="1:22" x14ac:dyDescent="0.25">
      <c r="A517" s="36">
        <v>516</v>
      </c>
      <c r="B517" s="36" t="s">
        <v>1760</v>
      </c>
      <c r="C517" s="36">
        <v>2014</v>
      </c>
      <c r="D517" s="37">
        <v>41662</v>
      </c>
      <c r="E517" s="37">
        <v>41667</v>
      </c>
      <c r="F517" s="36" t="s">
        <v>50</v>
      </c>
      <c r="G517" s="36" t="s">
        <v>531</v>
      </c>
      <c r="H517" s="36" t="s">
        <v>532</v>
      </c>
      <c r="I517" s="36" t="s">
        <v>102</v>
      </c>
      <c r="J517" s="36" t="s">
        <v>27</v>
      </c>
      <c r="K517" s="36" t="s">
        <v>1761</v>
      </c>
      <c r="L517" s="36" t="s">
        <v>1762</v>
      </c>
      <c r="M517" s="36">
        <v>59405</v>
      </c>
      <c r="N517" s="36" t="s">
        <v>44</v>
      </c>
      <c r="O517" s="36" t="s">
        <v>1763</v>
      </c>
      <c r="P517" s="36" t="s">
        <v>71</v>
      </c>
      <c r="Q517" s="36" t="s">
        <v>1216</v>
      </c>
      <c r="R517" s="36" t="s">
        <v>1764</v>
      </c>
      <c r="S517" s="36">
        <v>2999.95</v>
      </c>
      <c r="T517" s="36">
        <v>5</v>
      </c>
      <c r="U517" s="36">
        <v>0</v>
      </c>
      <c r="V517" s="36">
        <v>1379.9770000000001</v>
      </c>
    </row>
    <row r="518" spans="1:22" x14ac:dyDescent="0.25">
      <c r="A518" s="36">
        <v>517</v>
      </c>
      <c r="B518" s="36" t="s">
        <v>1760</v>
      </c>
      <c r="C518" s="36">
        <v>2014</v>
      </c>
      <c r="D518" s="37">
        <v>41662</v>
      </c>
      <c r="E518" s="37">
        <v>41667</v>
      </c>
      <c r="F518" s="36" t="s">
        <v>50</v>
      </c>
      <c r="G518" s="36" t="s">
        <v>531</v>
      </c>
      <c r="H518" s="36" t="s">
        <v>532</v>
      </c>
      <c r="I518" s="36" t="s">
        <v>102</v>
      </c>
      <c r="J518" s="36" t="s">
        <v>27</v>
      </c>
      <c r="K518" s="36" t="s">
        <v>1761</v>
      </c>
      <c r="L518" s="36" t="s">
        <v>1762</v>
      </c>
      <c r="M518" s="36">
        <v>59405</v>
      </c>
      <c r="N518" s="36" t="s">
        <v>44</v>
      </c>
      <c r="O518" s="36" t="s">
        <v>1765</v>
      </c>
      <c r="P518" s="36" t="s">
        <v>46</v>
      </c>
      <c r="Q518" s="36" t="s">
        <v>59</v>
      </c>
      <c r="R518" s="36" t="s">
        <v>1766</v>
      </c>
      <c r="S518" s="36">
        <v>51.45</v>
      </c>
      <c r="T518" s="36">
        <v>3</v>
      </c>
      <c r="U518" s="36">
        <v>0</v>
      </c>
      <c r="V518" s="36">
        <v>13.891500000000001</v>
      </c>
    </row>
    <row r="519" spans="1:22" x14ac:dyDescent="0.25">
      <c r="A519" s="36">
        <v>518</v>
      </c>
      <c r="B519" s="36" t="s">
        <v>1760</v>
      </c>
      <c r="C519" s="36">
        <v>2014</v>
      </c>
      <c r="D519" s="37">
        <v>41662</v>
      </c>
      <c r="E519" s="37">
        <v>41667</v>
      </c>
      <c r="F519" s="36" t="s">
        <v>50</v>
      </c>
      <c r="G519" s="36" t="s">
        <v>531</v>
      </c>
      <c r="H519" s="36" t="s">
        <v>532</v>
      </c>
      <c r="I519" s="36" t="s">
        <v>102</v>
      </c>
      <c r="J519" s="36" t="s">
        <v>27</v>
      </c>
      <c r="K519" s="36" t="s">
        <v>1761</v>
      </c>
      <c r="L519" s="36" t="s">
        <v>1762</v>
      </c>
      <c r="M519" s="36">
        <v>59405</v>
      </c>
      <c r="N519" s="36" t="s">
        <v>44</v>
      </c>
      <c r="O519" s="36" t="s">
        <v>1767</v>
      </c>
      <c r="P519" s="36" t="s">
        <v>46</v>
      </c>
      <c r="Q519" s="36" t="s">
        <v>90</v>
      </c>
      <c r="R519" s="36" t="s">
        <v>1768</v>
      </c>
      <c r="S519" s="36">
        <v>11.96</v>
      </c>
      <c r="T519" s="36">
        <v>2</v>
      </c>
      <c r="U519" s="36">
        <v>0</v>
      </c>
      <c r="V519" s="36">
        <v>5.3819999999999997</v>
      </c>
    </row>
    <row r="520" spans="1:22" x14ac:dyDescent="0.25">
      <c r="A520" s="36">
        <v>519</v>
      </c>
      <c r="B520" s="36" t="s">
        <v>1760</v>
      </c>
      <c r="C520" s="36">
        <v>2014</v>
      </c>
      <c r="D520" s="37">
        <v>41662</v>
      </c>
      <c r="E520" s="37">
        <v>41667</v>
      </c>
      <c r="F520" s="36" t="s">
        <v>50</v>
      </c>
      <c r="G520" s="36" t="s">
        <v>531</v>
      </c>
      <c r="H520" s="36" t="s">
        <v>532</v>
      </c>
      <c r="I520" s="36" t="s">
        <v>102</v>
      </c>
      <c r="J520" s="36" t="s">
        <v>27</v>
      </c>
      <c r="K520" s="36" t="s">
        <v>1761</v>
      </c>
      <c r="L520" s="36" t="s">
        <v>1762</v>
      </c>
      <c r="M520" s="36">
        <v>59405</v>
      </c>
      <c r="N520" s="36" t="s">
        <v>44</v>
      </c>
      <c r="O520" s="36" t="s">
        <v>1769</v>
      </c>
      <c r="P520" s="36" t="s">
        <v>46</v>
      </c>
      <c r="Q520" s="36" t="s">
        <v>59</v>
      </c>
      <c r="R520" s="36" t="s">
        <v>1770</v>
      </c>
      <c r="S520" s="36">
        <v>1126.02</v>
      </c>
      <c r="T520" s="36">
        <v>3</v>
      </c>
      <c r="U520" s="36">
        <v>0</v>
      </c>
      <c r="V520" s="36">
        <v>56.301000000000002</v>
      </c>
    </row>
    <row r="521" spans="1:22" x14ac:dyDescent="0.25">
      <c r="A521" s="36">
        <v>520</v>
      </c>
      <c r="B521" s="36" t="s">
        <v>1771</v>
      </c>
      <c r="C521" s="36">
        <v>2012</v>
      </c>
      <c r="D521" s="37">
        <v>40990</v>
      </c>
      <c r="E521" s="37">
        <v>40994</v>
      </c>
      <c r="F521" s="36" t="s">
        <v>50</v>
      </c>
      <c r="G521" s="36" t="s">
        <v>1772</v>
      </c>
      <c r="H521" s="36" t="s">
        <v>1773</v>
      </c>
      <c r="I521" s="36" t="s">
        <v>26</v>
      </c>
      <c r="J521" s="36" t="s">
        <v>27</v>
      </c>
      <c r="K521" s="36" t="s">
        <v>184</v>
      </c>
      <c r="L521" s="36" t="s">
        <v>104</v>
      </c>
      <c r="M521" s="36">
        <v>77041</v>
      </c>
      <c r="N521" s="36" t="s">
        <v>105</v>
      </c>
      <c r="O521" s="36" t="s">
        <v>230</v>
      </c>
      <c r="P521" s="36" t="s">
        <v>71</v>
      </c>
      <c r="Q521" s="36" t="s">
        <v>161</v>
      </c>
      <c r="R521" s="36" t="s">
        <v>231</v>
      </c>
      <c r="S521" s="36">
        <v>18.391999999999999</v>
      </c>
      <c r="T521" s="36">
        <v>1</v>
      </c>
      <c r="U521" s="36">
        <v>0.2</v>
      </c>
      <c r="V521" s="36">
        <v>5.2877000000000001</v>
      </c>
    </row>
    <row r="522" spans="1:22" x14ac:dyDescent="0.25">
      <c r="A522" s="36">
        <v>521</v>
      </c>
      <c r="B522" s="36" t="s">
        <v>1771</v>
      </c>
      <c r="C522" s="36">
        <v>2012</v>
      </c>
      <c r="D522" s="37">
        <v>40990</v>
      </c>
      <c r="E522" s="37">
        <v>40994</v>
      </c>
      <c r="F522" s="36" t="s">
        <v>50</v>
      </c>
      <c r="G522" s="36" t="s">
        <v>1772</v>
      </c>
      <c r="H522" s="36" t="s">
        <v>1773</v>
      </c>
      <c r="I522" s="36" t="s">
        <v>26</v>
      </c>
      <c r="J522" s="36" t="s">
        <v>27</v>
      </c>
      <c r="K522" s="36" t="s">
        <v>184</v>
      </c>
      <c r="L522" s="36" t="s">
        <v>104</v>
      </c>
      <c r="M522" s="36">
        <v>77041</v>
      </c>
      <c r="N522" s="36" t="s">
        <v>105</v>
      </c>
      <c r="O522" s="36" t="s">
        <v>1774</v>
      </c>
      <c r="P522" s="36" t="s">
        <v>46</v>
      </c>
      <c r="Q522" s="36" t="s">
        <v>59</v>
      </c>
      <c r="R522" s="36" t="s">
        <v>1775</v>
      </c>
      <c r="S522" s="36">
        <v>129.56800000000001</v>
      </c>
      <c r="T522" s="36">
        <v>2</v>
      </c>
      <c r="U522" s="36">
        <v>0.2</v>
      </c>
      <c r="V522" s="36">
        <v>-25.913599999999999</v>
      </c>
    </row>
    <row r="523" spans="1:22" x14ac:dyDescent="0.25">
      <c r="A523" s="36">
        <v>522</v>
      </c>
      <c r="B523" s="36" t="s">
        <v>1771</v>
      </c>
      <c r="C523" s="36">
        <v>2012</v>
      </c>
      <c r="D523" s="37">
        <v>40990</v>
      </c>
      <c r="E523" s="37">
        <v>40994</v>
      </c>
      <c r="F523" s="36" t="s">
        <v>50</v>
      </c>
      <c r="G523" s="36" t="s">
        <v>1772</v>
      </c>
      <c r="H523" s="36" t="s">
        <v>1773</v>
      </c>
      <c r="I523" s="36" t="s">
        <v>26</v>
      </c>
      <c r="J523" s="36" t="s">
        <v>27</v>
      </c>
      <c r="K523" s="36" t="s">
        <v>184</v>
      </c>
      <c r="L523" s="36" t="s">
        <v>104</v>
      </c>
      <c r="M523" s="36">
        <v>77041</v>
      </c>
      <c r="N523" s="36" t="s">
        <v>105</v>
      </c>
      <c r="O523" s="36" t="s">
        <v>1776</v>
      </c>
      <c r="P523" s="36" t="s">
        <v>46</v>
      </c>
      <c r="Q523" s="36" t="s">
        <v>75</v>
      </c>
      <c r="R523" s="36" t="s">
        <v>1777</v>
      </c>
      <c r="S523" s="36">
        <v>14.112</v>
      </c>
      <c r="T523" s="36">
        <v>9</v>
      </c>
      <c r="U523" s="36">
        <v>0.8</v>
      </c>
      <c r="V523" s="36">
        <v>-21.167999999999999</v>
      </c>
    </row>
    <row r="524" spans="1:22" x14ac:dyDescent="0.25">
      <c r="A524" s="36">
        <v>523</v>
      </c>
      <c r="B524" s="36" t="s">
        <v>1778</v>
      </c>
      <c r="C524" s="36">
        <v>2014</v>
      </c>
      <c r="D524" s="37">
        <v>41663</v>
      </c>
      <c r="E524" s="37">
        <v>41665</v>
      </c>
      <c r="F524" s="36" t="s">
        <v>188</v>
      </c>
      <c r="G524" s="36" t="s">
        <v>1779</v>
      </c>
      <c r="H524" s="36" t="s">
        <v>1780</v>
      </c>
      <c r="I524" s="36" t="s">
        <v>41</v>
      </c>
      <c r="J524" s="36" t="s">
        <v>27</v>
      </c>
      <c r="K524" s="36" t="s">
        <v>880</v>
      </c>
      <c r="L524" s="36" t="s">
        <v>238</v>
      </c>
      <c r="M524" s="36">
        <v>48234</v>
      </c>
      <c r="N524" s="36" t="s">
        <v>105</v>
      </c>
      <c r="O524" s="36" t="s">
        <v>1701</v>
      </c>
      <c r="P524" s="36" t="s">
        <v>32</v>
      </c>
      <c r="Q524" s="36" t="s">
        <v>56</v>
      </c>
      <c r="R524" s="36" t="s">
        <v>1702</v>
      </c>
      <c r="S524" s="36">
        <v>210.98</v>
      </c>
      <c r="T524" s="36">
        <v>2</v>
      </c>
      <c r="U524" s="36">
        <v>0</v>
      </c>
      <c r="V524" s="36">
        <v>21.097999999999999</v>
      </c>
    </row>
    <row r="525" spans="1:22" x14ac:dyDescent="0.25">
      <c r="A525" s="36">
        <v>524</v>
      </c>
      <c r="B525" s="36" t="s">
        <v>1781</v>
      </c>
      <c r="C525" s="36">
        <v>2013</v>
      </c>
      <c r="D525" s="37">
        <v>41416</v>
      </c>
      <c r="E525" s="37">
        <v>41418</v>
      </c>
      <c r="F525" s="36" t="s">
        <v>188</v>
      </c>
      <c r="G525" s="36" t="s">
        <v>940</v>
      </c>
      <c r="H525" s="36" t="s">
        <v>941</v>
      </c>
      <c r="I525" s="36" t="s">
        <v>26</v>
      </c>
      <c r="J525" s="36" t="s">
        <v>27</v>
      </c>
      <c r="K525" s="36" t="s">
        <v>42</v>
      </c>
      <c r="L525" s="36" t="s">
        <v>43</v>
      </c>
      <c r="M525" s="36">
        <v>90032</v>
      </c>
      <c r="N525" s="36" t="s">
        <v>44</v>
      </c>
      <c r="O525" s="36" t="s">
        <v>1782</v>
      </c>
      <c r="P525" s="36" t="s">
        <v>71</v>
      </c>
      <c r="Q525" s="36" t="s">
        <v>72</v>
      </c>
      <c r="R525" s="36" t="s">
        <v>1783</v>
      </c>
      <c r="S525" s="36">
        <v>55.176000000000002</v>
      </c>
      <c r="T525" s="36">
        <v>3</v>
      </c>
      <c r="U525" s="36">
        <v>0.2</v>
      </c>
      <c r="V525" s="36">
        <v>-12.4146</v>
      </c>
    </row>
    <row r="526" spans="1:22" x14ac:dyDescent="0.25">
      <c r="A526" s="36">
        <v>525</v>
      </c>
      <c r="B526" s="36" t="s">
        <v>1781</v>
      </c>
      <c r="C526" s="36">
        <v>2013</v>
      </c>
      <c r="D526" s="37">
        <v>41416</v>
      </c>
      <c r="E526" s="37">
        <v>41418</v>
      </c>
      <c r="F526" s="36" t="s">
        <v>188</v>
      </c>
      <c r="G526" s="36" t="s">
        <v>940</v>
      </c>
      <c r="H526" s="36" t="s">
        <v>941</v>
      </c>
      <c r="I526" s="36" t="s">
        <v>26</v>
      </c>
      <c r="J526" s="36" t="s">
        <v>27</v>
      </c>
      <c r="K526" s="36" t="s">
        <v>42</v>
      </c>
      <c r="L526" s="36" t="s">
        <v>43</v>
      </c>
      <c r="M526" s="36">
        <v>90032</v>
      </c>
      <c r="N526" s="36" t="s">
        <v>44</v>
      </c>
      <c r="O526" s="36" t="s">
        <v>907</v>
      </c>
      <c r="P526" s="36" t="s">
        <v>71</v>
      </c>
      <c r="Q526" s="36" t="s">
        <v>161</v>
      </c>
      <c r="R526" s="36" t="s">
        <v>1784</v>
      </c>
      <c r="S526" s="36">
        <v>66.260000000000005</v>
      </c>
      <c r="T526" s="36">
        <v>2</v>
      </c>
      <c r="U526" s="36">
        <v>0</v>
      </c>
      <c r="V526" s="36">
        <v>27.166599999999999</v>
      </c>
    </row>
    <row r="527" spans="1:22" x14ac:dyDescent="0.25">
      <c r="A527" s="36">
        <v>526</v>
      </c>
      <c r="B527" s="36" t="s">
        <v>1785</v>
      </c>
      <c r="C527" s="36">
        <v>2012</v>
      </c>
      <c r="D527" s="37">
        <v>41269</v>
      </c>
      <c r="E527" s="37">
        <v>41276</v>
      </c>
      <c r="F527" s="36" t="s">
        <v>50</v>
      </c>
      <c r="G527" s="36" t="s">
        <v>1786</v>
      </c>
      <c r="H527" s="36" t="s">
        <v>1787</v>
      </c>
      <c r="I527" s="36" t="s">
        <v>26</v>
      </c>
      <c r="J527" s="36" t="s">
        <v>27</v>
      </c>
      <c r="K527" s="36" t="s">
        <v>1479</v>
      </c>
      <c r="L527" s="36" t="s">
        <v>1245</v>
      </c>
      <c r="M527" s="36">
        <v>1841</v>
      </c>
      <c r="N527" s="36" t="s">
        <v>148</v>
      </c>
      <c r="O527" s="36" t="s">
        <v>1788</v>
      </c>
      <c r="P527" s="36" t="s">
        <v>46</v>
      </c>
      <c r="Q527" s="36" t="s">
        <v>269</v>
      </c>
      <c r="R527" s="36" t="s">
        <v>186</v>
      </c>
      <c r="S527" s="36">
        <v>22.2</v>
      </c>
      <c r="T527" s="36">
        <v>5</v>
      </c>
      <c r="U527" s="36">
        <v>0</v>
      </c>
      <c r="V527" s="36">
        <v>10.433999999999999</v>
      </c>
    </row>
    <row r="528" spans="1:22" x14ac:dyDescent="0.25">
      <c r="A528" s="36">
        <v>527</v>
      </c>
      <c r="B528" s="36" t="s">
        <v>1789</v>
      </c>
      <c r="C528" s="36">
        <v>2014</v>
      </c>
      <c r="D528" s="37">
        <v>41934</v>
      </c>
      <c r="E528" s="37">
        <v>41939</v>
      </c>
      <c r="F528" s="36" t="s">
        <v>50</v>
      </c>
      <c r="G528" s="36" t="s">
        <v>1790</v>
      </c>
      <c r="H528" s="36" t="s">
        <v>1791</v>
      </c>
      <c r="I528" s="36" t="s">
        <v>102</v>
      </c>
      <c r="J528" s="36" t="s">
        <v>27</v>
      </c>
      <c r="K528" s="36" t="s">
        <v>1792</v>
      </c>
      <c r="L528" s="36" t="s">
        <v>54</v>
      </c>
      <c r="M528" s="36">
        <v>33801</v>
      </c>
      <c r="N528" s="36" t="s">
        <v>30</v>
      </c>
      <c r="O528" s="36" t="s">
        <v>1793</v>
      </c>
      <c r="P528" s="36" t="s">
        <v>32</v>
      </c>
      <c r="Q528" s="36" t="s">
        <v>36</v>
      </c>
      <c r="R528" s="36" t="s">
        <v>1794</v>
      </c>
      <c r="S528" s="36">
        <v>683.952</v>
      </c>
      <c r="T528" s="36">
        <v>3</v>
      </c>
      <c r="U528" s="36">
        <v>0.2</v>
      </c>
      <c r="V528" s="36">
        <v>42.747</v>
      </c>
    </row>
    <row r="529" spans="1:22" x14ac:dyDescent="0.25">
      <c r="A529" s="36">
        <v>528</v>
      </c>
      <c r="B529" s="36" t="s">
        <v>1789</v>
      </c>
      <c r="C529" s="36">
        <v>2014</v>
      </c>
      <c r="D529" s="37">
        <v>41934</v>
      </c>
      <c r="E529" s="37">
        <v>41939</v>
      </c>
      <c r="F529" s="36" t="s">
        <v>50</v>
      </c>
      <c r="G529" s="36" t="s">
        <v>1790</v>
      </c>
      <c r="H529" s="36" t="s">
        <v>1791</v>
      </c>
      <c r="I529" s="36" t="s">
        <v>102</v>
      </c>
      <c r="J529" s="36" t="s">
        <v>27</v>
      </c>
      <c r="K529" s="36" t="s">
        <v>1792</v>
      </c>
      <c r="L529" s="36" t="s">
        <v>54</v>
      </c>
      <c r="M529" s="36">
        <v>33801</v>
      </c>
      <c r="N529" s="36" t="s">
        <v>30</v>
      </c>
      <c r="O529" s="36" t="s">
        <v>1138</v>
      </c>
      <c r="P529" s="36" t="s">
        <v>32</v>
      </c>
      <c r="Q529" s="36" t="s">
        <v>65</v>
      </c>
      <c r="R529" s="36" t="s">
        <v>1139</v>
      </c>
      <c r="S529" s="36">
        <v>45.695999999999998</v>
      </c>
      <c r="T529" s="36">
        <v>3</v>
      </c>
      <c r="U529" s="36">
        <v>0.2</v>
      </c>
      <c r="V529" s="36">
        <v>5.1407999999999996</v>
      </c>
    </row>
    <row r="530" spans="1:22" x14ac:dyDescent="0.25">
      <c r="A530" s="36">
        <v>529</v>
      </c>
      <c r="B530" s="36" t="s">
        <v>1795</v>
      </c>
      <c r="C530" s="36">
        <v>2012</v>
      </c>
      <c r="D530" s="37">
        <v>41155</v>
      </c>
      <c r="E530" s="37">
        <v>41159</v>
      </c>
      <c r="F530" s="36" t="s">
        <v>50</v>
      </c>
      <c r="G530" s="36" t="s">
        <v>1796</v>
      </c>
      <c r="H530" s="36" t="s">
        <v>1797</v>
      </c>
      <c r="I530" s="36" t="s">
        <v>26</v>
      </c>
      <c r="J530" s="36" t="s">
        <v>27</v>
      </c>
      <c r="K530" s="36" t="s">
        <v>146</v>
      </c>
      <c r="L530" s="36" t="s">
        <v>147</v>
      </c>
      <c r="M530" s="36">
        <v>19134</v>
      </c>
      <c r="N530" s="36" t="s">
        <v>148</v>
      </c>
      <c r="O530" s="36" t="s">
        <v>1798</v>
      </c>
      <c r="P530" s="36" t="s">
        <v>46</v>
      </c>
      <c r="Q530" s="36" t="s">
        <v>59</v>
      </c>
      <c r="R530" s="36" t="s">
        <v>1799</v>
      </c>
      <c r="S530" s="36">
        <v>36.335999999999999</v>
      </c>
      <c r="T530" s="36">
        <v>3</v>
      </c>
      <c r="U530" s="36">
        <v>0.2</v>
      </c>
      <c r="V530" s="36">
        <v>-7.2671999999999999</v>
      </c>
    </row>
    <row r="531" spans="1:22" x14ac:dyDescent="0.25">
      <c r="A531" s="36">
        <v>530</v>
      </c>
      <c r="B531" s="36" t="s">
        <v>1795</v>
      </c>
      <c r="C531" s="36">
        <v>2012</v>
      </c>
      <c r="D531" s="37">
        <v>41155</v>
      </c>
      <c r="E531" s="37">
        <v>41159</v>
      </c>
      <c r="F531" s="36" t="s">
        <v>50</v>
      </c>
      <c r="G531" s="36" t="s">
        <v>1796</v>
      </c>
      <c r="H531" s="36" t="s">
        <v>1797</v>
      </c>
      <c r="I531" s="36" t="s">
        <v>26</v>
      </c>
      <c r="J531" s="36" t="s">
        <v>27</v>
      </c>
      <c r="K531" s="36" t="s">
        <v>146</v>
      </c>
      <c r="L531" s="36" t="s">
        <v>147</v>
      </c>
      <c r="M531" s="36">
        <v>19134</v>
      </c>
      <c r="N531" s="36" t="s">
        <v>148</v>
      </c>
      <c r="O531" s="36" t="s">
        <v>1800</v>
      </c>
      <c r="P531" s="36" t="s">
        <v>46</v>
      </c>
      <c r="Q531" s="36" t="s">
        <v>578</v>
      </c>
      <c r="R531" s="36" t="s">
        <v>1801</v>
      </c>
      <c r="S531" s="36">
        <v>666.24800000000005</v>
      </c>
      <c r="T531" s="36">
        <v>1</v>
      </c>
      <c r="U531" s="36">
        <v>0.2</v>
      </c>
      <c r="V531" s="36">
        <v>-149.9058</v>
      </c>
    </row>
    <row r="532" spans="1:22" x14ac:dyDescent="0.25">
      <c r="A532" s="36">
        <v>531</v>
      </c>
      <c r="B532" s="36" t="s">
        <v>1795</v>
      </c>
      <c r="C532" s="36">
        <v>2012</v>
      </c>
      <c r="D532" s="37">
        <v>41155</v>
      </c>
      <c r="E532" s="37">
        <v>41159</v>
      </c>
      <c r="F532" s="36" t="s">
        <v>50</v>
      </c>
      <c r="G532" s="36" t="s">
        <v>1796</v>
      </c>
      <c r="H532" s="36" t="s">
        <v>1797</v>
      </c>
      <c r="I532" s="36" t="s">
        <v>26</v>
      </c>
      <c r="J532" s="36" t="s">
        <v>27</v>
      </c>
      <c r="K532" s="36" t="s">
        <v>146</v>
      </c>
      <c r="L532" s="36" t="s">
        <v>147</v>
      </c>
      <c r="M532" s="36">
        <v>19134</v>
      </c>
      <c r="N532" s="36" t="s">
        <v>148</v>
      </c>
      <c r="O532" s="36" t="s">
        <v>1802</v>
      </c>
      <c r="P532" s="36" t="s">
        <v>46</v>
      </c>
      <c r="Q532" s="36" t="s">
        <v>173</v>
      </c>
      <c r="R532" s="36" t="s">
        <v>1803</v>
      </c>
      <c r="S532" s="36">
        <v>52.512</v>
      </c>
      <c r="T532" s="36">
        <v>6</v>
      </c>
      <c r="U532" s="36">
        <v>0.2</v>
      </c>
      <c r="V532" s="36">
        <v>19.692</v>
      </c>
    </row>
    <row r="533" spans="1:22" x14ac:dyDescent="0.25">
      <c r="A533" s="36">
        <v>532</v>
      </c>
      <c r="B533" s="36" t="s">
        <v>1804</v>
      </c>
      <c r="C533" s="36">
        <v>2012</v>
      </c>
      <c r="D533" s="37">
        <v>41220</v>
      </c>
      <c r="E533" s="37">
        <v>41222</v>
      </c>
      <c r="F533" s="36" t="s">
        <v>23</v>
      </c>
      <c r="G533" s="36" t="s">
        <v>1805</v>
      </c>
      <c r="H533" s="36" t="s">
        <v>1806</v>
      </c>
      <c r="I533" s="36" t="s">
        <v>41</v>
      </c>
      <c r="J533" s="36" t="s">
        <v>27</v>
      </c>
      <c r="K533" s="36" t="s">
        <v>42</v>
      </c>
      <c r="L533" s="36" t="s">
        <v>43</v>
      </c>
      <c r="M533" s="36">
        <v>90036</v>
      </c>
      <c r="N533" s="36" t="s">
        <v>44</v>
      </c>
      <c r="O533" s="36" t="s">
        <v>1807</v>
      </c>
      <c r="P533" s="36" t="s">
        <v>32</v>
      </c>
      <c r="Q533" s="36" t="s">
        <v>36</v>
      </c>
      <c r="R533" s="36" t="s">
        <v>1808</v>
      </c>
      <c r="S533" s="36">
        <v>190.72</v>
      </c>
      <c r="T533" s="36">
        <v>1</v>
      </c>
      <c r="U533" s="36">
        <v>0.2</v>
      </c>
      <c r="V533" s="36">
        <v>11.92</v>
      </c>
    </row>
    <row r="534" spans="1:22" x14ac:dyDescent="0.25">
      <c r="A534" s="36">
        <v>533</v>
      </c>
      <c r="B534" s="36" t="s">
        <v>1809</v>
      </c>
      <c r="C534" s="36">
        <v>2014</v>
      </c>
      <c r="D534" s="37">
        <v>41890</v>
      </c>
      <c r="E534" s="37">
        <v>41894</v>
      </c>
      <c r="F534" s="36" t="s">
        <v>50</v>
      </c>
      <c r="G534" s="36" t="s">
        <v>1810</v>
      </c>
      <c r="H534" s="36" t="s">
        <v>1811</v>
      </c>
      <c r="I534" s="36" t="s">
        <v>26</v>
      </c>
      <c r="J534" s="36" t="s">
        <v>27</v>
      </c>
      <c r="K534" s="36" t="s">
        <v>42</v>
      </c>
      <c r="L534" s="36" t="s">
        <v>43</v>
      </c>
      <c r="M534" s="36">
        <v>90032</v>
      </c>
      <c r="N534" s="36" t="s">
        <v>44</v>
      </c>
      <c r="O534" s="36" t="s">
        <v>1812</v>
      </c>
      <c r="P534" s="36" t="s">
        <v>32</v>
      </c>
      <c r="Q534" s="36" t="s">
        <v>65</v>
      </c>
      <c r="R534" s="36" t="s">
        <v>1813</v>
      </c>
      <c r="S534" s="36">
        <v>47.94</v>
      </c>
      <c r="T534" s="36">
        <v>3</v>
      </c>
      <c r="U534" s="36">
        <v>0</v>
      </c>
      <c r="V534" s="36">
        <v>2.3969999999999998</v>
      </c>
    </row>
    <row r="535" spans="1:22" x14ac:dyDescent="0.25">
      <c r="A535" s="36">
        <v>534</v>
      </c>
      <c r="B535" s="36" t="s">
        <v>1814</v>
      </c>
      <c r="C535" s="36">
        <v>2013</v>
      </c>
      <c r="D535" s="37">
        <v>41424</v>
      </c>
      <c r="E535" s="37">
        <v>41427</v>
      </c>
      <c r="F535" s="36" t="s">
        <v>23</v>
      </c>
      <c r="G535" s="36" t="s">
        <v>1815</v>
      </c>
      <c r="H535" s="36" t="s">
        <v>1816</v>
      </c>
      <c r="I535" s="36" t="s">
        <v>26</v>
      </c>
      <c r="J535" s="36" t="s">
        <v>27</v>
      </c>
      <c r="K535" s="36" t="s">
        <v>1817</v>
      </c>
      <c r="L535" s="36" t="s">
        <v>358</v>
      </c>
      <c r="M535" s="36">
        <v>36116</v>
      </c>
      <c r="N535" s="36" t="s">
        <v>30</v>
      </c>
      <c r="O535" s="36" t="s">
        <v>1818</v>
      </c>
      <c r="P535" s="36" t="s">
        <v>71</v>
      </c>
      <c r="Q535" s="36" t="s">
        <v>72</v>
      </c>
      <c r="R535" s="36" t="s">
        <v>1819</v>
      </c>
      <c r="S535" s="36">
        <v>979.95</v>
      </c>
      <c r="T535" s="36">
        <v>5</v>
      </c>
      <c r="U535" s="36">
        <v>0</v>
      </c>
      <c r="V535" s="36">
        <v>274.38600000000002</v>
      </c>
    </row>
    <row r="536" spans="1:22" x14ac:dyDescent="0.25">
      <c r="A536" s="36">
        <v>535</v>
      </c>
      <c r="B536" s="36" t="s">
        <v>1814</v>
      </c>
      <c r="C536" s="36">
        <v>2013</v>
      </c>
      <c r="D536" s="37">
        <v>41424</v>
      </c>
      <c r="E536" s="37">
        <v>41427</v>
      </c>
      <c r="F536" s="36" t="s">
        <v>23</v>
      </c>
      <c r="G536" s="36" t="s">
        <v>1815</v>
      </c>
      <c r="H536" s="36" t="s">
        <v>1816</v>
      </c>
      <c r="I536" s="36" t="s">
        <v>26</v>
      </c>
      <c r="J536" s="36" t="s">
        <v>27</v>
      </c>
      <c r="K536" s="36" t="s">
        <v>1817</v>
      </c>
      <c r="L536" s="36" t="s">
        <v>358</v>
      </c>
      <c r="M536" s="36">
        <v>36116</v>
      </c>
      <c r="N536" s="36" t="s">
        <v>30</v>
      </c>
      <c r="O536" s="36" t="s">
        <v>1022</v>
      </c>
      <c r="P536" s="36" t="s">
        <v>46</v>
      </c>
      <c r="Q536" s="36" t="s">
        <v>75</v>
      </c>
      <c r="R536" s="36" t="s">
        <v>1023</v>
      </c>
      <c r="S536" s="36">
        <v>22.75</v>
      </c>
      <c r="T536" s="36">
        <v>5</v>
      </c>
      <c r="U536" s="36">
        <v>0</v>
      </c>
      <c r="V536" s="36">
        <v>11.375</v>
      </c>
    </row>
    <row r="537" spans="1:22" x14ac:dyDescent="0.25">
      <c r="A537" s="36">
        <v>536</v>
      </c>
      <c r="B537" s="36" t="s">
        <v>1820</v>
      </c>
      <c r="C537" s="36">
        <v>2013</v>
      </c>
      <c r="D537" s="37">
        <v>41466</v>
      </c>
      <c r="E537" s="37">
        <v>41472</v>
      </c>
      <c r="F537" s="36" t="s">
        <v>50</v>
      </c>
      <c r="G537" s="36" t="s">
        <v>1821</v>
      </c>
      <c r="H537" s="36" t="s">
        <v>1822</v>
      </c>
      <c r="I537" s="36" t="s">
        <v>26</v>
      </c>
      <c r="J537" s="36" t="s">
        <v>27</v>
      </c>
      <c r="K537" s="36" t="s">
        <v>1823</v>
      </c>
      <c r="L537" s="36" t="s">
        <v>310</v>
      </c>
      <c r="M537" s="36">
        <v>85204</v>
      </c>
      <c r="N537" s="36" t="s">
        <v>44</v>
      </c>
      <c r="O537" s="36" t="s">
        <v>1824</v>
      </c>
      <c r="P537" s="36" t="s">
        <v>46</v>
      </c>
      <c r="Q537" s="36" t="s">
        <v>59</v>
      </c>
      <c r="R537" s="36" t="s">
        <v>1825</v>
      </c>
      <c r="S537" s="36">
        <v>16.768000000000001</v>
      </c>
      <c r="T537" s="36">
        <v>2</v>
      </c>
      <c r="U537" s="36">
        <v>0.2</v>
      </c>
      <c r="V537" s="36">
        <v>1.4672000000000001</v>
      </c>
    </row>
    <row r="538" spans="1:22" x14ac:dyDescent="0.25">
      <c r="A538" s="36">
        <v>537</v>
      </c>
      <c r="B538" s="36" t="s">
        <v>1826</v>
      </c>
      <c r="C538" s="36">
        <v>2014</v>
      </c>
      <c r="D538" s="37">
        <v>41886</v>
      </c>
      <c r="E538" s="37">
        <v>41891</v>
      </c>
      <c r="F538" s="36" t="s">
        <v>23</v>
      </c>
      <c r="G538" s="36" t="s">
        <v>1827</v>
      </c>
      <c r="H538" s="36" t="s">
        <v>1828</v>
      </c>
      <c r="I538" s="36" t="s">
        <v>26</v>
      </c>
      <c r="J538" s="36" t="s">
        <v>27</v>
      </c>
      <c r="K538" s="36" t="s">
        <v>303</v>
      </c>
      <c r="L538" s="36" t="s">
        <v>211</v>
      </c>
      <c r="M538" s="36">
        <v>60653</v>
      </c>
      <c r="N538" s="36" t="s">
        <v>105</v>
      </c>
      <c r="O538" s="36" t="s">
        <v>1829</v>
      </c>
      <c r="P538" s="36" t="s">
        <v>46</v>
      </c>
      <c r="Q538" s="36" t="s">
        <v>75</v>
      </c>
      <c r="R538" s="36" t="s">
        <v>1830</v>
      </c>
      <c r="S538" s="36">
        <v>42.616</v>
      </c>
      <c r="T538" s="36">
        <v>7</v>
      </c>
      <c r="U538" s="36">
        <v>0.8</v>
      </c>
      <c r="V538" s="36">
        <v>-68.185599999999994</v>
      </c>
    </row>
    <row r="539" spans="1:22" x14ac:dyDescent="0.25">
      <c r="A539" s="36">
        <v>538</v>
      </c>
      <c r="B539" s="36" t="s">
        <v>1831</v>
      </c>
      <c r="C539" s="36">
        <v>2012</v>
      </c>
      <c r="D539" s="37">
        <v>41246</v>
      </c>
      <c r="E539" s="37">
        <v>41251</v>
      </c>
      <c r="F539" s="36" t="s">
        <v>50</v>
      </c>
      <c r="G539" s="36" t="s">
        <v>762</v>
      </c>
      <c r="H539" s="36" t="s">
        <v>763</v>
      </c>
      <c r="I539" s="36" t="s">
        <v>102</v>
      </c>
      <c r="J539" s="36" t="s">
        <v>27</v>
      </c>
      <c r="K539" s="36" t="s">
        <v>266</v>
      </c>
      <c r="L539" s="36" t="s">
        <v>267</v>
      </c>
      <c r="M539" s="36">
        <v>10009</v>
      </c>
      <c r="N539" s="36" t="s">
        <v>148</v>
      </c>
      <c r="O539" s="36" t="s">
        <v>1832</v>
      </c>
      <c r="P539" s="36" t="s">
        <v>46</v>
      </c>
      <c r="Q539" s="36" t="s">
        <v>75</v>
      </c>
      <c r="R539" s="36" t="s">
        <v>1833</v>
      </c>
      <c r="S539" s="36">
        <v>10.752000000000001</v>
      </c>
      <c r="T539" s="36">
        <v>4</v>
      </c>
      <c r="U539" s="36">
        <v>0.2</v>
      </c>
      <c r="V539" s="36">
        <v>3.36</v>
      </c>
    </row>
    <row r="540" spans="1:22" x14ac:dyDescent="0.25">
      <c r="A540" s="36">
        <v>539</v>
      </c>
      <c r="B540" s="36" t="s">
        <v>1834</v>
      </c>
      <c r="C540" s="36">
        <v>2012</v>
      </c>
      <c r="D540" s="37">
        <v>41250</v>
      </c>
      <c r="E540" s="37">
        <v>41254</v>
      </c>
      <c r="F540" s="36" t="s">
        <v>50</v>
      </c>
      <c r="G540" s="36" t="s">
        <v>1835</v>
      </c>
      <c r="H540" s="36" t="s">
        <v>1836</v>
      </c>
      <c r="I540" s="36" t="s">
        <v>26</v>
      </c>
      <c r="J540" s="36" t="s">
        <v>27</v>
      </c>
      <c r="K540" s="36" t="s">
        <v>28</v>
      </c>
      <c r="L540" s="36" t="s">
        <v>29</v>
      </c>
      <c r="M540" s="36">
        <v>42420</v>
      </c>
      <c r="N540" s="36" t="s">
        <v>30</v>
      </c>
      <c r="O540" s="36" t="s">
        <v>1837</v>
      </c>
      <c r="P540" s="36" t="s">
        <v>46</v>
      </c>
      <c r="Q540" s="36" t="s">
        <v>78</v>
      </c>
      <c r="R540" s="36" t="s">
        <v>1838</v>
      </c>
      <c r="S540" s="36">
        <v>152.94</v>
      </c>
      <c r="T540" s="36">
        <v>3</v>
      </c>
      <c r="U540" s="36">
        <v>0</v>
      </c>
      <c r="V540" s="36">
        <v>41.293799999999997</v>
      </c>
    </row>
    <row r="541" spans="1:22" x14ac:dyDescent="0.25">
      <c r="A541" s="36">
        <v>540</v>
      </c>
      <c r="B541" s="36" t="s">
        <v>1834</v>
      </c>
      <c r="C541" s="36">
        <v>2012</v>
      </c>
      <c r="D541" s="37">
        <v>41250</v>
      </c>
      <c r="E541" s="37">
        <v>41254</v>
      </c>
      <c r="F541" s="36" t="s">
        <v>50</v>
      </c>
      <c r="G541" s="36" t="s">
        <v>1835</v>
      </c>
      <c r="H541" s="36" t="s">
        <v>1836</v>
      </c>
      <c r="I541" s="36" t="s">
        <v>26</v>
      </c>
      <c r="J541" s="36" t="s">
        <v>27</v>
      </c>
      <c r="K541" s="36" t="s">
        <v>28</v>
      </c>
      <c r="L541" s="36" t="s">
        <v>29</v>
      </c>
      <c r="M541" s="36">
        <v>42420</v>
      </c>
      <c r="N541" s="36" t="s">
        <v>30</v>
      </c>
      <c r="O541" s="36" t="s">
        <v>1839</v>
      </c>
      <c r="P541" s="36" t="s">
        <v>32</v>
      </c>
      <c r="Q541" s="36" t="s">
        <v>36</v>
      </c>
      <c r="R541" s="36" t="s">
        <v>1840</v>
      </c>
      <c r="S541" s="36">
        <v>283.92</v>
      </c>
      <c r="T541" s="36">
        <v>4</v>
      </c>
      <c r="U541" s="36">
        <v>0</v>
      </c>
      <c r="V541" s="36">
        <v>70.98</v>
      </c>
    </row>
    <row r="542" spans="1:22" x14ac:dyDescent="0.25">
      <c r="A542" s="36">
        <v>541</v>
      </c>
      <c r="B542" s="36" t="s">
        <v>1841</v>
      </c>
      <c r="C542" s="36">
        <v>2011</v>
      </c>
      <c r="D542" s="37">
        <v>40576</v>
      </c>
      <c r="E542" s="37">
        <v>40578</v>
      </c>
      <c r="F542" s="36" t="s">
        <v>188</v>
      </c>
      <c r="G542" s="36" t="s">
        <v>1842</v>
      </c>
      <c r="H542" s="36" t="s">
        <v>1843</v>
      </c>
      <c r="I542" s="36" t="s">
        <v>26</v>
      </c>
      <c r="J542" s="36" t="s">
        <v>27</v>
      </c>
      <c r="K542" s="36" t="s">
        <v>1844</v>
      </c>
      <c r="L542" s="36" t="s">
        <v>114</v>
      </c>
      <c r="M542" s="36">
        <v>54302</v>
      </c>
      <c r="N542" s="36" t="s">
        <v>105</v>
      </c>
      <c r="O542" s="36" t="s">
        <v>1845</v>
      </c>
      <c r="P542" s="36" t="s">
        <v>71</v>
      </c>
      <c r="Q542" s="36" t="s">
        <v>161</v>
      </c>
      <c r="R542" s="36" t="s">
        <v>1846</v>
      </c>
      <c r="S542" s="36">
        <v>468.9</v>
      </c>
      <c r="T542" s="36">
        <v>6</v>
      </c>
      <c r="U542" s="36">
        <v>0</v>
      </c>
      <c r="V542" s="36">
        <v>206.316</v>
      </c>
    </row>
    <row r="543" spans="1:22" x14ac:dyDescent="0.25">
      <c r="A543" s="36">
        <v>542</v>
      </c>
      <c r="B543" s="36" t="s">
        <v>1847</v>
      </c>
      <c r="C543" s="36">
        <v>2013</v>
      </c>
      <c r="D543" s="37">
        <v>41470</v>
      </c>
      <c r="E543" s="37">
        <v>41473</v>
      </c>
      <c r="F543" s="36" t="s">
        <v>188</v>
      </c>
      <c r="G543" s="36" t="s">
        <v>220</v>
      </c>
      <c r="H543" s="36" t="s">
        <v>221</v>
      </c>
      <c r="I543" s="36" t="s">
        <v>41</v>
      </c>
      <c r="J543" s="36" t="s">
        <v>27</v>
      </c>
      <c r="K543" s="36" t="s">
        <v>1310</v>
      </c>
      <c r="L543" s="36" t="s">
        <v>310</v>
      </c>
      <c r="M543" s="36">
        <v>85705</v>
      </c>
      <c r="N543" s="36" t="s">
        <v>44</v>
      </c>
      <c r="O543" s="36" t="s">
        <v>1848</v>
      </c>
      <c r="P543" s="36" t="s">
        <v>71</v>
      </c>
      <c r="Q543" s="36" t="s">
        <v>72</v>
      </c>
      <c r="R543" s="36" t="s">
        <v>1849</v>
      </c>
      <c r="S543" s="36">
        <v>380.86399999999998</v>
      </c>
      <c r="T543" s="36">
        <v>8</v>
      </c>
      <c r="U543" s="36">
        <v>0.2</v>
      </c>
      <c r="V543" s="36">
        <v>38.086399999999998</v>
      </c>
    </row>
    <row r="544" spans="1:22" x14ac:dyDescent="0.25">
      <c r="A544" s="36">
        <v>543</v>
      </c>
      <c r="B544" s="36" t="s">
        <v>1850</v>
      </c>
      <c r="C544" s="36">
        <v>2012</v>
      </c>
      <c r="D544" s="37">
        <v>41261</v>
      </c>
      <c r="E544" s="37">
        <v>41266</v>
      </c>
      <c r="F544" s="36" t="s">
        <v>50</v>
      </c>
      <c r="G544" s="36" t="s">
        <v>1851</v>
      </c>
      <c r="H544" s="36" t="s">
        <v>1852</v>
      </c>
      <c r="I544" s="36" t="s">
        <v>26</v>
      </c>
      <c r="J544" s="36" t="s">
        <v>27</v>
      </c>
      <c r="K544" s="36" t="s">
        <v>318</v>
      </c>
      <c r="L544" s="36" t="s">
        <v>498</v>
      </c>
      <c r="M544" s="36">
        <v>45503</v>
      </c>
      <c r="N544" s="36" t="s">
        <v>148</v>
      </c>
      <c r="O544" s="36" t="s">
        <v>1689</v>
      </c>
      <c r="P544" s="36" t="s">
        <v>46</v>
      </c>
      <c r="Q544" s="36" t="s">
        <v>59</v>
      </c>
      <c r="R544" s="36" t="s">
        <v>1690</v>
      </c>
      <c r="S544" s="36">
        <v>646.77599999999995</v>
      </c>
      <c r="T544" s="36">
        <v>9</v>
      </c>
      <c r="U544" s="36">
        <v>0.2</v>
      </c>
      <c r="V544" s="36">
        <v>-145.52459999999999</v>
      </c>
    </row>
    <row r="545" spans="1:22" x14ac:dyDescent="0.25">
      <c r="A545" s="36">
        <v>544</v>
      </c>
      <c r="B545" s="36" t="s">
        <v>1853</v>
      </c>
      <c r="C545" s="36">
        <v>2011</v>
      </c>
      <c r="D545" s="37">
        <v>40674</v>
      </c>
      <c r="E545" s="37">
        <v>40679</v>
      </c>
      <c r="F545" s="36" t="s">
        <v>50</v>
      </c>
      <c r="G545" s="36" t="s">
        <v>387</v>
      </c>
      <c r="H545" s="36" t="s">
        <v>388</v>
      </c>
      <c r="I545" s="36" t="s">
        <v>26</v>
      </c>
      <c r="J545" s="36" t="s">
        <v>27</v>
      </c>
      <c r="K545" s="36" t="s">
        <v>103</v>
      </c>
      <c r="L545" s="36" t="s">
        <v>104</v>
      </c>
      <c r="M545" s="36">
        <v>76106</v>
      </c>
      <c r="N545" s="36" t="s">
        <v>105</v>
      </c>
      <c r="O545" s="36" t="s">
        <v>1854</v>
      </c>
      <c r="P545" s="36" t="s">
        <v>71</v>
      </c>
      <c r="Q545" s="36" t="s">
        <v>161</v>
      </c>
      <c r="R545" s="36" t="s">
        <v>1855</v>
      </c>
      <c r="S545" s="36">
        <v>58.112000000000002</v>
      </c>
      <c r="T545" s="36">
        <v>2</v>
      </c>
      <c r="U545" s="36">
        <v>0.2</v>
      </c>
      <c r="V545" s="36">
        <v>7.2640000000000002</v>
      </c>
    </row>
    <row r="546" spans="1:22" x14ac:dyDescent="0.25">
      <c r="A546" s="36">
        <v>545</v>
      </c>
      <c r="B546" s="36" t="s">
        <v>1853</v>
      </c>
      <c r="C546" s="36">
        <v>2011</v>
      </c>
      <c r="D546" s="37">
        <v>40674</v>
      </c>
      <c r="E546" s="37">
        <v>40679</v>
      </c>
      <c r="F546" s="36" t="s">
        <v>50</v>
      </c>
      <c r="G546" s="36" t="s">
        <v>387</v>
      </c>
      <c r="H546" s="36" t="s">
        <v>388</v>
      </c>
      <c r="I546" s="36" t="s">
        <v>26</v>
      </c>
      <c r="J546" s="36" t="s">
        <v>27</v>
      </c>
      <c r="K546" s="36" t="s">
        <v>103</v>
      </c>
      <c r="L546" s="36" t="s">
        <v>104</v>
      </c>
      <c r="M546" s="36">
        <v>76106</v>
      </c>
      <c r="N546" s="36" t="s">
        <v>105</v>
      </c>
      <c r="O546" s="36" t="s">
        <v>1856</v>
      </c>
      <c r="P546" s="36" t="s">
        <v>71</v>
      </c>
      <c r="Q546" s="36" t="s">
        <v>72</v>
      </c>
      <c r="R546" s="36" t="s">
        <v>1857</v>
      </c>
      <c r="S546" s="36">
        <v>100.792</v>
      </c>
      <c r="T546" s="36">
        <v>1</v>
      </c>
      <c r="U546" s="36">
        <v>0.2</v>
      </c>
      <c r="V546" s="36">
        <v>6.2995000000000001</v>
      </c>
    </row>
    <row r="547" spans="1:22" x14ac:dyDescent="0.25">
      <c r="A547" s="36">
        <v>546</v>
      </c>
      <c r="B547" s="36" t="s">
        <v>1853</v>
      </c>
      <c r="C547" s="36">
        <v>2011</v>
      </c>
      <c r="D547" s="37">
        <v>40674</v>
      </c>
      <c r="E547" s="37">
        <v>40679</v>
      </c>
      <c r="F547" s="36" t="s">
        <v>50</v>
      </c>
      <c r="G547" s="36" t="s">
        <v>387</v>
      </c>
      <c r="H547" s="36" t="s">
        <v>388</v>
      </c>
      <c r="I547" s="36" t="s">
        <v>26</v>
      </c>
      <c r="J547" s="36" t="s">
        <v>27</v>
      </c>
      <c r="K547" s="36" t="s">
        <v>103</v>
      </c>
      <c r="L547" s="36" t="s">
        <v>104</v>
      </c>
      <c r="M547" s="36">
        <v>76106</v>
      </c>
      <c r="N547" s="36" t="s">
        <v>105</v>
      </c>
      <c r="O547" s="36" t="s">
        <v>1858</v>
      </c>
      <c r="P547" s="36" t="s">
        <v>32</v>
      </c>
      <c r="Q547" s="36" t="s">
        <v>65</v>
      </c>
      <c r="R547" s="36" t="s">
        <v>1859</v>
      </c>
      <c r="S547" s="36">
        <v>66.111999999999995</v>
      </c>
      <c r="T547" s="36">
        <v>4</v>
      </c>
      <c r="U547" s="36">
        <v>0.6</v>
      </c>
      <c r="V547" s="36">
        <v>-84.2928</v>
      </c>
    </row>
    <row r="548" spans="1:22" x14ac:dyDescent="0.25">
      <c r="A548" s="36">
        <v>547</v>
      </c>
      <c r="B548" s="36" t="s">
        <v>1860</v>
      </c>
      <c r="C548" s="36">
        <v>2014</v>
      </c>
      <c r="D548" s="37">
        <v>41963</v>
      </c>
      <c r="E548" s="37">
        <v>41966</v>
      </c>
      <c r="F548" s="36" t="s">
        <v>188</v>
      </c>
      <c r="G548" s="36" t="s">
        <v>1861</v>
      </c>
      <c r="H548" s="36" t="s">
        <v>1862</v>
      </c>
      <c r="I548" s="36" t="s">
        <v>102</v>
      </c>
      <c r="J548" s="36" t="s">
        <v>27</v>
      </c>
      <c r="K548" s="36" t="s">
        <v>266</v>
      </c>
      <c r="L548" s="36" t="s">
        <v>267</v>
      </c>
      <c r="M548" s="36">
        <v>10035</v>
      </c>
      <c r="N548" s="36" t="s">
        <v>148</v>
      </c>
      <c r="O548" s="36" t="s">
        <v>1863</v>
      </c>
      <c r="P548" s="36" t="s">
        <v>46</v>
      </c>
      <c r="Q548" s="36" t="s">
        <v>75</v>
      </c>
      <c r="R548" s="36" t="s">
        <v>1864</v>
      </c>
      <c r="S548" s="36">
        <v>41.28</v>
      </c>
      <c r="T548" s="36">
        <v>6</v>
      </c>
      <c r="U548" s="36">
        <v>0.2</v>
      </c>
      <c r="V548" s="36">
        <v>13.932</v>
      </c>
    </row>
    <row r="549" spans="1:22" x14ac:dyDescent="0.25">
      <c r="A549" s="36">
        <v>548</v>
      </c>
      <c r="B549" s="36" t="s">
        <v>1860</v>
      </c>
      <c r="C549" s="36">
        <v>2014</v>
      </c>
      <c r="D549" s="37">
        <v>41963</v>
      </c>
      <c r="E549" s="37">
        <v>41966</v>
      </c>
      <c r="F549" s="36" t="s">
        <v>188</v>
      </c>
      <c r="G549" s="36" t="s">
        <v>1861</v>
      </c>
      <c r="H549" s="36" t="s">
        <v>1862</v>
      </c>
      <c r="I549" s="36" t="s">
        <v>102</v>
      </c>
      <c r="J549" s="36" t="s">
        <v>27</v>
      </c>
      <c r="K549" s="36" t="s">
        <v>266</v>
      </c>
      <c r="L549" s="36" t="s">
        <v>267</v>
      </c>
      <c r="M549" s="36">
        <v>10035</v>
      </c>
      <c r="N549" s="36" t="s">
        <v>148</v>
      </c>
      <c r="O549" s="36" t="s">
        <v>1865</v>
      </c>
      <c r="P549" s="36" t="s">
        <v>46</v>
      </c>
      <c r="Q549" s="36" t="s">
        <v>90</v>
      </c>
      <c r="R549" s="36" t="s">
        <v>1866</v>
      </c>
      <c r="S549" s="36">
        <v>13.36</v>
      </c>
      <c r="T549" s="36">
        <v>2</v>
      </c>
      <c r="U549" s="36">
        <v>0</v>
      </c>
      <c r="V549" s="36">
        <v>6.4127999999999998</v>
      </c>
    </row>
    <row r="550" spans="1:22" x14ac:dyDescent="0.25">
      <c r="A550" s="36">
        <v>549</v>
      </c>
      <c r="B550" s="36" t="s">
        <v>1867</v>
      </c>
      <c r="C550" s="36">
        <v>2012</v>
      </c>
      <c r="D550" s="37">
        <v>41228</v>
      </c>
      <c r="E550" s="37">
        <v>41230</v>
      </c>
      <c r="F550" s="36" t="s">
        <v>23</v>
      </c>
      <c r="G550" s="36" t="s">
        <v>1358</v>
      </c>
      <c r="H550" s="36" t="s">
        <v>1359</v>
      </c>
      <c r="I550" s="36" t="s">
        <v>41</v>
      </c>
      <c r="J550" s="36" t="s">
        <v>27</v>
      </c>
      <c r="K550" s="36" t="s">
        <v>303</v>
      </c>
      <c r="L550" s="36" t="s">
        <v>211</v>
      </c>
      <c r="M550" s="36">
        <v>60653</v>
      </c>
      <c r="N550" s="36" t="s">
        <v>105</v>
      </c>
      <c r="O550" s="36" t="s">
        <v>277</v>
      </c>
      <c r="P550" s="36" t="s">
        <v>46</v>
      </c>
      <c r="Q550" s="36" t="s">
        <v>59</v>
      </c>
      <c r="R550" s="36" t="s">
        <v>278</v>
      </c>
      <c r="S550" s="36">
        <v>250.27199999999999</v>
      </c>
      <c r="T550" s="36">
        <v>9</v>
      </c>
      <c r="U550" s="36">
        <v>0.2</v>
      </c>
      <c r="V550" s="36">
        <v>15.641999999999999</v>
      </c>
    </row>
    <row r="551" spans="1:22" x14ac:dyDescent="0.25">
      <c r="A551" s="36">
        <v>550</v>
      </c>
      <c r="B551" s="36" t="s">
        <v>1867</v>
      </c>
      <c r="C551" s="36">
        <v>2012</v>
      </c>
      <c r="D551" s="37">
        <v>41228</v>
      </c>
      <c r="E551" s="37">
        <v>41230</v>
      </c>
      <c r="F551" s="36" t="s">
        <v>23</v>
      </c>
      <c r="G551" s="36" t="s">
        <v>1358</v>
      </c>
      <c r="H551" s="36" t="s">
        <v>1359</v>
      </c>
      <c r="I551" s="36" t="s">
        <v>41</v>
      </c>
      <c r="J551" s="36" t="s">
        <v>27</v>
      </c>
      <c r="K551" s="36" t="s">
        <v>303</v>
      </c>
      <c r="L551" s="36" t="s">
        <v>211</v>
      </c>
      <c r="M551" s="36">
        <v>60653</v>
      </c>
      <c r="N551" s="36" t="s">
        <v>105</v>
      </c>
      <c r="O551" s="36" t="s">
        <v>421</v>
      </c>
      <c r="P551" s="36" t="s">
        <v>46</v>
      </c>
      <c r="Q551" s="36" t="s">
        <v>75</v>
      </c>
      <c r="R551" s="36" t="s">
        <v>422</v>
      </c>
      <c r="S551" s="36">
        <v>11.364000000000001</v>
      </c>
      <c r="T551" s="36">
        <v>3</v>
      </c>
      <c r="U551" s="36">
        <v>0.8</v>
      </c>
      <c r="V551" s="36">
        <v>-17.045999999999999</v>
      </c>
    </row>
    <row r="552" spans="1:22" x14ac:dyDescent="0.25">
      <c r="A552" s="36">
        <v>551</v>
      </c>
      <c r="B552" s="36" t="s">
        <v>1867</v>
      </c>
      <c r="C552" s="36">
        <v>2012</v>
      </c>
      <c r="D552" s="37">
        <v>41228</v>
      </c>
      <c r="E552" s="37">
        <v>41230</v>
      </c>
      <c r="F552" s="36" t="s">
        <v>23</v>
      </c>
      <c r="G552" s="36" t="s">
        <v>1358</v>
      </c>
      <c r="H552" s="36" t="s">
        <v>1359</v>
      </c>
      <c r="I552" s="36" t="s">
        <v>41</v>
      </c>
      <c r="J552" s="36" t="s">
        <v>27</v>
      </c>
      <c r="K552" s="36" t="s">
        <v>303</v>
      </c>
      <c r="L552" s="36" t="s">
        <v>211</v>
      </c>
      <c r="M552" s="36">
        <v>60653</v>
      </c>
      <c r="N552" s="36" t="s">
        <v>105</v>
      </c>
      <c r="O552" s="36" t="s">
        <v>1868</v>
      </c>
      <c r="P552" s="36" t="s">
        <v>46</v>
      </c>
      <c r="Q552" s="36" t="s">
        <v>578</v>
      </c>
      <c r="R552" s="36" t="s">
        <v>186</v>
      </c>
      <c r="S552" s="36">
        <v>8.7200000000000006</v>
      </c>
      <c r="T552" s="36">
        <v>5</v>
      </c>
      <c r="U552" s="36">
        <v>0.2</v>
      </c>
      <c r="V552" s="36">
        <v>-1.744</v>
      </c>
    </row>
    <row r="553" spans="1:22" x14ac:dyDescent="0.25">
      <c r="A553" s="36">
        <v>552</v>
      </c>
      <c r="B553" s="36" t="s">
        <v>1869</v>
      </c>
      <c r="C553" s="36">
        <v>2013</v>
      </c>
      <c r="D553" s="37">
        <v>41380</v>
      </c>
      <c r="E553" s="37">
        <v>41382</v>
      </c>
      <c r="F553" s="36" t="s">
        <v>23</v>
      </c>
      <c r="G553" s="36" t="s">
        <v>1870</v>
      </c>
      <c r="H553" s="36" t="s">
        <v>1871</v>
      </c>
      <c r="I553" s="36" t="s">
        <v>26</v>
      </c>
      <c r="J553" s="36" t="s">
        <v>27</v>
      </c>
      <c r="K553" s="36" t="s">
        <v>127</v>
      </c>
      <c r="L553" s="36" t="s">
        <v>43</v>
      </c>
      <c r="M553" s="36">
        <v>94110</v>
      </c>
      <c r="N553" s="36" t="s">
        <v>44</v>
      </c>
      <c r="O553" s="36" t="s">
        <v>1872</v>
      </c>
      <c r="P553" s="36" t="s">
        <v>32</v>
      </c>
      <c r="Q553" s="36" t="s">
        <v>36</v>
      </c>
      <c r="R553" s="36" t="s">
        <v>1873</v>
      </c>
      <c r="S553" s="36">
        <v>1121.568</v>
      </c>
      <c r="T553" s="36">
        <v>2</v>
      </c>
      <c r="U553" s="36">
        <v>0.2</v>
      </c>
      <c r="V553" s="36">
        <v>0</v>
      </c>
    </row>
    <row r="554" spans="1:22" x14ac:dyDescent="0.25">
      <c r="A554" s="36">
        <v>553</v>
      </c>
      <c r="B554" s="36" t="s">
        <v>1874</v>
      </c>
      <c r="C554" s="36">
        <v>2014</v>
      </c>
      <c r="D554" s="37">
        <v>41894</v>
      </c>
      <c r="E554" s="37">
        <v>41895</v>
      </c>
      <c r="F554" s="36" t="s">
        <v>188</v>
      </c>
      <c r="G554" s="36" t="s">
        <v>495</v>
      </c>
      <c r="H554" s="36" t="s">
        <v>496</v>
      </c>
      <c r="I554" s="36" t="s">
        <v>26</v>
      </c>
      <c r="J554" s="36" t="s">
        <v>27</v>
      </c>
      <c r="K554" s="36" t="s">
        <v>1521</v>
      </c>
      <c r="L554" s="36" t="s">
        <v>54</v>
      </c>
      <c r="M554" s="36">
        <v>32216</v>
      </c>
      <c r="N554" s="36" t="s">
        <v>30</v>
      </c>
      <c r="O554" s="36" t="s">
        <v>1875</v>
      </c>
      <c r="P554" s="36" t="s">
        <v>32</v>
      </c>
      <c r="Q554" s="36" t="s">
        <v>65</v>
      </c>
      <c r="R554" s="36" t="s">
        <v>1876</v>
      </c>
      <c r="S554" s="36">
        <v>34.503999999999998</v>
      </c>
      <c r="T554" s="36">
        <v>1</v>
      </c>
      <c r="U554" s="36">
        <v>0.2</v>
      </c>
      <c r="V554" s="36">
        <v>6.0381999999999998</v>
      </c>
    </row>
    <row r="555" spans="1:22" x14ac:dyDescent="0.25">
      <c r="A555" s="36">
        <v>554</v>
      </c>
      <c r="B555" s="36" t="s">
        <v>1877</v>
      </c>
      <c r="C555" s="36">
        <v>2014</v>
      </c>
      <c r="D555" s="37">
        <v>41968</v>
      </c>
      <c r="E555" s="37">
        <v>41972</v>
      </c>
      <c r="F555" s="36" t="s">
        <v>50</v>
      </c>
      <c r="G555" s="36" t="s">
        <v>1878</v>
      </c>
      <c r="H555" s="36" t="s">
        <v>1879</v>
      </c>
      <c r="I555" s="36" t="s">
        <v>26</v>
      </c>
      <c r="J555" s="36" t="s">
        <v>27</v>
      </c>
      <c r="K555" s="36" t="s">
        <v>184</v>
      </c>
      <c r="L555" s="36" t="s">
        <v>104</v>
      </c>
      <c r="M555" s="36">
        <v>77070</v>
      </c>
      <c r="N555" s="36" t="s">
        <v>105</v>
      </c>
      <c r="O555" s="36" t="s">
        <v>1880</v>
      </c>
      <c r="P555" s="36" t="s">
        <v>46</v>
      </c>
      <c r="Q555" s="36" t="s">
        <v>269</v>
      </c>
      <c r="R555" s="36" t="s">
        <v>1881</v>
      </c>
      <c r="S555" s="36">
        <v>10.824</v>
      </c>
      <c r="T555" s="36">
        <v>3</v>
      </c>
      <c r="U555" s="36">
        <v>0.2</v>
      </c>
      <c r="V555" s="36">
        <v>2.5707</v>
      </c>
    </row>
    <row r="556" spans="1:22" x14ac:dyDescent="0.25">
      <c r="A556" s="36">
        <v>555</v>
      </c>
      <c r="B556" s="36" t="s">
        <v>1882</v>
      </c>
      <c r="C556" s="36">
        <v>2014</v>
      </c>
      <c r="D556" s="37">
        <v>41820</v>
      </c>
      <c r="E556" s="37">
        <v>41824</v>
      </c>
      <c r="F556" s="36" t="s">
        <v>23</v>
      </c>
      <c r="G556" s="36" t="s">
        <v>1358</v>
      </c>
      <c r="H556" s="36" t="s">
        <v>1359</v>
      </c>
      <c r="I556" s="36" t="s">
        <v>41</v>
      </c>
      <c r="J556" s="36" t="s">
        <v>27</v>
      </c>
      <c r="K556" s="36" t="s">
        <v>1883</v>
      </c>
      <c r="L556" s="36" t="s">
        <v>43</v>
      </c>
      <c r="M556" s="36">
        <v>92804</v>
      </c>
      <c r="N556" s="36" t="s">
        <v>44</v>
      </c>
      <c r="O556" s="36" t="s">
        <v>1884</v>
      </c>
      <c r="P556" s="36" t="s">
        <v>46</v>
      </c>
      <c r="Q556" s="36" t="s">
        <v>59</v>
      </c>
      <c r="R556" s="36" t="s">
        <v>1885</v>
      </c>
      <c r="S556" s="36">
        <v>1295.78</v>
      </c>
      <c r="T556" s="36">
        <v>2</v>
      </c>
      <c r="U556" s="36">
        <v>0</v>
      </c>
      <c r="V556" s="36">
        <v>310.98719999999997</v>
      </c>
    </row>
    <row r="557" spans="1:22" x14ac:dyDescent="0.25">
      <c r="A557" s="36">
        <v>556</v>
      </c>
      <c r="B557" s="36" t="s">
        <v>1886</v>
      </c>
      <c r="C557" s="36">
        <v>2011</v>
      </c>
      <c r="D557" s="37">
        <v>40605</v>
      </c>
      <c r="E557" s="37">
        <v>40609</v>
      </c>
      <c r="F557" s="36" t="s">
        <v>23</v>
      </c>
      <c r="G557" s="36" t="s">
        <v>1887</v>
      </c>
      <c r="H557" s="36" t="s">
        <v>1888</v>
      </c>
      <c r="I557" s="36" t="s">
        <v>26</v>
      </c>
      <c r="J557" s="36" t="s">
        <v>27</v>
      </c>
      <c r="K557" s="36" t="s">
        <v>521</v>
      </c>
      <c r="L557" s="36" t="s">
        <v>88</v>
      </c>
      <c r="M557" s="36">
        <v>28403</v>
      </c>
      <c r="N557" s="36" t="s">
        <v>30</v>
      </c>
      <c r="O557" s="36" t="s">
        <v>1889</v>
      </c>
      <c r="P557" s="36" t="s">
        <v>46</v>
      </c>
      <c r="Q557" s="36" t="s">
        <v>68</v>
      </c>
      <c r="R557" s="36" t="s">
        <v>1890</v>
      </c>
      <c r="S557" s="36">
        <v>19.456</v>
      </c>
      <c r="T557" s="36">
        <v>4</v>
      </c>
      <c r="U557" s="36">
        <v>0.2</v>
      </c>
      <c r="V557" s="36">
        <v>3.4047999999999998</v>
      </c>
    </row>
    <row r="558" spans="1:22" x14ac:dyDescent="0.25">
      <c r="A558" s="36">
        <v>557</v>
      </c>
      <c r="B558" s="36" t="s">
        <v>1891</v>
      </c>
      <c r="C558" s="36">
        <v>2013</v>
      </c>
      <c r="D558" s="37">
        <v>41436</v>
      </c>
      <c r="E558" s="37">
        <v>41441</v>
      </c>
      <c r="F558" s="36" t="s">
        <v>50</v>
      </c>
      <c r="G558" s="36" t="s">
        <v>1892</v>
      </c>
      <c r="H558" s="36" t="s">
        <v>1893</v>
      </c>
      <c r="I558" s="36" t="s">
        <v>26</v>
      </c>
      <c r="J558" s="36" t="s">
        <v>27</v>
      </c>
      <c r="K558" s="36" t="s">
        <v>42</v>
      </c>
      <c r="L558" s="36" t="s">
        <v>43</v>
      </c>
      <c r="M558" s="36">
        <v>90045</v>
      </c>
      <c r="N558" s="36" t="s">
        <v>44</v>
      </c>
      <c r="O558" s="36" t="s">
        <v>1894</v>
      </c>
      <c r="P558" s="36" t="s">
        <v>46</v>
      </c>
      <c r="Q558" s="36" t="s">
        <v>47</v>
      </c>
      <c r="R558" s="36" t="s">
        <v>1895</v>
      </c>
      <c r="S558" s="36">
        <v>20.7</v>
      </c>
      <c r="T558" s="36">
        <v>2</v>
      </c>
      <c r="U558" s="36">
        <v>0</v>
      </c>
      <c r="V558" s="36">
        <v>9.9359999999999999</v>
      </c>
    </row>
    <row r="559" spans="1:22" x14ac:dyDescent="0.25">
      <c r="A559" s="36">
        <v>558</v>
      </c>
      <c r="B559" s="36" t="s">
        <v>1891</v>
      </c>
      <c r="C559" s="36">
        <v>2013</v>
      </c>
      <c r="D559" s="37">
        <v>41436</v>
      </c>
      <c r="E559" s="37">
        <v>41441</v>
      </c>
      <c r="F559" s="36" t="s">
        <v>50</v>
      </c>
      <c r="G559" s="36" t="s">
        <v>1892</v>
      </c>
      <c r="H559" s="36" t="s">
        <v>1893</v>
      </c>
      <c r="I559" s="36" t="s">
        <v>26</v>
      </c>
      <c r="J559" s="36" t="s">
        <v>27</v>
      </c>
      <c r="K559" s="36" t="s">
        <v>42</v>
      </c>
      <c r="L559" s="36" t="s">
        <v>43</v>
      </c>
      <c r="M559" s="36">
        <v>90045</v>
      </c>
      <c r="N559" s="36" t="s">
        <v>44</v>
      </c>
      <c r="O559" s="36" t="s">
        <v>1896</v>
      </c>
      <c r="P559" s="36" t="s">
        <v>32</v>
      </c>
      <c r="Q559" s="36" t="s">
        <v>56</v>
      </c>
      <c r="R559" s="36" t="s">
        <v>1897</v>
      </c>
      <c r="S559" s="36">
        <v>1335.68</v>
      </c>
      <c r="T559" s="36">
        <v>4</v>
      </c>
      <c r="U559" s="36">
        <v>0.2</v>
      </c>
      <c r="V559" s="36">
        <v>-217.048</v>
      </c>
    </row>
    <row r="560" spans="1:22" x14ac:dyDescent="0.25">
      <c r="A560" s="36">
        <v>559</v>
      </c>
      <c r="B560" s="36" t="s">
        <v>1891</v>
      </c>
      <c r="C560" s="36">
        <v>2013</v>
      </c>
      <c r="D560" s="37">
        <v>41436</v>
      </c>
      <c r="E560" s="37">
        <v>41441</v>
      </c>
      <c r="F560" s="36" t="s">
        <v>50</v>
      </c>
      <c r="G560" s="36" t="s">
        <v>1892</v>
      </c>
      <c r="H560" s="36" t="s">
        <v>1893</v>
      </c>
      <c r="I560" s="36" t="s">
        <v>26</v>
      </c>
      <c r="J560" s="36" t="s">
        <v>27</v>
      </c>
      <c r="K560" s="36" t="s">
        <v>42</v>
      </c>
      <c r="L560" s="36" t="s">
        <v>43</v>
      </c>
      <c r="M560" s="36">
        <v>90045</v>
      </c>
      <c r="N560" s="36" t="s">
        <v>44</v>
      </c>
      <c r="O560" s="36" t="s">
        <v>1898</v>
      </c>
      <c r="P560" s="36" t="s">
        <v>46</v>
      </c>
      <c r="Q560" s="36" t="s">
        <v>90</v>
      </c>
      <c r="R560" s="36" t="s">
        <v>1899</v>
      </c>
      <c r="S560" s="36">
        <v>32.4</v>
      </c>
      <c r="T560" s="36">
        <v>5</v>
      </c>
      <c r="U560" s="36">
        <v>0</v>
      </c>
      <c r="V560" s="36">
        <v>15.552</v>
      </c>
    </row>
    <row r="561" spans="1:22" x14ac:dyDescent="0.25">
      <c r="A561" s="36">
        <v>560</v>
      </c>
      <c r="B561" s="36" t="s">
        <v>1900</v>
      </c>
      <c r="C561" s="36">
        <v>2014</v>
      </c>
      <c r="D561" s="37">
        <v>41964</v>
      </c>
      <c r="E561" s="37">
        <v>41966</v>
      </c>
      <c r="F561" s="36" t="s">
        <v>23</v>
      </c>
      <c r="G561" s="36" t="s">
        <v>1901</v>
      </c>
      <c r="H561" s="36" t="s">
        <v>1902</v>
      </c>
      <c r="I561" s="36" t="s">
        <v>26</v>
      </c>
      <c r="J561" s="36" t="s">
        <v>27</v>
      </c>
      <c r="K561" s="36" t="s">
        <v>127</v>
      </c>
      <c r="L561" s="36" t="s">
        <v>43</v>
      </c>
      <c r="M561" s="36">
        <v>94110</v>
      </c>
      <c r="N561" s="36" t="s">
        <v>44</v>
      </c>
      <c r="O561" s="36" t="s">
        <v>1492</v>
      </c>
      <c r="P561" s="36" t="s">
        <v>32</v>
      </c>
      <c r="Q561" s="36" t="s">
        <v>65</v>
      </c>
      <c r="R561" s="36" t="s">
        <v>1493</v>
      </c>
      <c r="S561" s="36">
        <v>42.6</v>
      </c>
      <c r="T561" s="36">
        <v>3</v>
      </c>
      <c r="U561" s="36">
        <v>0</v>
      </c>
      <c r="V561" s="36">
        <v>16.614000000000001</v>
      </c>
    </row>
    <row r="562" spans="1:22" x14ac:dyDescent="0.25">
      <c r="A562" s="36">
        <v>561</v>
      </c>
      <c r="B562" s="36" t="s">
        <v>1900</v>
      </c>
      <c r="C562" s="36">
        <v>2014</v>
      </c>
      <c r="D562" s="37">
        <v>41964</v>
      </c>
      <c r="E562" s="37">
        <v>41966</v>
      </c>
      <c r="F562" s="36" t="s">
        <v>23</v>
      </c>
      <c r="G562" s="36" t="s">
        <v>1901</v>
      </c>
      <c r="H562" s="36" t="s">
        <v>1902</v>
      </c>
      <c r="I562" s="36" t="s">
        <v>26</v>
      </c>
      <c r="J562" s="36" t="s">
        <v>27</v>
      </c>
      <c r="K562" s="36" t="s">
        <v>127</v>
      </c>
      <c r="L562" s="36" t="s">
        <v>43</v>
      </c>
      <c r="M562" s="36">
        <v>94110</v>
      </c>
      <c r="N562" s="36" t="s">
        <v>44</v>
      </c>
      <c r="O562" s="36" t="s">
        <v>1903</v>
      </c>
      <c r="P562" s="36" t="s">
        <v>46</v>
      </c>
      <c r="Q562" s="36" t="s">
        <v>75</v>
      </c>
      <c r="R562" s="36" t="s">
        <v>1904</v>
      </c>
      <c r="S562" s="36">
        <v>84.055999999999997</v>
      </c>
      <c r="T562" s="36">
        <v>7</v>
      </c>
      <c r="U562" s="36">
        <v>0.2</v>
      </c>
      <c r="V562" s="36">
        <v>27.318200000000001</v>
      </c>
    </row>
    <row r="563" spans="1:22" x14ac:dyDescent="0.25">
      <c r="A563" s="36">
        <v>562</v>
      </c>
      <c r="B563" s="36" t="s">
        <v>1905</v>
      </c>
      <c r="C563" s="36">
        <v>2011</v>
      </c>
      <c r="D563" s="37">
        <v>40800</v>
      </c>
      <c r="E563" s="37">
        <v>40804</v>
      </c>
      <c r="F563" s="36" t="s">
        <v>23</v>
      </c>
      <c r="G563" s="36" t="s">
        <v>1906</v>
      </c>
      <c r="H563" s="36" t="s">
        <v>1907</v>
      </c>
      <c r="I563" s="36" t="s">
        <v>26</v>
      </c>
      <c r="J563" s="36" t="s">
        <v>27</v>
      </c>
      <c r="K563" s="36" t="s">
        <v>900</v>
      </c>
      <c r="L563" s="36" t="s">
        <v>54</v>
      </c>
      <c r="M563" s="36">
        <v>33614</v>
      </c>
      <c r="N563" s="36" t="s">
        <v>30</v>
      </c>
      <c r="O563" s="36" t="s">
        <v>1908</v>
      </c>
      <c r="P563" s="36" t="s">
        <v>46</v>
      </c>
      <c r="Q563" s="36" t="s">
        <v>78</v>
      </c>
      <c r="R563" s="36" t="s">
        <v>1909</v>
      </c>
      <c r="S563" s="36">
        <v>13</v>
      </c>
      <c r="T563" s="36">
        <v>5</v>
      </c>
      <c r="U563" s="36">
        <v>0.2</v>
      </c>
      <c r="V563" s="36">
        <v>1.3</v>
      </c>
    </row>
    <row r="564" spans="1:22" x14ac:dyDescent="0.25">
      <c r="A564" s="36">
        <v>563</v>
      </c>
      <c r="B564" s="36" t="s">
        <v>1905</v>
      </c>
      <c r="C564" s="36">
        <v>2011</v>
      </c>
      <c r="D564" s="37">
        <v>40800</v>
      </c>
      <c r="E564" s="37">
        <v>40804</v>
      </c>
      <c r="F564" s="36" t="s">
        <v>23</v>
      </c>
      <c r="G564" s="36" t="s">
        <v>1906</v>
      </c>
      <c r="H564" s="36" t="s">
        <v>1907</v>
      </c>
      <c r="I564" s="36" t="s">
        <v>26</v>
      </c>
      <c r="J564" s="36" t="s">
        <v>27</v>
      </c>
      <c r="K564" s="36" t="s">
        <v>900</v>
      </c>
      <c r="L564" s="36" t="s">
        <v>54</v>
      </c>
      <c r="M564" s="36">
        <v>33614</v>
      </c>
      <c r="N564" s="36" t="s">
        <v>30</v>
      </c>
      <c r="O564" s="36" t="s">
        <v>1910</v>
      </c>
      <c r="P564" s="36" t="s">
        <v>32</v>
      </c>
      <c r="Q564" s="36" t="s">
        <v>65</v>
      </c>
      <c r="R564" s="36" t="s">
        <v>1911</v>
      </c>
      <c r="S564" s="36">
        <v>13.128</v>
      </c>
      <c r="T564" s="36">
        <v>3</v>
      </c>
      <c r="U564" s="36">
        <v>0.2</v>
      </c>
      <c r="V564" s="36">
        <v>3.7743000000000002</v>
      </c>
    </row>
    <row r="565" spans="1:22" x14ac:dyDescent="0.25">
      <c r="A565" s="36">
        <v>564</v>
      </c>
      <c r="B565" s="36" t="s">
        <v>1912</v>
      </c>
      <c r="C565" s="36">
        <v>2012</v>
      </c>
      <c r="D565" s="37">
        <v>41250</v>
      </c>
      <c r="E565" s="37">
        <v>41252</v>
      </c>
      <c r="F565" s="36" t="s">
        <v>188</v>
      </c>
      <c r="G565" s="36" t="s">
        <v>1913</v>
      </c>
      <c r="H565" s="36" t="s">
        <v>1914</v>
      </c>
      <c r="I565" s="36" t="s">
        <v>26</v>
      </c>
      <c r="J565" s="36" t="s">
        <v>27</v>
      </c>
      <c r="K565" s="36" t="s">
        <v>95</v>
      </c>
      <c r="L565" s="36" t="s">
        <v>96</v>
      </c>
      <c r="M565" s="36">
        <v>98105</v>
      </c>
      <c r="N565" s="36" t="s">
        <v>44</v>
      </c>
      <c r="O565" s="36" t="s">
        <v>1915</v>
      </c>
      <c r="P565" s="36" t="s">
        <v>46</v>
      </c>
      <c r="Q565" s="36" t="s">
        <v>269</v>
      </c>
      <c r="R565" s="36" t="s">
        <v>1916</v>
      </c>
      <c r="S565" s="36">
        <v>3.96</v>
      </c>
      <c r="T565" s="36">
        <v>2</v>
      </c>
      <c r="U565" s="36">
        <v>0</v>
      </c>
      <c r="V565" s="36">
        <v>0</v>
      </c>
    </row>
    <row r="566" spans="1:22" x14ac:dyDescent="0.25">
      <c r="A566" s="36">
        <v>565</v>
      </c>
      <c r="B566" s="36" t="s">
        <v>1912</v>
      </c>
      <c r="C566" s="36">
        <v>2012</v>
      </c>
      <c r="D566" s="37">
        <v>41250</v>
      </c>
      <c r="E566" s="37">
        <v>41252</v>
      </c>
      <c r="F566" s="36" t="s">
        <v>188</v>
      </c>
      <c r="G566" s="36" t="s">
        <v>1913</v>
      </c>
      <c r="H566" s="36" t="s">
        <v>1914</v>
      </c>
      <c r="I566" s="36" t="s">
        <v>26</v>
      </c>
      <c r="J566" s="36" t="s">
        <v>27</v>
      </c>
      <c r="K566" s="36" t="s">
        <v>95</v>
      </c>
      <c r="L566" s="36" t="s">
        <v>96</v>
      </c>
      <c r="M566" s="36">
        <v>98105</v>
      </c>
      <c r="N566" s="36" t="s">
        <v>44</v>
      </c>
      <c r="O566" s="36" t="s">
        <v>1140</v>
      </c>
      <c r="P566" s="36" t="s">
        <v>46</v>
      </c>
      <c r="Q566" s="36" t="s">
        <v>47</v>
      </c>
      <c r="R566" s="36" t="s">
        <v>1141</v>
      </c>
      <c r="S566" s="36">
        <v>2.61</v>
      </c>
      <c r="T566" s="36">
        <v>1</v>
      </c>
      <c r="U566" s="36">
        <v>0</v>
      </c>
      <c r="V566" s="36">
        <v>1.2005999999999999</v>
      </c>
    </row>
    <row r="567" spans="1:22" x14ac:dyDescent="0.25">
      <c r="A567" s="36">
        <v>566</v>
      </c>
      <c r="B567" s="36" t="s">
        <v>1917</v>
      </c>
      <c r="C567" s="36">
        <v>2014</v>
      </c>
      <c r="D567" s="37">
        <v>41981</v>
      </c>
      <c r="E567" s="37">
        <v>41984</v>
      </c>
      <c r="F567" s="36" t="s">
        <v>188</v>
      </c>
      <c r="G567" s="36" t="s">
        <v>1918</v>
      </c>
      <c r="H567" s="36" t="s">
        <v>1919</v>
      </c>
      <c r="I567" s="36" t="s">
        <v>26</v>
      </c>
      <c r="J567" s="36" t="s">
        <v>27</v>
      </c>
      <c r="K567" s="36" t="s">
        <v>42</v>
      </c>
      <c r="L567" s="36" t="s">
        <v>43</v>
      </c>
      <c r="M567" s="36">
        <v>90008</v>
      </c>
      <c r="N567" s="36" t="s">
        <v>44</v>
      </c>
      <c r="O567" s="36" t="s">
        <v>1920</v>
      </c>
      <c r="P567" s="36" t="s">
        <v>71</v>
      </c>
      <c r="Q567" s="36" t="s">
        <v>72</v>
      </c>
      <c r="R567" s="36" t="s">
        <v>1921</v>
      </c>
      <c r="S567" s="36">
        <v>374.37599999999998</v>
      </c>
      <c r="T567" s="36">
        <v>3</v>
      </c>
      <c r="U567" s="36">
        <v>0.2</v>
      </c>
      <c r="V567" s="36">
        <v>46.796999999999997</v>
      </c>
    </row>
    <row r="568" spans="1:22" x14ac:dyDescent="0.25">
      <c r="A568" s="36">
        <v>567</v>
      </c>
      <c r="B568" s="36" t="s">
        <v>1922</v>
      </c>
      <c r="C568" s="36">
        <v>2014</v>
      </c>
      <c r="D568" s="37">
        <v>41914</v>
      </c>
      <c r="E568" s="37">
        <v>41921</v>
      </c>
      <c r="F568" s="36" t="s">
        <v>50</v>
      </c>
      <c r="G568" s="36" t="s">
        <v>1923</v>
      </c>
      <c r="H568" s="36" t="s">
        <v>1924</v>
      </c>
      <c r="I568" s="36" t="s">
        <v>41</v>
      </c>
      <c r="J568" s="36" t="s">
        <v>27</v>
      </c>
      <c r="K568" s="36" t="s">
        <v>95</v>
      </c>
      <c r="L568" s="36" t="s">
        <v>96</v>
      </c>
      <c r="M568" s="36">
        <v>98105</v>
      </c>
      <c r="N568" s="36" t="s">
        <v>44</v>
      </c>
      <c r="O568" s="36" t="s">
        <v>1925</v>
      </c>
      <c r="P568" s="36" t="s">
        <v>46</v>
      </c>
      <c r="Q568" s="36" t="s">
        <v>90</v>
      </c>
      <c r="R568" s="36" t="s">
        <v>1926</v>
      </c>
      <c r="S568" s="36">
        <v>91.84</v>
      </c>
      <c r="T568" s="36">
        <v>8</v>
      </c>
      <c r="U568" s="36">
        <v>0</v>
      </c>
      <c r="V568" s="36">
        <v>45.001600000000003</v>
      </c>
    </row>
    <row r="569" spans="1:22" x14ac:dyDescent="0.25">
      <c r="A569" s="36">
        <v>568</v>
      </c>
      <c r="B569" s="36" t="s">
        <v>1922</v>
      </c>
      <c r="C569" s="36">
        <v>2014</v>
      </c>
      <c r="D569" s="37">
        <v>41914</v>
      </c>
      <c r="E569" s="37">
        <v>41921</v>
      </c>
      <c r="F569" s="36" t="s">
        <v>50</v>
      </c>
      <c r="G569" s="36" t="s">
        <v>1923</v>
      </c>
      <c r="H569" s="36" t="s">
        <v>1924</v>
      </c>
      <c r="I569" s="36" t="s">
        <v>41</v>
      </c>
      <c r="J569" s="36" t="s">
        <v>27</v>
      </c>
      <c r="K569" s="36" t="s">
        <v>95</v>
      </c>
      <c r="L569" s="36" t="s">
        <v>96</v>
      </c>
      <c r="M569" s="36">
        <v>98105</v>
      </c>
      <c r="N569" s="36" t="s">
        <v>44</v>
      </c>
      <c r="O569" s="36" t="s">
        <v>1927</v>
      </c>
      <c r="P569" s="36" t="s">
        <v>46</v>
      </c>
      <c r="Q569" s="36" t="s">
        <v>75</v>
      </c>
      <c r="R569" s="36" t="s">
        <v>1928</v>
      </c>
      <c r="S569" s="36">
        <v>81.087999999999994</v>
      </c>
      <c r="T569" s="36">
        <v>7</v>
      </c>
      <c r="U569" s="36">
        <v>0.2</v>
      </c>
      <c r="V569" s="36">
        <v>27.3672</v>
      </c>
    </row>
    <row r="570" spans="1:22" x14ac:dyDescent="0.25">
      <c r="A570" s="36">
        <v>569</v>
      </c>
      <c r="B570" s="36" t="s">
        <v>1922</v>
      </c>
      <c r="C570" s="36">
        <v>2014</v>
      </c>
      <c r="D570" s="37">
        <v>41914</v>
      </c>
      <c r="E570" s="37">
        <v>41921</v>
      </c>
      <c r="F570" s="36" t="s">
        <v>50</v>
      </c>
      <c r="G570" s="36" t="s">
        <v>1923</v>
      </c>
      <c r="H570" s="36" t="s">
        <v>1924</v>
      </c>
      <c r="I570" s="36" t="s">
        <v>41</v>
      </c>
      <c r="J570" s="36" t="s">
        <v>27</v>
      </c>
      <c r="K570" s="36" t="s">
        <v>95</v>
      </c>
      <c r="L570" s="36" t="s">
        <v>96</v>
      </c>
      <c r="M570" s="36">
        <v>98105</v>
      </c>
      <c r="N570" s="36" t="s">
        <v>44</v>
      </c>
      <c r="O570" s="36" t="s">
        <v>1929</v>
      </c>
      <c r="P570" s="36" t="s">
        <v>46</v>
      </c>
      <c r="Q570" s="36" t="s">
        <v>90</v>
      </c>
      <c r="R570" s="36" t="s">
        <v>1930</v>
      </c>
      <c r="S570" s="36">
        <v>19.440000000000001</v>
      </c>
      <c r="T570" s="36">
        <v>3</v>
      </c>
      <c r="U570" s="36">
        <v>0</v>
      </c>
      <c r="V570" s="36">
        <v>9.3312000000000008</v>
      </c>
    </row>
    <row r="571" spans="1:22" x14ac:dyDescent="0.25">
      <c r="A571" s="36">
        <v>570</v>
      </c>
      <c r="B571" s="36" t="s">
        <v>1922</v>
      </c>
      <c r="C571" s="36">
        <v>2014</v>
      </c>
      <c r="D571" s="37">
        <v>41914</v>
      </c>
      <c r="E571" s="37">
        <v>41921</v>
      </c>
      <c r="F571" s="36" t="s">
        <v>50</v>
      </c>
      <c r="G571" s="36" t="s">
        <v>1923</v>
      </c>
      <c r="H571" s="36" t="s">
        <v>1924</v>
      </c>
      <c r="I571" s="36" t="s">
        <v>41</v>
      </c>
      <c r="J571" s="36" t="s">
        <v>27</v>
      </c>
      <c r="K571" s="36" t="s">
        <v>95</v>
      </c>
      <c r="L571" s="36" t="s">
        <v>96</v>
      </c>
      <c r="M571" s="36">
        <v>98105</v>
      </c>
      <c r="N571" s="36" t="s">
        <v>44</v>
      </c>
      <c r="O571" s="36" t="s">
        <v>1931</v>
      </c>
      <c r="P571" s="36" t="s">
        <v>32</v>
      </c>
      <c r="Q571" s="36" t="s">
        <v>36</v>
      </c>
      <c r="R571" s="36" t="s">
        <v>1932</v>
      </c>
      <c r="S571" s="36">
        <v>451.15199999999999</v>
      </c>
      <c r="T571" s="36">
        <v>3</v>
      </c>
      <c r="U571" s="36">
        <v>0.2</v>
      </c>
      <c r="V571" s="36">
        <v>0</v>
      </c>
    </row>
    <row r="572" spans="1:22" x14ac:dyDescent="0.25">
      <c r="A572" s="36">
        <v>571</v>
      </c>
      <c r="B572" s="36" t="s">
        <v>1933</v>
      </c>
      <c r="C572" s="36">
        <v>2014</v>
      </c>
      <c r="D572" s="37">
        <v>42002</v>
      </c>
      <c r="E572" s="37">
        <v>42009</v>
      </c>
      <c r="F572" s="36" t="s">
        <v>50</v>
      </c>
      <c r="G572" s="36" t="s">
        <v>1934</v>
      </c>
      <c r="H572" s="36" t="s">
        <v>1935</v>
      </c>
      <c r="I572" s="36" t="s">
        <v>26</v>
      </c>
      <c r="J572" s="36" t="s">
        <v>27</v>
      </c>
      <c r="K572" s="36" t="s">
        <v>266</v>
      </c>
      <c r="L572" s="36" t="s">
        <v>267</v>
      </c>
      <c r="M572" s="36">
        <v>10024</v>
      </c>
      <c r="N572" s="36" t="s">
        <v>148</v>
      </c>
      <c r="O572" s="36" t="s">
        <v>1894</v>
      </c>
      <c r="P572" s="36" t="s">
        <v>46</v>
      </c>
      <c r="Q572" s="36" t="s">
        <v>47</v>
      </c>
      <c r="R572" s="36" t="s">
        <v>1895</v>
      </c>
      <c r="S572" s="36">
        <v>72.45</v>
      </c>
      <c r="T572" s="36">
        <v>7</v>
      </c>
      <c r="U572" s="36">
        <v>0</v>
      </c>
      <c r="V572" s="36">
        <v>34.776000000000003</v>
      </c>
    </row>
    <row r="573" spans="1:22" x14ac:dyDescent="0.25">
      <c r="A573" s="36">
        <v>572</v>
      </c>
      <c r="B573" s="36" t="s">
        <v>1933</v>
      </c>
      <c r="C573" s="36">
        <v>2014</v>
      </c>
      <c r="D573" s="37">
        <v>42002</v>
      </c>
      <c r="E573" s="37">
        <v>42009</v>
      </c>
      <c r="F573" s="36" t="s">
        <v>50</v>
      </c>
      <c r="G573" s="36" t="s">
        <v>1934</v>
      </c>
      <c r="H573" s="36" t="s">
        <v>1935</v>
      </c>
      <c r="I573" s="36" t="s">
        <v>26</v>
      </c>
      <c r="J573" s="36" t="s">
        <v>27</v>
      </c>
      <c r="K573" s="36" t="s">
        <v>266</v>
      </c>
      <c r="L573" s="36" t="s">
        <v>267</v>
      </c>
      <c r="M573" s="36">
        <v>10024</v>
      </c>
      <c r="N573" s="36" t="s">
        <v>148</v>
      </c>
      <c r="O573" s="36" t="s">
        <v>867</v>
      </c>
      <c r="P573" s="36" t="s">
        <v>46</v>
      </c>
      <c r="Q573" s="36" t="s">
        <v>269</v>
      </c>
      <c r="R573" s="36" t="s">
        <v>868</v>
      </c>
      <c r="S573" s="36">
        <v>13.96</v>
      </c>
      <c r="T573" s="36">
        <v>4</v>
      </c>
      <c r="U573" s="36">
        <v>0</v>
      </c>
      <c r="V573" s="36">
        <v>6.4215999999999998</v>
      </c>
    </row>
    <row r="574" spans="1:22" x14ac:dyDescent="0.25">
      <c r="A574" s="36">
        <v>573</v>
      </c>
      <c r="B574" s="36" t="s">
        <v>1933</v>
      </c>
      <c r="C574" s="36">
        <v>2014</v>
      </c>
      <c r="D574" s="37">
        <v>42002</v>
      </c>
      <c r="E574" s="37">
        <v>42009</v>
      </c>
      <c r="F574" s="36" t="s">
        <v>50</v>
      </c>
      <c r="G574" s="36" t="s">
        <v>1934</v>
      </c>
      <c r="H574" s="36" t="s">
        <v>1935</v>
      </c>
      <c r="I574" s="36" t="s">
        <v>26</v>
      </c>
      <c r="J574" s="36" t="s">
        <v>27</v>
      </c>
      <c r="K574" s="36" t="s">
        <v>266</v>
      </c>
      <c r="L574" s="36" t="s">
        <v>267</v>
      </c>
      <c r="M574" s="36">
        <v>10024</v>
      </c>
      <c r="N574" s="36" t="s">
        <v>148</v>
      </c>
      <c r="O574" s="36" t="s">
        <v>1213</v>
      </c>
      <c r="P574" s="36" t="s">
        <v>46</v>
      </c>
      <c r="Q574" s="36" t="s">
        <v>75</v>
      </c>
      <c r="R574" s="36" t="s">
        <v>1214</v>
      </c>
      <c r="S574" s="36">
        <v>33.264000000000003</v>
      </c>
      <c r="T574" s="36">
        <v>7</v>
      </c>
      <c r="U574" s="36">
        <v>0.2</v>
      </c>
      <c r="V574" s="36">
        <v>11.226599999999999</v>
      </c>
    </row>
    <row r="575" spans="1:22" x14ac:dyDescent="0.25">
      <c r="A575" s="36">
        <v>574</v>
      </c>
      <c r="B575" s="36" t="s">
        <v>1933</v>
      </c>
      <c r="C575" s="36">
        <v>2014</v>
      </c>
      <c r="D575" s="37">
        <v>42002</v>
      </c>
      <c r="E575" s="37">
        <v>42009</v>
      </c>
      <c r="F575" s="36" t="s">
        <v>50</v>
      </c>
      <c r="G575" s="36" t="s">
        <v>1934</v>
      </c>
      <c r="H575" s="36" t="s">
        <v>1935</v>
      </c>
      <c r="I575" s="36" t="s">
        <v>26</v>
      </c>
      <c r="J575" s="36" t="s">
        <v>27</v>
      </c>
      <c r="K575" s="36" t="s">
        <v>266</v>
      </c>
      <c r="L575" s="36" t="s">
        <v>267</v>
      </c>
      <c r="M575" s="36">
        <v>10024</v>
      </c>
      <c r="N575" s="36" t="s">
        <v>148</v>
      </c>
      <c r="O575" s="36" t="s">
        <v>1936</v>
      </c>
      <c r="P575" s="36" t="s">
        <v>71</v>
      </c>
      <c r="Q575" s="36" t="s">
        <v>72</v>
      </c>
      <c r="R575" s="36" t="s">
        <v>1937</v>
      </c>
      <c r="S575" s="36">
        <v>14.85</v>
      </c>
      <c r="T575" s="36">
        <v>3</v>
      </c>
      <c r="U575" s="36">
        <v>0</v>
      </c>
      <c r="V575" s="36">
        <v>4.0095000000000001</v>
      </c>
    </row>
    <row r="576" spans="1:22" x14ac:dyDescent="0.25">
      <c r="A576" s="36">
        <v>575</v>
      </c>
      <c r="B576" s="36" t="s">
        <v>1938</v>
      </c>
      <c r="C576" s="36">
        <v>2013</v>
      </c>
      <c r="D576" s="37">
        <v>41582</v>
      </c>
      <c r="E576" s="37">
        <v>41586</v>
      </c>
      <c r="F576" s="36" t="s">
        <v>50</v>
      </c>
      <c r="G576" s="36" t="s">
        <v>1939</v>
      </c>
      <c r="H576" s="36" t="s">
        <v>1940</v>
      </c>
      <c r="I576" s="36" t="s">
        <v>26</v>
      </c>
      <c r="J576" s="36" t="s">
        <v>27</v>
      </c>
      <c r="K576" s="36" t="s">
        <v>1941</v>
      </c>
      <c r="L576" s="36" t="s">
        <v>96</v>
      </c>
      <c r="M576" s="36">
        <v>98270</v>
      </c>
      <c r="N576" s="36" t="s">
        <v>44</v>
      </c>
      <c r="O576" s="36" t="s">
        <v>1942</v>
      </c>
      <c r="P576" s="36" t="s">
        <v>46</v>
      </c>
      <c r="Q576" s="36" t="s">
        <v>68</v>
      </c>
      <c r="R576" s="36" t="s">
        <v>1943</v>
      </c>
      <c r="S576" s="36">
        <v>8.82</v>
      </c>
      <c r="T576" s="36">
        <v>3</v>
      </c>
      <c r="U576" s="36">
        <v>0</v>
      </c>
      <c r="V576" s="36">
        <v>2.3814000000000002</v>
      </c>
    </row>
    <row r="577" spans="1:22" x14ac:dyDescent="0.25">
      <c r="A577" s="36">
        <v>576</v>
      </c>
      <c r="B577" s="36" t="s">
        <v>1944</v>
      </c>
      <c r="C577" s="36">
        <v>2012</v>
      </c>
      <c r="D577" s="37">
        <v>41170</v>
      </c>
      <c r="E577" s="37">
        <v>41174</v>
      </c>
      <c r="F577" s="36" t="s">
        <v>23</v>
      </c>
      <c r="G577" s="36" t="s">
        <v>1945</v>
      </c>
      <c r="H577" s="36" t="s">
        <v>1946</v>
      </c>
      <c r="I577" s="36" t="s">
        <v>26</v>
      </c>
      <c r="J577" s="36" t="s">
        <v>27</v>
      </c>
      <c r="K577" s="36" t="s">
        <v>1173</v>
      </c>
      <c r="L577" s="36" t="s">
        <v>43</v>
      </c>
      <c r="M577" s="36">
        <v>90805</v>
      </c>
      <c r="N577" s="36" t="s">
        <v>44</v>
      </c>
      <c r="O577" s="36" t="s">
        <v>1925</v>
      </c>
      <c r="P577" s="36" t="s">
        <v>46</v>
      </c>
      <c r="Q577" s="36" t="s">
        <v>90</v>
      </c>
      <c r="R577" s="36" t="s">
        <v>1926</v>
      </c>
      <c r="S577" s="36">
        <v>160.72</v>
      </c>
      <c r="T577" s="36">
        <v>14</v>
      </c>
      <c r="U577" s="36">
        <v>0</v>
      </c>
      <c r="V577" s="36">
        <v>78.752799999999993</v>
      </c>
    </row>
    <row r="578" spans="1:22" x14ac:dyDescent="0.25">
      <c r="A578" s="36">
        <v>577</v>
      </c>
      <c r="B578" s="36" t="s">
        <v>1944</v>
      </c>
      <c r="C578" s="36">
        <v>2012</v>
      </c>
      <c r="D578" s="37">
        <v>41170</v>
      </c>
      <c r="E578" s="37">
        <v>41174</v>
      </c>
      <c r="F578" s="36" t="s">
        <v>23</v>
      </c>
      <c r="G578" s="36" t="s">
        <v>1945</v>
      </c>
      <c r="H578" s="36" t="s">
        <v>1946</v>
      </c>
      <c r="I578" s="36" t="s">
        <v>26</v>
      </c>
      <c r="J578" s="36" t="s">
        <v>27</v>
      </c>
      <c r="K578" s="36" t="s">
        <v>1173</v>
      </c>
      <c r="L578" s="36" t="s">
        <v>43</v>
      </c>
      <c r="M578" s="36">
        <v>90805</v>
      </c>
      <c r="N578" s="36" t="s">
        <v>44</v>
      </c>
      <c r="O578" s="36" t="s">
        <v>1947</v>
      </c>
      <c r="P578" s="36" t="s">
        <v>46</v>
      </c>
      <c r="Q578" s="36" t="s">
        <v>90</v>
      </c>
      <c r="R578" s="36" t="s">
        <v>1948</v>
      </c>
      <c r="S578" s="36">
        <v>19.920000000000002</v>
      </c>
      <c r="T578" s="36">
        <v>4</v>
      </c>
      <c r="U578" s="36">
        <v>0</v>
      </c>
      <c r="V578" s="36">
        <v>9.7607999999999997</v>
      </c>
    </row>
    <row r="579" spans="1:22" x14ac:dyDescent="0.25">
      <c r="A579" s="36">
        <v>578</v>
      </c>
      <c r="B579" s="36" t="s">
        <v>1944</v>
      </c>
      <c r="C579" s="36">
        <v>2012</v>
      </c>
      <c r="D579" s="37">
        <v>41170</v>
      </c>
      <c r="E579" s="37">
        <v>41174</v>
      </c>
      <c r="F579" s="36" t="s">
        <v>23</v>
      </c>
      <c r="G579" s="36" t="s">
        <v>1945</v>
      </c>
      <c r="H579" s="36" t="s">
        <v>1946</v>
      </c>
      <c r="I579" s="36" t="s">
        <v>26</v>
      </c>
      <c r="J579" s="36" t="s">
        <v>27</v>
      </c>
      <c r="K579" s="36" t="s">
        <v>1173</v>
      </c>
      <c r="L579" s="36" t="s">
        <v>43</v>
      </c>
      <c r="M579" s="36">
        <v>90805</v>
      </c>
      <c r="N579" s="36" t="s">
        <v>44</v>
      </c>
      <c r="O579" s="36" t="s">
        <v>1949</v>
      </c>
      <c r="P579" s="36" t="s">
        <v>46</v>
      </c>
      <c r="Q579" s="36" t="s">
        <v>578</v>
      </c>
      <c r="R579" s="36" t="s">
        <v>1950</v>
      </c>
      <c r="S579" s="36">
        <v>7.3</v>
      </c>
      <c r="T579" s="36">
        <v>2</v>
      </c>
      <c r="U579" s="36">
        <v>0</v>
      </c>
      <c r="V579" s="36">
        <v>2.19</v>
      </c>
    </row>
    <row r="580" spans="1:22" x14ac:dyDescent="0.25">
      <c r="A580" s="36">
        <v>579</v>
      </c>
      <c r="B580" s="36" t="s">
        <v>1951</v>
      </c>
      <c r="C580" s="36">
        <v>2014</v>
      </c>
      <c r="D580" s="37">
        <v>41841</v>
      </c>
      <c r="E580" s="37">
        <v>41847</v>
      </c>
      <c r="F580" s="36" t="s">
        <v>50</v>
      </c>
      <c r="G580" s="36" t="s">
        <v>1952</v>
      </c>
      <c r="H580" s="36" t="s">
        <v>1953</v>
      </c>
      <c r="I580" s="36" t="s">
        <v>26</v>
      </c>
      <c r="J580" s="36" t="s">
        <v>27</v>
      </c>
      <c r="K580" s="36" t="s">
        <v>303</v>
      </c>
      <c r="L580" s="36" t="s">
        <v>211</v>
      </c>
      <c r="M580" s="36">
        <v>60610</v>
      </c>
      <c r="N580" s="36" t="s">
        <v>105</v>
      </c>
      <c r="O580" s="36" t="s">
        <v>547</v>
      </c>
      <c r="P580" s="36" t="s">
        <v>46</v>
      </c>
      <c r="Q580" s="36" t="s">
        <v>59</v>
      </c>
      <c r="R580" s="36" t="s">
        <v>548</v>
      </c>
      <c r="S580" s="36">
        <v>69.712000000000003</v>
      </c>
      <c r="T580" s="36">
        <v>2</v>
      </c>
      <c r="U580" s="36">
        <v>0.2</v>
      </c>
      <c r="V580" s="36">
        <v>8.7140000000000004</v>
      </c>
    </row>
    <row r="581" spans="1:22" x14ac:dyDescent="0.25">
      <c r="A581" s="36">
        <v>580</v>
      </c>
      <c r="B581" s="36" t="s">
        <v>1951</v>
      </c>
      <c r="C581" s="36">
        <v>2014</v>
      </c>
      <c r="D581" s="37">
        <v>41841</v>
      </c>
      <c r="E581" s="37">
        <v>41847</v>
      </c>
      <c r="F581" s="36" t="s">
        <v>50</v>
      </c>
      <c r="G581" s="36" t="s">
        <v>1952</v>
      </c>
      <c r="H581" s="36" t="s">
        <v>1953</v>
      </c>
      <c r="I581" s="36" t="s">
        <v>26</v>
      </c>
      <c r="J581" s="36" t="s">
        <v>27</v>
      </c>
      <c r="K581" s="36" t="s">
        <v>303</v>
      </c>
      <c r="L581" s="36" t="s">
        <v>211</v>
      </c>
      <c r="M581" s="36">
        <v>60610</v>
      </c>
      <c r="N581" s="36" t="s">
        <v>105</v>
      </c>
      <c r="O581" s="36" t="s">
        <v>1954</v>
      </c>
      <c r="P581" s="36" t="s">
        <v>32</v>
      </c>
      <c r="Q581" s="36" t="s">
        <v>65</v>
      </c>
      <c r="R581" s="36" t="s">
        <v>1955</v>
      </c>
      <c r="S581" s="36">
        <v>8.7919999999999998</v>
      </c>
      <c r="T581" s="36">
        <v>1</v>
      </c>
      <c r="U581" s="36">
        <v>0.6</v>
      </c>
      <c r="V581" s="36">
        <v>-5.7148000000000003</v>
      </c>
    </row>
    <row r="582" spans="1:22" x14ac:dyDescent="0.25">
      <c r="A582" s="36">
        <v>581</v>
      </c>
      <c r="B582" s="36" t="s">
        <v>1956</v>
      </c>
      <c r="C582" s="36">
        <v>2012</v>
      </c>
      <c r="D582" s="37">
        <v>41162</v>
      </c>
      <c r="E582" s="37">
        <v>41166</v>
      </c>
      <c r="F582" s="36" t="s">
        <v>50</v>
      </c>
      <c r="G582" s="36" t="s">
        <v>1957</v>
      </c>
      <c r="H582" s="36" t="s">
        <v>1958</v>
      </c>
      <c r="I582" s="36" t="s">
        <v>26</v>
      </c>
      <c r="J582" s="36" t="s">
        <v>27</v>
      </c>
      <c r="K582" s="36" t="s">
        <v>42</v>
      </c>
      <c r="L582" s="36" t="s">
        <v>43</v>
      </c>
      <c r="M582" s="36">
        <v>90004</v>
      </c>
      <c r="N582" s="36" t="s">
        <v>44</v>
      </c>
      <c r="O582" s="36" t="s">
        <v>1959</v>
      </c>
      <c r="P582" s="36" t="s">
        <v>46</v>
      </c>
      <c r="Q582" s="36" t="s">
        <v>578</v>
      </c>
      <c r="R582" s="36" t="s">
        <v>1960</v>
      </c>
      <c r="S582" s="36">
        <v>51.52</v>
      </c>
      <c r="T582" s="36">
        <v>4</v>
      </c>
      <c r="U582" s="36">
        <v>0</v>
      </c>
      <c r="V582" s="36">
        <v>1.5456000000000001</v>
      </c>
    </row>
    <row r="583" spans="1:22" x14ac:dyDescent="0.25">
      <c r="A583" s="36">
        <v>582</v>
      </c>
      <c r="B583" s="36" t="s">
        <v>1961</v>
      </c>
      <c r="C583" s="36">
        <v>2014</v>
      </c>
      <c r="D583" s="37">
        <v>41975</v>
      </c>
      <c r="E583" s="37">
        <v>41979</v>
      </c>
      <c r="F583" s="36" t="s">
        <v>50</v>
      </c>
      <c r="G583" s="36" t="s">
        <v>1962</v>
      </c>
      <c r="H583" s="36" t="s">
        <v>1963</v>
      </c>
      <c r="I583" s="36" t="s">
        <v>26</v>
      </c>
      <c r="J583" s="36" t="s">
        <v>27</v>
      </c>
      <c r="K583" s="36" t="s">
        <v>807</v>
      </c>
      <c r="L583" s="36" t="s">
        <v>457</v>
      </c>
      <c r="M583" s="36">
        <v>80219</v>
      </c>
      <c r="N583" s="36" t="s">
        <v>44</v>
      </c>
      <c r="O583" s="36" t="s">
        <v>192</v>
      </c>
      <c r="P583" s="36" t="s">
        <v>71</v>
      </c>
      <c r="Q583" s="36" t="s">
        <v>72</v>
      </c>
      <c r="R583" s="36" t="s">
        <v>193</v>
      </c>
      <c r="S583" s="36">
        <v>470.37599999999998</v>
      </c>
      <c r="T583" s="36">
        <v>3</v>
      </c>
      <c r="U583" s="36">
        <v>0.2</v>
      </c>
      <c r="V583" s="36">
        <v>52.917299999999997</v>
      </c>
    </row>
    <row r="584" spans="1:22" x14ac:dyDescent="0.25">
      <c r="A584" s="36">
        <v>583</v>
      </c>
      <c r="B584" s="36" t="s">
        <v>1961</v>
      </c>
      <c r="C584" s="36">
        <v>2014</v>
      </c>
      <c r="D584" s="37">
        <v>41975</v>
      </c>
      <c r="E584" s="37">
        <v>41979</v>
      </c>
      <c r="F584" s="36" t="s">
        <v>50</v>
      </c>
      <c r="G584" s="36" t="s">
        <v>1962</v>
      </c>
      <c r="H584" s="36" t="s">
        <v>1963</v>
      </c>
      <c r="I584" s="36" t="s">
        <v>26</v>
      </c>
      <c r="J584" s="36" t="s">
        <v>27</v>
      </c>
      <c r="K584" s="36" t="s">
        <v>807</v>
      </c>
      <c r="L584" s="36" t="s">
        <v>457</v>
      </c>
      <c r="M584" s="36">
        <v>80219</v>
      </c>
      <c r="N584" s="36" t="s">
        <v>44</v>
      </c>
      <c r="O584" s="36" t="s">
        <v>1964</v>
      </c>
      <c r="P584" s="36" t="s">
        <v>71</v>
      </c>
      <c r="Q584" s="36" t="s">
        <v>72</v>
      </c>
      <c r="R584" s="36" t="s">
        <v>1965</v>
      </c>
      <c r="S584" s="36">
        <v>105.584</v>
      </c>
      <c r="T584" s="36">
        <v>2</v>
      </c>
      <c r="U584" s="36">
        <v>0.2</v>
      </c>
      <c r="V584" s="36">
        <v>9.2385999999999999</v>
      </c>
    </row>
    <row r="585" spans="1:22" x14ac:dyDescent="0.25">
      <c r="A585" s="36">
        <v>584</v>
      </c>
      <c r="B585" s="36" t="s">
        <v>1961</v>
      </c>
      <c r="C585" s="36">
        <v>2014</v>
      </c>
      <c r="D585" s="37">
        <v>41975</v>
      </c>
      <c r="E585" s="37">
        <v>41979</v>
      </c>
      <c r="F585" s="36" t="s">
        <v>50</v>
      </c>
      <c r="G585" s="36" t="s">
        <v>1962</v>
      </c>
      <c r="H585" s="36" t="s">
        <v>1963</v>
      </c>
      <c r="I585" s="36" t="s">
        <v>26</v>
      </c>
      <c r="J585" s="36" t="s">
        <v>27</v>
      </c>
      <c r="K585" s="36" t="s">
        <v>807</v>
      </c>
      <c r="L585" s="36" t="s">
        <v>457</v>
      </c>
      <c r="M585" s="36">
        <v>80219</v>
      </c>
      <c r="N585" s="36" t="s">
        <v>44</v>
      </c>
      <c r="O585" s="36" t="s">
        <v>437</v>
      </c>
      <c r="P585" s="36" t="s">
        <v>46</v>
      </c>
      <c r="Q585" s="36" t="s">
        <v>78</v>
      </c>
      <c r="R585" s="36" t="s">
        <v>438</v>
      </c>
      <c r="S585" s="36">
        <v>31.152000000000001</v>
      </c>
      <c r="T585" s="36">
        <v>3</v>
      </c>
      <c r="U585" s="36">
        <v>0.2</v>
      </c>
      <c r="V585" s="36">
        <v>3.5045999999999999</v>
      </c>
    </row>
    <row r="586" spans="1:22" x14ac:dyDescent="0.25">
      <c r="A586" s="36">
        <v>585</v>
      </c>
      <c r="B586" s="36" t="s">
        <v>1961</v>
      </c>
      <c r="C586" s="36">
        <v>2014</v>
      </c>
      <c r="D586" s="37">
        <v>41975</v>
      </c>
      <c r="E586" s="37">
        <v>41979</v>
      </c>
      <c r="F586" s="36" t="s">
        <v>50</v>
      </c>
      <c r="G586" s="36" t="s">
        <v>1962</v>
      </c>
      <c r="H586" s="36" t="s">
        <v>1963</v>
      </c>
      <c r="I586" s="36" t="s">
        <v>26</v>
      </c>
      <c r="J586" s="36" t="s">
        <v>27</v>
      </c>
      <c r="K586" s="36" t="s">
        <v>807</v>
      </c>
      <c r="L586" s="36" t="s">
        <v>457</v>
      </c>
      <c r="M586" s="36">
        <v>80219</v>
      </c>
      <c r="N586" s="36" t="s">
        <v>44</v>
      </c>
      <c r="O586" s="36" t="s">
        <v>1966</v>
      </c>
      <c r="P586" s="36" t="s">
        <v>46</v>
      </c>
      <c r="Q586" s="36" t="s">
        <v>75</v>
      </c>
      <c r="R586" s="36" t="s">
        <v>1967</v>
      </c>
      <c r="S586" s="36">
        <v>6.7830000000000004</v>
      </c>
      <c r="T586" s="36">
        <v>7</v>
      </c>
      <c r="U586" s="36">
        <v>0.7</v>
      </c>
      <c r="V586" s="36">
        <v>-4.7481</v>
      </c>
    </row>
    <row r="587" spans="1:22" x14ac:dyDescent="0.25">
      <c r="A587" s="36">
        <v>586</v>
      </c>
      <c r="B587" s="36" t="s">
        <v>1961</v>
      </c>
      <c r="C587" s="36">
        <v>2014</v>
      </c>
      <c r="D587" s="37">
        <v>41975</v>
      </c>
      <c r="E587" s="37">
        <v>41979</v>
      </c>
      <c r="F587" s="36" t="s">
        <v>50</v>
      </c>
      <c r="G587" s="36" t="s">
        <v>1962</v>
      </c>
      <c r="H587" s="36" t="s">
        <v>1963</v>
      </c>
      <c r="I587" s="36" t="s">
        <v>26</v>
      </c>
      <c r="J587" s="36" t="s">
        <v>27</v>
      </c>
      <c r="K587" s="36" t="s">
        <v>807</v>
      </c>
      <c r="L587" s="36" t="s">
        <v>457</v>
      </c>
      <c r="M587" s="36">
        <v>80219</v>
      </c>
      <c r="N587" s="36" t="s">
        <v>44</v>
      </c>
      <c r="O587" s="36" t="s">
        <v>625</v>
      </c>
      <c r="P587" s="36" t="s">
        <v>71</v>
      </c>
      <c r="Q587" s="36" t="s">
        <v>72</v>
      </c>
      <c r="R587" s="36" t="s">
        <v>626</v>
      </c>
      <c r="S587" s="36">
        <v>406.36799999999999</v>
      </c>
      <c r="T587" s="36">
        <v>4</v>
      </c>
      <c r="U587" s="36">
        <v>0.2</v>
      </c>
      <c r="V587" s="36">
        <v>30.477599999999999</v>
      </c>
    </row>
    <row r="588" spans="1:22" x14ac:dyDescent="0.25">
      <c r="A588" s="36">
        <v>587</v>
      </c>
      <c r="B588" s="36" t="s">
        <v>1968</v>
      </c>
      <c r="C588" s="36">
        <v>2012</v>
      </c>
      <c r="D588" s="37">
        <v>41093</v>
      </c>
      <c r="E588" s="37">
        <v>41099</v>
      </c>
      <c r="F588" s="36" t="s">
        <v>50</v>
      </c>
      <c r="G588" s="36" t="s">
        <v>1969</v>
      </c>
      <c r="H588" s="36" t="s">
        <v>1970</v>
      </c>
      <c r="I588" s="36" t="s">
        <v>26</v>
      </c>
      <c r="J588" s="36" t="s">
        <v>27</v>
      </c>
      <c r="K588" s="36" t="s">
        <v>1464</v>
      </c>
      <c r="L588" s="36" t="s">
        <v>29</v>
      </c>
      <c r="M588" s="36">
        <v>40475</v>
      </c>
      <c r="N588" s="36" t="s">
        <v>30</v>
      </c>
      <c r="O588" s="36" t="s">
        <v>1445</v>
      </c>
      <c r="P588" s="36" t="s">
        <v>32</v>
      </c>
      <c r="Q588" s="36" t="s">
        <v>36</v>
      </c>
      <c r="R588" s="36" t="s">
        <v>1446</v>
      </c>
      <c r="S588" s="36">
        <v>70.98</v>
      </c>
      <c r="T588" s="36">
        <v>1</v>
      </c>
      <c r="U588" s="36">
        <v>0</v>
      </c>
      <c r="V588" s="36">
        <v>4.9686000000000003</v>
      </c>
    </row>
    <row r="589" spans="1:22" x14ac:dyDescent="0.25">
      <c r="A589" s="36">
        <v>588</v>
      </c>
      <c r="B589" s="36" t="s">
        <v>1968</v>
      </c>
      <c r="C589" s="36">
        <v>2012</v>
      </c>
      <c r="D589" s="37">
        <v>41093</v>
      </c>
      <c r="E589" s="37">
        <v>41099</v>
      </c>
      <c r="F589" s="36" t="s">
        <v>50</v>
      </c>
      <c r="G589" s="36" t="s">
        <v>1969</v>
      </c>
      <c r="H589" s="36" t="s">
        <v>1970</v>
      </c>
      <c r="I589" s="36" t="s">
        <v>26</v>
      </c>
      <c r="J589" s="36" t="s">
        <v>27</v>
      </c>
      <c r="K589" s="36" t="s">
        <v>1464</v>
      </c>
      <c r="L589" s="36" t="s">
        <v>29</v>
      </c>
      <c r="M589" s="36">
        <v>40475</v>
      </c>
      <c r="N589" s="36" t="s">
        <v>30</v>
      </c>
      <c r="O589" s="36" t="s">
        <v>1971</v>
      </c>
      <c r="P589" s="36" t="s">
        <v>46</v>
      </c>
      <c r="Q589" s="36" t="s">
        <v>47</v>
      </c>
      <c r="R589" s="36" t="s">
        <v>1972</v>
      </c>
      <c r="S589" s="36">
        <v>294.93</v>
      </c>
      <c r="T589" s="36">
        <v>3</v>
      </c>
      <c r="U589" s="36">
        <v>0</v>
      </c>
      <c r="V589" s="36">
        <v>144.51570000000001</v>
      </c>
    </row>
    <row r="590" spans="1:22" x14ac:dyDescent="0.25">
      <c r="A590" s="36">
        <v>589</v>
      </c>
      <c r="B590" s="36" t="s">
        <v>1973</v>
      </c>
      <c r="C590" s="36">
        <v>2013</v>
      </c>
      <c r="D590" s="37">
        <v>41354</v>
      </c>
      <c r="E590" s="37">
        <v>41358</v>
      </c>
      <c r="F590" s="36" t="s">
        <v>50</v>
      </c>
      <c r="G590" s="36" t="s">
        <v>1974</v>
      </c>
      <c r="H590" s="36" t="s">
        <v>1975</v>
      </c>
      <c r="I590" s="36" t="s">
        <v>26</v>
      </c>
      <c r="J590" s="36" t="s">
        <v>27</v>
      </c>
      <c r="K590" s="36" t="s">
        <v>1976</v>
      </c>
      <c r="L590" s="36" t="s">
        <v>420</v>
      </c>
      <c r="M590" s="36">
        <v>97301</v>
      </c>
      <c r="N590" s="36" t="s">
        <v>44</v>
      </c>
      <c r="O590" s="36" t="s">
        <v>1977</v>
      </c>
      <c r="P590" s="36" t="s">
        <v>71</v>
      </c>
      <c r="Q590" s="36" t="s">
        <v>72</v>
      </c>
      <c r="R590" s="36" t="s">
        <v>1978</v>
      </c>
      <c r="S590" s="36">
        <v>84.784000000000006</v>
      </c>
      <c r="T590" s="36">
        <v>2</v>
      </c>
      <c r="U590" s="36">
        <v>0.2</v>
      </c>
      <c r="V590" s="36">
        <v>-20.136199999999999</v>
      </c>
    </row>
    <row r="591" spans="1:22" x14ac:dyDescent="0.25">
      <c r="A591" s="36">
        <v>590</v>
      </c>
      <c r="B591" s="36" t="s">
        <v>1973</v>
      </c>
      <c r="C591" s="36">
        <v>2013</v>
      </c>
      <c r="D591" s="37">
        <v>41354</v>
      </c>
      <c r="E591" s="37">
        <v>41358</v>
      </c>
      <c r="F591" s="36" t="s">
        <v>50</v>
      </c>
      <c r="G591" s="36" t="s">
        <v>1974</v>
      </c>
      <c r="H591" s="36" t="s">
        <v>1975</v>
      </c>
      <c r="I591" s="36" t="s">
        <v>26</v>
      </c>
      <c r="J591" s="36" t="s">
        <v>27</v>
      </c>
      <c r="K591" s="36" t="s">
        <v>1976</v>
      </c>
      <c r="L591" s="36" t="s">
        <v>420</v>
      </c>
      <c r="M591" s="36">
        <v>97301</v>
      </c>
      <c r="N591" s="36" t="s">
        <v>44</v>
      </c>
      <c r="O591" s="36" t="s">
        <v>1979</v>
      </c>
      <c r="P591" s="36" t="s">
        <v>46</v>
      </c>
      <c r="Q591" s="36" t="s">
        <v>90</v>
      </c>
      <c r="R591" s="36" t="s">
        <v>1980</v>
      </c>
      <c r="S591" s="36">
        <v>20.736000000000001</v>
      </c>
      <c r="T591" s="36">
        <v>4</v>
      </c>
      <c r="U591" s="36">
        <v>0.2</v>
      </c>
      <c r="V591" s="36">
        <v>7.2576000000000001</v>
      </c>
    </row>
    <row r="592" spans="1:22" x14ac:dyDescent="0.25">
      <c r="A592" s="36">
        <v>591</v>
      </c>
      <c r="B592" s="36" t="s">
        <v>1973</v>
      </c>
      <c r="C592" s="36">
        <v>2013</v>
      </c>
      <c r="D592" s="37">
        <v>41354</v>
      </c>
      <c r="E592" s="37">
        <v>41358</v>
      </c>
      <c r="F592" s="36" t="s">
        <v>50</v>
      </c>
      <c r="G592" s="36" t="s">
        <v>1974</v>
      </c>
      <c r="H592" s="36" t="s">
        <v>1975</v>
      </c>
      <c r="I592" s="36" t="s">
        <v>26</v>
      </c>
      <c r="J592" s="36" t="s">
        <v>27</v>
      </c>
      <c r="K592" s="36" t="s">
        <v>1976</v>
      </c>
      <c r="L592" s="36" t="s">
        <v>420</v>
      </c>
      <c r="M592" s="36">
        <v>97301</v>
      </c>
      <c r="N592" s="36" t="s">
        <v>44</v>
      </c>
      <c r="O592" s="36" t="s">
        <v>1712</v>
      </c>
      <c r="P592" s="36" t="s">
        <v>46</v>
      </c>
      <c r="Q592" s="36" t="s">
        <v>75</v>
      </c>
      <c r="R592" s="36" t="s">
        <v>1713</v>
      </c>
      <c r="S592" s="36">
        <v>16.821000000000002</v>
      </c>
      <c r="T592" s="36">
        <v>3</v>
      </c>
      <c r="U592" s="36">
        <v>0.7</v>
      </c>
      <c r="V592" s="36">
        <v>-12.896100000000001</v>
      </c>
    </row>
    <row r="593" spans="1:22" x14ac:dyDescent="0.25">
      <c r="A593" s="36">
        <v>592</v>
      </c>
      <c r="B593" s="36" t="s">
        <v>1973</v>
      </c>
      <c r="C593" s="36">
        <v>2013</v>
      </c>
      <c r="D593" s="37">
        <v>41354</v>
      </c>
      <c r="E593" s="37">
        <v>41358</v>
      </c>
      <c r="F593" s="36" t="s">
        <v>50</v>
      </c>
      <c r="G593" s="36" t="s">
        <v>1974</v>
      </c>
      <c r="H593" s="36" t="s">
        <v>1975</v>
      </c>
      <c r="I593" s="36" t="s">
        <v>26</v>
      </c>
      <c r="J593" s="36" t="s">
        <v>27</v>
      </c>
      <c r="K593" s="36" t="s">
        <v>1976</v>
      </c>
      <c r="L593" s="36" t="s">
        <v>420</v>
      </c>
      <c r="M593" s="36">
        <v>97301</v>
      </c>
      <c r="N593" s="36" t="s">
        <v>44</v>
      </c>
      <c r="O593" s="36" t="s">
        <v>1981</v>
      </c>
      <c r="P593" s="36" t="s">
        <v>46</v>
      </c>
      <c r="Q593" s="36" t="s">
        <v>90</v>
      </c>
      <c r="R593" s="36" t="s">
        <v>1982</v>
      </c>
      <c r="S593" s="36">
        <v>10.368</v>
      </c>
      <c r="T593" s="36">
        <v>2</v>
      </c>
      <c r="U593" s="36">
        <v>0.2</v>
      </c>
      <c r="V593" s="36">
        <v>3.6288</v>
      </c>
    </row>
    <row r="594" spans="1:22" x14ac:dyDescent="0.25">
      <c r="A594" s="36">
        <v>593</v>
      </c>
      <c r="B594" s="36" t="s">
        <v>1983</v>
      </c>
      <c r="C594" s="36">
        <v>2011</v>
      </c>
      <c r="D594" s="37">
        <v>40553</v>
      </c>
      <c r="E594" s="37">
        <v>40557</v>
      </c>
      <c r="F594" s="36" t="s">
        <v>50</v>
      </c>
      <c r="G594" s="36" t="s">
        <v>1984</v>
      </c>
      <c r="H594" s="36" t="s">
        <v>1985</v>
      </c>
      <c r="I594" s="36" t="s">
        <v>26</v>
      </c>
      <c r="J594" s="36" t="s">
        <v>27</v>
      </c>
      <c r="K594" s="36" t="s">
        <v>1986</v>
      </c>
      <c r="L594" s="36" t="s">
        <v>104</v>
      </c>
      <c r="M594" s="36">
        <v>78041</v>
      </c>
      <c r="N594" s="36" t="s">
        <v>105</v>
      </c>
      <c r="O594" s="36" t="s">
        <v>1987</v>
      </c>
      <c r="P594" s="36" t="s">
        <v>46</v>
      </c>
      <c r="Q594" s="36" t="s">
        <v>68</v>
      </c>
      <c r="R594" s="36" t="s">
        <v>1988</v>
      </c>
      <c r="S594" s="36">
        <v>9.3439999999999994</v>
      </c>
      <c r="T594" s="36">
        <v>2</v>
      </c>
      <c r="U594" s="36">
        <v>0.2</v>
      </c>
      <c r="V594" s="36">
        <v>1.1679999999999999</v>
      </c>
    </row>
    <row r="595" spans="1:22" x14ac:dyDescent="0.25">
      <c r="A595" s="36">
        <v>594</v>
      </c>
      <c r="B595" s="36" t="s">
        <v>1983</v>
      </c>
      <c r="C595" s="36">
        <v>2011</v>
      </c>
      <c r="D595" s="37">
        <v>40553</v>
      </c>
      <c r="E595" s="37">
        <v>40557</v>
      </c>
      <c r="F595" s="36" t="s">
        <v>50</v>
      </c>
      <c r="G595" s="36" t="s">
        <v>1984</v>
      </c>
      <c r="H595" s="36" t="s">
        <v>1985</v>
      </c>
      <c r="I595" s="36" t="s">
        <v>26</v>
      </c>
      <c r="J595" s="36" t="s">
        <v>27</v>
      </c>
      <c r="K595" s="36" t="s">
        <v>1986</v>
      </c>
      <c r="L595" s="36" t="s">
        <v>104</v>
      </c>
      <c r="M595" s="36">
        <v>78041</v>
      </c>
      <c r="N595" s="36" t="s">
        <v>105</v>
      </c>
      <c r="O595" s="36" t="s">
        <v>844</v>
      </c>
      <c r="P595" s="36" t="s">
        <v>71</v>
      </c>
      <c r="Q595" s="36" t="s">
        <v>161</v>
      </c>
      <c r="R595" s="36" t="s">
        <v>845</v>
      </c>
      <c r="S595" s="36">
        <v>31.2</v>
      </c>
      <c r="T595" s="36">
        <v>3</v>
      </c>
      <c r="U595" s="36">
        <v>0.2</v>
      </c>
      <c r="V595" s="36">
        <v>9.75</v>
      </c>
    </row>
    <row r="596" spans="1:22" x14ac:dyDescent="0.25">
      <c r="A596" s="36">
        <v>595</v>
      </c>
      <c r="B596" s="36" t="s">
        <v>1989</v>
      </c>
      <c r="C596" s="36">
        <v>2011</v>
      </c>
      <c r="D596" s="37">
        <v>40763</v>
      </c>
      <c r="E596" s="37">
        <v>40770</v>
      </c>
      <c r="F596" s="36" t="s">
        <v>50</v>
      </c>
      <c r="G596" s="36" t="s">
        <v>1990</v>
      </c>
      <c r="H596" s="36" t="s">
        <v>1991</v>
      </c>
      <c r="I596" s="36" t="s">
        <v>26</v>
      </c>
      <c r="J596" s="36" t="s">
        <v>27</v>
      </c>
      <c r="K596" s="36" t="s">
        <v>947</v>
      </c>
      <c r="L596" s="36" t="s">
        <v>43</v>
      </c>
      <c r="M596" s="36">
        <v>92024</v>
      </c>
      <c r="N596" s="36" t="s">
        <v>44</v>
      </c>
      <c r="O596" s="36" t="s">
        <v>1992</v>
      </c>
      <c r="P596" s="36" t="s">
        <v>46</v>
      </c>
      <c r="Q596" s="36" t="s">
        <v>78</v>
      </c>
      <c r="R596" s="36" t="s">
        <v>1993</v>
      </c>
      <c r="S596" s="36">
        <v>76.12</v>
      </c>
      <c r="T596" s="36">
        <v>2</v>
      </c>
      <c r="U596" s="36">
        <v>0</v>
      </c>
      <c r="V596" s="36">
        <v>22.0748</v>
      </c>
    </row>
    <row r="597" spans="1:22" x14ac:dyDescent="0.25">
      <c r="A597" s="36">
        <v>596</v>
      </c>
      <c r="B597" s="36" t="s">
        <v>1989</v>
      </c>
      <c r="C597" s="36">
        <v>2011</v>
      </c>
      <c r="D597" s="37">
        <v>40763</v>
      </c>
      <c r="E597" s="37">
        <v>40770</v>
      </c>
      <c r="F597" s="36" t="s">
        <v>50</v>
      </c>
      <c r="G597" s="36" t="s">
        <v>1990</v>
      </c>
      <c r="H597" s="36" t="s">
        <v>1991</v>
      </c>
      <c r="I597" s="36" t="s">
        <v>26</v>
      </c>
      <c r="J597" s="36" t="s">
        <v>27</v>
      </c>
      <c r="K597" s="36" t="s">
        <v>947</v>
      </c>
      <c r="L597" s="36" t="s">
        <v>43</v>
      </c>
      <c r="M597" s="36">
        <v>92024</v>
      </c>
      <c r="N597" s="36" t="s">
        <v>44</v>
      </c>
      <c r="O597" s="36" t="s">
        <v>1432</v>
      </c>
      <c r="P597" s="36" t="s">
        <v>71</v>
      </c>
      <c r="Q597" s="36" t="s">
        <v>1216</v>
      </c>
      <c r="R597" s="36" t="s">
        <v>1433</v>
      </c>
      <c r="S597" s="36">
        <v>1199.9760000000001</v>
      </c>
      <c r="T597" s="36">
        <v>3</v>
      </c>
      <c r="U597" s="36">
        <v>0.2</v>
      </c>
      <c r="V597" s="36">
        <v>434.99130000000002</v>
      </c>
    </row>
    <row r="598" spans="1:22" x14ac:dyDescent="0.25">
      <c r="A598" s="36">
        <v>597</v>
      </c>
      <c r="B598" s="36" t="s">
        <v>1989</v>
      </c>
      <c r="C598" s="36">
        <v>2011</v>
      </c>
      <c r="D598" s="37">
        <v>40763</v>
      </c>
      <c r="E598" s="37">
        <v>40770</v>
      </c>
      <c r="F598" s="36" t="s">
        <v>50</v>
      </c>
      <c r="G598" s="36" t="s">
        <v>1990</v>
      </c>
      <c r="H598" s="36" t="s">
        <v>1991</v>
      </c>
      <c r="I598" s="36" t="s">
        <v>26</v>
      </c>
      <c r="J598" s="36" t="s">
        <v>27</v>
      </c>
      <c r="K598" s="36" t="s">
        <v>947</v>
      </c>
      <c r="L598" s="36" t="s">
        <v>43</v>
      </c>
      <c r="M598" s="36">
        <v>92024</v>
      </c>
      <c r="N598" s="36" t="s">
        <v>44</v>
      </c>
      <c r="O598" s="36" t="s">
        <v>1152</v>
      </c>
      <c r="P598" s="36" t="s">
        <v>71</v>
      </c>
      <c r="Q598" s="36" t="s">
        <v>72</v>
      </c>
      <c r="R598" s="36" t="s">
        <v>1153</v>
      </c>
      <c r="S598" s="36">
        <v>445.96</v>
      </c>
      <c r="T598" s="36">
        <v>5</v>
      </c>
      <c r="U598" s="36">
        <v>0.2</v>
      </c>
      <c r="V598" s="36">
        <v>55.744999999999997</v>
      </c>
    </row>
    <row r="599" spans="1:22" x14ac:dyDescent="0.25">
      <c r="A599" s="36">
        <v>598</v>
      </c>
      <c r="B599" s="36" t="s">
        <v>1989</v>
      </c>
      <c r="C599" s="36">
        <v>2011</v>
      </c>
      <c r="D599" s="37">
        <v>40763</v>
      </c>
      <c r="E599" s="37">
        <v>40770</v>
      </c>
      <c r="F599" s="36" t="s">
        <v>50</v>
      </c>
      <c r="G599" s="36" t="s">
        <v>1990</v>
      </c>
      <c r="H599" s="36" t="s">
        <v>1991</v>
      </c>
      <c r="I599" s="36" t="s">
        <v>26</v>
      </c>
      <c r="J599" s="36" t="s">
        <v>27</v>
      </c>
      <c r="K599" s="36" t="s">
        <v>947</v>
      </c>
      <c r="L599" s="36" t="s">
        <v>43</v>
      </c>
      <c r="M599" s="36">
        <v>92024</v>
      </c>
      <c r="N599" s="36" t="s">
        <v>44</v>
      </c>
      <c r="O599" s="36" t="s">
        <v>1994</v>
      </c>
      <c r="P599" s="36" t="s">
        <v>32</v>
      </c>
      <c r="Q599" s="36" t="s">
        <v>65</v>
      </c>
      <c r="R599" s="36" t="s">
        <v>1995</v>
      </c>
      <c r="S599" s="36">
        <v>327.76</v>
      </c>
      <c r="T599" s="36">
        <v>8</v>
      </c>
      <c r="U599" s="36">
        <v>0</v>
      </c>
      <c r="V599" s="36">
        <v>91.772800000000004</v>
      </c>
    </row>
    <row r="600" spans="1:22" x14ac:dyDescent="0.25">
      <c r="A600" s="36">
        <v>599</v>
      </c>
      <c r="B600" s="36" t="s">
        <v>1996</v>
      </c>
      <c r="C600" s="36">
        <v>2013</v>
      </c>
      <c r="D600" s="37">
        <v>41470</v>
      </c>
      <c r="E600" s="37">
        <v>41472</v>
      </c>
      <c r="F600" s="36" t="s">
        <v>188</v>
      </c>
      <c r="G600" s="36" t="s">
        <v>1997</v>
      </c>
      <c r="H600" s="36" t="s">
        <v>1998</v>
      </c>
      <c r="I600" s="36" t="s">
        <v>26</v>
      </c>
      <c r="J600" s="36" t="s">
        <v>27</v>
      </c>
      <c r="K600" s="36" t="s">
        <v>146</v>
      </c>
      <c r="L600" s="36" t="s">
        <v>147</v>
      </c>
      <c r="M600" s="36">
        <v>19134</v>
      </c>
      <c r="N600" s="36" t="s">
        <v>148</v>
      </c>
      <c r="O600" s="36" t="s">
        <v>1999</v>
      </c>
      <c r="P600" s="36" t="s">
        <v>46</v>
      </c>
      <c r="Q600" s="36" t="s">
        <v>578</v>
      </c>
      <c r="R600" s="36" t="s">
        <v>2000</v>
      </c>
      <c r="S600" s="36">
        <v>11.632</v>
      </c>
      <c r="T600" s="36">
        <v>2</v>
      </c>
      <c r="U600" s="36">
        <v>0.2</v>
      </c>
      <c r="V600" s="36">
        <v>1.0178</v>
      </c>
    </row>
    <row r="601" spans="1:22" x14ac:dyDescent="0.25">
      <c r="A601" s="36">
        <v>600</v>
      </c>
      <c r="B601" s="36" t="s">
        <v>2001</v>
      </c>
      <c r="C601" s="36">
        <v>2013</v>
      </c>
      <c r="D601" s="37">
        <v>41472</v>
      </c>
      <c r="E601" s="37">
        <v>41477</v>
      </c>
      <c r="F601" s="36" t="s">
        <v>50</v>
      </c>
      <c r="G601" s="36" t="s">
        <v>2002</v>
      </c>
      <c r="H601" s="36" t="s">
        <v>2003</v>
      </c>
      <c r="I601" s="36" t="s">
        <v>26</v>
      </c>
      <c r="J601" s="36" t="s">
        <v>27</v>
      </c>
      <c r="K601" s="36" t="s">
        <v>146</v>
      </c>
      <c r="L601" s="36" t="s">
        <v>147</v>
      </c>
      <c r="M601" s="36">
        <v>19120</v>
      </c>
      <c r="N601" s="36" t="s">
        <v>148</v>
      </c>
      <c r="O601" s="36" t="s">
        <v>2004</v>
      </c>
      <c r="P601" s="36" t="s">
        <v>71</v>
      </c>
      <c r="Q601" s="36" t="s">
        <v>72</v>
      </c>
      <c r="R601" s="36" t="s">
        <v>2005</v>
      </c>
      <c r="S601" s="36">
        <v>143.982</v>
      </c>
      <c r="T601" s="36">
        <v>3</v>
      </c>
      <c r="U601" s="36">
        <v>0.4</v>
      </c>
      <c r="V601" s="36">
        <v>-28.796399999999998</v>
      </c>
    </row>
    <row r="602" spans="1:22" x14ac:dyDescent="0.25">
      <c r="A602" s="36">
        <v>601</v>
      </c>
      <c r="B602" s="36" t="s">
        <v>2001</v>
      </c>
      <c r="C602" s="36">
        <v>2013</v>
      </c>
      <c r="D602" s="37">
        <v>41472</v>
      </c>
      <c r="E602" s="37">
        <v>41477</v>
      </c>
      <c r="F602" s="36" t="s">
        <v>50</v>
      </c>
      <c r="G602" s="36" t="s">
        <v>2002</v>
      </c>
      <c r="H602" s="36" t="s">
        <v>2003</v>
      </c>
      <c r="I602" s="36" t="s">
        <v>26</v>
      </c>
      <c r="J602" s="36" t="s">
        <v>27</v>
      </c>
      <c r="K602" s="36" t="s">
        <v>146</v>
      </c>
      <c r="L602" s="36" t="s">
        <v>147</v>
      </c>
      <c r="M602" s="36">
        <v>19120</v>
      </c>
      <c r="N602" s="36" t="s">
        <v>148</v>
      </c>
      <c r="O602" s="36" t="s">
        <v>2006</v>
      </c>
      <c r="P602" s="36" t="s">
        <v>71</v>
      </c>
      <c r="Q602" s="36" t="s">
        <v>72</v>
      </c>
      <c r="R602" s="36" t="s">
        <v>2007</v>
      </c>
      <c r="S602" s="36">
        <v>494.37599999999998</v>
      </c>
      <c r="T602" s="36">
        <v>4</v>
      </c>
      <c r="U602" s="36">
        <v>0.4</v>
      </c>
      <c r="V602" s="36">
        <v>-115.3544</v>
      </c>
    </row>
    <row r="603" spans="1:22" x14ac:dyDescent="0.25">
      <c r="A603" s="36">
        <v>602</v>
      </c>
      <c r="B603" s="36" t="s">
        <v>2001</v>
      </c>
      <c r="C603" s="36">
        <v>2013</v>
      </c>
      <c r="D603" s="37">
        <v>41472</v>
      </c>
      <c r="E603" s="37">
        <v>41477</v>
      </c>
      <c r="F603" s="36" t="s">
        <v>50</v>
      </c>
      <c r="G603" s="36" t="s">
        <v>2002</v>
      </c>
      <c r="H603" s="36" t="s">
        <v>2003</v>
      </c>
      <c r="I603" s="36" t="s">
        <v>26</v>
      </c>
      <c r="J603" s="36" t="s">
        <v>27</v>
      </c>
      <c r="K603" s="36" t="s">
        <v>146</v>
      </c>
      <c r="L603" s="36" t="s">
        <v>147</v>
      </c>
      <c r="M603" s="36">
        <v>19120</v>
      </c>
      <c r="N603" s="36" t="s">
        <v>148</v>
      </c>
      <c r="O603" s="36" t="s">
        <v>1949</v>
      </c>
      <c r="P603" s="36" t="s">
        <v>46</v>
      </c>
      <c r="Q603" s="36" t="s">
        <v>578</v>
      </c>
      <c r="R603" s="36" t="s">
        <v>1950</v>
      </c>
      <c r="S603" s="36">
        <v>5.84</v>
      </c>
      <c r="T603" s="36">
        <v>2</v>
      </c>
      <c r="U603" s="36">
        <v>0.2</v>
      </c>
      <c r="V603" s="36">
        <v>0.73</v>
      </c>
    </row>
    <row r="604" spans="1:22" x14ac:dyDescent="0.25">
      <c r="A604" s="36">
        <v>603</v>
      </c>
      <c r="B604" s="36" t="s">
        <v>2008</v>
      </c>
      <c r="C604" s="36">
        <v>2011</v>
      </c>
      <c r="D604" s="37">
        <v>40617</v>
      </c>
      <c r="E604" s="37">
        <v>40621</v>
      </c>
      <c r="F604" s="36" t="s">
        <v>50</v>
      </c>
      <c r="G604" s="36" t="s">
        <v>2009</v>
      </c>
      <c r="H604" s="36" t="s">
        <v>2010</v>
      </c>
      <c r="I604" s="36" t="s">
        <v>26</v>
      </c>
      <c r="J604" s="36" t="s">
        <v>27</v>
      </c>
      <c r="K604" s="36" t="s">
        <v>900</v>
      </c>
      <c r="L604" s="36" t="s">
        <v>54</v>
      </c>
      <c r="M604" s="36">
        <v>33614</v>
      </c>
      <c r="N604" s="36" t="s">
        <v>30</v>
      </c>
      <c r="O604" s="36" t="s">
        <v>2011</v>
      </c>
      <c r="P604" s="36" t="s">
        <v>46</v>
      </c>
      <c r="Q604" s="36" t="s">
        <v>59</v>
      </c>
      <c r="R604" s="36" t="s">
        <v>2012</v>
      </c>
      <c r="S604" s="36">
        <v>142.77600000000001</v>
      </c>
      <c r="T604" s="36">
        <v>1</v>
      </c>
      <c r="U604" s="36">
        <v>0.2</v>
      </c>
      <c r="V604" s="36">
        <v>17.847000000000001</v>
      </c>
    </row>
    <row r="605" spans="1:22" x14ac:dyDescent="0.25">
      <c r="A605" s="36">
        <v>604</v>
      </c>
      <c r="B605" s="36" t="s">
        <v>2008</v>
      </c>
      <c r="C605" s="36">
        <v>2011</v>
      </c>
      <c r="D605" s="37">
        <v>40617</v>
      </c>
      <c r="E605" s="37">
        <v>40621</v>
      </c>
      <c r="F605" s="36" t="s">
        <v>50</v>
      </c>
      <c r="G605" s="36" t="s">
        <v>2009</v>
      </c>
      <c r="H605" s="36" t="s">
        <v>2010</v>
      </c>
      <c r="I605" s="36" t="s">
        <v>26</v>
      </c>
      <c r="J605" s="36" t="s">
        <v>27</v>
      </c>
      <c r="K605" s="36" t="s">
        <v>900</v>
      </c>
      <c r="L605" s="36" t="s">
        <v>54</v>
      </c>
      <c r="M605" s="36">
        <v>33614</v>
      </c>
      <c r="N605" s="36" t="s">
        <v>30</v>
      </c>
      <c r="O605" s="36" t="s">
        <v>1138</v>
      </c>
      <c r="P605" s="36" t="s">
        <v>32</v>
      </c>
      <c r="Q605" s="36" t="s">
        <v>65</v>
      </c>
      <c r="R605" s="36" t="s">
        <v>1139</v>
      </c>
      <c r="S605" s="36">
        <v>45.695999999999998</v>
      </c>
      <c r="T605" s="36">
        <v>3</v>
      </c>
      <c r="U605" s="36">
        <v>0.2</v>
      </c>
      <c r="V605" s="36">
        <v>5.1407999999999996</v>
      </c>
    </row>
    <row r="606" spans="1:22" x14ac:dyDescent="0.25">
      <c r="A606" s="36">
        <v>605</v>
      </c>
      <c r="B606" s="36" t="s">
        <v>2008</v>
      </c>
      <c r="C606" s="36">
        <v>2011</v>
      </c>
      <c r="D606" s="37">
        <v>40617</v>
      </c>
      <c r="E606" s="37">
        <v>40621</v>
      </c>
      <c r="F606" s="36" t="s">
        <v>50</v>
      </c>
      <c r="G606" s="36" t="s">
        <v>2009</v>
      </c>
      <c r="H606" s="36" t="s">
        <v>2010</v>
      </c>
      <c r="I606" s="36" t="s">
        <v>26</v>
      </c>
      <c r="J606" s="36" t="s">
        <v>27</v>
      </c>
      <c r="K606" s="36" t="s">
        <v>900</v>
      </c>
      <c r="L606" s="36" t="s">
        <v>54</v>
      </c>
      <c r="M606" s="36">
        <v>33614</v>
      </c>
      <c r="N606" s="36" t="s">
        <v>30</v>
      </c>
      <c r="O606" s="36" t="s">
        <v>1522</v>
      </c>
      <c r="P606" s="36" t="s">
        <v>46</v>
      </c>
      <c r="Q606" s="36" t="s">
        <v>75</v>
      </c>
      <c r="R606" s="36" t="s">
        <v>1523</v>
      </c>
      <c r="S606" s="36">
        <v>7.218</v>
      </c>
      <c r="T606" s="36">
        <v>3</v>
      </c>
      <c r="U606" s="36">
        <v>0.7</v>
      </c>
      <c r="V606" s="36">
        <v>-5.5338000000000003</v>
      </c>
    </row>
    <row r="607" spans="1:22" x14ac:dyDescent="0.25">
      <c r="A607" s="36">
        <v>606</v>
      </c>
      <c r="B607" s="36" t="s">
        <v>2008</v>
      </c>
      <c r="C607" s="36">
        <v>2011</v>
      </c>
      <c r="D607" s="37">
        <v>40617</v>
      </c>
      <c r="E607" s="37">
        <v>40621</v>
      </c>
      <c r="F607" s="36" t="s">
        <v>50</v>
      </c>
      <c r="G607" s="36" t="s">
        <v>2009</v>
      </c>
      <c r="H607" s="36" t="s">
        <v>2010</v>
      </c>
      <c r="I607" s="36" t="s">
        <v>26</v>
      </c>
      <c r="J607" s="36" t="s">
        <v>27</v>
      </c>
      <c r="K607" s="36" t="s">
        <v>900</v>
      </c>
      <c r="L607" s="36" t="s">
        <v>54</v>
      </c>
      <c r="M607" s="36">
        <v>33614</v>
      </c>
      <c r="N607" s="36" t="s">
        <v>30</v>
      </c>
      <c r="O607" s="36" t="s">
        <v>1494</v>
      </c>
      <c r="P607" s="36" t="s">
        <v>46</v>
      </c>
      <c r="Q607" s="36" t="s">
        <v>75</v>
      </c>
      <c r="R607" s="36" t="s">
        <v>1495</v>
      </c>
      <c r="S607" s="36">
        <v>43.188000000000002</v>
      </c>
      <c r="T607" s="36">
        <v>4</v>
      </c>
      <c r="U607" s="36">
        <v>0.7</v>
      </c>
      <c r="V607" s="36">
        <v>-31.671199999999999</v>
      </c>
    </row>
    <row r="608" spans="1:22" x14ac:dyDescent="0.25">
      <c r="A608" s="36">
        <v>607</v>
      </c>
      <c r="B608" s="36" t="s">
        <v>2008</v>
      </c>
      <c r="C608" s="36">
        <v>2011</v>
      </c>
      <c r="D608" s="37">
        <v>40617</v>
      </c>
      <c r="E608" s="37">
        <v>40621</v>
      </c>
      <c r="F608" s="36" t="s">
        <v>50</v>
      </c>
      <c r="G608" s="36" t="s">
        <v>2009</v>
      </c>
      <c r="H608" s="36" t="s">
        <v>2010</v>
      </c>
      <c r="I608" s="36" t="s">
        <v>26</v>
      </c>
      <c r="J608" s="36" t="s">
        <v>27</v>
      </c>
      <c r="K608" s="36" t="s">
        <v>900</v>
      </c>
      <c r="L608" s="36" t="s">
        <v>54</v>
      </c>
      <c r="M608" s="36">
        <v>33614</v>
      </c>
      <c r="N608" s="36" t="s">
        <v>30</v>
      </c>
      <c r="O608" s="36" t="s">
        <v>2013</v>
      </c>
      <c r="P608" s="36" t="s">
        <v>46</v>
      </c>
      <c r="Q608" s="36" t="s">
        <v>90</v>
      </c>
      <c r="R608" s="36" t="s">
        <v>2014</v>
      </c>
      <c r="S608" s="36">
        <v>131.904</v>
      </c>
      <c r="T608" s="36">
        <v>3</v>
      </c>
      <c r="U608" s="36">
        <v>0.2</v>
      </c>
      <c r="V608" s="36">
        <v>47.815199999999997</v>
      </c>
    </row>
    <row r="609" spans="1:22" x14ac:dyDescent="0.25">
      <c r="A609" s="36">
        <v>608</v>
      </c>
      <c r="B609" s="36" t="s">
        <v>2015</v>
      </c>
      <c r="C609" s="36">
        <v>2011</v>
      </c>
      <c r="D609" s="37">
        <v>40686</v>
      </c>
      <c r="E609" s="37">
        <v>40690</v>
      </c>
      <c r="F609" s="36" t="s">
        <v>50</v>
      </c>
      <c r="G609" s="36" t="s">
        <v>2016</v>
      </c>
      <c r="H609" s="36" t="s">
        <v>2017</v>
      </c>
      <c r="I609" s="36" t="s">
        <v>26</v>
      </c>
      <c r="J609" s="36" t="s">
        <v>27</v>
      </c>
      <c r="K609" s="36" t="s">
        <v>146</v>
      </c>
      <c r="L609" s="36" t="s">
        <v>147</v>
      </c>
      <c r="M609" s="36">
        <v>19134</v>
      </c>
      <c r="N609" s="36" t="s">
        <v>148</v>
      </c>
      <c r="O609" s="36" t="s">
        <v>2018</v>
      </c>
      <c r="P609" s="36" t="s">
        <v>46</v>
      </c>
      <c r="Q609" s="36" t="s">
        <v>75</v>
      </c>
      <c r="R609" s="36" t="s">
        <v>2019</v>
      </c>
      <c r="S609" s="36">
        <v>3.282</v>
      </c>
      <c r="T609" s="36">
        <v>2</v>
      </c>
      <c r="U609" s="36">
        <v>0.7</v>
      </c>
      <c r="V609" s="36">
        <v>-2.6255999999999999</v>
      </c>
    </row>
    <row r="610" spans="1:22" x14ac:dyDescent="0.25">
      <c r="A610" s="36">
        <v>609</v>
      </c>
      <c r="B610" s="36" t="s">
        <v>2015</v>
      </c>
      <c r="C610" s="36">
        <v>2011</v>
      </c>
      <c r="D610" s="37">
        <v>40686</v>
      </c>
      <c r="E610" s="37">
        <v>40690</v>
      </c>
      <c r="F610" s="36" t="s">
        <v>50</v>
      </c>
      <c r="G610" s="36" t="s">
        <v>2016</v>
      </c>
      <c r="H610" s="36" t="s">
        <v>2017</v>
      </c>
      <c r="I610" s="36" t="s">
        <v>26</v>
      </c>
      <c r="J610" s="36" t="s">
        <v>27</v>
      </c>
      <c r="K610" s="36" t="s">
        <v>146</v>
      </c>
      <c r="L610" s="36" t="s">
        <v>147</v>
      </c>
      <c r="M610" s="36">
        <v>19134</v>
      </c>
      <c r="N610" s="36" t="s">
        <v>148</v>
      </c>
      <c r="O610" s="36" t="s">
        <v>1758</v>
      </c>
      <c r="P610" s="36" t="s">
        <v>46</v>
      </c>
      <c r="Q610" s="36" t="s">
        <v>68</v>
      </c>
      <c r="R610" s="36" t="s">
        <v>1759</v>
      </c>
      <c r="S610" s="36">
        <v>21.167999999999999</v>
      </c>
      <c r="T610" s="36">
        <v>9</v>
      </c>
      <c r="U610" s="36">
        <v>0.2</v>
      </c>
      <c r="V610" s="36">
        <v>2.3814000000000002</v>
      </c>
    </row>
    <row r="611" spans="1:22" x14ac:dyDescent="0.25">
      <c r="A611" s="36">
        <v>610</v>
      </c>
      <c r="B611" s="36" t="s">
        <v>2015</v>
      </c>
      <c r="C611" s="36">
        <v>2011</v>
      </c>
      <c r="D611" s="37">
        <v>40686</v>
      </c>
      <c r="E611" s="37">
        <v>40690</v>
      </c>
      <c r="F611" s="36" t="s">
        <v>50</v>
      </c>
      <c r="G611" s="36" t="s">
        <v>2016</v>
      </c>
      <c r="H611" s="36" t="s">
        <v>2017</v>
      </c>
      <c r="I611" s="36" t="s">
        <v>26</v>
      </c>
      <c r="J611" s="36" t="s">
        <v>27</v>
      </c>
      <c r="K611" s="36" t="s">
        <v>146</v>
      </c>
      <c r="L611" s="36" t="s">
        <v>147</v>
      </c>
      <c r="M611" s="36">
        <v>19134</v>
      </c>
      <c r="N611" s="36" t="s">
        <v>148</v>
      </c>
      <c r="O611" s="36" t="s">
        <v>2020</v>
      </c>
      <c r="P611" s="36" t="s">
        <v>71</v>
      </c>
      <c r="Q611" s="36" t="s">
        <v>72</v>
      </c>
      <c r="R611" s="36" t="s">
        <v>2021</v>
      </c>
      <c r="S611" s="36">
        <v>55.188000000000002</v>
      </c>
      <c r="T611" s="36">
        <v>2</v>
      </c>
      <c r="U611" s="36">
        <v>0.4</v>
      </c>
      <c r="V611" s="36">
        <v>-10.117800000000001</v>
      </c>
    </row>
    <row r="612" spans="1:22" x14ac:dyDescent="0.25">
      <c r="A612" s="36">
        <v>611</v>
      </c>
      <c r="B612" s="36" t="s">
        <v>2022</v>
      </c>
      <c r="C612" s="36">
        <v>2013</v>
      </c>
      <c r="D612" s="37">
        <v>41393</v>
      </c>
      <c r="E612" s="37">
        <v>41396</v>
      </c>
      <c r="F612" s="36" t="s">
        <v>188</v>
      </c>
      <c r="G612" s="36" t="s">
        <v>2023</v>
      </c>
      <c r="H612" s="36" t="s">
        <v>2024</v>
      </c>
      <c r="I612" s="36" t="s">
        <v>41</v>
      </c>
      <c r="J612" s="36" t="s">
        <v>27</v>
      </c>
      <c r="K612" s="36" t="s">
        <v>815</v>
      </c>
      <c r="L612" s="36" t="s">
        <v>104</v>
      </c>
      <c r="M612" s="36">
        <v>75217</v>
      </c>
      <c r="N612" s="36" t="s">
        <v>105</v>
      </c>
      <c r="O612" s="36" t="s">
        <v>1378</v>
      </c>
      <c r="P612" s="36" t="s">
        <v>71</v>
      </c>
      <c r="Q612" s="36" t="s">
        <v>72</v>
      </c>
      <c r="R612" s="36" t="s">
        <v>1379</v>
      </c>
      <c r="S612" s="36">
        <v>369.57600000000002</v>
      </c>
      <c r="T612" s="36">
        <v>3</v>
      </c>
      <c r="U612" s="36">
        <v>0.2</v>
      </c>
      <c r="V612" s="36">
        <v>41.577300000000001</v>
      </c>
    </row>
    <row r="613" spans="1:22" x14ac:dyDescent="0.25">
      <c r="A613" s="36">
        <v>612</v>
      </c>
      <c r="B613" s="36" t="s">
        <v>2022</v>
      </c>
      <c r="C613" s="36">
        <v>2013</v>
      </c>
      <c r="D613" s="37">
        <v>41393</v>
      </c>
      <c r="E613" s="37">
        <v>41396</v>
      </c>
      <c r="F613" s="36" t="s">
        <v>188</v>
      </c>
      <c r="G613" s="36" t="s">
        <v>2023</v>
      </c>
      <c r="H613" s="36" t="s">
        <v>2024</v>
      </c>
      <c r="I613" s="36" t="s">
        <v>41</v>
      </c>
      <c r="J613" s="36" t="s">
        <v>27</v>
      </c>
      <c r="K613" s="36" t="s">
        <v>815</v>
      </c>
      <c r="L613" s="36" t="s">
        <v>104</v>
      </c>
      <c r="M613" s="36">
        <v>75217</v>
      </c>
      <c r="N613" s="36" t="s">
        <v>105</v>
      </c>
      <c r="O613" s="36" t="s">
        <v>2025</v>
      </c>
      <c r="P613" s="36" t="s">
        <v>46</v>
      </c>
      <c r="Q613" s="36" t="s">
        <v>47</v>
      </c>
      <c r="R613" s="36" t="s">
        <v>2026</v>
      </c>
      <c r="S613" s="36">
        <v>15.712</v>
      </c>
      <c r="T613" s="36">
        <v>4</v>
      </c>
      <c r="U613" s="36">
        <v>0.2</v>
      </c>
      <c r="V613" s="36">
        <v>5.6955999999999998</v>
      </c>
    </row>
    <row r="614" spans="1:22" x14ac:dyDescent="0.25">
      <c r="A614" s="36">
        <v>613</v>
      </c>
      <c r="B614" s="36" t="s">
        <v>2027</v>
      </c>
      <c r="C614" s="36">
        <v>2013</v>
      </c>
      <c r="D614" s="37">
        <v>41529</v>
      </c>
      <c r="E614" s="37">
        <v>41531</v>
      </c>
      <c r="F614" s="36" t="s">
        <v>23</v>
      </c>
      <c r="G614" s="36" t="s">
        <v>2028</v>
      </c>
      <c r="H614" s="36" t="s">
        <v>2029</v>
      </c>
      <c r="I614" s="36" t="s">
        <v>41</v>
      </c>
      <c r="J614" s="36" t="s">
        <v>27</v>
      </c>
      <c r="K614" s="36" t="s">
        <v>146</v>
      </c>
      <c r="L614" s="36" t="s">
        <v>147</v>
      </c>
      <c r="M614" s="36">
        <v>19143</v>
      </c>
      <c r="N614" s="36" t="s">
        <v>148</v>
      </c>
      <c r="O614" s="36" t="s">
        <v>2030</v>
      </c>
      <c r="P614" s="36" t="s">
        <v>46</v>
      </c>
      <c r="Q614" s="36" t="s">
        <v>90</v>
      </c>
      <c r="R614" s="36" t="s">
        <v>2031</v>
      </c>
      <c r="S614" s="36">
        <v>8.4480000000000004</v>
      </c>
      <c r="T614" s="36">
        <v>2</v>
      </c>
      <c r="U614" s="36">
        <v>0.2</v>
      </c>
      <c r="V614" s="36">
        <v>2.64</v>
      </c>
    </row>
    <row r="615" spans="1:22" x14ac:dyDescent="0.25">
      <c r="A615" s="36">
        <v>614</v>
      </c>
      <c r="B615" s="36" t="s">
        <v>2027</v>
      </c>
      <c r="C615" s="36">
        <v>2013</v>
      </c>
      <c r="D615" s="37">
        <v>41529</v>
      </c>
      <c r="E615" s="37">
        <v>41531</v>
      </c>
      <c r="F615" s="36" t="s">
        <v>23</v>
      </c>
      <c r="G615" s="36" t="s">
        <v>2028</v>
      </c>
      <c r="H615" s="36" t="s">
        <v>2029</v>
      </c>
      <c r="I615" s="36" t="s">
        <v>41</v>
      </c>
      <c r="J615" s="36" t="s">
        <v>27</v>
      </c>
      <c r="K615" s="36" t="s">
        <v>146</v>
      </c>
      <c r="L615" s="36" t="s">
        <v>147</v>
      </c>
      <c r="M615" s="36">
        <v>19143</v>
      </c>
      <c r="N615" s="36" t="s">
        <v>148</v>
      </c>
      <c r="O615" s="36" t="s">
        <v>2032</v>
      </c>
      <c r="P615" s="36" t="s">
        <v>71</v>
      </c>
      <c r="Q615" s="36" t="s">
        <v>72</v>
      </c>
      <c r="R615" s="36" t="s">
        <v>2033</v>
      </c>
      <c r="S615" s="36">
        <v>728.94600000000003</v>
      </c>
      <c r="T615" s="36">
        <v>9</v>
      </c>
      <c r="U615" s="36">
        <v>0.4</v>
      </c>
      <c r="V615" s="36">
        <v>-157.9383</v>
      </c>
    </row>
    <row r="616" spans="1:22" x14ac:dyDescent="0.25">
      <c r="A616" s="36">
        <v>615</v>
      </c>
      <c r="B616" s="36" t="s">
        <v>2034</v>
      </c>
      <c r="C616" s="36">
        <v>2014</v>
      </c>
      <c r="D616" s="37">
        <v>41958</v>
      </c>
      <c r="E616" s="37">
        <v>41961</v>
      </c>
      <c r="F616" s="36" t="s">
        <v>23</v>
      </c>
      <c r="G616" s="36" t="s">
        <v>2035</v>
      </c>
      <c r="H616" s="36" t="s">
        <v>2036</v>
      </c>
      <c r="I616" s="36" t="s">
        <v>26</v>
      </c>
      <c r="J616" s="36" t="s">
        <v>27</v>
      </c>
      <c r="K616" s="36" t="s">
        <v>2037</v>
      </c>
      <c r="L616" s="36" t="s">
        <v>498</v>
      </c>
      <c r="M616" s="36">
        <v>43123</v>
      </c>
      <c r="N616" s="36" t="s">
        <v>148</v>
      </c>
      <c r="O616" s="36" t="s">
        <v>923</v>
      </c>
      <c r="P616" s="36" t="s">
        <v>71</v>
      </c>
      <c r="Q616" s="36" t="s">
        <v>72</v>
      </c>
      <c r="R616" s="36" t="s">
        <v>924</v>
      </c>
      <c r="S616" s="36">
        <v>119.94</v>
      </c>
      <c r="T616" s="36">
        <v>10</v>
      </c>
      <c r="U616" s="36">
        <v>0.4</v>
      </c>
      <c r="V616" s="36">
        <v>15.992000000000001</v>
      </c>
    </row>
    <row r="617" spans="1:22" x14ac:dyDescent="0.25">
      <c r="A617" s="36">
        <v>616</v>
      </c>
      <c r="B617" s="36" t="s">
        <v>2034</v>
      </c>
      <c r="C617" s="36">
        <v>2014</v>
      </c>
      <c r="D617" s="37">
        <v>41958</v>
      </c>
      <c r="E617" s="37">
        <v>41961</v>
      </c>
      <c r="F617" s="36" t="s">
        <v>23</v>
      </c>
      <c r="G617" s="36" t="s">
        <v>2035</v>
      </c>
      <c r="H617" s="36" t="s">
        <v>2036</v>
      </c>
      <c r="I617" s="36" t="s">
        <v>26</v>
      </c>
      <c r="J617" s="36" t="s">
        <v>27</v>
      </c>
      <c r="K617" s="36" t="s">
        <v>2037</v>
      </c>
      <c r="L617" s="36" t="s">
        <v>498</v>
      </c>
      <c r="M617" s="36">
        <v>43123</v>
      </c>
      <c r="N617" s="36" t="s">
        <v>148</v>
      </c>
      <c r="O617" s="36" t="s">
        <v>2038</v>
      </c>
      <c r="P617" s="36" t="s">
        <v>46</v>
      </c>
      <c r="Q617" s="36" t="s">
        <v>75</v>
      </c>
      <c r="R617" s="36" t="s">
        <v>2039</v>
      </c>
      <c r="S617" s="36">
        <v>3.6480000000000001</v>
      </c>
      <c r="T617" s="36">
        <v>2</v>
      </c>
      <c r="U617" s="36">
        <v>0.7</v>
      </c>
      <c r="V617" s="36">
        <v>-2.7968000000000002</v>
      </c>
    </row>
    <row r="618" spans="1:22" x14ac:dyDescent="0.25">
      <c r="A618" s="36">
        <v>617</v>
      </c>
      <c r="B618" s="36" t="s">
        <v>2040</v>
      </c>
      <c r="C618" s="36">
        <v>2014</v>
      </c>
      <c r="D618" s="37">
        <v>41870</v>
      </c>
      <c r="E618" s="37">
        <v>41875</v>
      </c>
      <c r="F618" s="36" t="s">
        <v>23</v>
      </c>
      <c r="G618" s="36" t="s">
        <v>2041</v>
      </c>
      <c r="H618" s="36" t="s">
        <v>2042</v>
      </c>
      <c r="I618" s="36" t="s">
        <v>41</v>
      </c>
      <c r="J618" s="36" t="s">
        <v>27</v>
      </c>
      <c r="K618" s="36" t="s">
        <v>266</v>
      </c>
      <c r="L618" s="36" t="s">
        <v>267</v>
      </c>
      <c r="M618" s="36">
        <v>10011</v>
      </c>
      <c r="N618" s="36" t="s">
        <v>148</v>
      </c>
      <c r="O618" s="36" t="s">
        <v>2043</v>
      </c>
      <c r="P618" s="36" t="s">
        <v>32</v>
      </c>
      <c r="Q618" s="36" t="s">
        <v>65</v>
      </c>
      <c r="R618" s="36" t="s">
        <v>2044</v>
      </c>
      <c r="S618" s="36">
        <v>40.479999999999997</v>
      </c>
      <c r="T618" s="36">
        <v>2</v>
      </c>
      <c r="U618" s="36">
        <v>0</v>
      </c>
      <c r="V618" s="36">
        <v>15.7872</v>
      </c>
    </row>
    <row r="619" spans="1:22" x14ac:dyDescent="0.25">
      <c r="A619" s="36">
        <v>618</v>
      </c>
      <c r="B619" s="36" t="s">
        <v>2040</v>
      </c>
      <c r="C619" s="36">
        <v>2014</v>
      </c>
      <c r="D619" s="37">
        <v>41870</v>
      </c>
      <c r="E619" s="37">
        <v>41875</v>
      </c>
      <c r="F619" s="36" t="s">
        <v>23</v>
      </c>
      <c r="G619" s="36" t="s">
        <v>2041</v>
      </c>
      <c r="H619" s="36" t="s">
        <v>2042</v>
      </c>
      <c r="I619" s="36" t="s">
        <v>41</v>
      </c>
      <c r="J619" s="36" t="s">
        <v>27</v>
      </c>
      <c r="K619" s="36" t="s">
        <v>266</v>
      </c>
      <c r="L619" s="36" t="s">
        <v>267</v>
      </c>
      <c r="M619" s="36">
        <v>10011</v>
      </c>
      <c r="N619" s="36" t="s">
        <v>148</v>
      </c>
      <c r="O619" s="36" t="s">
        <v>2045</v>
      </c>
      <c r="P619" s="36" t="s">
        <v>32</v>
      </c>
      <c r="Q619" s="36" t="s">
        <v>65</v>
      </c>
      <c r="R619" s="36" t="s">
        <v>2046</v>
      </c>
      <c r="S619" s="36">
        <v>9.94</v>
      </c>
      <c r="T619" s="36">
        <v>2</v>
      </c>
      <c r="U619" s="36">
        <v>0</v>
      </c>
      <c r="V619" s="36">
        <v>3.0813999999999999</v>
      </c>
    </row>
    <row r="620" spans="1:22" x14ac:dyDescent="0.25">
      <c r="A620" s="36">
        <v>619</v>
      </c>
      <c r="B620" s="36" t="s">
        <v>2040</v>
      </c>
      <c r="C620" s="36">
        <v>2014</v>
      </c>
      <c r="D620" s="37">
        <v>41870</v>
      </c>
      <c r="E620" s="37">
        <v>41875</v>
      </c>
      <c r="F620" s="36" t="s">
        <v>23</v>
      </c>
      <c r="G620" s="36" t="s">
        <v>2041</v>
      </c>
      <c r="H620" s="36" t="s">
        <v>2042</v>
      </c>
      <c r="I620" s="36" t="s">
        <v>41</v>
      </c>
      <c r="J620" s="36" t="s">
        <v>27</v>
      </c>
      <c r="K620" s="36" t="s">
        <v>266</v>
      </c>
      <c r="L620" s="36" t="s">
        <v>267</v>
      </c>
      <c r="M620" s="36">
        <v>10011</v>
      </c>
      <c r="N620" s="36" t="s">
        <v>148</v>
      </c>
      <c r="O620" s="36" t="s">
        <v>2047</v>
      </c>
      <c r="P620" s="36" t="s">
        <v>46</v>
      </c>
      <c r="Q620" s="36" t="s">
        <v>75</v>
      </c>
      <c r="R620" s="36" t="s">
        <v>2048</v>
      </c>
      <c r="S620" s="36">
        <v>107.42400000000001</v>
      </c>
      <c r="T620" s="36">
        <v>9</v>
      </c>
      <c r="U620" s="36">
        <v>0.2</v>
      </c>
      <c r="V620" s="36">
        <v>33.57</v>
      </c>
    </row>
    <row r="621" spans="1:22" x14ac:dyDescent="0.25">
      <c r="A621" s="36">
        <v>620</v>
      </c>
      <c r="B621" s="36" t="s">
        <v>2040</v>
      </c>
      <c r="C621" s="36">
        <v>2014</v>
      </c>
      <c r="D621" s="37">
        <v>41870</v>
      </c>
      <c r="E621" s="37">
        <v>41875</v>
      </c>
      <c r="F621" s="36" t="s">
        <v>23</v>
      </c>
      <c r="G621" s="36" t="s">
        <v>2041</v>
      </c>
      <c r="H621" s="36" t="s">
        <v>2042</v>
      </c>
      <c r="I621" s="36" t="s">
        <v>41</v>
      </c>
      <c r="J621" s="36" t="s">
        <v>27</v>
      </c>
      <c r="K621" s="36" t="s">
        <v>266</v>
      </c>
      <c r="L621" s="36" t="s">
        <v>267</v>
      </c>
      <c r="M621" s="36">
        <v>10011</v>
      </c>
      <c r="N621" s="36" t="s">
        <v>148</v>
      </c>
      <c r="O621" s="36" t="s">
        <v>2049</v>
      </c>
      <c r="P621" s="36" t="s">
        <v>71</v>
      </c>
      <c r="Q621" s="36" t="s">
        <v>72</v>
      </c>
      <c r="R621" s="36" t="s">
        <v>2050</v>
      </c>
      <c r="S621" s="36">
        <v>37.909999999999997</v>
      </c>
      <c r="T621" s="36">
        <v>1</v>
      </c>
      <c r="U621" s="36">
        <v>0</v>
      </c>
      <c r="V621" s="36">
        <v>10.9939</v>
      </c>
    </row>
    <row r="622" spans="1:22" x14ac:dyDescent="0.25">
      <c r="A622" s="36">
        <v>621</v>
      </c>
      <c r="B622" s="36" t="s">
        <v>2040</v>
      </c>
      <c r="C622" s="36">
        <v>2014</v>
      </c>
      <c r="D622" s="37">
        <v>41870</v>
      </c>
      <c r="E622" s="37">
        <v>41875</v>
      </c>
      <c r="F622" s="36" t="s">
        <v>23</v>
      </c>
      <c r="G622" s="36" t="s">
        <v>2041</v>
      </c>
      <c r="H622" s="36" t="s">
        <v>2042</v>
      </c>
      <c r="I622" s="36" t="s">
        <v>41</v>
      </c>
      <c r="J622" s="36" t="s">
        <v>27</v>
      </c>
      <c r="K622" s="36" t="s">
        <v>266</v>
      </c>
      <c r="L622" s="36" t="s">
        <v>267</v>
      </c>
      <c r="M622" s="36">
        <v>10011</v>
      </c>
      <c r="N622" s="36" t="s">
        <v>148</v>
      </c>
      <c r="O622" s="36" t="s">
        <v>607</v>
      </c>
      <c r="P622" s="36" t="s">
        <v>32</v>
      </c>
      <c r="Q622" s="36" t="s">
        <v>65</v>
      </c>
      <c r="R622" s="36" t="s">
        <v>608</v>
      </c>
      <c r="S622" s="36">
        <v>88.02</v>
      </c>
      <c r="T622" s="36">
        <v>3</v>
      </c>
      <c r="U622" s="36">
        <v>0</v>
      </c>
      <c r="V622" s="36">
        <v>27.286200000000001</v>
      </c>
    </row>
    <row r="623" spans="1:22" x14ac:dyDescent="0.25">
      <c r="A623" s="36">
        <v>622</v>
      </c>
      <c r="B623" s="36" t="s">
        <v>2051</v>
      </c>
      <c r="C623" s="36">
        <v>2011</v>
      </c>
      <c r="D623" s="37">
        <v>40903</v>
      </c>
      <c r="E623" s="37">
        <v>40908</v>
      </c>
      <c r="F623" s="36" t="s">
        <v>50</v>
      </c>
      <c r="G623" s="36" t="s">
        <v>2052</v>
      </c>
      <c r="H623" s="36" t="s">
        <v>2053</v>
      </c>
      <c r="I623" s="36" t="s">
        <v>26</v>
      </c>
      <c r="J623" s="36" t="s">
        <v>27</v>
      </c>
      <c r="K623" s="36" t="s">
        <v>303</v>
      </c>
      <c r="L623" s="36" t="s">
        <v>211</v>
      </c>
      <c r="M623" s="36">
        <v>60610</v>
      </c>
      <c r="N623" s="36" t="s">
        <v>105</v>
      </c>
      <c r="O623" s="36" t="s">
        <v>2054</v>
      </c>
      <c r="P623" s="36" t="s">
        <v>46</v>
      </c>
      <c r="Q623" s="36" t="s">
        <v>75</v>
      </c>
      <c r="R623" s="36" t="s">
        <v>2055</v>
      </c>
      <c r="S623" s="36">
        <v>8.69</v>
      </c>
      <c r="T623" s="36">
        <v>5</v>
      </c>
      <c r="U623" s="36">
        <v>0.8</v>
      </c>
      <c r="V623" s="36">
        <v>-14.773</v>
      </c>
    </row>
    <row r="624" spans="1:22" x14ac:dyDescent="0.25">
      <c r="A624" s="36">
        <v>623</v>
      </c>
      <c r="B624" s="36" t="s">
        <v>2056</v>
      </c>
      <c r="C624" s="36">
        <v>2012</v>
      </c>
      <c r="D624" s="37">
        <v>41242</v>
      </c>
      <c r="E624" s="37">
        <v>41246</v>
      </c>
      <c r="F624" s="36" t="s">
        <v>50</v>
      </c>
      <c r="G624" s="36" t="s">
        <v>2057</v>
      </c>
      <c r="H624" s="36" t="s">
        <v>2058</v>
      </c>
      <c r="I624" s="36" t="s">
        <v>41</v>
      </c>
      <c r="J624" s="36" t="s">
        <v>27</v>
      </c>
      <c r="K624" s="36" t="s">
        <v>2059</v>
      </c>
      <c r="L624" s="36" t="s">
        <v>238</v>
      </c>
      <c r="M624" s="36">
        <v>48126</v>
      </c>
      <c r="N624" s="36" t="s">
        <v>105</v>
      </c>
      <c r="O624" s="36" t="s">
        <v>2060</v>
      </c>
      <c r="P624" s="36" t="s">
        <v>32</v>
      </c>
      <c r="Q624" s="36" t="s">
        <v>36</v>
      </c>
      <c r="R624" s="36" t="s">
        <v>2061</v>
      </c>
      <c r="S624" s="36">
        <v>301.95999999999998</v>
      </c>
      <c r="T624" s="36">
        <v>2</v>
      </c>
      <c r="U624" s="36">
        <v>0</v>
      </c>
      <c r="V624" s="36">
        <v>87.568399999999997</v>
      </c>
    </row>
    <row r="625" spans="1:22" x14ac:dyDescent="0.25">
      <c r="A625" s="36">
        <v>624</v>
      </c>
      <c r="B625" s="36" t="s">
        <v>2056</v>
      </c>
      <c r="C625" s="36">
        <v>2012</v>
      </c>
      <c r="D625" s="37">
        <v>41242</v>
      </c>
      <c r="E625" s="37">
        <v>41246</v>
      </c>
      <c r="F625" s="36" t="s">
        <v>50</v>
      </c>
      <c r="G625" s="36" t="s">
        <v>2057</v>
      </c>
      <c r="H625" s="36" t="s">
        <v>2058</v>
      </c>
      <c r="I625" s="36" t="s">
        <v>41</v>
      </c>
      <c r="J625" s="36" t="s">
        <v>27</v>
      </c>
      <c r="K625" s="36" t="s">
        <v>2059</v>
      </c>
      <c r="L625" s="36" t="s">
        <v>238</v>
      </c>
      <c r="M625" s="36">
        <v>48126</v>
      </c>
      <c r="N625" s="36" t="s">
        <v>105</v>
      </c>
      <c r="O625" s="36" t="s">
        <v>2062</v>
      </c>
      <c r="P625" s="36" t="s">
        <v>46</v>
      </c>
      <c r="Q625" s="36" t="s">
        <v>78</v>
      </c>
      <c r="R625" s="36" t="s">
        <v>2063</v>
      </c>
      <c r="S625" s="36">
        <v>555.21</v>
      </c>
      <c r="T625" s="36">
        <v>5</v>
      </c>
      <c r="U625" s="36">
        <v>0.1</v>
      </c>
      <c r="V625" s="36">
        <v>178.90100000000001</v>
      </c>
    </row>
    <row r="626" spans="1:22" x14ac:dyDescent="0.25">
      <c r="A626" s="36">
        <v>625</v>
      </c>
      <c r="B626" s="36" t="s">
        <v>2056</v>
      </c>
      <c r="C626" s="36">
        <v>2012</v>
      </c>
      <c r="D626" s="37">
        <v>41242</v>
      </c>
      <c r="E626" s="37">
        <v>41246</v>
      </c>
      <c r="F626" s="36" t="s">
        <v>50</v>
      </c>
      <c r="G626" s="36" t="s">
        <v>2057</v>
      </c>
      <c r="H626" s="36" t="s">
        <v>2058</v>
      </c>
      <c r="I626" s="36" t="s">
        <v>41</v>
      </c>
      <c r="J626" s="36" t="s">
        <v>27</v>
      </c>
      <c r="K626" s="36" t="s">
        <v>2059</v>
      </c>
      <c r="L626" s="36" t="s">
        <v>238</v>
      </c>
      <c r="M626" s="36">
        <v>48126</v>
      </c>
      <c r="N626" s="36" t="s">
        <v>105</v>
      </c>
      <c r="O626" s="36" t="s">
        <v>2064</v>
      </c>
      <c r="P626" s="36" t="s">
        <v>46</v>
      </c>
      <c r="Q626" s="36" t="s">
        <v>59</v>
      </c>
      <c r="R626" s="36" t="s">
        <v>2065</v>
      </c>
      <c r="S626" s="36">
        <v>523.48</v>
      </c>
      <c r="T626" s="36">
        <v>4</v>
      </c>
      <c r="U626" s="36">
        <v>0</v>
      </c>
      <c r="V626" s="36">
        <v>130.87</v>
      </c>
    </row>
    <row r="627" spans="1:22" x14ac:dyDescent="0.25">
      <c r="A627" s="36">
        <v>626</v>
      </c>
      <c r="B627" s="36" t="s">
        <v>2056</v>
      </c>
      <c r="C627" s="36">
        <v>2012</v>
      </c>
      <c r="D627" s="37">
        <v>41242</v>
      </c>
      <c r="E627" s="37">
        <v>41246</v>
      </c>
      <c r="F627" s="36" t="s">
        <v>50</v>
      </c>
      <c r="G627" s="36" t="s">
        <v>2057</v>
      </c>
      <c r="H627" s="36" t="s">
        <v>2058</v>
      </c>
      <c r="I627" s="36" t="s">
        <v>41</v>
      </c>
      <c r="J627" s="36" t="s">
        <v>27</v>
      </c>
      <c r="K627" s="36" t="s">
        <v>2059</v>
      </c>
      <c r="L627" s="36" t="s">
        <v>238</v>
      </c>
      <c r="M627" s="36">
        <v>48126</v>
      </c>
      <c r="N627" s="36" t="s">
        <v>105</v>
      </c>
      <c r="O627" s="36" t="s">
        <v>175</v>
      </c>
      <c r="P627" s="36" t="s">
        <v>46</v>
      </c>
      <c r="Q627" s="36" t="s">
        <v>68</v>
      </c>
      <c r="R627" s="36" t="s">
        <v>176</v>
      </c>
      <c r="S627" s="36">
        <v>161.82</v>
      </c>
      <c r="T627" s="36">
        <v>9</v>
      </c>
      <c r="U627" s="36">
        <v>0</v>
      </c>
      <c r="V627" s="36">
        <v>46.927799999999998</v>
      </c>
    </row>
    <row r="628" spans="1:22" x14ac:dyDescent="0.25">
      <c r="A628" s="36">
        <v>627</v>
      </c>
      <c r="B628" s="36" t="s">
        <v>2066</v>
      </c>
      <c r="C628" s="36">
        <v>2014</v>
      </c>
      <c r="D628" s="37">
        <v>41898</v>
      </c>
      <c r="E628" s="37">
        <v>41902</v>
      </c>
      <c r="F628" s="36" t="s">
        <v>50</v>
      </c>
      <c r="G628" s="36" t="s">
        <v>2067</v>
      </c>
      <c r="H628" s="36" t="s">
        <v>2068</v>
      </c>
      <c r="I628" s="36" t="s">
        <v>102</v>
      </c>
      <c r="J628" s="36" t="s">
        <v>27</v>
      </c>
      <c r="K628" s="36" t="s">
        <v>266</v>
      </c>
      <c r="L628" s="36" t="s">
        <v>267</v>
      </c>
      <c r="M628" s="36">
        <v>10009</v>
      </c>
      <c r="N628" s="36" t="s">
        <v>148</v>
      </c>
      <c r="O628" s="36" t="s">
        <v>2069</v>
      </c>
      <c r="P628" s="36" t="s">
        <v>32</v>
      </c>
      <c r="Q628" s="36" t="s">
        <v>65</v>
      </c>
      <c r="R628" s="36" t="s">
        <v>2070</v>
      </c>
      <c r="S628" s="36">
        <v>35.56</v>
      </c>
      <c r="T628" s="36">
        <v>7</v>
      </c>
      <c r="U628" s="36">
        <v>0</v>
      </c>
      <c r="V628" s="36">
        <v>12.090400000000001</v>
      </c>
    </row>
    <row r="629" spans="1:22" x14ac:dyDescent="0.25">
      <c r="A629" s="36">
        <v>628</v>
      </c>
      <c r="B629" s="36" t="s">
        <v>2071</v>
      </c>
      <c r="C629" s="36">
        <v>2014</v>
      </c>
      <c r="D629" s="37">
        <v>41779</v>
      </c>
      <c r="E629" s="37">
        <v>41783</v>
      </c>
      <c r="F629" s="36" t="s">
        <v>50</v>
      </c>
      <c r="G629" s="36" t="s">
        <v>2072</v>
      </c>
      <c r="H629" s="36" t="s">
        <v>2073</v>
      </c>
      <c r="I629" s="36" t="s">
        <v>26</v>
      </c>
      <c r="J629" s="36" t="s">
        <v>27</v>
      </c>
      <c r="K629" s="36" t="s">
        <v>95</v>
      </c>
      <c r="L629" s="36" t="s">
        <v>96</v>
      </c>
      <c r="M629" s="36">
        <v>98115</v>
      </c>
      <c r="N629" s="36" t="s">
        <v>44</v>
      </c>
      <c r="O629" s="36" t="s">
        <v>2074</v>
      </c>
      <c r="P629" s="36" t="s">
        <v>46</v>
      </c>
      <c r="Q629" s="36" t="s">
        <v>78</v>
      </c>
      <c r="R629" s="36" t="s">
        <v>2075</v>
      </c>
      <c r="S629" s="36">
        <v>97.16</v>
      </c>
      <c r="T629" s="36">
        <v>2</v>
      </c>
      <c r="U629" s="36">
        <v>0</v>
      </c>
      <c r="V629" s="36">
        <v>28.176400000000001</v>
      </c>
    </row>
    <row r="630" spans="1:22" x14ac:dyDescent="0.25">
      <c r="A630" s="36">
        <v>629</v>
      </c>
      <c r="B630" s="36" t="s">
        <v>2076</v>
      </c>
      <c r="C630" s="36">
        <v>2014</v>
      </c>
      <c r="D630" s="37">
        <v>41991</v>
      </c>
      <c r="E630" s="37">
        <v>41995</v>
      </c>
      <c r="F630" s="36" t="s">
        <v>50</v>
      </c>
      <c r="G630" s="36" t="s">
        <v>813</v>
      </c>
      <c r="H630" s="36" t="s">
        <v>814</v>
      </c>
      <c r="I630" s="36" t="s">
        <v>26</v>
      </c>
      <c r="J630" s="36" t="s">
        <v>27</v>
      </c>
      <c r="K630" s="36" t="s">
        <v>127</v>
      </c>
      <c r="L630" s="36" t="s">
        <v>43</v>
      </c>
      <c r="M630" s="36">
        <v>94122</v>
      </c>
      <c r="N630" s="36" t="s">
        <v>44</v>
      </c>
      <c r="O630" s="36" t="s">
        <v>2077</v>
      </c>
      <c r="P630" s="36" t="s">
        <v>46</v>
      </c>
      <c r="Q630" s="36" t="s">
        <v>75</v>
      </c>
      <c r="R630" s="36" t="s">
        <v>2078</v>
      </c>
      <c r="S630" s="36">
        <v>15.24</v>
      </c>
      <c r="T630" s="36">
        <v>5</v>
      </c>
      <c r="U630" s="36">
        <v>0.2</v>
      </c>
      <c r="V630" s="36">
        <v>5.1435000000000004</v>
      </c>
    </row>
    <row r="631" spans="1:22" x14ac:dyDescent="0.25">
      <c r="A631" s="36">
        <v>630</v>
      </c>
      <c r="B631" s="36" t="s">
        <v>2076</v>
      </c>
      <c r="C631" s="36">
        <v>2014</v>
      </c>
      <c r="D631" s="37">
        <v>41991</v>
      </c>
      <c r="E631" s="37">
        <v>41995</v>
      </c>
      <c r="F631" s="36" t="s">
        <v>50</v>
      </c>
      <c r="G631" s="36" t="s">
        <v>813</v>
      </c>
      <c r="H631" s="36" t="s">
        <v>814</v>
      </c>
      <c r="I631" s="36" t="s">
        <v>26</v>
      </c>
      <c r="J631" s="36" t="s">
        <v>27</v>
      </c>
      <c r="K631" s="36" t="s">
        <v>127</v>
      </c>
      <c r="L631" s="36" t="s">
        <v>43</v>
      </c>
      <c r="M631" s="36">
        <v>94122</v>
      </c>
      <c r="N631" s="36" t="s">
        <v>44</v>
      </c>
      <c r="O631" s="36" t="s">
        <v>1028</v>
      </c>
      <c r="P631" s="36" t="s">
        <v>46</v>
      </c>
      <c r="Q631" s="36" t="s">
        <v>90</v>
      </c>
      <c r="R631" s="36" t="s">
        <v>1029</v>
      </c>
      <c r="S631" s="36">
        <v>13.23</v>
      </c>
      <c r="T631" s="36">
        <v>3</v>
      </c>
      <c r="U631" s="36">
        <v>0</v>
      </c>
      <c r="V631" s="36">
        <v>6.0857999999999999</v>
      </c>
    </row>
    <row r="632" spans="1:22" x14ac:dyDescent="0.25">
      <c r="A632" s="36">
        <v>631</v>
      </c>
      <c r="B632" s="36" t="s">
        <v>2079</v>
      </c>
      <c r="C632" s="36">
        <v>2013</v>
      </c>
      <c r="D632" s="37">
        <v>41620</v>
      </c>
      <c r="E632" s="37">
        <v>41622</v>
      </c>
      <c r="F632" s="36" t="s">
        <v>23</v>
      </c>
      <c r="G632" s="36" t="s">
        <v>2080</v>
      </c>
      <c r="H632" s="36" t="s">
        <v>2081</v>
      </c>
      <c r="I632" s="36" t="s">
        <v>26</v>
      </c>
      <c r="J632" s="36" t="s">
        <v>27</v>
      </c>
      <c r="K632" s="36" t="s">
        <v>456</v>
      </c>
      <c r="L632" s="36" t="s">
        <v>457</v>
      </c>
      <c r="M632" s="36">
        <v>80013</v>
      </c>
      <c r="N632" s="36" t="s">
        <v>44</v>
      </c>
      <c r="O632" s="36" t="s">
        <v>2082</v>
      </c>
      <c r="P632" s="36" t="s">
        <v>46</v>
      </c>
      <c r="Q632" s="36" t="s">
        <v>59</v>
      </c>
      <c r="R632" s="36" t="s">
        <v>2083</v>
      </c>
      <c r="S632" s="36">
        <v>243.38399999999999</v>
      </c>
      <c r="T632" s="36">
        <v>3</v>
      </c>
      <c r="U632" s="36">
        <v>0.2</v>
      </c>
      <c r="V632" s="36">
        <v>-51.719099999999997</v>
      </c>
    </row>
    <row r="633" spans="1:22" x14ac:dyDescent="0.25">
      <c r="A633" s="36">
        <v>632</v>
      </c>
      <c r="B633" s="36" t="s">
        <v>2079</v>
      </c>
      <c r="C633" s="36">
        <v>2013</v>
      </c>
      <c r="D633" s="37">
        <v>41620</v>
      </c>
      <c r="E633" s="37">
        <v>41622</v>
      </c>
      <c r="F633" s="36" t="s">
        <v>23</v>
      </c>
      <c r="G633" s="36" t="s">
        <v>2080</v>
      </c>
      <c r="H633" s="36" t="s">
        <v>2081</v>
      </c>
      <c r="I633" s="36" t="s">
        <v>26</v>
      </c>
      <c r="J633" s="36" t="s">
        <v>27</v>
      </c>
      <c r="K633" s="36" t="s">
        <v>456</v>
      </c>
      <c r="L633" s="36" t="s">
        <v>457</v>
      </c>
      <c r="M633" s="36">
        <v>80013</v>
      </c>
      <c r="N633" s="36" t="s">
        <v>44</v>
      </c>
      <c r="O633" s="36" t="s">
        <v>2084</v>
      </c>
      <c r="P633" s="36" t="s">
        <v>71</v>
      </c>
      <c r="Q633" s="36" t="s">
        <v>161</v>
      </c>
      <c r="R633" s="36" t="s">
        <v>2085</v>
      </c>
      <c r="S633" s="36">
        <v>119.8</v>
      </c>
      <c r="T633" s="36">
        <v>5</v>
      </c>
      <c r="U633" s="36">
        <v>0.2</v>
      </c>
      <c r="V633" s="36">
        <v>29.95</v>
      </c>
    </row>
    <row r="634" spans="1:22" x14ac:dyDescent="0.25">
      <c r="A634" s="36">
        <v>633</v>
      </c>
      <c r="B634" s="36" t="s">
        <v>2079</v>
      </c>
      <c r="C634" s="36">
        <v>2013</v>
      </c>
      <c r="D634" s="37">
        <v>41620</v>
      </c>
      <c r="E634" s="37">
        <v>41622</v>
      </c>
      <c r="F634" s="36" t="s">
        <v>23</v>
      </c>
      <c r="G634" s="36" t="s">
        <v>2080</v>
      </c>
      <c r="H634" s="36" t="s">
        <v>2081</v>
      </c>
      <c r="I634" s="36" t="s">
        <v>26</v>
      </c>
      <c r="J634" s="36" t="s">
        <v>27</v>
      </c>
      <c r="K634" s="36" t="s">
        <v>456</v>
      </c>
      <c r="L634" s="36" t="s">
        <v>457</v>
      </c>
      <c r="M634" s="36">
        <v>80013</v>
      </c>
      <c r="N634" s="36" t="s">
        <v>44</v>
      </c>
      <c r="O634" s="36" t="s">
        <v>2086</v>
      </c>
      <c r="P634" s="36" t="s">
        <v>71</v>
      </c>
      <c r="Q634" s="36" t="s">
        <v>72</v>
      </c>
      <c r="R634" s="36" t="s">
        <v>2087</v>
      </c>
      <c r="S634" s="36">
        <v>300.76799999999997</v>
      </c>
      <c r="T634" s="36">
        <v>4</v>
      </c>
      <c r="U634" s="36">
        <v>0.2</v>
      </c>
      <c r="V634" s="36">
        <v>30.076799999999999</v>
      </c>
    </row>
    <row r="635" spans="1:22" x14ac:dyDescent="0.25">
      <c r="A635" s="36">
        <v>634</v>
      </c>
      <c r="B635" s="36" t="s">
        <v>2088</v>
      </c>
      <c r="C635" s="36">
        <v>2014</v>
      </c>
      <c r="D635" s="37">
        <v>41907</v>
      </c>
      <c r="E635" s="37">
        <v>41909</v>
      </c>
      <c r="F635" s="36" t="s">
        <v>23</v>
      </c>
      <c r="G635" s="36" t="s">
        <v>1786</v>
      </c>
      <c r="H635" s="36" t="s">
        <v>1787</v>
      </c>
      <c r="I635" s="36" t="s">
        <v>26</v>
      </c>
      <c r="J635" s="36" t="s">
        <v>27</v>
      </c>
      <c r="K635" s="36" t="s">
        <v>1419</v>
      </c>
      <c r="L635" s="36" t="s">
        <v>54</v>
      </c>
      <c r="M635" s="36">
        <v>33180</v>
      </c>
      <c r="N635" s="36" t="s">
        <v>30</v>
      </c>
      <c r="O635" s="36" t="s">
        <v>2089</v>
      </c>
      <c r="P635" s="36" t="s">
        <v>71</v>
      </c>
      <c r="Q635" s="36" t="s">
        <v>161</v>
      </c>
      <c r="R635" s="36" t="s">
        <v>2090</v>
      </c>
      <c r="S635" s="36">
        <v>17.88</v>
      </c>
      <c r="T635" s="36">
        <v>3</v>
      </c>
      <c r="U635" s="36">
        <v>0.2</v>
      </c>
      <c r="V635" s="36">
        <v>2.4584999999999999</v>
      </c>
    </row>
    <row r="636" spans="1:22" x14ac:dyDescent="0.25">
      <c r="A636" s="36">
        <v>635</v>
      </c>
      <c r="B636" s="36" t="s">
        <v>2088</v>
      </c>
      <c r="C636" s="36">
        <v>2014</v>
      </c>
      <c r="D636" s="37">
        <v>41907</v>
      </c>
      <c r="E636" s="37">
        <v>41909</v>
      </c>
      <c r="F636" s="36" t="s">
        <v>23</v>
      </c>
      <c r="G636" s="36" t="s">
        <v>1786</v>
      </c>
      <c r="H636" s="36" t="s">
        <v>1787</v>
      </c>
      <c r="I636" s="36" t="s">
        <v>26</v>
      </c>
      <c r="J636" s="36" t="s">
        <v>27</v>
      </c>
      <c r="K636" s="36" t="s">
        <v>1419</v>
      </c>
      <c r="L636" s="36" t="s">
        <v>54</v>
      </c>
      <c r="M636" s="36">
        <v>33180</v>
      </c>
      <c r="N636" s="36" t="s">
        <v>30</v>
      </c>
      <c r="O636" s="36" t="s">
        <v>1971</v>
      </c>
      <c r="P636" s="36" t="s">
        <v>46</v>
      </c>
      <c r="Q636" s="36" t="s">
        <v>47</v>
      </c>
      <c r="R636" s="36" t="s">
        <v>1972</v>
      </c>
      <c r="S636" s="36">
        <v>235.94399999999999</v>
      </c>
      <c r="T636" s="36">
        <v>3</v>
      </c>
      <c r="U636" s="36">
        <v>0.2</v>
      </c>
      <c r="V636" s="36">
        <v>85.529700000000005</v>
      </c>
    </row>
    <row r="637" spans="1:22" x14ac:dyDescent="0.25">
      <c r="A637" s="36">
        <v>636</v>
      </c>
      <c r="B637" s="36" t="s">
        <v>2091</v>
      </c>
      <c r="C637" s="36">
        <v>2012</v>
      </c>
      <c r="D637" s="37">
        <v>41186</v>
      </c>
      <c r="E637" s="37">
        <v>41191</v>
      </c>
      <c r="F637" s="36" t="s">
        <v>23</v>
      </c>
      <c r="G637" s="36" t="s">
        <v>2092</v>
      </c>
      <c r="H637" s="36" t="s">
        <v>2093</v>
      </c>
      <c r="I637" s="36" t="s">
        <v>41</v>
      </c>
      <c r="J637" s="36" t="s">
        <v>27</v>
      </c>
      <c r="K637" s="36" t="s">
        <v>2094</v>
      </c>
      <c r="L637" s="36" t="s">
        <v>1272</v>
      </c>
      <c r="M637" s="36">
        <v>31088</v>
      </c>
      <c r="N637" s="36" t="s">
        <v>30</v>
      </c>
      <c r="O637" s="36" t="s">
        <v>2095</v>
      </c>
      <c r="P637" s="36" t="s">
        <v>32</v>
      </c>
      <c r="Q637" s="36" t="s">
        <v>36</v>
      </c>
      <c r="R637" s="36" t="s">
        <v>2096</v>
      </c>
      <c r="S637" s="36">
        <v>392.94</v>
      </c>
      <c r="T637" s="36">
        <v>3</v>
      </c>
      <c r="U637" s="36">
        <v>0</v>
      </c>
      <c r="V637" s="36">
        <v>43.223399999999998</v>
      </c>
    </row>
    <row r="638" spans="1:22" x14ac:dyDescent="0.25">
      <c r="A638" s="36">
        <v>637</v>
      </c>
      <c r="B638" s="36" t="s">
        <v>2097</v>
      </c>
      <c r="C638" s="36">
        <v>2013</v>
      </c>
      <c r="D638" s="37">
        <v>41502</v>
      </c>
      <c r="E638" s="37">
        <v>41508</v>
      </c>
      <c r="F638" s="36" t="s">
        <v>50</v>
      </c>
      <c r="G638" s="36" t="s">
        <v>2098</v>
      </c>
      <c r="H638" s="36" t="s">
        <v>2099</v>
      </c>
      <c r="I638" s="36" t="s">
        <v>26</v>
      </c>
      <c r="J638" s="36" t="s">
        <v>27</v>
      </c>
      <c r="K638" s="36" t="s">
        <v>456</v>
      </c>
      <c r="L638" s="36" t="s">
        <v>457</v>
      </c>
      <c r="M638" s="36">
        <v>80013</v>
      </c>
      <c r="N638" s="36" t="s">
        <v>44</v>
      </c>
      <c r="O638" s="36" t="s">
        <v>2100</v>
      </c>
      <c r="P638" s="36" t="s">
        <v>46</v>
      </c>
      <c r="Q638" s="36" t="s">
        <v>75</v>
      </c>
      <c r="R638" s="36" t="s">
        <v>2101</v>
      </c>
      <c r="S638" s="36">
        <v>18.882000000000001</v>
      </c>
      <c r="T638" s="36">
        <v>3</v>
      </c>
      <c r="U638" s="36">
        <v>0.7</v>
      </c>
      <c r="V638" s="36">
        <v>-13.8468</v>
      </c>
    </row>
    <row r="639" spans="1:22" x14ac:dyDescent="0.25">
      <c r="A639" s="36">
        <v>638</v>
      </c>
      <c r="B639" s="36" t="s">
        <v>2097</v>
      </c>
      <c r="C639" s="36">
        <v>2013</v>
      </c>
      <c r="D639" s="37">
        <v>41502</v>
      </c>
      <c r="E639" s="37">
        <v>41508</v>
      </c>
      <c r="F639" s="36" t="s">
        <v>50</v>
      </c>
      <c r="G639" s="36" t="s">
        <v>2098</v>
      </c>
      <c r="H639" s="36" t="s">
        <v>2099</v>
      </c>
      <c r="I639" s="36" t="s">
        <v>26</v>
      </c>
      <c r="J639" s="36" t="s">
        <v>27</v>
      </c>
      <c r="K639" s="36" t="s">
        <v>456</v>
      </c>
      <c r="L639" s="36" t="s">
        <v>457</v>
      </c>
      <c r="M639" s="36">
        <v>80013</v>
      </c>
      <c r="N639" s="36" t="s">
        <v>44</v>
      </c>
      <c r="O639" s="36" t="s">
        <v>2102</v>
      </c>
      <c r="P639" s="36" t="s">
        <v>46</v>
      </c>
      <c r="Q639" s="36" t="s">
        <v>78</v>
      </c>
      <c r="R639" s="36" t="s">
        <v>2103</v>
      </c>
      <c r="S639" s="36">
        <v>122.328</v>
      </c>
      <c r="T639" s="36">
        <v>3</v>
      </c>
      <c r="U639" s="36">
        <v>0.2</v>
      </c>
      <c r="V639" s="36">
        <v>12.232799999999999</v>
      </c>
    </row>
    <row r="640" spans="1:22" x14ac:dyDescent="0.25">
      <c r="A640" s="36">
        <v>639</v>
      </c>
      <c r="B640" s="36" t="s">
        <v>2104</v>
      </c>
      <c r="C640" s="36">
        <v>2013</v>
      </c>
      <c r="D640" s="37">
        <v>41415</v>
      </c>
      <c r="E640" s="37">
        <v>41420</v>
      </c>
      <c r="F640" s="36" t="s">
        <v>50</v>
      </c>
      <c r="G640" s="36" t="s">
        <v>440</v>
      </c>
      <c r="H640" s="36" t="s">
        <v>441</v>
      </c>
      <c r="I640" s="36" t="s">
        <v>102</v>
      </c>
      <c r="J640" s="36" t="s">
        <v>27</v>
      </c>
      <c r="K640" s="36" t="s">
        <v>2105</v>
      </c>
      <c r="L640" s="36" t="s">
        <v>43</v>
      </c>
      <c r="M640" s="36">
        <v>94591</v>
      </c>
      <c r="N640" s="36" t="s">
        <v>44</v>
      </c>
      <c r="O640" s="36" t="s">
        <v>920</v>
      </c>
      <c r="P640" s="36" t="s">
        <v>32</v>
      </c>
      <c r="Q640" s="36" t="s">
        <v>65</v>
      </c>
      <c r="R640" s="36" t="s">
        <v>921</v>
      </c>
      <c r="S640" s="36">
        <v>1049.2</v>
      </c>
      <c r="T640" s="36">
        <v>5</v>
      </c>
      <c r="U640" s="36">
        <v>0</v>
      </c>
      <c r="V640" s="36">
        <v>272.79199999999997</v>
      </c>
    </row>
    <row r="641" spans="1:22" x14ac:dyDescent="0.25">
      <c r="A641" s="36">
        <v>640</v>
      </c>
      <c r="B641" s="36" t="s">
        <v>2104</v>
      </c>
      <c r="C641" s="36">
        <v>2013</v>
      </c>
      <c r="D641" s="37">
        <v>41415</v>
      </c>
      <c r="E641" s="37">
        <v>41420</v>
      </c>
      <c r="F641" s="36" t="s">
        <v>50</v>
      </c>
      <c r="G641" s="36" t="s">
        <v>440</v>
      </c>
      <c r="H641" s="36" t="s">
        <v>441</v>
      </c>
      <c r="I641" s="36" t="s">
        <v>102</v>
      </c>
      <c r="J641" s="36" t="s">
        <v>27</v>
      </c>
      <c r="K641" s="36" t="s">
        <v>2105</v>
      </c>
      <c r="L641" s="36" t="s">
        <v>43</v>
      </c>
      <c r="M641" s="36">
        <v>94591</v>
      </c>
      <c r="N641" s="36" t="s">
        <v>44</v>
      </c>
      <c r="O641" s="36" t="s">
        <v>2106</v>
      </c>
      <c r="P641" s="36" t="s">
        <v>46</v>
      </c>
      <c r="Q641" s="36" t="s">
        <v>75</v>
      </c>
      <c r="R641" s="36" t="s">
        <v>2107</v>
      </c>
      <c r="S641" s="36">
        <v>15.423999999999999</v>
      </c>
      <c r="T641" s="36">
        <v>4</v>
      </c>
      <c r="U641" s="36">
        <v>0.2</v>
      </c>
      <c r="V641" s="36">
        <v>5.0128000000000004</v>
      </c>
    </row>
    <row r="642" spans="1:22" x14ac:dyDescent="0.25">
      <c r="A642" s="36">
        <v>641</v>
      </c>
      <c r="B642" s="36" t="s">
        <v>2108</v>
      </c>
      <c r="C642" s="36">
        <v>2013</v>
      </c>
      <c r="D642" s="37">
        <v>41627</v>
      </c>
      <c r="E642" s="37">
        <v>41631</v>
      </c>
      <c r="F642" s="36" t="s">
        <v>50</v>
      </c>
      <c r="G642" s="36" t="s">
        <v>2109</v>
      </c>
      <c r="H642" s="36" t="s">
        <v>2110</v>
      </c>
      <c r="I642" s="36" t="s">
        <v>41</v>
      </c>
      <c r="J642" s="36" t="s">
        <v>27</v>
      </c>
      <c r="K642" s="36" t="s">
        <v>409</v>
      </c>
      <c r="L642" s="36" t="s">
        <v>229</v>
      </c>
      <c r="M642" s="36">
        <v>55407</v>
      </c>
      <c r="N642" s="36" t="s">
        <v>105</v>
      </c>
      <c r="O642" s="36" t="s">
        <v>2111</v>
      </c>
      <c r="P642" s="36" t="s">
        <v>32</v>
      </c>
      <c r="Q642" s="36" t="s">
        <v>65</v>
      </c>
      <c r="R642" s="36" t="s">
        <v>2112</v>
      </c>
      <c r="S642" s="36">
        <v>18.84</v>
      </c>
      <c r="T642" s="36">
        <v>3</v>
      </c>
      <c r="U642" s="36">
        <v>0</v>
      </c>
      <c r="V642" s="36">
        <v>6.0288000000000004</v>
      </c>
    </row>
    <row r="643" spans="1:22" x14ac:dyDescent="0.25">
      <c r="A643" s="36">
        <v>642</v>
      </c>
      <c r="B643" s="36" t="s">
        <v>2113</v>
      </c>
      <c r="C643" s="36">
        <v>2014</v>
      </c>
      <c r="D643" s="37">
        <v>41851</v>
      </c>
      <c r="E643" s="37">
        <v>41855</v>
      </c>
      <c r="F643" s="36" t="s">
        <v>23</v>
      </c>
      <c r="G643" s="36" t="s">
        <v>2114</v>
      </c>
      <c r="H643" s="36" t="s">
        <v>2115</v>
      </c>
      <c r="I643" s="36" t="s">
        <v>26</v>
      </c>
      <c r="J643" s="36" t="s">
        <v>27</v>
      </c>
      <c r="K643" s="36" t="s">
        <v>2116</v>
      </c>
      <c r="L643" s="36" t="s">
        <v>43</v>
      </c>
      <c r="M643" s="36">
        <v>92691</v>
      </c>
      <c r="N643" s="36" t="s">
        <v>44</v>
      </c>
      <c r="O643" s="36" t="s">
        <v>2117</v>
      </c>
      <c r="P643" s="36" t="s">
        <v>46</v>
      </c>
      <c r="Q643" s="36" t="s">
        <v>59</v>
      </c>
      <c r="R643" s="36" t="s">
        <v>2118</v>
      </c>
      <c r="S643" s="36">
        <v>330.4</v>
      </c>
      <c r="T643" s="36">
        <v>2</v>
      </c>
      <c r="U643" s="36">
        <v>0</v>
      </c>
      <c r="V643" s="36">
        <v>85.903999999999996</v>
      </c>
    </row>
    <row r="644" spans="1:22" x14ac:dyDescent="0.25">
      <c r="A644" s="36">
        <v>643</v>
      </c>
      <c r="B644" s="36" t="s">
        <v>2113</v>
      </c>
      <c r="C644" s="36">
        <v>2014</v>
      </c>
      <c r="D644" s="37">
        <v>41851</v>
      </c>
      <c r="E644" s="37">
        <v>41855</v>
      </c>
      <c r="F644" s="36" t="s">
        <v>23</v>
      </c>
      <c r="G644" s="36" t="s">
        <v>2114</v>
      </c>
      <c r="H644" s="36" t="s">
        <v>2115</v>
      </c>
      <c r="I644" s="36" t="s">
        <v>26</v>
      </c>
      <c r="J644" s="36" t="s">
        <v>27</v>
      </c>
      <c r="K644" s="36" t="s">
        <v>2116</v>
      </c>
      <c r="L644" s="36" t="s">
        <v>43</v>
      </c>
      <c r="M644" s="36">
        <v>92691</v>
      </c>
      <c r="N644" s="36" t="s">
        <v>44</v>
      </c>
      <c r="O644" s="36" t="s">
        <v>2119</v>
      </c>
      <c r="P644" s="36" t="s">
        <v>46</v>
      </c>
      <c r="Q644" s="36" t="s">
        <v>47</v>
      </c>
      <c r="R644" s="36" t="s">
        <v>2120</v>
      </c>
      <c r="S644" s="36">
        <v>26.25</v>
      </c>
      <c r="T644" s="36">
        <v>7</v>
      </c>
      <c r="U644" s="36">
        <v>0</v>
      </c>
      <c r="V644" s="36">
        <v>12.6</v>
      </c>
    </row>
    <row r="645" spans="1:22" x14ac:dyDescent="0.25">
      <c r="A645" s="36">
        <v>644</v>
      </c>
      <c r="B645" s="36" t="s">
        <v>2121</v>
      </c>
      <c r="C645" s="36">
        <v>2014</v>
      </c>
      <c r="D645" s="37">
        <v>41801</v>
      </c>
      <c r="E645" s="37">
        <v>41806</v>
      </c>
      <c r="F645" s="36" t="s">
        <v>50</v>
      </c>
      <c r="G645" s="36" t="s">
        <v>2122</v>
      </c>
      <c r="H645" s="36" t="s">
        <v>2123</v>
      </c>
      <c r="I645" s="36" t="s">
        <v>26</v>
      </c>
      <c r="J645" s="36" t="s">
        <v>27</v>
      </c>
      <c r="K645" s="36" t="s">
        <v>2124</v>
      </c>
      <c r="L645" s="36" t="s">
        <v>238</v>
      </c>
      <c r="M645" s="36">
        <v>48307</v>
      </c>
      <c r="N645" s="36" t="s">
        <v>105</v>
      </c>
      <c r="O645" s="36" t="s">
        <v>907</v>
      </c>
      <c r="P645" s="36" t="s">
        <v>71</v>
      </c>
      <c r="Q645" s="36" t="s">
        <v>161</v>
      </c>
      <c r="R645" s="36" t="s">
        <v>1784</v>
      </c>
      <c r="S645" s="36">
        <v>132.52000000000001</v>
      </c>
      <c r="T645" s="36">
        <v>4</v>
      </c>
      <c r="U645" s="36">
        <v>0</v>
      </c>
      <c r="V645" s="36">
        <v>54.333199999999998</v>
      </c>
    </row>
    <row r="646" spans="1:22" x14ac:dyDescent="0.25">
      <c r="A646" s="36">
        <v>645</v>
      </c>
      <c r="B646" s="36" t="s">
        <v>2125</v>
      </c>
      <c r="C646" s="36">
        <v>2014</v>
      </c>
      <c r="D646" s="37">
        <v>41842</v>
      </c>
      <c r="E646" s="37">
        <v>41846</v>
      </c>
      <c r="F646" s="36" t="s">
        <v>50</v>
      </c>
      <c r="G646" s="36" t="s">
        <v>620</v>
      </c>
      <c r="H646" s="36" t="s">
        <v>621</v>
      </c>
      <c r="I646" s="36" t="s">
        <v>102</v>
      </c>
      <c r="J646" s="36" t="s">
        <v>27</v>
      </c>
      <c r="K646" s="36" t="s">
        <v>2126</v>
      </c>
      <c r="L646" s="36" t="s">
        <v>788</v>
      </c>
      <c r="M646" s="36">
        <v>7060</v>
      </c>
      <c r="N646" s="36" t="s">
        <v>148</v>
      </c>
      <c r="O646" s="36" t="s">
        <v>2127</v>
      </c>
      <c r="P646" s="36" t="s">
        <v>46</v>
      </c>
      <c r="Q646" s="36" t="s">
        <v>90</v>
      </c>
      <c r="R646" s="36" t="s">
        <v>2128</v>
      </c>
      <c r="S646" s="36">
        <v>6.48</v>
      </c>
      <c r="T646" s="36">
        <v>1</v>
      </c>
      <c r="U646" s="36">
        <v>0</v>
      </c>
      <c r="V646" s="36">
        <v>3.1751999999999998</v>
      </c>
    </row>
    <row r="647" spans="1:22" x14ac:dyDescent="0.25">
      <c r="A647" s="36">
        <v>646</v>
      </c>
      <c r="B647" s="36" t="s">
        <v>2129</v>
      </c>
      <c r="C647" s="36">
        <v>2014</v>
      </c>
      <c r="D647" s="37">
        <v>42004</v>
      </c>
      <c r="E647" s="37">
        <v>42010</v>
      </c>
      <c r="F647" s="36" t="s">
        <v>50</v>
      </c>
      <c r="G647" s="36" t="s">
        <v>2130</v>
      </c>
      <c r="H647" s="36" t="s">
        <v>2131</v>
      </c>
      <c r="I647" s="36" t="s">
        <v>102</v>
      </c>
      <c r="J647" s="36" t="s">
        <v>27</v>
      </c>
      <c r="K647" s="36" t="s">
        <v>497</v>
      </c>
      <c r="L647" s="36" t="s">
        <v>254</v>
      </c>
      <c r="M647" s="36">
        <v>47201</v>
      </c>
      <c r="N647" s="36" t="s">
        <v>105</v>
      </c>
      <c r="O647" s="36" t="s">
        <v>2132</v>
      </c>
      <c r="P647" s="36" t="s">
        <v>46</v>
      </c>
      <c r="Q647" s="36" t="s">
        <v>78</v>
      </c>
      <c r="R647" s="36" t="s">
        <v>2133</v>
      </c>
      <c r="S647" s="36">
        <v>209.3</v>
      </c>
      <c r="T647" s="36">
        <v>2</v>
      </c>
      <c r="U647" s="36">
        <v>0</v>
      </c>
      <c r="V647" s="36">
        <v>56.511000000000003</v>
      </c>
    </row>
    <row r="648" spans="1:22" x14ac:dyDescent="0.25">
      <c r="A648" s="36">
        <v>647</v>
      </c>
      <c r="B648" s="36" t="s">
        <v>2134</v>
      </c>
      <c r="C648" s="36">
        <v>2013</v>
      </c>
      <c r="D648" s="37">
        <v>41366</v>
      </c>
      <c r="E648" s="37">
        <v>41373</v>
      </c>
      <c r="F648" s="36" t="s">
        <v>50</v>
      </c>
      <c r="G648" s="36" t="s">
        <v>1025</v>
      </c>
      <c r="H648" s="36" t="s">
        <v>1026</v>
      </c>
      <c r="I648" s="36" t="s">
        <v>41</v>
      </c>
      <c r="J648" s="36" t="s">
        <v>27</v>
      </c>
      <c r="K648" s="36" t="s">
        <v>2135</v>
      </c>
      <c r="L648" s="36" t="s">
        <v>310</v>
      </c>
      <c r="M648" s="36">
        <v>85635</v>
      </c>
      <c r="N648" s="36" t="s">
        <v>44</v>
      </c>
      <c r="O648" s="36" t="s">
        <v>2136</v>
      </c>
      <c r="P648" s="36" t="s">
        <v>46</v>
      </c>
      <c r="Q648" s="36" t="s">
        <v>269</v>
      </c>
      <c r="R648" s="36" t="s">
        <v>186</v>
      </c>
      <c r="S648" s="36">
        <v>31.56</v>
      </c>
      <c r="T648" s="36">
        <v>5</v>
      </c>
      <c r="U648" s="36">
        <v>0.2</v>
      </c>
      <c r="V648" s="36">
        <v>9.8625000000000007</v>
      </c>
    </row>
    <row r="649" spans="1:22" x14ac:dyDescent="0.25">
      <c r="A649" s="36">
        <v>648</v>
      </c>
      <c r="B649" s="36" t="s">
        <v>2134</v>
      </c>
      <c r="C649" s="36">
        <v>2013</v>
      </c>
      <c r="D649" s="37">
        <v>41366</v>
      </c>
      <c r="E649" s="37">
        <v>41373</v>
      </c>
      <c r="F649" s="36" t="s">
        <v>50</v>
      </c>
      <c r="G649" s="36" t="s">
        <v>1025</v>
      </c>
      <c r="H649" s="36" t="s">
        <v>1026</v>
      </c>
      <c r="I649" s="36" t="s">
        <v>41</v>
      </c>
      <c r="J649" s="36" t="s">
        <v>27</v>
      </c>
      <c r="K649" s="36" t="s">
        <v>2135</v>
      </c>
      <c r="L649" s="36" t="s">
        <v>310</v>
      </c>
      <c r="M649" s="36">
        <v>85635</v>
      </c>
      <c r="N649" s="36" t="s">
        <v>44</v>
      </c>
      <c r="O649" s="36" t="s">
        <v>2137</v>
      </c>
      <c r="P649" s="36" t="s">
        <v>46</v>
      </c>
      <c r="Q649" s="36" t="s">
        <v>78</v>
      </c>
      <c r="R649" s="36" t="s">
        <v>2138</v>
      </c>
      <c r="S649" s="36">
        <v>30.143999999999998</v>
      </c>
      <c r="T649" s="36">
        <v>2</v>
      </c>
      <c r="U649" s="36">
        <v>0.2</v>
      </c>
      <c r="V649" s="36">
        <v>3.0144000000000002</v>
      </c>
    </row>
    <row r="650" spans="1:22" x14ac:dyDescent="0.25">
      <c r="A650" s="36">
        <v>649</v>
      </c>
      <c r="B650" s="36" t="s">
        <v>2139</v>
      </c>
      <c r="C650" s="36">
        <v>2013</v>
      </c>
      <c r="D650" s="37">
        <v>41620</v>
      </c>
      <c r="E650" s="37">
        <v>41625</v>
      </c>
      <c r="F650" s="36" t="s">
        <v>23</v>
      </c>
      <c r="G650" s="36" t="s">
        <v>2140</v>
      </c>
      <c r="H650" s="36" t="s">
        <v>2141</v>
      </c>
      <c r="I650" s="36" t="s">
        <v>41</v>
      </c>
      <c r="J650" s="36" t="s">
        <v>27</v>
      </c>
      <c r="K650" s="36" t="s">
        <v>2142</v>
      </c>
      <c r="L650" s="36" t="s">
        <v>96</v>
      </c>
      <c r="M650" s="36">
        <v>98661</v>
      </c>
      <c r="N650" s="36" t="s">
        <v>44</v>
      </c>
      <c r="O650" s="36" t="s">
        <v>1362</v>
      </c>
      <c r="P650" s="36" t="s">
        <v>32</v>
      </c>
      <c r="Q650" s="36" t="s">
        <v>65</v>
      </c>
      <c r="R650" s="36" t="s">
        <v>1363</v>
      </c>
      <c r="S650" s="36">
        <v>14.8</v>
      </c>
      <c r="T650" s="36">
        <v>4</v>
      </c>
      <c r="U650" s="36">
        <v>0</v>
      </c>
      <c r="V650" s="36">
        <v>6.0679999999999996</v>
      </c>
    </row>
    <row r="651" spans="1:22" x14ac:dyDescent="0.25">
      <c r="A651" s="36">
        <v>650</v>
      </c>
      <c r="B651" s="36" t="s">
        <v>2139</v>
      </c>
      <c r="C651" s="36">
        <v>2013</v>
      </c>
      <c r="D651" s="37">
        <v>41620</v>
      </c>
      <c r="E651" s="37">
        <v>41625</v>
      </c>
      <c r="F651" s="36" t="s">
        <v>23</v>
      </c>
      <c r="G651" s="36" t="s">
        <v>2140</v>
      </c>
      <c r="H651" s="36" t="s">
        <v>2141</v>
      </c>
      <c r="I651" s="36" t="s">
        <v>41</v>
      </c>
      <c r="J651" s="36" t="s">
        <v>27</v>
      </c>
      <c r="K651" s="36" t="s">
        <v>2142</v>
      </c>
      <c r="L651" s="36" t="s">
        <v>96</v>
      </c>
      <c r="M651" s="36">
        <v>98661</v>
      </c>
      <c r="N651" s="36" t="s">
        <v>44</v>
      </c>
      <c r="O651" s="36" t="s">
        <v>737</v>
      </c>
      <c r="P651" s="36" t="s">
        <v>71</v>
      </c>
      <c r="Q651" s="36" t="s">
        <v>72</v>
      </c>
      <c r="R651" s="36" t="s">
        <v>738</v>
      </c>
      <c r="S651" s="36">
        <v>302.37599999999998</v>
      </c>
      <c r="T651" s="36">
        <v>3</v>
      </c>
      <c r="U651" s="36">
        <v>0.2</v>
      </c>
      <c r="V651" s="36">
        <v>22.6782</v>
      </c>
    </row>
    <row r="652" spans="1:22" x14ac:dyDescent="0.25">
      <c r="A652" s="36">
        <v>651</v>
      </c>
      <c r="B652" s="36" t="s">
        <v>2139</v>
      </c>
      <c r="C652" s="36">
        <v>2013</v>
      </c>
      <c r="D652" s="37">
        <v>41620</v>
      </c>
      <c r="E652" s="37">
        <v>41625</v>
      </c>
      <c r="F652" s="36" t="s">
        <v>23</v>
      </c>
      <c r="G652" s="36" t="s">
        <v>2140</v>
      </c>
      <c r="H652" s="36" t="s">
        <v>2141</v>
      </c>
      <c r="I652" s="36" t="s">
        <v>41</v>
      </c>
      <c r="J652" s="36" t="s">
        <v>27</v>
      </c>
      <c r="K652" s="36" t="s">
        <v>2142</v>
      </c>
      <c r="L652" s="36" t="s">
        <v>96</v>
      </c>
      <c r="M652" s="36">
        <v>98661</v>
      </c>
      <c r="N652" s="36" t="s">
        <v>44</v>
      </c>
      <c r="O652" s="36" t="s">
        <v>2143</v>
      </c>
      <c r="P652" s="36" t="s">
        <v>71</v>
      </c>
      <c r="Q652" s="36" t="s">
        <v>161</v>
      </c>
      <c r="R652" s="36" t="s">
        <v>2144</v>
      </c>
      <c r="S652" s="36">
        <v>316</v>
      </c>
      <c r="T652" s="36">
        <v>4</v>
      </c>
      <c r="U652" s="36">
        <v>0</v>
      </c>
      <c r="V652" s="36">
        <v>31.6</v>
      </c>
    </row>
    <row r="653" spans="1:22" x14ac:dyDescent="0.25">
      <c r="A653" s="36">
        <v>652</v>
      </c>
      <c r="B653" s="36" t="s">
        <v>2145</v>
      </c>
      <c r="C653" s="36">
        <v>2013</v>
      </c>
      <c r="D653" s="37">
        <v>41571</v>
      </c>
      <c r="E653" s="37">
        <v>41577</v>
      </c>
      <c r="F653" s="36" t="s">
        <v>50</v>
      </c>
      <c r="G653" s="36" t="s">
        <v>2146</v>
      </c>
      <c r="H653" s="36" t="s">
        <v>2147</v>
      </c>
      <c r="I653" s="36" t="s">
        <v>102</v>
      </c>
      <c r="J653" s="36" t="s">
        <v>27</v>
      </c>
      <c r="K653" s="36" t="s">
        <v>266</v>
      </c>
      <c r="L653" s="36" t="s">
        <v>267</v>
      </c>
      <c r="M653" s="36">
        <v>10024</v>
      </c>
      <c r="N653" s="36" t="s">
        <v>148</v>
      </c>
      <c r="O653" s="36" t="s">
        <v>320</v>
      </c>
      <c r="P653" s="36" t="s">
        <v>46</v>
      </c>
      <c r="Q653" s="36" t="s">
        <v>90</v>
      </c>
      <c r="R653" s="36" t="s">
        <v>321</v>
      </c>
      <c r="S653" s="36">
        <v>379.4</v>
      </c>
      <c r="T653" s="36">
        <v>10</v>
      </c>
      <c r="U653" s="36">
        <v>0</v>
      </c>
      <c r="V653" s="36">
        <v>178.31800000000001</v>
      </c>
    </row>
    <row r="654" spans="1:22" x14ac:dyDescent="0.25">
      <c r="A654" s="36">
        <v>653</v>
      </c>
      <c r="B654" s="36" t="s">
        <v>2148</v>
      </c>
      <c r="C654" s="36">
        <v>2014</v>
      </c>
      <c r="D654" s="37">
        <v>41810</v>
      </c>
      <c r="E654" s="37">
        <v>41814</v>
      </c>
      <c r="F654" s="36" t="s">
        <v>50</v>
      </c>
      <c r="G654" s="36" t="s">
        <v>1324</v>
      </c>
      <c r="H654" s="36" t="s">
        <v>1325</v>
      </c>
      <c r="I654" s="36" t="s">
        <v>41</v>
      </c>
      <c r="J654" s="36" t="s">
        <v>27</v>
      </c>
      <c r="K654" s="36" t="s">
        <v>266</v>
      </c>
      <c r="L654" s="36" t="s">
        <v>267</v>
      </c>
      <c r="M654" s="36">
        <v>10035</v>
      </c>
      <c r="N654" s="36" t="s">
        <v>148</v>
      </c>
      <c r="O654" s="36" t="s">
        <v>296</v>
      </c>
      <c r="P654" s="36" t="s">
        <v>46</v>
      </c>
      <c r="Q654" s="36" t="s">
        <v>90</v>
      </c>
      <c r="R654" s="36" t="s">
        <v>297</v>
      </c>
      <c r="S654" s="36">
        <v>97.82</v>
      </c>
      <c r="T654" s="36">
        <v>2</v>
      </c>
      <c r="U654" s="36">
        <v>0</v>
      </c>
      <c r="V654" s="36">
        <v>45.9754</v>
      </c>
    </row>
    <row r="655" spans="1:22" x14ac:dyDescent="0.25">
      <c r="A655" s="36">
        <v>654</v>
      </c>
      <c r="B655" s="36" t="s">
        <v>2148</v>
      </c>
      <c r="C655" s="36">
        <v>2014</v>
      </c>
      <c r="D655" s="37">
        <v>41810</v>
      </c>
      <c r="E655" s="37">
        <v>41814</v>
      </c>
      <c r="F655" s="36" t="s">
        <v>50</v>
      </c>
      <c r="G655" s="36" t="s">
        <v>1324</v>
      </c>
      <c r="H655" s="36" t="s">
        <v>1325</v>
      </c>
      <c r="I655" s="36" t="s">
        <v>41</v>
      </c>
      <c r="J655" s="36" t="s">
        <v>27</v>
      </c>
      <c r="K655" s="36" t="s">
        <v>266</v>
      </c>
      <c r="L655" s="36" t="s">
        <v>267</v>
      </c>
      <c r="M655" s="36">
        <v>10035</v>
      </c>
      <c r="N655" s="36" t="s">
        <v>148</v>
      </c>
      <c r="O655" s="36" t="s">
        <v>2149</v>
      </c>
      <c r="P655" s="36" t="s">
        <v>71</v>
      </c>
      <c r="Q655" s="36" t="s">
        <v>161</v>
      </c>
      <c r="R655" s="36" t="s">
        <v>2150</v>
      </c>
      <c r="S655" s="36">
        <v>103.12</v>
      </c>
      <c r="T655" s="36">
        <v>8</v>
      </c>
      <c r="U655" s="36">
        <v>0</v>
      </c>
      <c r="V655" s="36">
        <v>10.311999999999999</v>
      </c>
    </row>
    <row r="656" spans="1:22" x14ac:dyDescent="0.25">
      <c r="A656" s="36">
        <v>655</v>
      </c>
      <c r="B656" s="36" t="s">
        <v>2151</v>
      </c>
      <c r="C656" s="36">
        <v>2013</v>
      </c>
      <c r="D656" s="37">
        <v>41509</v>
      </c>
      <c r="E656" s="37">
        <v>41515</v>
      </c>
      <c r="F656" s="36" t="s">
        <v>50</v>
      </c>
      <c r="G656" s="36" t="s">
        <v>2152</v>
      </c>
      <c r="H656" s="36" t="s">
        <v>2153</v>
      </c>
      <c r="I656" s="36" t="s">
        <v>26</v>
      </c>
      <c r="J656" s="36" t="s">
        <v>27</v>
      </c>
      <c r="K656" s="36" t="s">
        <v>497</v>
      </c>
      <c r="L656" s="36" t="s">
        <v>498</v>
      </c>
      <c r="M656" s="36">
        <v>43229</v>
      </c>
      <c r="N656" s="36" t="s">
        <v>148</v>
      </c>
      <c r="O656" s="36" t="s">
        <v>2154</v>
      </c>
      <c r="P656" s="36" t="s">
        <v>46</v>
      </c>
      <c r="Q656" s="36" t="s">
        <v>78</v>
      </c>
      <c r="R656" s="36" t="s">
        <v>2155</v>
      </c>
      <c r="S656" s="36">
        <v>113.55200000000001</v>
      </c>
      <c r="T656" s="36">
        <v>2</v>
      </c>
      <c r="U656" s="36">
        <v>0.2</v>
      </c>
      <c r="V656" s="36">
        <v>8.5164000000000009</v>
      </c>
    </row>
    <row r="657" spans="1:22" x14ac:dyDescent="0.25">
      <c r="A657" s="36">
        <v>656</v>
      </c>
      <c r="B657" s="36" t="s">
        <v>2151</v>
      </c>
      <c r="C657" s="36">
        <v>2013</v>
      </c>
      <c r="D657" s="37">
        <v>41509</v>
      </c>
      <c r="E657" s="37">
        <v>41515</v>
      </c>
      <c r="F657" s="36" t="s">
        <v>50</v>
      </c>
      <c r="G657" s="36" t="s">
        <v>2152</v>
      </c>
      <c r="H657" s="36" t="s">
        <v>2153</v>
      </c>
      <c r="I657" s="36" t="s">
        <v>26</v>
      </c>
      <c r="J657" s="36" t="s">
        <v>27</v>
      </c>
      <c r="K657" s="36" t="s">
        <v>497</v>
      </c>
      <c r="L657" s="36" t="s">
        <v>498</v>
      </c>
      <c r="M657" s="36">
        <v>43229</v>
      </c>
      <c r="N657" s="36" t="s">
        <v>148</v>
      </c>
      <c r="O657" s="36" t="s">
        <v>2156</v>
      </c>
      <c r="P657" s="36" t="s">
        <v>46</v>
      </c>
      <c r="Q657" s="36" t="s">
        <v>75</v>
      </c>
      <c r="R657" s="36" t="s">
        <v>2157</v>
      </c>
      <c r="S657" s="36">
        <v>3.3180000000000001</v>
      </c>
      <c r="T657" s="36">
        <v>2</v>
      </c>
      <c r="U657" s="36">
        <v>0.7</v>
      </c>
      <c r="V657" s="36">
        <v>-2.6543999999999999</v>
      </c>
    </row>
    <row r="658" spans="1:22" x14ac:dyDescent="0.25">
      <c r="A658" s="36">
        <v>657</v>
      </c>
      <c r="B658" s="36" t="s">
        <v>2151</v>
      </c>
      <c r="C658" s="36">
        <v>2013</v>
      </c>
      <c r="D658" s="37">
        <v>41509</v>
      </c>
      <c r="E658" s="37">
        <v>41515</v>
      </c>
      <c r="F658" s="36" t="s">
        <v>50</v>
      </c>
      <c r="G658" s="36" t="s">
        <v>2152</v>
      </c>
      <c r="H658" s="36" t="s">
        <v>2153</v>
      </c>
      <c r="I658" s="36" t="s">
        <v>26</v>
      </c>
      <c r="J658" s="36" t="s">
        <v>27</v>
      </c>
      <c r="K658" s="36" t="s">
        <v>497</v>
      </c>
      <c r="L658" s="36" t="s">
        <v>498</v>
      </c>
      <c r="M658" s="36">
        <v>43229</v>
      </c>
      <c r="N658" s="36" t="s">
        <v>148</v>
      </c>
      <c r="O658" s="36" t="s">
        <v>2158</v>
      </c>
      <c r="P658" s="36" t="s">
        <v>46</v>
      </c>
      <c r="Q658" s="36" t="s">
        <v>173</v>
      </c>
      <c r="R658" s="36" t="s">
        <v>2159</v>
      </c>
      <c r="S658" s="36">
        <v>134.28800000000001</v>
      </c>
      <c r="T658" s="36">
        <v>2</v>
      </c>
      <c r="U658" s="36">
        <v>0.2</v>
      </c>
      <c r="V658" s="36">
        <v>45.322200000000002</v>
      </c>
    </row>
    <row r="659" spans="1:22" x14ac:dyDescent="0.25">
      <c r="A659" s="36">
        <v>658</v>
      </c>
      <c r="B659" s="36" t="s">
        <v>2160</v>
      </c>
      <c r="C659" s="36">
        <v>2013</v>
      </c>
      <c r="D659" s="37">
        <v>41537</v>
      </c>
      <c r="E659" s="37">
        <v>41537</v>
      </c>
      <c r="F659" s="36" t="s">
        <v>1290</v>
      </c>
      <c r="G659" s="36" t="s">
        <v>2161</v>
      </c>
      <c r="H659" s="36" t="s">
        <v>2162</v>
      </c>
      <c r="I659" s="36" t="s">
        <v>102</v>
      </c>
      <c r="J659" s="36" t="s">
        <v>27</v>
      </c>
      <c r="K659" s="36" t="s">
        <v>456</v>
      </c>
      <c r="L659" s="36" t="s">
        <v>211</v>
      </c>
      <c r="M659" s="36">
        <v>60505</v>
      </c>
      <c r="N659" s="36" t="s">
        <v>105</v>
      </c>
      <c r="O659" s="36" t="s">
        <v>1726</v>
      </c>
      <c r="P659" s="36" t="s">
        <v>32</v>
      </c>
      <c r="Q659" s="36" t="s">
        <v>36</v>
      </c>
      <c r="R659" s="36" t="s">
        <v>1727</v>
      </c>
      <c r="S659" s="36">
        <v>701.37199999999996</v>
      </c>
      <c r="T659" s="36">
        <v>2</v>
      </c>
      <c r="U659" s="36">
        <v>0.3</v>
      </c>
      <c r="V659" s="36">
        <v>-50.097999999999999</v>
      </c>
    </row>
    <row r="660" spans="1:22" x14ac:dyDescent="0.25">
      <c r="A660" s="36">
        <v>659</v>
      </c>
      <c r="B660" s="36" t="s">
        <v>2160</v>
      </c>
      <c r="C660" s="36">
        <v>2013</v>
      </c>
      <c r="D660" s="37">
        <v>41537</v>
      </c>
      <c r="E660" s="37">
        <v>41537</v>
      </c>
      <c r="F660" s="36" t="s">
        <v>1290</v>
      </c>
      <c r="G660" s="36" t="s">
        <v>2161</v>
      </c>
      <c r="H660" s="36" t="s">
        <v>2162</v>
      </c>
      <c r="I660" s="36" t="s">
        <v>102</v>
      </c>
      <c r="J660" s="36" t="s">
        <v>27</v>
      </c>
      <c r="K660" s="36" t="s">
        <v>456</v>
      </c>
      <c r="L660" s="36" t="s">
        <v>211</v>
      </c>
      <c r="M660" s="36">
        <v>60505</v>
      </c>
      <c r="N660" s="36" t="s">
        <v>105</v>
      </c>
      <c r="O660" s="36" t="s">
        <v>325</v>
      </c>
      <c r="P660" s="36" t="s">
        <v>46</v>
      </c>
      <c r="Q660" s="36" t="s">
        <v>75</v>
      </c>
      <c r="R660" s="36" t="s">
        <v>326</v>
      </c>
      <c r="S660" s="36">
        <v>2.3079999999999998</v>
      </c>
      <c r="T660" s="36">
        <v>2</v>
      </c>
      <c r="U660" s="36">
        <v>0.8</v>
      </c>
      <c r="V660" s="36">
        <v>-3.4620000000000002</v>
      </c>
    </row>
    <row r="661" spans="1:22" x14ac:dyDescent="0.25">
      <c r="A661" s="36">
        <v>660</v>
      </c>
      <c r="B661" s="36" t="s">
        <v>2163</v>
      </c>
      <c r="C661" s="36">
        <v>2012</v>
      </c>
      <c r="D661" s="37">
        <v>41145</v>
      </c>
      <c r="E661" s="37">
        <v>41149</v>
      </c>
      <c r="F661" s="36" t="s">
        <v>50</v>
      </c>
      <c r="G661" s="36" t="s">
        <v>777</v>
      </c>
      <c r="H661" s="36" t="s">
        <v>778</v>
      </c>
      <c r="I661" s="36" t="s">
        <v>26</v>
      </c>
      <c r="J661" s="36" t="s">
        <v>27</v>
      </c>
      <c r="K661" s="36" t="s">
        <v>1127</v>
      </c>
      <c r="L661" s="36" t="s">
        <v>104</v>
      </c>
      <c r="M661" s="36">
        <v>76017</v>
      </c>
      <c r="N661" s="36" t="s">
        <v>105</v>
      </c>
      <c r="O661" s="36" t="s">
        <v>2011</v>
      </c>
      <c r="P661" s="36" t="s">
        <v>46</v>
      </c>
      <c r="Q661" s="36" t="s">
        <v>59</v>
      </c>
      <c r="R661" s="36" t="s">
        <v>2012</v>
      </c>
      <c r="S661" s="36">
        <v>999.43200000000002</v>
      </c>
      <c r="T661" s="36">
        <v>7</v>
      </c>
      <c r="U661" s="36">
        <v>0.2</v>
      </c>
      <c r="V661" s="36">
        <v>124.929</v>
      </c>
    </row>
    <row r="662" spans="1:22" x14ac:dyDescent="0.25">
      <c r="A662" s="36">
        <v>661</v>
      </c>
      <c r="B662" s="36" t="s">
        <v>2163</v>
      </c>
      <c r="C662" s="36">
        <v>2012</v>
      </c>
      <c r="D662" s="37">
        <v>41145</v>
      </c>
      <c r="E662" s="37">
        <v>41149</v>
      </c>
      <c r="F662" s="36" t="s">
        <v>50</v>
      </c>
      <c r="G662" s="36" t="s">
        <v>777</v>
      </c>
      <c r="H662" s="36" t="s">
        <v>778</v>
      </c>
      <c r="I662" s="36" t="s">
        <v>26</v>
      </c>
      <c r="J662" s="36" t="s">
        <v>27</v>
      </c>
      <c r="K662" s="36" t="s">
        <v>1127</v>
      </c>
      <c r="L662" s="36" t="s">
        <v>104</v>
      </c>
      <c r="M662" s="36">
        <v>76017</v>
      </c>
      <c r="N662" s="36" t="s">
        <v>105</v>
      </c>
      <c r="O662" s="36" t="s">
        <v>2164</v>
      </c>
      <c r="P662" s="36" t="s">
        <v>46</v>
      </c>
      <c r="Q662" s="36" t="s">
        <v>59</v>
      </c>
      <c r="R662" s="36" t="s">
        <v>2165</v>
      </c>
      <c r="S662" s="36">
        <v>724.08</v>
      </c>
      <c r="T662" s="36">
        <v>14</v>
      </c>
      <c r="U662" s="36">
        <v>0.2</v>
      </c>
      <c r="V662" s="36">
        <v>-135.76499999999999</v>
      </c>
    </row>
    <row r="663" spans="1:22" x14ac:dyDescent="0.25">
      <c r="A663" s="36">
        <v>662</v>
      </c>
      <c r="B663" s="36" t="s">
        <v>2163</v>
      </c>
      <c r="C663" s="36">
        <v>2012</v>
      </c>
      <c r="D663" s="37">
        <v>41145</v>
      </c>
      <c r="E663" s="37">
        <v>41149</v>
      </c>
      <c r="F663" s="36" t="s">
        <v>50</v>
      </c>
      <c r="G663" s="36" t="s">
        <v>777</v>
      </c>
      <c r="H663" s="36" t="s">
        <v>778</v>
      </c>
      <c r="I663" s="36" t="s">
        <v>26</v>
      </c>
      <c r="J663" s="36" t="s">
        <v>27</v>
      </c>
      <c r="K663" s="36" t="s">
        <v>1127</v>
      </c>
      <c r="L663" s="36" t="s">
        <v>104</v>
      </c>
      <c r="M663" s="36">
        <v>76017</v>
      </c>
      <c r="N663" s="36" t="s">
        <v>105</v>
      </c>
      <c r="O663" s="36" t="s">
        <v>510</v>
      </c>
      <c r="P663" s="36" t="s">
        <v>32</v>
      </c>
      <c r="Q663" s="36" t="s">
        <v>56</v>
      </c>
      <c r="R663" s="36" t="s">
        <v>511</v>
      </c>
      <c r="S663" s="36">
        <v>918.78499999999997</v>
      </c>
      <c r="T663" s="36">
        <v>5</v>
      </c>
      <c r="U663" s="36">
        <v>0.3</v>
      </c>
      <c r="V663" s="36">
        <v>-118.12949999999999</v>
      </c>
    </row>
    <row r="664" spans="1:22" x14ac:dyDescent="0.25">
      <c r="A664" s="36">
        <v>663</v>
      </c>
      <c r="B664" s="36" t="s">
        <v>2163</v>
      </c>
      <c r="C664" s="36">
        <v>2012</v>
      </c>
      <c r="D664" s="37">
        <v>41145</v>
      </c>
      <c r="E664" s="37">
        <v>41149</v>
      </c>
      <c r="F664" s="36" t="s">
        <v>50</v>
      </c>
      <c r="G664" s="36" t="s">
        <v>777</v>
      </c>
      <c r="H664" s="36" t="s">
        <v>778</v>
      </c>
      <c r="I664" s="36" t="s">
        <v>26</v>
      </c>
      <c r="J664" s="36" t="s">
        <v>27</v>
      </c>
      <c r="K664" s="36" t="s">
        <v>1127</v>
      </c>
      <c r="L664" s="36" t="s">
        <v>104</v>
      </c>
      <c r="M664" s="36">
        <v>76017</v>
      </c>
      <c r="N664" s="36" t="s">
        <v>105</v>
      </c>
      <c r="O664" s="36" t="s">
        <v>492</v>
      </c>
      <c r="P664" s="36" t="s">
        <v>46</v>
      </c>
      <c r="Q664" s="36" t="s">
        <v>75</v>
      </c>
      <c r="R664" s="36" t="s">
        <v>493</v>
      </c>
      <c r="S664" s="36">
        <v>2.7240000000000002</v>
      </c>
      <c r="T664" s="36">
        <v>3</v>
      </c>
      <c r="U664" s="36">
        <v>0.8</v>
      </c>
      <c r="V664" s="36">
        <v>-4.2222</v>
      </c>
    </row>
    <row r="665" spans="1:22" x14ac:dyDescent="0.25">
      <c r="A665" s="36">
        <v>664</v>
      </c>
      <c r="B665" s="36" t="s">
        <v>2166</v>
      </c>
      <c r="C665" s="36">
        <v>2013</v>
      </c>
      <c r="D665" s="37">
        <v>41360</v>
      </c>
      <c r="E665" s="37">
        <v>41364</v>
      </c>
      <c r="F665" s="36" t="s">
        <v>50</v>
      </c>
      <c r="G665" s="36" t="s">
        <v>2167</v>
      </c>
      <c r="H665" s="36" t="s">
        <v>2168</v>
      </c>
      <c r="I665" s="36" t="s">
        <v>41</v>
      </c>
      <c r="J665" s="36" t="s">
        <v>27</v>
      </c>
      <c r="K665" s="36" t="s">
        <v>266</v>
      </c>
      <c r="L665" s="36" t="s">
        <v>267</v>
      </c>
      <c r="M665" s="36">
        <v>10011</v>
      </c>
      <c r="N665" s="36" t="s">
        <v>148</v>
      </c>
      <c r="O665" s="36" t="s">
        <v>839</v>
      </c>
      <c r="P665" s="36" t="s">
        <v>46</v>
      </c>
      <c r="Q665" s="36" t="s">
        <v>59</v>
      </c>
      <c r="R665" s="36" t="s">
        <v>840</v>
      </c>
      <c r="S665" s="36">
        <v>459.95</v>
      </c>
      <c r="T665" s="36">
        <v>5</v>
      </c>
      <c r="U665" s="36">
        <v>0</v>
      </c>
      <c r="V665" s="36">
        <v>18.398</v>
      </c>
    </row>
    <row r="666" spans="1:22" x14ac:dyDescent="0.25">
      <c r="A666" s="36">
        <v>665</v>
      </c>
      <c r="B666" s="36" t="s">
        <v>2169</v>
      </c>
      <c r="C666" s="36">
        <v>2013</v>
      </c>
      <c r="D666" s="37">
        <v>41583</v>
      </c>
      <c r="E666" s="37">
        <v>41583</v>
      </c>
      <c r="F666" s="36" t="s">
        <v>1290</v>
      </c>
      <c r="G666" s="36" t="s">
        <v>984</v>
      </c>
      <c r="H666" s="36" t="s">
        <v>985</v>
      </c>
      <c r="I666" s="36" t="s">
        <v>26</v>
      </c>
      <c r="J666" s="36" t="s">
        <v>27</v>
      </c>
      <c r="K666" s="36" t="s">
        <v>1473</v>
      </c>
      <c r="L666" s="36" t="s">
        <v>29</v>
      </c>
      <c r="M666" s="36">
        <v>40214</v>
      </c>
      <c r="N666" s="36" t="s">
        <v>30</v>
      </c>
      <c r="O666" s="36" t="s">
        <v>499</v>
      </c>
      <c r="P666" s="36" t="s">
        <v>46</v>
      </c>
      <c r="Q666" s="36" t="s">
        <v>269</v>
      </c>
      <c r="R666" s="36" t="s">
        <v>500</v>
      </c>
      <c r="S666" s="36">
        <v>10.74</v>
      </c>
      <c r="T666" s="36">
        <v>3</v>
      </c>
      <c r="U666" s="36">
        <v>0</v>
      </c>
      <c r="V666" s="36">
        <v>5.2625999999999999</v>
      </c>
    </row>
    <row r="667" spans="1:22" x14ac:dyDescent="0.25">
      <c r="A667" s="36">
        <v>666</v>
      </c>
      <c r="B667" s="36" t="s">
        <v>2170</v>
      </c>
      <c r="C667" s="36">
        <v>2014</v>
      </c>
      <c r="D667" s="37">
        <v>41799</v>
      </c>
      <c r="E667" s="37">
        <v>41801</v>
      </c>
      <c r="F667" s="36" t="s">
        <v>23</v>
      </c>
      <c r="G667" s="36" t="s">
        <v>2171</v>
      </c>
      <c r="H667" s="36" t="s">
        <v>2172</v>
      </c>
      <c r="I667" s="36" t="s">
        <v>41</v>
      </c>
      <c r="J667" s="36" t="s">
        <v>27</v>
      </c>
      <c r="K667" s="36" t="s">
        <v>815</v>
      </c>
      <c r="L667" s="36" t="s">
        <v>104</v>
      </c>
      <c r="M667" s="36">
        <v>75081</v>
      </c>
      <c r="N667" s="36" t="s">
        <v>105</v>
      </c>
      <c r="O667" s="36" t="s">
        <v>2173</v>
      </c>
      <c r="P667" s="36" t="s">
        <v>46</v>
      </c>
      <c r="Q667" s="36" t="s">
        <v>578</v>
      </c>
      <c r="R667" s="36" t="s">
        <v>2174</v>
      </c>
      <c r="S667" s="36">
        <v>23.76</v>
      </c>
      <c r="T667" s="36">
        <v>3</v>
      </c>
      <c r="U667" s="36">
        <v>0.2</v>
      </c>
      <c r="V667" s="36">
        <v>2.0790000000000002</v>
      </c>
    </row>
    <row r="668" spans="1:22" x14ac:dyDescent="0.25">
      <c r="A668" s="36">
        <v>667</v>
      </c>
      <c r="B668" s="36" t="s">
        <v>2170</v>
      </c>
      <c r="C668" s="36">
        <v>2014</v>
      </c>
      <c r="D668" s="37">
        <v>41799</v>
      </c>
      <c r="E668" s="37">
        <v>41801</v>
      </c>
      <c r="F668" s="36" t="s">
        <v>23</v>
      </c>
      <c r="G668" s="36" t="s">
        <v>2171</v>
      </c>
      <c r="H668" s="36" t="s">
        <v>2172</v>
      </c>
      <c r="I668" s="36" t="s">
        <v>41</v>
      </c>
      <c r="J668" s="36" t="s">
        <v>27</v>
      </c>
      <c r="K668" s="36" t="s">
        <v>815</v>
      </c>
      <c r="L668" s="36" t="s">
        <v>104</v>
      </c>
      <c r="M668" s="36">
        <v>75081</v>
      </c>
      <c r="N668" s="36" t="s">
        <v>105</v>
      </c>
      <c r="O668" s="36" t="s">
        <v>1054</v>
      </c>
      <c r="P668" s="36" t="s">
        <v>46</v>
      </c>
      <c r="Q668" s="36" t="s">
        <v>90</v>
      </c>
      <c r="R668" s="36" t="s">
        <v>186</v>
      </c>
      <c r="S668" s="36">
        <v>85.055999999999997</v>
      </c>
      <c r="T668" s="36">
        <v>3</v>
      </c>
      <c r="U668" s="36">
        <v>0.2</v>
      </c>
      <c r="V668" s="36">
        <v>28.706399999999999</v>
      </c>
    </row>
    <row r="669" spans="1:22" x14ac:dyDescent="0.25">
      <c r="A669" s="36">
        <v>668</v>
      </c>
      <c r="B669" s="36" t="s">
        <v>2170</v>
      </c>
      <c r="C669" s="36">
        <v>2014</v>
      </c>
      <c r="D669" s="37">
        <v>41799</v>
      </c>
      <c r="E669" s="37">
        <v>41801</v>
      </c>
      <c r="F669" s="36" t="s">
        <v>23</v>
      </c>
      <c r="G669" s="36" t="s">
        <v>2171</v>
      </c>
      <c r="H669" s="36" t="s">
        <v>2172</v>
      </c>
      <c r="I669" s="36" t="s">
        <v>41</v>
      </c>
      <c r="J669" s="36" t="s">
        <v>27</v>
      </c>
      <c r="K669" s="36" t="s">
        <v>815</v>
      </c>
      <c r="L669" s="36" t="s">
        <v>104</v>
      </c>
      <c r="M669" s="36">
        <v>75081</v>
      </c>
      <c r="N669" s="36" t="s">
        <v>105</v>
      </c>
      <c r="O669" s="36" t="s">
        <v>2175</v>
      </c>
      <c r="P669" s="36" t="s">
        <v>71</v>
      </c>
      <c r="Q669" s="36" t="s">
        <v>72</v>
      </c>
      <c r="R669" s="36" t="s">
        <v>2176</v>
      </c>
      <c r="S669" s="36">
        <v>381.57600000000002</v>
      </c>
      <c r="T669" s="36">
        <v>3</v>
      </c>
      <c r="U669" s="36">
        <v>0.2</v>
      </c>
      <c r="V669" s="36">
        <v>28.618200000000002</v>
      </c>
    </row>
    <row r="670" spans="1:22" x14ac:dyDescent="0.25">
      <c r="A670" s="36">
        <v>669</v>
      </c>
      <c r="B670" s="36" t="s">
        <v>2177</v>
      </c>
      <c r="C670" s="36">
        <v>2011</v>
      </c>
      <c r="D670" s="37">
        <v>40901</v>
      </c>
      <c r="E670" s="37">
        <v>40903</v>
      </c>
      <c r="F670" s="36" t="s">
        <v>188</v>
      </c>
      <c r="G670" s="36" t="s">
        <v>2178</v>
      </c>
      <c r="H670" s="36" t="s">
        <v>2179</v>
      </c>
      <c r="I670" s="36" t="s">
        <v>26</v>
      </c>
      <c r="J670" s="36" t="s">
        <v>27</v>
      </c>
      <c r="K670" s="36" t="s">
        <v>2180</v>
      </c>
      <c r="L670" s="36" t="s">
        <v>498</v>
      </c>
      <c r="M670" s="36">
        <v>44105</v>
      </c>
      <c r="N670" s="36" t="s">
        <v>148</v>
      </c>
      <c r="O670" s="36" t="s">
        <v>2181</v>
      </c>
      <c r="P670" s="36" t="s">
        <v>32</v>
      </c>
      <c r="Q670" s="36" t="s">
        <v>65</v>
      </c>
      <c r="R670" s="36" t="s">
        <v>2182</v>
      </c>
      <c r="S670" s="36">
        <v>30.36</v>
      </c>
      <c r="T670" s="36">
        <v>5</v>
      </c>
      <c r="U670" s="36">
        <v>0.2</v>
      </c>
      <c r="V670" s="36">
        <v>8.7285000000000004</v>
      </c>
    </row>
    <row r="671" spans="1:22" x14ac:dyDescent="0.25">
      <c r="A671" s="36">
        <v>670</v>
      </c>
      <c r="B671" s="36" t="s">
        <v>2183</v>
      </c>
      <c r="C671" s="36">
        <v>2014</v>
      </c>
      <c r="D671" s="37">
        <v>41800</v>
      </c>
      <c r="E671" s="37">
        <v>41804</v>
      </c>
      <c r="F671" s="36" t="s">
        <v>50</v>
      </c>
      <c r="G671" s="36" t="s">
        <v>2067</v>
      </c>
      <c r="H671" s="36" t="s">
        <v>2068</v>
      </c>
      <c r="I671" s="36" t="s">
        <v>102</v>
      </c>
      <c r="J671" s="36" t="s">
        <v>27</v>
      </c>
      <c r="K671" s="36" t="s">
        <v>303</v>
      </c>
      <c r="L671" s="36" t="s">
        <v>211</v>
      </c>
      <c r="M671" s="36">
        <v>60653</v>
      </c>
      <c r="N671" s="36" t="s">
        <v>105</v>
      </c>
      <c r="O671" s="36" t="s">
        <v>2184</v>
      </c>
      <c r="P671" s="36" t="s">
        <v>32</v>
      </c>
      <c r="Q671" s="36" t="s">
        <v>65</v>
      </c>
      <c r="R671" s="36" t="s">
        <v>2185</v>
      </c>
      <c r="S671" s="36">
        <v>23.975999999999999</v>
      </c>
      <c r="T671" s="36">
        <v>3</v>
      </c>
      <c r="U671" s="36">
        <v>0.6</v>
      </c>
      <c r="V671" s="36">
        <v>-14.3856</v>
      </c>
    </row>
    <row r="672" spans="1:22" x14ac:dyDescent="0.25">
      <c r="A672" s="36">
        <v>671</v>
      </c>
      <c r="B672" s="36" t="s">
        <v>2183</v>
      </c>
      <c r="C672" s="36">
        <v>2014</v>
      </c>
      <c r="D672" s="37">
        <v>41800</v>
      </c>
      <c r="E672" s="37">
        <v>41804</v>
      </c>
      <c r="F672" s="36" t="s">
        <v>50</v>
      </c>
      <c r="G672" s="36" t="s">
        <v>2067</v>
      </c>
      <c r="H672" s="36" t="s">
        <v>2068</v>
      </c>
      <c r="I672" s="36" t="s">
        <v>102</v>
      </c>
      <c r="J672" s="36" t="s">
        <v>27</v>
      </c>
      <c r="K672" s="36" t="s">
        <v>303</v>
      </c>
      <c r="L672" s="36" t="s">
        <v>211</v>
      </c>
      <c r="M672" s="36">
        <v>60653</v>
      </c>
      <c r="N672" s="36" t="s">
        <v>105</v>
      </c>
      <c r="O672" s="36" t="s">
        <v>2186</v>
      </c>
      <c r="P672" s="36" t="s">
        <v>32</v>
      </c>
      <c r="Q672" s="36" t="s">
        <v>56</v>
      </c>
      <c r="R672" s="36" t="s">
        <v>2187</v>
      </c>
      <c r="S672" s="36">
        <v>108.925</v>
      </c>
      <c r="T672" s="36">
        <v>1</v>
      </c>
      <c r="U672" s="36">
        <v>0.5</v>
      </c>
      <c r="V672" s="36">
        <v>-71.890500000000003</v>
      </c>
    </row>
    <row r="673" spans="1:22" x14ac:dyDescent="0.25">
      <c r="A673" s="36">
        <v>672</v>
      </c>
      <c r="B673" s="36" t="s">
        <v>2183</v>
      </c>
      <c r="C673" s="36">
        <v>2014</v>
      </c>
      <c r="D673" s="37">
        <v>41800</v>
      </c>
      <c r="E673" s="37">
        <v>41804</v>
      </c>
      <c r="F673" s="36" t="s">
        <v>50</v>
      </c>
      <c r="G673" s="36" t="s">
        <v>2067</v>
      </c>
      <c r="H673" s="36" t="s">
        <v>2068</v>
      </c>
      <c r="I673" s="36" t="s">
        <v>102</v>
      </c>
      <c r="J673" s="36" t="s">
        <v>27</v>
      </c>
      <c r="K673" s="36" t="s">
        <v>303</v>
      </c>
      <c r="L673" s="36" t="s">
        <v>211</v>
      </c>
      <c r="M673" s="36">
        <v>60653</v>
      </c>
      <c r="N673" s="36" t="s">
        <v>105</v>
      </c>
      <c r="O673" s="36" t="s">
        <v>560</v>
      </c>
      <c r="P673" s="36" t="s">
        <v>46</v>
      </c>
      <c r="Q673" s="36" t="s">
        <v>90</v>
      </c>
      <c r="R673" s="36" t="s">
        <v>2188</v>
      </c>
      <c r="S673" s="36">
        <v>36.351999999999997</v>
      </c>
      <c r="T673" s="36">
        <v>8</v>
      </c>
      <c r="U673" s="36">
        <v>0.2</v>
      </c>
      <c r="V673" s="36">
        <v>11.36</v>
      </c>
    </row>
    <row r="674" spans="1:22" x14ac:dyDescent="0.25">
      <c r="A674" s="36">
        <v>673</v>
      </c>
      <c r="B674" s="36" t="s">
        <v>2189</v>
      </c>
      <c r="C674" s="36">
        <v>2014</v>
      </c>
      <c r="D674" s="37">
        <v>41806</v>
      </c>
      <c r="E674" s="37">
        <v>41813</v>
      </c>
      <c r="F674" s="36" t="s">
        <v>50</v>
      </c>
      <c r="G674" s="36" t="s">
        <v>1242</v>
      </c>
      <c r="H674" s="36" t="s">
        <v>1243</v>
      </c>
      <c r="I674" s="36" t="s">
        <v>26</v>
      </c>
      <c r="J674" s="36" t="s">
        <v>27</v>
      </c>
      <c r="K674" s="36" t="s">
        <v>1320</v>
      </c>
      <c r="L674" s="36" t="s">
        <v>211</v>
      </c>
      <c r="M674" s="36">
        <v>62301</v>
      </c>
      <c r="N674" s="36" t="s">
        <v>105</v>
      </c>
      <c r="O674" s="36" t="s">
        <v>2190</v>
      </c>
      <c r="P674" s="36" t="s">
        <v>46</v>
      </c>
      <c r="Q674" s="36" t="s">
        <v>68</v>
      </c>
      <c r="R674" s="36" t="s">
        <v>2191</v>
      </c>
      <c r="S674" s="36">
        <v>19.559999999999999</v>
      </c>
      <c r="T674" s="36">
        <v>5</v>
      </c>
      <c r="U674" s="36">
        <v>0.2</v>
      </c>
      <c r="V674" s="36">
        <v>1.7115</v>
      </c>
    </row>
    <row r="675" spans="1:22" x14ac:dyDescent="0.25">
      <c r="A675" s="36">
        <v>674</v>
      </c>
      <c r="B675" s="36" t="s">
        <v>2192</v>
      </c>
      <c r="C675" s="36">
        <v>2014</v>
      </c>
      <c r="D675" s="37">
        <v>41979</v>
      </c>
      <c r="E675" s="37">
        <v>41982</v>
      </c>
      <c r="F675" s="36" t="s">
        <v>188</v>
      </c>
      <c r="G675" s="36" t="s">
        <v>2193</v>
      </c>
      <c r="H675" s="36" t="s">
        <v>2194</v>
      </c>
      <c r="I675" s="36" t="s">
        <v>26</v>
      </c>
      <c r="J675" s="36" t="s">
        <v>27</v>
      </c>
      <c r="K675" s="36" t="s">
        <v>497</v>
      </c>
      <c r="L675" s="36" t="s">
        <v>254</v>
      </c>
      <c r="M675" s="36">
        <v>47201</v>
      </c>
      <c r="N675" s="36" t="s">
        <v>105</v>
      </c>
      <c r="O675" s="36" t="s">
        <v>2195</v>
      </c>
      <c r="P675" s="36" t="s">
        <v>46</v>
      </c>
      <c r="Q675" s="36" t="s">
        <v>78</v>
      </c>
      <c r="R675" s="36" t="s">
        <v>2196</v>
      </c>
      <c r="S675" s="36">
        <v>61.44</v>
      </c>
      <c r="T675" s="36">
        <v>3</v>
      </c>
      <c r="U675" s="36">
        <v>0</v>
      </c>
      <c r="V675" s="36">
        <v>16.588799999999999</v>
      </c>
    </row>
    <row r="676" spans="1:22" x14ac:dyDescent="0.25">
      <c r="A676" s="36">
        <v>675</v>
      </c>
      <c r="B676" s="36" t="s">
        <v>2192</v>
      </c>
      <c r="C676" s="36">
        <v>2014</v>
      </c>
      <c r="D676" s="37">
        <v>41979</v>
      </c>
      <c r="E676" s="37">
        <v>41982</v>
      </c>
      <c r="F676" s="36" t="s">
        <v>188</v>
      </c>
      <c r="G676" s="36" t="s">
        <v>2193</v>
      </c>
      <c r="H676" s="36" t="s">
        <v>2194</v>
      </c>
      <c r="I676" s="36" t="s">
        <v>26</v>
      </c>
      <c r="J676" s="36" t="s">
        <v>27</v>
      </c>
      <c r="K676" s="36" t="s">
        <v>497</v>
      </c>
      <c r="L676" s="36" t="s">
        <v>254</v>
      </c>
      <c r="M676" s="36">
        <v>47201</v>
      </c>
      <c r="N676" s="36" t="s">
        <v>105</v>
      </c>
      <c r="O676" s="36" t="s">
        <v>2197</v>
      </c>
      <c r="P676" s="36" t="s">
        <v>46</v>
      </c>
      <c r="Q676" s="36" t="s">
        <v>90</v>
      </c>
      <c r="R676" s="36" t="s">
        <v>2198</v>
      </c>
      <c r="S676" s="36">
        <v>38.9</v>
      </c>
      <c r="T676" s="36">
        <v>5</v>
      </c>
      <c r="U676" s="36">
        <v>0</v>
      </c>
      <c r="V676" s="36">
        <v>17.504999999999999</v>
      </c>
    </row>
    <row r="677" spans="1:22" x14ac:dyDescent="0.25">
      <c r="A677" s="36">
        <v>676</v>
      </c>
      <c r="B677" s="36" t="s">
        <v>2192</v>
      </c>
      <c r="C677" s="36">
        <v>2014</v>
      </c>
      <c r="D677" s="37">
        <v>41979</v>
      </c>
      <c r="E677" s="37">
        <v>41982</v>
      </c>
      <c r="F677" s="36" t="s">
        <v>188</v>
      </c>
      <c r="G677" s="36" t="s">
        <v>2193</v>
      </c>
      <c r="H677" s="36" t="s">
        <v>2194</v>
      </c>
      <c r="I677" s="36" t="s">
        <v>26</v>
      </c>
      <c r="J677" s="36" t="s">
        <v>27</v>
      </c>
      <c r="K677" s="36" t="s">
        <v>497</v>
      </c>
      <c r="L677" s="36" t="s">
        <v>254</v>
      </c>
      <c r="M677" s="36">
        <v>47201</v>
      </c>
      <c r="N677" s="36" t="s">
        <v>105</v>
      </c>
      <c r="O677" s="36" t="s">
        <v>907</v>
      </c>
      <c r="P677" s="36" t="s">
        <v>71</v>
      </c>
      <c r="Q677" s="36" t="s">
        <v>161</v>
      </c>
      <c r="R677" s="36" t="s">
        <v>1784</v>
      </c>
      <c r="S677" s="36">
        <v>99.39</v>
      </c>
      <c r="T677" s="36">
        <v>3</v>
      </c>
      <c r="U677" s="36">
        <v>0</v>
      </c>
      <c r="V677" s="36">
        <v>40.749899999999997</v>
      </c>
    </row>
    <row r="678" spans="1:22" x14ac:dyDescent="0.25">
      <c r="A678" s="36">
        <v>677</v>
      </c>
      <c r="B678" s="36" t="s">
        <v>2199</v>
      </c>
      <c r="C678" s="36">
        <v>2014</v>
      </c>
      <c r="D678" s="37">
        <v>41717</v>
      </c>
      <c r="E678" s="37">
        <v>41722</v>
      </c>
      <c r="F678" s="36" t="s">
        <v>50</v>
      </c>
      <c r="G678" s="36" t="s">
        <v>2200</v>
      </c>
      <c r="H678" s="36" t="s">
        <v>2201</v>
      </c>
      <c r="I678" s="36" t="s">
        <v>26</v>
      </c>
      <c r="J678" s="36" t="s">
        <v>27</v>
      </c>
      <c r="K678" s="36" t="s">
        <v>2202</v>
      </c>
      <c r="L678" s="36" t="s">
        <v>104</v>
      </c>
      <c r="M678" s="36">
        <v>75701</v>
      </c>
      <c r="N678" s="36" t="s">
        <v>105</v>
      </c>
      <c r="O678" s="36" t="s">
        <v>2203</v>
      </c>
      <c r="P678" s="36" t="s">
        <v>46</v>
      </c>
      <c r="Q678" s="36" t="s">
        <v>78</v>
      </c>
      <c r="R678" s="36" t="s">
        <v>2204</v>
      </c>
      <c r="S678" s="36">
        <v>2.6880000000000002</v>
      </c>
      <c r="T678" s="36">
        <v>3</v>
      </c>
      <c r="U678" s="36">
        <v>0.8</v>
      </c>
      <c r="V678" s="36">
        <v>-7.3920000000000003</v>
      </c>
    </row>
    <row r="679" spans="1:22" x14ac:dyDescent="0.25">
      <c r="A679" s="36">
        <v>678</v>
      </c>
      <c r="B679" s="36" t="s">
        <v>2199</v>
      </c>
      <c r="C679" s="36">
        <v>2014</v>
      </c>
      <c r="D679" s="37">
        <v>41717</v>
      </c>
      <c r="E679" s="37">
        <v>41722</v>
      </c>
      <c r="F679" s="36" t="s">
        <v>50</v>
      </c>
      <c r="G679" s="36" t="s">
        <v>2200</v>
      </c>
      <c r="H679" s="36" t="s">
        <v>2201</v>
      </c>
      <c r="I679" s="36" t="s">
        <v>26</v>
      </c>
      <c r="J679" s="36" t="s">
        <v>27</v>
      </c>
      <c r="K679" s="36" t="s">
        <v>2202</v>
      </c>
      <c r="L679" s="36" t="s">
        <v>104</v>
      </c>
      <c r="M679" s="36">
        <v>75701</v>
      </c>
      <c r="N679" s="36" t="s">
        <v>105</v>
      </c>
      <c r="O679" s="36" t="s">
        <v>2205</v>
      </c>
      <c r="P679" s="36" t="s">
        <v>71</v>
      </c>
      <c r="Q679" s="36" t="s">
        <v>161</v>
      </c>
      <c r="R679" s="36" t="s">
        <v>2206</v>
      </c>
      <c r="S679" s="36">
        <v>27.815999999999999</v>
      </c>
      <c r="T679" s="36">
        <v>3</v>
      </c>
      <c r="U679" s="36">
        <v>0.2</v>
      </c>
      <c r="V679" s="36">
        <v>4.5201000000000002</v>
      </c>
    </row>
    <row r="680" spans="1:22" x14ac:dyDescent="0.25">
      <c r="A680" s="36">
        <v>679</v>
      </c>
      <c r="B680" s="36" t="s">
        <v>2199</v>
      </c>
      <c r="C680" s="36">
        <v>2014</v>
      </c>
      <c r="D680" s="37">
        <v>41717</v>
      </c>
      <c r="E680" s="37">
        <v>41722</v>
      </c>
      <c r="F680" s="36" t="s">
        <v>50</v>
      </c>
      <c r="G680" s="36" t="s">
        <v>2200</v>
      </c>
      <c r="H680" s="36" t="s">
        <v>2201</v>
      </c>
      <c r="I680" s="36" t="s">
        <v>26</v>
      </c>
      <c r="J680" s="36" t="s">
        <v>27</v>
      </c>
      <c r="K680" s="36" t="s">
        <v>2202</v>
      </c>
      <c r="L680" s="36" t="s">
        <v>104</v>
      </c>
      <c r="M680" s="36">
        <v>75701</v>
      </c>
      <c r="N680" s="36" t="s">
        <v>105</v>
      </c>
      <c r="O680" s="36" t="s">
        <v>2207</v>
      </c>
      <c r="P680" s="36" t="s">
        <v>32</v>
      </c>
      <c r="Q680" s="36" t="s">
        <v>65</v>
      </c>
      <c r="R680" s="36" t="s">
        <v>2208</v>
      </c>
      <c r="S680" s="36">
        <v>82.524000000000001</v>
      </c>
      <c r="T680" s="36">
        <v>3</v>
      </c>
      <c r="U680" s="36">
        <v>0.6</v>
      </c>
      <c r="V680" s="36">
        <v>-41.262</v>
      </c>
    </row>
    <row r="681" spans="1:22" x14ac:dyDescent="0.25">
      <c r="A681" s="36">
        <v>680</v>
      </c>
      <c r="B681" s="36" t="s">
        <v>2199</v>
      </c>
      <c r="C681" s="36">
        <v>2014</v>
      </c>
      <c r="D681" s="37">
        <v>41717</v>
      </c>
      <c r="E681" s="37">
        <v>41722</v>
      </c>
      <c r="F681" s="36" t="s">
        <v>50</v>
      </c>
      <c r="G681" s="36" t="s">
        <v>2200</v>
      </c>
      <c r="H681" s="36" t="s">
        <v>2201</v>
      </c>
      <c r="I681" s="36" t="s">
        <v>26</v>
      </c>
      <c r="J681" s="36" t="s">
        <v>27</v>
      </c>
      <c r="K681" s="36" t="s">
        <v>2202</v>
      </c>
      <c r="L681" s="36" t="s">
        <v>104</v>
      </c>
      <c r="M681" s="36">
        <v>75701</v>
      </c>
      <c r="N681" s="36" t="s">
        <v>105</v>
      </c>
      <c r="O681" s="36" t="s">
        <v>2209</v>
      </c>
      <c r="P681" s="36" t="s">
        <v>46</v>
      </c>
      <c r="Q681" s="36" t="s">
        <v>75</v>
      </c>
      <c r="R681" s="36" t="s">
        <v>2210</v>
      </c>
      <c r="S681" s="36">
        <v>182.994</v>
      </c>
      <c r="T681" s="36">
        <v>3</v>
      </c>
      <c r="U681" s="36">
        <v>0.8</v>
      </c>
      <c r="V681" s="36">
        <v>-320.23950000000002</v>
      </c>
    </row>
    <row r="682" spans="1:22" x14ac:dyDescent="0.25">
      <c r="A682" s="36">
        <v>681</v>
      </c>
      <c r="B682" s="36" t="s">
        <v>2211</v>
      </c>
      <c r="C682" s="36">
        <v>2013</v>
      </c>
      <c r="D682" s="37">
        <v>41598</v>
      </c>
      <c r="E682" s="37">
        <v>41603</v>
      </c>
      <c r="F682" s="36" t="s">
        <v>50</v>
      </c>
      <c r="G682" s="36" t="s">
        <v>2212</v>
      </c>
      <c r="H682" s="36" t="s">
        <v>2213</v>
      </c>
      <c r="I682" s="36" t="s">
        <v>26</v>
      </c>
      <c r="J682" s="36" t="s">
        <v>27</v>
      </c>
      <c r="K682" s="36" t="s">
        <v>266</v>
      </c>
      <c r="L682" s="36" t="s">
        <v>267</v>
      </c>
      <c r="M682" s="36">
        <v>10024</v>
      </c>
      <c r="N682" s="36" t="s">
        <v>148</v>
      </c>
      <c r="O682" s="36" t="s">
        <v>2214</v>
      </c>
      <c r="P682" s="36" t="s">
        <v>46</v>
      </c>
      <c r="Q682" s="36" t="s">
        <v>75</v>
      </c>
      <c r="R682" s="36" t="s">
        <v>2215</v>
      </c>
      <c r="S682" s="36">
        <v>14.352</v>
      </c>
      <c r="T682" s="36">
        <v>3</v>
      </c>
      <c r="U682" s="36">
        <v>0.2</v>
      </c>
      <c r="V682" s="36">
        <v>4.6643999999999997</v>
      </c>
    </row>
    <row r="683" spans="1:22" x14ac:dyDescent="0.25">
      <c r="A683" s="36">
        <v>682</v>
      </c>
      <c r="B683" s="36" t="s">
        <v>2211</v>
      </c>
      <c r="C683" s="36">
        <v>2013</v>
      </c>
      <c r="D683" s="37">
        <v>41598</v>
      </c>
      <c r="E683" s="37">
        <v>41603</v>
      </c>
      <c r="F683" s="36" t="s">
        <v>50</v>
      </c>
      <c r="G683" s="36" t="s">
        <v>2212</v>
      </c>
      <c r="H683" s="36" t="s">
        <v>2213</v>
      </c>
      <c r="I683" s="36" t="s">
        <v>26</v>
      </c>
      <c r="J683" s="36" t="s">
        <v>27</v>
      </c>
      <c r="K683" s="36" t="s">
        <v>266</v>
      </c>
      <c r="L683" s="36" t="s">
        <v>267</v>
      </c>
      <c r="M683" s="36">
        <v>10024</v>
      </c>
      <c r="N683" s="36" t="s">
        <v>148</v>
      </c>
      <c r="O683" s="36" t="s">
        <v>2216</v>
      </c>
      <c r="P683" s="36" t="s">
        <v>46</v>
      </c>
      <c r="Q683" s="36" t="s">
        <v>59</v>
      </c>
      <c r="R683" s="36" t="s">
        <v>2217</v>
      </c>
      <c r="S683" s="36">
        <v>64.959999999999994</v>
      </c>
      <c r="T683" s="36">
        <v>2</v>
      </c>
      <c r="U683" s="36">
        <v>0</v>
      </c>
      <c r="V683" s="36">
        <v>2.5983999999999998</v>
      </c>
    </row>
    <row r="684" spans="1:22" x14ac:dyDescent="0.25">
      <c r="A684" s="36">
        <v>683</v>
      </c>
      <c r="B684" s="36" t="s">
        <v>2211</v>
      </c>
      <c r="C684" s="36">
        <v>2013</v>
      </c>
      <c r="D684" s="37">
        <v>41598</v>
      </c>
      <c r="E684" s="37">
        <v>41603</v>
      </c>
      <c r="F684" s="36" t="s">
        <v>50</v>
      </c>
      <c r="G684" s="36" t="s">
        <v>2212</v>
      </c>
      <c r="H684" s="36" t="s">
        <v>2213</v>
      </c>
      <c r="I684" s="36" t="s">
        <v>26</v>
      </c>
      <c r="J684" s="36" t="s">
        <v>27</v>
      </c>
      <c r="K684" s="36" t="s">
        <v>266</v>
      </c>
      <c r="L684" s="36" t="s">
        <v>267</v>
      </c>
      <c r="M684" s="36">
        <v>10024</v>
      </c>
      <c r="N684" s="36" t="s">
        <v>148</v>
      </c>
      <c r="O684" s="36" t="s">
        <v>1765</v>
      </c>
      <c r="P684" s="36" t="s">
        <v>46</v>
      </c>
      <c r="Q684" s="36" t="s">
        <v>59</v>
      </c>
      <c r="R684" s="36" t="s">
        <v>1766</v>
      </c>
      <c r="S684" s="36">
        <v>68.599999999999994</v>
      </c>
      <c r="T684" s="36">
        <v>4</v>
      </c>
      <c r="U684" s="36">
        <v>0</v>
      </c>
      <c r="V684" s="36">
        <v>18.521999999999998</v>
      </c>
    </row>
    <row r="685" spans="1:22" x14ac:dyDescent="0.25">
      <c r="A685" s="36">
        <v>684</v>
      </c>
      <c r="B685" s="36" t="s">
        <v>2218</v>
      </c>
      <c r="C685" s="36">
        <v>2014</v>
      </c>
      <c r="D685" s="37">
        <v>41948</v>
      </c>
      <c r="E685" s="37">
        <v>41948</v>
      </c>
      <c r="F685" s="36" t="s">
        <v>1290</v>
      </c>
      <c r="G685" s="36" t="s">
        <v>2219</v>
      </c>
      <c r="H685" s="36" t="s">
        <v>2220</v>
      </c>
      <c r="I685" s="36" t="s">
        <v>41</v>
      </c>
      <c r="J685" s="36" t="s">
        <v>27</v>
      </c>
      <c r="K685" s="36" t="s">
        <v>2221</v>
      </c>
      <c r="L685" s="36" t="s">
        <v>88</v>
      </c>
      <c r="M685" s="36">
        <v>27217</v>
      </c>
      <c r="N685" s="36" t="s">
        <v>30</v>
      </c>
      <c r="O685" s="36" t="s">
        <v>2222</v>
      </c>
      <c r="P685" s="36" t="s">
        <v>71</v>
      </c>
      <c r="Q685" s="36" t="s">
        <v>682</v>
      </c>
      <c r="R685" s="36" t="s">
        <v>2223</v>
      </c>
      <c r="S685" s="36">
        <v>7999.98</v>
      </c>
      <c r="T685" s="36">
        <v>4</v>
      </c>
      <c r="U685" s="36">
        <v>0.5</v>
      </c>
      <c r="V685" s="36">
        <v>-3839.9904000000001</v>
      </c>
    </row>
    <row r="686" spans="1:22" x14ac:dyDescent="0.25">
      <c r="A686" s="36">
        <v>685</v>
      </c>
      <c r="B686" s="36" t="s">
        <v>2218</v>
      </c>
      <c r="C686" s="36">
        <v>2014</v>
      </c>
      <c r="D686" s="37">
        <v>41948</v>
      </c>
      <c r="E686" s="37">
        <v>41948</v>
      </c>
      <c r="F686" s="36" t="s">
        <v>1290</v>
      </c>
      <c r="G686" s="36" t="s">
        <v>2219</v>
      </c>
      <c r="H686" s="36" t="s">
        <v>2220</v>
      </c>
      <c r="I686" s="36" t="s">
        <v>41</v>
      </c>
      <c r="J686" s="36" t="s">
        <v>27</v>
      </c>
      <c r="K686" s="36" t="s">
        <v>2221</v>
      </c>
      <c r="L686" s="36" t="s">
        <v>88</v>
      </c>
      <c r="M686" s="36">
        <v>27217</v>
      </c>
      <c r="N686" s="36" t="s">
        <v>30</v>
      </c>
      <c r="O686" s="36" t="s">
        <v>2132</v>
      </c>
      <c r="P686" s="36" t="s">
        <v>46</v>
      </c>
      <c r="Q686" s="36" t="s">
        <v>78</v>
      </c>
      <c r="R686" s="36" t="s">
        <v>2133</v>
      </c>
      <c r="S686" s="36">
        <v>167.44</v>
      </c>
      <c r="T686" s="36">
        <v>2</v>
      </c>
      <c r="U686" s="36">
        <v>0.2</v>
      </c>
      <c r="V686" s="36">
        <v>14.651</v>
      </c>
    </row>
    <row r="687" spans="1:22" x14ac:dyDescent="0.25">
      <c r="A687" s="36">
        <v>686</v>
      </c>
      <c r="B687" s="36" t="s">
        <v>2224</v>
      </c>
      <c r="C687" s="36">
        <v>2011</v>
      </c>
      <c r="D687" s="37">
        <v>40729</v>
      </c>
      <c r="E687" s="37">
        <v>40732</v>
      </c>
      <c r="F687" s="36" t="s">
        <v>188</v>
      </c>
      <c r="G687" s="36" t="s">
        <v>2225</v>
      </c>
      <c r="H687" s="36" t="s">
        <v>2226</v>
      </c>
      <c r="I687" s="36" t="s">
        <v>26</v>
      </c>
      <c r="J687" s="36" t="s">
        <v>27</v>
      </c>
      <c r="K687" s="36" t="s">
        <v>328</v>
      </c>
      <c r="L687" s="36" t="s">
        <v>1487</v>
      </c>
      <c r="M687" s="36">
        <v>39212</v>
      </c>
      <c r="N687" s="36" t="s">
        <v>30</v>
      </c>
      <c r="O687" s="36" t="s">
        <v>1311</v>
      </c>
      <c r="P687" s="36" t="s">
        <v>71</v>
      </c>
      <c r="Q687" s="36" t="s">
        <v>161</v>
      </c>
      <c r="R687" s="36" t="s">
        <v>1312</v>
      </c>
      <c r="S687" s="36">
        <v>479.97</v>
      </c>
      <c r="T687" s="36">
        <v>3</v>
      </c>
      <c r="U687" s="36">
        <v>0</v>
      </c>
      <c r="V687" s="36">
        <v>163.18979999999999</v>
      </c>
    </row>
    <row r="688" spans="1:22" x14ac:dyDescent="0.25">
      <c r="A688" s="36">
        <v>687</v>
      </c>
      <c r="B688" s="36" t="s">
        <v>2224</v>
      </c>
      <c r="C688" s="36">
        <v>2011</v>
      </c>
      <c r="D688" s="37">
        <v>40729</v>
      </c>
      <c r="E688" s="37">
        <v>40732</v>
      </c>
      <c r="F688" s="36" t="s">
        <v>188</v>
      </c>
      <c r="G688" s="36" t="s">
        <v>2225</v>
      </c>
      <c r="H688" s="36" t="s">
        <v>2226</v>
      </c>
      <c r="I688" s="36" t="s">
        <v>26</v>
      </c>
      <c r="J688" s="36" t="s">
        <v>27</v>
      </c>
      <c r="K688" s="36" t="s">
        <v>328</v>
      </c>
      <c r="L688" s="36" t="s">
        <v>1487</v>
      </c>
      <c r="M688" s="36">
        <v>39212</v>
      </c>
      <c r="N688" s="36" t="s">
        <v>30</v>
      </c>
      <c r="O688" s="36" t="s">
        <v>2227</v>
      </c>
      <c r="P688" s="36" t="s">
        <v>46</v>
      </c>
      <c r="Q688" s="36" t="s">
        <v>47</v>
      </c>
      <c r="R688" s="36" t="s">
        <v>2228</v>
      </c>
      <c r="S688" s="36">
        <v>14.62</v>
      </c>
      <c r="T688" s="36">
        <v>2</v>
      </c>
      <c r="U688" s="36">
        <v>0</v>
      </c>
      <c r="V688" s="36">
        <v>6.8714000000000004</v>
      </c>
    </row>
    <row r="689" spans="1:22" x14ac:dyDescent="0.25">
      <c r="A689" s="36">
        <v>688</v>
      </c>
      <c r="B689" s="36" t="s">
        <v>2224</v>
      </c>
      <c r="C689" s="36">
        <v>2011</v>
      </c>
      <c r="D689" s="37">
        <v>40729</v>
      </c>
      <c r="E689" s="37">
        <v>40732</v>
      </c>
      <c r="F689" s="36" t="s">
        <v>188</v>
      </c>
      <c r="G689" s="36" t="s">
        <v>2225</v>
      </c>
      <c r="H689" s="36" t="s">
        <v>2226</v>
      </c>
      <c r="I689" s="36" t="s">
        <v>26</v>
      </c>
      <c r="J689" s="36" t="s">
        <v>27</v>
      </c>
      <c r="K689" s="36" t="s">
        <v>328</v>
      </c>
      <c r="L689" s="36" t="s">
        <v>1487</v>
      </c>
      <c r="M689" s="36">
        <v>39212</v>
      </c>
      <c r="N689" s="36" t="s">
        <v>30</v>
      </c>
      <c r="O689" s="36" t="s">
        <v>404</v>
      </c>
      <c r="P689" s="36" t="s">
        <v>46</v>
      </c>
      <c r="Q689" s="36" t="s">
        <v>90</v>
      </c>
      <c r="R689" s="36" t="s">
        <v>405</v>
      </c>
      <c r="S689" s="36">
        <v>19.440000000000001</v>
      </c>
      <c r="T689" s="36">
        <v>3</v>
      </c>
      <c r="U689" s="36">
        <v>0</v>
      </c>
      <c r="V689" s="36">
        <v>9.3312000000000008</v>
      </c>
    </row>
    <row r="690" spans="1:22" x14ac:dyDescent="0.25">
      <c r="A690" s="36">
        <v>689</v>
      </c>
      <c r="B690" s="36" t="s">
        <v>2229</v>
      </c>
      <c r="C690" s="36">
        <v>2014</v>
      </c>
      <c r="D690" s="37">
        <v>41999</v>
      </c>
      <c r="E690" s="37">
        <v>42003</v>
      </c>
      <c r="F690" s="36" t="s">
        <v>50</v>
      </c>
      <c r="G690" s="36" t="s">
        <v>2230</v>
      </c>
      <c r="H690" s="36" t="s">
        <v>2231</v>
      </c>
      <c r="I690" s="36" t="s">
        <v>26</v>
      </c>
      <c r="J690" s="36" t="s">
        <v>27</v>
      </c>
      <c r="K690" s="36" t="s">
        <v>266</v>
      </c>
      <c r="L690" s="36" t="s">
        <v>267</v>
      </c>
      <c r="M690" s="36">
        <v>10035</v>
      </c>
      <c r="N690" s="36" t="s">
        <v>148</v>
      </c>
      <c r="O690" s="36" t="s">
        <v>2232</v>
      </c>
      <c r="P690" s="36" t="s">
        <v>32</v>
      </c>
      <c r="Q690" s="36" t="s">
        <v>33</v>
      </c>
      <c r="R690" s="36" t="s">
        <v>2233</v>
      </c>
      <c r="S690" s="36">
        <v>191.98400000000001</v>
      </c>
      <c r="T690" s="36">
        <v>2</v>
      </c>
      <c r="U690" s="36">
        <v>0.2</v>
      </c>
      <c r="V690" s="36">
        <v>4.7995999999999999</v>
      </c>
    </row>
    <row r="691" spans="1:22" x14ac:dyDescent="0.25">
      <c r="A691" s="36">
        <v>690</v>
      </c>
      <c r="B691" s="36" t="s">
        <v>2234</v>
      </c>
      <c r="C691" s="36">
        <v>2011</v>
      </c>
      <c r="D691" s="37">
        <v>40715</v>
      </c>
      <c r="E691" s="37">
        <v>40717</v>
      </c>
      <c r="F691" s="36" t="s">
        <v>23</v>
      </c>
      <c r="G691" s="36" t="s">
        <v>2235</v>
      </c>
      <c r="H691" s="36" t="s">
        <v>2236</v>
      </c>
      <c r="I691" s="36" t="s">
        <v>26</v>
      </c>
      <c r="J691" s="36" t="s">
        <v>27</v>
      </c>
      <c r="K691" s="36" t="s">
        <v>2237</v>
      </c>
      <c r="L691" s="36" t="s">
        <v>319</v>
      </c>
      <c r="M691" s="36">
        <v>22980</v>
      </c>
      <c r="N691" s="36" t="s">
        <v>30</v>
      </c>
      <c r="O691" s="36" t="s">
        <v>2238</v>
      </c>
      <c r="P691" s="36" t="s">
        <v>32</v>
      </c>
      <c r="Q691" s="36" t="s">
        <v>65</v>
      </c>
      <c r="R691" s="36" t="s">
        <v>2239</v>
      </c>
      <c r="S691" s="36">
        <v>104.01</v>
      </c>
      <c r="T691" s="36">
        <v>1</v>
      </c>
      <c r="U691" s="36">
        <v>0</v>
      </c>
      <c r="V691" s="36">
        <v>14.561400000000001</v>
      </c>
    </row>
    <row r="692" spans="1:22" x14ac:dyDescent="0.25">
      <c r="A692" s="36">
        <v>691</v>
      </c>
      <c r="B692" s="36" t="s">
        <v>2234</v>
      </c>
      <c r="C692" s="36">
        <v>2011</v>
      </c>
      <c r="D692" s="37">
        <v>40715</v>
      </c>
      <c r="E692" s="37">
        <v>40717</v>
      </c>
      <c r="F692" s="36" t="s">
        <v>23</v>
      </c>
      <c r="G692" s="36" t="s">
        <v>2235</v>
      </c>
      <c r="H692" s="36" t="s">
        <v>2236</v>
      </c>
      <c r="I692" s="36" t="s">
        <v>26</v>
      </c>
      <c r="J692" s="36" t="s">
        <v>27</v>
      </c>
      <c r="K692" s="36" t="s">
        <v>2237</v>
      </c>
      <c r="L692" s="36" t="s">
        <v>319</v>
      </c>
      <c r="M692" s="36">
        <v>22980</v>
      </c>
      <c r="N692" s="36" t="s">
        <v>30</v>
      </c>
      <c r="O692" s="36" t="s">
        <v>82</v>
      </c>
      <c r="P692" s="36" t="s">
        <v>71</v>
      </c>
      <c r="Q692" s="36" t="s">
        <v>72</v>
      </c>
      <c r="R692" s="36" t="s">
        <v>83</v>
      </c>
      <c r="S692" s="36">
        <v>284.82</v>
      </c>
      <c r="T692" s="36">
        <v>1</v>
      </c>
      <c r="U692" s="36">
        <v>0</v>
      </c>
      <c r="V692" s="36">
        <v>74.053200000000004</v>
      </c>
    </row>
    <row r="693" spans="1:22" x14ac:dyDescent="0.25">
      <c r="A693" s="36">
        <v>692</v>
      </c>
      <c r="B693" s="36" t="s">
        <v>2234</v>
      </c>
      <c r="C693" s="36">
        <v>2011</v>
      </c>
      <c r="D693" s="37">
        <v>40715</v>
      </c>
      <c r="E693" s="37">
        <v>40717</v>
      </c>
      <c r="F693" s="36" t="s">
        <v>23</v>
      </c>
      <c r="G693" s="36" t="s">
        <v>2235</v>
      </c>
      <c r="H693" s="36" t="s">
        <v>2236</v>
      </c>
      <c r="I693" s="36" t="s">
        <v>26</v>
      </c>
      <c r="J693" s="36" t="s">
        <v>27</v>
      </c>
      <c r="K693" s="36" t="s">
        <v>2237</v>
      </c>
      <c r="L693" s="36" t="s">
        <v>319</v>
      </c>
      <c r="M693" s="36">
        <v>22980</v>
      </c>
      <c r="N693" s="36" t="s">
        <v>30</v>
      </c>
      <c r="O693" s="36" t="s">
        <v>2240</v>
      </c>
      <c r="P693" s="36" t="s">
        <v>46</v>
      </c>
      <c r="Q693" s="36" t="s">
        <v>59</v>
      </c>
      <c r="R693" s="36" t="s">
        <v>2241</v>
      </c>
      <c r="S693" s="36">
        <v>36.840000000000003</v>
      </c>
      <c r="T693" s="36">
        <v>3</v>
      </c>
      <c r="U693" s="36">
        <v>0</v>
      </c>
      <c r="V693" s="36">
        <v>10.315200000000001</v>
      </c>
    </row>
    <row r="694" spans="1:22" x14ac:dyDescent="0.25">
      <c r="A694" s="36">
        <v>693</v>
      </c>
      <c r="B694" s="36" t="s">
        <v>2242</v>
      </c>
      <c r="C694" s="36">
        <v>2012</v>
      </c>
      <c r="D694" s="37">
        <v>40996</v>
      </c>
      <c r="E694" s="37">
        <v>41001</v>
      </c>
      <c r="F694" s="36" t="s">
        <v>50</v>
      </c>
      <c r="G694" s="36" t="s">
        <v>2243</v>
      </c>
      <c r="H694" s="36" t="s">
        <v>2244</v>
      </c>
      <c r="I694" s="36" t="s">
        <v>26</v>
      </c>
      <c r="J694" s="36" t="s">
        <v>27</v>
      </c>
      <c r="K694" s="36" t="s">
        <v>42</v>
      </c>
      <c r="L694" s="36" t="s">
        <v>43</v>
      </c>
      <c r="M694" s="36">
        <v>90036</v>
      </c>
      <c r="N694" s="36" t="s">
        <v>44</v>
      </c>
      <c r="O694" s="36" t="s">
        <v>2245</v>
      </c>
      <c r="P694" s="36" t="s">
        <v>71</v>
      </c>
      <c r="Q694" s="36" t="s">
        <v>161</v>
      </c>
      <c r="R694" s="36" t="s">
        <v>2246</v>
      </c>
      <c r="S694" s="36">
        <v>166.24</v>
      </c>
      <c r="T694" s="36">
        <v>1</v>
      </c>
      <c r="U694" s="36">
        <v>0</v>
      </c>
      <c r="V694" s="36">
        <v>24.936</v>
      </c>
    </row>
    <row r="695" spans="1:22" x14ac:dyDescent="0.25">
      <c r="A695" s="36">
        <v>694</v>
      </c>
      <c r="B695" s="36" t="s">
        <v>2242</v>
      </c>
      <c r="C695" s="36">
        <v>2012</v>
      </c>
      <c r="D695" s="37">
        <v>40996</v>
      </c>
      <c r="E695" s="37">
        <v>41001</v>
      </c>
      <c r="F695" s="36" t="s">
        <v>50</v>
      </c>
      <c r="G695" s="36" t="s">
        <v>2243</v>
      </c>
      <c r="H695" s="36" t="s">
        <v>2244</v>
      </c>
      <c r="I695" s="36" t="s">
        <v>26</v>
      </c>
      <c r="J695" s="36" t="s">
        <v>27</v>
      </c>
      <c r="K695" s="36" t="s">
        <v>42</v>
      </c>
      <c r="L695" s="36" t="s">
        <v>43</v>
      </c>
      <c r="M695" s="36">
        <v>90036</v>
      </c>
      <c r="N695" s="36" t="s">
        <v>44</v>
      </c>
      <c r="O695" s="36" t="s">
        <v>2247</v>
      </c>
      <c r="P695" s="36" t="s">
        <v>46</v>
      </c>
      <c r="Q695" s="36" t="s">
        <v>90</v>
      </c>
      <c r="R695" s="36" t="s">
        <v>2248</v>
      </c>
      <c r="S695" s="36">
        <v>33.4</v>
      </c>
      <c r="T695" s="36">
        <v>5</v>
      </c>
      <c r="U695" s="36">
        <v>0</v>
      </c>
      <c r="V695" s="36">
        <v>16.032</v>
      </c>
    </row>
    <row r="696" spans="1:22" x14ac:dyDescent="0.25">
      <c r="A696" s="36">
        <v>695</v>
      </c>
      <c r="B696" s="36" t="s">
        <v>2249</v>
      </c>
      <c r="C696" s="36">
        <v>2012</v>
      </c>
      <c r="D696" s="37">
        <v>41043</v>
      </c>
      <c r="E696" s="37">
        <v>41046</v>
      </c>
      <c r="F696" s="36" t="s">
        <v>188</v>
      </c>
      <c r="G696" s="36" t="s">
        <v>2250</v>
      </c>
      <c r="H696" s="36" t="s">
        <v>2251</v>
      </c>
      <c r="I696" s="36" t="s">
        <v>102</v>
      </c>
      <c r="J696" s="36" t="s">
        <v>27</v>
      </c>
      <c r="K696" s="36" t="s">
        <v>2252</v>
      </c>
      <c r="L696" s="36" t="s">
        <v>147</v>
      </c>
      <c r="M696" s="36">
        <v>19013</v>
      </c>
      <c r="N696" s="36" t="s">
        <v>148</v>
      </c>
      <c r="O696" s="36" t="s">
        <v>1159</v>
      </c>
      <c r="P696" s="36" t="s">
        <v>46</v>
      </c>
      <c r="Q696" s="36" t="s">
        <v>68</v>
      </c>
      <c r="R696" s="36" t="s">
        <v>1160</v>
      </c>
      <c r="S696" s="36">
        <v>198.27199999999999</v>
      </c>
      <c r="T696" s="36">
        <v>8</v>
      </c>
      <c r="U696" s="36">
        <v>0.2</v>
      </c>
      <c r="V696" s="36">
        <v>17.348800000000001</v>
      </c>
    </row>
    <row r="697" spans="1:22" x14ac:dyDescent="0.25">
      <c r="A697" s="36">
        <v>696</v>
      </c>
      <c r="B697" s="36" t="s">
        <v>2249</v>
      </c>
      <c r="C697" s="36">
        <v>2012</v>
      </c>
      <c r="D697" s="37">
        <v>41043</v>
      </c>
      <c r="E697" s="37">
        <v>41046</v>
      </c>
      <c r="F697" s="36" t="s">
        <v>188</v>
      </c>
      <c r="G697" s="36" t="s">
        <v>2250</v>
      </c>
      <c r="H697" s="36" t="s">
        <v>2251</v>
      </c>
      <c r="I697" s="36" t="s">
        <v>102</v>
      </c>
      <c r="J697" s="36" t="s">
        <v>27</v>
      </c>
      <c r="K697" s="36" t="s">
        <v>2252</v>
      </c>
      <c r="L697" s="36" t="s">
        <v>147</v>
      </c>
      <c r="M697" s="36">
        <v>19013</v>
      </c>
      <c r="N697" s="36" t="s">
        <v>148</v>
      </c>
      <c r="O697" s="36" t="s">
        <v>2253</v>
      </c>
      <c r="P697" s="36" t="s">
        <v>46</v>
      </c>
      <c r="Q697" s="36" t="s">
        <v>47</v>
      </c>
      <c r="R697" s="36" t="s">
        <v>2254</v>
      </c>
      <c r="S697" s="36">
        <v>47.36</v>
      </c>
      <c r="T697" s="36">
        <v>4</v>
      </c>
      <c r="U697" s="36">
        <v>0.2</v>
      </c>
      <c r="V697" s="36">
        <v>17.760000000000002</v>
      </c>
    </row>
    <row r="698" spans="1:22" x14ac:dyDescent="0.25">
      <c r="A698" s="36">
        <v>697</v>
      </c>
      <c r="B698" s="36" t="s">
        <v>2249</v>
      </c>
      <c r="C698" s="36">
        <v>2012</v>
      </c>
      <c r="D698" s="37">
        <v>41043</v>
      </c>
      <c r="E698" s="37">
        <v>41046</v>
      </c>
      <c r="F698" s="36" t="s">
        <v>188</v>
      </c>
      <c r="G698" s="36" t="s">
        <v>2250</v>
      </c>
      <c r="H698" s="36" t="s">
        <v>2251</v>
      </c>
      <c r="I698" s="36" t="s">
        <v>102</v>
      </c>
      <c r="J698" s="36" t="s">
        <v>27</v>
      </c>
      <c r="K698" s="36" t="s">
        <v>2252</v>
      </c>
      <c r="L698" s="36" t="s">
        <v>147</v>
      </c>
      <c r="M698" s="36">
        <v>19013</v>
      </c>
      <c r="N698" s="36" t="s">
        <v>148</v>
      </c>
      <c r="O698" s="36" t="s">
        <v>374</v>
      </c>
      <c r="P698" s="36" t="s">
        <v>46</v>
      </c>
      <c r="Q698" s="36" t="s">
        <v>173</v>
      </c>
      <c r="R698" s="36" t="s">
        <v>375</v>
      </c>
      <c r="S698" s="36">
        <v>200.98400000000001</v>
      </c>
      <c r="T698" s="36">
        <v>7</v>
      </c>
      <c r="U698" s="36">
        <v>0.2</v>
      </c>
      <c r="V698" s="36">
        <v>62.807499999999997</v>
      </c>
    </row>
    <row r="699" spans="1:22" x14ac:dyDescent="0.25">
      <c r="A699" s="36">
        <v>698</v>
      </c>
      <c r="B699" s="36" t="s">
        <v>2249</v>
      </c>
      <c r="C699" s="36">
        <v>2012</v>
      </c>
      <c r="D699" s="37">
        <v>41043</v>
      </c>
      <c r="E699" s="37">
        <v>41046</v>
      </c>
      <c r="F699" s="36" t="s">
        <v>188</v>
      </c>
      <c r="G699" s="36" t="s">
        <v>2250</v>
      </c>
      <c r="H699" s="36" t="s">
        <v>2251</v>
      </c>
      <c r="I699" s="36" t="s">
        <v>102</v>
      </c>
      <c r="J699" s="36" t="s">
        <v>27</v>
      </c>
      <c r="K699" s="36" t="s">
        <v>2252</v>
      </c>
      <c r="L699" s="36" t="s">
        <v>147</v>
      </c>
      <c r="M699" s="36">
        <v>19013</v>
      </c>
      <c r="N699" s="36" t="s">
        <v>148</v>
      </c>
      <c r="O699" s="36" t="s">
        <v>2255</v>
      </c>
      <c r="P699" s="36" t="s">
        <v>46</v>
      </c>
      <c r="Q699" s="36" t="s">
        <v>47</v>
      </c>
      <c r="R699" s="36" t="s">
        <v>2256</v>
      </c>
      <c r="S699" s="36">
        <v>97.695999999999998</v>
      </c>
      <c r="T699" s="36">
        <v>4</v>
      </c>
      <c r="U699" s="36">
        <v>0.2</v>
      </c>
      <c r="V699" s="36">
        <v>31.751200000000001</v>
      </c>
    </row>
    <row r="700" spans="1:22" x14ac:dyDescent="0.25">
      <c r="A700" s="36">
        <v>699</v>
      </c>
      <c r="B700" s="36" t="s">
        <v>2249</v>
      </c>
      <c r="C700" s="36">
        <v>2012</v>
      </c>
      <c r="D700" s="37">
        <v>41043</v>
      </c>
      <c r="E700" s="37">
        <v>41046</v>
      </c>
      <c r="F700" s="36" t="s">
        <v>188</v>
      </c>
      <c r="G700" s="36" t="s">
        <v>2250</v>
      </c>
      <c r="H700" s="36" t="s">
        <v>2251</v>
      </c>
      <c r="I700" s="36" t="s">
        <v>102</v>
      </c>
      <c r="J700" s="36" t="s">
        <v>27</v>
      </c>
      <c r="K700" s="36" t="s">
        <v>2252</v>
      </c>
      <c r="L700" s="36" t="s">
        <v>147</v>
      </c>
      <c r="M700" s="36">
        <v>19013</v>
      </c>
      <c r="N700" s="36" t="s">
        <v>148</v>
      </c>
      <c r="O700" s="36" t="s">
        <v>2257</v>
      </c>
      <c r="P700" s="36" t="s">
        <v>46</v>
      </c>
      <c r="Q700" s="36" t="s">
        <v>68</v>
      </c>
      <c r="R700" s="36" t="s">
        <v>2258</v>
      </c>
      <c r="S700" s="36">
        <v>2.6960000000000002</v>
      </c>
      <c r="T700" s="36">
        <v>1</v>
      </c>
      <c r="U700" s="36">
        <v>0.2</v>
      </c>
      <c r="V700" s="36">
        <v>0.80879999999999996</v>
      </c>
    </row>
    <row r="701" spans="1:22" x14ac:dyDescent="0.25">
      <c r="A701" s="36">
        <v>700</v>
      </c>
      <c r="B701" s="36" t="s">
        <v>2249</v>
      </c>
      <c r="C701" s="36">
        <v>2012</v>
      </c>
      <c r="D701" s="37">
        <v>41043</v>
      </c>
      <c r="E701" s="37">
        <v>41046</v>
      </c>
      <c r="F701" s="36" t="s">
        <v>188</v>
      </c>
      <c r="G701" s="36" t="s">
        <v>2250</v>
      </c>
      <c r="H701" s="36" t="s">
        <v>2251</v>
      </c>
      <c r="I701" s="36" t="s">
        <v>102</v>
      </c>
      <c r="J701" s="36" t="s">
        <v>27</v>
      </c>
      <c r="K701" s="36" t="s">
        <v>2252</v>
      </c>
      <c r="L701" s="36" t="s">
        <v>147</v>
      </c>
      <c r="M701" s="36">
        <v>19013</v>
      </c>
      <c r="N701" s="36" t="s">
        <v>148</v>
      </c>
      <c r="O701" s="36" t="s">
        <v>2259</v>
      </c>
      <c r="P701" s="36" t="s">
        <v>46</v>
      </c>
      <c r="Q701" s="36" t="s">
        <v>75</v>
      </c>
      <c r="R701" s="36" t="s">
        <v>2260</v>
      </c>
      <c r="S701" s="36">
        <v>18.588000000000001</v>
      </c>
      <c r="T701" s="36">
        <v>2</v>
      </c>
      <c r="U701" s="36">
        <v>0.7</v>
      </c>
      <c r="V701" s="36">
        <v>-13.6312</v>
      </c>
    </row>
    <row r="702" spans="1:22" x14ac:dyDescent="0.25">
      <c r="A702" s="36">
        <v>701</v>
      </c>
      <c r="B702" s="36" t="s">
        <v>2249</v>
      </c>
      <c r="C702" s="36">
        <v>2012</v>
      </c>
      <c r="D702" s="37">
        <v>41043</v>
      </c>
      <c r="E702" s="37">
        <v>41046</v>
      </c>
      <c r="F702" s="36" t="s">
        <v>188</v>
      </c>
      <c r="G702" s="36" t="s">
        <v>2250</v>
      </c>
      <c r="H702" s="36" t="s">
        <v>2251</v>
      </c>
      <c r="I702" s="36" t="s">
        <v>102</v>
      </c>
      <c r="J702" s="36" t="s">
        <v>27</v>
      </c>
      <c r="K702" s="36" t="s">
        <v>2252</v>
      </c>
      <c r="L702" s="36" t="s">
        <v>147</v>
      </c>
      <c r="M702" s="36">
        <v>19013</v>
      </c>
      <c r="N702" s="36" t="s">
        <v>148</v>
      </c>
      <c r="O702" s="36" t="s">
        <v>1208</v>
      </c>
      <c r="P702" s="36" t="s">
        <v>46</v>
      </c>
      <c r="Q702" s="36" t="s">
        <v>75</v>
      </c>
      <c r="R702" s="36" t="s">
        <v>1209</v>
      </c>
      <c r="S702" s="36">
        <v>4.8959999999999999</v>
      </c>
      <c r="T702" s="36">
        <v>3</v>
      </c>
      <c r="U702" s="36">
        <v>0.7</v>
      </c>
      <c r="V702" s="36">
        <v>-3.4272</v>
      </c>
    </row>
    <row r="703" spans="1:22" x14ac:dyDescent="0.25">
      <c r="A703" s="36">
        <v>702</v>
      </c>
      <c r="B703" s="36" t="s">
        <v>2261</v>
      </c>
      <c r="C703" s="36">
        <v>2014</v>
      </c>
      <c r="D703" s="37">
        <v>41885</v>
      </c>
      <c r="E703" s="37">
        <v>41891</v>
      </c>
      <c r="F703" s="36" t="s">
        <v>50</v>
      </c>
      <c r="G703" s="36" t="s">
        <v>974</v>
      </c>
      <c r="H703" s="36" t="s">
        <v>975</v>
      </c>
      <c r="I703" s="36" t="s">
        <v>41</v>
      </c>
      <c r="J703" s="36" t="s">
        <v>27</v>
      </c>
      <c r="K703" s="36" t="s">
        <v>2180</v>
      </c>
      <c r="L703" s="36" t="s">
        <v>498</v>
      </c>
      <c r="M703" s="36">
        <v>44105</v>
      </c>
      <c r="N703" s="36" t="s">
        <v>148</v>
      </c>
      <c r="O703" s="36" t="s">
        <v>821</v>
      </c>
      <c r="P703" s="36" t="s">
        <v>32</v>
      </c>
      <c r="Q703" s="36" t="s">
        <v>65</v>
      </c>
      <c r="R703" s="36" t="s">
        <v>822</v>
      </c>
      <c r="S703" s="36">
        <v>15.071999999999999</v>
      </c>
      <c r="T703" s="36">
        <v>3</v>
      </c>
      <c r="U703" s="36">
        <v>0.2</v>
      </c>
      <c r="V703" s="36">
        <v>4.1448</v>
      </c>
    </row>
    <row r="704" spans="1:22" x14ac:dyDescent="0.25">
      <c r="A704" s="36">
        <v>703</v>
      </c>
      <c r="B704" s="36" t="s">
        <v>2262</v>
      </c>
      <c r="C704" s="36">
        <v>2013</v>
      </c>
      <c r="D704" s="37">
        <v>41583</v>
      </c>
      <c r="E704" s="37">
        <v>41587</v>
      </c>
      <c r="F704" s="36" t="s">
        <v>23</v>
      </c>
      <c r="G704" s="36" t="s">
        <v>1338</v>
      </c>
      <c r="H704" s="36" t="s">
        <v>1339</v>
      </c>
      <c r="I704" s="36" t="s">
        <v>41</v>
      </c>
      <c r="J704" s="36" t="s">
        <v>27</v>
      </c>
      <c r="K704" s="36" t="s">
        <v>95</v>
      </c>
      <c r="L704" s="36" t="s">
        <v>96</v>
      </c>
      <c r="M704" s="36">
        <v>98103</v>
      </c>
      <c r="N704" s="36" t="s">
        <v>44</v>
      </c>
      <c r="O704" s="36" t="s">
        <v>2263</v>
      </c>
      <c r="P704" s="36" t="s">
        <v>32</v>
      </c>
      <c r="Q704" s="36" t="s">
        <v>65</v>
      </c>
      <c r="R704" s="36" t="s">
        <v>2264</v>
      </c>
      <c r="S704" s="36">
        <v>209.88</v>
      </c>
      <c r="T704" s="36">
        <v>3</v>
      </c>
      <c r="U704" s="36">
        <v>0</v>
      </c>
      <c r="V704" s="36">
        <v>35.679600000000001</v>
      </c>
    </row>
    <row r="705" spans="1:22" x14ac:dyDescent="0.25">
      <c r="A705" s="36">
        <v>704</v>
      </c>
      <c r="B705" s="36" t="s">
        <v>2265</v>
      </c>
      <c r="C705" s="36">
        <v>2012</v>
      </c>
      <c r="D705" s="37">
        <v>41008</v>
      </c>
      <c r="E705" s="37">
        <v>41013</v>
      </c>
      <c r="F705" s="36" t="s">
        <v>50</v>
      </c>
      <c r="G705" s="36" t="s">
        <v>2266</v>
      </c>
      <c r="H705" s="36" t="s">
        <v>2267</v>
      </c>
      <c r="I705" s="36" t="s">
        <v>26</v>
      </c>
      <c r="J705" s="36" t="s">
        <v>27</v>
      </c>
      <c r="K705" s="36" t="s">
        <v>1173</v>
      </c>
      <c r="L705" s="36" t="s">
        <v>43</v>
      </c>
      <c r="M705" s="36">
        <v>90805</v>
      </c>
      <c r="N705" s="36" t="s">
        <v>44</v>
      </c>
      <c r="O705" s="36" t="s">
        <v>2268</v>
      </c>
      <c r="P705" s="36" t="s">
        <v>32</v>
      </c>
      <c r="Q705" s="36" t="s">
        <v>56</v>
      </c>
      <c r="R705" s="36" t="s">
        <v>2269</v>
      </c>
      <c r="S705" s="36">
        <v>369.91199999999998</v>
      </c>
      <c r="T705" s="36">
        <v>3</v>
      </c>
      <c r="U705" s="36">
        <v>0.2</v>
      </c>
      <c r="V705" s="36">
        <v>-13.871700000000001</v>
      </c>
    </row>
    <row r="706" spans="1:22" x14ac:dyDescent="0.25">
      <c r="A706" s="36">
        <v>705</v>
      </c>
      <c r="B706" s="36" t="s">
        <v>2270</v>
      </c>
      <c r="C706" s="36">
        <v>2011</v>
      </c>
      <c r="D706" s="37">
        <v>40798</v>
      </c>
      <c r="E706" s="37">
        <v>40803</v>
      </c>
      <c r="F706" s="36" t="s">
        <v>50</v>
      </c>
      <c r="G706" s="36" t="s">
        <v>2271</v>
      </c>
      <c r="H706" s="36" t="s">
        <v>2272</v>
      </c>
      <c r="I706" s="36" t="s">
        <v>41</v>
      </c>
      <c r="J706" s="36" t="s">
        <v>27</v>
      </c>
      <c r="K706" s="36" t="s">
        <v>2273</v>
      </c>
      <c r="L706" s="36" t="s">
        <v>88</v>
      </c>
      <c r="M706" s="36">
        <v>27511</v>
      </c>
      <c r="N706" s="36" t="s">
        <v>30</v>
      </c>
      <c r="O706" s="36" t="s">
        <v>2274</v>
      </c>
      <c r="P706" s="36" t="s">
        <v>46</v>
      </c>
      <c r="Q706" s="36" t="s">
        <v>90</v>
      </c>
      <c r="R706" s="36" t="s">
        <v>2275</v>
      </c>
      <c r="S706" s="36">
        <v>10.368</v>
      </c>
      <c r="T706" s="36">
        <v>2</v>
      </c>
      <c r="U706" s="36">
        <v>0.2</v>
      </c>
      <c r="V706" s="36">
        <v>3.6288</v>
      </c>
    </row>
    <row r="707" spans="1:22" x14ac:dyDescent="0.25">
      <c r="A707" s="36">
        <v>706</v>
      </c>
      <c r="B707" s="36" t="s">
        <v>2270</v>
      </c>
      <c r="C707" s="36">
        <v>2011</v>
      </c>
      <c r="D707" s="37">
        <v>40798</v>
      </c>
      <c r="E707" s="37">
        <v>40803</v>
      </c>
      <c r="F707" s="36" t="s">
        <v>50</v>
      </c>
      <c r="G707" s="36" t="s">
        <v>2271</v>
      </c>
      <c r="H707" s="36" t="s">
        <v>2272</v>
      </c>
      <c r="I707" s="36" t="s">
        <v>41</v>
      </c>
      <c r="J707" s="36" t="s">
        <v>27</v>
      </c>
      <c r="K707" s="36" t="s">
        <v>2273</v>
      </c>
      <c r="L707" s="36" t="s">
        <v>88</v>
      </c>
      <c r="M707" s="36">
        <v>27511</v>
      </c>
      <c r="N707" s="36" t="s">
        <v>30</v>
      </c>
      <c r="O707" s="36" t="s">
        <v>2276</v>
      </c>
      <c r="P707" s="36" t="s">
        <v>46</v>
      </c>
      <c r="Q707" s="36" t="s">
        <v>78</v>
      </c>
      <c r="R707" s="36" t="s">
        <v>2277</v>
      </c>
      <c r="S707" s="36">
        <v>166.84</v>
      </c>
      <c r="T707" s="36">
        <v>5</v>
      </c>
      <c r="U707" s="36">
        <v>0.2</v>
      </c>
      <c r="V707" s="36">
        <v>18.769500000000001</v>
      </c>
    </row>
    <row r="708" spans="1:22" x14ac:dyDescent="0.25">
      <c r="A708" s="36">
        <v>707</v>
      </c>
      <c r="B708" s="36" t="s">
        <v>2270</v>
      </c>
      <c r="C708" s="36">
        <v>2011</v>
      </c>
      <c r="D708" s="37">
        <v>40798</v>
      </c>
      <c r="E708" s="37">
        <v>40803</v>
      </c>
      <c r="F708" s="36" t="s">
        <v>50</v>
      </c>
      <c r="G708" s="36" t="s">
        <v>2271</v>
      </c>
      <c r="H708" s="36" t="s">
        <v>2272</v>
      </c>
      <c r="I708" s="36" t="s">
        <v>41</v>
      </c>
      <c r="J708" s="36" t="s">
        <v>27</v>
      </c>
      <c r="K708" s="36" t="s">
        <v>2273</v>
      </c>
      <c r="L708" s="36" t="s">
        <v>88</v>
      </c>
      <c r="M708" s="36">
        <v>27511</v>
      </c>
      <c r="N708" s="36" t="s">
        <v>30</v>
      </c>
      <c r="O708" s="36" t="s">
        <v>1750</v>
      </c>
      <c r="P708" s="36" t="s">
        <v>71</v>
      </c>
      <c r="Q708" s="36" t="s">
        <v>161</v>
      </c>
      <c r="R708" s="36" t="s">
        <v>1751</v>
      </c>
      <c r="S708" s="36">
        <v>15.215999999999999</v>
      </c>
      <c r="T708" s="36">
        <v>1</v>
      </c>
      <c r="U708" s="36">
        <v>0.2</v>
      </c>
      <c r="V708" s="36">
        <v>2.2824</v>
      </c>
    </row>
    <row r="709" spans="1:22" x14ac:dyDescent="0.25">
      <c r="A709" s="36">
        <v>708</v>
      </c>
      <c r="B709" s="36" t="s">
        <v>2278</v>
      </c>
      <c r="C709" s="36">
        <v>2011</v>
      </c>
      <c r="D709" s="37">
        <v>40879</v>
      </c>
      <c r="E709" s="37">
        <v>40881</v>
      </c>
      <c r="F709" s="36" t="s">
        <v>188</v>
      </c>
      <c r="G709" s="36" t="s">
        <v>2279</v>
      </c>
      <c r="H709" s="36" t="s">
        <v>2280</v>
      </c>
      <c r="I709" s="36" t="s">
        <v>26</v>
      </c>
      <c r="J709" s="36" t="s">
        <v>27</v>
      </c>
      <c r="K709" s="36" t="s">
        <v>266</v>
      </c>
      <c r="L709" s="36" t="s">
        <v>267</v>
      </c>
      <c r="M709" s="36">
        <v>10035</v>
      </c>
      <c r="N709" s="36" t="s">
        <v>148</v>
      </c>
      <c r="O709" s="36" t="s">
        <v>1018</v>
      </c>
      <c r="P709" s="36" t="s">
        <v>71</v>
      </c>
      <c r="Q709" s="36" t="s">
        <v>161</v>
      </c>
      <c r="R709" s="36" t="s">
        <v>1019</v>
      </c>
      <c r="S709" s="36">
        <v>119.96</v>
      </c>
      <c r="T709" s="36">
        <v>4</v>
      </c>
      <c r="U709" s="36">
        <v>0</v>
      </c>
      <c r="V709" s="36">
        <v>52.782400000000003</v>
      </c>
    </row>
    <row r="710" spans="1:22" x14ac:dyDescent="0.25">
      <c r="A710" s="36">
        <v>709</v>
      </c>
      <c r="B710" s="36" t="s">
        <v>2278</v>
      </c>
      <c r="C710" s="36">
        <v>2011</v>
      </c>
      <c r="D710" s="37">
        <v>40879</v>
      </c>
      <c r="E710" s="37">
        <v>40881</v>
      </c>
      <c r="F710" s="36" t="s">
        <v>188</v>
      </c>
      <c r="G710" s="36" t="s">
        <v>2279</v>
      </c>
      <c r="H710" s="36" t="s">
        <v>2280</v>
      </c>
      <c r="I710" s="36" t="s">
        <v>26</v>
      </c>
      <c r="J710" s="36" t="s">
        <v>27</v>
      </c>
      <c r="K710" s="36" t="s">
        <v>266</v>
      </c>
      <c r="L710" s="36" t="s">
        <v>267</v>
      </c>
      <c r="M710" s="36">
        <v>10035</v>
      </c>
      <c r="N710" s="36" t="s">
        <v>148</v>
      </c>
      <c r="O710" s="36" t="s">
        <v>2281</v>
      </c>
      <c r="P710" s="36" t="s">
        <v>32</v>
      </c>
      <c r="Q710" s="36" t="s">
        <v>33</v>
      </c>
      <c r="R710" s="36" t="s">
        <v>2282</v>
      </c>
      <c r="S710" s="36">
        <v>883.92</v>
      </c>
      <c r="T710" s="36">
        <v>5</v>
      </c>
      <c r="U710" s="36">
        <v>0.2</v>
      </c>
      <c r="V710" s="36">
        <v>-110.49</v>
      </c>
    </row>
    <row r="711" spans="1:22" x14ac:dyDescent="0.25">
      <c r="A711" s="36">
        <v>710</v>
      </c>
      <c r="B711" s="36" t="s">
        <v>2278</v>
      </c>
      <c r="C711" s="36">
        <v>2011</v>
      </c>
      <c r="D711" s="37">
        <v>40879</v>
      </c>
      <c r="E711" s="37">
        <v>40881</v>
      </c>
      <c r="F711" s="36" t="s">
        <v>188</v>
      </c>
      <c r="G711" s="36" t="s">
        <v>2279</v>
      </c>
      <c r="H711" s="36" t="s">
        <v>2280</v>
      </c>
      <c r="I711" s="36" t="s">
        <v>26</v>
      </c>
      <c r="J711" s="36" t="s">
        <v>27</v>
      </c>
      <c r="K711" s="36" t="s">
        <v>266</v>
      </c>
      <c r="L711" s="36" t="s">
        <v>267</v>
      </c>
      <c r="M711" s="36">
        <v>10035</v>
      </c>
      <c r="N711" s="36" t="s">
        <v>148</v>
      </c>
      <c r="O711" s="36" t="s">
        <v>1372</v>
      </c>
      <c r="P711" s="36" t="s">
        <v>46</v>
      </c>
      <c r="Q711" s="36" t="s">
        <v>75</v>
      </c>
      <c r="R711" s="36" t="s">
        <v>1373</v>
      </c>
      <c r="S711" s="36">
        <v>46.72</v>
      </c>
      <c r="T711" s="36">
        <v>8</v>
      </c>
      <c r="U711" s="36">
        <v>0.2</v>
      </c>
      <c r="V711" s="36">
        <v>15.768000000000001</v>
      </c>
    </row>
    <row r="712" spans="1:22" x14ac:dyDescent="0.25">
      <c r="A712" s="36">
        <v>711</v>
      </c>
      <c r="B712" s="36" t="s">
        <v>2283</v>
      </c>
      <c r="C712" s="36">
        <v>2011</v>
      </c>
      <c r="D712" s="37">
        <v>40638</v>
      </c>
      <c r="E712" s="37">
        <v>40640</v>
      </c>
      <c r="F712" s="36" t="s">
        <v>188</v>
      </c>
      <c r="G712" s="36" t="s">
        <v>2284</v>
      </c>
      <c r="H712" s="36" t="s">
        <v>2285</v>
      </c>
      <c r="I712" s="36" t="s">
        <v>102</v>
      </c>
      <c r="J712" s="36" t="s">
        <v>27</v>
      </c>
      <c r="K712" s="36" t="s">
        <v>266</v>
      </c>
      <c r="L712" s="36" t="s">
        <v>267</v>
      </c>
      <c r="M712" s="36">
        <v>10035</v>
      </c>
      <c r="N712" s="36" t="s">
        <v>148</v>
      </c>
      <c r="O712" s="36" t="s">
        <v>1624</v>
      </c>
      <c r="P712" s="36" t="s">
        <v>46</v>
      </c>
      <c r="Q712" s="36" t="s">
        <v>90</v>
      </c>
      <c r="R712" s="36" t="s">
        <v>1625</v>
      </c>
      <c r="S712" s="36">
        <v>55.48</v>
      </c>
      <c r="T712" s="36">
        <v>1</v>
      </c>
      <c r="U712" s="36">
        <v>0</v>
      </c>
      <c r="V712" s="36">
        <v>26.630400000000002</v>
      </c>
    </row>
    <row r="713" spans="1:22" x14ac:dyDescent="0.25">
      <c r="A713" s="36">
        <v>712</v>
      </c>
      <c r="B713" s="36" t="s">
        <v>2286</v>
      </c>
      <c r="C713" s="36">
        <v>2014</v>
      </c>
      <c r="D713" s="37">
        <v>41886</v>
      </c>
      <c r="E713" s="37">
        <v>41890</v>
      </c>
      <c r="F713" s="36" t="s">
        <v>50</v>
      </c>
      <c r="G713" s="36" t="s">
        <v>2287</v>
      </c>
      <c r="H713" s="36" t="s">
        <v>2288</v>
      </c>
      <c r="I713" s="36" t="s">
        <v>26</v>
      </c>
      <c r="J713" s="36" t="s">
        <v>27</v>
      </c>
      <c r="K713" s="36" t="s">
        <v>2289</v>
      </c>
      <c r="L713" s="36" t="s">
        <v>54</v>
      </c>
      <c r="M713" s="36">
        <v>32137</v>
      </c>
      <c r="N713" s="36" t="s">
        <v>30</v>
      </c>
      <c r="O713" s="36" t="s">
        <v>2290</v>
      </c>
      <c r="P713" s="36" t="s">
        <v>46</v>
      </c>
      <c r="Q713" s="36" t="s">
        <v>173</v>
      </c>
      <c r="R713" s="36" t="s">
        <v>2291</v>
      </c>
      <c r="S713" s="36">
        <v>24.448</v>
      </c>
      <c r="T713" s="36">
        <v>4</v>
      </c>
      <c r="U713" s="36">
        <v>0.2</v>
      </c>
      <c r="V713" s="36">
        <v>8.8623999999999992</v>
      </c>
    </row>
    <row r="714" spans="1:22" x14ac:dyDescent="0.25">
      <c r="A714" s="36">
        <v>713</v>
      </c>
      <c r="B714" s="36" t="s">
        <v>2292</v>
      </c>
      <c r="C714" s="36">
        <v>2014</v>
      </c>
      <c r="D714" s="37">
        <v>41779</v>
      </c>
      <c r="E714" s="37">
        <v>41784</v>
      </c>
      <c r="F714" s="36" t="s">
        <v>50</v>
      </c>
      <c r="G714" s="36" t="s">
        <v>2293</v>
      </c>
      <c r="H714" s="36" t="s">
        <v>2294</v>
      </c>
      <c r="I714" s="36" t="s">
        <v>41</v>
      </c>
      <c r="J714" s="36" t="s">
        <v>27</v>
      </c>
      <c r="K714" s="36" t="s">
        <v>2295</v>
      </c>
      <c r="L714" s="36" t="s">
        <v>267</v>
      </c>
      <c r="M714" s="36">
        <v>10550</v>
      </c>
      <c r="N714" s="36" t="s">
        <v>148</v>
      </c>
      <c r="O714" s="36" t="s">
        <v>2296</v>
      </c>
      <c r="P714" s="36" t="s">
        <v>46</v>
      </c>
      <c r="Q714" s="36" t="s">
        <v>78</v>
      </c>
      <c r="R714" s="36" t="s">
        <v>2297</v>
      </c>
      <c r="S714" s="36">
        <v>281.33999999999997</v>
      </c>
      <c r="T714" s="36">
        <v>6</v>
      </c>
      <c r="U714" s="36">
        <v>0</v>
      </c>
      <c r="V714" s="36">
        <v>109.7226</v>
      </c>
    </row>
    <row r="715" spans="1:22" x14ac:dyDescent="0.25">
      <c r="A715" s="36">
        <v>714</v>
      </c>
      <c r="B715" s="36" t="s">
        <v>2292</v>
      </c>
      <c r="C715" s="36">
        <v>2014</v>
      </c>
      <c r="D715" s="37">
        <v>41779</v>
      </c>
      <c r="E715" s="37">
        <v>41784</v>
      </c>
      <c r="F715" s="36" t="s">
        <v>50</v>
      </c>
      <c r="G715" s="36" t="s">
        <v>2293</v>
      </c>
      <c r="H715" s="36" t="s">
        <v>2294</v>
      </c>
      <c r="I715" s="36" t="s">
        <v>41</v>
      </c>
      <c r="J715" s="36" t="s">
        <v>27</v>
      </c>
      <c r="K715" s="36" t="s">
        <v>2295</v>
      </c>
      <c r="L715" s="36" t="s">
        <v>267</v>
      </c>
      <c r="M715" s="36">
        <v>10550</v>
      </c>
      <c r="N715" s="36" t="s">
        <v>148</v>
      </c>
      <c r="O715" s="36" t="s">
        <v>1378</v>
      </c>
      <c r="P715" s="36" t="s">
        <v>71</v>
      </c>
      <c r="Q715" s="36" t="s">
        <v>72</v>
      </c>
      <c r="R715" s="36" t="s">
        <v>1379</v>
      </c>
      <c r="S715" s="36">
        <v>307.98</v>
      </c>
      <c r="T715" s="36">
        <v>2</v>
      </c>
      <c r="U715" s="36">
        <v>0</v>
      </c>
      <c r="V715" s="36">
        <v>89.3142</v>
      </c>
    </row>
    <row r="716" spans="1:22" x14ac:dyDescent="0.25">
      <c r="A716" s="36">
        <v>715</v>
      </c>
      <c r="B716" s="36" t="s">
        <v>2292</v>
      </c>
      <c r="C716" s="36">
        <v>2014</v>
      </c>
      <c r="D716" s="37">
        <v>41779</v>
      </c>
      <c r="E716" s="37">
        <v>41784</v>
      </c>
      <c r="F716" s="36" t="s">
        <v>50</v>
      </c>
      <c r="G716" s="36" t="s">
        <v>2293</v>
      </c>
      <c r="H716" s="36" t="s">
        <v>2294</v>
      </c>
      <c r="I716" s="36" t="s">
        <v>41</v>
      </c>
      <c r="J716" s="36" t="s">
        <v>27</v>
      </c>
      <c r="K716" s="36" t="s">
        <v>2295</v>
      </c>
      <c r="L716" s="36" t="s">
        <v>267</v>
      </c>
      <c r="M716" s="36">
        <v>10550</v>
      </c>
      <c r="N716" s="36" t="s">
        <v>148</v>
      </c>
      <c r="O716" s="36" t="s">
        <v>2298</v>
      </c>
      <c r="P716" s="36" t="s">
        <v>71</v>
      </c>
      <c r="Q716" s="36" t="s">
        <v>161</v>
      </c>
      <c r="R716" s="36" t="s">
        <v>2299</v>
      </c>
      <c r="S716" s="36">
        <v>299.97000000000003</v>
      </c>
      <c r="T716" s="36">
        <v>3</v>
      </c>
      <c r="U716" s="36">
        <v>0</v>
      </c>
      <c r="V716" s="36">
        <v>113.98860000000001</v>
      </c>
    </row>
    <row r="717" spans="1:22" x14ac:dyDescent="0.25">
      <c r="A717" s="36">
        <v>716</v>
      </c>
      <c r="B717" s="36" t="s">
        <v>2300</v>
      </c>
      <c r="C717" s="36">
        <v>2011</v>
      </c>
      <c r="D717" s="37">
        <v>40725</v>
      </c>
      <c r="E717" s="37">
        <v>40730</v>
      </c>
      <c r="F717" s="36" t="s">
        <v>23</v>
      </c>
      <c r="G717" s="36" t="s">
        <v>974</v>
      </c>
      <c r="H717" s="36" t="s">
        <v>975</v>
      </c>
      <c r="I717" s="36" t="s">
        <v>41</v>
      </c>
      <c r="J717" s="36" t="s">
        <v>27</v>
      </c>
      <c r="K717" s="36" t="s">
        <v>95</v>
      </c>
      <c r="L717" s="36" t="s">
        <v>96</v>
      </c>
      <c r="M717" s="36">
        <v>98105</v>
      </c>
      <c r="N717" s="36" t="s">
        <v>44</v>
      </c>
      <c r="O717" s="36" t="s">
        <v>2301</v>
      </c>
      <c r="P717" s="36" t="s">
        <v>46</v>
      </c>
      <c r="Q717" s="36" t="s">
        <v>75</v>
      </c>
      <c r="R717" s="36" t="s">
        <v>2302</v>
      </c>
      <c r="S717" s="36">
        <v>19.920000000000002</v>
      </c>
      <c r="T717" s="36">
        <v>5</v>
      </c>
      <c r="U717" s="36">
        <v>0.2</v>
      </c>
      <c r="V717" s="36">
        <v>6.9720000000000004</v>
      </c>
    </row>
    <row r="718" spans="1:22" x14ac:dyDescent="0.25">
      <c r="A718" s="36">
        <v>717</v>
      </c>
      <c r="B718" s="36" t="s">
        <v>2303</v>
      </c>
      <c r="C718" s="36">
        <v>2011</v>
      </c>
      <c r="D718" s="37">
        <v>40555</v>
      </c>
      <c r="E718" s="37">
        <v>40558</v>
      </c>
      <c r="F718" s="36" t="s">
        <v>188</v>
      </c>
      <c r="G718" s="36" t="s">
        <v>2304</v>
      </c>
      <c r="H718" s="36" t="s">
        <v>2305</v>
      </c>
      <c r="I718" s="36" t="s">
        <v>26</v>
      </c>
      <c r="J718" s="36" t="s">
        <v>27</v>
      </c>
      <c r="K718" s="36" t="s">
        <v>244</v>
      </c>
      <c r="L718" s="36" t="s">
        <v>245</v>
      </c>
      <c r="M718" s="36">
        <v>19901</v>
      </c>
      <c r="N718" s="36" t="s">
        <v>148</v>
      </c>
      <c r="O718" s="36" t="s">
        <v>2045</v>
      </c>
      <c r="P718" s="36" t="s">
        <v>32</v>
      </c>
      <c r="Q718" s="36" t="s">
        <v>65</v>
      </c>
      <c r="R718" s="36" t="s">
        <v>2046</v>
      </c>
      <c r="S718" s="36">
        <v>9.94</v>
      </c>
      <c r="T718" s="36">
        <v>2</v>
      </c>
      <c r="U718" s="36">
        <v>0</v>
      </c>
      <c r="V718" s="36">
        <v>3.0813999999999999</v>
      </c>
    </row>
    <row r="719" spans="1:22" x14ac:dyDescent="0.25">
      <c r="A719" s="36">
        <v>718</v>
      </c>
      <c r="B719" s="36" t="s">
        <v>2306</v>
      </c>
      <c r="C719" s="36">
        <v>2014</v>
      </c>
      <c r="D719" s="37">
        <v>41907</v>
      </c>
      <c r="E719" s="37">
        <v>41912</v>
      </c>
      <c r="F719" s="36" t="s">
        <v>50</v>
      </c>
      <c r="G719" s="36" t="s">
        <v>945</v>
      </c>
      <c r="H719" s="36" t="s">
        <v>946</v>
      </c>
      <c r="I719" s="36" t="s">
        <v>26</v>
      </c>
      <c r="J719" s="36" t="s">
        <v>27</v>
      </c>
      <c r="K719" s="36" t="s">
        <v>606</v>
      </c>
      <c r="L719" s="36" t="s">
        <v>498</v>
      </c>
      <c r="M719" s="36">
        <v>43055</v>
      </c>
      <c r="N719" s="36" t="s">
        <v>148</v>
      </c>
      <c r="O719" s="36" t="s">
        <v>2307</v>
      </c>
      <c r="P719" s="36" t="s">
        <v>32</v>
      </c>
      <c r="Q719" s="36" t="s">
        <v>65</v>
      </c>
      <c r="R719" s="36" t="s">
        <v>2308</v>
      </c>
      <c r="S719" s="36">
        <v>103.056</v>
      </c>
      <c r="T719" s="36">
        <v>3</v>
      </c>
      <c r="U719" s="36">
        <v>0.2</v>
      </c>
      <c r="V719" s="36">
        <v>24.4758</v>
      </c>
    </row>
    <row r="720" spans="1:22" x14ac:dyDescent="0.25">
      <c r="A720" s="36">
        <v>719</v>
      </c>
      <c r="B720" s="36" t="s">
        <v>2309</v>
      </c>
      <c r="C720" s="36">
        <v>2011</v>
      </c>
      <c r="D720" s="37">
        <v>40696</v>
      </c>
      <c r="E720" s="37">
        <v>40701</v>
      </c>
      <c r="F720" s="36" t="s">
        <v>50</v>
      </c>
      <c r="G720" s="36" t="s">
        <v>2310</v>
      </c>
      <c r="H720" s="36" t="s">
        <v>2311</v>
      </c>
      <c r="I720" s="36" t="s">
        <v>102</v>
      </c>
      <c r="J720" s="36" t="s">
        <v>27</v>
      </c>
      <c r="K720" s="36" t="s">
        <v>154</v>
      </c>
      <c r="L720" s="36" t="s">
        <v>121</v>
      </c>
      <c r="M720" s="36">
        <v>84057</v>
      </c>
      <c r="N720" s="36" t="s">
        <v>44</v>
      </c>
      <c r="O720" s="36" t="s">
        <v>1724</v>
      </c>
      <c r="P720" s="36" t="s">
        <v>46</v>
      </c>
      <c r="Q720" s="36" t="s">
        <v>75</v>
      </c>
      <c r="R720" s="36" t="s">
        <v>1725</v>
      </c>
      <c r="S720" s="36">
        <v>59.808</v>
      </c>
      <c r="T720" s="36">
        <v>3</v>
      </c>
      <c r="U720" s="36">
        <v>0.2</v>
      </c>
      <c r="V720" s="36">
        <v>19.4376</v>
      </c>
    </row>
    <row r="721" spans="1:22" x14ac:dyDescent="0.25">
      <c r="A721" s="36">
        <v>720</v>
      </c>
      <c r="B721" s="36" t="s">
        <v>2309</v>
      </c>
      <c r="C721" s="36">
        <v>2011</v>
      </c>
      <c r="D721" s="37">
        <v>40696</v>
      </c>
      <c r="E721" s="37">
        <v>40701</v>
      </c>
      <c r="F721" s="36" t="s">
        <v>50</v>
      </c>
      <c r="G721" s="36" t="s">
        <v>2310</v>
      </c>
      <c r="H721" s="36" t="s">
        <v>2311</v>
      </c>
      <c r="I721" s="36" t="s">
        <v>102</v>
      </c>
      <c r="J721" s="36" t="s">
        <v>27</v>
      </c>
      <c r="K721" s="36" t="s">
        <v>154</v>
      </c>
      <c r="L721" s="36" t="s">
        <v>121</v>
      </c>
      <c r="M721" s="36">
        <v>84057</v>
      </c>
      <c r="N721" s="36" t="s">
        <v>44</v>
      </c>
      <c r="O721" s="36" t="s">
        <v>1540</v>
      </c>
      <c r="P721" s="36" t="s">
        <v>32</v>
      </c>
      <c r="Q721" s="36" t="s">
        <v>65</v>
      </c>
      <c r="R721" s="36" t="s">
        <v>1541</v>
      </c>
      <c r="S721" s="36">
        <v>73.319999999999993</v>
      </c>
      <c r="T721" s="36">
        <v>6</v>
      </c>
      <c r="U721" s="36">
        <v>0</v>
      </c>
      <c r="V721" s="36">
        <v>21.995999999999999</v>
      </c>
    </row>
    <row r="722" spans="1:22" x14ac:dyDescent="0.25">
      <c r="A722" s="36">
        <v>721</v>
      </c>
      <c r="B722" s="36" t="s">
        <v>2312</v>
      </c>
      <c r="C722" s="36">
        <v>2013</v>
      </c>
      <c r="D722" s="37">
        <v>41318</v>
      </c>
      <c r="E722" s="37">
        <v>41323</v>
      </c>
      <c r="F722" s="36" t="s">
        <v>50</v>
      </c>
      <c r="G722" s="36" t="s">
        <v>2313</v>
      </c>
      <c r="H722" s="36" t="s">
        <v>2314</v>
      </c>
      <c r="I722" s="36" t="s">
        <v>102</v>
      </c>
      <c r="J722" s="36" t="s">
        <v>27</v>
      </c>
      <c r="K722" s="36" t="s">
        <v>42</v>
      </c>
      <c r="L722" s="36" t="s">
        <v>43</v>
      </c>
      <c r="M722" s="36">
        <v>90045</v>
      </c>
      <c r="N722" s="36" t="s">
        <v>44</v>
      </c>
      <c r="O722" s="36" t="s">
        <v>2315</v>
      </c>
      <c r="P722" s="36" t="s">
        <v>46</v>
      </c>
      <c r="Q722" s="36" t="s">
        <v>90</v>
      </c>
      <c r="R722" s="36" t="s">
        <v>2316</v>
      </c>
      <c r="S722" s="36">
        <v>146.82</v>
      </c>
      <c r="T722" s="36">
        <v>3</v>
      </c>
      <c r="U722" s="36">
        <v>0</v>
      </c>
      <c r="V722" s="36">
        <v>73.41</v>
      </c>
    </row>
    <row r="723" spans="1:22" x14ac:dyDescent="0.25">
      <c r="A723" s="36">
        <v>722</v>
      </c>
      <c r="B723" s="36" t="s">
        <v>2317</v>
      </c>
      <c r="C723" s="36">
        <v>2013</v>
      </c>
      <c r="D723" s="37">
        <v>41624</v>
      </c>
      <c r="E723" s="37">
        <v>41628</v>
      </c>
      <c r="F723" s="36" t="s">
        <v>50</v>
      </c>
      <c r="G723" s="36" t="s">
        <v>1477</v>
      </c>
      <c r="H723" s="36" t="s">
        <v>1478</v>
      </c>
      <c r="I723" s="36" t="s">
        <v>41</v>
      </c>
      <c r="J723" s="36" t="s">
        <v>27</v>
      </c>
      <c r="K723" s="36" t="s">
        <v>880</v>
      </c>
      <c r="L723" s="36" t="s">
        <v>238</v>
      </c>
      <c r="M723" s="36">
        <v>48205</v>
      </c>
      <c r="N723" s="36" t="s">
        <v>105</v>
      </c>
      <c r="O723" s="36" t="s">
        <v>2318</v>
      </c>
      <c r="P723" s="36" t="s">
        <v>32</v>
      </c>
      <c r="Q723" s="36" t="s">
        <v>56</v>
      </c>
      <c r="R723" s="36" t="s">
        <v>2319</v>
      </c>
      <c r="S723" s="36">
        <v>1652.94</v>
      </c>
      <c r="T723" s="36">
        <v>3</v>
      </c>
      <c r="U723" s="36">
        <v>0</v>
      </c>
      <c r="V723" s="36">
        <v>231.41159999999999</v>
      </c>
    </row>
    <row r="724" spans="1:22" x14ac:dyDescent="0.25">
      <c r="A724" s="36">
        <v>723</v>
      </c>
      <c r="B724" s="36" t="s">
        <v>2317</v>
      </c>
      <c r="C724" s="36">
        <v>2013</v>
      </c>
      <c r="D724" s="37">
        <v>41624</v>
      </c>
      <c r="E724" s="37">
        <v>41628</v>
      </c>
      <c r="F724" s="36" t="s">
        <v>50</v>
      </c>
      <c r="G724" s="36" t="s">
        <v>1477</v>
      </c>
      <c r="H724" s="36" t="s">
        <v>1478</v>
      </c>
      <c r="I724" s="36" t="s">
        <v>41</v>
      </c>
      <c r="J724" s="36" t="s">
        <v>27</v>
      </c>
      <c r="K724" s="36" t="s">
        <v>880</v>
      </c>
      <c r="L724" s="36" t="s">
        <v>238</v>
      </c>
      <c r="M724" s="36">
        <v>48205</v>
      </c>
      <c r="N724" s="36" t="s">
        <v>105</v>
      </c>
      <c r="O724" s="36" t="s">
        <v>2320</v>
      </c>
      <c r="P724" s="36" t="s">
        <v>46</v>
      </c>
      <c r="Q724" s="36" t="s">
        <v>59</v>
      </c>
      <c r="R724" s="36" t="s">
        <v>2321</v>
      </c>
      <c r="S724" s="36">
        <v>296.37</v>
      </c>
      <c r="T724" s="36">
        <v>3</v>
      </c>
      <c r="U724" s="36">
        <v>0</v>
      </c>
      <c r="V724" s="36">
        <v>80.019900000000007</v>
      </c>
    </row>
    <row r="725" spans="1:22" x14ac:dyDescent="0.25">
      <c r="A725" s="36">
        <v>724</v>
      </c>
      <c r="B725" s="36" t="s">
        <v>2322</v>
      </c>
      <c r="C725" s="36">
        <v>2011</v>
      </c>
      <c r="D725" s="37">
        <v>40823</v>
      </c>
      <c r="E725" s="37">
        <v>40829</v>
      </c>
      <c r="F725" s="36" t="s">
        <v>50</v>
      </c>
      <c r="G725" s="36" t="s">
        <v>2323</v>
      </c>
      <c r="H725" s="36" t="s">
        <v>2324</v>
      </c>
      <c r="I725" s="36" t="s">
        <v>102</v>
      </c>
      <c r="J725" s="36" t="s">
        <v>27</v>
      </c>
      <c r="K725" s="36" t="s">
        <v>146</v>
      </c>
      <c r="L725" s="36" t="s">
        <v>147</v>
      </c>
      <c r="M725" s="36">
        <v>19140</v>
      </c>
      <c r="N725" s="36" t="s">
        <v>148</v>
      </c>
      <c r="O725" s="36" t="s">
        <v>2325</v>
      </c>
      <c r="P725" s="36" t="s">
        <v>32</v>
      </c>
      <c r="Q725" s="36" t="s">
        <v>65</v>
      </c>
      <c r="R725" s="36" t="s">
        <v>2326</v>
      </c>
      <c r="S725" s="36">
        <v>129.91999999999999</v>
      </c>
      <c r="T725" s="36">
        <v>5</v>
      </c>
      <c r="U725" s="36">
        <v>0.2</v>
      </c>
      <c r="V725" s="36">
        <v>21.111999999999998</v>
      </c>
    </row>
    <row r="726" spans="1:22" x14ac:dyDescent="0.25">
      <c r="A726" s="36">
        <v>725</v>
      </c>
      <c r="B726" s="36" t="s">
        <v>2327</v>
      </c>
      <c r="C726" s="36">
        <v>2013</v>
      </c>
      <c r="D726" s="37">
        <v>41463</v>
      </c>
      <c r="E726" s="37">
        <v>41468</v>
      </c>
      <c r="F726" s="36" t="s">
        <v>50</v>
      </c>
      <c r="G726" s="36" t="s">
        <v>2328</v>
      </c>
      <c r="H726" s="36" t="s">
        <v>2329</v>
      </c>
      <c r="I726" s="36" t="s">
        <v>41</v>
      </c>
      <c r="J726" s="36" t="s">
        <v>27</v>
      </c>
      <c r="K726" s="36" t="s">
        <v>2330</v>
      </c>
      <c r="L726" s="36" t="s">
        <v>54</v>
      </c>
      <c r="M726" s="36">
        <v>33012</v>
      </c>
      <c r="N726" s="36" t="s">
        <v>30</v>
      </c>
      <c r="O726" s="36" t="s">
        <v>2331</v>
      </c>
      <c r="P726" s="36" t="s">
        <v>46</v>
      </c>
      <c r="Q726" s="36" t="s">
        <v>578</v>
      </c>
      <c r="R726" s="36" t="s">
        <v>2332</v>
      </c>
      <c r="S726" s="36">
        <v>45.584000000000003</v>
      </c>
      <c r="T726" s="36">
        <v>7</v>
      </c>
      <c r="U726" s="36">
        <v>0.2</v>
      </c>
      <c r="V726" s="36">
        <v>5.1281999999999996</v>
      </c>
    </row>
    <row r="727" spans="1:22" x14ac:dyDescent="0.25">
      <c r="A727" s="36">
        <v>726</v>
      </c>
      <c r="B727" s="36" t="s">
        <v>2333</v>
      </c>
      <c r="C727" s="36">
        <v>2014</v>
      </c>
      <c r="D727" s="37">
        <v>41899</v>
      </c>
      <c r="E727" s="37">
        <v>41903</v>
      </c>
      <c r="F727" s="36" t="s">
        <v>50</v>
      </c>
      <c r="G727" s="36" t="s">
        <v>2334</v>
      </c>
      <c r="H727" s="36" t="s">
        <v>2335</v>
      </c>
      <c r="I727" s="36" t="s">
        <v>26</v>
      </c>
      <c r="J727" s="36" t="s">
        <v>27</v>
      </c>
      <c r="K727" s="36" t="s">
        <v>1237</v>
      </c>
      <c r="L727" s="36" t="s">
        <v>104</v>
      </c>
      <c r="M727" s="36">
        <v>78745</v>
      </c>
      <c r="N727" s="36" t="s">
        <v>105</v>
      </c>
      <c r="O727" s="36" t="s">
        <v>2336</v>
      </c>
      <c r="P727" s="36" t="s">
        <v>46</v>
      </c>
      <c r="Q727" s="36" t="s">
        <v>173</v>
      </c>
      <c r="R727" s="36" t="s">
        <v>2337</v>
      </c>
      <c r="S727" s="36">
        <v>17.568000000000001</v>
      </c>
      <c r="T727" s="36">
        <v>2</v>
      </c>
      <c r="U727" s="36">
        <v>0.2</v>
      </c>
      <c r="V727" s="36">
        <v>6.3684000000000003</v>
      </c>
    </row>
    <row r="728" spans="1:22" x14ac:dyDescent="0.25">
      <c r="A728" s="36">
        <v>727</v>
      </c>
      <c r="B728" s="36" t="s">
        <v>2333</v>
      </c>
      <c r="C728" s="36">
        <v>2014</v>
      </c>
      <c r="D728" s="37">
        <v>41899</v>
      </c>
      <c r="E728" s="37">
        <v>41903</v>
      </c>
      <c r="F728" s="36" t="s">
        <v>50</v>
      </c>
      <c r="G728" s="36" t="s">
        <v>2334</v>
      </c>
      <c r="H728" s="36" t="s">
        <v>2335</v>
      </c>
      <c r="I728" s="36" t="s">
        <v>26</v>
      </c>
      <c r="J728" s="36" t="s">
        <v>27</v>
      </c>
      <c r="K728" s="36" t="s">
        <v>1237</v>
      </c>
      <c r="L728" s="36" t="s">
        <v>104</v>
      </c>
      <c r="M728" s="36">
        <v>78745</v>
      </c>
      <c r="N728" s="36" t="s">
        <v>105</v>
      </c>
      <c r="O728" s="36" t="s">
        <v>2338</v>
      </c>
      <c r="P728" s="36" t="s">
        <v>71</v>
      </c>
      <c r="Q728" s="36" t="s">
        <v>72</v>
      </c>
      <c r="R728" s="36" t="s">
        <v>2339</v>
      </c>
      <c r="S728" s="36">
        <v>55.991999999999997</v>
      </c>
      <c r="T728" s="36">
        <v>1</v>
      </c>
      <c r="U728" s="36">
        <v>0.2</v>
      </c>
      <c r="V728" s="36">
        <v>5.5991999999999997</v>
      </c>
    </row>
    <row r="729" spans="1:22" x14ac:dyDescent="0.25">
      <c r="A729" s="36">
        <v>728</v>
      </c>
      <c r="B729" s="36" t="s">
        <v>2340</v>
      </c>
      <c r="C729" s="36">
        <v>2013</v>
      </c>
      <c r="D729" s="37">
        <v>41612</v>
      </c>
      <c r="E729" s="37">
        <v>41615</v>
      </c>
      <c r="F729" s="36" t="s">
        <v>188</v>
      </c>
      <c r="G729" s="36" t="s">
        <v>2341</v>
      </c>
      <c r="H729" s="36" t="s">
        <v>2342</v>
      </c>
      <c r="I729" s="36" t="s">
        <v>26</v>
      </c>
      <c r="J729" s="36" t="s">
        <v>27</v>
      </c>
      <c r="K729" s="36" t="s">
        <v>2343</v>
      </c>
      <c r="L729" s="36" t="s">
        <v>267</v>
      </c>
      <c r="M729" s="36">
        <v>11572</v>
      </c>
      <c r="N729" s="36" t="s">
        <v>148</v>
      </c>
      <c r="O729" s="36" t="s">
        <v>2344</v>
      </c>
      <c r="P729" s="36" t="s">
        <v>46</v>
      </c>
      <c r="Q729" s="36" t="s">
        <v>90</v>
      </c>
      <c r="R729" s="36" t="s">
        <v>2345</v>
      </c>
      <c r="S729" s="36">
        <v>182.72</v>
      </c>
      <c r="T729" s="36">
        <v>8</v>
      </c>
      <c r="U729" s="36">
        <v>0</v>
      </c>
      <c r="V729" s="36">
        <v>84.051199999999994</v>
      </c>
    </row>
    <row r="730" spans="1:22" x14ac:dyDescent="0.25">
      <c r="A730" s="36">
        <v>729</v>
      </c>
      <c r="B730" s="36" t="s">
        <v>2340</v>
      </c>
      <c r="C730" s="36">
        <v>2013</v>
      </c>
      <c r="D730" s="37">
        <v>41612</v>
      </c>
      <c r="E730" s="37">
        <v>41615</v>
      </c>
      <c r="F730" s="36" t="s">
        <v>188</v>
      </c>
      <c r="G730" s="36" t="s">
        <v>2341</v>
      </c>
      <c r="H730" s="36" t="s">
        <v>2342</v>
      </c>
      <c r="I730" s="36" t="s">
        <v>26</v>
      </c>
      <c r="J730" s="36" t="s">
        <v>27</v>
      </c>
      <c r="K730" s="36" t="s">
        <v>2343</v>
      </c>
      <c r="L730" s="36" t="s">
        <v>267</v>
      </c>
      <c r="M730" s="36">
        <v>11572</v>
      </c>
      <c r="N730" s="36" t="s">
        <v>148</v>
      </c>
      <c r="O730" s="36" t="s">
        <v>2346</v>
      </c>
      <c r="P730" s="36" t="s">
        <v>32</v>
      </c>
      <c r="Q730" s="36" t="s">
        <v>56</v>
      </c>
      <c r="R730" s="36" t="s">
        <v>2347</v>
      </c>
      <c r="S730" s="36">
        <v>400.03199999999998</v>
      </c>
      <c r="T730" s="36">
        <v>2</v>
      </c>
      <c r="U730" s="36">
        <v>0.4</v>
      </c>
      <c r="V730" s="36">
        <v>-153.34559999999999</v>
      </c>
    </row>
    <row r="731" spans="1:22" x14ac:dyDescent="0.25">
      <c r="A731" s="36">
        <v>730</v>
      </c>
      <c r="B731" s="36" t="s">
        <v>2340</v>
      </c>
      <c r="C731" s="36">
        <v>2013</v>
      </c>
      <c r="D731" s="37">
        <v>41612</v>
      </c>
      <c r="E731" s="37">
        <v>41615</v>
      </c>
      <c r="F731" s="36" t="s">
        <v>188</v>
      </c>
      <c r="G731" s="36" t="s">
        <v>2341</v>
      </c>
      <c r="H731" s="36" t="s">
        <v>2342</v>
      </c>
      <c r="I731" s="36" t="s">
        <v>26</v>
      </c>
      <c r="J731" s="36" t="s">
        <v>27</v>
      </c>
      <c r="K731" s="36" t="s">
        <v>2343</v>
      </c>
      <c r="L731" s="36" t="s">
        <v>267</v>
      </c>
      <c r="M731" s="36">
        <v>11572</v>
      </c>
      <c r="N731" s="36" t="s">
        <v>148</v>
      </c>
      <c r="O731" s="36" t="s">
        <v>2348</v>
      </c>
      <c r="P731" s="36" t="s">
        <v>46</v>
      </c>
      <c r="Q731" s="36" t="s">
        <v>59</v>
      </c>
      <c r="R731" s="36" t="s">
        <v>2349</v>
      </c>
      <c r="S731" s="36">
        <v>33.630000000000003</v>
      </c>
      <c r="T731" s="36">
        <v>3</v>
      </c>
      <c r="U731" s="36">
        <v>0</v>
      </c>
      <c r="V731" s="36">
        <v>10.089</v>
      </c>
    </row>
    <row r="732" spans="1:22" x14ac:dyDescent="0.25">
      <c r="A732" s="36">
        <v>731</v>
      </c>
      <c r="B732" s="36" t="s">
        <v>2340</v>
      </c>
      <c r="C732" s="36">
        <v>2013</v>
      </c>
      <c r="D732" s="37">
        <v>41612</v>
      </c>
      <c r="E732" s="37">
        <v>41615</v>
      </c>
      <c r="F732" s="36" t="s">
        <v>188</v>
      </c>
      <c r="G732" s="36" t="s">
        <v>2341</v>
      </c>
      <c r="H732" s="36" t="s">
        <v>2342</v>
      </c>
      <c r="I732" s="36" t="s">
        <v>26</v>
      </c>
      <c r="J732" s="36" t="s">
        <v>27</v>
      </c>
      <c r="K732" s="36" t="s">
        <v>2343</v>
      </c>
      <c r="L732" s="36" t="s">
        <v>267</v>
      </c>
      <c r="M732" s="36">
        <v>11572</v>
      </c>
      <c r="N732" s="36" t="s">
        <v>148</v>
      </c>
      <c r="O732" s="36" t="s">
        <v>942</v>
      </c>
      <c r="P732" s="36" t="s">
        <v>32</v>
      </c>
      <c r="Q732" s="36" t="s">
        <v>36</v>
      </c>
      <c r="R732" s="36" t="s">
        <v>943</v>
      </c>
      <c r="S732" s="36">
        <v>542.64599999999996</v>
      </c>
      <c r="T732" s="36">
        <v>3</v>
      </c>
      <c r="U732" s="36">
        <v>0.1</v>
      </c>
      <c r="V732" s="36">
        <v>102.49979999999999</v>
      </c>
    </row>
    <row r="733" spans="1:22" x14ac:dyDescent="0.25">
      <c r="A733" s="36">
        <v>732</v>
      </c>
      <c r="B733" s="36" t="s">
        <v>2340</v>
      </c>
      <c r="C733" s="36">
        <v>2013</v>
      </c>
      <c r="D733" s="37">
        <v>41612</v>
      </c>
      <c r="E733" s="37">
        <v>41615</v>
      </c>
      <c r="F733" s="36" t="s">
        <v>188</v>
      </c>
      <c r="G733" s="36" t="s">
        <v>2341</v>
      </c>
      <c r="H733" s="36" t="s">
        <v>2342</v>
      </c>
      <c r="I733" s="36" t="s">
        <v>26</v>
      </c>
      <c r="J733" s="36" t="s">
        <v>27</v>
      </c>
      <c r="K733" s="36" t="s">
        <v>2343</v>
      </c>
      <c r="L733" s="36" t="s">
        <v>267</v>
      </c>
      <c r="M733" s="36">
        <v>11572</v>
      </c>
      <c r="N733" s="36" t="s">
        <v>148</v>
      </c>
      <c r="O733" s="36" t="s">
        <v>1550</v>
      </c>
      <c r="P733" s="36" t="s">
        <v>46</v>
      </c>
      <c r="Q733" s="36" t="s">
        <v>47</v>
      </c>
      <c r="R733" s="36" t="s">
        <v>1551</v>
      </c>
      <c r="S733" s="36">
        <v>6.3</v>
      </c>
      <c r="T733" s="36">
        <v>2</v>
      </c>
      <c r="U733" s="36">
        <v>0</v>
      </c>
      <c r="V733" s="36">
        <v>3.024</v>
      </c>
    </row>
    <row r="734" spans="1:22" x14ac:dyDescent="0.25">
      <c r="A734" s="36">
        <v>733</v>
      </c>
      <c r="B734" s="36" t="s">
        <v>2350</v>
      </c>
      <c r="C734" s="36">
        <v>2014</v>
      </c>
      <c r="D734" s="37">
        <v>41661</v>
      </c>
      <c r="E734" s="37">
        <v>41665</v>
      </c>
      <c r="F734" s="36" t="s">
        <v>50</v>
      </c>
      <c r="G734" s="36" t="s">
        <v>2351</v>
      </c>
      <c r="H734" s="36" t="s">
        <v>2352</v>
      </c>
      <c r="I734" s="36" t="s">
        <v>102</v>
      </c>
      <c r="J734" s="36" t="s">
        <v>27</v>
      </c>
      <c r="K734" s="36" t="s">
        <v>95</v>
      </c>
      <c r="L734" s="36" t="s">
        <v>96</v>
      </c>
      <c r="M734" s="36">
        <v>98115</v>
      </c>
      <c r="N734" s="36" t="s">
        <v>44</v>
      </c>
      <c r="O734" s="36" t="s">
        <v>1774</v>
      </c>
      <c r="P734" s="36" t="s">
        <v>46</v>
      </c>
      <c r="Q734" s="36" t="s">
        <v>59</v>
      </c>
      <c r="R734" s="36" t="s">
        <v>1775</v>
      </c>
      <c r="S734" s="36">
        <v>242.94</v>
      </c>
      <c r="T734" s="36">
        <v>3</v>
      </c>
      <c r="U734" s="36">
        <v>0</v>
      </c>
      <c r="V734" s="36">
        <v>9.7175999999999991</v>
      </c>
    </row>
    <row r="735" spans="1:22" x14ac:dyDescent="0.25">
      <c r="A735" s="36">
        <v>734</v>
      </c>
      <c r="B735" s="36" t="s">
        <v>2350</v>
      </c>
      <c r="C735" s="36">
        <v>2014</v>
      </c>
      <c r="D735" s="37">
        <v>41661</v>
      </c>
      <c r="E735" s="37">
        <v>41665</v>
      </c>
      <c r="F735" s="36" t="s">
        <v>50</v>
      </c>
      <c r="G735" s="36" t="s">
        <v>2351</v>
      </c>
      <c r="H735" s="36" t="s">
        <v>2352</v>
      </c>
      <c r="I735" s="36" t="s">
        <v>102</v>
      </c>
      <c r="J735" s="36" t="s">
        <v>27</v>
      </c>
      <c r="K735" s="36" t="s">
        <v>95</v>
      </c>
      <c r="L735" s="36" t="s">
        <v>96</v>
      </c>
      <c r="M735" s="36">
        <v>98115</v>
      </c>
      <c r="N735" s="36" t="s">
        <v>44</v>
      </c>
      <c r="O735" s="36" t="s">
        <v>2353</v>
      </c>
      <c r="P735" s="36" t="s">
        <v>71</v>
      </c>
      <c r="Q735" s="36" t="s">
        <v>161</v>
      </c>
      <c r="R735" s="36" t="s">
        <v>2354</v>
      </c>
      <c r="S735" s="36">
        <v>179.97</v>
      </c>
      <c r="T735" s="36">
        <v>3</v>
      </c>
      <c r="U735" s="36">
        <v>0</v>
      </c>
      <c r="V735" s="36">
        <v>86.385599999999997</v>
      </c>
    </row>
    <row r="736" spans="1:22" x14ac:dyDescent="0.25">
      <c r="A736" s="36">
        <v>735</v>
      </c>
      <c r="B736" s="36" t="s">
        <v>2350</v>
      </c>
      <c r="C736" s="36">
        <v>2014</v>
      </c>
      <c r="D736" s="37">
        <v>41661</v>
      </c>
      <c r="E736" s="37">
        <v>41665</v>
      </c>
      <c r="F736" s="36" t="s">
        <v>50</v>
      </c>
      <c r="G736" s="36" t="s">
        <v>2351</v>
      </c>
      <c r="H736" s="36" t="s">
        <v>2352</v>
      </c>
      <c r="I736" s="36" t="s">
        <v>102</v>
      </c>
      <c r="J736" s="36" t="s">
        <v>27</v>
      </c>
      <c r="K736" s="36" t="s">
        <v>95</v>
      </c>
      <c r="L736" s="36" t="s">
        <v>96</v>
      </c>
      <c r="M736" s="36">
        <v>98115</v>
      </c>
      <c r="N736" s="36" t="s">
        <v>44</v>
      </c>
      <c r="O736" s="36" t="s">
        <v>1386</v>
      </c>
      <c r="P736" s="36" t="s">
        <v>46</v>
      </c>
      <c r="Q736" s="36" t="s">
        <v>75</v>
      </c>
      <c r="R736" s="36" t="s">
        <v>1387</v>
      </c>
      <c r="S736" s="36">
        <v>99.695999999999998</v>
      </c>
      <c r="T736" s="36">
        <v>6</v>
      </c>
      <c r="U736" s="36">
        <v>0.2</v>
      </c>
      <c r="V736" s="36">
        <v>33.647399999999998</v>
      </c>
    </row>
    <row r="737" spans="1:22" x14ac:dyDescent="0.25">
      <c r="A737" s="36">
        <v>736</v>
      </c>
      <c r="B737" s="36" t="s">
        <v>2350</v>
      </c>
      <c r="C737" s="36">
        <v>2014</v>
      </c>
      <c r="D737" s="37">
        <v>41661</v>
      </c>
      <c r="E737" s="37">
        <v>41665</v>
      </c>
      <c r="F737" s="36" t="s">
        <v>50</v>
      </c>
      <c r="G737" s="36" t="s">
        <v>2351</v>
      </c>
      <c r="H737" s="36" t="s">
        <v>2352</v>
      </c>
      <c r="I737" s="36" t="s">
        <v>102</v>
      </c>
      <c r="J737" s="36" t="s">
        <v>27</v>
      </c>
      <c r="K737" s="36" t="s">
        <v>95</v>
      </c>
      <c r="L737" s="36" t="s">
        <v>96</v>
      </c>
      <c r="M737" s="36">
        <v>98115</v>
      </c>
      <c r="N737" s="36" t="s">
        <v>44</v>
      </c>
      <c r="O737" s="36" t="s">
        <v>232</v>
      </c>
      <c r="P737" s="36" t="s">
        <v>46</v>
      </c>
      <c r="Q737" s="36" t="s">
        <v>75</v>
      </c>
      <c r="R737" s="36" t="s">
        <v>233</v>
      </c>
      <c r="S737" s="36">
        <v>27.936</v>
      </c>
      <c r="T737" s="36">
        <v>4</v>
      </c>
      <c r="U737" s="36">
        <v>0.2</v>
      </c>
      <c r="V737" s="36">
        <v>9.4283999999999999</v>
      </c>
    </row>
    <row r="738" spans="1:22" x14ac:dyDescent="0.25">
      <c r="A738" s="36">
        <v>737</v>
      </c>
      <c r="B738" s="36" t="s">
        <v>2350</v>
      </c>
      <c r="C738" s="36">
        <v>2014</v>
      </c>
      <c r="D738" s="37">
        <v>41661</v>
      </c>
      <c r="E738" s="37">
        <v>41665</v>
      </c>
      <c r="F738" s="36" t="s">
        <v>50</v>
      </c>
      <c r="G738" s="36" t="s">
        <v>2351</v>
      </c>
      <c r="H738" s="36" t="s">
        <v>2352</v>
      </c>
      <c r="I738" s="36" t="s">
        <v>102</v>
      </c>
      <c r="J738" s="36" t="s">
        <v>27</v>
      </c>
      <c r="K738" s="36" t="s">
        <v>95</v>
      </c>
      <c r="L738" s="36" t="s">
        <v>96</v>
      </c>
      <c r="M738" s="36">
        <v>98115</v>
      </c>
      <c r="N738" s="36" t="s">
        <v>44</v>
      </c>
      <c r="O738" s="36" t="s">
        <v>2355</v>
      </c>
      <c r="P738" s="36" t="s">
        <v>32</v>
      </c>
      <c r="Q738" s="36" t="s">
        <v>33</v>
      </c>
      <c r="R738" s="36" t="s">
        <v>2356</v>
      </c>
      <c r="S738" s="36">
        <v>84.98</v>
      </c>
      <c r="T738" s="36">
        <v>1</v>
      </c>
      <c r="U738" s="36">
        <v>0</v>
      </c>
      <c r="V738" s="36">
        <v>18.695599999999999</v>
      </c>
    </row>
    <row r="739" spans="1:22" x14ac:dyDescent="0.25">
      <c r="A739" s="36">
        <v>738</v>
      </c>
      <c r="B739" s="36" t="s">
        <v>2350</v>
      </c>
      <c r="C739" s="36">
        <v>2014</v>
      </c>
      <c r="D739" s="37">
        <v>41661</v>
      </c>
      <c r="E739" s="37">
        <v>41665</v>
      </c>
      <c r="F739" s="36" t="s">
        <v>50</v>
      </c>
      <c r="G739" s="36" t="s">
        <v>2351</v>
      </c>
      <c r="H739" s="36" t="s">
        <v>2352</v>
      </c>
      <c r="I739" s="36" t="s">
        <v>102</v>
      </c>
      <c r="J739" s="36" t="s">
        <v>27</v>
      </c>
      <c r="K739" s="36" t="s">
        <v>95</v>
      </c>
      <c r="L739" s="36" t="s">
        <v>96</v>
      </c>
      <c r="M739" s="36">
        <v>98115</v>
      </c>
      <c r="N739" s="36" t="s">
        <v>44</v>
      </c>
      <c r="O739" s="36" t="s">
        <v>2357</v>
      </c>
      <c r="P739" s="36" t="s">
        <v>46</v>
      </c>
      <c r="Q739" s="36" t="s">
        <v>75</v>
      </c>
      <c r="R739" s="36" t="s">
        <v>2358</v>
      </c>
      <c r="S739" s="36">
        <v>18.72</v>
      </c>
      <c r="T739" s="36">
        <v>5</v>
      </c>
      <c r="U739" s="36">
        <v>0.2</v>
      </c>
      <c r="V739" s="36">
        <v>6.5519999999999996</v>
      </c>
    </row>
    <row r="740" spans="1:22" x14ac:dyDescent="0.25">
      <c r="A740" s="36">
        <v>739</v>
      </c>
      <c r="B740" s="36" t="s">
        <v>2359</v>
      </c>
      <c r="C740" s="36">
        <v>2011</v>
      </c>
      <c r="D740" s="37">
        <v>40794</v>
      </c>
      <c r="E740" s="37">
        <v>40798</v>
      </c>
      <c r="F740" s="36" t="s">
        <v>50</v>
      </c>
      <c r="G740" s="36" t="s">
        <v>449</v>
      </c>
      <c r="H740" s="36" t="s">
        <v>450</v>
      </c>
      <c r="I740" s="36" t="s">
        <v>26</v>
      </c>
      <c r="J740" s="36" t="s">
        <v>27</v>
      </c>
      <c r="K740" s="36" t="s">
        <v>127</v>
      </c>
      <c r="L740" s="36" t="s">
        <v>43</v>
      </c>
      <c r="M740" s="36">
        <v>94110</v>
      </c>
      <c r="N740" s="36" t="s">
        <v>44</v>
      </c>
      <c r="O740" s="36" t="s">
        <v>2360</v>
      </c>
      <c r="P740" s="36" t="s">
        <v>71</v>
      </c>
      <c r="Q740" s="36" t="s">
        <v>161</v>
      </c>
      <c r="R740" s="36" t="s">
        <v>2361</v>
      </c>
      <c r="S740" s="36">
        <v>49.98</v>
      </c>
      <c r="T740" s="36">
        <v>2</v>
      </c>
      <c r="U740" s="36">
        <v>0</v>
      </c>
      <c r="V740" s="36">
        <v>8.4966000000000008</v>
      </c>
    </row>
    <row r="741" spans="1:22" x14ac:dyDescent="0.25">
      <c r="A741" s="36">
        <v>740</v>
      </c>
      <c r="B741" s="36" t="s">
        <v>2362</v>
      </c>
      <c r="C741" s="36">
        <v>2011</v>
      </c>
      <c r="D741" s="37">
        <v>40548</v>
      </c>
      <c r="E741" s="37">
        <v>40552</v>
      </c>
      <c r="F741" s="36" t="s">
        <v>50</v>
      </c>
      <c r="G741" s="36" t="s">
        <v>2363</v>
      </c>
      <c r="H741" s="36" t="s">
        <v>2364</v>
      </c>
      <c r="I741" s="36" t="s">
        <v>102</v>
      </c>
      <c r="J741" s="36" t="s">
        <v>27</v>
      </c>
      <c r="K741" s="36" t="s">
        <v>210</v>
      </c>
      <c r="L741" s="36" t="s">
        <v>211</v>
      </c>
      <c r="M741" s="36">
        <v>60540</v>
      </c>
      <c r="N741" s="36" t="s">
        <v>105</v>
      </c>
      <c r="O741" s="36" t="s">
        <v>2365</v>
      </c>
      <c r="P741" s="36" t="s">
        <v>46</v>
      </c>
      <c r="Q741" s="36" t="s">
        <v>47</v>
      </c>
      <c r="R741" s="36" t="s">
        <v>2366</v>
      </c>
      <c r="S741" s="36">
        <v>11.784000000000001</v>
      </c>
      <c r="T741" s="36">
        <v>3</v>
      </c>
      <c r="U741" s="36">
        <v>0.2</v>
      </c>
      <c r="V741" s="36">
        <v>4.2717000000000001</v>
      </c>
    </row>
    <row r="742" spans="1:22" x14ac:dyDescent="0.25">
      <c r="A742" s="36">
        <v>741</v>
      </c>
      <c r="B742" s="36" t="s">
        <v>2362</v>
      </c>
      <c r="C742" s="36">
        <v>2011</v>
      </c>
      <c r="D742" s="37">
        <v>40548</v>
      </c>
      <c r="E742" s="37">
        <v>40552</v>
      </c>
      <c r="F742" s="36" t="s">
        <v>50</v>
      </c>
      <c r="G742" s="36" t="s">
        <v>2363</v>
      </c>
      <c r="H742" s="36" t="s">
        <v>2364</v>
      </c>
      <c r="I742" s="36" t="s">
        <v>102</v>
      </c>
      <c r="J742" s="36" t="s">
        <v>27</v>
      </c>
      <c r="K742" s="36" t="s">
        <v>210</v>
      </c>
      <c r="L742" s="36" t="s">
        <v>211</v>
      </c>
      <c r="M742" s="36">
        <v>60540</v>
      </c>
      <c r="N742" s="36" t="s">
        <v>105</v>
      </c>
      <c r="O742" s="36" t="s">
        <v>1629</v>
      </c>
      <c r="P742" s="36" t="s">
        <v>46</v>
      </c>
      <c r="Q742" s="36" t="s">
        <v>59</v>
      </c>
      <c r="R742" s="36" t="s">
        <v>1630</v>
      </c>
      <c r="S742" s="36">
        <v>272.73599999999999</v>
      </c>
      <c r="T742" s="36">
        <v>3</v>
      </c>
      <c r="U742" s="36">
        <v>0.2</v>
      </c>
      <c r="V742" s="36">
        <v>-64.774799999999999</v>
      </c>
    </row>
    <row r="743" spans="1:22" x14ac:dyDescent="0.25">
      <c r="A743" s="36">
        <v>742</v>
      </c>
      <c r="B743" s="36" t="s">
        <v>2362</v>
      </c>
      <c r="C743" s="36">
        <v>2011</v>
      </c>
      <c r="D743" s="37">
        <v>40548</v>
      </c>
      <c r="E743" s="37">
        <v>40552</v>
      </c>
      <c r="F743" s="36" t="s">
        <v>50</v>
      </c>
      <c r="G743" s="36" t="s">
        <v>2363</v>
      </c>
      <c r="H743" s="36" t="s">
        <v>2364</v>
      </c>
      <c r="I743" s="36" t="s">
        <v>102</v>
      </c>
      <c r="J743" s="36" t="s">
        <v>27</v>
      </c>
      <c r="K743" s="36" t="s">
        <v>210</v>
      </c>
      <c r="L743" s="36" t="s">
        <v>211</v>
      </c>
      <c r="M743" s="36">
        <v>60540</v>
      </c>
      <c r="N743" s="36" t="s">
        <v>105</v>
      </c>
      <c r="O743" s="36" t="s">
        <v>2367</v>
      </c>
      <c r="P743" s="36" t="s">
        <v>46</v>
      </c>
      <c r="Q743" s="36" t="s">
        <v>75</v>
      </c>
      <c r="R743" s="36" t="s">
        <v>2368</v>
      </c>
      <c r="S743" s="36">
        <v>3.54</v>
      </c>
      <c r="T743" s="36">
        <v>2</v>
      </c>
      <c r="U743" s="36">
        <v>0.8</v>
      </c>
      <c r="V743" s="36">
        <v>-5.4870000000000001</v>
      </c>
    </row>
    <row r="744" spans="1:22" x14ac:dyDescent="0.25">
      <c r="A744" s="36">
        <v>743</v>
      </c>
      <c r="B744" s="36" t="s">
        <v>2369</v>
      </c>
      <c r="C744" s="36">
        <v>2013</v>
      </c>
      <c r="D744" s="37">
        <v>41514</v>
      </c>
      <c r="E744" s="37">
        <v>41519</v>
      </c>
      <c r="F744" s="36" t="s">
        <v>50</v>
      </c>
      <c r="G744" s="36" t="s">
        <v>2370</v>
      </c>
      <c r="H744" s="36" t="s">
        <v>2371</v>
      </c>
      <c r="I744" s="36" t="s">
        <v>26</v>
      </c>
      <c r="J744" s="36" t="s">
        <v>27</v>
      </c>
      <c r="K744" s="36" t="s">
        <v>815</v>
      </c>
      <c r="L744" s="36" t="s">
        <v>104</v>
      </c>
      <c r="M744" s="36">
        <v>75220</v>
      </c>
      <c r="N744" s="36" t="s">
        <v>105</v>
      </c>
      <c r="O744" s="36" t="s">
        <v>1959</v>
      </c>
      <c r="P744" s="36" t="s">
        <v>46</v>
      </c>
      <c r="Q744" s="36" t="s">
        <v>578</v>
      </c>
      <c r="R744" s="36" t="s">
        <v>1960</v>
      </c>
      <c r="S744" s="36">
        <v>51.52</v>
      </c>
      <c r="T744" s="36">
        <v>5</v>
      </c>
      <c r="U744" s="36">
        <v>0.2</v>
      </c>
      <c r="V744" s="36">
        <v>-10.948</v>
      </c>
    </row>
    <row r="745" spans="1:22" x14ac:dyDescent="0.25">
      <c r="A745" s="36">
        <v>744</v>
      </c>
      <c r="B745" s="36" t="s">
        <v>2369</v>
      </c>
      <c r="C745" s="36">
        <v>2013</v>
      </c>
      <c r="D745" s="37">
        <v>41514</v>
      </c>
      <c r="E745" s="37">
        <v>41519</v>
      </c>
      <c r="F745" s="36" t="s">
        <v>50</v>
      </c>
      <c r="G745" s="36" t="s">
        <v>2370</v>
      </c>
      <c r="H745" s="36" t="s">
        <v>2371</v>
      </c>
      <c r="I745" s="36" t="s">
        <v>26</v>
      </c>
      <c r="J745" s="36" t="s">
        <v>27</v>
      </c>
      <c r="K745" s="36" t="s">
        <v>815</v>
      </c>
      <c r="L745" s="36" t="s">
        <v>104</v>
      </c>
      <c r="M745" s="36">
        <v>75220</v>
      </c>
      <c r="N745" s="36" t="s">
        <v>105</v>
      </c>
      <c r="O745" s="36" t="s">
        <v>1028</v>
      </c>
      <c r="P745" s="36" t="s">
        <v>46</v>
      </c>
      <c r="Q745" s="36" t="s">
        <v>90</v>
      </c>
      <c r="R745" s="36" t="s">
        <v>1029</v>
      </c>
      <c r="S745" s="36">
        <v>3.528</v>
      </c>
      <c r="T745" s="36">
        <v>1</v>
      </c>
      <c r="U745" s="36">
        <v>0.2</v>
      </c>
      <c r="V745" s="36">
        <v>1.1466000000000001</v>
      </c>
    </row>
    <row r="746" spans="1:22" x14ac:dyDescent="0.25">
      <c r="A746" s="36">
        <v>745</v>
      </c>
      <c r="B746" s="36" t="s">
        <v>2369</v>
      </c>
      <c r="C746" s="36">
        <v>2013</v>
      </c>
      <c r="D746" s="37">
        <v>41514</v>
      </c>
      <c r="E746" s="37">
        <v>41519</v>
      </c>
      <c r="F746" s="36" t="s">
        <v>50</v>
      </c>
      <c r="G746" s="36" t="s">
        <v>2370</v>
      </c>
      <c r="H746" s="36" t="s">
        <v>2371</v>
      </c>
      <c r="I746" s="36" t="s">
        <v>26</v>
      </c>
      <c r="J746" s="36" t="s">
        <v>27</v>
      </c>
      <c r="K746" s="36" t="s">
        <v>815</v>
      </c>
      <c r="L746" s="36" t="s">
        <v>104</v>
      </c>
      <c r="M746" s="36">
        <v>75220</v>
      </c>
      <c r="N746" s="36" t="s">
        <v>105</v>
      </c>
      <c r="O746" s="36" t="s">
        <v>2372</v>
      </c>
      <c r="P746" s="36" t="s">
        <v>46</v>
      </c>
      <c r="Q746" s="36" t="s">
        <v>90</v>
      </c>
      <c r="R746" s="36" t="s">
        <v>2373</v>
      </c>
      <c r="S746" s="36">
        <v>4.6239999999999997</v>
      </c>
      <c r="T746" s="36">
        <v>1</v>
      </c>
      <c r="U746" s="36">
        <v>0.2</v>
      </c>
      <c r="V746" s="36">
        <v>1.6761999999999999</v>
      </c>
    </row>
    <row r="747" spans="1:22" x14ac:dyDescent="0.25">
      <c r="A747" s="36">
        <v>746</v>
      </c>
      <c r="B747" s="36" t="s">
        <v>2369</v>
      </c>
      <c r="C747" s="36">
        <v>2013</v>
      </c>
      <c r="D747" s="37">
        <v>41514</v>
      </c>
      <c r="E747" s="37">
        <v>41519</v>
      </c>
      <c r="F747" s="36" t="s">
        <v>50</v>
      </c>
      <c r="G747" s="36" t="s">
        <v>2370</v>
      </c>
      <c r="H747" s="36" t="s">
        <v>2371</v>
      </c>
      <c r="I747" s="36" t="s">
        <v>26</v>
      </c>
      <c r="J747" s="36" t="s">
        <v>27</v>
      </c>
      <c r="K747" s="36" t="s">
        <v>815</v>
      </c>
      <c r="L747" s="36" t="s">
        <v>104</v>
      </c>
      <c r="M747" s="36">
        <v>75220</v>
      </c>
      <c r="N747" s="36" t="s">
        <v>105</v>
      </c>
      <c r="O747" s="36" t="s">
        <v>2374</v>
      </c>
      <c r="P747" s="36" t="s">
        <v>46</v>
      </c>
      <c r="Q747" s="36" t="s">
        <v>578</v>
      </c>
      <c r="R747" s="36" t="s">
        <v>2375</v>
      </c>
      <c r="S747" s="36">
        <v>55.167999999999999</v>
      </c>
      <c r="T747" s="36">
        <v>4</v>
      </c>
      <c r="U747" s="36">
        <v>0.2</v>
      </c>
      <c r="V747" s="36">
        <v>6.2064000000000004</v>
      </c>
    </row>
    <row r="748" spans="1:22" x14ac:dyDescent="0.25">
      <c r="A748" s="36">
        <v>747</v>
      </c>
      <c r="B748" s="36" t="s">
        <v>2376</v>
      </c>
      <c r="C748" s="36">
        <v>2011</v>
      </c>
      <c r="D748" s="37">
        <v>40690</v>
      </c>
      <c r="E748" s="37">
        <v>40690</v>
      </c>
      <c r="F748" s="36" t="s">
        <v>1290</v>
      </c>
      <c r="G748" s="36" t="s">
        <v>1621</v>
      </c>
      <c r="H748" s="36" t="s">
        <v>1622</v>
      </c>
      <c r="I748" s="36" t="s">
        <v>41</v>
      </c>
      <c r="J748" s="36" t="s">
        <v>27</v>
      </c>
      <c r="K748" s="36" t="s">
        <v>947</v>
      </c>
      <c r="L748" s="36" t="s">
        <v>43</v>
      </c>
      <c r="M748" s="36">
        <v>92105</v>
      </c>
      <c r="N748" s="36" t="s">
        <v>44</v>
      </c>
      <c r="O748" s="36" t="s">
        <v>925</v>
      </c>
      <c r="P748" s="36" t="s">
        <v>32</v>
      </c>
      <c r="Q748" s="36" t="s">
        <v>56</v>
      </c>
      <c r="R748" s="36" t="s">
        <v>926</v>
      </c>
      <c r="S748" s="36">
        <v>567.12</v>
      </c>
      <c r="T748" s="36">
        <v>10</v>
      </c>
      <c r="U748" s="36">
        <v>0.2</v>
      </c>
      <c r="V748" s="36">
        <v>-28.356000000000002</v>
      </c>
    </row>
    <row r="749" spans="1:22" x14ac:dyDescent="0.25">
      <c r="A749" s="36">
        <v>748</v>
      </c>
      <c r="B749" s="36" t="s">
        <v>2376</v>
      </c>
      <c r="C749" s="36">
        <v>2011</v>
      </c>
      <c r="D749" s="37">
        <v>40690</v>
      </c>
      <c r="E749" s="37">
        <v>40690</v>
      </c>
      <c r="F749" s="36" t="s">
        <v>1290</v>
      </c>
      <c r="G749" s="36" t="s">
        <v>1621</v>
      </c>
      <c r="H749" s="36" t="s">
        <v>1622</v>
      </c>
      <c r="I749" s="36" t="s">
        <v>41</v>
      </c>
      <c r="J749" s="36" t="s">
        <v>27</v>
      </c>
      <c r="K749" s="36" t="s">
        <v>947</v>
      </c>
      <c r="L749" s="36" t="s">
        <v>43</v>
      </c>
      <c r="M749" s="36">
        <v>92105</v>
      </c>
      <c r="N749" s="36" t="s">
        <v>44</v>
      </c>
      <c r="O749" s="36" t="s">
        <v>1689</v>
      </c>
      <c r="P749" s="36" t="s">
        <v>46</v>
      </c>
      <c r="Q749" s="36" t="s">
        <v>59</v>
      </c>
      <c r="R749" s="36" t="s">
        <v>1690</v>
      </c>
      <c r="S749" s="36">
        <v>359.32</v>
      </c>
      <c r="T749" s="36">
        <v>4</v>
      </c>
      <c r="U749" s="36">
        <v>0</v>
      </c>
      <c r="V749" s="36">
        <v>7.1863999999999999</v>
      </c>
    </row>
    <row r="750" spans="1:22" x14ac:dyDescent="0.25">
      <c r="A750" s="36">
        <v>749</v>
      </c>
      <c r="B750" s="36" t="s">
        <v>2377</v>
      </c>
      <c r="C750" s="36">
        <v>2013</v>
      </c>
      <c r="D750" s="37">
        <v>41354</v>
      </c>
      <c r="E750" s="37">
        <v>41356</v>
      </c>
      <c r="F750" s="36" t="s">
        <v>23</v>
      </c>
      <c r="G750" s="36" t="s">
        <v>2378</v>
      </c>
      <c r="H750" s="36" t="s">
        <v>2379</v>
      </c>
      <c r="I750" s="36" t="s">
        <v>26</v>
      </c>
      <c r="J750" s="36" t="s">
        <v>27</v>
      </c>
      <c r="K750" s="36" t="s">
        <v>2380</v>
      </c>
      <c r="L750" s="36" t="s">
        <v>211</v>
      </c>
      <c r="M750" s="36">
        <v>60201</v>
      </c>
      <c r="N750" s="36" t="s">
        <v>105</v>
      </c>
      <c r="O750" s="36" t="s">
        <v>2381</v>
      </c>
      <c r="P750" s="36" t="s">
        <v>71</v>
      </c>
      <c r="Q750" s="36" t="s">
        <v>72</v>
      </c>
      <c r="R750" s="36" t="s">
        <v>2382</v>
      </c>
      <c r="S750" s="36">
        <v>11.992000000000001</v>
      </c>
      <c r="T750" s="36">
        <v>1</v>
      </c>
      <c r="U750" s="36">
        <v>0.2</v>
      </c>
      <c r="V750" s="36">
        <v>0.89939999999999998</v>
      </c>
    </row>
    <row r="751" spans="1:22" x14ac:dyDescent="0.25">
      <c r="A751" s="36">
        <v>750</v>
      </c>
      <c r="B751" s="36" t="s">
        <v>2383</v>
      </c>
      <c r="C751" s="36">
        <v>2014</v>
      </c>
      <c r="D751" s="37">
        <v>41915</v>
      </c>
      <c r="E751" s="37">
        <v>41919</v>
      </c>
      <c r="F751" s="36" t="s">
        <v>50</v>
      </c>
      <c r="G751" s="36" t="s">
        <v>2384</v>
      </c>
      <c r="H751" s="36" t="s">
        <v>2385</v>
      </c>
      <c r="I751" s="36" t="s">
        <v>26</v>
      </c>
      <c r="J751" s="36" t="s">
        <v>27</v>
      </c>
      <c r="K751" s="36" t="s">
        <v>2386</v>
      </c>
      <c r="L751" s="36" t="s">
        <v>238</v>
      </c>
      <c r="M751" s="36">
        <v>48183</v>
      </c>
      <c r="N751" s="36" t="s">
        <v>105</v>
      </c>
      <c r="O751" s="36" t="s">
        <v>2387</v>
      </c>
      <c r="P751" s="36" t="s">
        <v>46</v>
      </c>
      <c r="Q751" s="36" t="s">
        <v>75</v>
      </c>
      <c r="R751" s="36" t="s">
        <v>2388</v>
      </c>
      <c r="S751" s="36">
        <v>58.05</v>
      </c>
      <c r="T751" s="36">
        <v>3</v>
      </c>
      <c r="U751" s="36">
        <v>0</v>
      </c>
      <c r="V751" s="36">
        <v>26.702999999999999</v>
      </c>
    </row>
    <row r="752" spans="1:22" x14ac:dyDescent="0.25">
      <c r="A752" s="36">
        <v>751</v>
      </c>
      <c r="B752" s="36" t="s">
        <v>2383</v>
      </c>
      <c r="C752" s="36">
        <v>2014</v>
      </c>
      <c r="D752" s="37">
        <v>41915</v>
      </c>
      <c r="E752" s="37">
        <v>41919</v>
      </c>
      <c r="F752" s="36" t="s">
        <v>50</v>
      </c>
      <c r="G752" s="36" t="s">
        <v>2384</v>
      </c>
      <c r="H752" s="36" t="s">
        <v>2385</v>
      </c>
      <c r="I752" s="36" t="s">
        <v>26</v>
      </c>
      <c r="J752" s="36" t="s">
        <v>27</v>
      </c>
      <c r="K752" s="36" t="s">
        <v>2386</v>
      </c>
      <c r="L752" s="36" t="s">
        <v>238</v>
      </c>
      <c r="M752" s="36">
        <v>48183</v>
      </c>
      <c r="N752" s="36" t="s">
        <v>105</v>
      </c>
      <c r="O752" s="36" t="s">
        <v>2389</v>
      </c>
      <c r="P752" s="36" t="s">
        <v>32</v>
      </c>
      <c r="Q752" s="36" t="s">
        <v>65</v>
      </c>
      <c r="R752" s="36" t="s">
        <v>2390</v>
      </c>
      <c r="S752" s="36">
        <v>157.74</v>
      </c>
      <c r="T752" s="36">
        <v>11</v>
      </c>
      <c r="U752" s="36">
        <v>0</v>
      </c>
      <c r="V752" s="36">
        <v>56.7864</v>
      </c>
    </row>
    <row r="753" spans="1:22" x14ac:dyDescent="0.25">
      <c r="A753" s="36">
        <v>752</v>
      </c>
      <c r="B753" s="36" t="s">
        <v>2383</v>
      </c>
      <c r="C753" s="36">
        <v>2014</v>
      </c>
      <c r="D753" s="37">
        <v>41915</v>
      </c>
      <c r="E753" s="37">
        <v>41919</v>
      </c>
      <c r="F753" s="36" t="s">
        <v>50</v>
      </c>
      <c r="G753" s="36" t="s">
        <v>2384</v>
      </c>
      <c r="H753" s="36" t="s">
        <v>2385</v>
      </c>
      <c r="I753" s="36" t="s">
        <v>26</v>
      </c>
      <c r="J753" s="36" t="s">
        <v>27</v>
      </c>
      <c r="K753" s="36" t="s">
        <v>2386</v>
      </c>
      <c r="L753" s="36" t="s">
        <v>238</v>
      </c>
      <c r="M753" s="36">
        <v>48183</v>
      </c>
      <c r="N753" s="36" t="s">
        <v>105</v>
      </c>
      <c r="O753" s="36" t="s">
        <v>1423</v>
      </c>
      <c r="P753" s="36" t="s">
        <v>46</v>
      </c>
      <c r="Q753" s="36" t="s">
        <v>68</v>
      </c>
      <c r="R753" s="36" t="s">
        <v>1424</v>
      </c>
      <c r="S753" s="36">
        <v>56.98</v>
      </c>
      <c r="T753" s="36">
        <v>7</v>
      </c>
      <c r="U753" s="36">
        <v>0</v>
      </c>
      <c r="V753" s="36">
        <v>22.792000000000002</v>
      </c>
    </row>
    <row r="754" spans="1:22" x14ac:dyDescent="0.25">
      <c r="A754" s="36">
        <v>753</v>
      </c>
      <c r="B754" s="36" t="s">
        <v>2383</v>
      </c>
      <c r="C754" s="36">
        <v>2014</v>
      </c>
      <c r="D754" s="37">
        <v>41915</v>
      </c>
      <c r="E754" s="37">
        <v>41919</v>
      </c>
      <c r="F754" s="36" t="s">
        <v>50</v>
      </c>
      <c r="G754" s="36" t="s">
        <v>2384</v>
      </c>
      <c r="H754" s="36" t="s">
        <v>2385</v>
      </c>
      <c r="I754" s="36" t="s">
        <v>26</v>
      </c>
      <c r="J754" s="36" t="s">
        <v>27</v>
      </c>
      <c r="K754" s="36" t="s">
        <v>2386</v>
      </c>
      <c r="L754" s="36" t="s">
        <v>238</v>
      </c>
      <c r="M754" s="36">
        <v>48183</v>
      </c>
      <c r="N754" s="36" t="s">
        <v>105</v>
      </c>
      <c r="O754" s="36" t="s">
        <v>2391</v>
      </c>
      <c r="P754" s="36" t="s">
        <v>46</v>
      </c>
      <c r="Q754" s="36" t="s">
        <v>75</v>
      </c>
      <c r="R754" s="36" t="s">
        <v>2392</v>
      </c>
      <c r="S754" s="36">
        <v>2.88</v>
      </c>
      <c r="T754" s="36">
        <v>1</v>
      </c>
      <c r="U754" s="36">
        <v>0</v>
      </c>
      <c r="V754" s="36">
        <v>1.4112</v>
      </c>
    </row>
    <row r="755" spans="1:22" x14ac:dyDescent="0.25">
      <c r="A755" s="36">
        <v>754</v>
      </c>
      <c r="B755" s="36" t="s">
        <v>2393</v>
      </c>
      <c r="C755" s="36">
        <v>2013</v>
      </c>
      <c r="D755" s="37">
        <v>41372</v>
      </c>
      <c r="E755" s="37">
        <v>41374</v>
      </c>
      <c r="F755" s="36" t="s">
        <v>188</v>
      </c>
      <c r="G755" s="36" t="s">
        <v>2394</v>
      </c>
      <c r="H755" s="36" t="s">
        <v>2395</v>
      </c>
      <c r="I755" s="36" t="s">
        <v>41</v>
      </c>
      <c r="J755" s="36" t="s">
        <v>27</v>
      </c>
      <c r="K755" s="36" t="s">
        <v>127</v>
      </c>
      <c r="L755" s="36" t="s">
        <v>43</v>
      </c>
      <c r="M755" s="36">
        <v>94110</v>
      </c>
      <c r="N755" s="36" t="s">
        <v>44</v>
      </c>
      <c r="O755" s="36" t="s">
        <v>2396</v>
      </c>
      <c r="P755" s="36" t="s">
        <v>71</v>
      </c>
      <c r="Q755" s="36" t="s">
        <v>1216</v>
      </c>
      <c r="R755" s="36" t="s">
        <v>2397</v>
      </c>
      <c r="S755" s="36">
        <v>1199.9760000000001</v>
      </c>
      <c r="T755" s="36">
        <v>3</v>
      </c>
      <c r="U755" s="36">
        <v>0.2</v>
      </c>
      <c r="V755" s="36">
        <v>374.99250000000001</v>
      </c>
    </row>
    <row r="756" spans="1:22" x14ac:dyDescent="0.25">
      <c r="A756" s="36">
        <v>755</v>
      </c>
      <c r="B756" s="36" t="s">
        <v>2398</v>
      </c>
      <c r="C756" s="36">
        <v>2012</v>
      </c>
      <c r="D756" s="37">
        <v>41250</v>
      </c>
      <c r="E756" s="37">
        <v>41255</v>
      </c>
      <c r="F756" s="36" t="s">
        <v>50</v>
      </c>
      <c r="G756" s="36" t="s">
        <v>1984</v>
      </c>
      <c r="H756" s="36" t="s">
        <v>1985</v>
      </c>
      <c r="I756" s="36" t="s">
        <v>26</v>
      </c>
      <c r="J756" s="36" t="s">
        <v>27</v>
      </c>
      <c r="K756" s="36" t="s">
        <v>42</v>
      </c>
      <c r="L756" s="36" t="s">
        <v>43</v>
      </c>
      <c r="M756" s="36">
        <v>90036</v>
      </c>
      <c r="N756" s="36" t="s">
        <v>44</v>
      </c>
      <c r="O756" s="36" t="s">
        <v>2184</v>
      </c>
      <c r="P756" s="36" t="s">
        <v>32</v>
      </c>
      <c r="Q756" s="36" t="s">
        <v>65</v>
      </c>
      <c r="R756" s="36" t="s">
        <v>2185</v>
      </c>
      <c r="S756" s="36">
        <v>79.92</v>
      </c>
      <c r="T756" s="36">
        <v>4</v>
      </c>
      <c r="U756" s="36">
        <v>0</v>
      </c>
      <c r="V756" s="36">
        <v>28.7712</v>
      </c>
    </row>
    <row r="757" spans="1:22" x14ac:dyDescent="0.25">
      <c r="A757" s="36">
        <v>756</v>
      </c>
      <c r="B757" s="36" t="s">
        <v>2399</v>
      </c>
      <c r="C757" s="36">
        <v>2013</v>
      </c>
      <c r="D757" s="37">
        <v>41536</v>
      </c>
      <c r="E757" s="37">
        <v>41540</v>
      </c>
      <c r="F757" s="36" t="s">
        <v>50</v>
      </c>
      <c r="G757" s="36" t="s">
        <v>2023</v>
      </c>
      <c r="H757" s="36" t="s">
        <v>2024</v>
      </c>
      <c r="I757" s="36" t="s">
        <v>41</v>
      </c>
      <c r="J757" s="36" t="s">
        <v>27</v>
      </c>
      <c r="K757" s="36" t="s">
        <v>1521</v>
      </c>
      <c r="L757" s="36" t="s">
        <v>54</v>
      </c>
      <c r="M757" s="36">
        <v>32216</v>
      </c>
      <c r="N757" s="36" t="s">
        <v>30</v>
      </c>
      <c r="O757" s="36" t="s">
        <v>2400</v>
      </c>
      <c r="P757" s="36" t="s">
        <v>32</v>
      </c>
      <c r="Q757" s="36" t="s">
        <v>56</v>
      </c>
      <c r="R757" s="36" t="s">
        <v>2401</v>
      </c>
      <c r="S757" s="36">
        <v>383.43799999999999</v>
      </c>
      <c r="T757" s="36">
        <v>4</v>
      </c>
      <c r="U757" s="36">
        <v>0.45</v>
      </c>
      <c r="V757" s="36">
        <v>-167.3184</v>
      </c>
    </row>
    <row r="758" spans="1:22" x14ac:dyDescent="0.25">
      <c r="A758" s="36">
        <v>757</v>
      </c>
      <c r="B758" s="36" t="s">
        <v>2402</v>
      </c>
      <c r="C758" s="36">
        <v>2011</v>
      </c>
      <c r="D758" s="37">
        <v>40906</v>
      </c>
      <c r="E758" s="37">
        <v>40910</v>
      </c>
      <c r="F758" s="36" t="s">
        <v>50</v>
      </c>
      <c r="G758" s="36" t="s">
        <v>2403</v>
      </c>
      <c r="H758" s="36" t="s">
        <v>2404</v>
      </c>
      <c r="I758" s="36" t="s">
        <v>26</v>
      </c>
      <c r="J758" s="36" t="s">
        <v>27</v>
      </c>
      <c r="K758" s="36" t="s">
        <v>2405</v>
      </c>
      <c r="L758" s="36" t="s">
        <v>229</v>
      </c>
      <c r="M758" s="36">
        <v>55016</v>
      </c>
      <c r="N758" s="36" t="s">
        <v>105</v>
      </c>
      <c r="O758" s="36" t="s">
        <v>2240</v>
      </c>
      <c r="P758" s="36" t="s">
        <v>46</v>
      </c>
      <c r="Q758" s="36" t="s">
        <v>59</v>
      </c>
      <c r="R758" s="36" t="s">
        <v>2241</v>
      </c>
      <c r="S758" s="36">
        <v>24.56</v>
      </c>
      <c r="T758" s="36">
        <v>2</v>
      </c>
      <c r="U758" s="36">
        <v>0</v>
      </c>
      <c r="V758" s="36">
        <v>6.8768000000000002</v>
      </c>
    </row>
    <row r="759" spans="1:22" x14ac:dyDescent="0.25">
      <c r="A759" s="36">
        <v>758</v>
      </c>
      <c r="B759" s="36" t="s">
        <v>2402</v>
      </c>
      <c r="C759" s="36">
        <v>2011</v>
      </c>
      <c r="D759" s="37">
        <v>40906</v>
      </c>
      <c r="E759" s="37">
        <v>40910</v>
      </c>
      <c r="F759" s="36" t="s">
        <v>50</v>
      </c>
      <c r="G759" s="36" t="s">
        <v>2403</v>
      </c>
      <c r="H759" s="36" t="s">
        <v>2404</v>
      </c>
      <c r="I759" s="36" t="s">
        <v>26</v>
      </c>
      <c r="J759" s="36" t="s">
        <v>27</v>
      </c>
      <c r="K759" s="36" t="s">
        <v>2405</v>
      </c>
      <c r="L759" s="36" t="s">
        <v>229</v>
      </c>
      <c r="M759" s="36">
        <v>55016</v>
      </c>
      <c r="N759" s="36" t="s">
        <v>105</v>
      </c>
      <c r="O759" s="36" t="s">
        <v>2084</v>
      </c>
      <c r="P759" s="36" t="s">
        <v>71</v>
      </c>
      <c r="Q759" s="36" t="s">
        <v>161</v>
      </c>
      <c r="R759" s="36" t="s">
        <v>2085</v>
      </c>
      <c r="S759" s="36">
        <v>119.8</v>
      </c>
      <c r="T759" s="36">
        <v>4</v>
      </c>
      <c r="U759" s="36">
        <v>0</v>
      </c>
      <c r="V759" s="36">
        <v>47.92</v>
      </c>
    </row>
    <row r="760" spans="1:22" x14ac:dyDescent="0.25">
      <c r="A760" s="36">
        <v>759</v>
      </c>
      <c r="B760" s="36" t="s">
        <v>2406</v>
      </c>
      <c r="C760" s="36">
        <v>2014</v>
      </c>
      <c r="D760" s="37">
        <v>41844</v>
      </c>
      <c r="E760" s="37">
        <v>41849</v>
      </c>
      <c r="F760" s="36" t="s">
        <v>50</v>
      </c>
      <c r="G760" s="36" t="s">
        <v>2407</v>
      </c>
      <c r="H760" s="36" t="s">
        <v>2408</v>
      </c>
      <c r="I760" s="36" t="s">
        <v>41</v>
      </c>
      <c r="J760" s="36" t="s">
        <v>27</v>
      </c>
      <c r="K760" s="36" t="s">
        <v>266</v>
      </c>
      <c r="L760" s="36" t="s">
        <v>267</v>
      </c>
      <c r="M760" s="36">
        <v>10009</v>
      </c>
      <c r="N760" s="36" t="s">
        <v>148</v>
      </c>
      <c r="O760" s="36" t="s">
        <v>2018</v>
      </c>
      <c r="P760" s="36" t="s">
        <v>46</v>
      </c>
      <c r="Q760" s="36" t="s">
        <v>75</v>
      </c>
      <c r="R760" s="36" t="s">
        <v>2019</v>
      </c>
      <c r="S760" s="36">
        <v>13.128</v>
      </c>
      <c r="T760" s="36">
        <v>3</v>
      </c>
      <c r="U760" s="36">
        <v>0.2</v>
      </c>
      <c r="V760" s="36">
        <v>4.2666000000000004</v>
      </c>
    </row>
    <row r="761" spans="1:22" x14ac:dyDescent="0.25">
      <c r="A761" s="36">
        <v>760</v>
      </c>
      <c r="B761" s="36" t="s">
        <v>2409</v>
      </c>
      <c r="C761" s="36">
        <v>2014</v>
      </c>
      <c r="D761" s="37">
        <v>41901</v>
      </c>
      <c r="E761" s="37">
        <v>41905</v>
      </c>
      <c r="F761" s="36" t="s">
        <v>50</v>
      </c>
      <c r="G761" s="36" t="s">
        <v>2410</v>
      </c>
      <c r="H761" s="36" t="s">
        <v>2411</v>
      </c>
      <c r="I761" s="36" t="s">
        <v>41</v>
      </c>
      <c r="J761" s="36" t="s">
        <v>27</v>
      </c>
      <c r="K761" s="36" t="s">
        <v>1844</v>
      </c>
      <c r="L761" s="36" t="s">
        <v>114</v>
      </c>
      <c r="M761" s="36">
        <v>54302</v>
      </c>
      <c r="N761" s="36" t="s">
        <v>105</v>
      </c>
      <c r="O761" s="36" t="s">
        <v>560</v>
      </c>
      <c r="P761" s="36" t="s">
        <v>46</v>
      </c>
      <c r="Q761" s="36" t="s">
        <v>90</v>
      </c>
      <c r="R761" s="36" t="s">
        <v>2188</v>
      </c>
      <c r="S761" s="36">
        <v>22.72</v>
      </c>
      <c r="T761" s="36">
        <v>4</v>
      </c>
      <c r="U761" s="36">
        <v>0</v>
      </c>
      <c r="V761" s="36">
        <v>10.224</v>
      </c>
    </row>
    <row r="762" spans="1:22" x14ac:dyDescent="0.25">
      <c r="A762" s="36">
        <v>761</v>
      </c>
      <c r="B762" s="36" t="s">
        <v>2412</v>
      </c>
      <c r="C762" s="36">
        <v>2012</v>
      </c>
      <c r="D762" s="37">
        <v>41152</v>
      </c>
      <c r="E762" s="37">
        <v>41157</v>
      </c>
      <c r="F762" s="36" t="s">
        <v>50</v>
      </c>
      <c r="G762" s="36" t="s">
        <v>2016</v>
      </c>
      <c r="H762" s="36" t="s">
        <v>2017</v>
      </c>
      <c r="I762" s="36" t="s">
        <v>26</v>
      </c>
      <c r="J762" s="36" t="s">
        <v>27</v>
      </c>
      <c r="K762" s="36" t="s">
        <v>42</v>
      </c>
      <c r="L762" s="36" t="s">
        <v>43</v>
      </c>
      <c r="M762" s="36">
        <v>90004</v>
      </c>
      <c r="N762" s="36" t="s">
        <v>44</v>
      </c>
      <c r="O762" s="36" t="s">
        <v>1898</v>
      </c>
      <c r="P762" s="36" t="s">
        <v>46</v>
      </c>
      <c r="Q762" s="36" t="s">
        <v>90</v>
      </c>
      <c r="R762" s="36" t="s">
        <v>1899</v>
      </c>
      <c r="S762" s="36">
        <v>58.32</v>
      </c>
      <c r="T762" s="36">
        <v>9</v>
      </c>
      <c r="U762" s="36">
        <v>0</v>
      </c>
      <c r="V762" s="36">
        <v>27.993600000000001</v>
      </c>
    </row>
    <row r="763" spans="1:22" x14ac:dyDescent="0.25">
      <c r="A763" s="36">
        <v>762</v>
      </c>
      <c r="B763" s="36" t="s">
        <v>2413</v>
      </c>
      <c r="C763" s="36">
        <v>2014</v>
      </c>
      <c r="D763" s="37">
        <v>41947</v>
      </c>
      <c r="E763" s="37">
        <v>41951</v>
      </c>
      <c r="F763" s="36" t="s">
        <v>50</v>
      </c>
      <c r="G763" s="36" t="s">
        <v>371</v>
      </c>
      <c r="H763" s="36" t="s">
        <v>372</v>
      </c>
      <c r="I763" s="36" t="s">
        <v>41</v>
      </c>
      <c r="J763" s="36" t="s">
        <v>27</v>
      </c>
      <c r="K763" s="36" t="s">
        <v>1736</v>
      </c>
      <c r="L763" s="36" t="s">
        <v>1272</v>
      </c>
      <c r="M763" s="36">
        <v>30318</v>
      </c>
      <c r="N763" s="36" t="s">
        <v>30</v>
      </c>
      <c r="O763" s="36" t="s">
        <v>2414</v>
      </c>
      <c r="P763" s="36" t="s">
        <v>46</v>
      </c>
      <c r="Q763" s="36" t="s">
        <v>47</v>
      </c>
      <c r="R763" s="36" t="s">
        <v>2415</v>
      </c>
      <c r="S763" s="36">
        <v>12.39</v>
      </c>
      <c r="T763" s="36">
        <v>3</v>
      </c>
      <c r="U763" s="36">
        <v>0</v>
      </c>
      <c r="V763" s="36">
        <v>5.6993999999999998</v>
      </c>
    </row>
    <row r="764" spans="1:22" x14ac:dyDescent="0.25">
      <c r="A764" s="36">
        <v>763</v>
      </c>
      <c r="B764" s="36" t="s">
        <v>2416</v>
      </c>
      <c r="C764" s="36">
        <v>2012</v>
      </c>
      <c r="D764" s="37">
        <v>40947</v>
      </c>
      <c r="E764" s="37">
        <v>40952</v>
      </c>
      <c r="F764" s="36" t="s">
        <v>50</v>
      </c>
      <c r="G764" s="36" t="s">
        <v>2417</v>
      </c>
      <c r="H764" s="36" t="s">
        <v>2418</v>
      </c>
      <c r="I764" s="36" t="s">
        <v>26</v>
      </c>
      <c r="J764" s="36" t="s">
        <v>27</v>
      </c>
      <c r="K764" s="36" t="s">
        <v>497</v>
      </c>
      <c r="L764" s="36" t="s">
        <v>498</v>
      </c>
      <c r="M764" s="36">
        <v>43229</v>
      </c>
      <c r="N764" s="36" t="s">
        <v>148</v>
      </c>
      <c r="O764" s="36" t="s">
        <v>692</v>
      </c>
      <c r="P764" s="36" t="s">
        <v>71</v>
      </c>
      <c r="Q764" s="36" t="s">
        <v>72</v>
      </c>
      <c r="R764" s="36" t="s">
        <v>693</v>
      </c>
      <c r="S764" s="36">
        <v>107.982</v>
      </c>
      <c r="T764" s="36">
        <v>3</v>
      </c>
      <c r="U764" s="36">
        <v>0.4</v>
      </c>
      <c r="V764" s="36">
        <v>-26.9955</v>
      </c>
    </row>
    <row r="765" spans="1:22" x14ac:dyDescent="0.25">
      <c r="A765" s="36">
        <v>764</v>
      </c>
      <c r="B765" s="36" t="s">
        <v>2419</v>
      </c>
      <c r="C765" s="36">
        <v>2011</v>
      </c>
      <c r="D765" s="37">
        <v>40557</v>
      </c>
      <c r="E765" s="37">
        <v>40559</v>
      </c>
      <c r="F765" s="36" t="s">
        <v>23</v>
      </c>
      <c r="G765" s="36" t="s">
        <v>2420</v>
      </c>
      <c r="H765" s="36" t="s">
        <v>2421</v>
      </c>
      <c r="I765" s="36" t="s">
        <v>41</v>
      </c>
      <c r="J765" s="36" t="s">
        <v>27</v>
      </c>
      <c r="K765" s="36" t="s">
        <v>2422</v>
      </c>
      <c r="L765" s="36" t="s">
        <v>736</v>
      </c>
      <c r="M765" s="36">
        <v>71111</v>
      </c>
      <c r="N765" s="36" t="s">
        <v>30</v>
      </c>
      <c r="O765" s="36" t="s">
        <v>669</v>
      </c>
      <c r="P765" s="36" t="s">
        <v>46</v>
      </c>
      <c r="Q765" s="36" t="s">
        <v>173</v>
      </c>
      <c r="R765" s="36" t="s">
        <v>186</v>
      </c>
      <c r="S765" s="36">
        <v>11.36</v>
      </c>
      <c r="T765" s="36">
        <v>2</v>
      </c>
      <c r="U765" s="36">
        <v>0</v>
      </c>
      <c r="V765" s="36">
        <v>5.3391999999999999</v>
      </c>
    </row>
    <row r="766" spans="1:22" x14ac:dyDescent="0.25">
      <c r="A766" s="36">
        <v>765</v>
      </c>
      <c r="B766" s="36" t="s">
        <v>2419</v>
      </c>
      <c r="C766" s="36">
        <v>2011</v>
      </c>
      <c r="D766" s="37">
        <v>40557</v>
      </c>
      <c r="E766" s="37">
        <v>40559</v>
      </c>
      <c r="F766" s="36" t="s">
        <v>23</v>
      </c>
      <c r="G766" s="36" t="s">
        <v>2420</v>
      </c>
      <c r="H766" s="36" t="s">
        <v>2421</v>
      </c>
      <c r="I766" s="36" t="s">
        <v>41</v>
      </c>
      <c r="J766" s="36" t="s">
        <v>27</v>
      </c>
      <c r="K766" s="36" t="s">
        <v>2422</v>
      </c>
      <c r="L766" s="36" t="s">
        <v>736</v>
      </c>
      <c r="M766" s="36">
        <v>71111</v>
      </c>
      <c r="N766" s="36" t="s">
        <v>30</v>
      </c>
      <c r="O766" s="36" t="s">
        <v>2423</v>
      </c>
      <c r="P766" s="36" t="s">
        <v>46</v>
      </c>
      <c r="Q766" s="36" t="s">
        <v>173</v>
      </c>
      <c r="R766" s="36" t="s">
        <v>2424</v>
      </c>
      <c r="S766" s="36">
        <v>50.94</v>
      </c>
      <c r="T766" s="36">
        <v>3</v>
      </c>
      <c r="U766" s="36">
        <v>0</v>
      </c>
      <c r="V766" s="36">
        <v>25.47</v>
      </c>
    </row>
    <row r="767" spans="1:22" x14ac:dyDescent="0.25">
      <c r="A767" s="36">
        <v>766</v>
      </c>
      <c r="B767" s="36" t="s">
        <v>2419</v>
      </c>
      <c r="C767" s="36">
        <v>2011</v>
      </c>
      <c r="D767" s="37">
        <v>40557</v>
      </c>
      <c r="E767" s="37">
        <v>40559</v>
      </c>
      <c r="F767" s="36" t="s">
        <v>23</v>
      </c>
      <c r="G767" s="36" t="s">
        <v>2420</v>
      </c>
      <c r="H767" s="36" t="s">
        <v>2421</v>
      </c>
      <c r="I767" s="36" t="s">
        <v>41</v>
      </c>
      <c r="J767" s="36" t="s">
        <v>27</v>
      </c>
      <c r="K767" s="36" t="s">
        <v>2422</v>
      </c>
      <c r="L767" s="36" t="s">
        <v>736</v>
      </c>
      <c r="M767" s="36">
        <v>71111</v>
      </c>
      <c r="N767" s="36" t="s">
        <v>30</v>
      </c>
      <c r="O767" s="36" t="s">
        <v>2425</v>
      </c>
      <c r="P767" s="36" t="s">
        <v>71</v>
      </c>
      <c r="Q767" s="36" t="s">
        <v>161</v>
      </c>
      <c r="R767" s="36" t="s">
        <v>2426</v>
      </c>
      <c r="S767" s="36">
        <v>646.74</v>
      </c>
      <c r="T767" s="36">
        <v>6</v>
      </c>
      <c r="U767" s="36">
        <v>0</v>
      </c>
      <c r="V767" s="36">
        <v>258.69600000000003</v>
      </c>
    </row>
    <row r="768" spans="1:22" x14ac:dyDescent="0.25">
      <c r="A768" s="36">
        <v>767</v>
      </c>
      <c r="B768" s="36" t="s">
        <v>2419</v>
      </c>
      <c r="C768" s="36">
        <v>2011</v>
      </c>
      <c r="D768" s="37">
        <v>40557</v>
      </c>
      <c r="E768" s="37">
        <v>40559</v>
      </c>
      <c r="F768" s="36" t="s">
        <v>23</v>
      </c>
      <c r="G768" s="36" t="s">
        <v>2420</v>
      </c>
      <c r="H768" s="36" t="s">
        <v>2421</v>
      </c>
      <c r="I768" s="36" t="s">
        <v>41</v>
      </c>
      <c r="J768" s="36" t="s">
        <v>27</v>
      </c>
      <c r="K768" s="36" t="s">
        <v>2422</v>
      </c>
      <c r="L768" s="36" t="s">
        <v>736</v>
      </c>
      <c r="M768" s="36">
        <v>71111</v>
      </c>
      <c r="N768" s="36" t="s">
        <v>30</v>
      </c>
      <c r="O768" s="36" t="s">
        <v>2427</v>
      </c>
      <c r="P768" s="36" t="s">
        <v>46</v>
      </c>
      <c r="Q768" s="36" t="s">
        <v>75</v>
      </c>
      <c r="R768" s="36" t="s">
        <v>186</v>
      </c>
      <c r="S768" s="36">
        <v>5.64</v>
      </c>
      <c r="T768" s="36">
        <v>3</v>
      </c>
      <c r="U768" s="36">
        <v>0</v>
      </c>
      <c r="V768" s="36">
        <v>2.7071999999999998</v>
      </c>
    </row>
    <row r="769" spans="1:22" x14ac:dyDescent="0.25">
      <c r="A769" s="36">
        <v>768</v>
      </c>
      <c r="B769" s="36" t="s">
        <v>2419</v>
      </c>
      <c r="C769" s="36">
        <v>2011</v>
      </c>
      <c r="D769" s="37">
        <v>40557</v>
      </c>
      <c r="E769" s="37">
        <v>40559</v>
      </c>
      <c r="F769" s="36" t="s">
        <v>23</v>
      </c>
      <c r="G769" s="36" t="s">
        <v>2420</v>
      </c>
      <c r="H769" s="36" t="s">
        <v>2421</v>
      </c>
      <c r="I769" s="36" t="s">
        <v>41</v>
      </c>
      <c r="J769" s="36" t="s">
        <v>27</v>
      </c>
      <c r="K769" s="36" t="s">
        <v>2422</v>
      </c>
      <c r="L769" s="36" t="s">
        <v>736</v>
      </c>
      <c r="M769" s="36">
        <v>71111</v>
      </c>
      <c r="N769" s="36" t="s">
        <v>30</v>
      </c>
      <c r="O769" s="36" t="s">
        <v>2428</v>
      </c>
      <c r="P769" s="36" t="s">
        <v>46</v>
      </c>
      <c r="Q769" s="36" t="s">
        <v>59</v>
      </c>
      <c r="R769" s="36" t="s">
        <v>2429</v>
      </c>
      <c r="S769" s="36">
        <v>572.58000000000004</v>
      </c>
      <c r="T769" s="36">
        <v>6</v>
      </c>
      <c r="U769" s="36">
        <v>0</v>
      </c>
      <c r="V769" s="36">
        <v>34.354799999999997</v>
      </c>
    </row>
    <row r="770" spans="1:22" x14ac:dyDescent="0.25">
      <c r="A770" s="36">
        <v>769</v>
      </c>
      <c r="B770" s="36" t="s">
        <v>2430</v>
      </c>
      <c r="C770" s="36">
        <v>2011</v>
      </c>
      <c r="D770" s="37">
        <v>40677</v>
      </c>
      <c r="E770" s="37">
        <v>40683</v>
      </c>
      <c r="F770" s="36" t="s">
        <v>50</v>
      </c>
      <c r="G770" s="36" t="s">
        <v>2431</v>
      </c>
      <c r="H770" s="36" t="s">
        <v>2432</v>
      </c>
      <c r="I770" s="36" t="s">
        <v>41</v>
      </c>
      <c r="J770" s="36" t="s">
        <v>27</v>
      </c>
      <c r="K770" s="36" t="s">
        <v>1151</v>
      </c>
      <c r="L770" s="36" t="s">
        <v>54</v>
      </c>
      <c r="M770" s="36">
        <v>33710</v>
      </c>
      <c r="N770" s="36" t="s">
        <v>30</v>
      </c>
      <c r="O770" s="36" t="s">
        <v>2433</v>
      </c>
      <c r="P770" s="36" t="s">
        <v>32</v>
      </c>
      <c r="Q770" s="36" t="s">
        <v>65</v>
      </c>
      <c r="R770" s="36" t="s">
        <v>2434</v>
      </c>
      <c r="S770" s="36">
        <v>310.88</v>
      </c>
      <c r="T770" s="36">
        <v>2</v>
      </c>
      <c r="U770" s="36">
        <v>0.2</v>
      </c>
      <c r="V770" s="36">
        <v>23.315999999999999</v>
      </c>
    </row>
    <row r="771" spans="1:22" x14ac:dyDescent="0.25">
      <c r="A771" s="36">
        <v>770</v>
      </c>
      <c r="B771" s="36" t="s">
        <v>2435</v>
      </c>
      <c r="C771" s="36">
        <v>2013</v>
      </c>
      <c r="D771" s="37">
        <v>41414</v>
      </c>
      <c r="E771" s="37">
        <v>41419</v>
      </c>
      <c r="F771" s="36" t="s">
        <v>50</v>
      </c>
      <c r="G771" s="36" t="s">
        <v>824</v>
      </c>
      <c r="H771" s="36" t="s">
        <v>825</v>
      </c>
      <c r="I771" s="36" t="s">
        <v>26</v>
      </c>
      <c r="J771" s="36" t="s">
        <v>27</v>
      </c>
      <c r="K771" s="36" t="s">
        <v>1127</v>
      </c>
      <c r="L771" s="36" t="s">
        <v>319</v>
      </c>
      <c r="M771" s="36">
        <v>22204</v>
      </c>
      <c r="N771" s="36" t="s">
        <v>30</v>
      </c>
      <c r="O771" s="36" t="s">
        <v>2436</v>
      </c>
      <c r="P771" s="36" t="s">
        <v>32</v>
      </c>
      <c r="Q771" s="36" t="s">
        <v>36</v>
      </c>
      <c r="R771" s="36" t="s">
        <v>2437</v>
      </c>
      <c r="S771" s="36">
        <v>641.96</v>
      </c>
      <c r="T771" s="36">
        <v>2</v>
      </c>
      <c r="U771" s="36">
        <v>0</v>
      </c>
      <c r="V771" s="36">
        <v>179.74879999999999</v>
      </c>
    </row>
    <row r="772" spans="1:22" x14ac:dyDescent="0.25">
      <c r="A772" s="36">
        <v>771</v>
      </c>
      <c r="B772" s="36" t="s">
        <v>2438</v>
      </c>
      <c r="C772" s="36">
        <v>2014</v>
      </c>
      <c r="D772" s="37">
        <v>41670</v>
      </c>
      <c r="E772" s="37">
        <v>41676</v>
      </c>
      <c r="F772" s="36" t="s">
        <v>50</v>
      </c>
      <c r="G772" s="36" t="s">
        <v>2439</v>
      </c>
      <c r="H772" s="36" t="s">
        <v>2440</v>
      </c>
      <c r="I772" s="36" t="s">
        <v>41</v>
      </c>
      <c r="J772" s="36" t="s">
        <v>27</v>
      </c>
      <c r="K772" s="36" t="s">
        <v>1377</v>
      </c>
      <c r="L772" s="36" t="s">
        <v>489</v>
      </c>
      <c r="M772" s="36">
        <v>50315</v>
      </c>
      <c r="N772" s="36" t="s">
        <v>105</v>
      </c>
      <c r="O772" s="36" t="s">
        <v>2441</v>
      </c>
      <c r="P772" s="36" t="s">
        <v>46</v>
      </c>
      <c r="Q772" s="36" t="s">
        <v>75</v>
      </c>
      <c r="R772" s="36" t="s">
        <v>2442</v>
      </c>
      <c r="S772" s="36">
        <v>18.28</v>
      </c>
      <c r="T772" s="36">
        <v>2</v>
      </c>
      <c r="U772" s="36">
        <v>0</v>
      </c>
      <c r="V772" s="36">
        <v>9.14</v>
      </c>
    </row>
    <row r="773" spans="1:22" x14ac:dyDescent="0.25">
      <c r="A773" s="36">
        <v>772</v>
      </c>
      <c r="B773" s="36" t="s">
        <v>2438</v>
      </c>
      <c r="C773" s="36">
        <v>2014</v>
      </c>
      <c r="D773" s="37">
        <v>41670</v>
      </c>
      <c r="E773" s="37">
        <v>41676</v>
      </c>
      <c r="F773" s="36" t="s">
        <v>50</v>
      </c>
      <c r="G773" s="36" t="s">
        <v>2439</v>
      </c>
      <c r="H773" s="36" t="s">
        <v>2440</v>
      </c>
      <c r="I773" s="36" t="s">
        <v>41</v>
      </c>
      <c r="J773" s="36" t="s">
        <v>27</v>
      </c>
      <c r="K773" s="36" t="s">
        <v>1377</v>
      </c>
      <c r="L773" s="36" t="s">
        <v>489</v>
      </c>
      <c r="M773" s="36">
        <v>50315</v>
      </c>
      <c r="N773" s="36" t="s">
        <v>105</v>
      </c>
      <c r="O773" s="36" t="s">
        <v>1204</v>
      </c>
      <c r="P773" s="36" t="s">
        <v>71</v>
      </c>
      <c r="Q773" s="36" t="s">
        <v>72</v>
      </c>
      <c r="R773" s="36" t="s">
        <v>1205</v>
      </c>
      <c r="S773" s="36">
        <v>207</v>
      </c>
      <c r="T773" s="36">
        <v>3</v>
      </c>
      <c r="U773" s="36">
        <v>0</v>
      </c>
      <c r="V773" s="36">
        <v>51.75</v>
      </c>
    </row>
    <row r="774" spans="1:22" x14ac:dyDescent="0.25">
      <c r="A774" s="36">
        <v>773</v>
      </c>
      <c r="B774" s="36" t="s">
        <v>2438</v>
      </c>
      <c r="C774" s="36">
        <v>2014</v>
      </c>
      <c r="D774" s="37">
        <v>41670</v>
      </c>
      <c r="E774" s="37">
        <v>41676</v>
      </c>
      <c r="F774" s="36" t="s">
        <v>50</v>
      </c>
      <c r="G774" s="36" t="s">
        <v>2439</v>
      </c>
      <c r="H774" s="36" t="s">
        <v>2440</v>
      </c>
      <c r="I774" s="36" t="s">
        <v>41</v>
      </c>
      <c r="J774" s="36" t="s">
        <v>27</v>
      </c>
      <c r="K774" s="36" t="s">
        <v>1377</v>
      </c>
      <c r="L774" s="36" t="s">
        <v>489</v>
      </c>
      <c r="M774" s="36">
        <v>50315</v>
      </c>
      <c r="N774" s="36" t="s">
        <v>105</v>
      </c>
      <c r="O774" s="36" t="s">
        <v>2443</v>
      </c>
      <c r="P774" s="36" t="s">
        <v>46</v>
      </c>
      <c r="Q774" s="36" t="s">
        <v>75</v>
      </c>
      <c r="R774" s="36" t="s">
        <v>2444</v>
      </c>
      <c r="S774" s="36">
        <v>32.35</v>
      </c>
      <c r="T774" s="36">
        <v>5</v>
      </c>
      <c r="U774" s="36">
        <v>0</v>
      </c>
      <c r="V774" s="36">
        <v>16.175000000000001</v>
      </c>
    </row>
    <row r="775" spans="1:22" x14ac:dyDescent="0.25">
      <c r="A775" s="36">
        <v>774</v>
      </c>
      <c r="B775" s="36" t="s">
        <v>2438</v>
      </c>
      <c r="C775" s="36">
        <v>2014</v>
      </c>
      <c r="D775" s="37">
        <v>41670</v>
      </c>
      <c r="E775" s="37">
        <v>41676</v>
      </c>
      <c r="F775" s="36" t="s">
        <v>50</v>
      </c>
      <c r="G775" s="36" t="s">
        <v>2439</v>
      </c>
      <c r="H775" s="36" t="s">
        <v>2440</v>
      </c>
      <c r="I775" s="36" t="s">
        <v>41</v>
      </c>
      <c r="J775" s="36" t="s">
        <v>27</v>
      </c>
      <c r="K775" s="36" t="s">
        <v>1377</v>
      </c>
      <c r="L775" s="36" t="s">
        <v>489</v>
      </c>
      <c r="M775" s="36">
        <v>50315</v>
      </c>
      <c r="N775" s="36" t="s">
        <v>105</v>
      </c>
      <c r="O775" s="36" t="s">
        <v>74</v>
      </c>
      <c r="P775" s="36" t="s">
        <v>46</v>
      </c>
      <c r="Q775" s="36" t="s">
        <v>75</v>
      </c>
      <c r="R775" s="36" t="s">
        <v>76</v>
      </c>
      <c r="S775" s="36">
        <v>7.71</v>
      </c>
      <c r="T775" s="36">
        <v>1</v>
      </c>
      <c r="U775" s="36">
        <v>0</v>
      </c>
      <c r="V775" s="36">
        <v>3.4695</v>
      </c>
    </row>
    <row r="776" spans="1:22" x14ac:dyDescent="0.25">
      <c r="A776" s="36">
        <v>775</v>
      </c>
      <c r="B776" s="36" t="s">
        <v>2438</v>
      </c>
      <c r="C776" s="36">
        <v>2014</v>
      </c>
      <c r="D776" s="37">
        <v>41670</v>
      </c>
      <c r="E776" s="37">
        <v>41676</v>
      </c>
      <c r="F776" s="36" t="s">
        <v>50</v>
      </c>
      <c r="G776" s="36" t="s">
        <v>2439</v>
      </c>
      <c r="H776" s="36" t="s">
        <v>2440</v>
      </c>
      <c r="I776" s="36" t="s">
        <v>41</v>
      </c>
      <c r="J776" s="36" t="s">
        <v>27</v>
      </c>
      <c r="K776" s="36" t="s">
        <v>1377</v>
      </c>
      <c r="L776" s="36" t="s">
        <v>489</v>
      </c>
      <c r="M776" s="36">
        <v>50315</v>
      </c>
      <c r="N776" s="36" t="s">
        <v>105</v>
      </c>
      <c r="O776" s="36" t="s">
        <v>2445</v>
      </c>
      <c r="P776" s="36" t="s">
        <v>46</v>
      </c>
      <c r="Q776" s="36" t="s">
        <v>68</v>
      </c>
      <c r="R776" s="36" t="s">
        <v>2446</v>
      </c>
      <c r="S776" s="36">
        <v>40.299999999999997</v>
      </c>
      <c r="T776" s="36">
        <v>2</v>
      </c>
      <c r="U776" s="36">
        <v>0</v>
      </c>
      <c r="V776" s="36">
        <v>10.881</v>
      </c>
    </row>
    <row r="777" spans="1:22" x14ac:dyDescent="0.25">
      <c r="A777" s="36">
        <v>776</v>
      </c>
      <c r="B777" s="36" t="s">
        <v>2438</v>
      </c>
      <c r="C777" s="36">
        <v>2014</v>
      </c>
      <c r="D777" s="37">
        <v>41670</v>
      </c>
      <c r="E777" s="37">
        <v>41676</v>
      </c>
      <c r="F777" s="36" t="s">
        <v>50</v>
      </c>
      <c r="G777" s="36" t="s">
        <v>2439</v>
      </c>
      <c r="H777" s="36" t="s">
        <v>2440</v>
      </c>
      <c r="I777" s="36" t="s">
        <v>41</v>
      </c>
      <c r="J777" s="36" t="s">
        <v>27</v>
      </c>
      <c r="K777" s="36" t="s">
        <v>1377</v>
      </c>
      <c r="L777" s="36" t="s">
        <v>489</v>
      </c>
      <c r="M777" s="36">
        <v>50315</v>
      </c>
      <c r="N777" s="36" t="s">
        <v>105</v>
      </c>
      <c r="O777" s="36" t="s">
        <v>2447</v>
      </c>
      <c r="P777" s="36" t="s">
        <v>32</v>
      </c>
      <c r="Q777" s="36" t="s">
        <v>65</v>
      </c>
      <c r="R777" s="36" t="s">
        <v>2448</v>
      </c>
      <c r="S777" s="36">
        <v>34.58</v>
      </c>
      <c r="T777" s="36">
        <v>7</v>
      </c>
      <c r="U777" s="36">
        <v>0</v>
      </c>
      <c r="V777" s="36">
        <v>14.5236</v>
      </c>
    </row>
    <row r="778" spans="1:22" x14ac:dyDescent="0.25">
      <c r="A778" s="36">
        <v>777</v>
      </c>
      <c r="B778" s="36" t="s">
        <v>2449</v>
      </c>
      <c r="C778" s="36">
        <v>2011</v>
      </c>
      <c r="D778" s="37">
        <v>40723</v>
      </c>
      <c r="E778" s="37">
        <v>40730</v>
      </c>
      <c r="F778" s="36" t="s">
        <v>50</v>
      </c>
      <c r="G778" s="36" t="s">
        <v>2450</v>
      </c>
      <c r="H778" s="36" t="s">
        <v>2451</v>
      </c>
      <c r="I778" s="36" t="s">
        <v>26</v>
      </c>
      <c r="J778" s="36" t="s">
        <v>27</v>
      </c>
      <c r="K778" s="36" t="s">
        <v>1007</v>
      </c>
      <c r="L778" s="36" t="s">
        <v>498</v>
      </c>
      <c r="M778" s="36">
        <v>45231</v>
      </c>
      <c r="N778" s="36" t="s">
        <v>148</v>
      </c>
      <c r="O778" s="36" t="s">
        <v>2452</v>
      </c>
      <c r="P778" s="36" t="s">
        <v>46</v>
      </c>
      <c r="Q778" s="36" t="s">
        <v>68</v>
      </c>
      <c r="R778" s="36" t="s">
        <v>2453</v>
      </c>
      <c r="S778" s="36">
        <v>32.76</v>
      </c>
      <c r="T778" s="36">
        <v>7</v>
      </c>
      <c r="U778" s="36">
        <v>0.2</v>
      </c>
      <c r="V778" s="36">
        <v>3.6855000000000002</v>
      </c>
    </row>
    <row r="779" spans="1:22" x14ac:dyDescent="0.25">
      <c r="A779" s="36">
        <v>778</v>
      </c>
      <c r="B779" s="36" t="s">
        <v>2454</v>
      </c>
      <c r="C779" s="36">
        <v>2012</v>
      </c>
      <c r="D779" s="37">
        <v>41142</v>
      </c>
      <c r="E779" s="37">
        <v>41144</v>
      </c>
      <c r="F779" s="36" t="s">
        <v>188</v>
      </c>
      <c r="G779" s="36" t="s">
        <v>1068</v>
      </c>
      <c r="H779" s="36" t="s">
        <v>1069</v>
      </c>
      <c r="I779" s="36" t="s">
        <v>102</v>
      </c>
      <c r="J779" s="36" t="s">
        <v>27</v>
      </c>
      <c r="K779" s="36" t="s">
        <v>127</v>
      </c>
      <c r="L779" s="36" t="s">
        <v>43</v>
      </c>
      <c r="M779" s="36">
        <v>94110</v>
      </c>
      <c r="N779" s="36" t="s">
        <v>44</v>
      </c>
      <c r="O779" s="36" t="s">
        <v>2455</v>
      </c>
      <c r="P779" s="36" t="s">
        <v>32</v>
      </c>
      <c r="Q779" s="36" t="s">
        <v>36</v>
      </c>
      <c r="R779" s="36" t="s">
        <v>2456</v>
      </c>
      <c r="S779" s="36">
        <v>544.00800000000004</v>
      </c>
      <c r="T779" s="36">
        <v>3</v>
      </c>
      <c r="U779" s="36">
        <v>0.2</v>
      </c>
      <c r="V779" s="36">
        <v>40.800600000000003</v>
      </c>
    </row>
    <row r="780" spans="1:22" x14ac:dyDescent="0.25">
      <c r="A780" s="36">
        <v>779</v>
      </c>
      <c r="B780" s="36" t="s">
        <v>2454</v>
      </c>
      <c r="C780" s="36">
        <v>2012</v>
      </c>
      <c r="D780" s="37">
        <v>41142</v>
      </c>
      <c r="E780" s="37">
        <v>41144</v>
      </c>
      <c r="F780" s="36" t="s">
        <v>188</v>
      </c>
      <c r="G780" s="36" t="s">
        <v>1068</v>
      </c>
      <c r="H780" s="36" t="s">
        <v>1069</v>
      </c>
      <c r="I780" s="36" t="s">
        <v>102</v>
      </c>
      <c r="J780" s="36" t="s">
        <v>27</v>
      </c>
      <c r="K780" s="36" t="s">
        <v>127</v>
      </c>
      <c r="L780" s="36" t="s">
        <v>43</v>
      </c>
      <c r="M780" s="36">
        <v>94110</v>
      </c>
      <c r="N780" s="36" t="s">
        <v>44</v>
      </c>
      <c r="O780" s="36" t="s">
        <v>1450</v>
      </c>
      <c r="P780" s="36" t="s">
        <v>46</v>
      </c>
      <c r="Q780" s="36" t="s">
        <v>90</v>
      </c>
      <c r="R780" s="36" t="s">
        <v>1451</v>
      </c>
      <c r="S780" s="36">
        <v>59.94</v>
      </c>
      <c r="T780" s="36">
        <v>3</v>
      </c>
      <c r="U780" s="36">
        <v>0</v>
      </c>
      <c r="V780" s="36">
        <v>28.171800000000001</v>
      </c>
    </row>
    <row r="781" spans="1:22" x14ac:dyDescent="0.25">
      <c r="A781" s="36">
        <v>780</v>
      </c>
      <c r="B781" s="36" t="s">
        <v>2454</v>
      </c>
      <c r="C781" s="36">
        <v>2012</v>
      </c>
      <c r="D781" s="37">
        <v>41142</v>
      </c>
      <c r="E781" s="37">
        <v>41144</v>
      </c>
      <c r="F781" s="36" t="s">
        <v>188</v>
      </c>
      <c r="G781" s="36" t="s">
        <v>1068</v>
      </c>
      <c r="H781" s="36" t="s">
        <v>1069</v>
      </c>
      <c r="I781" s="36" t="s">
        <v>102</v>
      </c>
      <c r="J781" s="36" t="s">
        <v>27</v>
      </c>
      <c r="K781" s="36" t="s">
        <v>127</v>
      </c>
      <c r="L781" s="36" t="s">
        <v>43</v>
      </c>
      <c r="M781" s="36">
        <v>94110</v>
      </c>
      <c r="N781" s="36" t="s">
        <v>44</v>
      </c>
      <c r="O781" s="36" t="s">
        <v>1420</v>
      </c>
      <c r="P781" s="36" t="s">
        <v>46</v>
      </c>
      <c r="Q781" s="36" t="s">
        <v>90</v>
      </c>
      <c r="R781" s="36" t="s">
        <v>1421</v>
      </c>
      <c r="S781" s="36">
        <v>23.92</v>
      </c>
      <c r="T781" s="36">
        <v>4</v>
      </c>
      <c r="U781" s="36">
        <v>0</v>
      </c>
      <c r="V781" s="36">
        <v>11.720800000000001</v>
      </c>
    </row>
    <row r="782" spans="1:22" x14ac:dyDescent="0.25">
      <c r="A782" s="36">
        <v>781</v>
      </c>
      <c r="B782" s="36" t="s">
        <v>2454</v>
      </c>
      <c r="C782" s="36">
        <v>2012</v>
      </c>
      <c r="D782" s="37">
        <v>41142</v>
      </c>
      <c r="E782" s="37">
        <v>41144</v>
      </c>
      <c r="F782" s="36" t="s">
        <v>188</v>
      </c>
      <c r="G782" s="36" t="s">
        <v>1068</v>
      </c>
      <c r="H782" s="36" t="s">
        <v>1069</v>
      </c>
      <c r="I782" s="36" t="s">
        <v>102</v>
      </c>
      <c r="J782" s="36" t="s">
        <v>27</v>
      </c>
      <c r="K782" s="36" t="s">
        <v>127</v>
      </c>
      <c r="L782" s="36" t="s">
        <v>43</v>
      </c>
      <c r="M782" s="36">
        <v>94110</v>
      </c>
      <c r="N782" s="36" t="s">
        <v>44</v>
      </c>
      <c r="O782" s="36" t="s">
        <v>2457</v>
      </c>
      <c r="P782" s="36" t="s">
        <v>46</v>
      </c>
      <c r="Q782" s="36" t="s">
        <v>90</v>
      </c>
      <c r="R782" s="36" t="s">
        <v>2458</v>
      </c>
      <c r="S782" s="36">
        <v>4.28</v>
      </c>
      <c r="T782" s="36">
        <v>1</v>
      </c>
      <c r="U782" s="36">
        <v>0</v>
      </c>
      <c r="V782" s="36">
        <v>1.9259999999999999</v>
      </c>
    </row>
    <row r="783" spans="1:22" x14ac:dyDescent="0.25">
      <c r="A783" s="36">
        <v>782</v>
      </c>
      <c r="B783" s="36" t="s">
        <v>2459</v>
      </c>
      <c r="C783" s="36">
        <v>2012</v>
      </c>
      <c r="D783" s="37">
        <v>41185</v>
      </c>
      <c r="E783" s="37">
        <v>41188</v>
      </c>
      <c r="F783" s="36" t="s">
        <v>23</v>
      </c>
      <c r="G783" s="36" t="s">
        <v>2460</v>
      </c>
      <c r="H783" s="36" t="s">
        <v>2461</v>
      </c>
      <c r="I783" s="36" t="s">
        <v>26</v>
      </c>
      <c r="J783" s="36" t="s">
        <v>27</v>
      </c>
      <c r="K783" s="36" t="s">
        <v>497</v>
      </c>
      <c r="L783" s="36" t="s">
        <v>498</v>
      </c>
      <c r="M783" s="36">
        <v>43229</v>
      </c>
      <c r="N783" s="36" t="s">
        <v>148</v>
      </c>
      <c r="O783" s="36" t="s">
        <v>1596</v>
      </c>
      <c r="P783" s="36" t="s">
        <v>46</v>
      </c>
      <c r="Q783" s="36" t="s">
        <v>75</v>
      </c>
      <c r="R783" s="36" t="s">
        <v>1597</v>
      </c>
      <c r="S783" s="36">
        <v>32.07</v>
      </c>
      <c r="T783" s="36">
        <v>5</v>
      </c>
      <c r="U783" s="36">
        <v>0.7</v>
      </c>
      <c r="V783" s="36">
        <v>-22.449000000000002</v>
      </c>
    </row>
    <row r="784" spans="1:22" x14ac:dyDescent="0.25">
      <c r="A784" s="36">
        <v>783</v>
      </c>
      <c r="B784" s="36" t="s">
        <v>2459</v>
      </c>
      <c r="C784" s="36">
        <v>2012</v>
      </c>
      <c r="D784" s="37">
        <v>41185</v>
      </c>
      <c r="E784" s="37">
        <v>41188</v>
      </c>
      <c r="F784" s="36" t="s">
        <v>23</v>
      </c>
      <c r="G784" s="36" t="s">
        <v>2460</v>
      </c>
      <c r="H784" s="36" t="s">
        <v>2461</v>
      </c>
      <c r="I784" s="36" t="s">
        <v>26</v>
      </c>
      <c r="J784" s="36" t="s">
        <v>27</v>
      </c>
      <c r="K784" s="36" t="s">
        <v>497</v>
      </c>
      <c r="L784" s="36" t="s">
        <v>498</v>
      </c>
      <c r="M784" s="36">
        <v>43229</v>
      </c>
      <c r="N784" s="36" t="s">
        <v>148</v>
      </c>
      <c r="O784" s="36" t="s">
        <v>246</v>
      </c>
      <c r="P784" s="36" t="s">
        <v>71</v>
      </c>
      <c r="Q784" s="36" t="s">
        <v>161</v>
      </c>
      <c r="R784" s="36" t="s">
        <v>247</v>
      </c>
      <c r="S784" s="36">
        <v>24</v>
      </c>
      <c r="T784" s="36">
        <v>2</v>
      </c>
      <c r="U784" s="36">
        <v>0.2</v>
      </c>
      <c r="V784" s="36">
        <v>-2.7</v>
      </c>
    </row>
    <row r="785" spans="1:22" x14ac:dyDescent="0.25">
      <c r="A785" s="36">
        <v>784</v>
      </c>
      <c r="B785" s="36" t="s">
        <v>2459</v>
      </c>
      <c r="C785" s="36">
        <v>2012</v>
      </c>
      <c r="D785" s="37">
        <v>41185</v>
      </c>
      <c r="E785" s="37">
        <v>41188</v>
      </c>
      <c r="F785" s="36" t="s">
        <v>23</v>
      </c>
      <c r="G785" s="36" t="s">
        <v>2460</v>
      </c>
      <c r="H785" s="36" t="s">
        <v>2461</v>
      </c>
      <c r="I785" s="36" t="s">
        <v>26</v>
      </c>
      <c r="J785" s="36" t="s">
        <v>27</v>
      </c>
      <c r="K785" s="36" t="s">
        <v>497</v>
      </c>
      <c r="L785" s="36" t="s">
        <v>498</v>
      </c>
      <c r="M785" s="36">
        <v>43229</v>
      </c>
      <c r="N785" s="36" t="s">
        <v>148</v>
      </c>
      <c r="O785" s="36" t="s">
        <v>2462</v>
      </c>
      <c r="P785" s="36" t="s">
        <v>32</v>
      </c>
      <c r="Q785" s="36" t="s">
        <v>33</v>
      </c>
      <c r="R785" s="36" t="s">
        <v>2463</v>
      </c>
      <c r="S785" s="36">
        <v>35.49</v>
      </c>
      <c r="T785" s="36">
        <v>1</v>
      </c>
      <c r="U785" s="36">
        <v>0.5</v>
      </c>
      <c r="V785" s="36">
        <v>-15.615600000000001</v>
      </c>
    </row>
    <row r="786" spans="1:22" x14ac:dyDescent="0.25">
      <c r="A786" s="36">
        <v>785</v>
      </c>
      <c r="B786" s="36" t="s">
        <v>2459</v>
      </c>
      <c r="C786" s="36">
        <v>2012</v>
      </c>
      <c r="D786" s="37">
        <v>41185</v>
      </c>
      <c r="E786" s="37">
        <v>41188</v>
      </c>
      <c r="F786" s="36" t="s">
        <v>23</v>
      </c>
      <c r="G786" s="36" t="s">
        <v>2460</v>
      </c>
      <c r="H786" s="36" t="s">
        <v>2461</v>
      </c>
      <c r="I786" s="36" t="s">
        <v>26</v>
      </c>
      <c r="J786" s="36" t="s">
        <v>27</v>
      </c>
      <c r="K786" s="36" t="s">
        <v>497</v>
      </c>
      <c r="L786" s="36" t="s">
        <v>498</v>
      </c>
      <c r="M786" s="36">
        <v>43229</v>
      </c>
      <c r="N786" s="36" t="s">
        <v>148</v>
      </c>
      <c r="O786" s="36" t="s">
        <v>2464</v>
      </c>
      <c r="P786" s="36" t="s">
        <v>71</v>
      </c>
      <c r="Q786" s="36" t="s">
        <v>161</v>
      </c>
      <c r="R786" s="36" t="s">
        <v>2465</v>
      </c>
      <c r="S786" s="36">
        <v>47.984000000000002</v>
      </c>
      <c r="T786" s="36">
        <v>2</v>
      </c>
      <c r="U786" s="36">
        <v>0.2</v>
      </c>
      <c r="V786" s="36">
        <v>0.5998</v>
      </c>
    </row>
    <row r="787" spans="1:22" x14ac:dyDescent="0.25">
      <c r="A787" s="36">
        <v>786</v>
      </c>
      <c r="B787" s="36" t="s">
        <v>2466</v>
      </c>
      <c r="C787" s="36">
        <v>2012</v>
      </c>
      <c r="D787" s="37">
        <v>41052</v>
      </c>
      <c r="E787" s="37">
        <v>41057</v>
      </c>
      <c r="F787" s="36" t="s">
        <v>50</v>
      </c>
      <c r="G787" s="36" t="s">
        <v>895</v>
      </c>
      <c r="H787" s="36" t="s">
        <v>896</v>
      </c>
      <c r="I787" s="36" t="s">
        <v>41</v>
      </c>
      <c r="J787" s="36" t="s">
        <v>27</v>
      </c>
      <c r="K787" s="36" t="s">
        <v>382</v>
      </c>
      <c r="L787" s="36" t="s">
        <v>383</v>
      </c>
      <c r="M787" s="36">
        <v>29203</v>
      </c>
      <c r="N787" s="36" t="s">
        <v>30</v>
      </c>
      <c r="O787" s="36" t="s">
        <v>2467</v>
      </c>
      <c r="P787" s="36" t="s">
        <v>46</v>
      </c>
      <c r="Q787" s="36" t="s">
        <v>173</v>
      </c>
      <c r="R787" s="36" t="s">
        <v>2468</v>
      </c>
      <c r="S787" s="36">
        <v>186.69</v>
      </c>
      <c r="T787" s="36">
        <v>3</v>
      </c>
      <c r="U787" s="36">
        <v>0</v>
      </c>
      <c r="V787" s="36">
        <v>87.744299999999996</v>
      </c>
    </row>
    <row r="788" spans="1:22" x14ac:dyDescent="0.25">
      <c r="A788" s="36">
        <v>787</v>
      </c>
      <c r="B788" s="36" t="s">
        <v>2469</v>
      </c>
      <c r="C788" s="36">
        <v>2014</v>
      </c>
      <c r="D788" s="37">
        <v>41716</v>
      </c>
      <c r="E788" s="37">
        <v>41720</v>
      </c>
      <c r="F788" s="36" t="s">
        <v>23</v>
      </c>
      <c r="G788" s="36" t="s">
        <v>486</v>
      </c>
      <c r="H788" s="36" t="s">
        <v>487</v>
      </c>
      <c r="I788" s="36" t="s">
        <v>26</v>
      </c>
      <c r="J788" s="36" t="s">
        <v>27</v>
      </c>
      <c r="K788" s="36" t="s">
        <v>2470</v>
      </c>
      <c r="L788" s="36" t="s">
        <v>43</v>
      </c>
      <c r="M788" s="36">
        <v>93534</v>
      </c>
      <c r="N788" s="36" t="s">
        <v>44</v>
      </c>
      <c r="O788" s="36" t="s">
        <v>2471</v>
      </c>
      <c r="P788" s="36" t="s">
        <v>46</v>
      </c>
      <c r="Q788" s="36" t="s">
        <v>75</v>
      </c>
      <c r="R788" s="36" t="s">
        <v>2472</v>
      </c>
      <c r="S788" s="36">
        <v>17.456</v>
      </c>
      <c r="T788" s="36">
        <v>2</v>
      </c>
      <c r="U788" s="36">
        <v>0.2</v>
      </c>
      <c r="V788" s="36">
        <v>5.8914</v>
      </c>
    </row>
    <row r="789" spans="1:22" x14ac:dyDescent="0.25">
      <c r="A789" s="36">
        <v>788</v>
      </c>
      <c r="B789" s="36" t="s">
        <v>2473</v>
      </c>
      <c r="C789" s="36">
        <v>2012</v>
      </c>
      <c r="D789" s="37">
        <v>41255</v>
      </c>
      <c r="E789" s="37">
        <v>41259</v>
      </c>
      <c r="F789" s="36" t="s">
        <v>50</v>
      </c>
      <c r="G789" s="36" t="s">
        <v>2474</v>
      </c>
      <c r="H789" s="36" t="s">
        <v>2475</v>
      </c>
      <c r="I789" s="36" t="s">
        <v>26</v>
      </c>
      <c r="J789" s="36" t="s">
        <v>27</v>
      </c>
      <c r="K789" s="36" t="s">
        <v>2470</v>
      </c>
      <c r="L789" s="36" t="s">
        <v>43</v>
      </c>
      <c r="M789" s="36">
        <v>93534</v>
      </c>
      <c r="N789" s="36" t="s">
        <v>44</v>
      </c>
      <c r="O789" s="36" t="s">
        <v>2476</v>
      </c>
      <c r="P789" s="36" t="s">
        <v>32</v>
      </c>
      <c r="Q789" s="36" t="s">
        <v>36</v>
      </c>
      <c r="R789" s="36" t="s">
        <v>2477</v>
      </c>
      <c r="S789" s="36">
        <v>348.928</v>
      </c>
      <c r="T789" s="36">
        <v>2</v>
      </c>
      <c r="U789" s="36">
        <v>0.2</v>
      </c>
      <c r="V789" s="36">
        <v>34.892800000000001</v>
      </c>
    </row>
    <row r="790" spans="1:22" x14ac:dyDescent="0.25">
      <c r="A790" s="36">
        <v>789</v>
      </c>
      <c r="B790" s="36" t="s">
        <v>2478</v>
      </c>
      <c r="C790" s="36">
        <v>2012</v>
      </c>
      <c r="D790" s="37">
        <v>41086</v>
      </c>
      <c r="E790" s="37">
        <v>41090</v>
      </c>
      <c r="F790" s="36" t="s">
        <v>50</v>
      </c>
      <c r="G790" s="36" t="s">
        <v>1674</v>
      </c>
      <c r="H790" s="36" t="s">
        <v>1675</v>
      </c>
      <c r="I790" s="36" t="s">
        <v>26</v>
      </c>
      <c r="J790" s="36" t="s">
        <v>27</v>
      </c>
      <c r="K790" s="36" t="s">
        <v>1464</v>
      </c>
      <c r="L790" s="36" t="s">
        <v>319</v>
      </c>
      <c r="M790" s="36">
        <v>23223</v>
      </c>
      <c r="N790" s="36" t="s">
        <v>30</v>
      </c>
      <c r="O790" s="36" t="s">
        <v>1494</v>
      </c>
      <c r="P790" s="36" t="s">
        <v>46</v>
      </c>
      <c r="Q790" s="36" t="s">
        <v>75</v>
      </c>
      <c r="R790" s="36" t="s">
        <v>1495</v>
      </c>
      <c r="S790" s="36">
        <v>143.96</v>
      </c>
      <c r="T790" s="36">
        <v>4</v>
      </c>
      <c r="U790" s="36">
        <v>0</v>
      </c>
      <c r="V790" s="36">
        <v>69.100800000000007</v>
      </c>
    </row>
    <row r="791" spans="1:22" x14ac:dyDescent="0.25">
      <c r="A791" s="36">
        <v>790</v>
      </c>
      <c r="B791" s="36" t="s">
        <v>2478</v>
      </c>
      <c r="C791" s="36">
        <v>2012</v>
      </c>
      <c r="D791" s="37">
        <v>41086</v>
      </c>
      <c r="E791" s="37">
        <v>41090</v>
      </c>
      <c r="F791" s="36" t="s">
        <v>50</v>
      </c>
      <c r="G791" s="36" t="s">
        <v>1674</v>
      </c>
      <c r="H791" s="36" t="s">
        <v>1675</v>
      </c>
      <c r="I791" s="36" t="s">
        <v>26</v>
      </c>
      <c r="J791" s="36" t="s">
        <v>27</v>
      </c>
      <c r="K791" s="36" t="s">
        <v>1464</v>
      </c>
      <c r="L791" s="36" t="s">
        <v>319</v>
      </c>
      <c r="M791" s="36">
        <v>23223</v>
      </c>
      <c r="N791" s="36" t="s">
        <v>30</v>
      </c>
      <c r="O791" s="36" t="s">
        <v>1635</v>
      </c>
      <c r="P791" s="36" t="s">
        <v>46</v>
      </c>
      <c r="Q791" s="36" t="s">
        <v>59</v>
      </c>
      <c r="R791" s="36" t="s">
        <v>1636</v>
      </c>
      <c r="S791" s="36">
        <v>15.42</v>
      </c>
      <c r="T791" s="36">
        <v>1</v>
      </c>
      <c r="U791" s="36">
        <v>0</v>
      </c>
      <c r="V791" s="36">
        <v>4.1634000000000002</v>
      </c>
    </row>
    <row r="792" spans="1:22" x14ac:dyDescent="0.25">
      <c r="A792" s="36">
        <v>791</v>
      </c>
      <c r="B792" s="36" t="s">
        <v>2478</v>
      </c>
      <c r="C792" s="36">
        <v>2012</v>
      </c>
      <c r="D792" s="37">
        <v>41086</v>
      </c>
      <c r="E792" s="37">
        <v>41090</v>
      </c>
      <c r="F792" s="36" t="s">
        <v>50</v>
      </c>
      <c r="G792" s="36" t="s">
        <v>1674</v>
      </c>
      <c r="H792" s="36" t="s">
        <v>1675</v>
      </c>
      <c r="I792" s="36" t="s">
        <v>26</v>
      </c>
      <c r="J792" s="36" t="s">
        <v>27</v>
      </c>
      <c r="K792" s="36" t="s">
        <v>1464</v>
      </c>
      <c r="L792" s="36" t="s">
        <v>319</v>
      </c>
      <c r="M792" s="36">
        <v>23223</v>
      </c>
      <c r="N792" s="36" t="s">
        <v>30</v>
      </c>
      <c r="O792" s="36" t="s">
        <v>2479</v>
      </c>
      <c r="P792" s="36" t="s">
        <v>46</v>
      </c>
      <c r="Q792" s="36" t="s">
        <v>75</v>
      </c>
      <c r="R792" s="36" t="s">
        <v>2480</v>
      </c>
      <c r="S792" s="36">
        <v>43.04</v>
      </c>
      <c r="T792" s="36">
        <v>8</v>
      </c>
      <c r="U792" s="36">
        <v>0</v>
      </c>
      <c r="V792" s="36">
        <v>21.089600000000001</v>
      </c>
    </row>
    <row r="793" spans="1:22" x14ac:dyDescent="0.25">
      <c r="A793" s="36">
        <v>792</v>
      </c>
      <c r="B793" s="36" t="s">
        <v>2478</v>
      </c>
      <c r="C793" s="36">
        <v>2012</v>
      </c>
      <c r="D793" s="37">
        <v>41086</v>
      </c>
      <c r="E793" s="37">
        <v>41090</v>
      </c>
      <c r="F793" s="36" t="s">
        <v>50</v>
      </c>
      <c r="G793" s="36" t="s">
        <v>1674</v>
      </c>
      <c r="H793" s="36" t="s">
        <v>1675</v>
      </c>
      <c r="I793" s="36" t="s">
        <v>26</v>
      </c>
      <c r="J793" s="36" t="s">
        <v>27</v>
      </c>
      <c r="K793" s="36" t="s">
        <v>1464</v>
      </c>
      <c r="L793" s="36" t="s">
        <v>319</v>
      </c>
      <c r="M793" s="36">
        <v>23223</v>
      </c>
      <c r="N793" s="36" t="s">
        <v>30</v>
      </c>
      <c r="O793" s="36" t="s">
        <v>2481</v>
      </c>
      <c r="P793" s="36" t="s">
        <v>32</v>
      </c>
      <c r="Q793" s="36" t="s">
        <v>36</v>
      </c>
      <c r="R793" s="36" t="s">
        <v>2482</v>
      </c>
      <c r="S793" s="36">
        <v>332.94</v>
      </c>
      <c r="T793" s="36">
        <v>3</v>
      </c>
      <c r="U793" s="36">
        <v>0</v>
      </c>
      <c r="V793" s="36">
        <v>79.905600000000007</v>
      </c>
    </row>
    <row r="794" spans="1:22" x14ac:dyDescent="0.25">
      <c r="A794" s="36">
        <v>793</v>
      </c>
      <c r="B794" s="36" t="s">
        <v>2483</v>
      </c>
      <c r="C794" s="36">
        <v>2013</v>
      </c>
      <c r="D794" s="37">
        <v>41415</v>
      </c>
      <c r="E794" s="37">
        <v>41415</v>
      </c>
      <c r="F794" s="36" t="s">
        <v>1290</v>
      </c>
      <c r="G794" s="36" t="s">
        <v>2484</v>
      </c>
      <c r="H794" s="36" t="s">
        <v>2485</v>
      </c>
      <c r="I794" s="36" t="s">
        <v>26</v>
      </c>
      <c r="J794" s="36" t="s">
        <v>27</v>
      </c>
      <c r="K794" s="36" t="s">
        <v>2486</v>
      </c>
      <c r="L794" s="36" t="s">
        <v>88</v>
      </c>
      <c r="M794" s="36">
        <v>28806</v>
      </c>
      <c r="N794" s="36" t="s">
        <v>30</v>
      </c>
      <c r="O794" s="36" t="s">
        <v>2487</v>
      </c>
      <c r="P794" s="36" t="s">
        <v>71</v>
      </c>
      <c r="Q794" s="36" t="s">
        <v>72</v>
      </c>
      <c r="R794" s="36" t="s">
        <v>2488</v>
      </c>
      <c r="S794" s="36">
        <v>1363.96</v>
      </c>
      <c r="T794" s="36">
        <v>5</v>
      </c>
      <c r="U794" s="36">
        <v>0.2</v>
      </c>
      <c r="V794" s="36">
        <v>85.247500000000002</v>
      </c>
    </row>
    <row r="795" spans="1:22" x14ac:dyDescent="0.25">
      <c r="A795" s="36">
        <v>794</v>
      </c>
      <c r="B795" s="36" t="s">
        <v>2489</v>
      </c>
      <c r="C795" s="36">
        <v>2011</v>
      </c>
      <c r="D795" s="37">
        <v>40806</v>
      </c>
      <c r="E795" s="37">
        <v>40812</v>
      </c>
      <c r="F795" s="36" t="s">
        <v>50</v>
      </c>
      <c r="G795" s="36" t="s">
        <v>2490</v>
      </c>
      <c r="H795" s="36" t="s">
        <v>2491</v>
      </c>
      <c r="I795" s="36" t="s">
        <v>26</v>
      </c>
      <c r="J795" s="36" t="s">
        <v>27</v>
      </c>
      <c r="K795" s="36" t="s">
        <v>127</v>
      </c>
      <c r="L795" s="36" t="s">
        <v>43</v>
      </c>
      <c r="M795" s="36">
        <v>94110</v>
      </c>
      <c r="N795" s="36" t="s">
        <v>44</v>
      </c>
      <c r="O795" s="36" t="s">
        <v>2492</v>
      </c>
      <c r="P795" s="36" t="s">
        <v>46</v>
      </c>
      <c r="Q795" s="36" t="s">
        <v>47</v>
      </c>
      <c r="R795" s="36" t="s">
        <v>2493</v>
      </c>
      <c r="S795" s="36">
        <v>9.9600000000000009</v>
      </c>
      <c r="T795" s="36">
        <v>2</v>
      </c>
      <c r="U795" s="36">
        <v>0</v>
      </c>
      <c r="V795" s="36">
        <v>4.5815999999999999</v>
      </c>
    </row>
    <row r="796" spans="1:22" x14ac:dyDescent="0.25">
      <c r="A796" s="36">
        <v>795</v>
      </c>
      <c r="B796" s="36" t="s">
        <v>2489</v>
      </c>
      <c r="C796" s="36">
        <v>2011</v>
      </c>
      <c r="D796" s="37">
        <v>40806</v>
      </c>
      <c r="E796" s="37">
        <v>40812</v>
      </c>
      <c r="F796" s="36" t="s">
        <v>50</v>
      </c>
      <c r="G796" s="36" t="s">
        <v>2490</v>
      </c>
      <c r="H796" s="36" t="s">
        <v>2491</v>
      </c>
      <c r="I796" s="36" t="s">
        <v>26</v>
      </c>
      <c r="J796" s="36" t="s">
        <v>27</v>
      </c>
      <c r="K796" s="36" t="s">
        <v>127</v>
      </c>
      <c r="L796" s="36" t="s">
        <v>43</v>
      </c>
      <c r="M796" s="36">
        <v>94110</v>
      </c>
      <c r="N796" s="36" t="s">
        <v>44</v>
      </c>
      <c r="O796" s="36" t="s">
        <v>1434</v>
      </c>
      <c r="P796" s="36" t="s">
        <v>46</v>
      </c>
      <c r="Q796" s="36" t="s">
        <v>90</v>
      </c>
      <c r="R796" s="36" t="s">
        <v>1435</v>
      </c>
      <c r="S796" s="36">
        <v>21.72</v>
      </c>
      <c r="T796" s="36">
        <v>4</v>
      </c>
      <c r="U796" s="36">
        <v>0</v>
      </c>
      <c r="V796" s="36">
        <v>10.642799999999999</v>
      </c>
    </row>
    <row r="797" spans="1:22" x14ac:dyDescent="0.25">
      <c r="A797" s="36">
        <v>796</v>
      </c>
      <c r="B797" s="36" t="s">
        <v>2494</v>
      </c>
      <c r="C797" s="36">
        <v>2014</v>
      </c>
      <c r="D797" s="37">
        <v>41904</v>
      </c>
      <c r="E797" s="37">
        <v>41909</v>
      </c>
      <c r="F797" s="36" t="s">
        <v>50</v>
      </c>
      <c r="G797" s="36" t="s">
        <v>2495</v>
      </c>
      <c r="H797" s="36" t="s">
        <v>2496</v>
      </c>
      <c r="I797" s="36" t="s">
        <v>26</v>
      </c>
      <c r="J797" s="36" t="s">
        <v>27</v>
      </c>
      <c r="K797" s="36" t="s">
        <v>389</v>
      </c>
      <c r="L797" s="36" t="s">
        <v>229</v>
      </c>
      <c r="M797" s="36">
        <v>55901</v>
      </c>
      <c r="N797" s="36" t="s">
        <v>105</v>
      </c>
      <c r="O797" s="36" t="s">
        <v>2391</v>
      </c>
      <c r="P797" s="36" t="s">
        <v>46</v>
      </c>
      <c r="Q797" s="36" t="s">
        <v>75</v>
      </c>
      <c r="R797" s="36" t="s">
        <v>2392</v>
      </c>
      <c r="S797" s="36">
        <v>20.16</v>
      </c>
      <c r="T797" s="36">
        <v>7</v>
      </c>
      <c r="U797" s="36">
        <v>0</v>
      </c>
      <c r="V797" s="36">
        <v>9.8783999999999992</v>
      </c>
    </row>
    <row r="798" spans="1:22" x14ac:dyDescent="0.25">
      <c r="A798" s="36">
        <v>797</v>
      </c>
      <c r="B798" s="36" t="s">
        <v>2497</v>
      </c>
      <c r="C798" s="36">
        <v>2012</v>
      </c>
      <c r="D798" s="37">
        <v>41267</v>
      </c>
      <c r="E798" s="37">
        <v>41269</v>
      </c>
      <c r="F798" s="36" t="s">
        <v>188</v>
      </c>
      <c r="G798" s="36" t="s">
        <v>910</v>
      </c>
      <c r="H798" s="36" t="s">
        <v>911</v>
      </c>
      <c r="I798" s="36" t="s">
        <v>41</v>
      </c>
      <c r="J798" s="36" t="s">
        <v>27</v>
      </c>
      <c r="K798" s="36" t="s">
        <v>389</v>
      </c>
      <c r="L798" s="36" t="s">
        <v>267</v>
      </c>
      <c r="M798" s="36">
        <v>14609</v>
      </c>
      <c r="N798" s="36" t="s">
        <v>148</v>
      </c>
      <c r="O798" s="36" t="s">
        <v>2498</v>
      </c>
      <c r="P798" s="36" t="s">
        <v>46</v>
      </c>
      <c r="Q798" s="36" t="s">
        <v>90</v>
      </c>
      <c r="R798" s="36" t="s">
        <v>2499</v>
      </c>
      <c r="S798" s="36">
        <v>132.79</v>
      </c>
      <c r="T798" s="36">
        <v>7</v>
      </c>
      <c r="U798" s="36">
        <v>0</v>
      </c>
      <c r="V798" s="36">
        <v>63.739199999999997</v>
      </c>
    </row>
    <row r="799" spans="1:22" x14ac:dyDescent="0.25">
      <c r="A799" s="36">
        <v>798</v>
      </c>
      <c r="B799" s="36" t="s">
        <v>2497</v>
      </c>
      <c r="C799" s="36">
        <v>2012</v>
      </c>
      <c r="D799" s="37">
        <v>41267</v>
      </c>
      <c r="E799" s="37">
        <v>41269</v>
      </c>
      <c r="F799" s="36" t="s">
        <v>188</v>
      </c>
      <c r="G799" s="36" t="s">
        <v>910</v>
      </c>
      <c r="H799" s="36" t="s">
        <v>911</v>
      </c>
      <c r="I799" s="36" t="s">
        <v>41</v>
      </c>
      <c r="J799" s="36" t="s">
        <v>27</v>
      </c>
      <c r="K799" s="36" t="s">
        <v>389</v>
      </c>
      <c r="L799" s="36" t="s">
        <v>267</v>
      </c>
      <c r="M799" s="36">
        <v>14609</v>
      </c>
      <c r="N799" s="36" t="s">
        <v>148</v>
      </c>
      <c r="O799" s="36" t="s">
        <v>89</v>
      </c>
      <c r="P799" s="36" t="s">
        <v>46</v>
      </c>
      <c r="Q799" s="36" t="s">
        <v>90</v>
      </c>
      <c r="R799" s="36" t="s">
        <v>91</v>
      </c>
      <c r="S799" s="36">
        <v>12.96</v>
      </c>
      <c r="T799" s="36">
        <v>2</v>
      </c>
      <c r="U799" s="36">
        <v>0</v>
      </c>
      <c r="V799" s="36">
        <v>6.2207999999999997</v>
      </c>
    </row>
    <row r="800" spans="1:22" x14ac:dyDescent="0.25">
      <c r="A800" s="36">
        <v>799</v>
      </c>
      <c r="B800" s="36" t="s">
        <v>2497</v>
      </c>
      <c r="C800" s="36">
        <v>2012</v>
      </c>
      <c r="D800" s="37">
        <v>41267</v>
      </c>
      <c r="E800" s="37">
        <v>41269</v>
      </c>
      <c r="F800" s="36" t="s">
        <v>188</v>
      </c>
      <c r="G800" s="36" t="s">
        <v>910</v>
      </c>
      <c r="H800" s="36" t="s">
        <v>911</v>
      </c>
      <c r="I800" s="36" t="s">
        <v>41</v>
      </c>
      <c r="J800" s="36" t="s">
        <v>27</v>
      </c>
      <c r="K800" s="36" t="s">
        <v>389</v>
      </c>
      <c r="L800" s="36" t="s">
        <v>267</v>
      </c>
      <c r="M800" s="36">
        <v>14609</v>
      </c>
      <c r="N800" s="36" t="s">
        <v>148</v>
      </c>
      <c r="O800" s="36" t="s">
        <v>2500</v>
      </c>
      <c r="P800" s="36" t="s">
        <v>46</v>
      </c>
      <c r="Q800" s="36" t="s">
        <v>47</v>
      </c>
      <c r="R800" s="36" t="s">
        <v>2501</v>
      </c>
      <c r="S800" s="36">
        <v>21.56</v>
      </c>
      <c r="T800" s="36">
        <v>7</v>
      </c>
      <c r="U800" s="36">
        <v>0</v>
      </c>
      <c r="V800" s="36">
        <v>10.348800000000001</v>
      </c>
    </row>
    <row r="801" spans="1:22" x14ac:dyDescent="0.25">
      <c r="A801" s="36">
        <v>800</v>
      </c>
      <c r="B801" s="36" t="s">
        <v>2502</v>
      </c>
      <c r="C801" s="36">
        <v>2012</v>
      </c>
      <c r="D801" s="37">
        <v>41240</v>
      </c>
      <c r="E801" s="37">
        <v>41246</v>
      </c>
      <c r="F801" s="36" t="s">
        <v>50</v>
      </c>
      <c r="G801" s="36" t="s">
        <v>2503</v>
      </c>
      <c r="H801" s="36" t="s">
        <v>2504</v>
      </c>
      <c r="I801" s="36" t="s">
        <v>26</v>
      </c>
      <c r="J801" s="36" t="s">
        <v>27</v>
      </c>
      <c r="K801" s="36" t="s">
        <v>2505</v>
      </c>
      <c r="L801" s="36" t="s">
        <v>43</v>
      </c>
      <c r="M801" s="36">
        <v>92530</v>
      </c>
      <c r="N801" s="36" t="s">
        <v>44</v>
      </c>
      <c r="O801" s="36" t="s">
        <v>1839</v>
      </c>
      <c r="P801" s="36" t="s">
        <v>32</v>
      </c>
      <c r="Q801" s="36" t="s">
        <v>36</v>
      </c>
      <c r="R801" s="36" t="s">
        <v>1840</v>
      </c>
      <c r="S801" s="36">
        <v>283.92</v>
      </c>
      <c r="T801" s="36">
        <v>5</v>
      </c>
      <c r="U801" s="36">
        <v>0.2</v>
      </c>
      <c r="V801" s="36">
        <v>17.745000000000001</v>
      </c>
    </row>
    <row r="802" spans="1:22" x14ac:dyDescent="0.25">
      <c r="A802" s="36">
        <v>801</v>
      </c>
      <c r="B802" s="36" t="s">
        <v>2506</v>
      </c>
      <c r="C802" s="36">
        <v>2014</v>
      </c>
      <c r="D802" s="37">
        <v>41691</v>
      </c>
      <c r="E802" s="37">
        <v>41694</v>
      </c>
      <c r="F802" s="36" t="s">
        <v>188</v>
      </c>
      <c r="G802" s="36" t="s">
        <v>2507</v>
      </c>
      <c r="H802" s="36" t="s">
        <v>2508</v>
      </c>
      <c r="I802" s="36" t="s">
        <v>41</v>
      </c>
      <c r="J802" s="36" t="s">
        <v>27</v>
      </c>
      <c r="K802" s="36" t="s">
        <v>947</v>
      </c>
      <c r="L802" s="36" t="s">
        <v>43</v>
      </c>
      <c r="M802" s="36">
        <v>92105</v>
      </c>
      <c r="N802" s="36" t="s">
        <v>44</v>
      </c>
      <c r="O802" s="36" t="s">
        <v>2509</v>
      </c>
      <c r="P802" s="36" t="s">
        <v>32</v>
      </c>
      <c r="Q802" s="36" t="s">
        <v>65</v>
      </c>
      <c r="R802" s="36" t="s">
        <v>2510</v>
      </c>
      <c r="S802" s="36">
        <v>22.23</v>
      </c>
      <c r="T802" s="36">
        <v>1</v>
      </c>
      <c r="U802" s="36">
        <v>0</v>
      </c>
      <c r="V802" s="36">
        <v>7.3358999999999996</v>
      </c>
    </row>
    <row r="803" spans="1:22" x14ac:dyDescent="0.25">
      <c r="A803" s="36">
        <v>802</v>
      </c>
      <c r="B803" s="36" t="s">
        <v>2506</v>
      </c>
      <c r="C803" s="36">
        <v>2014</v>
      </c>
      <c r="D803" s="37">
        <v>41691</v>
      </c>
      <c r="E803" s="37">
        <v>41694</v>
      </c>
      <c r="F803" s="36" t="s">
        <v>188</v>
      </c>
      <c r="G803" s="36" t="s">
        <v>2507</v>
      </c>
      <c r="H803" s="36" t="s">
        <v>2508</v>
      </c>
      <c r="I803" s="36" t="s">
        <v>41</v>
      </c>
      <c r="J803" s="36" t="s">
        <v>27</v>
      </c>
      <c r="K803" s="36" t="s">
        <v>947</v>
      </c>
      <c r="L803" s="36" t="s">
        <v>43</v>
      </c>
      <c r="M803" s="36">
        <v>92105</v>
      </c>
      <c r="N803" s="36" t="s">
        <v>44</v>
      </c>
      <c r="O803" s="36" t="s">
        <v>962</v>
      </c>
      <c r="P803" s="36" t="s">
        <v>71</v>
      </c>
      <c r="Q803" s="36" t="s">
        <v>72</v>
      </c>
      <c r="R803" s="36" t="s">
        <v>963</v>
      </c>
      <c r="S803" s="36">
        <v>215.96799999999999</v>
      </c>
      <c r="T803" s="36">
        <v>2</v>
      </c>
      <c r="U803" s="36">
        <v>0.2</v>
      </c>
      <c r="V803" s="36">
        <v>18.897200000000002</v>
      </c>
    </row>
    <row r="804" spans="1:22" x14ac:dyDescent="0.25">
      <c r="A804" s="36">
        <v>803</v>
      </c>
      <c r="B804" s="36" t="s">
        <v>2511</v>
      </c>
      <c r="C804" s="36">
        <v>2013</v>
      </c>
      <c r="D804" s="37">
        <v>41505</v>
      </c>
      <c r="E804" s="37">
        <v>41510</v>
      </c>
      <c r="F804" s="36" t="s">
        <v>23</v>
      </c>
      <c r="G804" s="36" t="s">
        <v>2507</v>
      </c>
      <c r="H804" s="36" t="s">
        <v>2508</v>
      </c>
      <c r="I804" s="36" t="s">
        <v>41</v>
      </c>
      <c r="J804" s="36" t="s">
        <v>27</v>
      </c>
      <c r="K804" s="36" t="s">
        <v>266</v>
      </c>
      <c r="L804" s="36" t="s">
        <v>267</v>
      </c>
      <c r="M804" s="36">
        <v>10024</v>
      </c>
      <c r="N804" s="36" t="s">
        <v>148</v>
      </c>
      <c r="O804" s="36" t="s">
        <v>2512</v>
      </c>
      <c r="P804" s="36" t="s">
        <v>46</v>
      </c>
      <c r="Q804" s="36" t="s">
        <v>78</v>
      </c>
      <c r="R804" s="36" t="s">
        <v>2513</v>
      </c>
      <c r="S804" s="36">
        <v>355.32</v>
      </c>
      <c r="T804" s="36">
        <v>9</v>
      </c>
      <c r="U804" s="36">
        <v>0</v>
      </c>
      <c r="V804" s="36">
        <v>99.489599999999996</v>
      </c>
    </row>
    <row r="805" spans="1:22" x14ac:dyDescent="0.25">
      <c r="A805" s="36">
        <v>804</v>
      </c>
      <c r="B805" s="36" t="s">
        <v>2514</v>
      </c>
      <c r="C805" s="36">
        <v>2013</v>
      </c>
      <c r="D805" s="37">
        <v>41346</v>
      </c>
      <c r="E805" s="37">
        <v>41351</v>
      </c>
      <c r="F805" s="36" t="s">
        <v>50</v>
      </c>
      <c r="G805" s="36" t="s">
        <v>2515</v>
      </c>
      <c r="H805" s="36" t="s">
        <v>2516</v>
      </c>
      <c r="I805" s="36" t="s">
        <v>41</v>
      </c>
      <c r="J805" s="36" t="s">
        <v>27</v>
      </c>
      <c r="K805" s="36" t="s">
        <v>735</v>
      </c>
      <c r="L805" s="36" t="s">
        <v>736</v>
      </c>
      <c r="M805" s="36">
        <v>71203</v>
      </c>
      <c r="N805" s="36" t="s">
        <v>30</v>
      </c>
      <c r="O805" s="36" t="s">
        <v>2517</v>
      </c>
      <c r="P805" s="36" t="s">
        <v>46</v>
      </c>
      <c r="Q805" s="36" t="s">
        <v>90</v>
      </c>
      <c r="R805" s="36" t="s">
        <v>2518</v>
      </c>
      <c r="S805" s="36">
        <v>12.96</v>
      </c>
      <c r="T805" s="36">
        <v>2</v>
      </c>
      <c r="U805" s="36">
        <v>0</v>
      </c>
      <c r="V805" s="36">
        <v>6.2207999999999997</v>
      </c>
    </row>
    <row r="806" spans="1:22" x14ac:dyDescent="0.25">
      <c r="A806" s="36">
        <v>805</v>
      </c>
      <c r="B806" s="36" t="s">
        <v>2519</v>
      </c>
      <c r="C806" s="36">
        <v>2014</v>
      </c>
      <c r="D806" s="37">
        <v>41752</v>
      </c>
      <c r="E806" s="37">
        <v>41754</v>
      </c>
      <c r="F806" s="36" t="s">
        <v>188</v>
      </c>
      <c r="G806" s="36" t="s">
        <v>2520</v>
      </c>
      <c r="H806" s="36" t="s">
        <v>2521</v>
      </c>
      <c r="I806" s="36" t="s">
        <v>26</v>
      </c>
      <c r="J806" s="36" t="s">
        <v>27</v>
      </c>
      <c r="K806" s="36" t="s">
        <v>127</v>
      </c>
      <c r="L806" s="36" t="s">
        <v>43</v>
      </c>
      <c r="M806" s="36">
        <v>94122</v>
      </c>
      <c r="N806" s="36" t="s">
        <v>44</v>
      </c>
      <c r="O806" s="36" t="s">
        <v>2522</v>
      </c>
      <c r="P806" s="36" t="s">
        <v>32</v>
      </c>
      <c r="Q806" s="36" t="s">
        <v>65</v>
      </c>
      <c r="R806" s="36" t="s">
        <v>2523</v>
      </c>
      <c r="S806" s="36">
        <v>18.28</v>
      </c>
      <c r="T806" s="36">
        <v>2</v>
      </c>
      <c r="U806" s="36">
        <v>0</v>
      </c>
      <c r="V806" s="36">
        <v>6.2152000000000003</v>
      </c>
    </row>
    <row r="807" spans="1:22" x14ac:dyDescent="0.25">
      <c r="A807" s="36">
        <v>806</v>
      </c>
      <c r="B807" s="36" t="s">
        <v>2524</v>
      </c>
      <c r="C807" s="36">
        <v>2011</v>
      </c>
      <c r="D807" s="37">
        <v>40848</v>
      </c>
      <c r="E807" s="37">
        <v>40854</v>
      </c>
      <c r="F807" s="36" t="s">
        <v>50</v>
      </c>
      <c r="G807" s="36" t="s">
        <v>1329</v>
      </c>
      <c r="H807" s="36" t="s">
        <v>1330</v>
      </c>
      <c r="I807" s="36" t="s">
        <v>26</v>
      </c>
      <c r="J807" s="36" t="s">
        <v>27</v>
      </c>
      <c r="K807" s="36" t="s">
        <v>807</v>
      </c>
      <c r="L807" s="36" t="s">
        <v>457</v>
      </c>
      <c r="M807" s="36">
        <v>80219</v>
      </c>
      <c r="N807" s="36" t="s">
        <v>44</v>
      </c>
      <c r="O807" s="36" t="s">
        <v>2525</v>
      </c>
      <c r="P807" s="36" t="s">
        <v>46</v>
      </c>
      <c r="Q807" s="36" t="s">
        <v>68</v>
      </c>
      <c r="R807" s="36" t="s">
        <v>2526</v>
      </c>
      <c r="S807" s="36">
        <v>43.176000000000002</v>
      </c>
      <c r="T807" s="36">
        <v>3</v>
      </c>
      <c r="U807" s="36">
        <v>0.2</v>
      </c>
      <c r="V807" s="36">
        <v>4.3175999999999997</v>
      </c>
    </row>
    <row r="808" spans="1:22" x14ac:dyDescent="0.25">
      <c r="A808" s="36">
        <v>807</v>
      </c>
      <c r="B808" s="36" t="s">
        <v>2524</v>
      </c>
      <c r="C808" s="36">
        <v>2011</v>
      </c>
      <c r="D808" s="37">
        <v>40848</v>
      </c>
      <c r="E808" s="37">
        <v>40854</v>
      </c>
      <c r="F808" s="36" t="s">
        <v>50</v>
      </c>
      <c r="G808" s="36" t="s">
        <v>1329</v>
      </c>
      <c r="H808" s="36" t="s">
        <v>1330</v>
      </c>
      <c r="I808" s="36" t="s">
        <v>26</v>
      </c>
      <c r="J808" s="36" t="s">
        <v>27</v>
      </c>
      <c r="K808" s="36" t="s">
        <v>807</v>
      </c>
      <c r="L808" s="36" t="s">
        <v>457</v>
      </c>
      <c r="M808" s="36">
        <v>80219</v>
      </c>
      <c r="N808" s="36" t="s">
        <v>44</v>
      </c>
      <c r="O808" s="36" t="s">
        <v>2527</v>
      </c>
      <c r="P808" s="36" t="s">
        <v>71</v>
      </c>
      <c r="Q808" s="36" t="s">
        <v>72</v>
      </c>
      <c r="R808" s="36" t="s">
        <v>2528</v>
      </c>
      <c r="S808" s="36">
        <v>1983.9680000000001</v>
      </c>
      <c r="T808" s="36">
        <v>4</v>
      </c>
      <c r="U808" s="36">
        <v>0.2</v>
      </c>
      <c r="V808" s="36">
        <v>247.99600000000001</v>
      </c>
    </row>
    <row r="809" spans="1:22" x14ac:dyDescent="0.25">
      <c r="A809" s="36">
        <v>808</v>
      </c>
      <c r="B809" s="36" t="s">
        <v>2529</v>
      </c>
      <c r="C809" s="36">
        <v>2012</v>
      </c>
      <c r="D809" s="37">
        <v>40942</v>
      </c>
      <c r="E809" s="37">
        <v>40944</v>
      </c>
      <c r="F809" s="36" t="s">
        <v>188</v>
      </c>
      <c r="G809" s="36" t="s">
        <v>1821</v>
      </c>
      <c r="H809" s="36" t="s">
        <v>1822</v>
      </c>
      <c r="I809" s="36" t="s">
        <v>26</v>
      </c>
      <c r="J809" s="36" t="s">
        <v>27</v>
      </c>
      <c r="K809" s="36" t="s">
        <v>2530</v>
      </c>
      <c r="L809" s="36" t="s">
        <v>138</v>
      </c>
      <c r="M809" s="36">
        <v>68104</v>
      </c>
      <c r="N809" s="36" t="s">
        <v>105</v>
      </c>
      <c r="O809" s="36" t="s">
        <v>1492</v>
      </c>
      <c r="P809" s="36" t="s">
        <v>32</v>
      </c>
      <c r="Q809" s="36" t="s">
        <v>65</v>
      </c>
      <c r="R809" s="36" t="s">
        <v>1493</v>
      </c>
      <c r="S809" s="36">
        <v>28.4</v>
      </c>
      <c r="T809" s="36">
        <v>2</v>
      </c>
      <c r="U809" s="36">
        <v>0</v>
      </c>
      <c r="V809" s="36">
        <v>11.076000000000001</v>
      </c>
    </row>
    <row r="810" spans="1:22" x14ac:dyDescent="0.25">
      <c r="A810" s="36">
        <v>809</v>
      </c>
      <c r="B810" s="36" t="s">
        <v>2529</v>
      </c>
      <c r="C810" s="36">
        <v>2012</v>
      </c>
      <c r="D810" s="37">
        <v>40942</v>
      </c>
      <c r="E810" s="37">
        <v>40944</v>
      </c>
      <c r="F810" s="36" t="s">
        <v>188</v>
      </c>
      <c r="G810" s="36" t="s">
        <v>1821</v>
      </c>
      <c r="H810" s="36" t="s">
        <v>1822</v>
      </c>
      <c r="I810" s="36" t="s">
        <v>26</v>
      </c>
      <c r="J810" s="36" t="s">
        <v>27</v>
      </c>
      <c r="K810" s="36" t="s">
        <v>2530</v>
      </c>
      <c r="L810" s="36" t="s">
        <v>138</v>
      </c>
      <c r="M810" s="36">
        <v>68104</v>
      </c>
      <c r="N810" s="36" t="s">
        <v>105</v>
      </c>
      <c r="O810" s="36" t="s">
        <v>2531</v>
      </c>
      <c r="P810" s="36" t="s">
        <v>71</v>
      </c>
      <c r="Q810" s="36" t="s">
        <v>161</v>
      </c>
      <c r="R810" s="36" t="s">
        <v>2532</v>
      </c>
      <c r="S810" s="36">
        <v>149.97</v>
      </c>
      <c r="T810" s="36">
        <v>3</v>
      </c>
      <c r="U810" s="36">
        <v>0</v>
      </c>
      <c r="V810" s="36">
        <v>50.989800000000002</v>
      </c>
    </row>
    <row r="811" spans="1:22" x14ac:dyDescent="0.25">
      <c r="A811" s="36">
        <v>810</v>
      </c>
      <c r="B811" s="36" t="s">
        <v>2533</v>
      </c>
      <c r="C811" s="36">
        <v>2011</v>
      </c>
      <c r="D811" s="37">
        <v>40829</v>
      </c>
      <c r="E811" s="37">
        <v>40831</v>
      </c>
      <c r="F811" s="36" t="s">
        <v>188</v>
      </c>
      <c r="G811" s="36" t="s">
        <v>1974</v>
      </c>
      <c r="H811" s="36" t="s">
        <v>1975</v>
      </c>
      <c r="I811" s="36" t="s">
        <v>26</v>
      </c>
      <c r="J811" s="36" t="s">
        <v>27</v>
      </c>
      <c r="K811" s="36" t="s">
        <v>2534</v>
      </c>
      <c r="L811" s="36" t="s">
        <v>96</v>
      </c>
      <c r="M811" s="36">
        <v>98026</v>
      </c>
      <c r="N811" s="36" t="s">
        <v>44</v>
      </c>
      <c r="O811" s="36" t="s">
        <v>2535</v>
      </c>
      <c r="P811" s="36" t="s">
        <v>46</v>
      </c>
      <c r="Q811" s="36" t="s">
        <v>68</v>
      </c>
      <c r="R811" s="36" t="s">
        <v>2536</v>
      </c>
      <c r="S811" s="36">
        <v>11.52</v>
      </c>
      <c r="T811" s="36">
        <v>4</v>
      </c>
      <c r="U811" s="36">
        <v>0</v>
      </c>
      <c r="V811" s="36">
        <v>3.2256</v>
      </c>
    </row>
    <row r="812" spans="1:22" x14ac:dyDescent="0.25">
      <c r="A812" s="36">
        <v>811</v>
      </c>
      <c r="B812" s="36" t="s">
        <v>2533</v>
      </c>
      <c r="C812" s="36">
        <v>2011</v>
      </c>
      <c r="D812" s="37">
        <v>40829</v>
      </c>
      <c r="E812" s="37">
        <v>40831</v>
      </c>
      <c r="F812" s="36" t="s">
        <v>188</v>
      </c>
      <c r="G812" s="36" t="s">
        <v>1974</v>
      </c>
      <c r="H812" s="36" t="s">
        <v>1975</v>
      </c>
      <c r="I812" s="36" t="s">
        <v>26</v>
      </c>
      <c r="J812" s="36" t="s">
        <v>27</v>
      </c>
      <c r="K812" s="36" t="s">
        <v>2534</v>
      </c>
      <c r="L812" s="36" t="s">
        <v>96</v>
      </c>
      <c r="M812" s="36">
        <v>98026</v>
      </c>
      <c r="N812" s="36" t="s">
        <v>44</v>
      </c>
      <c r="O812" s="36" t="s">
        <v>1051</v>
      </c>
      <c r="P812" s="36" t="s">
        <v>32</v>
      </c>
      <c r="Q812" s="36" t="s">
        <v>56</v>
      </c>
      <c r="R812" s="36" t="s">
        <v>1052</v>
      </c>
      <c r="S812" s="36">
        <v>1298.55</v>
      </c>
      <c r="T812" s="36">
        <v>5</v>
      </c>
      <c r="U812" s="36">
        <v>0</v>
      </c>
      <c r="V812" s="36">
        <v>311.65199999999999</v>
      </c>
    </row>
    <row r="813" spans="1:22" x14ac:dyDescent="0.25">
      <c r="A813" s="36">
        <v>812</v>
      </c>
      <c r="B813" s="36" t="s">
        <v>2533</v>
      </c>
      <c r="C813" s="36">
        <v>2011</v>
      </c>
      <c r="D813" s="37">
        <v>40829</v>
      </c>
      <c r="E813" s="37">
        <v>40831</v>
      </c>
      <c r="F813" s="36" t="s">
        <v>188</v>
      </c>
      <c r="G813" s="36" t="s">
        <v>1974</v>
      </c>
      <c r="H813" s="36" t="s">
        <v>1975</v>
      </c>
      <c r="I813" s="36" t="s">
        <v>26</v>
      </c>
      <c r="J813" s="36" t="s">
        <v>27</v>
      </c>
      <c r="K813" s="36" t="s">
        <v>2534</v>
      </c>
      <c r="L813" s="36" t="s">
        <v>96</v>
      </c>
      <c r="M813" s="36">
        <v>98026</v>
      </c>
      <c r="N813" s="36" t="s">
        <v>44</v>
      </c>
      <c r="O813" s="36" t="s">
        <v>2537</v>
      </c>
      <c r="P813" s="36" t="s">
        <v>46</v>
      </c>
      <c r="Q813" s="36" t="s">
        <v>78</v>
      </c>
      <c r="R813" s="36" t="s">
        <v>2538</v>
      </c>
      <c r="S813" s="36">
        <v>213.92</v>
      </c>
      <c r="T813" s="36">
        <v>4</v>
      </c>
      <c r="U813" s="36">
        <v>0</v>
      </c>
      <c r="V813" s="36">
        <v>62.036799999999999</v>
      </c>
    </row>
    <row r="814" spans="1:22" x14ac:dyDescent="0.25">
      <c r="A814" s="36">
        <v>813</v>
      </c>
      <c r="B814" s="36" t="s">
        <v>2533</v>
      </c>
      <c r="C814" s="36">
        <v>2011</v>
      </c>
      <c r="D814" s="37">
        <v>40829</v>
      </c>
      <c r="E814" s="37">
        <v>40831</v>
      </c>
      <c r="F814" s="36" t="s">
        <v>188</v>
      </c>
      <c r="G814" s="36" t="s">
        <v>1974</v>
      </c>
      <c r="H814" s="36" t="s">
        <v>1975</v>
      </c>
      <c r="I814" s="36" t="s">
        <v>26</v>
      </c>
      <c r="J814" s="36" t="s">
        <v>27</v>
      </c>
      <c r="K814" s="36" t="s">
        <v>2534</v>
      </c>
      <c r="L814" s="36" t="s">
        <v>96</v>
      </c>
      <c r="M814" s="36">
        <v>98026</v>
      </c>
      <c r="N814" s="36" t="s">
        <v>44</v>
      </c>
      <c r="O814" s="36" t="s">
        <v>2149</v>
      </c>
      <c r="P814" s="36" t="s">
        <v>71</v>
      </c>
      <c r="Q814" s="36" t="s">
        <v>161</v>
      </c>
      <c r="R814" s="36" t="s">
        <v>2150</v>
      </c>
      <c r="S814" s="36">
        <v>25.78</v>
      </c>
      <c r="T814" s="36">
        <v>2</v>
      </c>
      <c r="U814" s="36">
        <v>0</v>
      </c>
      <c r="V814" s="36">
        <v>2.5779999999999998</v>
      </c>
    </row>
    <row r="815" spans="1:22" x14ac:dyDescent="0.25">
      <c r="A815" s="36">
        <v>814</v>
      </c>
      <c r="B815" s="36" t="s">
        <v>2539</v>
      </c>
      <c r="C815" s="36">
        <v>2014</v>
      </c>
      <c r="D815" s="37">
        <v>41774</v>
      </c>
      <c r="E815" s="37">
        <v>41774</v>
      </c>
      <c r="F815" s="36" t="s">
        <v>1290</v>
      </c>
      <c r="G815" s="36" t="s">
        <v>2540</v>
      </c>
      <c r="H815" s="36" t="s">
        <v>2541</v>
      </c>
      <c r="I815" s="36" t="s">
        <v>26</v>
      </c>
      <c r="J815" s="36" t="s">
        <v>27</v>
      </c>
      <c r="K815" s="36" t="s">
        <v>2542</v>
      </c>
      <c r="L815" s="36" t="s">
        <v>43</v>
      </c>
      <c r="M815" s="36">
        <v>92704</v>
      </c>
      <c r="N815" s="36" t="s">
        <v>44</v>
      </c>
      <c r="O815" s="36" t="s">
        <v>2522</v>
      </c>
      <c r="P815" s="36" t="s">
        <v>32</v>
      </c>
      <c r="Q815" s="36" t="s">
        <v>65</v>
      </c>
      <c r="R815" s="36" t="s">
        <v>2523</v>
      </c>
      <c r="S815" s="36">
        <v>18.28</v>
      </c>
      <c r="T815" s="36">
        <v>2</v>
      </c>
      <c r="U815" s="36">
        <v>0</v>
      </c>
      <c r="V815" s="36">
        <v>6.2152000000000003</v>
      </c>
    </row>
    <row r="816" spans="1:22" x14ac:dyDescent="0.25">
      <c r="A816" s="36">
        <v>815</v>
      </c>
      <c r="B816" s="36" t="s">
        <v>2539</v>
      </c>
      <c r="C816" s="36">
        <v>2014</v>
      </c>
      <c r="D816" s="37">
        <v>41774</v>
      </c>
      <c r="E816" s="37">
        <v>41774</v>
      </c>
      <c r="F816" s="36" t="s">
        <v>1290</v>
      </c>
      <c r="G816" s="36" t="s">
        <v>2540</v>
      </c>
      <c r="H816" s="36" t="s">
        <v>2541</v>
      </c>
      <c r="I816" s="36" t="s">
        <v>26</v>
      </c>
      <c r="J816" s="36" t="s">
        <v>27</v>
      </c>
      <c r="K816" s="36" t="s">
        <v>2542</v>
      </c>
      <c r="L816" s="36" t="s">
        <v>43</v>
      </c>
      <c r="M816" s="36">
        <v>92704</v>
      </c>
      <c r="N816" s="36" t="s">
        <v>44</v>
      </c>
      <c r="O816" s="36" t="s">
        <v>2543</v>
      </c>
      <c r="P816" s="36" t="s">
        <v>71</v>
      </c>
      <c r="Q816" s="36" t="s">
        <v>161</v>
      </c>
      <c r="R816" s="36" t="s">
        <v>2544</v>
      </c>
      <c r="S816" s="36">
        <v>1399.93</v>
      </c>
      <c r="T816" s="36">
        <v>7</v>
      </c>
      <c r="U816" s="36">
        <v>0</v>
      </c>
      <c r="V816" s="36">
        <v>601.96990000000005</v>
      </c>
    </row>
    <row r="817" spans="1:22" x14ac:dyDescent="0.25">
      <c r="A817" s="36">
        <v>816</v>
      </c>
      <c r="B817" s="36" t="s">
        <v>2545</v>
      </c>
      <c r="C817" s="36">
        <v>2012</v>
      </c>
      <c r="D817" s="37">
        <v>40988</v>
      </c>
      <c r="E817" s="37">
        <v>40991</v>
      </c>
      <c r="F817" s="36" t="s">
        <v>188</v>
      </c>
      <c r="G817" s="36" t="s">
        <v>2546</v>
      </c>
      <c r="H817" s="36" t="s">
        <v>2547</v>
      </c>
      <c r="I817" s="36" t="s">
        <v>41</v>
      </c>
      <c r="J817" s="36" t="s">
        <v>27</v>
      </c>
      <c r="K817" s="36" t="s">
        <v>2548</v>
      </c>
      <c r="L817" s="36" t="s">
        <v>114</v>
      </c>
      <c r="M817" s="36">
        <v>53209</v>
      </c>
      <c r="N817" s="36" t="s">
        <v>105</v>
      </c>
      <c r="O817" s="36" t="s">
        <v>768</v>
      </c>
      <c r="P817" s="36" t="s">
        <v>46</v>
      </c>
      <c r="Q817" s="36" t="s">
        <v>90</v>
      </c>
      <c r="R817" s="36" t="s">
        <v>769</v>
      </c>
      <c r="S817" s="36">
        <v>51.84</v>
      </c>
      <c r="T817" s="36">
        <v>8</v>
      </c>
      <c r="U817" s="36">
        <v>0</v>
      </c>
      <c r="V817" s="36">
        <v>24.883199999999999</v>
      </c>
    </row>
    <row r="818" spans="1:22" x14ac:dyDescent="0.25">
      <c r="A818" s="36">
        <v>817</v>
      </c>
      <c r="B818" s="36" t="s">
        <v>2549</v>
      </c>
      <c r="C818" s="36">
        <v>2013</v>
      </c>
      <c r="D818" s="37">
        <v>41533</v>
      </c>
      <c r="E818" s="37">
        <v>41537</v>
      </c>
      <c r="F818" s="36" t="s">
        <v>50</v>
      </c>
      <c r="G818" s="36" t="s">
        <v>1772</v>
      </c>
      <c r="H818" s="36" t="s">
        <v>1773</v>
      </c>
      <c r="I818" s="36" t="s">
        <v>26</v>
      </c>
      <c r="J818" s="36" t="s">
        <v>27</v>
      </c>
      <c r="K818" s="36" t="s">
        <v>146</v>
      </c>
      <c r="L818" s="36" t="s">
        <v>147</v>
      </c>
      <c r="M818" s="36">
        <v>19140</v>
      </c>
      <c r="N818" s="36" t="s">
        <v>148</v>
      </c>
      <c r="O818" s="36" t="s">
        <v>2550</v>
      </c>
      <c r="P818" s="36" t="s">
        <v>46</v>
      </c>
      <c r="Q818" s="36" t="s">
        <v>90</v>
      </c>
      <c r="R818" s="36" t="s">
        <v>2551</v>
      </c>
      <c r="S818" s="36">
        <v>5.3440000000000003</v>
      </c>
      <c r="T818" s="36">
        <v>1</v>
      </c>
      <c r="U818" s="36">
        <v>0.2</v>
      </c>
      <c r="V818" s="36">
        <v>1.8704000000000001</v>
      </c>
    </row>
    <row r="819" spans="1:22" x14ac:dyDescent="0.25">
      <c r="A819" s="36">
        <v>818</v>
      </c>
      <c r="B819" s="36" t="s">
        <v>2552</v>
      </c>
      <c r="C819" s="36">
        <v>2011</v>
      </c>
      <c r="D819" s="37">
        <v>40722</v>
      </c>
      <c r="E819" s="37">
        <v>40726</v>
      </c>
      <c r="F819" s="36" t="s">
        <v>50</v>
      </c>
      <c r="G819" s="36" t="s">
        <v>1906</v>
      </c>
      <c r="H819" s="36" t="s">
        <v>1907</v>
      </c>
      <c r="I819" s="36" t="s">
        <v>26</v>
      </c>
      <c r="J819" s="36" t="s">
        <v>27</v>
      </c>
      <c r="K819" s="36" t="s">
        <v>146</v>
      </c>
      <c r="L819" s="36" t="s">
        <v>147</v>
      </c>
      <c r="M819" s="36">
        <v>19140</v>
      </c>
      <c r="N819" s="36" t="s">
        <v>148</v>
      </c>
      <c r="O819" s="36" t="s">
        <v>404</v>
      </c>
      <c r="P819" s="36" t="s">
        <v>46</v>
      </c>
      <c r="Q819" s="36" t="s">
        <v>90</v>
      </c>
      <c r="R819" s="36" t="s">
        <v>405</v>
      </c>
      <c r="S819" s="36">
        <v>41.472000000000001</v>
      </c>
      <c r="T819" s="36">
        <v>8</v>
      </c>
      <c r="U819" s="36">
        <v>0.2</v>
      </c>
      <c r="V819" s="36">
        <v>14.5152</v>
      </c>
    </row>
    <row r="820" spans="1:22" x14ac:dyDescent="0.25">
      <c r="A820" s="36">
        <v>819</v>
      </c>
      <c r="B820" s="36" t="s">
        <v>2552</v>
      </c>
      <c r="C820" s="36">
        <v>2011</v>
      </c>
      <c r="D820" s="37">
        <v>40722</v>
      </c>
      <c r="E820" s="37">
        <v>40726</v>
      </c>
      <c r="F820" s="36" t="s">
        <v>50</v>
      </c>
      <c r="G820" s="36" t="s">
        <v>1906</v>
      </c>
      <c r="H820" s="36" t="s">
        <v>1907</v>
      </c>
      <c r="I820" s="36" t="s">
        <v>26</v>
      </c>
      <c r="J820" s="36" t="s">
        <v>27</v>
      </c>
      <c r="K820" s="36" t="s">
        <v>146</v>
      </c>
      <c r="L820" s="36" t="s">
        <v>147</v>
      </c>
      <c r="M820" s="36">
        <v>19140</v>
      </c>
      <c r="N820" s="36" t="s">
        <v>148</v>
      </c>
      <c r="O820" s="36" t="s">
        <v>2553</v>
      </c>
      <c r="P820" s="36" t="s">
        <v>46</v>
      </c>
      <c r="Q820" s="36" t="s">
        <v>75</v>
      </c>
      <c r="R820" s="36" t="s">
        <v>2554</v>
      </c>
      <c r="S820" s="36">
        <v>3.1680000000000001</v>
      </c>
      <c r="T820" s="36">
        <v>3</v>
      </c>
      <c r="U820" s="36">
        <v>0.7</v>
      </c>
      <c r="V820" s="36">
        <v>-2.4287999999999998</v>
      </c>
    </row>
    <row r="821" spans="1:22" x14ac:dyDescent="0.25">
      <c r="A821" s="36">
        <v>820</v>
      </c>
      <c r="B821" s="36" t="s">
        <v>2552</v>
      </c>
      <c r="C821" s="36">
        <v>2011</v>
      </c>
      <c r="D821" s="37">
        <v>40722</v>
      </c>
      <c r="E821" s="37">
        <v>40726</v>
      </c>
      <c r="F821" s="36" t="s">
        <v>50</v>
      </c>
      <c r="G821" s="36" t="s">
        <v>1906</v>
      </c>
      <c r="H821" s="36" t="s">
        <v>1907</v>
      </c>
      <c r="I821" s="36" t="s">
        <v>26</v>
      </c>
      <c r="J821" s="36" t="s">
        <v>27</v>
      </c>
      <c r="K821" s="36" t="s">
        <v>146</v>
      </c>
      <c r="L821" s="36" t="s">
        <v>147</v>
      </c>
      <c r="M821" s="36">
        <v>19140</v>
      </c>
      <c r="N821" s="36" t="s">
        <v>148</v>
      </c>
      <c r="O821" s="36" t="s">
        <v>2555</v>
      </c>
      <c r="P821" s="36" t="s">
        <v>32</v>
      </c>
      <c r="Q821" s="36" t="s">
        <v>36</v>
      </c>
      <c r="R821" s="36" t="s">
        <v>2556</v>
      </c>
      <c r="S821" s="36">
        <v>1228.4649999999999</v>
      </c>
      <c r="T821" s="36">
        <v>5</v>
      </c>
      <c r="U821" s="36">
        <v>0.3</v>
      </c>
      <c r="V821" s="36">
        <v>0</v>
      </c>
    </row>
    <row r="822" spans="1:22" x14ac:dyDescent="0.25">
      <c r="A822" s="36">
        <v>821</v>
      </c>
      <c r="B822" s="36" t="s">
        <v>2552</v>
      </c>
      <c r="C822" s="36">
        <v>2011</v>
      </c>
      <c r="D822" s="37">
        <v>40722</v>
      </c>
      <c r="E822" s="37">
        <v>40726</v>
      </c>
      <c r="F822" s="36" t="s">
        <v>50</v>
      </c>
      <c r="G822" s="36" t="s">
        <v>1906</v>
      </c>
      <c r="H822" s="36" t="s">
        <v>1907</v>
      </c>
      <c r="I822" s="36" t="s">
        <v>26</v>
      </c>
      <c r="J822" s="36" t="s">
        <v>27</v>
      </c>
      <c r="K822" s="36" t="s">
        <v>146</v>
      </c>
      <c r="L822" s="36" t="s">
        <v>147</v>
      </c>
      <c r="M822" s="36">
        <v>19140</v>
      </c>
      <c r="N822" s="36" t="s">
        <v>148</v>
      </c>
      <c r="O822" s="36" t="s">
        <v>2557</v>
      </c>
      <c r="P822" s="36" t="s">
        <v>46</v>
      </c>
      <c r="Q822" s="36" t="s">
        <v>75</v>
      </c>
      <c r="R822" s="36" t="s">
        <v>2558</v>
      </c>
      <c r="S822" s="36">
        <v>31.085999999999999</v>
      </c>
      <c r="T822" s="36">
        <v>3</v>
      </c>
      <c r="U822" s="36">
        <v>0.7</v>
      </c>
      <c r="V822" s="36">
        <v>-22.796399999999998</v>
      </c>
    </row>
    <row r="823" spans="1:22" x14ac:dyDescent="0.25">
      <c r="A823" s="36">
        <v>822</v>
      </c>
      <c r="B823" s="36" t="s">
        <v>2552</v>
      </c>
      <c r="C823" s="36">
        <v>2011</v>
      </c>
      <c r="D823" s="37">
        <v>40722</v>
      </c>
      <c r="E823" s="37">
        <v>40726</v>
      </c>
      <c r="F823" s="36" t="s">
        <v>50</v>
      </c>
      <c r="G823" s="36" t="s">
        <v>1906</v>
      </c>
      <c r="H823" s="36" t="s">
        <v>1907</v>
      </c>
      <c r="I823" s="36" t="s">
        <v>26</v>
      </c>
      <c r="J823" s="36" t="s">
        <v>27</v>
      </c>
      <c r="K823" s="36" t="s">
        <v>146</v>
      </c>
      <c r="L823" s="36" t="s">
        <v>147</v>
      </c>
      <c r="M823" s="36">
        <v>19140</v>
      </c>
      <c r="N823" s="36" t="s">
        <v>148</v>
      </c>
      <c r="O823" s="36" t="s">
        <v>2559</v>
      </c>
      <c r="P823" s="36" t="s">
        <v>46</v>
      </c>
      <c r="Q823" s="36" t="s">
        <v>90</v>
      </c>
      <c r="R823" s="36" t="s">
        <v>2560</v>
      </c>
      <c r="S823" s="36">
        <v>335.52</v>
      </c>
      <c r="T823" s="36">
        <v>4</v>
      </c>
      <c r="U823" s="36">
        <v>0.2</v>
      </c>
      <c r="V823" s="36">
        <v>117.432</v>
      </c>
    </row>
    <row r="824" spans="1:22" x14ac:dyDescent="0.25">
      <c r="A824" s="36">
        <v>823</v>
      </c>
      <c r="B824" s="36" t="s">
        <v>2561</v>
      </c>
      <c r="C824" s="36">
        <v>2014</v>
      </c>
      <c r="D824" s="37">
        <v>41811</v>
      </c>
      <c r="E824" s="37">
        <v>41818</v>
      </c>
      <c r="F824" s="36" t="s">
        <v>50</v>
      </c>
      <c r="G824" s="36" t="s">
        <v>2562</v>
      </c>
      <c r="H824" s="36" t="s">
        <v>2563</v>
      </c>
      <c r="I824" s="36" t="s">
        <v>26</v>
      </c>
      <c r="J824" s="36" t="s">
        <v>27</v>
      </c>
      <c r="K824" s="36" t="s">
        <v>1093</v>
      </c>
      <c r="L824" s="36" t="s">
        <v>788</v>
      </c>
      <c r="M824" s="36">
        <v>7109</v>
      </c>
      <c r="N824" s="36" t="s">
        <v>148</v>
      </c>
      <c r="O824" s="36" t="s">
        <v>2564</v>
      </c>
      <c r="P824" s="36" t="s">
        <v>71</v>
      </c>
      <c r="Q824" s="36" t="s">
        <v>161</v>
      </c>
      <c r="R824" s="36" t="s">
        <v>2565</v>
      </c>
      <c r="S824" s="36">
        <v>239.97</v>
      </c>
      <c r="T824" s="36">
        <v>3</v>
      </c>
      <c r="U824" s="36">
        <v>0</v>
      </c>
      <c r="V824" s="36">
        <v>71.991</v>
      </c>
    </row>
    <row r="825" spans="1:22" x14ac:dyDescent="0.25">
      <c r="A825" s="36">
        <v>824</v>
      </c>
      <c r="B825" s="36" t="s">
        <v>2561</v>
      </c>
      <c r="C825" s="36">
        <v>2014</v>
      </c>
      <c r="D825" s="37">
        <v>41811</v>
      </c>
      <c r="E825" s="37">
        <v>41818</v>
      </c>
      <c r="F825" s="36" t="s">
        <v>50</v>
      </c>
      <c r="G825" s="36" t="s">
        <v>2562</v>
      </c>
      <c r="H825" s="36" t="s">
        <v>2563</v>
      </c>
      <c r="I825" s="36" t="s">
        <v>26</v>
      </c>
      <c r="J825" s="36" t="s">
        <v>27</v>
      </c>
      <c r="K825" s="36" t="s">
        <v>1093</v>
      </c>
      <c r="L825" s="36" t="s">
        <v>788</v>
      </c>
      <c r="M825" s="36">
        <v>7109</v>
      </c>
      <c r="N825" s="36" t="s">
        <v>148</v>
      </c>
      <c r="O825" s="36" t="s">
        <v>2365</v>
      </c>
      <c r="P825" s="36" t="s">
        <v>46</v>
      </c>
      <c r="Q825" s="36" t="s">
        <v>47</v>
      </c>
      <c r="R825" s="36" t="s">
        <v>2366</v>
      </c>
      <c r="S825" s="36">
        <v>9.82</v>
      </c>
      <c r="T825" s="36">
        <v>2</v>
      </c>
      <c r="U825" s="36">
        <v>0</v>
      </c>
      <c r="V825" s="36">
        <v>4.8117999999999999</v>
      </c>
    </row>
    <row r="826" spans="1:22" x14ac:dyDescent="0.25">
      <c r="A826" s="36">
        <v>825</v>
      </c>
      <c r="B826" s="36" t="s">
        <v>2566</v>
      </c>
      <c r="C826" s="36">
        <v>2011</v>
      </c>
      <c r="D826" s="37">
        <v>40672</v>
      </c>
      <c r="E826" s="37">
        <v>40678</v>
      </c>
      <c r="F826" s="36" t="s">
        <v>50</v>
      </c>
      <c r="G826" s="36" t="s">
        <v>2567</v>
      </c>
      <c r="H826" s="36" t="s">
        <v>2568</v>
      </c>
      <c r="I826" s="36" t="s">
        <v>26</v>
      </c>
      <c r="J826" s="36" t="s">
        <v>27</v>
      </c>
      <c r="K826" s="36" t="s">
        <v>127</v>
      </c>
      <c r="L826" s="36" t="s">
        <v>43</v>
      </c>
      <c r="M826" s="36">
        <v>94110</v>
      </c>
      <c r="N826" s="36" t="s">
        <v>44</v>
      </c>
      <c r="O826" s="36" t="s">
        <v>2569</v>
      </c>
      <c r="P826" s="36" t="s">
        <v>71</v>
      </c>
      <c r="Q826" s="36" t="s">
        <v>161</v>
      </c>
      <c r="R826" s="36" t="s">
        <v>2570</v>
      </c>
      <c r="S826" s="36">
        <v>67.8</v>
      </c>
      <c r="T826" s="36">
        <v>4</v>
      </c>
      <c r="U826" s="36">
        <v>0</v>
      </c>
      <c r="V826" s="36">
        <v>4.0679999999999996</v>
      </c>
    </row>
    <row r="827" spans="1:22" x14ac:dyDescent="0.25">
      <c r="A827" s="36">
        <v>826</v>
      </c>
      <c r="B827" s="36" t="s">
        <v>2566</v>
      </c>
      <c r="C827" s="36">
        <v>2011</v>
      </c>
      <c r="D827" s="37">
        <v>40672</v>
      </c>
      <c r="E827" s="37">
        <v>40678</v>
      </c>
      <c r="F827" s="36" t="s">
        <v>50</v>
      </c>
      <c r="G827" s="36" t="s">
        <v>2567</v>
      </c>
      <c r="H827" s="36" t="s">
        <v>2568</v>
      </c>
      <c r="I827" s="36" t="s">
        <v>26</v>
      </c>
      <c r="J827" s="36" t="s">
        <v>27</v>
      </c>
      <c r="K827" s="36" t="s">
        <v>127</v>
      </c>
      <c r="L827" s="36" t="s">
        <v>43</v>
      </c>
      <c r="M827" s="36">
        <v>94110</v>
      </c>
      <c r="N827" s="36" t="s">
        <v>44</v>
      </c>
      <c r="O827" s="36" t="s">
        <v>856</v>
      </c>
      <c r="P827" s="36" t="s">
        <v>71</v>
      </c>
      <c r="Q827" s="36" t="s">
        <v>161</v>
      </c>
      <c r="R827" s="36" t="s">
        <v>857</v>
      </c>
      <c r="S827" s="36">
        <v>167.97</v>
      </c>
      <c r="T827" s="36">
        <v>3</v>
      </c>
      <c r="U827" s="36">
        <v>0</v>
      </c>
      <c r="V827" s="36">
        <v>40.312800000000003</v>
      </c>
    </row>
    <row r="828" spans="1:22" x14ac:dyDescent="0.25">
      <c r="A828" s="36">
        <v>827</v>
      </c>
      <c r="B828" s="36" t="s">
        <v>2571</v>
      </c>
      <c r="C828" s="36">
        <v>2014</v>
      </c>
      <c r="D828" s="37">
        <v>41873</v>
      </c>
      <c r="E828" s="37">
        <v>41880</v>
      </c>
      <c r="F828" s="36" t="s">
        <v>50</v>
      </c>
      <c r="G828" s="36" t="s">
        <v>1878</v>
      </c>
      <c r="H828" s="36" t="s">
        <v>1879</v>
      </c>
      <c r="I828" s="36" t="s">
        <v>26</v>
      </c>
      <c r="J828" s="36" t="s">
        <v>27</v>
      </c>
      <c r="K828" s="36" t="s">
        <v>932</v>
      </c>
      <c r="L828" s="36" t="s">
        <v>229</v>
      </c>
      <c r="M828" s="36">
        <v>55044</v>
      </c>
      <c r="N828" s="36" t="s">
        <v>105</v>
      </c>
      <c r="O828" s="36" t="s">
        <v>2572</v>
      </c>
      <c r="P828" s="36" t="s">
        <v>46</v>
      </c>
      <c r="Q828" s="36" t="s">
        <v>269</v>
      </c>
      <c r="R828" s="36" t="s">
        <v>2573</v>
      </c>
      <c r="S828" s="36">
        <v>35</v>
      </c>
      <c r="T828" s="36">
        <v>7</v>
      </c>
      <c r="U828" s="36">
        <v>0</v>
      </c>
      <c r="V828" s="36">
        <v>16.8</v>
      </c>
    </row>
    <row r="829" spans="1:22" x14ac:dyDescent="0.25">
      <c r="A829" s="36">
        <v>828</v>
      </c>
      <c r="B829" s="36" t="s">
        <v>2571</v>
      </c>
      <c r="C829" s="36">
        <v>2014</v>
      </c>
      <c r="D829" s="37">
        <v>41873</v>
      </c>
      <c r="E829" s="37">
        <v>41880</v>
      </c>
      <c r="F829" s="36" t="s">
        <v>50</v>
      </c>
      <c r="G829" s="36" t="s">
        <v>1878</v>
      </c>
      <c r="H829" s="36" t="s">
        <v>1879</v>
      </c>
      <c r="I829" s="36" t="s">
        <v>26</v>
      </c>
      <c r="J829" s="36" t="s">
        <v>27</v>
      </c>
      <c r="K829" s="36" t="s">
        <v>932</v>
      </c>
      <c r="L829" s="36" t="s">
        <v>229</v>
      </c>
      <c r="M829" s="36">
        <v>55044</v>
      </c>
      <c r="N829" s="36" t="s">
        <v>105</v>
      </c>
      <c r="O829" s="36" t="s">
        <v>2574</v>
      </c>
      <c r="P829" s="36" t="s">
        <v>46</v>
      </c>
      <c r="Q829" s="36" t="s">
        <v>578</v>
      </c>
      <c r="R829" s="36" t="s">
        <v>2575</v>
      </c>
      <c r="S829" s="36">
        <v>37.24</v>
      </c>
      <c r="T829" s="36">
        <v>4</v>
      </c>
      <c r="U829" s="36">
        <v>0</v>
      </c>
      <c r="V829" s="36">
        <v>10.7996</v>
      </c>
    </row>
    <row r="830" spans="1:22" x14ac:dyDescent="0.25">
      <c r="A830" s="36">
        <v>829</v>
      </c>
      <c r="B830" s="36" t="s">
        <v>2571</v>
      </c>
      <c r="C830" s="36">
        <v>2014</v>
      </c>
      <c r="D830" s="37">
        <v>41873</v>
      </c>
      <c r="E830" s="37">
        <v>41880</v>
      </c>
      <c r="F830" s="36" t="s">
        <v>50</v>
      </c>
      <c r="G830" s="36" t="s">
        <v>1878</v>
      </c>
      <c r="H830" s="36" t="s">
        <v>1879</v>
      </c>
      <c r="I830" s="36" t="s">
        <v>26</v>
      </c>
      <c r="J830" s="36" t="s">
        <v>27</v>
      </c>
      <c r="K830" s="36" t="s">
        <v>932</v>
      </c>
      <c r="L830" s="36" t="s">
        <v>229</v>
      </c>
      <c r="M830" s="36">
        <v>55044</v>
      </c>
      <c r="N830" s="36" t="s">
        <v>105</v>
      </c>
      <c r="O830" s="36" t="s">
        <v>2576</v>
      </c>
      <c r="P830" s="36" t="s">
        <v>46</v>
      </c>
      <c r="Q830" s="36" t="s">
        <v>173</v>
      </c>
      <c r="R830" s="36" t="s">
        <v>2577</v>
      </c>
      <c r="S830" s="36">
        <v>15.28</v>
      </c>
      <c r="T830" s="36">
        <v>2</v>
      </c>
      <c r="U830" s="36">
        <v>0</v>
      </c>
      <c r="V830" s="36">
        <v>7.4871999999999996</v>
      </c>
    </row>
    <row r="831" spans="1:22" x14ac:dyDescent="0.25">
      <c r="A831" s="36">
        <v>830</v>
      </c>
      <c r="B831" s="36" t="s">
        <v>2578</v>
      </c>
      <c r="C831" s="36">
        <v>2014</v>
      </c>
      <c r="D831" s="37">
        <v>41807</v>
      </c>
      <c r="E831" s="37">
        <v>41812</v>
      </c>
      <c r="F831" s="36" t="s">
        <v>23</v>
      </c>
      <c r="G831" s="36" t="s">
        <v>332</v>
      </c>
      <c r="H831" s="36" t="s">
        <v>333</v>
      </c>
      <c r="I831" s="36" t="s">
        <v>26</v>
      </c>
      <c r="J831" s="36" t="s">
        <v>27</v>
      </c>
      <c r="K831" s="36" t="s">
        <v>2579</v>
      </c>
      <c r="L831" s="36" t="s">
        <v>29</v>
      </c>
      <c r="M831" s="36">
        <v>41042</v>
      </c>
      <c r="N831" s="36" t="s">
        <v>30</v>
      </c>
      <c r="O831" s="36" t="s">
        <v>2580</v>
      </c>
      <c r="P831" s="36" t="s">
        <v>32</v>
      </c>
      <c r="Q831" s="36" t="s">
        <v>36</v>
      </c>
      <c r="R831" s="36" t="s">
        <v>2581</v>
      </c>
      <c r="S831" s="36">
        <v>301.95999999999998</v>
      </c>
      <c r="T831" s="36">
        <v>2</v>
      </c>
      <c r="U831" s="36">
        <v>0</v>
      </c>
      <c r="V831" s="36">
        <v>90.587999999999994</v>
      </c>
    </row>
    <row r="832" spans="1:22" x14ac:dyDescent="0.25">
      <c r="A832" s="36">
        <v>831</v>
      </c>
      <c r="B832" s="36" t="s">
        <v>2578</v>
      </c>
      <c r="C832" s="36">
        <v>2014</v>
      </c>
      <c r="D832" s="37">
        <v>41807</v>
      </c>
      <c r="E832" s="37">
        <v>41812</v>
      </c>
      <c r="F832" s="36" t="s">
        <v>23</v>
      </c>
      <c r="G832" s="36" t="s">
        <v>332</v>
      </c>
      <c r="H832" s="36" t="s">
        <v>333</v>
      </c>
      <c r="I832" s="36" t="s">
        <v>26</v>
      </c>
      <c r="J832" s="36" t="s">
        <v>27</v>
      </c>
      <c r="K832" s="36" t="s">
        <v>2579</v>
      </c>
      <c r="L832" s="36" t="s">
        <v>29</v>
      </c>
      <c r="M832" s="36">
        <v>41042</v>
      </c>
      <c r="N832" s="36" t="s">
        <v>30</v>
      </c>
      <c r="O832" s="36" t="s">
        <v>2582</v>
      </c>
      <c r="P832" s="36" t="s">
        <v>46</v>
      </c>
      <c r="Q832" s="36" t="s">
        <v>78</v>
      </c>
      <c r="R832" s="36" t="s">
        <v>2583</v>
      </c>
      <c r="S832" s="36">
        <v>180.66</v>
      </c>
      <c r="T832" s="36">
        <v>3</v>
      </c>
      <c r="U832" s="36">
        <v>0</v>
      </c>
      <c r="V832" s="36">
        <v>50.584800000000001</v>
      </c>
    </row>
    <row r="833" spans="1:22" x14ac:dyDescent="0.25">
      <c r="A833" s="36">
        <v>832</v>
      </c>
      <c r="B833" s="36" t="s">
        <v>2578</v>
      </c>
      <c r="C833" s="36">
        <v>2014</v>
      </c>
      <c r="D833" s="37">
        <v>41807</v>
      </c>
      <c r="E833" s="37">
        <v>41812</v>
      </c>
      <c r="F833" s="36" t="s">
        <v>23</v>
      </c>
      <c r="G833" s="36" t="s">
        <v>332</v>
      </c>
      <c r="H833" s="36" t="s">
        <v>333</v>
      </c>
      <c r="I833" s="36" t="s">
        <v>26</v>
      </c>
      <c r="J833" s="36" t="s">
        <v>27</v>
      </c>
      <c r="K833" s="36" t="s">
        <v>2579</v>
      </c>
      <c r="L833" s="36" t="s">
        <v>29</v>
      </c>
      <c r="M833" s="36">
        <v>41042</v>
      </c>
      <c r="N833" s="36" t="s">
        <v>30</v>
      </c>
      <c r="O833" s="36" t="s">
        <v>2584</v>
      </c>
      <c r="P833" s="36" t="s">
        <v>71</v>
      </c>
      <c r="Q833" s="36" t="s">
        <v>72</v>
      </c>
      <c r="R833" s="36" t="s">
        <v>2585</v>
      </c>
      <c r="S833" s="36">
        <v>191.98</v>
      </c>
      <c r="T833" s="36">
        <v>2</v>
      </c>
      <c r="U833" s="36">
        <v>0</v>
      </c>
      <c r="V833" s="36">
        <v>51.834600000000002</v>
      </c>
    </row>
    <row r="834" spans="1:22" x14ac:dyDescent="0.25">
      <c r="A834" s="36">
        <v>833</v>
      </c>
      <c r="B834" s="36" t="s">
        <v>2578</v>
      </c>
      <c r="C834" s="36">
        <v>2014</v>
      </c>
      <c r="D834" s="37">
        <v>41807</v>
      </c>
      <c r="E834" s="37">
        <v>41812</v>
      </c>
      <c r="F834" s="36" t="s">
        <v>23</v>
      </c>
      <c r="G834" s="36" t="s">
        <v>332</v>
      </c>
      <c r="H834" s="36" t="s">
        <v>333</v>
      </c>
      <c r="I834" s="36" t="s">
        <v>26</v>
      </c>
      <c r="J834" s="36" t="s">
        <v>27</v>
      </c>
      <c r="K834" s="36" t="s">
        <v>2579</v>
      </c>
      <c r="L834" s="36" t="s">
        <v>29</v>
      </c>
      <c r="M834" s="36">
        <v>41042</v>
      </c>
      <c r="N834" s="36" t="s">
        <v>30</v>
      </c>
      <c r="O834" s="36" t="s">
        <v>2586</v>
      </c>
      <c r="P834" s="36" t="s">
        <v>71</v>
      </c>
      <c r="Q834" s="36" t="s">
        <v>72</v>
      </c>
      <c r="R834" s="36" t="s">
        <v>2587</v>
      </c>
      <c r="S834" s="36">
        <v>65.989999999999995</v>
      </c>
      <c r="T834" s="36">
        <v>1</v>
      </c>
      <c r="U834" s="36">
        <v>0</v>
      </c>
      <c r="V834" s="36">
        <v>17.157399999999999</v>
      </c>
    </row>
    <row r="835" spans="1:22" x14ac:dyDescent="0.25">
      <c r="A835" s="36">
        <v>834</v>
      </c>
      <c r="B835" s="36" t="s">
        <v>2588</v>
      </c>
      <c r="C835" s="36">
        <v>2013</v>
      </c>
      <c r="D835" s="37">
        <v>41479</v>
      </c>
      <c r="E835" s="37">
        <v>41483</v>
      </c>
      <c r="F835" s="36" t="s">
        <v>50</v>
      </c>
      <c r="G835" s="36" t="s">
        <v>704</v>
      </c>
      <c r="H835" s="36" t="s">
        <v>705</v>
      </c>
      <c r="I835" s="36" t="s">
        <v>41</v>
      </c>
      <c r="J835" s="36" t="s">
        <v>27</v>
      </c>
      <c r="K835" s="36" t="s">
        <v>900</v>
      </c>
      <c r="L835" s="36" t="s">
        <v>54</v>
      </c>
      <c r="M835" s="36">
        <v>33614</v>
      </c>
      <c r="N835" s="36" t="s">
        <v>30</v>
      </c>
      <c r="O835" s="36" t="s">
        <v>2589</v>
      </c>
      <c r="P835" s="36" t="s">
        <v>46</v>
      </c>
      <c r="Q835" s="36" t="s">
        <v>68</v>
      </c>
      <c r="R835" s="36" t="s">
        <v>2590</v>
      </c>
      <c r="S835" s="36">
        <v>35.216000000000001</v>
      </c>
      <c r="T835" s="36">
        <v>2</v>
      </c>
      <c r="U835" s="36">
        <v>0.2</v>
      </c>
      <c r="V835" s="36">
        <v>2.6412</v>
      </c>
    </row>
    <row r="836" spans="1:22" x14ac:dyDescent="0.25">
      <c r="A836" s="36">
        <v>835</v>
      </c>
      <c r="B836" s="36" t="s">
        <v>2588</v>
      </c>
      <c r="C836" s="36">
        <v>2013</v>
      </c>
      <c r="D836" s="37">
        <v>41479</v>
      </c>
      <c r="E836" s="37">
        <v>41483</v>
      </c>
      <c r="F836" s="36" t="s">
        <v>50</v>
      </c>
      <c r="G836" s="36" t="s">
        <v>704</v>
      </c>
      <c r="H836" s="36" t="s">
        <v>705</v>
      </c>
      <c r="I836" s="36" t="s">
        <v>41</v>
      </c>
      <c r="J836" s="36" t="s">
        <v>27</v>
      </c>
      <c r="K836" s="36" t="s">
        <v>900</v>
      </c>
      <c r="L836" s="36" t="s">
        <v>54</v>
      </c>
      <c r="M836" s="36">
        <v>33614</v>
      </c>
      <c r="N836" s="36" t="s">
        <v>30</v>
      </c>
      <c r="O836" s="36" t="s">
        <v>2591</v>
      </c>
      <c r="P836" s="36" t="s">
        <v>46</v>
      </c>
      <c r="Q836" s="36" t="s">
        <v>78</v>
      </c>
      <c r="R836" s="36" t="s">
        <v>2592</v>
      </c>
      <c r="S836" s="36">
        <v>23.696000000000002</v>
      </c>
      <c r="T836" s="36">
        <v>2</v>
      </c>
      <c r="U836" s="36">
        <v>0.2</v>
      </c>
      <c r="V836" s="36">
        <v>6.5164</v>
      </c>
    </row>
    <row r="837" spans="1:22" x14ac:dyDescent="0.25">
      <c r="A837" s="36">
        <v>836</v>
      </c>
      <c r="B837" s="36" t="s">
        <v>2588</v>
      </c>
      <c r="C837" s="36">
        <v>2013</v>
      </c>
      <c r="D837" s="37">
        <v>41479</v>
      </c>
      <c r="E837" s="37">
        <v>41483</v>
      </c>
      <c r="F837" s="36" t="s">
        <v>50</v>
      </c>
      <c r="G837" s="36" t="s">
        <v>704</v>
      </c>
      <c r="H837" s="36" t="s">
        <v>705</v>
      </c>
      <c r="I837" s="36" t="s">
        <v>41</v>
      </c>
      <c r="J837" s="36" t="s">
        <v>27</v>
      </c>
      <c r="K837" s="36" t="s">
        <v>900</v>
      </c>
      <c r="L837" s="36" t="s">
        <v>54</v>
      </c>
      <c r="M837" s="36">
        <v>33614</v>
      </c>
      <c r="N837" s="36" t="s">
        <v>30</v>
      </c>
      <c r="O837" s="36" t="s">
        <v>2593</v>
      </c>
      <c r="P837" s="36" t="s">
        <v>71</v>
      </c>
      <c r="Q837" s="36" t="s">
        <v>682</v>
      </c>
      <c r="R837" s="36" t="s">
        <v>2594</v>
      </c>
      <c r="S837" s="36">
        <v>265.47500000000002</v>
      </c>
      <c r="T837" s="36">
        <v>1</v>
      </c>
      <c r="U837" s="36">
        <v>0.5</v>
      </c>
      <c r="V837" s="36">
        <v>-111.4995</v>
      </c>
    </row>
    <row r="838" spans="1:22" x14ac:dyDescent="0.25">
      <c r="A838" s="36">
        <v>837</v>
      </c>
      <c r="B838" s="36" t="s">
        <v>2595</v>
      </c>
      <c r="C838" s="36">
        <v>2011</v>
      </c>
      <c r="D838" s="37">
        <v>40794</v>
      </c>
      <c r="E838" s="37">
        <v>40799</v>
      </c>
      <c r="F838" s="36" t="s">
        <v>23</v>
      </c>
      <c r="G838" s="36" t="s">
        <v>2417</v>
      </c>
      <c r="H838" s="36" t="s">
        <v>2418</v>
      </c>
      <c r="I838" s="36" t="s">
        <v>26</v>
      </c>
      <c r="J838" s="36" t="s">
        <v>27</v>
      </c>
      <c r="K838" s="36" t="s">
        <v>2202</v>
      </c>
      <c r="L838" s="36" t="s">
        <v>104</v>
      </c>
      <c r="M838" s="36">
        <v>75701</v>
      </c>
      <c r="N838" s="36" t="s">
        <v>105</v>
      </c>
      <c r="O838" s="36" t="s">
        <v>2596</v>
      </c>
      <c r="P838" s="36" t="s">
        <v>46</v>
      </c>
      <c r="Q838" s="36" t="s">
        <v>75</v>
      </c>
      <c r="R838" s="36" t="s">
        <v>2597</v>
      </c>
      <c r="S838" s="36">
        <v>51.183999999999997</v>
      </c>
      <c r="T838" s="36">
        <v>4</v>
      </c>
      <c r="U838" s="36">
        <v>0.8</v>
      </c>
      <c r="V838" s="36">
        <v>-79.3352</v>
      </c>
    </row>
    <row r="839" spans="1:22" x14ac:dyDescent="0.25">
      <c r="A839" s="36">
        <v>838</v>
      </c>
      <c r="B839" s="36" t="s">
        <v>2598</v>
      </c>
      <c r="C839" s="36">
        <v>2014</v>
      </c>
      <c r="D839" s="37">
        <v>41948</v>
      </c>
      <c r="E839" s="37">
        <v>41955</v>
      </c>
      <c r="F839" s="36" t="s">
        <v>50</v>
      </c>
      <c r="G839" s="36" t="s">
        <v>2599</v>
      </c>
      <c r="H839" s="36" t="s">
        <v>2600</v>
      </c>
      <c r="I839" s="36" t="s">
        <v>102</v>
      </c>
      <c r="J839" s="36" t="s">
        <v>27</v>
      </c>
      <c r="K839" s="36" t="s">
        <v>382</v>
      </c>
      <c r="L839" s="36" t="s">
        <v>335</v>
      </c>
      <c r="M839" s="36">
        <v>38401</v>
      </c>
      <c r="N839" s="36" t="s">
        <v>30</v>
      </c>
      <c r="O839" s="36" t="s">
        <v>2601</v>
      </c>
      <c r="P839" s="36" t="s">
        <v>46</v>
      </c>
      <c r="Q839" s="36" t="s">
        <v>90</v>
      </c>
      <c r="R839" s="36" t="s">
        <v>2602</v>
      </c>
      <c r="S839" s="36">
        <v>9.6639999999999997</v>
      </c>
      <c r="T839" s="36">
        <v>2</v>
      </c>
      <c r="U839" s="36">
        <v>0.2</v>
      </c>
      <c r="V839" s="36">
        <v>3.2616000000000001</v>
      </c>
    </row>
    <row r="840" spans="1:22" x14ac:dyDescent="0.25">
      <c r="A840" s="36">
        <v>839</v>
      </c>
      <c r="B840" s="36" t="s">
        <v>2603</v>
      </c>
      <c r="C840" s="36">
        <v>2013</v>
      </c>
      <c r="D840" s="37">
        <v>41341</v>
      </c>
      <c r="E840" s="37">
        <v>41346</v>
      </c>
      <c r="F840" s="36" t="s">
        <v>50</v>
      </c>
      <c r="G840" s="36" t="s">
        <v>1574</v>
      </c>
      <c r="H840" s="36" t="s">
        <v>1575</v>
      </c>
      <c r="I840" s="36" t="s">
        <v>41</v>
      </c>
      <c r="J840" s="36" t="s">
        <v>27</v>
      </c>
      <c r="K840" s="36" t="s">
        <v>103</v>
      </c>
      <c r="L840" s="36" t="s">
        <v>104</v>
      </c>
      <c r="M840" s="36">
        <v>76106</v>
      </c>
      <c r="N840" s="36" t="s">
        <v>105</v>
      </c>
      <c r="O840" s="36" t="s">
        <v>1571</v>
      </c>
      <c r="P840" s="36" t="s">
        <v>71</v>
      </c>
      <c r="Q840" s="36" t="s">
        <v>72</v>
      </c>
      <c r="R840" s="36" t="s">
        <v>1572</v>
      </c>
      <c r="S840" s="36">
        <v>21.071999999999999</v>
      </c>
      <c r="T840" s="36">
        <v>3</v>
      </c>
      <c r="U840" s="36">
        <v>0.2</v>
      </c>
      <c r="V840" s="36">
        <v>1.5804</v>
      </c>
    </row>
    <row r="841" spans="1:22" x14ac:dyDescent="0.25">
      <c r="A841" s="36">
        <v>840</v>
      </c>
      <c r="B841" s="36" t="s">
        <v>2604</v>
      </c>
      <c r="C841" s="36">
        <v>2012</v>
      </c>
      <c r="D841" s="37">
        <v>41233</v>
      </c>
      <c r="E841" s="37">
        <v>41238</v>
      </c>
      <c r="F841" s="36" t="s">
        <v>50</v>
      </c>
      <c r="G841" s="36" t="s">
        <v>2605</v>
      </c>
      <c r="H841" s="36" t="s">
        <v>2606</v>
      </c>
      <c r="I841" s="36" t="s">
        <v>41</v>
      </c>
      <c r="J841" s="36" t="s">
        <v>27</v>
      </c>
      <c r="K841" s="36" t="s">
        <v>266</v>
      </c>
      <c r="L841" s="36" t="s">
        <v>267</v>
      </c>
      <c r="M841" s="36">
        <v>10035</v>
      </c>
      <c r="N841" s="36" t="s">
        <v>148</v>
      </c>
      <c r="O841" s="36" t="s">
        <v>2445</v>
      </c>
      <c r="P841" s="36" t="s">
        <v>46</v>
      </c>
      <c r="Q841" s="36" t="s">
        <v>68</v>
      </c>
      <c r="R841" s="36" t="s">
        <v>2446</v>
      </c>
      <c r="S841" s="36">
        <v>60.45</v>
      </c>
      <c r="T841" s="36">
        <v>3</v>
      </c>
      <c r="U841" s="36">
        <v>0</v>
      </c>
      <c r="V841" s="36">
        <v>16.3215</v>
      </c>
    </row>
    <row r="842" spans="1:22" x14ac:dyDescent="0.25">
      <c r="A842" s="36">
        <v>841</v>
      </c>
      <c r="B842" s="36" t="s">
        <v>2604</v>
      </c>
      <c r="C842" s="36">
        <v>2012</v>
      </c>
      <c r="D842" s="37">
        <v>41233</v>
      </c>
      <c r="E842" s="37">
        <v>41238</v>
      </c>
      <c r="F842" s="36" t="s">
        <v>50</v>
      </c>
      <c r="G842" s="36" t="s">
        <v>2605</v>
      </c>
      <c r="H842" s="36" t="s">
        <v>2606</v>
      </c>
      <c r="I842" s="36" t="s">
        <v>41</v>
      </c>
      <c r="J842" s="36" t="s">
        <v>27</v>
      </c>
      <c r="K842" s="36" t="s">
        <v>266</v>
      </c>
      <c r="L842" s="36" t="s">
        <v>267</v>
      </c>
      <c r="M842" s="36">
        <v>10035</v>
      </c>
      <c r="N842" s="36" t="s">
        <v>148</v>
      </c>
      <c r="O842" s="36" t="s">
        <v>2607</v>
      </c>
      <c r="P842" s="36" t="s">
        <v>46</v>
      </c>
      <c r="Q842" s="36" t="s">
        <v>68</v>
      </c>
      <c r="R842" s="36" t="s">
        <v>2608</v>
      </c>
      <c r="S842" s="36">
        <v>11.52</v>
      </c>
      <c r="T842" s="36">
        <v>4</v>
      </c>
      <c r="U842" s="36">
        <v>0</v>
      </c>
      <c r="V842" s="36">
        <v>3.3408000000000002</v>
      </c>
    </row>
    <row r="843" spans="1:22" x14ac:dyDescent="0.25">
      <c r="A843" s="36">
        <v>842</v>
      </c>
      <c r="B843" s="36" t="s">
        <v>2604</v>
      </c>
      <c r="C843" s="36">
        <v>2012</v>
      </c>
      <c r="D843" s="37">
        <v>41233</v>
      </c>
      <c r="E843" s="37">
        <v>41238</v>
      </c>
      <c r="F843" s="36" t="s">
        <v>50</v>
      </c>
      <c r="G843" s="36" t="s">
        <v>2605</v>
      </c>
      <c r="H843" s="36" t="s">
        <v>2606</v>
      </c>
      <c r="I843" s="36" t="s">
        <v>41</v>
      </c>
      <c r="J843" s="36" t="s">
        <v>27</v>
      </c>
      <c r="K843" s="36" t="s">
        <v>266</v>
      </c>
      <c r="L843" s="36" t="s">
        <v>267</v>
      </c>
      <c r="M843" s="36">
        <v>10035</v>
      </c>
      <c r="N843" s="36" t="s">
        <v>148</v>
      </c>
      <c r="O843" s="36" t="s">
        <v>2609</v>
      </c>
      <c r="P843" s="36" t="s">
        <v>32</v>
      </c>
      <c r="Q843" s="36" t="s">
        <v>33</v>
      </c>
      <c r="R843" s="36" t="s">
        <v>2610</v>
      </c>
      <c r="S843" s="36">
        <v>186.048</v>
      </c>
      <c r="T843" s="36">
        <v>4</v>
      </c>
      <c r="U843" s="36">
        <v>0.2</v>
      </c>
      <c r="V843" s="36">
        <v>9.3024000000000004</v>
      </c>
    </row>
    <row r="844" spans="1:22" x14ac:dyDescent="0.25">
      <c r="A844" s="36">
        <v>843</v>
      </c>
      <c r="B844" s="36" t="s">
        <v>2611</v>
      </c>
      <c r="C844" s="36">
        <v>2013</v>
      </c>
      <c r="D844" s="37">
        <v>41586</v>
      </c>
      <c r="E844" s="37">
        <v>41588</v>
      </c>
      <c r="F844" s="36" t="s">
        <v>188</v>
      </c>
      <c r="G844" s="36" t="s">
        <v>2612</v>
      </c>
      <c r="H844" s="36" t="s">
        <v>2613</v>
      </c>
      <c r="I844" s="36" t="s">
        <v>41</v>
      </c>
      <c r="J844" s="36" t="s">
        <v>27</v>
      </c>
      <c r="K844" s="36" t="s">
        <v>42</v>
      </c>
      <c r="L844" s="36" t="s">
        <v>43</v>
      </c>
      <c r="M844" s="36">
        <v>90036</v>
      </c>
      <c r="N844" s="36" t="s">
        <v>44</v>
      </c>
      <c r="O844" s="36" t="s">
        <v>2614</v>
      </c>
      <c r="P844" s="36" t="s">
        <v>46</v>
      </c>
      <c r="Q844" s="36" t="s">
        <v>75</v>
      </c>
      <c r="R844" s="36" t="s">
        <v>2615</v>
      </c>
      <c r="S844" s="36">
        <v>37.44</v>
      </c>
      <c r="T844" s="36">
        <v>4</v>
      </c>
      <c r="U844" s="36">
        <v>0.2</v>
      </c>
      <c r="V844" s="36">
        <v>11.7</v>
      </c>
    </row>
    <row r="845" spans="1:22" x14ac:dyDescent="0.25">
      <c r="A845" s="36">
        <v>844</v>
      </c>
      <c r="B845" s="36" t="s">
        <v>2611</v>
      </c>
      <c r="C845" s="36">
        <v>2013</v>
      </c>
      <c r="D845" s="37">
        <v>41586</v>
      </c>
      <c r="E845" s="37">
        <v>41588</v>
      </c>
      <c r="F845" s="36" t="s">
        <v>188</v>
      </c>
      <c r="G845" s="36" t="s">
        <v>2612</v>
      </c>
      <c r="H845" s="36" t="s">
        <v>2613</v>
      </c>
      <c r="I845" s="36" t="s">
        <v>41</v>
      </c>
      <c r="J845" s="36" t="s">
        <v>27</v>
      </c>
      <c r="K845" s="36" t="s">
        <v>42</v>
      </c>
      <c r="L845" s="36" t="s">
        <v>43</v>
      </c>
      <c r="M845" s="36">
        <v>90036</v>
      </c>
      <c r="N845" s="36" t="s">
        <v>44</v>
      </c>
      <c r="O845" s="36" t="s">
        <v>2616</v>
      </c>
      <c r="P845" s="36" t="s">
        <v>46</v>
      </c>
      <c r="Q845" s="36" t="s">
        <v>75</v>
      </c>
      <c r="R845" s="36" t="s">
        <v>2617</v>
      </c>
      <c r="S845" s="36">
        <v>26.975999999999999</v>
      </c>
      <c r="T845" s="36">
        <v>4</v>
      </c>
      <c r="U845" s="36">
        <v>0.2</v>
      </c>
      <c r="V845" s="36">
        <v>8.7672000000000008</v>
      </c>
    </row>
    <row r="846" spans="1:22" x14ac:dyDescent="0.25">
      <c r="A846" s="36">
        <v>845</v>
      </c>
      <c r="B846" s="36" t="s">
        <v>2611</v>
      </c>
      <c r="C846" s="36">
        <v>2013</v>
      </c>
      <c r="D846" s="37">
        <v>41586</v>
      </c>
      <c r="E846" s="37">
        <v>41588</v>
      </c>
      <c r="F846" s="36" t="s">
        <v>188</v>
      </c>
      <c r="G846" s="36" t="s">
        <v>2612</v>
      </c>
      <c r="H846" s="36" t="s">
        <v>2613</v>
      </c>
      <c r="I846" s="36" t="s">
        <v>41</v>
      </c>
      <c r="J846" s="36" t="s">
        <v>27</v>
      </c>
      <c r="K846" s="36" t="s">
        <v>42</v>
      </c>
      <c r="L846" s="36" t="s">
        <v>43</v>
      </c>
      <c r="M846" s="36">
        <v>90036</v>
      </c>
      <c r="N846" s="36" t="s">
        <v>44</v>
      </c>
      <c r="O846" s="36" t="s">
        <v>2618</v>
      </c>
      <c r="P846" s="36" t="s">
        <v>46</v>
      </c>
      <c r="Q846" s="36" t="s">
        <v>578</v>
      </c>
      <c r="R846" s="36" t="s">
        <v>2619</v>
      </c>
      <c r="S846" s="36">
        <v>11.36</v>
      </c>
      <c r="T846" s="36">
        <v>2</v>
      </c>
      <c r="U846" s="36">
        <v>0</v>
      </c>
      <c r="V846" s="36">
        <v>3.2944</v>
      </c>
    </row>
    <row r="847" spans="1:22" x14ac:dyDescent="0.25">
      <c r="A847" s="36">
        <v>846</v>
      </c>
      <c r="B847" s="36" t="s">
        <v>2611</v>
      </c>
      <c r="C847" s="36">
        <v>2013</v>
      </c>
      <c r="D847" s="37">
        <v>41586</v>
      </c>
      <c r="E847" s="37">
        <v>41588</v>
      </c>
      <c r="F847" s="36" t="s">
        <v>188</v>
      </c>
      <c r="G847" s="36" t="s">
        <v>2612</v>
      </c>
      <c r="H847" s="36" t="s">
        <v>2613</v>
      </c>
      <c r="I847" s="36" t="s">
        <v>41</v>
      </c>
      <c r="J847" s="36" t="s">
        <v>27</v>
      </c>
      <c r="K847" s="36" t="s">
        <v>42</v>
      </c>
      <c r="L847" s="36" t="s">
        <v>43</v>
      </c>
      <c r="M847" s="36">
        <v>90036</v>
      </c>
      <c r="N847" s="36" t="s">
        <v>44</v>
      </c>
      <c r="O847" s="36" t="s">
        <v>2620</v>
      </c>
      <c r="P847" s="36" t="s">
        <v>46</v>
      </c>
      <c r="Q847" s="36" t="s">
        <v>47</v>
      </c>
      <c r="R847" s="36" t="s">
        <v>2621</v>
      </c>
      <c r="S847" s="36">
        <v>14.62</v>
      </c>
      <c r="T847" s="36">
        <v>2</v>
      </c>
      <c r="U847" s="36">
        <v>0</v>
      </c>
      <c r="V847" s="36">
        <v>6.8714000000000004</v>
      </c>
    </row>
    <row r="848" spans="1:22" x14ac:dyDescent="0.25">
      <c r="A848" s="36">
        <v>847</v>
      </c>
      <c r="B848" s="36" t="s">
        <v>2622</v>
      </c>
      <c r="C848" s="36">
        <v>2012</v>
      </c>
      <c r="D848" s="37">
        <v>41195</v>
      </c>
      <c r="E848" s="37">
        <v>41199</v>
      </c>
      <c r="F848" s="36" t="s">
        <v>50</v>
      </c>
      <c r="G848" s="36" t="s">
        <v>2623</v>
      </c>
      <c r="H848" s="36" t="s">
        <v>2624</v>
      </c>
      <c r="I848" s="36" t="s">
        <v>26</v>
      </c>
      <c r="J848" s="36" t="s">
        <v>27</v>
      </c>
      <c r="K848" s="36" t="s">
        <v>1473</v>
      </c>
      <c r="L848" s="36" t="s">
        <v>29</v>
      </c>
      <c r="M848" s="36">
        <v>40214</v>
      </c>
      <c r="N848" s="36" t="s">
        <v>30</v>
      </c>
      <c r="O848" s="36" t="s">
        <v>766</v>
      </c>
      <c r="P848" s="36" t="s">
        <v>71</v>
      </c>
      <c r="Q848" s="36" t="s">
        <v>72</v>
      </c>
      <c r="R848" s="36" t="s">
        <v>767</v>
      </c>
      <c r="S848" s="36">
        <v>83.72</v>
      </c>
      <c r="T848" s="36">
        <v>7</v>
      </c>
      <c r="U848" s="36">
        <v>0</v>
      </c>
      <c r="V848" s="36">
        <v>23.441600000000001</v>
      </c>
    </row>
    <row r="849" spans="1:22" x14ac:dyDescent="0.25">
      <c r="A849" s="36">
        <v>848</v>
      </c>
      <c r="B849" s="36" t="s">
        <v>2622</v>
      </c>
      <c r="C849" s="36">
        <v>2012</v>
      </c>
      <c r="D849" s="37">
        <v>41195</v>
      </c>
      <c r="E849" s="37">
        <v>41199</v>
      </c>
      <c r="F849" s="36" t="s">
        <v>50</v>
      </c>
      <c r="G849" s="36" t="s">
        <v>2623</v>
      </c>
      <c r="H849" s="36" t="s">
        <v>2624</v>
      </c>
      <c r="I849" s="36" t="s">
        <v>26</v>
      </c>
      <c r="J849" s="36" t="s">
        <v>27</v>
      </c>
      <c r="K849" s="36" t="s">
        <v>1473</v>
      </c>
      <c r="L849" s="36" t="s">
        <v>29</v>
      </c>
      <c r="M849" s="36">
        <v>40214</v>
      </c>
      <c r="N849" s="36" t="s">
        <v>30</v>
      </c>
      <c r="O849" s="36" t="s">
        <v>1084</v>
      </c>
      <c r="P849" s="36" t="s">
        <v>32</v>
      </c>
      <c r="Q849" s="36" t="s">
        <v>36</v>
      </c>
      <c r="R849" s="36" t="s">
        <v>1085</v>
      </c>
      <c r="S849" s="36">
        <v>287.94</v>
      </c>
      <c r="T849" s="36">
        <v>3</v>
      </c>
      <c r="U849" s="36">
        <v>0</v>
      </c>
      <c r="V849" s="36">
        <v>77.743799999999993</v>
      </c>
    </row>
    <row r="850" spans="1:22" x14ac:dyDescent="0.25">
      <c r="A850" s="36">
        <v>849</v>
      </c>
      <c r="B850" s="36" t="s">
        <v>2625</v>
      </c>
      <c r="C850" s="36">
        <v>2014</v>
      </c>
      <c r="D850" s="37">
        <v>41641</v>
      </c>
      <c r="E850" s="37">
        <v>41646</v>
      </c>
      <c r="F850" s="36" t="s">
        <v>50</v>
      </c>
      <c r="G850" s="36" t="s">
        <v>2626</v>
      </c>
      <c r="H850" s="36" t="s">
        <v>2627</v>
      </c>
      <c r="I850" s="36" t="s">
        <v>26</v>
      </c>
      <c r="J850" s="36" t="s">
        <v>27</v>
      </c>
      <c r="K850" s="36" t="s">
        <v>2628</v>
      </c>
      <c r="L850" s="36" t="s">
        <v>498</v>
      </c>
      <c r="M850" s="36">
        <v>44052</v>
      </c>
      <c r="N850" s="36" t="s">
        <v>148</v>
      </c>
      <c r="O850" s="36" t="s">
        <v>2629</v>
      </c>
      <c r="P850" s="36" t="s">
        <v>32</v>
      </c>
      <c r="Q850" s="36" t="s">
        <v>65</v>
      </c>
      <c r="R850" s="36" t="s">
        <v>2630</v>
      </c>
      <c r="S850" s="36">
        <v>48.896000000000001</v>
      </c>
      <c r="T850" s="36">
        <v>4</v>
      </c>
      <c r="U850" s="36">
        <v>0.2</v>
      </c>
      <c r="V850" s="36">
        <v>8.5568000000000008</v>
      </c>
    </row>
    <row r="851" spans="1:22" x14ac:dyDescent="0.25">
      <c r="A851" s="36">
        <v>850</v>
      </c>
      <c r="B851" s="36" t="s">
        <v>2631</v>
      </c>
      <c r="C851" s="36">
        <v>2011</v>
      </c>
      <c r="D851" s="37">
        <v>40582</v>
      </c>
      <c r="E851" s="37">
        <v>40587</v>
      </c>
      <c r="F851" s="36" t="s">
        <v>50</v>
      </c>
      <c r="G851" s="36" t="s">
        <v>2632</v>
      </c>
      <c r="H851" s="36" t="s">
        <v>2633</v>
      </c>
      <c r="I851" s="36" t="s">
        <v>41</v>
      </c>
      <c r="J851" s="36" t="s">
        <v>27</v>
      </c>
      <c r="K851" s="36" t="s">
        <v>2634</v>
      </c>
      <c r="L851" s="36" t="s">
        <v>788</v>
      </c>
      <c r="M851" s="36">
        <v>7036</v>
      </c>
      <c r="N851" s="36" t="s">
        <v>148</v>
      </c>
      <c r="O851" s="36" t="s">
        <v>2635</v>
      </c>
      <c r="P851" s="36" t="s">
        <v>71</v>
      </c>
      <c r="Q851" s="36" t="s">
        <v>161</v>
      </c>
      <c r="R851" s="36" t="s">
        <v>2636</v>
      </c>
      <c r="S851" s="36">
        <v>115.36</v>
      </c>
      <c r="T851" s="36">
        <v>7</v>
      </c>
      <c r="U851" s="36">
        <v>0</v>
      </c>
      <c r="V851" s="36">
        <v>49.604799999999997</v>
      </c>
    </row>
    <row r="852" spans="1:22" x14ac:dyDescent="0.25">
      <c r="A852" s="36">
        <v>851</v>
      </c>
      <c r="B852" s="36" t="s">
        <v>2637</v>
      </c>
      <c r="C852" s="36">
        <v>2013</v>
      </c>
      <c r="D852" s="37">
        <v>41446</v>
      </c>
      <c r="E852" s="37">
        <v>41451</v>
      </c>
      <c r="F852" s="36" t="s">
        <v>23</v>
      </c>
      <c r="G852" s="36" t="s">
        <v>2638</v>
      </c>
      <c r="H852" s="36" t="s">
        <v>2639</v>
      </c>
      <c r="I852" s="36" t="s">
        <v>41</v>
      </c>
      <c r="J852" s="36" t="s">
        <v>27</v>
      </c>
      <c r="K852" s="36" t="s">
        <v>2640</v>
      </c>
      <c r="L852" s="36" t="s">
        <v>43</v>
      </c>
      <c r="M852" s="36">
        <v>93905</v>
      </c>
      <c r="N852" s="36" t="s">
        <v>44</v>
      </c>
      <c r="O852" s="36" t="s">
        <v>2641</v>
      </c>
      <c r="P852" s="36" t="s">
        <v>46</v>
      </c>
      <c r="Q852" s="36" t="s">
        <v>68</v>
      </c>
      <c r="R852" s="36" t="s">
        <v>2642</v>
      </c>
      <c r="S852" s="36">
        <v>5.16</v>
      </c>
      <c r="T852" s="36">
        <v>2</v>
      </c>
      <c r="U852" s="36">
        <v>0</v>
      </c>
      <c r="V852" s="36">
        <v>1.3415999999999999</v>
      </c>
    </row>
    <row r="853" spans="1:22" x14ac:dyDescent="0.25">
      <c r="A853" s="36">
        <v>852</v>
      </c>
      <c r="B853" s="36" t="s">
        <v>2637</v>
      </c>
      <c r="C853" s="36">
        <v>2013</v>
      </c>
      <c r="D853" s="37">
        <v>41446</v>
      </c>
      <c r="E853" s="37">
        <v>41451</v>
      </c>
      <c r="F853" s="36" t="s">
        <v>23</v>
      </c>
      <c r="G853" s="36" t="s">
        <v>2638</v>
      </c>
      <c r="H853" s="36" t="s">
        <v>2639</v>
      </c>
      <c r="I853" s="36" t="s">
        <v>41</v>
      </c>
      <c r="J853" s="36" t="s">
        <v>27</v>
      </c>
      <c r="K853" s="36" t="s">
        <v>2640</v>
      </c>
      <c r="L853" s="36" t="s">
        <v>43</v>
      </c>
      <c r="M853" s="36">
        <v>93905</v>
      </c>
      <c r="N853" s="36" t="s">
        <v>44</v>
      </c>
      <c r="O853" s="36" t="s">
        <v>2643</v>
      </c>
      <c r="P853" s="36" t="s">
        <v>46</v>
      </c>
      <c r="Q853" s="36" t="s">
        <v>90</v>
      </c>
      <c r="R853" s="36" t="s">
        <v>2644</v>
      </c>
      <c r="S853" s="36">
        <v>38.880000000000003</v>
      </c>
      <c r="T853" s="36">
        <v>6</v>
      </c>
      <c r="U853" s="36">
        <v>0</v>
      </c>
      <c r="V853" s="36">
        <v>18.662400000000002</v>
      </c>
    </row>
    <row r="854" spans="1:22" x14ac:dyDescent="0.25">
      <c r="A854" s="36">
        <v>853</v>
      </c>
      <c r="B854" s="36" t="s">
        <v>2645</v>
      </c>
      <c r="C854" s="36">
        <v>2013</v>
      </c>
      <c r="D854" s="37">
        <v>41423</v>
      </c>
      <c r="E854" s="37">
        <v>41430</v>
      </c>
      <c r="F854" s="36" t="s">
        <v>50</v>
      </c>
      <c r="G854" s="36" t="s">
        <v>888</v>
      </c>
      <c r="H854" s="36" t="s">
        <v>889</v>
      </c>
      <c r="I854" s="36" t="s">
        <v>26</v>
      </c>
      <c r="J854" s="36" t="s">
        <v>27</v>
      </c>
      <c r="K854" s="36" t="s">
        <v>328</v>
      </c>
      <c r="L854" s="36" t="s">
        <v>1487</v>
      </c>
      <c r="M854" s="36">
        <v>39212</v>
      </c>
      <c r="N854" s="36" t="s">
        <v>30</v>
      </c>
      <c r="O854" s="36" t="s">
        <v>1159</v>
      </c>
      <c r="P854" s="36" t="s">
        <v>46</v>
      </c>
      <c r="Q854" s="36" t="s">
        <v>68</v>
      </c>
      <c r="R854" s="36" t="s">
        <v>1160</v>
      </c>
      <c r="S854" s="36">
        <v>185.88</v>
      </c>
      <c r="T854" s="36">
        <v>6</v>
      </c>
      <c r="U854" s="36">
        <v>0</v>
      </c>
      <c r="V854" s="36">
        <v>50.187600000000003</v>
      </c>
    </row>
    <row r="855" spans="1:22" x14ac:dyDescent="0.25">
      <c r="A855" s="36">
        <v>854</v>
      </c>
      <c r="B855" s="36" t="s">
        <v>2646</v>
      </c>
      <c r="C855" s="36">
        <v>2013</v>
      </c>
      <c r="D855" s="37">
        <v>41324</v>
      </c>
      <c r="E855" s="37">
        <v>41329</v>
      </c>
      <c r="F855" s="36" t="s">
        <v>50</v>
      </c>
      <c r="G855" s="36" t="s">
        <v>1878</v>
      </c>
      <c r="H855" s="36" t="s">
        <v>1879</v>
      </c>
      <c r="I855" s="36" t="s">
        <v>26</v>
      </c>
      <c r="J855" s="36" t="s">
        <v>27</v>
      </c>
      <c r="K855" s="36" t="s">
        <v>266</v>
      </c>
      <c r="L855" s="36" t="s">
        <v>267</v>
      </c>
      <c r="M855" s="36">
        <v>10035</v>
      </c>
      <c r="N855" s="36" t="s">
        <v>148</v>
      </c>
      <c r="O855" s="36" t="s">
        <v>2509</v>
      </c>
      <c r="P855" s="36" t="s">
        <v>32</v>
      </c>
      <c r="Q855" s="36" t="s">
        <v>65</v>
      </c>
      <c r="R855" s="36" t="s">
        <v>2510</v>
      </c>
      <c r="S855" s="36">
        <v>44.46</v>
      </c>
      <c r="T855" s="36">
        <v>2</v>
      </c>
      <c r="U855" s="36">
        <v>0</v>
      </c>
      <c r="V855" s="36">
        <v>14.671799999999999</v>
      </c>
    </row>
    <row r="856" spans="1:22" x14ac:dyDescent="0.25">
      <c r="A856" s="36">
        <v>855</v>
      </c>
      <c r="B856" s="36" t="s">
        <v>2646</v>
      </c>
      <c r="C856" s="36">
        <v>2013</v>
      </c>
      <c r="D856" s="37">
        <v>41324</v>
      </c>
      <c r="E856" s="37">
        <v>41329</v>
      </c>
      <c r="F856" s="36" t="s">
        <v>50</v>
      </c>
      <c r="G856" s="36" t="s">
        <v>1878</v>
      </c>
      <c r="H856" s="36" t="s">
        <v>1879</v>
      </c>
      <c r="I856" s="36" t="s">
        <v>26</v>
      </c>
      <c r="J856" s="36" t="s">
        <v>27</v>
      </c>
      <c r="K856" s="36" t="s">
        <v>266</v>
      </c>
      <c r="L856" s="36" t="s">
        <v>267</v>
      </c>
      <c r="M856" s="36">
        <v>10035</v>
      </c>
      <c r="N856" s="36" t="s">
        <v>148</v>
      </c>
      <c r="O856" s="36" t="s">
        <v>1774</v>
      </c>
      <c r="P856" s="36" t="s">
        <v>46</v>
      </c>
      <c r="Q856" s="36" t="s">
        <v>59</v>
      </c>
      <c r="R856" s="36" t="s">
        <v>1775</v>
      </c>
      <c r="S856" s="36">
        <v>242.94</v>
      </c>
      <c r="T856" s="36">
        <v>3</v>
      </c>
      <c r="U856" s="36">
        <v>0</v>
      </c>
      <c r="V856" s="36">
        <v>9.7175999999999991</v>
      </c>
    </row>
    <row r="857" spans="1:22" x14ac:dyDescent="0.25">
      <c r="A857" s="36">
        <v>856</v>
      </c>
      <c r="B857" s="36" t="s">
        <v>2647</v>
      </c>
      <c r="C857" s="36">
        <v>2011</v>
      </c>
      <c r="D857" s="37">
        <v>40758</v>
      </c>
      <c r="E857" s="37">
        <v>40763</v>
      </c>
      <c r="F857" s="36" t="s">
        <v>50</v>
      </c>
      <c r="G857" s="36" t="s">
        <v>2648</v>
      </c>
      <c r="H857" s="36" t="s">
        <v>2649</v>
      </c>
      <c r="I857" s="36" t="s">
        <v>26</v>
      </c>
      <c r="J857" s="36" t="s">
        <v>27</v>
      </c>
      <c r="K857" s="36" t="s">
        <v>266</v>
      </c>
      <c r="L857" s="36" t="s">
        <v>267</v>
      </c>
      <c r="M857" s="36">
        <v>10035</v>
      </c>
      <c r="N857" s="36" t="s">
        <v>148</v>
      </c>
      <c r="O857" s="36" t="s">
        <v>2650</v>
      </c>
      <c r="P857" s="36" t="s">
        <v>46</v>
      </c>
      <c r="Q857" s="36" t="s">
        <v>90</v>
      </c>
      <c r="R857" s="36" t="s">
        <v>2651</v>
      </c>
      <c r="S857" s="36">
        <v>39.96</v>
      </c>
      <c r="T857" s="36">
        <v>2</v>
      </c>
      <c r="U857" s="36">
        <v>0</v>
      </c>
      <c r="V857" s="36">
        <v>18.781199999999998</v>
      </c>
    </row>
    <row r="858" spans="1:22" x14ac:dyDescent="0.25">
      <c r="A858" s="36">
        <v>857</v>
      </c>
      <c r="B858" s="36" t="s">
        <v>2647</v>
      </c>
      <c r="C858" s="36">
        <v>2011</v>
      </c>
      <c r="D858" s="37">
        <v>40758</v>
      </c>
      <c r="E858" s="37">
        <v>40763</v>
      </c>
      <c r="F858" s="36" t="s">
        <v>50</v>
      </c>
      <c r="G858" s="36" t="s">
        <v>2648</v>
      </c>
      <c r="H858" s="36" t="s">
        <v>2649</v>
      </c>
      <c r="I858" s="36" t="s">
        <v>26</v>
      </c>
      <c r="J858" s="36" t="s">
        <v>27</v>
      </c>
      <c r="K858" s="36" t="s">
        <v>266</v>
      </c>
      <c r="L858" s="36" t="s">
        <v>267</v>
      </c>
      <c r="M858" s="36">
        <v>10035</v>
      </c>
      <c r="N858" s="36" t="s">
        <v>148</v>
      </c>
      <c r="O858" s="36" t="s">
        <v>2652</v>
      </c>
      <c r="P858" s="36" t="s">
        <v>46</v>
      </c>
      <c r="Q858" s="36" t="s">
        <v>578</v>
      </c>
      <c r="R858" s="36" t="s">
        <v>2653</v>
      </c>
      <c r="S858" s="36">
        <v>102.3</v>
      </c>
      <c r="T858" s="36">
        <v>10</v>
      </c>
      <c r="U858" s="36">
        <v>0</v>
      </c>
      <c r="V858" s="36">
        <v>26.597999999999999</v>
      </c>
    </row>
    <row r="859" spans="1:22" x14ac:dyDescent="0.25">
      <c r="A859" s="36">
        <v>858</v>
      </c>
      <c r="B859" s="36" t="s">
        <v>2647</v>
      </c>
      <c r="C859" s="36">
        <v>2011</v>
      </c>
      <c r="D859" s="37">
        <v>40758</v>
      </c>
      <c r="E859" s="37">
        <v>40763</v>
      </c>
      <c r="F859" s="36" t="s">
        <v>50</v>
      </c>
      <c r="G859" s="36" t="s">
        <v>2648</v>
      </c>
      <c r="H859" s="36" t="s">
        <v>2649</v>
      </c>
      <c r="I859" s="36" t="s">
        <v>26</v>
      </c>
      <c r="J859" s="36" t="s">
        <v>27</v>
      </c>
      <c r="K859" s="36" t="s">
        <v>266</v>
      </c>
      <c r="L859" s="36" t="s">
        <v>267</v>
      </c>
      <c r="M859" s="36">
        <v>10035</v>
      </c>
      <c r="N859" s="36" t="s">
        <v>148</v>
      </c>
      <c r="O859" s="36" t="s">
        <v>2654</v>
      </c>
      <c r="P859" s="36" t="s">
        <v>46</v>
      </c>
      <c r="Q859" s="36" t="s">
        <v>59</v>
      </c>
      <c r="R859" s="36" t="s">
        <v>186</v>
      </c>
      <c r="S859" s="36">
        <v>21.36</v>
      </c>
      <c r="T859" s="36">
        <v>2</v>
      </c>
      <c r="U859" s="36">
        <v>0</v>
      </c>
      <c r="V859" s="36">
        <v>5.7671999999999999</v>
      </c>
    </row>
    <row r="860" spans="1:22" x14ac:dyDescent="0.25">
      <c r="A860" s="36">
        <v>859</v>
      </c>
      <c r="B860" s="36" t="s">
        <v>2655</v>
      </c>
      <c r="C860" s="36">
        <v>2014</v>
      </c>
      <c r="D860" s="37">
        <v>41740</v>
      </c>
      <c r="E860" s="37">
        <v>41745</v>
      </c>
      <c r="F860" s="36" t="s">
        <v>50</v>
      </c>
      <c r="G860" s="36" t="s">
        <v>2656</v>
      </c>
      <c r="H860" s="36" t="s">
        <v>2657</v>
      </c>
      <c r="I860" s="36" t="s">
        <v>102</v>
      </c>
      <c r="J860" s="36" t="s">
        <v>27</v>
      </c>
      <c r="K860" s="36" t="s">
        <v>2658</v>
      </c>
      <c r="L860" s="36" t="s">
        <v>788</v>
      </c>
      <c r="M860" s="36">
        <v>8901</v>
      </c>
      <c r="N860" s="36" t="s">
        <v>148</v>
      </c>
      <c r="O860" s="36" t="s">
        <v>948</v>
      </c>
      <c r="P860" s="36" t="s">
        <v>46</v>
      </c>
      <c r="Q860" s="36" t="s">
        <v>90</v>
      </c>
      <c r="R860" s="36" t="s">
        <v>949</v>
      </c>
      <c r="S860" s="36">
        <v>7.61</v>
      </c>
      <c r="T860" s="36">
        <v>1</v>
      </c>
      <c r="U860" s="36">
        <v>0</v>
      </c>
      <c r="V860" s="36">
        <v>3.5767000000000002</v>
      </c>
    </row>
    <row r="861" spans="1:22" x14ac:dyDescent="0.25">
      <c r="A861" s="36">
        <v>860</v>
      </c>
      <c r="B861" s="36" t="s">
        <v>2655</v>
      </c>
      <c r="C861" s="36">
        <v>2014</v>
      </c>
      <c r="D861" s="37">
        <v>41740</v>
      </c>
      <c r="E861" s="37">
        <v>41745</v>
      </c>
      <c r="F861" s="36" t="s">
        <v>50</v>
      </c>
      <c r="G861" s="36" t="s">
        <v>2656</v>
      </c>
      <c r="H861" s="36" t="s">
        <v>2657</v>
      </c>
      <c r="I861" s="36" t="s">
        <v>102</v>
      </c>
      <c r="J861" s="36" t="s">
        <v>27</v>
      </c>
      <c r="K861" s="36" t="s">
        <v>2658</v>
      </c>
      <c r="L861" s="36" t="s">
        <v>788</v>
      </c>
      <c r="M861" s="36">
        <v>8901</v>
      </c>
      <c r="N861" s="36" t="s">
        <v>148</v>
      </c>
      <c r="O861" s="36" t="s">
        <v>1174</v>
      </c>
      <c r="P861" s="36" t="s">
        <v>46</v>
      </c>
      <c r="Q861" s="36" t="s">
        <v>269</v>
      </c>
      <c r="R861" s="36" t="s">
        <v>1175</v>
      </c>
      <c r="S861" s="36">
        <v>7.16</v>
      </c>
      <c r="T861" s="36">
        <v>2</v>
      </c>
      <c r="U861" s="36">
        <v>0</v>
      </c>
      <c r="V861" s="36">
        <v>3.58</v>
      </c>
    </row>
    <row r="862" spans="1:22" x14ac:dyDescent="0.25">
      <c r="A862" s="36">
        <v>861</v>
      </c>
      <c r="B862" s="36" t="s">
        <v>2659</v>
      </c>
      <c r="C862" s="36">
        <v>2011</v>
      </c>
      <c r="D862" s="37">
        <v>40703</v>
      </c>
      <c r="E862" s="37">
        <v>40710</v>
      </c>
      <c r="F862" s="36" t="s">
        <v>50</v>
      </c>
      <c r="G862" s="36" t="s">
        <v>2660</v>
      </c>
      <c r="H862" s="36" t="s">
        <v>2661</v>
      </c>
      <c r="I862" s="36" t="s">
        <v>26</v>
      </c>
      <c r="J862" s="36" t="s">
        <v>27</v>
      </c>
      <c r="K862" s="36" t="s">
        <v>127</v>
      </c>
      <c r="L862" s="36" t="s">
        <v>43</v>
      </c>
      <c r="M862" s="36">
        <v>94122</v>
      </c>
      <c r="N862" s="36" t="s">
        <v>44</v>
      </c>
      <c r="O862" s="36" t="s">
        <v>1296</v>
      </c>
      <c r="P862" s="36" t="s">
        <v>46</v>
      </c>
      <c r="Q862" s="36" t="s">
        <v>578</v>
      </c>
      <c r="R862" s="36" t="s">
        <v>186</v>
      </c>
      <c r="S862" s="36">
        <v>7.36</v>
      </c>
      <c r="T862" s="36">
        <v>2</v>
      </c>
      <c r="U862" s="36">
        <v>0</v>
      </c>
      <c r="V862" s="36">
        <v>0.1472</v>
      </c>
    </row>
    <row r="863" spans="1:22" x14ac:dyDescent="0.25">
      <c r="A863" s="36">
        <v>862</v>
      </c>
      <c r="B863" s="36" t="s">
        <v>2659</v>
      </c>
      <c r="C863" s="36">
        <v>2011</v>
      </c>
      <c r="D863" s="37">
        <v>40703</v>
      </c>
      <c r="E863" s="37">
        <v>40710</v>
      </c>
      <c r="F863" s="36" t="s">
        <v>50</v>
      </c>
      <c r="G863" s="36" t="s">
        <v>2660</v>
      </c>
      <c r="H863" s="36" t="s">
        <v>2661</v>
      </c>
      <c r="I863" s="36" t="s">
        <v>26</v>
      </c>
      <c r="J863" s="36" t="s">
        <v>27</v>
      </c>
      <c r="K863" s="36" t="s">
        <v>127</v>
      </c>
      <c r="L863" s="36" t="s">
        <v>43</v>
      </c>
      <c r="M863" s="36">
        <v>94122</v>
      </c>
      <c r="N863" s="36" t="s">
        <v>44</v>
      </c>
      <c r="O863" s="36" t="s">
        <v>2662</v>
      </c>
      <c r="P863" s="36" t="s">
        <v>46</v>
      </c>
      <c r="Q863" s="36" t="s">
        <v>68</v>
      </c>
      <c r="R863" s="36" t="s">
        <v>2663</v>
      </c>
      <c r="S863" s="36">
        <v>23.1</v>
      </c>
      <c r="T863" s="36">
        <v>2</v>
      </c>
      <c r="U863" s="36">
        <v>0</v>
      </c>
      <c r="V863" s="36">
        <v>10.625999999999999</v>
      </c>
    </row>
    <row r="864" spans="1:22" x14ac:dyDescent="0.25">
      <c r="A864" s="36">
        <v>863</v>
      </c>
      <c r="B864" s="36" t="s">
        <v>2664</v>
      </c>
      <c r="C864" s="36">
        <v>2013</v>
      </c>
      <c r="D864" s="37">
        <v>41279</v>
      </c>
      <c r="E864" s="37">
        <v>41281</v>
      </c>
      <c r="F864" s="36" t="s">
        <v>23</v>
      </c>
      <c r="G864" s="36" t="s">
        <v>2431</v>
      </c>
      <c r="H864" s="36" t="s">
        <v>2432</v>
      </c>
      <c r="I864" s="36" t="s">
        <v>41</v>
      </c>
      <c r="J864" s="36" t="s">
        <v>27</v>
      </c>
      <c r="K864" s="36" t="s">
        <v>1521</v>
      </c>
      <c r="L864" s="36" t="s">
        <v>54</v>
      </c>
      <c r="M864" s="36">
        <v>32216</v>
      </c>
      <c r="N864" s="36" t="s">
        <v>30</v>
      </c>
      <c r="O864" s="36" t="s">
        <v>2665</v>
      </c>
      <c r="P864" s="36" t="s">
        <v>71</v>
      </c>
      <c r="Q864" s="36" t="s">
        <v>161</v>
      </c>
      <c r="R864" s="36" t="s">
        <v>2666</v>
      </c>
      <c r="S864" s="36">
        <v>191.47200000000001</v>
      </c>
      <c r="T864" s="36">
        <v>6</v>
      </c>
      <c r="U864" s="36">
        <v>0.2</v>
      </c>
      <c r="V864" s="36">
        <v>40.687800000000003</v>
      </c>
    </row>
    <row r="865" spans="1:22" x14ac:dyDescent="0.25">
      <c r="A865" s="36">
        <v>864</v>
      </c>
      <c r="B865" s="36" t="s">
        <v>2664</v>
      </c>
      <c r="C865" s="36">
        <v>2013</v>
      </c>
      <c r="D865" s="37">
        <v>41279</v>
      </c>
      <c r="E865" s="37">
        <v>41281</v>
      </c>
      <c r="F865" s="36" t="s">
        <v>23</v>
      </c>
      <c r="G865" s="36" t="s">
        <v>2431</v>
      </c>
      <c r="H865" s="36" t="s">
        <v>2432</v>
      </c>
      <c r="I865" s="36" t="s">
        <v>41</v>
      </c>
      <c r="J865" s="36" t="s">
        <v>27</v>
      </c>
      <c r="K865" s="36" t="s">
        <v>1521</v>
      </c>
      <c r="L865" s="36" t="s">
        <v>54</v>
      </c>
      <c r="M865" s="36">
        <v>32216</v>
      </c>
      <c r="N865" s="36" t="s">
        <v>30</v>
      </c>
      <c r="O865" s="36" t="s">
        <v>2667</v>
      </c>
      <c r="P865" s="36" t="s">
        <v>46</v>
      </c>
      <c r="Q865" s="36" t="s">
        <v>68</v>
      </c>
      <c r="R865" s="36" t="s">
        <v>2668</v>
      </c>
      <c r="S865" s="36">
        <v>5.2480000000000002</v>
      </c>
      <c r="T865" s="36">
        <v>2</v>
      </c>
      <c r="U865" s="36">
        <v>0.2</v>
      </c>
      <c r="V865" s="36">
        <v>0.59040000000000004</v>
      </c>
    </row>
    <row r="866" spans="1:22" x14ac:dyDescent="0.25">
      <c r="A866" s="36">
        <v>865</v>
      </c>
      <c r="B866" s="36" t="s">
        <v>2664</v>
      </c>
      <c r="C866" s="36">
        <v>2013</v>
      </c>
      <c r="D866" s="37">
        <v>41279</v>
      </c>
      <c r="E866" s="37">
        <v>41281</v>
      </c>
      <c r="F866" s="36" t="s">
        <v>23</v>
      </c>
      <c r="G866" s="36" t="s">
        <v>2431</v>
      </c>
      <c r="H866" s="36" t="s">
        <v>2432</v>
      </c>
      <c r="I866" s="36" t="s">
        <v>41</v>
      </c>
      <c r="J866" s="36" t="s">
        <v>27</v>
      </c>
      <c r="K866" s="36" t="s">
        <v>1521</v>
      </c>
      <c r="L866" s="36" t="s">
        <v>54</v>
      </c>
      <c r="M866" s="36">
        <v>32216</v>
      </c>
      <c r="N866" s="36" t="s">
        <v>30</v>
      </c>
      <c r="O866" s="36" t="s">
        <v>2669</v>
      </c>
      <c r="P866" s="36" t="s">
        <v>71</v>
      </c>
      <c r="Q866" s="36" t="s">
        <v>72</v>
      </c>
      <c r="R866" s="36" t="s">
        <v>2670</v>
      </c>
      <c r="S866" s="36">
        <v>59.183999999999997</v>
      </c>
      <c r="T866" s="36">
        <v>2</v>
      </c>
      <c r="U866" s="36">
        <v>0.2</v>
      </c>
      <c r="V866" s="36">
        <v>5.1786000000000003</v>
      </c>
    </row>
    <row r="867" spans="1:22" x14ac:dyDescent="0.25">
      <c r="A867" s="36">
        <v>866</v>
      </c>
      <c r="B867" s="36" t="s">
        <v>2671</v>
      </c>
      <c r="C867" s="36">
        <v>2011</v>
      </c>
      <c r="D867" s="37">
        <v>40554</v>
      </c>
      <c r="E867" s="37">
        <v>40559</v>
      </c>
      <c r="F867" s="36" t="s">
        <v>50</v>
      </c>
      <c r="G867" s="36" t="s">
        <v>2672</v>
      </c>
      <c r="H867" s="36" t="s">
        <v>2673</v>
      </c>
      <c r="I867" s="36" t="s">
        <v>41</v>
      </c>
      <c r="J867" s="36" t="s">
        <v>27</v>
      </c>
      <c r="K867" s="36" t="s">
        <v>318</v>
      </c>
      <c r="L867" s="36" t="s">
        <v>319</v>
      </c>
      <c r="M867" s="36">
        <v>22153</v>
      </c>
      <c r="N867" s="36" t="s">
        <v>30</v>
      </c>
      <c r="O867" s="36" t="s">
        <v>2674</v>
      </c>
      <c r="P867" s="36" t="s">
        <v>46</v>
      </c>
      <c r="Q867" s="36" t="s">
        <v>47</v>
      </c>
      <c r="R867" s="36" t="s">
        <v>2675</v>
      </c>
      <c r="S867" s="36">
        <v>2.89</v>
      </c>
      <c r="T867" s="36">
        <v>1</v>
      </c>
      <c r="U867" s="36">
        <v>0</v>
      </c>
      <c r="V867" s="36">
        <v>1.3583000000000001</v>
      </c>
    </row>
    <row r="868" spans="1:22" x14ac:dyDescent="0.25">
      <c r="A868" s="36">
        <v>867</v>
      </c>
      <c r="B868" s="36" t="s">
        <v>2671</v>
      </c>
      <c r="C868" s="36">
        <v>2011</v>
      </c>
      <c r="D868" s="37">
        <v>40554</v>
      </c>
      <c r="E868" s="37">
        <v>40559</v>
      </c>
      <c r="F868" s="36" t="s">
        <v>50</v>
      </c>
      <c r="G868" s="36" t="s">
        <v>2672</v>
      </c>
      <c r="H868" s="36" t="s">
        <v>2673</v>
      </c>
      <c r="I868" s="36" t="s">
        <v>41</v>
      </c>
      <c r="J868" s="36" t="s">
        <v>27</v>
      </c>
      <c r="K868" s="36" t="s">
        <v>318</v>
      </c>
      <c r="L868" s="36" t="s">
        <v>319</v>
      </c>
      <c r="M868" s="36">
        <v>22153</v>
      </c>
      <c r="N868" s="36" t="s">
        <v>30</v>
      </c>
      <c r="O868" s="36" t="s">
        <v>2676</v>
      </c>
      <c r="P868" s="36" t="s">
        <v>32</v>
      </c>
      <c r="Q868" s="36" t="s">
        <v>65</v>
      </c>
      <c r="R868" s="36" t="s">
        <v>2677</v>
      </c>
      <c r="S868" s="36">
        <v>51.94</v>
      </c>
      <c r="T868" s="36">
        <v>1</v>
      </c>
      <c r="U868" s="36">
        <v>0</v>
      </c>
      <c r="V868" s="36">
        <v>21.295400000000001</v>
      </c>
    </row>
    <row r="869" spans="1:22" x14ac:dyDescent="0.25">
      <c r="A869" s="36">
        <v>868</v>
      </c>
      <c r="B869" s="36" t="s">
        <v>2678</v>
      </c>
      <c r="C869" s="36">
        <v>2013</v>
      </c>
      <c r="D869" s="37">
        <v>41547</v>
      </c>
      <c r="E869" s="37">
        <v>41550</v>
      </c>
      <c r="F869" s="36" t="s">
        <v>188</v>
      </c>
      <c r="G869" s="36" t="s">
        <v>2679</v>
      </c>
      <c r="H869" s="36" t="s">
        <v>2680</v>
      </c>
      <c r="I869" s="36" t="s">
        <v>41</v>
      </c>
      <c r="J869" s="36" t="s">
        <v>27</v>
      </c>
      <c r="K869" s="36" t="s">
        <v>146</v>
      </c>
      <c r="L869" s="36" t="s">
        <v>147</v>
      </c>
      <c r="M869" s="36">
        <v>19140</v>
      </c>
      <c r="N869" s="36" t="s">
        <v>148</v>
      </c>
      <c r="O869" s="36" t="s">
        <v>2681</v>
      </c>
      <c r="P869" s="36" t="s">
        <v>46</v>
      </c>
      <c r="Q869" s="36" t="s">
        <v>47</v>
      </c>
      <c r="R869" s="36" t="s">
        <v>2682</v>
      </c>
      <c r="S869" s="36">
        <v>15.936</v>
      </c>
      <c r="T869" s="36">
        <v>4</v>
      </c>
      <c r="U869" s="36">
        <v>0.2</v>
      </c>
      <c r="V869" s="36">
        <v>5.1791999999999998</v>
      </c>
    </row>
    <row r="870" spans="1:22" x14ac:dyDescent="0.25">
      <c r="A870" s="36">
        <v>869</v>
      </c>
      <c r="B870" s="36" t="s">
        <v>2683</v>
      </c>
      <c r="C870" s="36">
        <v>2011</v>
      </c>
      <c r="D870" s="37">
        <v>40639</v>
      </c>
      <c r="E870" s="37">
        <v>40643</v>
      </c>
      <c r="F870" s="36" t="s">
        <v>50</v>
      </c>
      <c r="G870" s="36" t="s">
        <v>2684</v>
      </c>
      <c r="H870" s="36" t="s">
        <v>2685</v>
      </c>
      <c r="I870" s="36" t="s">
        <v>41</v>
      </c>
      <c r="J870" s="36" t="s">
        <v>27</v>
      </c>
      <c r="K870" s="36" t="s">
        <v>2470</v>
      </c>
      <c r="L870" s="36" t="s">
        <v>147</v>
      </c>
      <c r="M870" s="36">
        <v>17602</v>
      </c>
      <c r="N870" s="36" t="s">
        <v>148</v>
      </c>
      <c r="O870" s="36" t="s">
        <v>2686</v>
      </c>
      <c r="P870" s="36" t="s">
        <v>46</v>
      </c>
      <c r="Q870" s="36" t="s">
        <v>75</v>
      </c>
      <c r="R870" s="36" t="s">
        <v>2687</v>
      </c>
      <c r="S870" s="36">
        <v>44.91</v>
      </c>
      <c r="T870" s="36">
        <v>6</v>
      </c>
      <c r="U870" s="36">
        <v>0.7</v>
      </c>
      <c r="V870" s="36">
        <v>-35.927999999999997</v>
      </c>
    </row>
    <row r="871" spans="1:22" x14ac:dyDescent="0.25">
      <c r="A871" s="36">
        <v>870</v>
      </c>
      <c r="B871" s="36" t="s">
        <v>2688</v>
      </c>
      <c r="C871" s="36">
        <v>2013</v>
      </c>
      <c r="D871" s="37">
        <v>41521</v>
      </c>
      <c r="E871" s="37">
        <v>41523</v>
      </c>
      <c r="F871" s="36" t="s">
        <v>188</v>
      </c>
      <c r="G871" s="36" t="s">
        <v>2689</v>
      </c>
      <c r="H871" s="36" t="s">
        <v>2690</v>
      </c>
      <c r="I871" s="36" t="s">
        <v>102</v>
      </c>
      <c r="J871" s="36" t="s">
        <v>27</v>
      </c>
      <c r="K871" s="36" t="s">
        <v>146</v>
      </c>
      <c r="L871" s="36" t="s">
        <v>147</v>
      </c>
      <c r="M871" s="36">
        <v>19143</v>
      </c>
      <c r="N871" s="36" t="s">
        <v>148</v>
      </c>
      <c r="O871" s="36" t="s">
        <v>2691</v>
      </c>
      <c r="P871" s="36" t="s">
        <v>46</v>
      </c>
      <c r="Q871" s="36" t="s">
        <v>75</v>
      </c>
      <c r="R871" s="36" t="s">
        <v>2692</v>
      </c>
      <c r="S871" s="36">
        <v>1141.47</v>
      </c>
      <c r="T871" s="36">
        <v>5</v>
      </c>
      <c r="U871" s="36">
        <v>0.7</v>
      </c>
      <c r="V871" s="36">
        <v>-760.98</v>
      </c>
    </row>
    <row r="872" spans="1:22" x14ac:dyDescent="0.25">
      <c r="A872" s="36">
        <v>871</v>
      </c>
      <c r="B872" s="36" t="s">
        <v>2688</v>
      </c>
      <c r="C872" s="36">
        <v>2013</v>
      </c>
      <c r="D872" s="37">
        <v>41521</v>
      </c>
      <c r="E872" s="37">
        <v>41523</v>
      </c>
      <c r="F872" s="36" t="s">
        <v>188</v>
      </c>
      <c r="G872" s="36" t="s">
        <v>2689</v>
      </c>
      <c r="H872" s="36" t="s">
        <v>2690</v>
      </c>
      <c r="I872" s="36" t="s">
        <v>102</v>
      </c>
      <c r="J872" s="36" t="s">
        <v>27</v>
      </c>
      <c r="K872" s="36" t="s">
        <v>146</v>
      </c>
      <c r="L872" s="36" t="s">
        <v>147</v>
      </c>
      <c r="M872" s="36">
        <v>19143</v>
      </c>
      <c r="N872" s="36" t="s">
        <v>148</v>
      </c>
      <c r="O872" s="36" t="s">
        <v>1920</v>
      </c>
      <c r="P872" s="36" t="s">
        <v>71</v>
      </c>
      <c r="Q872" s="36" t="s">
        <v>72</v>
      </c>
      <c r="R872" s="36" t="s">
        <v>1921</v>
      </c>
      <c r="S872" s="36">
        <v>280.78199999999998</v>
      </c>
      <c r="T872" s="36">
        <v>3</v>
      </c>
      <c r="U872" s="36">
        <v>0.4</v>
      </c>
      <c r="V872" s="36">
        <v>-46.796999999999997</v>
      </c>
    </row>
    <row r="873" spans="1:22" x14ac:dyDescent="0.25">
      <c r="A873" s="36">
        <v>872</v>
      </c>
      <c r="B873" s="36" t="s">
        <v>2693</v>
      </c>
      <c r="C873" s="36">
        <v>2012</v>
      </c>
      <c r="D873" s="37">
        <v>41201</v>
      </c>
      <c r="E873" s="37">
        <v>41202</v>
      </c>
      <c r="F873" s="36" t="s">
        <v>188</v>
      </c>
      <c r="G873" s="36" t="s">
        <v>164</v>
      </c>
      <c r="H873" s="36" t="s">
        <v>165</v>
      </c>
      <c r="I873" s="36" t="s">
        <v>26</v>
      </c>
      <c r="J873" s="36" t="s">
        <v>27</v>
      </c>
      <c r="K873" s="36" t="s">
        <v>87</v>
      </c>
      <c r="L873" s="36" t="s">
        <v>2694</v>
      </c>
      <c r="M873" s="36">
        <v>3301</v>
      </c>
      <c r="N873" s="36" t="s">
        <v>148</v>
      </c>
      <c r="O873" s="36" t="s">
        <v>2695</v>
      </c>
      <c r="P873" s="36" t="s">
        <v>46</v>
      </c>
      <c r="Q873" s="36" t="s">
        <v>90</v>
      </c>
      <c r="R873" s="36" t="s">
        <v>2696</v>
      </c>
      <c r="S873" s="36">
        <v>34.44</v>
      </c>
      <c r="T873" s="36">
        <v>3</v>
      </c>
      <c r="U873" s="36">
        <v>0</v>
      </c>
      <c r="V873" s="36">
        <v>17.22</v>
      </c>
    </row>
    <row r="874" spans="1:22" x14ac:dyDescent="0.25">
      <c r="A874" s="36">
        <v>873</v>
      </c>
      <c r="B874" s="36" t="s">
        <v>2697</v>
      </c>
      <c r="C874" s="36">
        <v>2011</v>
      </c>
      <c r="D874" s="37">
        <v>40887</v>
      </c>
      <c r="E874" s="37">
        <v>40892</v>
      </c>
      <c r="F874" s="36" t="s">
        <v>50</v>
      </c>
      <c r="G874" s="36" t="s">
        <v>2698</v>
      </c>
      <c r="H874" s="36" t="s">
        <v>2699</v>
      </c>
      <c r="I874" s="36" t="s">
        <v>26</v>
      </c>
      <c r="J874" s="36" t="s">
        <v>27</v>
      </c>
      <c r="K874" s="36" t="s">
        <v>266</v>
      </c>
      <c r="L874" s="36" t="s">
        <v>267</v>
      </c>
      <c r="M874" s="36">
        <v>10009</v>
      </c>
      <c r="N874" s="36" t="s">
        <v>148</v>
      </c>
      <c r="O874" s="36" t="s">
        <v>1037</v>
      </c>
      <c r="P874" s="36" t="s">
        <v>46</v>
      </c>
      <c r="Q874" s="36" t="s">
        <v>90</v>
      </c>
      <c r="R874" s="36" t="s">
        <v>1038</v>
      </c>
      <c r="S874" s="36">
        <v>11.36</v>
      </c>
      <c r="T874" s="36">
        <v>2</v>
      </c>
      <c r="U874" s="36">
        <v>0</v>
      </c>
      <c r="V874" s="36">
        <v>5.2256</v>
      </c>
    </row>
    <row r="875" spans="1:22" x14ac:dyDescent="0.25">
      <c r="A875" s="36">
        <v>874</v>
      </c>
      <c r="B875" s="36" t="s">
        <v>2697</v>
      </c>
      <c r="C875" s="36">
        <v>2011</v>
      </c>
      <c r="D875" s="37">
        <v>40887</v>
      </c>
      <c r="E875" s="37">
        <v>40892</v>
      </c>
      <c r="F875" s="36" t="s">
        <v>50</v>
      </c>
      <c r="G875" s="36" t="s">
        <v>2698</v>
      </c>
      <c r="H875" s="36" t="s">
        <v>2699</v>
      </c>
      <c r="I875" s="36" t="s">
        <v>26</v>
      </c>
      <c r="J875" s="36" t="s">
        <v>27</v>
      </c>
      <c r="K875" s="36" t="s">
        <v>266</v>
      </c>
      <c r="L875" s="36" t="s">
        <v>267</v>
      </c>
      <c r="M875" s="36">
        <v>10009</v>
      </c>
      <c r="N875" s="36" t="s">
        <v>148</v>
      </c>
      <c r="O875" s="36" t="s">
        <v>1603</v>
      </c>
      <c r="P875" s="36" t="s">
        <v>46</v>
      </c>
      <c r="Q875" s="36" t="s">
        <v>75</v>
      </c>
      <c r="R875" s="36" t="s">
        <v>1604</v>
      </c>
      <c r="S875" s="36">
        <v>106.34399999999999</v>
      </c>
      <c r="T875" s="36">
        <v>7</v>
      </c>
      <c r="U875" s="36">
        <v>0.2</v>
      </c>
      <c r="V875" s="36">
        <v>37.220399999999998</v>
      </c>
    </row>
    <row r="876" spans="1:22" x14ac:dyDescent="0.25">
      <c r="A876" s="36">
        <v>875</v>
      </c>
      <c r="B876" s="36" t="s">
        <v>2700</v>
      </c>
      <c r="C876" s="36">
        <v>2014</v>
      </c>
      <c r="D876" s="37">
        <v>41877</v>
      </c>
      <c r="E876" s="37">
        <v>41881</v>
      </c>
      <c r="F876" s="36" t="s">
        <v>50</v>
      </c>
      <c r="G876" s="36" t="s">
        <v>2626</v>
      </c>
      <c r="H876" s="36" t="s">
        <v>2627</v>
      </c>
      <c r="I876" s="36" t="s">
        <v>26</v>
      </c>
      <c r="J876" s="36" t="s">
        <v>27</v>
      </c>
      <c r="K876" s="36" t="s">
        <v>467</v>
      </c>
      <c r="L876" s="36" t="s">
        <v>88</v>
      </c>
      <c r="M876" s="36">
        <v>28205</v>
      </c>
      <c r="N876" s="36" t="s">
        <v>30</v>
      </c>
      <c r="O876" s="36" t="s">
        <v>2701</v>
      </c>
      <c r="P876" s="36" t="s">
        <v>46</v>
      </c>
      <c r="Q876" s="36" t="s">
        <v>90</v>
      </c>
      <c r="R876" s="36" t="s">
        <v>2702</v>
      </c>
      <c r="S876" s="36">
        <v>192.16</v>
      </c>
      <c r="T876" s="36">
        <v>5</v>
      </c>
      <c r="U876" s="36">
        <v>0.2</v>
      </c>
      <c r="V876" s="36">
        <v>67.256</v>
      </c>
    </row>
    <row r="877" spans="1:22" x14ac:dyDescent="0.25">
      <c r="A877" s="36">
        <v>876</v>
      </c>
      <c r="B877" s="36" t="s">
        <v>2703</v>
      </c>
      <c r="C877" s="36">
        <v>2013</v>
      </c>
      <c r="D877" s="37">
        <v>41291</v>
      </c>
      <c r="E877" s="37">
        <v>41295</v>
      </c>
      <c r="F877" s="36" t="s">
        <v>50</v>
      </c>
      <c r="G877" s="36" t="s">
        <v>2130</v>
      </c>
      <c r="H877" s="36" t="s">
        <v>2131</v>
      </c>
      <c r="I877" s="36" t="s">
        <v>102</v>
      </c>
      <c r="J877" s="36" t="s">
        <v>27</v>
      </c>
      <c r="K877" s="36" t="s">
        <v>87</v>
      </c>
      <c r="L877" s="36" t="s">
        <v>2694</v>
      </c>
      <c r="M877" s="36">
        <v>3301</v>
      </c>
      <c r="N877" s="36" t="s">
        <v>148</v>
      </c>
      <c r="O877" s="36" t="s">
        <v>905</v>
      </c>
      <c r="P877" s="36" t="s">
        <v>32</v>
      </c>
      <c r="Q877" s="36" t="s">
        <v>65</v>
      </c>
      <c r="R877" s="36" t="s">
        <v>906</v>
      </c>
      <c r="S877" s="36">
        <v>322.58999999999997</v>
      </c>
      <c r="T877" s="36">
        <v>3</v>
      </c>
      <c r="U877" s="36">
        <v>0</v>
      </c>
      <c r="V877" s="36">
        <v>64.518000000000001</v>
      </c>
    </row>
    <row r="878" spans="1:22" x14ac:dyDescent="0.25">
      <c r="A878" s="36">
        <v>877</v>
      </c>
      <c r="B878" s="36" t="s">
        <v>2703</v>
      </c>
      <c r="C878" s="36">
        <v>2013</v>
      </c>
      <c r="D878" s="37">
        <v>41291</v>
      </c>
      <c r="E878" s="37">
        <v>41295</v>
      </c>
      <c r="F878" s="36" t="s">
        <v>50</v>
      </c>
      <c r="G878" s="36" t="s">
        <v>2130</v>
      </c>
      <c r="H878" s="36" t="s">
        <v>2131</v>
      </c>
      <c r="I878" s="36" t="s">
        <v>102</v>
      </c>
      <c r="J878" s="36" t="s">
        <v>27</v>
      </c>
      <c r="K878" s="36" t="s">
        <v>87</v>
      </c>
      <c r="L878" s="36" t="s">
        <v>2694</v>
      </c>
      <c r="M878" s="36">
        <v>3301</v>
      </c>
      <c r="N878" s="36" t="s">
        <v>148</v>
      </c>
      <c r="O878" s="36" t="s">
        <v>1018</v>
      </c>
      <c r="P878" s="36" t="s">
        <v>71</v>
      </c>
      <c r="Q878" s="36" t="s">
        <v>161</v>
      </c>
      <c r="R878" s="36" t="s">
        <v>1019</v>
      </c>
      <c r="S878" s="36">
        <v>29.99</v>
      </c>
      <c r="T878" s="36">
        <v>1</v>
      </c>
      <c r="U878" s="36">
        <v>0</v>
      </c>
      <c r="V878" s="36">
        <v>13.195600000000001</v>
      </c>
    </row>
    <row r="879" spans="1:22" x14ac:dyDescent="0.25">
      <c r="A879" s="36">
        <v>878</v>
      </c>
      <c r="B879" s="36" t="s">
        <v>2703</v>
      </c>
      <c r="C879" s="36">
        <v>2013</v>
      </c>
      <c r="D879" s="37">
        <v>41291</v>
      </c>
      <c r="E879" s="37">
        <v>41295</v>
      </c>
      <c r="F879" s="36" t="s">
        <v>50</v>
      </c>
      <c r="G879" s="36" t="s">
        <v>2130</v>
      </c>
      <c r="H879" s="36" t="s">
        <v>2131</v>
      </c>
      <c r="I879" s="36" t="s">
        <v>102</v>
      </c>
      <c r="J879" s="36" t="s">
        <v>27</v>
      </c>
      <c r="K879" s="36" t="s">
        <v>87</v>
      </c>
      <c r="L879" s="36" t="s">
        <v>2694</v>
      </c>
      <c r="M879" s="36">
        <v>3301</v>
      </c>
      <c r="N879" s="36" t="s">
        <v>148</v>
      </c>
      <c r="O879" s="36" t="s">
        <v>2704</v>
      </c>
      <c r="P879" s="36" t="s">
        <v>71</v>
      </c>
      <c r="Q879" s="36" t="s">
        <v>161</v>
      </c>
      <c r="R879" s="36" t="s">
        <v>2705</v>
      </c>
      <c r="S879" s="36">
        <v>371.97</v>
      </c>
      <c r="T879" s="36">
        <v>3</v>
      </c>
      <c r="U879" s="36">
        <v>0</v>
      </c>
      <c r="V879" s="36">
        <v>66.954599999999999</v>
      </c>
    </row>
    <row r="880" spans="1:22" x14ac:dyDescent="0.25">
      <c r="A880" s="36">
        <v>879</v>
      </c>
      <c r="B880" s="36" t="s">
        <v>2706</v>
      </c>
      <c r="C880" s="36">
        <v>2011</v>
      </c>
      <c r="D880" s="37">
        <v>40803</v>
      </c>
      <c r="E880" s="37">
        <v>40807</v>
      </c>
      <c r="F880" s="36" t="s">
        <v>50</v>
      </c>
      <c r="G880" s="36" t="s">
        <v>2707</v>
      </c>
      <c r="H880" s="36" t="s">
        <v>2708</v>
      </c>
      <c r="I880" s="36" t="s">
        <v>102</v>
      </c>
      <c r="J880" s="36" t="s">
        <v>27</v>
      </c>
      <c r="K880" s="36" t="s">
        <v>146</v>
      </c>
      <c r="L880" s="36" t="s">
        <v>147</v>
      </c>
      <c r="M880" s="36">
        <v>19120</v>
      </c>
      <c r="N880" s="36" t="s">
        <v>148</v>
      </c>
      <c r="O880" s="36" t="s">
        <v>2709</v>
      </c>
      <c r="P880" s="36" t="s">
        <v>46</v>
      </c>
      <c r="Q880" s="36" t="s">
        <v>75</v>
      </c>
      <c r="R880" s="36" t="s">
        <v>2710</v>
      </c>
      <c r="S880" s="36">
        <v>5.8920000000000003</v>
      </c>
      <c r="T880" s="36">
        <v>4</v>
      </c>
      <c r="U880" s="36">
        <v>0.7</v>
      </c>
      <c r="V880" s="36">
        <v>-4.1243999999999996</v>
      </c>
    </row>
    <row r="881" spans="1:22" x14ac:dyDescent="0.25">
      <c r="A881" s="36">
        <v>880</v>
      </c>
      <c r="B881" s="36" t="s">
        <v>2711</v>
      </c>
      <c r="C881" s="36">
        <v>2014</v>
      </c>
      <c r="D881" s="37">
        <v>41974</v>
      </c>
      <c r="E881" s="37">
        <v>41976</v>
      </c>
      <c r="F881" s="36" t="s">
        <v>23</v>
      </c>
      <c r="G881" s="36" t="s">
        <v>100</v>
      </c>
      <c r="H881" s="36" t="s">
        <v>101</v>
      </c>
      <c r="I881" s="36" t="s">
        <v>102</v>
      </c>
      <c r="J881" s="36" t="s">
        <v>27</v>
      </c>
      <c r="K881" s="36" t="s">
        <v>266</v>
      </c>
      <c r="L881" s="36" t="s">
        <v>267</v>
      </c>
      <c r="M881" s="36">
        <v>10024</v>
      </c>
      <c r="N881" s="36" t="s">
        <v>148</v>
      </c>
      <c r="O881" s="36" t="s">
        <v>2712</v>
      </c>
      <c r="P881" s="36" t="s">
        <v>46</v>
      </c>
      <c r="Q881" s="36" t="s">
        <v>75</v>
      </c>
      <c r="R881" s="36" t="s">
        <v>2713</v>
      </c>
      <c r="S881" s="36">
        <v>68.471999999999994</v>
      </c>
      <c r="T881" s="36">
        <v>3</v>
      </c>
      <c r="U881" s="36">
        <v>0.2</v>
      </c>
      <c r="V881" s="36">
        <v>23.109300000000001</v>
      </c>
    </row>
    <row r="882" spans="1:22" x14ac:dyDescent="0.25">
      <c r="A882" s="36">
        <v>881</v>
      </c>
      <c r="B882" s="36" t="s">
        <v>2711</v>
      </c>
      <c r="C882" s="36">
        <v>2014</v>
      </c>
      <c r="D882" s="37">
        <v>41974</v>
      </c>
      <c r="E882" s="37">
        <v>41976</v>
      </c>
      <c r="F882" s="36" t="s">
        <v>23</v>
      </c>
      <c r="G882" s="36" t="s">
        <v>100</v>
      </c>
      <c r="H882" s="36" t="s">
        <v>101</v>
      </c>
      <c r="I882" s="36" t="s">
        <v>102</v>
      </c>
      <c r="J882" s="36" t="s">
        <v>27</v>
      </c>
      <c r="K882" s="36" t="s">
        <v>266</v>
      </c>
      <c r="L882" s="36" t="s">
        <v>267</v>
      </c>
      <c r="M882" s="36">
        <v>10024</v>
      </c>
      <c r="N882" s="36" t="s">
        <v>148</v>
      </c>
      <c r="O882" s="36" t="s">
        <v>686</v>
      </c>
      <c r="P882" s="36" t="s">
        <v>32</v>
      </c>
      <c r="Q882" s="36" t="s">
        <v>36</v>
      </c>
      <c r="R882" s="36" t="s">
        <v>687</v>
      </c>
      <c r="S882" s="36">
        <v>1242.9000000000001</v>
      </c>
      <c r="T882" s="36">
        <v>5</v>
      </c>
      <c r="U882" s="36">
        <v>0.1</v>
      </c>
      <c r="V882" s="36">
        <v>262.39</v>
      </c>
    </row>
    <row r="883" spans="1:22" x14ac:dyDescent="0.25">
      <c r="A883" s="36">
        <v>882</v>
      </c>
      <c r="B883" s="36" t="s">
        <v>2714</v>
      </c>
      <c r="C883" s="36">
        <v>2012</v>
      </c>
      <c r="D883" s="37">
        <v>41191</v>
      </c>
      <c r="E883" s="37">
        <v>41195</v>
      </c>
      <c r="F883" s="36" t="s">
        <v>50</v>
      </c>
      <c r="G883" s="36" t="s">
        <v>508</v>
      </c>
      <c r="H883" s="36" t="s">
        <v>509</v>
      </c>
      <c r="I883" s="36" t="s">
        <v>26</v>
      </c>
      <c r="J883" s="36" t="s">
        <v>27</v>
      </c>
      <c r="K883" s="36" t="s">
        <v>318</v>
      </c>
      <c r="L883" s="36" t="s">
        <v>319</v>
      </c>
      <c r="M883" s="36">
        <v>22153</v>
      </c>
      <c r="N883" s="36" t="s">
        <v>30</v>
      </c>
      <c r="O883" s="36" t="s">
        <v>1635</v>
      </c>
      <c r="P883" s="36" t="s">
        <v>46</v>
      </c>
      <c r="Q883" s="36" t="s">
        <v>59</v>
      </c>
      <c r="R883" s="36" t="s">
        <v>1636</v>
      </c>
      <c r="S883" s="36">
        <v>30.84</v>
      </c>
      <c r="T883" s="36">
        <v>2</v>
      </c>
      <c r="U883" s="36">
        <v>0</v>
      </c>
      <c r="V883" s="36">
        <v>8.3268000000000004</v>
      </c>
    </row>
    <row r="884" spans="1:22" x14ac:dyDescent="0.25">
      <c r="A884" s="36">
        <v>883</v>
      </c>
      <c r="B884" s="36" t="s">
        <v>2715</v>
      </c>
      <c r="C884" s="36">
        <v>2014</v>
      </c>
      <c r="D884" s="37">
        <v>41997</v>
      </c>
      <c r="E884" s="37">
        <v>41997</v>
      </c>
      <c r="F884" s="36" t="s">
        <v>1290</v>
      </c>
      <c r="G884" s="36" t="s">
        <v>449</v>
      </c>
      <c r="H884" s="36" t="s">
        <v>450</v>
      </c>
      <c r="I884" s="36" t="s">
        <v>26</v>
      </c>
      <c r="J884" s="36" t="s">
        <v>27</v>
      </c>
      <c r="K884" s="36" t="s">
        <v>127</v>
      </c>
      <c r="L884" s="36" t="s">
        <v>43</v>
      </c>
      <c r="M884" s="36">
        <v>94109</v>
      </c>
      <c r="N884" s="36" t="s">
        <v>44</v>
      </c>
      <c r="O884" s="36" t="s">
        <v>2257</v>
      </c>
      <c r="P884" s="36" t="s">
        <v>46</v>
      </c>
      <c r="Q884" s="36" t="s">
        <v>68</v>
      </c>
      <c r="R884" s="36" t="s">
        <v>2258</v>
      </c>
      <c r="S884" s="36">
        <v>13.48</v>
      </c>
      <c r="T884" s="36">
        <v>4</v>
      </c>
      <c r="U884" s="36">
        <v>0</v>
      </c>
      <c r="V884" s="36">
        <v>5.9311999999999996</v>
      </c>
    </row>
    <row r="885" spans="1:22" x14ac:dyDescent="0.25">
      <c r="A885" s="36">
        <v>884</v>
      </c>
      <c r="B885" s="36" t="s">
        <v>2716</v>
      </c>
      <c r="C885" s="36">
        <v>2013</v>
      </c>
      <c r="D885" s="37">
        <v>41570</v>
      </c>
      <c r="E885" s="37">
        <v>41572</v>
      </c>
      <c r="F885" s="36" t="s">
        <v>188</v>
      </c>
      <c r="G885" s="36" t="s">
        <v>2717</v>
      </c>
      <c r="H885" s="36" t="s">
        <v>2718</v>
      </c>
      <c r="I885" s="36" t="s">
        <v>102</v>
      </c>
      <c r="J885" s="36" t="s">
        <v>27</v>
      </c>
      <c r="K885" s="36" t="s">
        <v>880</v>
      </c>
      <c r="L885" s="36" t="s">
        <v>238</v>
      </c>
      <c r="M885" s="36">
        <v>48227</v>
      </c>
      <c r="N885" s="36" t="s">
        <v>105</v>
      </c>
      <c r="O885" s="36" t="s">
        <v>2111</v>
      </c>
      <c r="P885" s="36" t="s">
        <v>32</v>
      </c>
      <c r="Q885" s="36" t="s">
        <v>65</v>
      </c>
      <c r="R885" s="36" t="s">
        <v>2112</v>
      </c>
      <c r="S885" s="36">
        <v>31.4</v>
      </c>
      <c r="T885" s="36">
        <v>5</v>
      </c>
      <c r="U885" s="36">
        <v>0</v>
      </c>
      <c r="V885" s="36">
        <v>10.048</v>
      </c>
    </row>
    <row r="886" spans="1:22" x14ac:dyDescent="0.25">
      <c r="A886" s="36">
        <v>885</v>
      </c>
      <c r="B886" s="36" t="s">
        <v>2719</v>
      </c>
      <c r="C886" s="36">
        <v>2011</v>
      </c>
      <c r="D886" s="37">
        <v>40662</v>
      </c>
      <c r="E886" s="37">
        <v>40667</v>
      </c>
      <c r="F886" s="36" t="s">
        <v>50</v>
      </c>
      <c r="G886" s="36" t="s">
        <v>2720</v>
      </c>
      <c r="H886" s="36" t="s">
        <v>2721</v>
      </c>
      <c r="I886" s="36" t="s">
        <v>26</v>
      </c>
      <c r="J886" s="36" t="s">
        <v>27</v>
      </c>
      <c r="K886" s="36" t="s">
        <v>389</v>
      </c>
      <c r="L886" s="36" t="s">
        <v>267</v>
      </c>
      <c r="M886" s="36">
        <v>14609</v>
      </c>
      <c r="N886" s="36" t="s">
        <v>148</v>
      </c>
      <c r="O886" s="36" t="s">
        <v>2722</v>
      </c>
      <c r="P886" s="36" t="s">
        <v>32</v>
      </c>
      <c r="Q886" s="36" t="s">
        <v>65</v>
      </c>
      <c r="R886" s="36" t="s">
        <v>2723</v>
      </c>
      <c r="S886" s="36">
        <v>17.46</v>
      </c>
      <c r="T886" s="36">
        <v>2</v>
      </c>
      <c r="U886" s="36">
        <v>0</v>
      </c>
      <c r="V886" s="36">
        <v>5.9363999999999999</v>
      </c>
    </row>
    <row r="887" spans="1:22" x14ac:dyDescent="0.25">
      <c r="A887" s="36">
        <v>886</v>
      </c>
      <c r="B887" s="36" t="s">
        <v>2724</v>
      </c>
      <c r="C887" s="36">
        <v>2012</v>
      </c>
      <c r="D887" s="37">
        <v>41024</v>
      </c>
      <c r="E887" s="37">
        <v>41027</v>
      </c>
      <c r="F887" s="36" t="s">
        <v>23</v>
      </c>
      <c r="G887" s="36" t="s">
        <v>2725</v>
      </c>
      <c r="H887" s="36" t="s">
        <v>2726</v>
      </c>
      <c r="I887" s="36" t="s">
        <v>41</v>
      </c>
      <c r="J887" s="36" t="s">
        <v>27</v>
      </c>
      <c r="K887" s="36" t="s">
        <v>42</v>
      </c>
      <c r="L887" s="36" t="s">
        <v>43</v>
      </c>
      <c r="M887" s="36">
        <v>90045</v>
      </c>
      <c r="N887" s="36" t="s">
        <v>44</v>
      </c>
      <c r="O887" s="36" t="s">
        <v>2727</v>
      </c>
      <c r="P887" s="36" t="s">
        <v>46</v>
      </c>
      <c r="Q887" s="36" t="s">
        <v>75</v>
      </c>
      <c r="R887" s="36" t="s">
        <v>2728</v>
      </c>
      <c r="S887" s="36">
        <v>13.944000000000001</v>
      </c>
      <c r="T887" s="36">
        <v>3</v>
      </c>
      <c r="U887" s="36">
        <v>0.2</v>
      </c>
      <c r="V887" s="36">
        <v>4.5317999999999996</v>
      </c>
    </row>
    <row r="888" spans="1:22" x14ac:dyDescent="0.25">
      <c r="A888" s="36">
        <v>887</v>
      </c>
      <c r="B888" s="36" t="s">
        <v>2729</v>
      </c>
      <c r="C888" s="36">
        <v>2014</v>
      </c>
      <c r="D888" s="37">
        <v>41817</v>
      </c>
      <c r="E888" s="37">
        <v>41823</v>
      </c>
      <c r="F888" s="36" t="s">
        <v>50</v>
      </c>
      <c r="G888" s="36" t="s">
        <v>1892</v>
      </c>
      <c r="H888" s="36" t="s">
        <v>1893</v>
      </c>
      <c r="I888" s="36" t="s">
        <v>26</v>
      </c>
      <c r="J888" s="36" t="s">
        <v>27</v>
      </c>
      <c r="K888" s="36" t="s">
        <v>947</v>
      </c>
      <c r="L888" s="36" t="s">
        <v>43</v>
      </c>
      <c r="M888" s="36">
        <v>92105</v>
      </c>
      <c r="N888" s="36" t="s">
        <v>44</v>
      </c>
      <c r="O888" s="36" t="s">
        <v>2730</v>
      </c>
      <c r="P888" s="36" t="s">
        <v>46</v>
      </c>
      <c r="Q888" s="36" t="s">
        <v>59</v>
      </c>
      <c r="R888" s="36" t="s">
        <v>2731</v>
      </c>
      <c r="S888" s="36">
        <v>83.76</v>
      </c>
      <c r="T888" s="36">
        <v>12</v>
      </c>
      <c r="U888" s="36">
        <v>0</v>
      </c>
      <c r="V888" s="36">
        <v>1.6752</v>
      </c>
    </row>
    <row r="889" spans="1:22" x14ac:dyDescent="0.25">
      <c r="A889" s="36">
        <v>888</v>
      </c>
      <c r="B889" s="36" t="s">
        <v>2732</v>
      </c>
      <c r="C889" s="36">
        <v>2014</v>
      </c>
      <c r="D889" s="37">
        <v>41927</v>
      </c>
      <c r="E889" s="37">
        <v>41932</v>
      </c>
      <c r="F889" s="36" t="s">
        <v>50</v>
      </c>
      <c r="G889" s="36" t="s">
        <v>2733</v>
      </c>
      <c r="H889" s="36" t="s">
        <v>2734</v>
      </c>
      <c r="I889" s="36" t="s">
        <v>102</v>
      </c>
      <c r="J889" s="36" t="s">
        <v>27</v>
      </c>
      <c r="K889" s="36" t="s">
        <v>382</v>
      </c>
      <c r="L889" s="36" t="s">
        <v>2735</v>
      </c>
      <c r="M889" s="36">
        <v>21044</v>
      </c>
      <c r="N889" s="36" t="s">
        <v>148</v>
      </c>
      <c r="O889" s="36" t="s">
        <v>294</v>
      </c>
      <c r="P889" s="36" t="s">
        <v>46</v>
      </c>
      <c r="Q889" s="36" t="s">
        <v>75</v>
      </c>
      <c r="R889" s="36" t="s">
        <v>295</v>
      </c>
      <c r="S889" s="36">
        <v>37.659999999999997</v>
      </c>
      <c r="T889" s="36">
        <v>7</v>
      </c>
      <c r="U889" s="36">
        <v>0</v>
      </c>
      <c r="V889" s="36">
        <v>18.453399999999998</v>
      </c>
    </row>
    <row r="890" spans="1:22" x14ac:dyDescent="0.25">
      <c r="A890" s="36">
        <v>889</v>
      </c>
      <c r="B890" s="36" t="s">
        <v>2736</v>
      </c>
      <c r="C890" s="36">
        <v>2011</v>
      </c>
      <c r="D890" s="37">
        <v>40886</v>
      </c>
      <c r="E890" s="37">
        <v>40893</v>
      </c>
      <c r="F890" s="36" t="s">
        <v>50</v>
      </c>
      <c r="G890" s="36" t="s">
        <v>2632</v>
      </c>
      <c r="H890" s="36" t="s">
        <v>2633</v>
      </c>
      <c r="I890" s="36" t="s">
        <v>41</v>
      </c>
      <c r="J890" s="36" t="s">
        <v>27</v>
      </c>
      <c r="K890" s="36" t="s">
        <v>127</v>
      </c>
      <c r="L890" s="36" t="s">
        <v>43</v>
      </c>
      <c r="M890" s="36">
        <v>94122</v>
      </c>
      <c r="N890" s="36" t="s">
        <v>44</v>
      </c>
      <c r="O890" s="36" t="s">
        <v>1465</v>
      </c>
      <c r="P890" s="36" t="s">
        <v>46</v>
      </c>
      <c r="Q890" s="36" t="s">
        <v>90</v>
      </c>
      <c r="R890" s="36" t="s">
        <v>1466</v>
      </c>
      <c r="S890" s="36">
        <v>34.68</v>
      </c>
      <c r="T890" s="36">
        <v>6</v>
      </c>
      <c r="U890" s="36">
        <v>0</v>
      </c>
      <c r="V890" s="36">
        <v>16.993200000000002</v>
      </c>
    </row>
    <row r="891" spans="1:22" x14ac:dyDescent="0.25">
      <c r="A891" s="36">
        <v>890</v>
      </c>
      <c r="B891" s="36" t="s">
        <v>2737</v>
      </c>
      <c r="C891" s="36">
        <v>2014</v>
      </c>
      <c r="D891" s="37">
        <v>41811</v>
      </c>
      <c r="E891" s="37">
        <v>41817</v>
      </c>
      <c r="F891" s="36" t="s">
        <v>50</v>
      </c>
      <c r="G891" s="36" t="s">
        <v>1645</v>
      </c>
      <c r="H891" s="36" t="s">
        <v>1646</v>
      </c>
      <c r="I891" s="36" t="s">
        <v>26</v>
      </c>
      <c r="J891" s="36" t="s">
        <v>27</v>
      </c>
      <c r="K891" s="36" t="s">
        <v>1499</v>
      </c>
      <c r="L891" s="36" t="s">
        <v>267</v>
      </c>
      <c r="M891" s="36">
        <v>10801</v>
      </c>
      <c r="N891" s="36" t="s">
        <v>148</v>
      </c>
      <c r="O891" s="36" t="s">
        <v>2738</v>
      </c>
      <c r="P891" s="36" t="s">
        <v>71</v>
      </c>
      <c r="Q891" s="36" t="s">
        <v>161</v>
      </c>
      <c r="R891" s="36" t="s">
        <v>2739</v>
      </c>
      <c r="S891" s="36">
        <v>149.94999999999999</v>
      </c>
      <c r="T891" s="36">
        <v>5</v>
      </c>
      <c r="U891" s="36">
        <v>0</v>
      </c>
      <c r="V891" s="36">
        <v>14.994999999999999</v>
      </c>
    </row>
    <row r="892" spans="1:22" x14ac:dyDescent="0.25">
      <c r="A892" s="36">
        <v>891</v>
      </c>
      <c r="B892" s="36" t="s">
        <v>2737</v>
      </c>
      <c r="C892" s="36">
        <v>2014</v>
      </c>
      <c r="D892" s="37">
        <v>41811</v>
      </c>
      <c r="E892" s="37">
        <v>41817</v>
      </c>
      <c r="F892" s="36" t="s">
        <v>50</v>
      </c>
      <c r="G892" s="36" t="s">
        <v>1645</v>
      </c>
      <c r="H892" s="36" t="s">
        <v>1646</v>
      </c>
      <c r="I892" s="36" t="s">
        <v>26</v>
      </c>
      <c r="J892" s="36" t="s">
        <v>27</v>
      </c>
      <c r="K892" s="36" t="s">
        <v>1499</v>
      </c>
      <c r="L892" s="36" t="s">
        <v>267</v>
      </c>
      <c r="M892" s="36">
        <v>10801</v>
      </c>
      <c r="N892" s="36" t="s">
        <v>148</v>
      </c>
      <c r="O892" s="36" t="s">
        <v>1596</v>
      </c>
      <c r="P892" s="36" t="s">
        <v>46</v>
      </c>
      <c r="Q892" s="36" t="s">
        <v>75</v>
      </c>
      <c r="R892" s="36" t="s">
        <v>1597</v>
      </c>
      <c r="S892" s="36">
        <v>51.311999999999998</v>
      </c>
      <c r="T892" s="36">
        <v>3</v>
      </c>
      <c r="U892" s="36">
        <v>0.2</v>
      </c>
      <c r="V892" s="36">
        <v>18.6006</v>
      </c>
    </row>
    <row r="893" spans="1:22" x14ac:dyDescent="0.25">
      <c r="A893" s="36">
        <v>892</v>
      </c>
      <c r="B893" s="36" t="s">
        <v>2740</v>
      </c>
      <c r="C893" s="36">
        <v>2014</v>
      </c>
      <c r="D893" s="37">
        <v>41817</v>
      </c>
      <c r="E893" s="37">
        <v>41818</v>
      </c>
      <c r="F893" s="36" t="s">
        <v>188</v>
      </c>
      <c r="G893" s="36" t="s">
        <v>2284</v>
      </c>
      <c r="H893" s="36" t="s">
        <v>2285</v>
      </c>
      <c r="I893" s="36" t="s">
        <v>102</v>
      </c>
      <c r="J893" s="36" t="s">
        <v>27</v>
      </c>
      <c r="K893" s="36" t="s">
        <v>880</v>
      </c>
      <c r="L893" s="36" t="s">
        <v>238</v>
      </c>
      <c r="M893" s="36">
        <v>48227</v>
      </c>
      <c r="N893" s="36" t="s">
        <v>105</v>
      </c>
      <c r="O893" s="36" t="s">
        <v>2741</v>
      </c>
      <c r="P893" s="36" t="s">
        <v>46</v>
      </c>
      <c r="Q893" s="36" t="s">
        <v>90</v>
      </c>
      <c r="R893" s="36" t="s">
        <v>2742</v>
      </c>
      <c r="S893" s="36">
        <v>4.54</v>
      </c>
      <c r="T893" s="36">
        <v>1</v>
      </c>
      <c r="U893" s="36">
        <v>0</v>
      </c>
      <c r="V893" s="36">
        <v>2.0430000000000001</v>
      </c>
    </row>
    <row r="894" spans="1:22" x14ac:dyDescent="0.25">
      <c r="A894" s="36">
        <v>893</v>
      </c>
      <c r="B894" s="36" t="s">
        <v>2740</v>
      </c>
      <c r="C894" s="36">
        <v>2014</v>
      </c>
      <c r="D894" s="37">
        <v>41817</v>
      </c>
      <c r="E894" s="37">
        <v>41818</v>
      </c>
      <c r="F894" s="36" t="s">
        <v>188</v>
      </c>
      <c r="G894" s="36" t="s">
        <v>2284</v>
      </c>
      <c r="H894" s="36" t="s">
        <v>2285</v>
      </c>
      <c r="I894" s="36" t="s">
        <v>102</v>
      </c>
      <c r="J894" s="36" t="s">
        <v>27</v>
      </c>
      <c r="K894" s="36" t="s">
        <v>880</v>
      </c>
      <c r="L894" s="36" t="s">
        <v>238</v>
      </c>
      <c r="M894" s="36">
        <v>48227</v>
      </c>
      <c r="N894" s="36" t="s">
        <v>105</v>
      </c>
      <c r="O894" s="36" t="s">
        <v>2743</v>
      </c>
      <c r="P894" s="36" t="s">
        <v>46</v>
      </c>
      <c r="Q894" s="36" t="s">
        <v>68</v>
      </c>
      <c r="R894" s="36" t="s">
        <v>2744</v>
      </c>
      <c r="S894" s="36">
        <v>15.92</v>
      </c>
      <c r="T894" s="36">
        <v>4</v>
      </c>
      <c r="U894" s="36">
        <v>0</v>
      </c>
      <c r="V894" s="36">
        <v>5.4127999999999998</v>
      </c>
    </row>
    <row r="895" spans="1:22" x14ac:dyDescent="0.25">
      <c r="A895" s="36">
        <v>894</v>
      </c>
      <c r="B895" s="36" t="s">
        <v>2740</v>
      </c>
      <c r="C895" s="36">
        <v>2014</v>
      </c>
      <c r="D895" s="37">
        <v>41817</v>
      </c>
      <c r="E895" s="37">
        <v>41818</v>
      </c>
      <c r="F895" s="36" t="s">
        <v>188</v>
      </c>
      <c r="G895" s="36" t="s">
        <v>2284</v>
      </c>
      <c r="H895" s="36" t="s">
        <v>2285</v>
      </c>
      <c r="I895" s="36" t="s">
        <v>102</v>
      </c>
      <c r="J895" s="36" t="s">
        <v>27</v>
      </c>
      <c r="K895" s="36" t="s">
        <v>880</v>
      </c>
      <c r="L895" s="36" t="s">
        <v>238</v>
      </c>
      <c r="M895" s="36">
        <v>48227</v>
      </c>
      <c r="N895" s="36" t="s">
        <v>105</v>
      </c>
      <c r="O895" s="36" t="s">
        <v>2745</v>
      </c>
      <c r="P895" s="36" t="s">
        <v>71</v>
      </c>
      <c r="Q895" s="36" t="s">
        <v>72</v>
      </c>
      <c r="R895" s="36" t="s">
        <v>2746</v>
      </c>
      <c r="S895" s="36">
        <v>543.91999999999996</v>
      </c>
      <c r="T895" s="36">
        <v>8</v>
      </c>
      <c r="U895" s="36">
        <v>0</v>
      </c>
      <c r="V895" s="36">
        <v>135.97999999999999</v>
      </c>
    </row>
    <row r="896" spans="1:22" x14ac:dyDescent="0.25">
      <c r="A896" s="36">
        <v>895</v>
      </c>
      <c r="B896" s="36" t="s">
        <v>2747</v>
      </c>
      <c r="C896" s="36">
        <v>2013</v>
      </c>
      <c r="D896" s="37">
        <v>41589</v>
      </c>
      <c r="E896" s="37">
        <v>41591</v>
      </c>
      <c r="F896" s="36" t="s">
        <v>188</v>
      </c>
      <c r="G896" s="36" t="s">
        <v>2748</v>
      </c>
      <c r="H896" s="36" t="s">
        <v>2749</v>
      </c>
      <c r="I896" s="36" t="s">
        <v>41</v>
      </c>
      <c r="J896" s="36" t="s">
        <v>27</v>
      </c>
      <c r="K896" s="36" t="s">
        <v>127</v>
      </c>
      <c r="L896" s="36" t="s">
        <v>43</v>
      </c>
      <c r="M896" s="36">
        <v>94122</v>
      </c>
      <c r="N896" s="36" t="s">
        <v>44</v>
      </c>
      <c r="O896" s="36" t="s">
        <v>1305</v>
      </c>
      <c r="P896" s="36" t="s">
        <v>46</v>
      </c>
      <c r="Q896" s="36" t="s">
        <v>59</v>
      </c>
      <c r="R896" s="36" t="s">
        <v>1306</v>
      </c>
      <c r="S896" s="36">
        <v>155.82</v>
      </c>
      <c r="T896" s="36">
        <v>7</v>
      </c>
      <c r="U896" s="36">
        <v>0</v>
      </c>
      <c r="V896" s="36">
        <v>42.071399999999997</v>
      </c>
    </row>
    <row r="897" spans="1:22" x14ac:dyDescent="0.25">
      <c r="A897" s="36">
        <v>896</v>
      </c>
      <c r="B897" s="36" t="s">
        <v>2747</v>
      </c>
      <c r="C897" s="36">
        <v>2013</v>
      </c>
      <c r="D897" s="37">
        <v>41589</v>
      </c>
      <c r="E897" s="37">
        <v>41591</v>
      </c>
      <c r="F897" s="36" t="s">
        <v>188</v>
      </c>
      <c r="G897" s="36" t="s">
        <v>2748</v>
      </c>
      <c r="H897" s="36" t="s">
        <v>2749</v>
      </c>
      <c r="I897" s="36" t="s">
        <v>41</v>
      </c>
      <c r="J897" s="36" t="s">
        <v>27</v>
      </c>
      <c r="K897" s="36" t="s">
        <v>127</v>
      </c>
      <c r="L897" s="36" t="s">
        <v>43</v>
      </c>
      <c r="M897" s="36">
        <v>94122</v>
      </c>
      <c r="N897" s="36" t="s">
        <v>44</v>
      </c>
      <c r="O897" s="36" t="s">
        <v>2750</v>
      </c>
      <c r="P897" s="36" t="s">
        <v>46</v>
      </c>
      <c r="Q897" s="36" t="s">
        <v>75</v>
      </c>
      <c r="R897" s="36" t="s">
        <v>2751</v>
      </c>
      <c r="S897" s="36">
        <v>70.007999999999996</v>
      </c>
      <c r="T897" s="36">
        <v>3</v>
      </c>
      <c r="U897" s="36">
        <v>0.2</v>
      </c>
      <c r="V897" s="36">
        <v>24.502800000000001</v>
      </c>
    </row>
    <row r="898" spans="1:22" x14ac:dyDescent="0.25">
      <c r="A898" s="36">
        <v>897</v>
      </c>
      <c r="B898" s="36" t="s">
        <v>2752</v>
      </c>
      <c r="C898" s="36">
        <v>2013</v>
      </c>
      <c r="D898" s="37">
        <v>41551</v>
      </c>
      <c r="E898" s="37">
        <v>41554</v>
      </c>
      <c r="F898" s="36" t="s">
        <v>23</v>
      </c>
      <c r="G898" s="36" t="s">
        <v>2753</v>
      </c>
      <c r="H898" s="36" t="s">
        <v>2754</v>
      </c>
      <c r="I898" s="36" t="s">
        <v>26</v>
      </c>
      <c r="J898" s="36" t="s">
        <v>27</v>
      </c>
      <c r="K898" s="36" t="s">
        <v>184</v>
      </c>
      <c r="L898" s="36" t="s">
        <v>104</v>
      </c>
      <c r="M898" s="36">
        <v>77095</v>
      </c>
      <c r="N898" s="36" t="s">
        <v>105</v>
      </c>
      <c r="O898" s="36" t="s">
        <v>2755</v>
      </c>
      <c r="P898" s="36" t="s">
        <v>46</v>
      </c>
      <c r="Q898" s="36" t="s">
        <v>173</v>
      </c>
      <c r="R898" s="36" t="s">
        <v>186</v>
      </c>
      <c r="S898" s="36">
        <v>15.648</v>
      </c>
      <c r="T898" s="36">
        <v>2</v>
      </c>
      <c r="U898" s="36">
        <v>0.2</v>
      </c>
      <c r="V898" s="36">
        <v>5.0856000000000003</v>
      </c>
    </row>
    <row r="899" spans="1:22" x14ac:dyDescent="0.25">
      <c r="A899" s="36">
        <v>898</v>
      </c>
      <c r="B899" s="36" t="s">
        <v>2756</v>
      </c>
      <c r="C899" s="36">
        <v>2011</v>
      </c>
      <c r="D899" s="37">
        <v>40795</v>
      </c>
      <c r="E899" s="37">
        <v>40801</v>
      </c>
      <c r="F899" s="36" t="s">
        <v>50</v>
      </c>
      <c r="G899" s="36" t="s">
        <v>2757</v>
      </c>
      <c r="H899" s="36" t="s">
        <v>2758</v>
      </c>
      <c r="I899" s="36" t="s">
        <v>26</v>
      </c>
      <c r="J899" s="36" t="s">
        <v>27</v>
      </c>
      <c r="K899" s="36" t="s">
        <v>880</v>
      </c>
      <c r="L899" s="36" t="s">
        <v>238</v>
      </c>
      <c r="M899" s="36">
        <v>48227</v>
      </c>
      <c r="N899" s="36" t="s">
        <v>105</v>
      </c>
      <c r="O899" s="36" t="s">
        <v>1667</v>
      </c>
      <c r="P899" s="36" t="s">
        <v>46</v>
      </c>
      <c r="Q899" s="36" t="s">
        <v>47</v>
      </c>
      <c r="R899" s="36" t="s">
        <v>1668</v>
      </c>
      <c r="S899" s="36">
        <v>103.6</v>
      </c>
      <c r="T899" s="36">
        <v>7</v>
      </c>
      <c r="U899" s="36">
        <v>0</v>
      </c>
      <c r="V899" s="36">
        <v>51.8</v>
      </c>
    </row>
    <row r="900" spans="1:22" x14ac:dyDescent="0.25">
      <c r="A900" s="36">
        <v>899</v>
      </c>
      <c r="B900" s="36" t="s">
        <v>2759</v>
      </c>
      <c r="C900" s="36">
        <v>2014</v>
      </c>
      <c r="D900" s="37">
        <v>41942</v>
      </c>
      <c r="E900" s="37">
        <v>41944</v>
      </c>
      <c r="F900" s="36" t="s">
        <v>23</v>
      </c>
      <c r="G900" s="36" t="s">
        <v>2760</v>
      </c>
      <c r="H900" s="36" t="s">
        <v>2761</v>
      </c>
      <c r="I900" s="36" t="s">
        <v>41</v>
      </c>
      <c r="J900" s="36" t="s">
        <v>27</v>
      </c>
      <c r="K900" s="36" t="s">
        <v>1560</v>
      </c>
      <c r="L900" s="36" t="s">
        <v>267</v>
      </c>
      <c r="M900" s="36">
        <v>13021</v>
      </c>
      <c r="N900" s="36" t="s">
        <v>148</v>
      </c>
      <c r="O900" s="36" t="s">
        <v>2762</v>
      </c>
      <c r="P900" s="36" t="s">
        <v>46</v>
      </c>
      <c r="Q900" s="36" t="s">
        <v>90</v>
      </c>
      <c r="R900" s="36" t="s">
        <v>2763</v>
      </c>
      <c r="S900" s="36">
        <v>46.96</v>
      </c>
      <c r="T900" s="36">
        <v>8</v>
      </c>
      <c r="U900" s="36">
        <v>0</v>
      </c>
      <c r="V900" s="36">
        <v>22.540800000000001</v>
      </c>
    </row>
    <row r="901" spans="1:22" x14ac:dyDescent="0.25">
      <c r="A901" s="36">
        <v>900</v>
      </c>
      <c r="B901" s="36" t="s">
        <v>2764</v>
      </c>
      <c r="C901" s="36">
        <v>2013</v>
      </c>
      <c r="D901" s="37">
        <v>41375</v>
      </c>
      <c r="E901" s="37">
        <v>41377</v>
      </c>
      <c r="F901" s="36" t="s">
        <v>188</v>
      </c>
      <c r="G901" s="36" t="s">
        <v>2765</v>
      </c>
      <c r="H901" s="36" t="s">
        <v>2766</v>
      </c>
      <c r="I901" s="36" t="s">
        <v>41</v>
      </c>
      <c r="J901" s="36" t="s">
        <v>27</v>
      </c>
      <c r="K901" s="36" t="s">
        <v>318</v>
      </c>
      <c r="L901" s="36" t="s">
        <v>498</v>
      </c>
      <c r="M901" s="36">
        <v>45503</v>
      </c>
      <c r="N901" s="36" t="s">
        <v>148</v>
      </c>
      <c r="O901" s="36" t="s">
        <v>2767</v>
      </c>
      <c r="P901" s="36" t="s">
        <v>46</v>
      </c>
      <c r="Q901" s="36" t="s">
        <v>75</v>
      </c>
      <c r="R901" s="36" t="s">
        <v>2768</v>
      </c>
      <c r="S901" s="36">
        <v>8.9039999999999999</v>
      </c>
      <c r="T901" s="36">
        <v>2</v>
      </c>
      <c r="U901" s="36">
        <v>0.7</v>
      </c>
      <c r="V901" s="36">
        <v>-6.5296000000000003</v>
      </c>
    </row>
    <row r="902" spans="1:22" x14ac:dyDescent="0.25">
      <c r="A902" s="36">
        <v>901</v>
      </c>
      <c r="B902" s="36" t="s">
        <v>2769</v>
      </c>
      <c r="C902" s="36">
        <v>2014</v>
      </c>
      <c r="D902" s="37">
        <v>41955</v>
      </c>
      <c r="E902" s="37">
        <v>41957</v>
      </c>
      <c r="F902" s="36" t="s">
        <v>188</v>
      </c>
      <c r="G902" s="36" t="s">
        <v>1242</v>
      </c>
      <c r="H902" s="36" t="s">
        <v>1243</v>
      </c>
      <c r="I902" s="36" t="s">
        <v>26</v>
      </c>
      <c r="J902" s="36" t="s">
        <v>27</v>
      </c>
      <c r="K902" s="36" t="s">
        <v>2770</v>
      </c>
      <c r="L902" s="36" t="s">
        <v>104</v>
      </c>
      <c r="M902" s="36">
        <v>75043</v>
      </c>
      <c r="N902" s="36" t="s">
        <v>105</v>
      </c>
      <c r="O902" s="36" t="s">
        <v>2771</v>
      </c>
      <c r="P902" s="36" t="s">
        <v>46</v>
      </c>
      <c r="Q902" s="36" t="s">
        <v>47</v>
      </c>
      <c r="R902" s="36" t="s">
        <v>2772</v>
      </c>
      <c r="S902" s="36">
        <v>10.44</v>
      </c>
      <c r="T902" s="36">
        <v>5</v>
      </c>
      <c r="U902" s="36">
        <v>0.2</v>
      </c>
      <c r="V902" s="36">
        <v>3.3929999999999998</v>
      </c>
    </row>
    <row r="903" spans="1:22" x14ac:dyDescent="0.25">
      <c r="A903" s="36">
        <v>902</v>
      </c>
      <c r="B903" s="36" t="s">
        <v>2769</v>
      </c>
      <c r="C903" s="36">
        <v>2014</v>
      </c>
      <c r="D903" s="37">
        <v>41955</v>
      </c>
      <c r="E903" s="37">
        <v>41957</v>
      </c>
      <c r="F903" s="36" t="s">
        <v>188</v>
      </c>
      <c r="G903" s="36" t="s">
        <v>1242</v>
      </c>
      <c r="H903" s="36" t="s">
        <v>1243</v>
      </c>
      <c r="I903" s="36" t="s">
        <v>26</v>
      </c>
      <c r="J903" s="36" t="s">
        <v>27</v>
      </c>
      <c r="K903" s="36" t="s">
        <v>2770</v>
      </c>
      <c r="L903" s="36" t="s">
        <v>104</v>
      </c>
      <c r="M903" s="36">
        <v>75043</v>
      </c>
      <c r="N903" s="36" t="s">
        <v>105</v>
      </c>
      <c r="O903" s="36" t="s">
        <v>2773</v>
      </c>
      <c r="P903" s="36" t="s">
        <v>46</v>
      </c>
      <c r="Q903" s="36" t="s">
        <v>75</v>
      </c>
      <c r="R903" s="36" t="s">
        <v>2774</v>
      </c>
      <c r="S903" s="36">
        <v>18.335999999999999</v>
      </c>
      <c r="T903" s="36">
        <v>4</v>
      </c>
      <c r="U903" s="36">
        <v>0.8</v>
      </c>
      <c r="V903" s="36">
        <v>-32.088000000000001</v>
      </c>
    </row>
    <row r="904" spans="1:22" x14ac:dyDescent="0.25">
      <c r="A904" s="36">
        <v>903</v>
      </c>
      <c r="B904" s="36" t="s">
        <v>2775</v>
      </c>
      <c r="C904" s="36">
        <v>2014</v>
      </c>
      <c r="D904" s="37">
        <v>41898</v>
      </c>
      <c r="E904" s="37">
        <v>41900</v>
      </c>
      <c r="F904" s="36" t="s">
        <v>188</v>
      </c>
      <c r="G904" s="36" t="s">
        <v>643</v>
      </c>
      <c r="H904" s="36" t="s">
        <v>644</v>
      </c>
      <c r="I904" s="36" t="s">
        <v>26</v>
      </c>
      <c r="J904" s="36" t="s">
        <v>27</v>
      </c>
      <c r="K904" s="36" t="s">
        <v>303</v>
      </c>
      <c r="L904" s="36" t="s">
        <v>211</v>
      </c>
      <c r="M904" s="36">
        <v>60653</v>
      </c>
      <c r="N904" s="36" t="s">
        <v>105</v>
      </c>
      <c r="O904" s="36" t="s">
        <v>652</v>
      </c>
      <c r="P904" s="36" t="s">
        <v>71</v>
      </c>
      <c r="Q904" s="36" t="s">
        <v>72</v>
      </c>
      <c r="R904" s="36" t="s">
        <v>653</v>
      </c>
      <c r="S904" s="36">
        <v>323.976</v>
      </c>
      <c r="T904" s="36">
        <v>3</v>
      </c>
      <c r="U904" s="36">
        <v>0.2</v>
      </c>
      <c r="V904" s="36">
        <v>20.2485</v>
      </c>
    </row>
    <row r="905" spans="1:22" x14ac:dyDescent="0.25">
      <c r="A905" s="36">
        <v>904</v>
      </c>
      <c r="B905" s="36" t="s">
        <v>2776</v>
      </c>
      <c r="C905" s="36">
        <v>2013</v>
      </c>
      <c r="D905" s="37">
        <v>41373</v>
      </c>
      <c r="E905" s="37">
        <v>41377</v>
      </c>
      <c r="F905" s="36" t="s">
        <v>50</v>
      </c>
      <c r="G905" s="36" t="s">
        <v>813</v>
      </c>
      <c r="H905" s="36" t="s">
        <v>814</v>
      </c>
      <c r="I905" s="36" t="s">
        <v>26</v>
      </c>
      <c r="J905" s="36" t="s">
        <v>27</v>
      </c>
      <c r="K905" s="36" t="s">
        <v>42</v>
      </c>
      <c r="L905" s="36" t="s">
        <v>43</v>
      </c>
      <c r="M905" s="36">
        <v>90032</v>
      </c>
      <c r="N905" s="36" t="s">
        <v>44</v>
      </c>
      <c r="O905" s="36" t="s">
        <v>2777</v>
      </c>
      <c r="P905" s="36" t="s">
        <v>46</v>
      </c>
      <c r="Q905" s="36" t="s">
        <v>90</v>
      </c>
      <c r="R905" s="36" t="s">
        <v>2778</v>
      </c>
      <c r="S905" s="36">
        <v>20.04</v>
      </c>
      <c r="T905" s="36">
        <v>3</v>
      </c>
      <c r="U905" s="36">
        <v>0</v>
      </c>
      <c r="V905" s="36">
        <v>9.6191999999999993</v>
      </c>
    </row>
    <row r="906" spans="1:22" x14ac:dyDescent="0.25">
      <c r="A906" s="36">
        <v>905</v>
      </c>
      <c r="B906" s="36" t="s">
        <v>2776</v>
      </c>
      <c r="C906" s="36">
        <v>2013</v>
      </c>
      <c r="D906" s="37">
        <v>41373</v>
      </c>
      <c r="E906" s="37">
        <v>41377</v>
      </c>
      <c r="F906" s="36" t="s">
        <v>50</v>
      </c>
      <c r="G906" s="36" t="s">
        <v>813</v>
      </c>
      <c r="H906" s="36" t="s">
        <v>814</v>
      </c>
      <c r="I906" s="36" t="s">
        <v>26</v>
      </c>
      <c r="J906" s="36" t="s">
        <v>27</v>
      </c>
      <c r="K906" s="36" t="s">
        <v>42</v>
      </c>
      <c r="L906" s="36" t="s">
        <v>43</v>
      </c>
      <c r="M906" s="36">
        <v>90032</v>
      </c>
      <c r="N906" s="36" t="s">
        <v>44</v>
      </c>
      <c r="O906" s="36" t="s">
        <v>2216</v>
      </c>
      <c r="P906" s="36" t="s">
        <v>46</v>
      </c>
      <c r="Q906" s="36" t="s">
        <v>59</v>
      </c>
      <c r="R906" s="36" t="s">
        <v>2217</v>
      </c>
      <c r="S906" s="36">
        <v>64.959999999999994</v>
      </c>
      <c r="T906" s="36">
        <v>2</v>
      </c>
      <c r="U906" s="36">
        <v>0</v>
      </c>
      <c r="V906" s="36">
        <v>2.5983999999999998</v>
      </c>
    </row>
    <row r="907" spans="1:22" x14ac:dyDescent="0.25">
      <c r="A907" s="36">
        <v>906</v>
      </c>
      <c r="B907" s="36" t="s">
        <v>2776</v>
      </c>
      <c r="C907" s="36">
        <v>2013</v>
      </c>
      <c r="D907" s="37">
        <v>41373</v>
      </c>
      <c r="E907" s="37">
        <v>41377</v>
      </c>
      <c r="F907" s="36" t="s">
        <v>50</v>
      </c>
      <c r="G907" s="36" t="s">
        <v>813</v>
      </c>
      <c r="H907" s="36" t="s">
        <v>814</v>
      </c>
      <c r="I907" s="36" t="s">
        <v>26</v>
      </c>
      <c r="J907" s="36" t="s">
        <v>27</v>
      </c>
      <c r="K907" s="36" t="s">
        <v>42</v>
      </c>
      <c r="L907" s="36" t="s">
        <v>43</v>
      </c>
      <c r="M907" s="36">
        <v>90032</v>
      </c>
      <c r="N907" s="36" t="s">
        <v>44</v>
      </c>
      <c r="O907" s="36" t="s">
        <v>2779</v>
      </c>
      <c r="P907" s="36" t="s">
        <v>46</v>
      </c>
      <c r="Q907" s="36" t="s">
        <v>90</v>
      </c>
      <c r="R907" s="36" t="s">
        <v>2780</v>
      </c>
      <c r="S907" s="36">
        <v>12.96</v>
      </c>
      <c r="T907" s="36">
        <v>2</v>
      </c>
      <c r="U907" s="36">
        <v>0</v>
      </c>
      <c r="V907" s="36">
        <v>6.2207999999999997</v>
      </c>
    </row>
    <row r="908" spans="1:22" x14ac:dyDescent="0.25">
      <c r="A908" s="36">
        <v>907</v>
      </c>
      <c r="B908" s="36" t="s">
        <v>2781</v>
      </c>
      <c r="C908" s="36">
        <v>2014</v>
      </c>
      <c r="D908" s="37">
        <v>42004</v>
      </c>
      <c r="E908" s="37">
        <v>42008</v>
      </c>
      <c r="F908" s="36" t="s">
        <v>50</v>
      </c>
      <c r="G908" s="36" t="s">
        <v>235</v>
      </c>
      <c r="H908" s="36" t="s">
        <v>236</v>
      </c>
      <c r="I908" s="36" t="s">
        <v>26</v>
      </c>
      <c r="J908" s="36" t="s">
        <v>27</v>
      </c>
      <c r="K908" s="36" t="s">
        <v>266</v>
      </c>
      <c r="L908" s="36" t="s">
        <v>267</v>
      </c>
      <c r="M908" s="36">
        <v>10009</v>
      </c>
      <c r="N908" s="36" t="s">
        <v>148</v>
      </c>
      <c r="O908" s="36" t="s">
        <v>2782</v>
      </c>
      <c r="P908" s="36" t="s">
        <v>32</v>
      </c>
      <c r="Q908" s="36" t="s">
        <v>33</v>
      </c>
      <c r="R908" s="36" t="s">
        <v>2783</v>
      </c>
      <c r="S908" s="36">
        <v>323.13600000000002</v>
      </c>
      <c r="T908" s="36">
        <v>4</v>
      </c>
      <c r="U908" s="36">
        <v>0.2</v>
      </c>
      <c r="V908" s="36">
        <v>12.117599999999999</v>
      </c>
    </row>
    <row r="909" spans="1:22" x14ac:dyDescent="0.25">
      <c r="A909" s="36">
        <v>908</v>
      </c>
      <c r="B909" s="36" t="s">
        <v>2781</v>
      </c>
      <c r="C909" s="36">
        <v>2014</v>
      </c>
      <c r="D909" s="37">
        <v>42004</v>
      </c>
      <c r="E909" s="37">
        <v>42008</v>
      </c>
      <c r="F909" s="36" t="s">
        <v>50</v>
      </c>
      <c r="G909" s="36" t="s">
        <v>235</v>
      </c>
      <c r="H909" s="36" t="s">
        <v>236</v>
      </c>
      <c r="I909" s="36" t="s">
        <v>26</v>
      </c>
      <c r="J909" s="36" t="s">
        <v>27</v>
      </c>
      <c r="K909" s="36" t="s">
        <v>266</v>
      </c>
      <c r="L909" s="36" t="s">
        <v>267</v>
      </c>
      <c r="M909" s="36">
        <v>10009</v>
      </c>
      <c r="N909" s="36" t="s">
        <v>148</v>
      </c>
      <c r="O909" s="36" t="s">
        <v>2784</v>
      </c>
      <c r="P909" s="36" t="s">
        <v>71</v>
      </c>
      <c r="Q909" s="36" t="s">
        <v>72</v>
      </c>
      <c r="R909" s="36" t="s">
        <v>2785</v>
      </c>
      <c r="S909" s="36">
        <v>90.93</v>
      </c>
      <c r="T909" s="36">
        <v>7</v>
      </c>
      <c r="U909" s="36">
        <v>0</v>
      </c>
      <c r="V909" s="36">
        <v>2.7279</v>
      </c>
    </row>
    <row r="910" spans="1:22" x14ac:dyDescent="0.25">
      <c r="A910" s="36">
        <v>909</v>
      </c>
      <c r="B910" s="36" t="s">
        <v>2781</v>
      </c>
      <c r="C910" s="36">
        <v>2014</v>
      </c>
      <c r="D910" s="37">
        <v>42004</v>
      </c>
      <c r="E910" s="37">
        <v>42008</v>
      </c>
      <c r="F910" s="36" t="s">
        <v>50</v>
      </c>
      <c r="G910" s="36" t="s">
        <v>235</v>
      </c>
      <c r="H910" s="36" t="s">
        <v>236</v>
      </c>
      <c r="I910" s="36" t="s">
        <v>26</v>
      </c>
      <c r="J910" s="36" t="s">
        <v>27</v>
      </c>
      <c r="K910" s="36" t="s">
        <v>266</v>
      </c>
      <c r="L910" s="36" t="s">
        <v>267</v>
      </c>
      <c r="M910" s="36">
        <v>10009</v>
      </c>
      <c r="N910" s="36" t="s">
        <v>148</v>
      </c>
      <c r="O910" s="36" t="s">
        <v>2786</v>
      </c>
      <c r="P910" s="36" t="s">
        <v>46</v>
      </c>
      <c r="Q910" s="36" t="s">
        <v>75</v>
      </c>
      <c r="R910" s="36" t="s">
        <v>2787</v>
      </c>
      <c r="S910" s="36">
        <v>52.776000000000003</v>
      </c>
      <c r="T910" s="36">
        <v>3</v>
      </c>
      <c r="U910" s="36">
        <v>0.2</v>
      </c>
      <c r="V910" s="36">
        <v>19.791</v>
      </c>
    </row>
    <row r="911" spans="1:22" x14ac:dyDescent="0.25">
      <c r="A911" s="36">
        <v>910</v>
      </c>
      <c r="B911" s="36" t="s">
        <v>2788</v>
      </c>
      <c r="C911" s="36">
        <v>2014</v>
      </c>
      <c r="D911" s="37">
        <v>41885</v>
      </c>
      <c r="E911" s="37">
        <v>41890</v>
      </c>
      <c r="F911" s="36" t="s">
        <v>50</v>
      </c>
      <c r="G911" s="36" t="s">
        <v>2789</v>
      </c>
      <c r="H911" s="36" t="s">
        <v>2790</v>
      </c>
      <c r="I911" s="36" t="s">
        <v>102</v>
      </c>
      <c r="J911" s="36" t="s">
        <v>27</v>
      </c>
      <c r="K911" s="36" t="s">
        <v>328</v>
      </c>
      <c r="L911" s="36" t="s">
        <v>238</v>
      </c>
      <c r="M911" s="36">
        <v>49201</v>
      </c>
      <c r="N911" s="36" t="s">
        <v>105</v>
      </c>
      <c r="O911" s="36" t="s">
        <v>2791</v>
      </c>
      <c r="P911" s="36" t="s">
        <v>71</v>
      </c>
      <c r="Q911" s="36" t="s">
        <v>72</v>
      </c>
      <c r="R911" s="36" t="s">
        <v>2792</v>
      </c>
      <c r="S911" s="36">
        <v>1199.8</v>
      </c>
      <c r="T911" s="36">
        <v>4</v>
      </c>
      <c r="U911" s="36">
        <v>0</v>
      </c>
      <c r="V911" s="36">
        <v>323.94600000000003</v>
      </c>
    </row>
    <row r="912" spans="1:22" x14ac:dyDescent="0.25">
      <c r="A912" s="36">
        <v>911</v>
      </c>
      <c r="B912" s="36" t="s">
        <v>2788</v>
      </c>
      <c r="C912" s="36">
        <v>2014</v>
      </c>
      <c r="D912" s="37">
        <v>41885</v>
      </c>
      <c r="E912" s="37">
        <v>41890</v>
      </c>
      <c r="F912" s="36" t="s">
        <v>50</v>
      </c>
      <c r="G912" s="36" t="s">
        <v>2789</v>
      </c>
      <c r="H912" s="36" t="s">
        <v>2790</v>
      </c>
      <c r="I912" s="36" t="s">
        <v>102</v>
      </c>
      <c r="J912" s="36" t="s">
        <v>27</v>
      </c>
      <c r="K912" s="36" t="s">
        <v>328</v>
      </c>
      <c r="L912" s="36" t="s">
        <v>238</v>
      </c>
      <c r="M912" s="36">
        <v>49201</v>
      </c>
      <c r="N912" s="36" t="s">
        <v>105</v>
      </c>
      <c r="O912" s="36" t="s">
        <v>2793</v>
      </c>
      <c r="P912" s="36" t="s">
        <v>71</v>
      </c>
      <c r="Q912" s="36" t="s">
        <v>161</v>
      </c>
      <c r="R912" s="36" t="s">
        <v>2794</v>
      </c>
      <c r="S912" s="36">
        <v>1928.78</v>
      </c>
      <c r="T912" s="36">
        <v>7</v>
      </c>
      <c r="U912" s="36">
        <v>0</v>
      </c>
      <c r="V912" s="36">
        <v>829.37540000000001</v>
      </c>
    </row>
    <row r="913" spans="1:22" x14ac:dyDescent="0.25">
      <c r="A913" s="36">
        <v>912</v>
      </c>
      <c r="B913" s="36" t="s">
        <v>2788</v>
      </c>
      <c r="C913" s="36">
        <v>2014</v>
      </c>
      <c r="D913" s="37">
        <v>41885</v>
      </c>
      <c r="E913" s="37">
        <v>41890</v>
      </c>
      <c r="F913" s="36" t="s">
        <v>50</v>
      </c>
      <c r="G913" s="36" t="s">
        <v>2789</v>
      </c>
      <c r="H913" s="36" t="s">
        <v>2790</v>
      </c>
      <c r="I913" s="36" t="s">
        <v>102</v>
      </c>
      <c r="J913" s="36" t="s">
        <v>27</v>
      </c>
      <c r="K913" s="36" t="s">
        <v>328</v>
      </c>
      <c r="L913" s="36" t="s">
        <v>238</v>
      </c>
      <c r="M913" s="36">
        <v>49201</v>
      </c>
      <c r="N913" s="36" t="s">
        <v>105</v>
      </c>
      <c r="O913" s="36" t="s">
        <v>2795</v>
      </c>
      <c r="P913" s="36" t="s">
        <v>46</v>
      </c>
      <c r="Q913" s="36" t="s">
        <v>59</v>
      </c>
      <c r="R913" s="36" t="s">
        <v>2796</v>
      </c>
      <c r="S913" s="36">
        <v>352.38</v>
      </c>
      <c r="T913" s="36">
        <v>2</v>
      </c>
      <c r="U913" s="36">
        <v>0</v>
      </c>
      <c r="V913" s="36">
        <v>81.047399999999996</v>
      </c>
    </row>
    <row r="914" spans="1:22" x14ac:dyDescent="0.25">
      <c r="A914" s="36">
        <v>913</v>
      </c>
      <c r="B914" s="36" t="s">
        <v>2797</v>
      </c>
      <c r="C914" s="36">
        <v>2012</v>
      </c>
      <c r="D914" s="37">
        <v>41060</v>
      </c>
      <c r="E914" s="37">
        <v>41067</v>
      </c>
      <c r="F914" s="36" t="s">
        <v>50</v>
      </c>
      <c r="G914" s="36" t="s">
        <v>2798</v>
      </c>
      <c r="H914" s="36" t="s">
        <v>2799</v>
      </c>
      <c r="I914" s="36" t="s">
        <v>102</v>
      </c>
      <c r="J914" s="36" t="s">
        <v>27</v>
      </c>
      <c r="K914" s="36" t="s">
        <v>2800</v>
      </c>
      <c r="L914" s="36" t="s">
        <v>747</v>
      </c>
      <c r="M914" s="36">
        <v>6360</v>
      </c>
      <c r="N914" s="36" t="s">
        <v>148</v>
      </c>
      <c r="O914" s="36" t="s">
        <v>1362</v>
      </c>
      <c r="P914" s="36" t="s">
        <v>32</v>
      </c>
      <c r="Q914" s="36" t="s">
        <v>65</v>
      </c>
      <c r="R914" s="36" t="s">
        <v>1363</v>
      </c>
      <c r="S914" s="36">
        <v>22.2</v>
      </c>
      <c r="T914" s="36">
        <v>6</v>
      </c>
      <c r="U914" s="36">
        <v>0</v>
      </c>
      <c r="V914" s="36">
        <v>9.1020000000000003</v>
      </c>
    </row>
    <row r="915" spans="1:22" x14ac:dyDescent="0.25">
      <c r="A915" s="36">
        <v>914</v>
      </c>
      <c r="B915" s="36" t="s">
        <v>2801</v>
      </c>
      <c r="C915" s="36">
        <v>2014</v>
      </c>
      <c r="D915" s="37">
        <v>41971</v>
      </c>
      <c r="E915" s="37">
        <v>41973</v>
      </c>
      <c r="F915" s="36" t="s">
        <v>188</v>
      </c>
      <c r="G915" s="36" t="s">
        <v>2605</v>
      </c>
      <c r="H915" s="36" t="s">
        <v>2606</v>
      </c>
      <c r="I915" s="36" t="s">
        <v>41</v>
      </c>
      <c r="J915" s="36" t="s">
        <v>27</v>
      </c>
      <c r="K915" s="36" t="s">
        <v>2548</v>
      </c>
      <c r="L915" s="36" t="s">
        <v>114</v>
      </c>
      <c r="M915" s="36">
        <v>53209</v>
      </c>
      <c r="N915" s="36" t="s">
        <v>105</v>
      </c>
      <c r="O915" s="36" t="s">
        <v>1082</v>
      </c>
      <c r="P915" s="36" t="s">
        <v>32</v>
      </c>
      <c r="Q915" s="36" t="s">
        <v>65</v>
      </c>
      <c r="R915" s="36" t="s">
        <v>1083</v>
      </c>
      <c r="S915" s="36">
        <v>46.94</v>
      </c>
      <c r="T915" s="36">
        <v>1</v>
      </c>
      <c r="U915" s="36">
        <v>0</v>
      </c>
      <c r="V915" s="36">
        <v>19.2454</v>
      </c>
    </row>
    <row r="916" spans="1:22" x14ac:dyDescent="0.25">
      <c r="A916" s="36">
        <v>915</v>
      </c>
      <c r="B916" s="36" t="s">
        <v>2801</v>
      </c>
      <c r="C916" s="36">
        <v>2014</v>
      </c>
      <c r="D916" s="37">
        <v>41971</v>
      </c>
      <c r="E916" s="37">
        <v>41973</v>
      </c>
      <c r="F916" s="36" t="s">
        <v>188</v>
      </c>
      <c r="G916" s="36" t="s">
        <v>2605</v>
      </c>
      <c r="H916" s="36" t="s">
        <v>2606</v>
      </c>
      <c r="I916" s="36" t="s">
        <v>41</v>
      </c>
      <c r="J916" s="36" t="s">
        <v>27</v>
      </c>
      <c r="K916" s="36" t="s">
        <v>2548</v>
      </c>
      <c r="L916" s="36" t="s">
        <v>114</v>
      </c>
      <c r="M916" s="36">
        <v>53209</v>
      </c>
      <c r="N916" s="36" t="s">
        <v>105</v>
      </c>
      <c r="O916" s="36" t="s">
        <v>1580</v>
      </c>
      <c r="P916" s="36" t="s">
        <v>71</v>
      </c>
      <c r="Q916" s="36" t="s">
        <v>161</v>
      </c>
      <c r="R916" s="36" t="s">
        <v>1581</v>
      </c>
      <c r="S916" s="36">
        <v>143.72999999999999</v>
      </c>
      <c r="T916" s="36">
        <v>9</v>
      </c>
      <c r="U916" s="36">
        <v>0</v>
      </c>
      <c r="V916" s="36">
        <v>56.054699999999997</v>
      </c>
    </row>
    <row r="917" spans="1:22" x14ac:dyDescent="0.25">
      <c r="A917" s="36">
        <v>916</v>
      </c>
      <c r="B917" s="36" t="s">
        <v>2802</v>
      </c>
      <c r="C917" s="36">
        <v>2011</v>
      </c>
      <c r="D917" s="37">
        <v>40709</v>
      </c>
      <c r="E917" s="37">
        <v>40715</v>
      </c>
      <c r="F917" s="36" t="s">
        <v>50</v>
      </c>
      <c r="G917" s="36" t="s">
        <v>1079</v>
      </c>
      <c r="H917" s="36" t="s">
        <v>1080</v>
      </c>
      <c r="I917" s="36" t="s">
        <v>41</v>
      </c>
      <c r="J917" s="36" t="s">
        <v>27</v>
      </c>
      <c r="K917" s="36" t="s">
        <v>678</v>
      </c>
      <c r="L917" s="36" t="s">
        <v>104</v>
      </c>
      <c r="M917" s="36">
        <v>78207</v>
      </c>
      <c r="N917" s="36" t="s">
        <v>105</v>
      </c>
      <c r="O917" s="36" t="s">
        <v>2803</v>
      </c>
      <c r="P917" s="36" t="s">
        <v>32</v>
      </c>
      <c r="Q917" s="36" t="s">
        <v>56</v>
      </c>
      <c r="R917" s="36" t="s">
        <v>2804</v>
      </c>
      <c r="S917" s="36">
        <v>99.918000000000006</v>
      </c>
      <c r="T917" s="36">
        <v>2</v>
      </c>
      <c r="U917" s="36">
        <v>0.3</v>
      </c>
      <c r="V917" s="36">
        <v>-18.5562</v>
      </c>
    </row>
    <row r="918" spans="1:22" x14ac:dyDescent="0.25">
      <c r="A918" s="36">
        <v>917</v>
      </c>
      <c r="B918" s="36" t="s">
        <v>2802</v>
      </c>
      <c r="C918" s="36">
        <v>2011</v>
      </c>
      <c r="D918" s="37">
        <v>40709</v>
      </c>
      <c r="E918" s="37">
        <v>40715</v>
      </c>
      <c r="F918" s="36" t="s">
        <v>50</v>
      </c>
      <c r="G918" s="36" t="s">
        <v>1079</v>
      </c>
      <c r="H918" s="36" t="s">
        <v>1080</v>
      </c>
      <c r="I918" s="36" t="s">
        <v>41</v>
      </c>
      <c r="J918" s="36" t="s">
        <v>27</v>
      </c>
      <c r="K918" s="36" t="s">
        <v>678</v>
      </c>
      <c r="L918" s="36" t="s">
        <v>104</v>
      </c>
      <c r="M918" s="36">
        <v>78207</v>
      </c>
      <c r="N918" s="36" t="s">
        <v>105</v>
      </c>
      <c r="O918" s="36" t="s">
        <v>1793</v>
      </c>
      <c r="P918" s="36" t="s">
        <v>32</v>
      </c>
      <c r="Q918" s="36" t="s">
        <v>36</v>
      </c>
      <c r="R918" s="36" t="s">
        <v>1794</v>
      </c>
      <c r="S918" s="36">
        <v>797.94399999999996</v>
      </c>
      <c r="T918" s="36">
        <v>4</v>
      </c>
      <c r="U918" s="36">
        <v>0.3</v>
      </c>
      <c r="V918" s="36">
        <v>-56.996000000000002</v>
      </c>
    </row>
    <row r="919" spans="1:22" x14ac:dyDescent="0.25">
      <c r="A919" s="36">
        <v>918</v>
      </c>
      <c r="B919" s="36" t="s">
        <v>2802</v>
      </c>
      <c r="C919" s="36">
        <v>2011</v>
      </c>
      <c r="D919" s="37">
        <v>40709</v>
      </c>
      <c r="E919" s="37">
        <v>40715</v>
      </c>
      <c r="F919" s="36" t="s">
        <v>50</v>
      </c>
      <c r="G919" s="36" t="s">
        <v>1079</v>
      </c>
      <c r="H919" s="36" t="s">
        <v>1080</v>
      </c>
      <c r="I919" s="36" t="s">
        <v>41</v>
      </c>
      <c r="J919" s="36" t="s">
        <v>27</v>
      </c>
      <c r="K919" s="36" t="s">
        <v>678</v>
      </c>
      <c r="L919" s="36" t="s">
        <v>104</v>
      </c>
      <c r="M919" s="36">
        <v>78207</v>
      </c>
      <c r="N919" s="36" t="s">
        <v>105</v>
      </c>
      <c r="O919" s="36" t="s">
        <v>1102</v>
      </c>
      <c r="P919" s="36" t="s">
        <v>46</v>
      </c>
      <c r="Q919" s="36" t="s">
        <v>75</v>
      </c>
      <c r="R919" s="36" t="s">
        <v>1103</v>
      </c>
      <c r="S919" s="36">
        <v>8.5679999999999996</v>
      </c>
      <c r="T919" s="36">
        <v>3</v>
      </c>
      <c r="U919" s="36">
        <v>0.8</v>
      </c>
      <c r="V919" s="36">
        <v>-14.5656</v>
      </c>
    </row>
    <row r="920" spans="1:22" x14ac:dyDescent="0.25">
      <c r="A920" s="36">
        <v>919</v>
      </c>
      <c r="B920" s="36" t="s">
        <v>2805</v>
      </c>
      <c r="C920" s="36">
        <v>2013</v>
      </c>
      <c r="D920" s="37">
        <v>41339</v>
      </c>
      <c r="E920" s="37">
        <v>41345</v>
      </c>
      <c r="F920" s="36" t="s">
        <v>50</v>
      </c>
      <c r="G920" s="36" t="s">
        <v>2806</v>
      </c>
      <c r="H920" s="36" t="s">
        <v>2807</v>
      </c>
      <c r="I920" s="36" t="s">
        <v>41</v>
      </c>
      <c r="J920" s="36" t="s">
        <v>27</v>
      </c>
      <c r="K920" s="36" t="s">
        <v>815</v>
      </c>
      <c r="L920" s="36" t="s">
        <v>104</v>
      </c>
      <c r="M920" s="36">
        <v>75220</v>
      </c>
      <c r="N920" s="36" t="s">
        <v>105</v>
      </c>
      <c r="O920" s="36" t="s">
        <v>2467</v>
      </c>
      <c r="P920" s="36" t="s">
        <v>46</v>
      </c>
      <c r="Q920" s="36" t="s">
        <v>173</v>
      </c>
      <c r="R920" s="36" t="s">
        <v>2468</v>
      </c>
      <c r="S920" s="36">
        <v>149.352</v>
      </c>
      <c r="T920" s="36">
        <v>3</v>
      </c>
      <c r="U920" s="36">
        <v>0.2</v>
      </c>
      <c r="V920" s="36">
        <v>50.406300000000002</v>
      </c>
    </row>
    <row r="921" spans="1:22" x14ac:dyDescent="0.25">
      <c r="A921" s="36">
        <v>920</v>
      </c>
      <c r="B921" s="36" t="s">
        <v>2805</v>
      </c>
      <c r="C921" s="36">
        <v>2013</v>
      </c>
      <c r="D921" s="37">
        <v>41339</v>
      </c>
      <c r="E921" s="37">
        <v>41345</v>
      </c>
      <c r="F921" s="36" t="s">
        <v>50</v>
      </c>
      <c r="G921" s="36" t="s">
        <v>2806</v>
      </c>
      <c r="H921" s="36" t="s">
        <v>2807</v>
      </c>
      <c r="I921" s="36" t="s">
        <v>41</v>
      </c>
      <c r="J921" s="36" t="s">
        <v>27</v>
      </c>
      <c r="K921" s="36" t="s">
        <v>815</v>
      </c>
      <c r="L921" s="36" t="s">
        <v>104</v>
      </c>
      <c r="M921" s="36">
        <v>75220</v>
      </c>
      <c r="N921" s="36" t="s">
        <v>105</v>
      </c>
      <c r="O921" s="36" t="s">
        <v>2808</v>
      </c>
      <c r="P921" s="36" t="s">
        <v>46</v>
      </c>
      <c r="Q921" s="36" t="s">
        <v>59</v>
      </c>
      <c r="R921" s="36" t="s">
        <v>2809</v>
      </c>
      <c r="S921" s="36">
        <v>12.992000000000001</v>
      </c>
      <c r="T921" s="36">
        <v>1</v>
      </c>
      <c r="U921" s="36">
        <v>0.2</v>
      </c>
      <c r="V921" s="36">
        <v>-0.81200000000000006</v>
      </c>
    </row>
    <row r="922" spans="1:22" x14ac:dyDescent="0.25">
      <c r="A922" s="36">
        <v>921</v>
      </c>
      <c r="B922" s="36" t="s">
        <v>2810</v>
      </c>
      <c r="C922" s="36">
        <v>2011</v>
      </c>
      <c r="D922" s="37">
        <v>40882</v>
      </c>
      <c r="E922" s="37">
        <v>40889</v>
      </c>
      <c r="F922" s="36" t="s">
        <v>50</v>
      </c>
      <c r="G922" s="36" t="s">
        <v>984</v>
      </c>
      <c r="H922" s="36" t="s">
        <v>985</v>
      </c>
      <c r="I922" s="36" t="s">
        <v>26</v>
      </c>
      <c r="J922" s="36" t="s">
        <v>27</v>
      </c>
      <c r="K922" s="36" t="s">
        <v>2811</v>
      </c>
      <c r="L922" s="36" t="s">
        <v>319</v>
      </c>
      <c r="M922" s="36">
        <v>22304</v>
      </c>
      <c r="N922" s="36" t="s">
        <v>30</v>
      </c>
      <c r="O922" s="36" t="s">
        <v>2240</v>
      </c>
      <c r="P922" s="36" t="s">
        <v>46</v>
      </c>
      <c r="Q922" s="36" t="s">
        <v>59</v>
      </c>
      <c r="R922" s="36" t="s">
        <v>2241</v>
      </c>
      <c r="S922" s="36">
        <v>24.56</v>
      </c>
      <c r="T922" s="36">
        <v>2</v>
      </c>
      <c r="U922" s="36">
        <v>0</v>
      </c>
      <c r="V922" s="36">
        <v>6.8768000000000002</v>
      </c>
    </row>
    <row r="923" spans="1:22" x14ac:dyDescent="0.25">
      <c r="A923" s="36">
        <v>922</v>
      </c>
      <c r="B923" s="36" t="s">
        <v>2812</v>
      </c>
      <c r="C923" s="36">
        <v>2012</v>
      </c>
      <c r="D923" s="37">
        <v>41010</v>
      </c>
      <c r="E923" s="37">
        <v>41014</v>
      </c>
      <c r="F923" s="36" t="s">
        <v>50</v>
      </c>
      <c r="G923" s="36" t="s">
        <v>2813</v>
      </c>
      <c r="H923" s="36" t="s">
        <v>2814</v>
      </c>
      <c r="I923" s="36" t="s">
        <v>26</v>
      </c>
      <c r="J923" s="36" t="s">
        <v>27</v>
      </c>
      <c r="K923" s="36" t="s">
        <v>266</v>
      </c>
      <c r="L923" s="36" t="s">
        <v>267</v>
      </c>
      <c r="M923" s="36">
        <v>10009</v>
      </c>
      <c r="N923" s="36" t="s">
        <v>148</v>
      </c>
      <c r="O923" s="36" t="s">
        <v>2815</v>
      </c>
      <c r="P923" s="36" t="s">
        <v>71</v>
      </c>
      <c r="Q923" s="36" t="s">
        <v>161</v>
      </c>
      <c r="R923" s="36" t="s">
        <v>2816</v>
      </c>
      <c r="S923" s="36">
        <v>85.14</v>
      </c>
      <c r="T923" s="36">
        <v>3</v>
      </c>
      <c r="U923" s="36">
        <v>0</v>
      </c>
      <c r="V923" s="36">
        <v>34.907400000000003</v>
      </c>
    </row>
    <row r="924" spans="1:22" x14ac:dyDescent="0.25">
      <c r="A924" s="36">
        <v>923</v>
      </c>
      <c r="B924" s="36" t="s">
        <v>2812</v>
      </c>
      <c r="C924" s="36">
        <v>2012</v>
      </c>
      <c r="D924" s="37">
        <v>41010</v>
      </c>
      <c r="E924" s="37">
        <v>41014</v>
      </c>
      <c r="F924" s="36" t="s">
        <v>50</v>
      </c>
      <c r="G924" s="36" t="s">
        <v>2813</v>
      </c>
      <c r="H924" s="36" t="s">
        <v>2814</v>
      </c>
      <c r="I924" s="36" t="s">
        <v>26</v>
      </c>
      <c r="J924" s="36" t="s">
        <v>27</v>
      </c>
      <c r="K924" s="36" t="s">
        <v>266</v>
      </c>
      <c r="L924" s="36" t="s">
        <v>267</v>
      </c>
      <c r="M924" s="36">
        <v>10009</v>
      </c>
      <c r="N924" s="36" t="s">
        <v>148</v>
      </c>
      <c r="O924" s="36" t="s">
        <v>2817</v>
      </c>
      <c r="P924" s="36" t="s">
        <v>71</v>
      </c>
      <c r="Q924" s="36" t="s">
        <v>72</v>
      </c>
      <c r="R924" s="36" t="s">
        <v>2818</v>
      </c>
      <c r="S924" s="36">
        <v>21.99</v>
      </c>
      <c r="T924" s="36">
        <v>1</v>
      </c>
      <c r="U924" s="36">
        <v>0</v>
      </c>
      <c r="V924" s="36">
        <v>10.555199999999999</v>
      </c>
    </row>
    <row r="925" spans="1:22" x14ac:dyDescent="0.25">
      <c r="A925" s="36">
        <v>924</v>
      </c>
      <c r="B925" s="36" t="s">
        <v>2812</v>
      </c>
      <c r="C925" s="36">
        <v>2012</v>
      </c>
      <c r="D925" s="37">
        <v>41010</v>
      </c>
      <c r="E925" s="37">
        <v>41014</v>
      </c>
      <c r="F925" s="36" t="s">
        <v>50</v>
      </c>
      <c r="G925" s="36" t="s">
        <v>2813</v>
      </c>
      <c r="H925" s="36" t="s">
        <v>2814</v>
      </c>
      <c r="I925" s="36" t="s">
        <v>26</v>
      </c>
      <c r="J925" s="36" t="s">
        <v>27</v>
      </c>
      <c r="K925" s="36" t="s">
        <v>266</v>
      </c>
      <c r="L925" s="36" t="s">
        <v>267</v>
      </c>
      <c r="M925" s="36">
        <v>10009</v>
      </c>
      <c r="N925" s="36" t="s">
        <v>148</v>
      </c>
      <c r="O925" s="36" t="s">
        <v>2819</v>
      </c>
      <c r="P925" s="36" t="s">
        <v>46</v>
      </c>
      <c r="Q925" s="36" t="s">
        <v>78</v>
      </c>
      <c r="R925" s="36" t="s">
        <v>2820</v>
      </c>
      <c r="S925" s="36">
        <v>406.6</v>
      </c>
      <c r="T925" s="36">
        <v>5</v>
      </c>
      <c r="U925" s="36">
        <v>0</v>
      </c>
      <c r="V925" s="36">
        <v>113.848</v>
      </c>
    </row>
    <row r="926" spans="1:22" x14ac:dyDescent="0.25">
      <c r="A926" s="36">
        <v>925</v>
      </c>
      <c r="B926" s="36" t="s">
        <v>2821</v>
      </c>
      <c r="C926" s="36">
        <v>2013</v>
      </c>
      <c r="D926" s="37">
        <v>41533</v>
      </c>
      <c r="E926" s="37">
        <v>41538</v>
      </c>
      <c r="F926" s="36" t="s">
        <v>50</v>
      </c>
      <c r="G926" s="36" t="s">
        <v>2822</v>
      </c>
      <c r="H926" s="36" t="s">
        <v>2823</v>
      </c>
      <c r="I926" s="36" t="s">
        <v>41</v>
      </c>
      <c r="J926" s="36" t="s">
        <v>27</v>
      </c>
      <c r="K926" s="36" t="s">
        <v>266</v>
      </c>
      <c r="L926" s="36" t="s">
        <v>267</v>
      </c>
      <c r="M926" s="36">
        <v>10011</v>
      </c>
      <c r="N926" s="36" t="s">
        <v>148</v>
      </c>
      <c r="O926" s="36" t="s">
        <v>516</v>
      </c>
      <c r="P926" s="36" t="s">
        <v>46</v>
      </c>
      <c r="Q926" s="36" t="s">
        <v>75</v>
      </c>
      <c r="R926" s="36" t="s">
        <v>517</v>
      </c>
      <c r="S926" s="36">
        <v>841.56799999999998</v>
      </c>
      <c r="T926" s="36">
        <v>2</v>
      </c>
      <c r="U926" s="36">
        <v>0.2</v>
      </c>
      <c r="V926" s="36">
        <v>294.54880000000003</v>
      </c>
    </row>
    <row r="927" spans="1:22" x14ac:dyDescent="0.25">
      <c r="A927" s="36">
        <v>926</v>
      </c>
      <c r="B927" s="36" t="s">
        <v>2824</v>
      </c>
      <c r="C927" s="36">
        <v>2011</v>
      </c>
      <c r="D927" s="37">
        <v>40799</v>
      </c>
      <c r="E927" s="37">
        <v>40802</v>
      </c>
      <c r="F927" s="36" t="s">
        <v>188</v>
      </c>
      <c r="G927" s="36" t="s">
        <v>2825</v>
      </c>
      <c r="H927" s="36" t="s">
        <v>2826</v>
      </c>
      <c r="I927" s="36" t="s">
        <v>26</v>
      </c>
      <c r="J927" s="36" t="s">
        <v>27</v>
      </c>
      <c r="K927" s="36" t="s">
        <v>146</v>
      </c>
      <c r="L927" s="36" t="s">
        <v>147</v>
      </c>
      <c r="M927" s="36">
        <v>19143</v>
      </c>
      <c r="N927" s="36" t="s">
        <v>148</v>
      </c>
      <c r="O927" s="36" t="s">
        <v>2827</v>
      </c>
      <c r="P927" s="36" t="s">
        <v>46</v>
      </c>
      <c r="Q927" s="36" t="s">
        <v>90</v>
      </c>
      <c r="R927" s="36" t="s">
        <v>2828</v>
      </c>
      <c r="S927" s="36">
        <v>15.552</v>
      </c>
      <c r="T927" s="36">
        <v>3</v>
      </c>
      <c r="U927" s="36">
        <v>0.2</v>
      </c>
      <c r="V927" s="36">
        <v>5.4432</v>
      </c>
    </row>
    <row r="928" spans="1:22" x14ac:dyDescent="0.25">
      <c r="A928" s="36">
        <v>927</v>
      </c>
      <c r="B928" s="36" t="s">
        <v>2824</v>
      </c>
      <c r="C928" s="36">
        <v>2011</v>
      </c>
      <c r="D928" s="37">
        <v>40799</v>
      </c>
      <c r="E928" s="37">
        <v>40802</v>
      </c>
      <c r="F928" s="36" t="s">
        <v>188</v>
      </c>
      <c r="G928" s="36" t="s">
        <v>2825</v>
      </c>
      <c r="H928" s="36" t="s">
        <v>2826</v>
      </c>
      <c r="I928" s="36" t="s">
        <v>26</v>
      </c>
      <c r="J928" s="36" t="s">
        <v>27</v>
      </c>
      <c r="K928" s="36" t="s">
        <v>146</v>
      </c>
      <c r="L928" s="36" t="s">
        <v>147</v>
      </c>
      <c r="M928" s="36">
        <v>19143</v>
      </c>
      <c r="N928" s="36" t="s">
        <v>148</v>
      </c>
      <c r="O928" s="36" t="s">
        <v>2829</v>
      </c>
      <c r="P928" s="36" t="s">
        <v>71</v>
      </c>
      <c r="Q928" s="36" t="s">
        <v>161</v>
      </c>
      <c r="R928" s="36" t="s">
        <v>2830</v>
      </c>
      <c r="S928" s="36">
        <v>252</v>
      </c>
      <c r="T928" s="36">
        <v>5</v>
      </c>
      <c r="U928" s="36">
        <v>0.2</v>
      </c>
      <c r="V928" s="36">
        <v>53.55</v>
      </c>
    </row>
    <row r="929" spans="1:22" x14ac:dyDescent="0.25">
      <c r="A929" s="36">
        <v>928</v>
      </c>
      <c r="B929" s="36" t="s">
        <v>2831</v>
      </c>
      <c r="C929" s="36">
        <v>2012</v>
      </c>
      <c r="D929" s="37">
        <v>41187</v>
      </c>
      <c r="E929" s="37">
        <v>41191</v>
      </c>
      <c r="F929" s="36" t="s">
        <v>50</v>
      </c>
      <c r="G929" s="36" t="s">
        <v>2832</v>
      </c>
      <c r="H929" s="36" t="s">
        <v>2833</v>
      </c>
      <c r="I929" s="36" t="s">
        <v>102</v>
      </c>
      <c r="J929" s="36" t="s">
        <v>27</v>
      </c>
      <c r="K929" s="36" t="s">
        <v>318</v>
      </c>
      <c r="L929" s="36" t="s">
        <v>319</v>
      </c>
      <c r="M929" s="36">
        <v>22153</v>
      </c>
      <c r="N929" s="36" t="s">
        <v>30</v>
      </c>
      <c r="O929" s="36" t="s">
        <v>1313</v>
      </c>
      <c r="P929" s="36" t="s">
        <v>46</v>
      </c>
      <c r="Q929" s="36" t="s">
        <v>68</v>
      </c>
      <c r="R929" s="36" t="s">
        <v>1314</v>
      </c>
      <c r="S929" s="36">
        <v>46.2</v>
      </c>
      <c r="T929" s="36">
        <v>4</v>
      </c>
      <c r="U929" s="36">
        <v>0</v>
      </c>
      <c r="V929" s="36">
        <v>12.936</v>
      </c>
    </row>
    <row r="930" spans="1:22" x14ac:dyDescent="0.25">
      <c r="A930" s="36">
        <v>929</v>
      </c>
      <c r="B930" s="36" t="s">
        <v>2831</v>
      </c>
      <c r="C930" s="36">
        <v>2012</v>
      </c>
      <c r="D930" s="37">
        <v>41187</v>
      </c>
      <c r="E930" s="37">
        <v>41191</v>
      </c>
      <c r="F930" s="36" t="s">
        <v>50</v>
      </c>
      <c r="G930" s="36" t="s">
        <v>2832</v>
      </c>
      <c r="H930" s="36" t="s">
        <v>2833</v>
      </c>
      <c r="I930" s="36" t="s">
        <v>102</v>
      </c>
      <c r="J930" s="36" t="s">
        <v>27</v>
      </c>
      <c r="K930" s="36" t="s">
        <v>318</v>
      </c>
      <c r="L930" s="36" t="s">
        <v>319</v>
      </c>
      <c r="M930" s="36">
        <v>22153</v>
      </c>
      <c r="N930" s="36" t="s">
        <v>30</v>
      </c>
      <c r="O930" s="36" t="s">
        <v>1331</v>
      </c>
      <c r="P930" s="36" t="s">
        <v>46</v>
      </c>
      <c r="Q930" s="36" t="s">
        <v>78</v>
      </c>
      <c r="R930" s="36" t="s">
        <v>1332</v>
      </c>
      <c r="S930" s="36">
        <v>28.84</v>
      </c>
      <c r="T930" s="36">
        <v>2</v>
      </c>
      <c r="U930" s="36">
        <v>0</v>
      </c>
      <c r="V930" s="36">
        <v>9.5172000000000008</v>
      </c>
    </row>
    <row r="931" spans="1:22" x14ac:dyDescent="0.25">
      <c r="A931" s="36">
        <v>930</v>
      </c>
      <c r="B931" s="36" t="s">
        <v>2834</v>
      </c>
      <c r="C931" s="36">
        <v>2014</v>
      </c>
      <c r="D931" s="37">
        <v>41744</v>
      </c>
      <c r="E931" s="37">
        <v>41747</v>
      </c>
      <c r="F931" s="36" t="s">
        <v>188</v>
      </c>
      <c r="G931" s="36" t="s">
        <v>2243</v>
      </c>
      <c r="H931" s="36" t="s">
        <v>2244</v>
      </c>
      <c r="I931" s="36" t="s">
        <v>26</v>
      </c>
      <c r="J931" s="36" t="s">
        <v>27</v>
      </c>
      <c r="K931" s="36" t="s">
        <v>2835</v>
      </c>
      <c r="L931" s="36" t="s">
        <v>498</v>
      </c>
      <c r="M931" s="36">
        <v>43615</v>
      </c>
      <c r="N931" s="36" t="s">
        <v>148</v>
      </c>
      <c r="O931" s="36" t="s">
        <v>1889</v>
      </c>
      <c r="P931" s="36" t="s">
        <v>46</v>
      </c>
      <c r="Q931" s="36" t="s">
        <v>68</v>
      </c>
      <c r="R931" s="36" t="s">
        <v>1890</v>
      </c>
      <c r="S931" s="36">
        <v>14.592000000000001</v>
      </c>
      <c r="T931" s="36">
        <v>3</v>
      </c>
      <c r="U931" s="36">
        <v>0.2</v>
      </c>
      <c r="V931" s="36">
        <v>2.5535999999999999</v>
      </c>
    </row>
    <row r="932" spans="1:22" x14ac:dyDescent="0.25">
      <c r="A932" s="36">
        <v>931</v>
      </c>
      <c r="B932" s="36" t="s">
        <v>2834</v>
      </c>
      <c r="C932" s="36">
        <v>2014</v>
      </c>
      <c r="D932" s="37">
        <v>41744</v>
      </c>
      <c r="E932" s="37">
        <v>41747</v>
      </c>
      <c r="F932" s="36" t="s">
        <v>188</v>
      </c>
      <c r="G932" s="36" t="s">
        <v>2243</v>
      </c>
      <c r="H932" s="36" t="s">
        <v>2244</v>
      </c>
      <c r="I932" s="36" t="s">
        <v>26</v>
      </c>
      <c r="J932" s="36" t="s">
        <v>27</v>
      </c>
      <c r="K932" s="36" t="s">
        <v>2835</v>
      </c>
      <c r="L932" s="36" t="s">
        <v>498</v>
      </c>
      <c r="M932" s="36">
        <v>43615</v>
      </c>
      <c r="N932" s="36" t="s">
        <v>148</v>
      </c>
      <c r="O932" s="36" t="s">
        <v>2836</v>
      </c>
      <c r="P932" s="36" t="s">
        <v>46</v>
      </c>
      <c r="Q932" s="36" t="s">
        <v>68</v>
      </c>
      <c r="R932" s="36" t="s">
        <v>2837</v>
      </c>
      <c r="S932" s="36">
        <v>89.855999999999995</v>
      </c>
      <c r="T932" s="36">
        <v>3</v>
      </c>
      <c r="U932" s="36">
        <v>0.2</v>
      </c>
      <c r="V932" s="36">
        <v>21.340800000000002</v>
      </c>
    </row>
    <row r="933" spans="1:22" x14ac:dyDescent="0.25">
      <c r="A933" s="36">
        <v>932</v>
      </c>
      <c r="B933" s="36" t="s">
        <v>2834</v>
      </c>
      <c r="C933" s="36">
        <v>2014</v>
      </c>
      <c r="D933" s="37">
        <v>41744</v>
      </c>
      <c r="E933" s="37">
        <v>41747</v>
      </c>
      <c r="F933" s="36" t="s">
        <v>188</v>
      </c>
      <c r="G933" s="36" t="s">
        <v>2243</v>
      </c>
      <c r="H933" s="36" t="s">
        <v>2244</v>
      </c>
      <c r="I933" s="36" t="s">
        <v>26</v>
      </c>
      <c r="J933" s="36" t="s">
        <v>27</v>
      </c>
      <c r="K933" s="36" t="s">
        <v>2835</v>
      </c>
      <c r="L933" s="36" t="s">
        <v>498</v>
      </c>
      <c r="M933" s="36">
        <v>43615</v>
      </c>
      <c r="N933" s="36" t="s">
        <v>148</v>
      </c>
      <c r="O933" s="36" t="s">
        <v>2372</v>
      </c>
      <c r="P933" s="36" t="s">
        <v>46</v>
      </c>
      <c r="Q933" s="36" t="s">
        <v>90</v>
      </c>
      <c r="R933" s="36" t="s">
        <v>2373</v>
      </c>
      <c r="S933" s="36">
        <v>13.872</v>
      </c>
      <c r="T933" s="36">
        <v>3</v>
      </c>
      <c r="U933" s="36">
        <v>0.2</v>
      </c>
      <c r="V933" s="36">
        <v>5.0286</v>
      </c>
    </row>
    <row r="934" spans="1:22" x14ac:dyDescent="0.25">
      <c r="A934" s="36">
        <v>933</v>
      </c>
      <c r="B934" s="36" t="s">
        <v>2838</v>
      </c>
      <c r="C934" s="36">
        <v>2014</v>
      </c>
      <c r="D934" s="37">
        <v>41885</v>
      </c>
      <c r="E934" s="37">
        <v>41889</v>
      </c>
      <c r="F934" s="36" t="s">
        <v>50</v>
      </c>
      <c r="G934" s="36" t="s">
        <v>2839</v>
      </c>
      <c r="H934" s="36" t="s">
        <v>2840</v>
      </c>
      <c r="I934" s="36" t="s">
        <v>26</v>
      </c>
      <c r="J934" s="36" t="s">
        <v>27</v>
      </c>
      <c r="K934" s="36" t="s">
        <v>146</v>
      </c>
      <c r="L934" s="36" t="s">
        <v>147</v>
      </c>
      <c r="M934" s="36">
        <v>19140</v>
      </c>
      <c r="N934" s="36" t="s">
        <v>148</v>
      </c>
      <c r="O934" s="36" t="s">
        <v>2841</v>
      </c>
      <c r="P934" s="36" t="s">
        <v>46</v>
      </c>
      <c r="Q934" s="36" t="s">
        <v>90</v>
      </c>
      <c r="R934" s="36" t="s">
        <v>2842</v>
      </c>
      <c r="S934" s="36">
        <v>12.192</v>
      </c>
      <c r="T934" s="36">
        <v>3</v>
      </c>
      <c r="U934" s="36">
        <v>0.2</v>
      </c>
      <c r="V934" s="36">
        <v>4.1147999999999998</v>
      </c>
    </row>
    <row r="935" spans="1:22" x14ac:dyDescent="0.25">
      <c r="A935" s="36">
        <v>934</v>
      </c>
      <c r="B935" s="36" t="s">
        <v>2843</v>
      </c>
      <c r="C935" s="36">
        <v>2013</v>
      </c>
      <c r="D935" s="37">
        <v>41446</v>
      </c>
      <c r="E935" s="37">
        <v>41450</v>
      </c>
      <c r="F935" s="36" t="s">
        <v>50</v>
      </c>
      <c r="G935" s="36" t="s">
        <v>2844</v>
      </c>
      <c r="H935" s="36" t="s">
        <v>2845</v>
      </c>
      <c r="I935" s="36" t="s">
        <v>102</v>
      </c>
      <c r="J935" s="36" t="s">
        <v>27</v>
      </c>
      <c r="K935" s="36" t="s">
        <v>146</v>
      </c>
      <c r="L935" s="36" t="s">
        <v>147</v>
      </c>
      <c r="M935" s="36">
        <v>19120</v>
      </c>
      <c r="N935" s="36" t="s">
        <v>148</v>
      </c>
      <c r="O935" s="36" t="s">
        <v>2846</v>
      </c>
      <c r="P935" s="36" t="s">
        <v>46</v>
      </c>
      <c r="Q935" s="36" t="s">
        <v>90</v>
      </c>
      <c r="R935" s="36" t="s">
        <v>2847</v>
      </c>
      <c r="S935" s="36">
        <v>45.055999999999997</v>
      </c>
      <c r="T935" s="36">
        <v>8</v>
      </c>
      <c r="U935" s="36">
        <v>0.2</v>
      </c>
      <c r="V935" s="36">
        <v>15.2064</v>
      </c>
    </row>
    <row r="936" spans="1:22" x14ac:dyDescent="0.25">
      <c r="A936" s="36">
        <v>935</v>
      </c>
      <c r="B936" s="36" t="s">
        <v>2843</v>
      </c>
      <c r="C936" s="36">
        <v>2013</v>
      </c>
      <c r="D936" s="37">
        <v>41446</v>
      </c>
      <c r="E936" s="37">
        <v>41450</v>
      </c>
      <c r="F936" s="36" t="s">
        <v>50</v>
      </c>
      <c r="G936" s="36" t="s">
        <v>2844</v>
      </c>
      <c r="H936" s="36" t="s">
        <v>2845</v>
      </c>
      <c r="I936" s="36" t="s">
        <v>102</v>
      </c>
      <c r="J936" s="36" t="s">
        <v>27</v>
      </c>
      <c r="K936" s="36" t="s">
        <v>146</v>
      </c>
      <c r="L936" s="36" t="s">
        <v>147</v>
      </c>
      <c r="M936" s="36">
        <v>19120</v>
      </c>
      <c r="N936" s="36" t="s">
        <v>148</v>
      </c>
      <c r="O936" s="36" t="s">
        <v>2848</v>
      </c>
      <c r="P936" s="36" t="s">
        <v>46</v>
      </c>
      <c r="Q936" s="36" t="s">
        <v>75</v>
      </c>
      <c r="R936" s="36" t="s">
        <v>2849</v>
      </c>
      <c r="S936" s="36">
        <v>29.718</v>
      </c>
      <c r="T936" s="36">
        <v>6</v>
      </c>
      <c r="U936" s="36">
        <v>0.7</v>
      </c>
      <c r="V936" s="36">
        <v>-21.793199999999999</v>
      </c>
    </row>
    <row r="937" spans="1:22" x14ac:dyDescent="0.25">
      <c r="A937" s="36">
        <v>936</v>
      </c>
      <c r="B937" s="36" t="s">
        <v>2843</v>
      </c>
      <c r="C937" s="36">
        <v>2013</v>
      </c>
      <c r="D937" s="37">
        <v>41446</v>
      </c>
      <c r="E937" s="37">
        <v>41450</v>
      </c>
      <c r="F937" s="36" t="s">
        <v>50</v>
      </c>
      <c r="G937" s="36" t="s">
        <v>2844</v>
      </c>
      <c r="H937" s="36" t="s">
        <v>2845</v>
      </c>
      <c r="I937" s="36" t="s">
        <v>102</v>
      </c>
      <c r="J937" s="36" t="s">
        <v>27</v>
      </c>
      <c r="K937" s="36" t="s">
        <v>146</v>
      </c>
      <c r="L937" s="36" t="s">
        <v>147</v>
      </c>
      <c r="M937" s="36">
        <v>19120</v>
      </c>
      <c r="N937" s="36" t="s">
        <v>148</v>
      </c>
      <c r="O937" s="36" t="s">
        <v>2643</v>
      </c>
      <c r="P937" s="36" t="s">
        <v>46</v>
      </c>
      <c r="Q937" s="36" t="s">
        <v>90</v>
      </c>
      <c r="R937" s="36" t="s">
        <v>2644</v>
      </c>
      <c r="S937" s="36">
        <v>15.552</v>
      </c>
      <c r="T937" s="36">
        <v>3</v>
      </c>
      <c r="U937" s="36">
        <v>0.2</v>
      </c>
      <c r="V937" s="36">
        <v>5.4432</v>
      </c>
    </row>
    <row r="938" spans="1:22" x14ac:dyDescent="0.25">
      <c r="A938" s="36">
        <v>937</v>
      </c>
      <c r="B938" s="36" t="s">
        <v>2843</v>
      </c>
      <c r="C938" s="36">
        <v>2013</v>
      </c>
      <c r="D938" s="37">
        <v>41446</v>
      </c>
      <c r="E938" s="37">
        <v>41450</v>
      </c>
      <c r="F938" s="36" t="s">
        <v>50</v>
      </c>
      <c r="G938" s="36" t="s">
        <v>2844</v>
      </c>
      <c r="H938" s="36" t="s">
        <v>2845</v>
      </c>
      <c r="I938" s="36" t="s">
        <v>102</v>
      </c>
      <c r="J938" s="36" t="s">
        <v>27</v>
      </c>
      <c r="K938" s="36" t="s">
        <v>146</v>
      </c>
      <c r="L938" s="36" t="s">
        <v>147</v>
      </c>
      <c r="M938" s="36">
        <v>19120</v>
      </c>
      <c r="N938" s="36" t="s">
        <v>148</v>
      </c>
      <c r="O938" s="36" t="s">
        <v>597</v>
      </c>
      <c r="P938" s="36" t="s">
        <v>46</v>
      </c>
      <c r="Q938" s="36" t="s">
        <v>78</v>
      </c>
      <c r="R938" s="36" t="s">
        <v>598</v>
      </c>
      <c r="S938" s="36">
        <v>447.69600000000003</v>
      </c>
      <c r="T938" s="36">
        <v>2</v>
      </c>
      <c r="U938" s="36">
        <v>0.2</v>
      </c>
      <c r="V938" s="36">
        <v>33.577199999999998</v>
      </c>
    </row>
    <row r="939" spans="1:22" x14ac:dyDescent="0.25">
      <c r="A939" s="36">
        <v>938</v>
      </c>
      <c r="B939" s="36" t="s">
        <v>2850</v>
      </c>
      <c r="C939" s="36">
        <v>2014</v>
      </c>
      <c r="D939" s="37">
        <v>41949</v>
      </c>
      <c r="E939" s="37">
        <v>41950</v>
      </c>
      <c r="F939" s="36" t="s">
        <v>188</v>
      </c>
      <c r="G939" s="36" t="s">
        <v>215</v>
      </c>
      <c r="H939" s="36" t="s">
        <v>216</v>
      </c>
      <c r="I939" s="36" t="s">
        <v>41</v>
      </c>
      <c r="J939" s="36" t="s">
        <v>27</v>
      </c>
      <c r="K939" s="36" t="s">
        <v>2851</v>
      </c>
      <c r="L939" s="36" t="s">
        <v>668</v>
      </c>
      <c r="M939" s="36">
        <v>87401</v>
      </c>
      <c r="N939" s="36" t="s">
        <v>44</v>
      </c>
      <c r="O939" s="36" t="s">
        <v>1311</v>
      </c>
      <c r="P939" s="36" t="s">
        <v>71</v>
      </c>
      <c r="Q939" s="36" t="s">
        <v>161</v>
      </c>
      <c r="R939" s="36" t="s">
        <v>1312</v>
      </c>
      <c r="S939" s="36">
        <v>159.99</v>
      </c>
      <c r="T939" s="36">
        <v>1</v>
      </c>
      <c r="U939" s="36">
        <v>0</v>
      </c>
      <c r="V939" s="36">
        <v>54.396599999999999</v>
      </c>
    </row>
    <row r="940" spans="1:22" x14ac:dyDescent="0.25">
      <c r="A940" s="36">
        <v>939</v>
      </c>
      <c r="B940" s="36" t="s">
        <v>2852</v>
      </c>
      <c r="C940" s="36">
        <v>2012</v>
      </c>
      <c r="D940" s="37">
        <v>41256</v>
      </c>
      <c r="E940" s="37">
        <v>41260</v>
      </c>
      <c r="F940" s="36" t="s">
        <v>50</v>
      </c>
      <c r="G940" s="36" t="s">
        <v>2853</v>
      </c>
      <c r="H940" s="36" t="s">
        <v>2854</v>
      </c>
      <c r="I940" s="36" t="s">
        <v>41</v>
      </c>
      <c r="J940" s="36" t="s">
        <v>27</v>
      </c>
      <c r="K940" s="36" t="s">
        <v>2855</v>
      </c>
      <c r="L940" s="36" t="s">
        <v>43</v>
      </c>
      <c r="M940" s="36">
        <v>92503</v>
      </c>
      <c r="N940" s="36" t="s">
        <v>44</v>
      </c>
      <c r="O940" s="36" t="s">
        <v>2856</v>
      </c>
      <c r="P940" s="36" t="s">
        <v>46</v>
      </c>
      <c r="Q940" s="36" t="s">
        <v>90</v>
      </c>
      <c r="R940" s="36" t="s">
        <v>2857</v>
      </c>
      <c r="S940" s="36">
        <v>12.96</v>
      </c>
      <c r="T940" s="36">
        <v>2</v>
      </c>
      <c r="U940" s="36">
        <v>0</v>
      </c>
      <c r="V940" s="36">
        <v>6.2207999999999997</v>
      </c>
    </row>
    <row r="941" spans="1:22" x14ac:dyDescent="0.25">
      <c r="A941" s="36">
        <v>940</v>
      </c>
      <c r="B941" s="36" t="s">
        <v>2852</v>
      </c>
      <c r="C941" s="36">
        <v>2012</v>
      </c>
      <c r="D941" s="37">
        <v>41256</v>
      </c>
      <c r="E941" s="37">
        <v>41260</v>
      </c>
      <c r="F941" s="36" t="s">
        <v>50</v>
      </c>
      <c r="G941" s="36" t="s">
        <v>2853</v>
      </c>
      <c r="H941" s="36" t="s">
        <v>2854</v>
      </c>
      <c r="I941" s="36" t="s">
        <v>41</v>
      </c>
      <c r="J941" s="36" t="s">
        <v>27</v>
      </c>
      <c r="K941" s="36" t="s">
        <v>2855</v>
      </c>
      <c r="L941" s="36" t="s">
        <v>43</v>
      </c>
      <c r="M941" s="36">
        <v>92503</v>
      </c>
      <c r="N941" s="36" t="s">
        <v>44</v>
      </c>
      <c r="O941" s="36" t="s">
        <v>2858</v>
      </c>
      <c r="P941" s="36" t="s">
        <v>46</v>
      </c>
      <c r="Q941" s="36" t="s">
        <v>78</v>
      </c>
      <c r="R941" s="36" t="s">
        <v>2859</v>
      </c>
      <c r="S941" s="36">
        <v>134.47999999999999</v>
      </c>
      <c r="T941" s="36">
        <v>4</v>
      </c>
      <c r="U941" s="36">
        <v>0</v>
      </c>
      <c r="V941" s="36">
        <v>34.964799999999997</v>
      </c>
    </row>
    <row r="942" spans="1:22" x14ac:dyDescent="0.25">
      <c r="A942" s="36">
        <v>941</v>
      </c>
      <c r="B942" s="36" t="s">
        <v>2860</v>
      </c>
      <c r="C942" s="36">
        <v>2013</v>
      </c>
      <c r="D942" s="37">
        <v>41445</v>
      </c>
      <c r="E942" s="37">
        <v>41446</v>
      </c>
      <c r="F942" s="36" t="s">
        <v>188</v>
      </c>
      <c r="G942" s="36" t="s">
        <v>2861</v>
      </c>
      <c r="H942" s="36" t="s">
        <v>2862</v>
      </c>
      <c r="I942" s="36" t="s">
        <v>41</v>
      </c>
      <c r="J942" s="36" t="s">
        <v>27</v>
      </c>
      <c r="K942" s="36" t="s">
        <v>127</v>
      </c>
      <c r="L942" s="36" t="s">
        <v>43</v>
      </c>
      <c r="M942" s="36">
        <v>94110</v>
      </c>
      <c r="N942" s="36" t="s">
        <v>44</v>
      </c>
      <c r="O942" s="36" t="s">
        <v>2863</v>
      </c>
      <c r="P942" s="36" t="s">
        <v>46</v>
      </c>
      <c r="Q942" s="36" t="s">
        <v>90</v>
      </c>
      <c r="R942" s="36" t="s">
        <v>2864</v>
      </c>
      <c r="S942" s="36">
        <v>17.12</v>
      </c>
      <c r="T942" s="36">
        <v>2</v>
      </c>
      <c r="U942" s="36">
        <v>0</v>
      </c>
      <c r="V942" s="36">
        <v>8.0464000000000002</v>
      </c>
    </row>
    <row r="943" spans="1:22" x14ac:dyDescent="0.25">
      <c r="A943" s="36">
        <v>942</v>
      </c>
      <c r="B943" s="36" t="s">
        <v>2865</v>
      </c>
      <c r="C943" s="36">
        <v>2013</v>
      </c>
      <c r="D943" s="37">
        <v>41622</v>
      </c>
      <c r="E943" s="37">
        <v>41629</v>
      </c>
      <c r="F943" s="36" t="s">
        <v>50</v>
      </c>
      <c r="G943" s="36" t="s">
        <v>2806</v>
      </c>
      <c r="H943" s="36" t="s">
        <v>2807</v>
      </c>
      <c r="I943" s="36" t="s">
        <v>41</v>
      </c>
      <c r="J943" s="36" t="s">
        <v>27</v>
      </c>
      <c r="K943" s="36" t="s">
        <v>2866</v>
      </c>
      <c r="L943" s="36" t="s">
        <v>43</v>
      </c>
      <c r="M943" s="36">
        <v>90503</v>
      </c>
      <c r="N943" s="36" t="s">
        <v>44</v>
      </c>
      <c r="O943" s="36" t="s">
        <v>2867</v>
      </c>
      <c r="P943" s="36" t="s">
        <v>46</v>
      </c>
      <c r="Q943" s="36" t="s">
        <v>75</v>
      </c>
      <c r="R943" s="36" t="s">
        <v>2868</v>
      </c>
      <c r="S943" s="36">
        <v>6.0960000000000001</v>
      </c>
      <c r="T943" s="36">
        <v>2</v>
      </c>
      <c r="U943" s="36">
        <v>0.2</v>
      </c>
      <c r="V943" s="36">
        <v>2.2098</v>
      </c>
    </row>
    <row r="944" spans="1:22" x14ac:dyDescent="0.25">
      <c r="A944" s="36">
        <v>943</v>
      </c>
      <c r="B944" s="36" t="s">
        <v>2865</v>
      </c>
      <c r="C944" s="36">
        <v>2013</v>
      </c>
      <c r="D944" s="37">
        <v>41622</v>
      </c>
      <c r="E944" s="37">
        <v>41629</v>
      </c>
      <c r="F944" s="36" t="s">
        <v>50</v>
      </c>
      <c r="G944" s="36" t="s">
        <v>2806</v>
      </c>
      <c r="H944" s="36" t="s">
        <v>2807</v>
      </c>
      <c r="I944" s="36" t="s">
        <v>41</v>
      </c>
      <c r="J944" s="36" t="s">
        <v>27</v>
      </c>
      <c r="K944" s="36" t="s">
        <v>2866</v>
      </c>
      <c r="L944" s="36" t="s">
        <v>43</v>
      </c>
      <c r="M944" s="36">
        <v>90503</v>
      </c>
      <c r="N944" s="36" t="s">
        <v>44</v>
      </c>
      <c r="O944" s="36" t="s">
        <v>55</v>
      </c>
      <c r="P944" s="36" t="s">
        <v>32</v>
      </c>
      <c r="Q944" s="36" t="s">
        <v>56</v>
      </c>
      <c r="R944" s="36" t="s">
        <v>57</v>
      </c>
      <c r="S944" s="36">
        <v>1114.2719999999999</v>
      </c>
      <c r="T944" s="36">
        <v>4</v>
      </c>
      <c r="U944" s="36">
        <v>0.2</v>
      </c>
      <c r="V944" s="36">
        <v>41.785200000000003</v>
      </c>
    </row>
    <row r="945" spans="1:22" x14ac:dyDescent="0.25">
      <c r="A945" s="36">
        <v>944</v>
      </c>
      <c r="B945" s="36" t="s">
        <v>2869</v>
      </c>
      <c r="C945" s="36">
        <v>2012</v>
      </c>
      <c r="D945" s="37">
        <v>41058</v>
      </c>
      <c r="E945" s="37">
        <v>41063</v>
      </c>
      <c r="F945" s="36" t="s">
        <v>50</v>
      </c>
      <c r="G945" s="36" t="s">
        <v>1202</v>
      </c>
      <c r="H945" s="36" t="s">
        <v>1203</v>
      </c>
      <c r="I945" s="36" t="s">
        <v>26</v>
      </c>
      <c r="J945" s="36" t="s">
        <v>27</v>
      </c>
      <c r="K945" s="36" t="s">
        <v>95</v>
      </c>
      <c r="L945" s="36" t="s">
        <v>96</v>
      </c>
      <c r="M945" s="36">
        <v>98105</v>
      </c>
      <c r="N945" s="36" t="s">
        <v>44</v>
      </c>
      <c r="O945" s="36" t="s">
        <v>1981</v>
      </c>
      <c r="P945" s="36" t="s">
        <v>46</v>
      </c>
      <c r="Q945" s="36" t="s">
        <v>90</v>
      </c>
      <c r="R945" s="36" t="s">
        <v>1982</v>
      </c>
      <c r="S945" s="36">
        <v>32.4</v>
      </c>
      <c r="T945" s="36">
        <v>5</v>
      </c>
      <c r="U945" s="36">
        <v>0</v>
      </c>
      <c r="V945" s="36">
        <v>15.552</v>
      </c>
    </row>
    <row r="946" spans="1:22" x14ac:dyDescent="0.25">
      <c r="A946" s="36">
        <v>945</v>
      </c>
      <c r="B946" s="36" t="s">
        <v>2869</v>
      </c>
      <c r="C946" s="36">
        <v>2012</v>
      </c>
      <c r="D946" s="37">
        <v>41058</v>
      </c>
      <c r="E946" s="37">
        <v>41063</v>
      </c>
      <c r="F946" s="36" t="s">
        <v>50</v>
      </c>
      <c r="G946" s="36" t="s">
        <v>1202</v>
      </c>
      <c r="H946" s="36" t="s">
        <v>1203</v>
      </c>
      <c r="I946" s="36" t="s">
        <v>26</v>
      </c>
      <c r="J946" s="36" t="s">
        <v>27</v>
      </c>
      <c r="K946" s="36" t="s">
        <v>95</v>
      </c>
      <c r="L946" s="36" t="s">
        <v>96</v>
      </c>
      <c r="M946" s="36">
        <v>98105</v>
      </c>
      <c r="N946" s="36" t="s">
        <v>44</v>
      </c>
      <c r="O946" s="36" t="s">
        <v>2870</v>
      </c>
      <c r="P946" s="36" t="s">
        <v>46</v>
      </c>
      <c r="Q946" s="36" t="s">
        <v>59</v>
      </c>
      <c r="R946" s="36" t="s">
        <v>2871</v>
      </c>
      <c r="S946" s="36">
        <v>540.57000000000005</v>
      </c>
      <c r="T946" s="36">
        <v>3</v>
      </c>
      <c r="U946" s="36">
        <v>0</v>
      </c>
      <c r="V946" s="36">
        <v>140.54820000000001</v>
      </c>
    </row>
    <row r="947" spans="1:22" x14ac:dyDescent="0.25">
      <c r="A947" s="36">
        <v>946</v>
      </c>
      <c r="B947" s="36" t="s">
        <v>2869</v>
      </c>
      <c r="C947" s="36">
        <v>2012</v>
      </c>
      <c r="D947" s="37">
        <v>41058</v>
      </c>
      <c r="E947" s="37">
        <v>41063</v>
      </c>
      <c r="F947" s="36" t="s">
        <v>50</v>
      </c>
      <c r="G947" s="36" t="s">
        <v>1202</v>
      </c>
      <c r="H947" s="36" t="s">
        <v>1203</v>
      </c>
      <c r="I947" s="36" t="s">
        <v>26</v>
      </c>
      <c r="J947" s="36" t="s">
        <v>27</v>
      </c>
      <c r="K947" s="36" t="s">
        <v>95</v>
      </c>
      <c r="L947" s="36" t="s">
        <v>96</v>
      </c>
      <c r="M947" s="36">
        <v>98105</v>
      </c>
      <c r="N947" s="36" t="s">
        <v>44</v>
      </c>
      <c r="O947" s="36" t="s">
        <v>2872</v>
      </c>
      <c r="P947" s="36" t="s">
        <v>46</v>
      </c>
      <c r="Q947" s="36" t="s">
        <v>75</v>
      </c>
      <c r="R947" s="36" t="s">
        <v>2873</v>
      </c>
      <c r="S947" s="36">
        <v>167.76</v>
      </c>
      <c r="T947" s="36">
        <v>5</v>
      </c>
      <c r="U947" s="36">
        <v>0.2</v>
      </c>
      <c r="V947" s="36">
        <v>62.91</v>
      </c>
    </row>
    <row r="948" spans="1:22" x14ac:dyDescent="0.25">
      <c r="A948" s="36">
        <v>947</v>
      </c>
      <c r="B948" s="36" t="s">
        <v>2874</v>
      </c>
      <c r="C948" s="36">
        <v>2012</v>
      </c>
      <c r="D948" s="37">
        <v>41116</v>
      </c>
      <c r="E948" s="37">
        <v>41118</v>
      </c>
      <c r="F948" s="36" t="s">
        <v>188</v>
      </c>
      <c r="G948" s="36" t="s">
        <v>1906</v>
      </c>
      <c r="H948" s="36" t="s">
        <v>1907</v>
      </c>
      <c r="I948" s="36" t="s">
        <v>26</v>
      </c>
      <c r="J948" s="36" t="s">
        <v>27</v>
      </c>
      <c r="K948" s="36" t="s">
        <v>1823</v>
      </c>
      <c r="L948" s="36" t="s">
        <v>310</v>
      </c>
      <c r="M948" s="36">
        <v>85204</v>
      </c>
      <c r="N948" s="36" t="s">
        <v>44</v>
      </c>
      <c r="O948" s="36" t="s">
        <v>2875</v>
      </c>
      <c r="P948" s="36" t="s">
        <v>32</v>
      </c>
      <c r="Q948" s="36" t="s">
        <v>56</v>
      </c>
      <c r="R948" s="36" t="s">
        <v>2876</v>
      </c>
      <c r="S948" s="36">
        <v>393.16500000000002</v>
      </c>
      <c r="T948" s="36">
        <v>3</v>
      </c>
      <c r="U948" s="36">
        <v>0.5</v>
      </c>
      <c r="V948" s="36">
        <v>-204.44579999999999</v>
      </c>
    </row>
    <row r="949" spans="1:22" x14ac:dyDescent="0.25">
      <c r="A949" s="36">
        <v>948</v>
      </c>
      <c r="B949" s="36" t="s">
        <v>2877</v>
      </c>
      <c r="C949" s="36">
        <v>2014</v>
      </c>
      <c r="D949" s="37">
        <v>41972</v>
      </c>
      <c r="E949" s="37">
        <v>41976</v>
      </c>
      <c r="F949" s="36" t="s">
        <v>50</v>
      </c>
      <c r="G949" s="36" t="s">
        <v>1508</v>
      </c>
      <c r="H949" s="36" t="s">
        <v>1509</v>
      </c>
      <c r="I949" s="36" t="s">
        <v>102</v>
      </c>
      <c r="J949" s="36" t="s">
        <v>27</v>
      </c>
      <c r="K949" s="36" t="s">
        <v>146</v>
      </c>
      <c r="L949" s="36" t="s">
        <v>147</v>
      </c>
      <c r="M949" s="36">
        <v>19120</v>
      </c>
      <c r="N949" s="36" t="s">
        <v>148</v>
      </c>
      <c r="O949" s="36" t="s">
        <v>2878</v>
      </c>
      <c r="P949" s="36" t="s">
        <v>32</v>
      </c>
      <c r="Q949" s="36" t="s">
        <v>65</v>
      </c>
      <c r="R949" s="36" t="s">
        <v>2879</v>
      </c>
      <c r="S949" s="36">
        <v>516.48800000000006</v>
      </c>
      <c r="T949" s="36">
        <v>7</v>
      </c>
      <c r="U949" s="36">
        <v>0.2</v>
      </c>
      <c r="V949" s="36">
        <v>-12.9122</v>
      </c>
    </row>
    <row r="950" spans="1:22" x14ac:dyDescent="0.25">
      <c r="A950" s="36">
        <v>949</v>
      </c>
      <c r="B950" s="36" t="s">
        <v>2877</v>
      </c>
      <c r="C950" s="36">
        <v>2014</v>
      </c>
      <c r="D950" s="37">
        <v>41972</v>
      </c>
      <c r="E950" s="37">
        <v>41976</v>
      </c>
      <c r="F950" s="36" t="s">
        <v>50</v>
      </c>
      <c r="G950" s="36" t="s">
        <v>1508</v>
      </c>
      <c r="H950" s="36" t="s">
        <v>1509</v>
      </c>
      <c r="I950" s="36" t="s">
        <v>102</v>
      </c>
      <c r="J950" s="36" t="s">
        <v>27</v>
      </c>
      <c r="K950" s="36" t="s">
        <v>146</v>
      </c>
      <c r="L950" s="36" t="s">
        <v>147</v>
      </c>
      <c r="M950" s="36">
        <v>19120</v>
      </c>
      <c r="N950" s="36" t="s">
        <v>148</v>
      </c>
      <c r="O950" s="36" t="s">
        <v>920</v>
      </c>
      <c r="P950" s="36" t="s">
        <v>32</v>
      </c>
      <c r="Q950" s="36" t="s">
        <v>65</v>
      </c>
      <c r="R950" s="36" t="s">
        <v>921</v>
      </c>
      <c r="S950" s="36">
        <v>1007.232</v>
      </c>
      <c r="T950" s="36">
        <v>6</v>
      </c>
      <c r="U950" s="36">
        <v>0.2</v>
      </c>
      <c r="V950" s="36">
        <v>75.542400000000001</v>
      </c>
    </row>
    <row r="951" spans="1:22" x14ac:dyDescent="0.25">
      <c r="A951" s="36">
        <v>950</v>
      </c>
      <c r="B951" s="36" t="s">
        <v>2877</v>
      </c>
      <c r="C951" s="36">
        <v>2014</v>
      </c>
      <c r="D951" s="37">
        <v>41972</v>
      </c>
      <c r="E951" s="37">
        <v>41976</v>
      </c>
      <c r="F951" s="36" t="s">
        <v>50</v>
      </c>
      <c r="G951" s="36" t="s">
        <v>1508</v>
      </c>
      <c r="H951" s="36" t="s">
        <v>1509</v>
      </c>
      <c r="I951" s="36" t="s">
        <v>102</v>
      </c>
      <c r="J951" s="36" t="s">
        <v>27</v>
      </c>
      <c r="K951" s="36" t="s">
        <v>146</v>
      </c>
      <c r="L951" s="36" t="s">
        <v>147</v>
      </c>
      <c r="M951" s="36">
        <v>19120</v>
      </c>
      <c r="N951" s="36" t="s">
        <v>148</v>
      </c>
      <c r="O951" s="36" t="s">
        <v>2880</v>
      </c>
      <c r="P951" s="36" t="s">
        <v>32</v>
      </c>
      <c r="Q951" s="36" t="s">
        <v>56</v>
      </c>
      <c r="R951" s="36" t="s">
        <v>2881</v>
      </c>
      <c r="S951" s="36">
        <v>2065.3200000000002</v>
      </c>
      <c r="T951" s="36">
        <v>12</v>
      </c>
      <c r="U951" s="36">
        <v>0.4</v>
      </c>
      <c r="V951" s="36">
        <v>-619.596</v>
      </c>
    </row>
    <row r="952" spans="1:22" x14ac:dyDescent="0.25">
      <c r="A952" s="36">
        <v>951</v>
      </c>
      <c r="B952" s="36" t="s">
        <v>2877</v>
      </c>
      <c r="C952" s="36">
        <v>2014</v>
      </c>
      <c r="D952" s="37">
        <v>41972</v>
      </c>
      <c r="E952" s="37">
        <v>41976</v>
      </c>
      <c r="F952" s="36" t="s">
        <v>50</v>
      </c>
      <c r="G952" s="36" t="s">
        <v>1508</v>
      </c>
      <c r="H952" s="36" t="s">
        <v>1509</v>
      </c>
      <c r="I952" s="36" t="s">
        <v>102</v>
      </c>
      <c r="J952" s="36" t="s">
        <v>27</v>
      </c>
      <c r="K952" s="36" t="s">
        <v>146</v>
      </c>
      <c r="L952" s="36" t="s">
        <v>147</v>
      </c>
      <c r="M952" s="36">
        <v>19120</v>
      </c>
      <c r="N952" s="36" t="s">
        <v>148</v>
      </c>
      <c r="O952" s="36" t="s">
        <v>2882</v>
      </c>
      <c r="P952" s="36" t="s">
        <v>46</v>
      </c>
      <c r="Q952" s="36" t="s">
        <v>90</v>
      </c>
      <c r="R952" s="36" t="s">
        <v>2883</v>
      </c>
      <c r="S952" s="36">
        <v>15.552</v>
      </c>
      <c r="T952" s="36">
        <v>3</v>
      </c>
      <c r="U952" s="36">
        <v>0.2</v>
      </c>
      <c r="V952" s="36">
        <v>5.4432</v>
      </c>
    </row>
    <row r="953" spans="1:22" x14ac:dyDescent="0.25">
      <c r="A953" s="36">
        <v>952</v>
      </c>
      <c r="B953" s="36" t="s">
        <v>2877</v>
      </c>
      <c r="C953" s="36">
        <v>2014</v>
      </c>
      <c r="D953" s="37">
        <v>41972</v>
      </c>
      <c r="E953" s="37">
        <v>41976</v>
      </c>
      <c r="F953" s="36" t="s">
        <v>50</v>
      </c>
      <c r="G953" s="36" t="s">
        <v>1508</v>
      </c>
      <c r="H953" s="36" t="s">
        <v>1509</v>
      </c>
      <c r="I953" s="36" t="s">
        <v>102</v>
      </c>
      <c r="J953" s="36" t="s">
        <v>27</v>
      </c>
      <c r="K953" s="36" t="s">
        <v>146</v>
      </c>
      <c r="L953" s="36" t="s">
        <v>147</v>
      </c>
      <c r="M953" s="36">
        <v>19120</v>
      </c>
      <c r="N953" s="36" t="s">
        <v>148</v>
      </c>
      <c r="O953" s="36" t="s">
        <v>913</v>
      </c>
      <c r="P953" s="36" t="s">
        <v>46</v>
      </c>
      <c r="Q953" s="36" t="s">
        <v>90</v>
      </c>
      <c r="R953" s="36" t="s">
        <v>914</v>
      </c>
      <c r="S953" s="36">
        <v>25.344000000000001</v>
      </c>
      <c r="T953" s="36">
        <v>6</v>
      </c>
      <c r="U953" s="36">
        <v>0.2</v>
      </c>
      <c r="V953" s="36">
        <v>7.92</v>
      </c>
    </row>
    <row r="954" spans="1:22" x14ac:dyDescent="0.25">
      <c r="A954" s="36">
        <v>953</v>
      </c>
      <c r="B954" s="36" t="s">
        <v>2884</v>
      </c>
      <c r="C954" s="36">
        <v>2014</v>
      </c>
      <c r="D954" s="37">
        <v>41733</v>
      </c>
      <c r="E954" s="37">
        <v>41737</v>
      </c>
      <c r="F954" s="36" t="s">
        <v>50</v>
      </c>
      <c r="G954" s="36" t="s">
        <v>2885</v>
      </c>
      <c r="H954" s="36" t="s">
        <v>2886</v>
      </c>
      <c r="I954" s="36" t="s">
        <v>26</v>
      </c>
      <c r="J954" s="36" t="s">
        <v>27</v>
      </c>
      <c r="K954" s="36" t="s">
        <v>146</v>
      </c>
      <c r="L954" s="36" t="s">
        <v>147</v>
      </c>
      <c r="M954" s="36">
        <v>19143</v>
      </c>
      <c r="N954" s="36" t="s">
        <v>148</v>
      </c>
      <c r="O954" s="36" t="s">
        <v>2887</v>
      </c>
      <c r="P954" s="36" t="s">
        <v>32</v>
      </c>
      <c r="Q954" s="36" t="s">
        <v>65</v>
      </c>
      <c r="R954" s="36" t="s">
        <v>186</v>
      </c>
      <c r="S954" s="36">
        <v>25.472000000000001</v>
      </c>
      <c r="T954" s="36">
        <v>4</v>
      </c>
      <c r="U954" s="36">
        <v>0.2</v>
      </c>
      <c r="V954" s="36">
        <v>7.6416000000000004</v>
      </c>
    </row>
    <row r="955" spans="1:22" x14ac:dyDescent="0.25">
      <c r="A955" s="36">
        <v>954</v>
      </c>
      <c r="B955" s="36" t="s">
        <v>2888</v>
      </c>
      <c r="C955" s="36">
        <v>2014</v>
      </c>
      <c r="D955" s="37">
        <v>42002</v>
      </c>
      <c r="E955" s="37">
        <v>42006</v>
      </c>
      <c r="F955" s="36" t="s">
        <v>50</v>
      </c>
      <c r="G955" s="36" t="s">
        <v>2889</v>
      </c>
      <c r="H955" s="36" t="s">
        <v>2890</v>
      </c>
      <c r="I955" s="36" t="s">
        <v>26</v>
      </c>
      <c r="J955" s="36" t="s">
        <v>27</v>
      </c>
      <c r="K955" s="36" t="s">
        <v>2891</v>
      </c>
      <c r="L955" s="36" t="s">
        <v>104</v>
      </c>
      <c r="M955" s="36">
        <v>78664</v>
      </c>
      <c r="N955" s="36" t="s">
        <v>105</v>
      </c>
      <c r="O955" s="36" t="s">
        <v>875</v>
      </c>
      <c r="P955" s="36" t="s">
        <v>46</v>
      </c>
      <c r="Q955" s="36" t="s">
        <v>68</v>
      </c>
      <c r="R955" s="36" t="s">
        <v>876</v>
      </c>
      <c r="S955" s="36">
        <v>27.167999999999999</v>
      </c>
      <c r="T955" s="36">
        <v>2</v>
      </c>
      <c r="U955" s="36">
        <v>0.2</v>
      </c>
      <c r="V955" s="36">
        <v>2.7168000000000001</v>
      </c>
    </row>
    <row r="956" spans="1:22" x14ac:dyDescent="0.25">
      <c r="A956" s="36">
        <v>955</v>
      </c>
      <c r="B956" s="36" t="s">
        <v>2888</v>
      </c>
      <c r="C956" s="36">
        <v>2014</v>
      </c>
      <c r="D956" s="37">
        <v>42002</v>
      </c>
      <c r="E956" s="37">
        <v>42006</v>
      </c>
      <c r="F956" s="36" t="s">
        <v>50</v>
      </c>
      <c r="G956" s="36" t="s">
        <v>2889</v>
      </c>
      <c r="H956" s="36" t="s">
        <v>2890</v>
      </c>
      <c r="I956" s="36" t="s">
        <v>26</v>
      </c>
      <c r="J956" s="36" t="s">
        <v>27</v>
      </c>
      <c r="K956" s="36" t="s">
        <v>2891</v>
      </c>
      <c r="L956" s="36" t="s">
        <v>104</v>
      </c>
      <c r="M956" s="36">
        <v>78664</v>
      </c>
      <c r="N956" s="36" t="s">
        <v>105</v>
      </c>
      <c r="O956" s="36" t="s">
        <v>1076</v>
      </c>
      <c r="P956" s="36" t="s">
        <v>32</v>
      </c>
      <c r="Q956" s="36" t="s">
        <v>33</v>
      </c>
      <c r="R956" s="36" t="s">
        <v>1077</v>
      </c>
      <c r="S956" s="36">
        <v>78.852800000000002</v>
      </c>
      <c r="T956" s="36">
        <v>2</v>
      </c>
      <c r="U956" s="36">
        <v>0.32</v>
      </c>
      <c r="V956" s="36">
        <v>-11.596</v>
      </c>
    </row>
    <row r="957" spans="1:22" x14ac:dyDescent="0.25">
      <c r="A957" s="36">
        <v>956</v>
      </c>
      <c r="B957" s="36" t="s">
        <v>2892</v>
      </c>
      <c r="C957" s="36">
        <v>2014</v>
      </c>
      <c r="D957" s="37">
        <v>41974</v>
      </c>
      <c r="E957" s="37">
        <v>41978</v>
      </c>
      <c r="F957" s="36" t="s">
        <v>50</v>
      </c>
      <c r="G957" s="36" t="s">
        <v>2893</v>
      </c>
      <c r="H957" s="36" t="s">
        <v>2894</v>
      </c>
      <c r="I957" s="36" t="s">
        <v>26</v>
      </c>
      <c r="J957" s="36" t="s">
        <v>27</v>
      </c>
      <c r="K957" s="36" t="s">
        <v>328</v>
      </c>
      <c r="L957" s="36" t="s">
        <v>1487</v>
      </c>
      <c r="M957" s="36">
        <v>39212</v>
      </c>
      <c r="N957" s="36" t="s">
        <v>30</v>
      </c>
      <c r="O957" s="36" t="s">
        <v>277</v>
      </c>
      <c r="P957" s="36" t="s">
        <v>46</v>
      </c>
      <c r="Q957" s="36" t="s">
        <v>59</v>
      </c>
      <c r="R957" s="36" t="s">
        <v>278</v>
      </c>
      <c r="S957" s="36">
        <v>173.8</v>
      </c>
      <c r="T957" s="36">
        <v>5</v>
      </c>
      <c r="U957" s="36">
        <v>0</v>
      </c>
      <c r="V957" s="36">
        <v>43.45</v>
      </c>
    </row>
    <row r="958" spans="1:22" x14ac:dyDescent="0.25">
      <c r="A958" s="36">
        <v>957</v>
      </c>
      <c r="B958" s="36" t="s">
        <v>2895</v>
      </c>
      <c r="C958" s="36">
        <v>2014</v>
      </c>
      <c r="D958" s="37">
        <v>41775</v>
      </c>
      <c r="E958" s="37">
        <v>41778</v>
      </c>
      <c r="F958" s="36" t="s">
        <v>23</v>
      </c>
      <c r="G958" s="36" t="s">
        <v>2896</v>
      </c>
      <c r="H958" s="36" t="s">
        <v>2897</v>
      </c>
      <c r="I958" s="36" t="s">
        <v>26</v>
      </c>
      <c r="J958" s="36" t="s">
        <v>27</v>
      </c>
      <c r="K958" s="36" t="s">
        <v>544</v>
      </c>
      <c r="L958" s="36" t="s">
        <v>310</v>
      </c>
      <c r="M958" s="36">
        <v>85023</v>
      </c>
      <c r="N958" s="36" t="s">
        <v>44</v>
      </c>
      <c r="O958" s="36" t="s">
        <v>2669</v>
      </c>
      <c r="P958" s="36" t="s">
        <v>71</v>
      </c>
      <c r="Q958" s="36" t="s">
        <v>72</v>
      </c>
      <c r="R958" s="36" t="s">
        <v>2670</v>
      </c>
      <c r="S958" s="36">
        <v>29.591999999999999</v>
      </c>
      <c r="T958" s="36">
        <v>1</v>
      </c>
      <c r="U958" s="36">
        <v>0.2</v>
      </c>
      <c r="V958" s="36">
        <v>2.5893000000000002</v>
      </c>
    </row>
    <row r="959" spans="1:22" x14ac:dyDescent="0.25">
      <c r="A959" s="36">
        <v>958</v>
      </c>
      <c r="B959" s="36" t="s">
        <v>2895</v>
      </c>
      <c r="C959" s="36">
        <v>2014</v>
      </c>
      <c r="D959" s="37">
        <v>41775</v>
      </c>
      <c r="E959" s="37">
        <v>41778</v>
      </c>
      <c r="F959" s="36" t="s">
        <v>23</v>
      </c>
      <c r="G959" s="36" t="s">
        <v>2896</v>
      </c>
      <c r="H959" s="36" t="s">
        <v>2897</v>
      </c>
      <c r="I959" s="36" t="s">
        <v>26</v>
      </c>
      <c r="J959" s="36" t="s">
        <v>27</v>
      </c>
      <c r="K959" s="36" t="s">
        <v>544</v>
      </c>
      <c r="L959" s="36" t="s">
        <v>310</v>
      </c>
      <c r="M959" s="36">
        <v>85023</v>
      </c>
      <c r="N959" s="36" t="s">
        <v>44</v>
      </c>
      <c r="O959" s="36" t="s">
        <v>2898</v>
      </c>
      <c r="P959" s="36" t="s">
        <v>46</v>
      </c>
      <c r="Q959" s="36" t="s">
        <v>75</v>
      </c>
      <c r="R959" s="36" t="s">
        <v>2899</v>
      </c>
      <c r="S959" s="36">
        <v>4.7519999999999998</v>
      </c>
      <c r="T959" s="36">
        <v>2</v>
      </c>
      <c r="U959" s="36">
        <v>0.7</v>
      </c>
      <c r="V959" s="36">
        <v>-3.1680000000000001</v>
      </c>
    </row>
    <row r="960" spans="1:22" x14ac:dyDescent="0.25">
      <c r="A960" s="36">
        <v>959</v>
      </c>
      <c r="B960" s="36" t="s">
        <v>2895</v>
      </c>
      <c r="C960" s="36">
        <v>2014</v>
      </c>
      <c r="D960" s="37">
        <v>41775</v>
      </c>
      <c r="E960" s="37">
        <v>41778</v>
      </c>
      <c r="F960" s="36" t="s">
        <v>23</v>
      </c>
      <c r="G960" s="36" t="s">
        <v>2896</v>
      </c>
      <c r="H960" s="36" t="s">
        <v>2897</v>
      </c>
      <c r="I960" s="36" t="s">
        <v>26</v>
      </c>
      <c r="J960" s="36" t="s">
        <v>27</v>
      </c>
      <c r="K960" s="36" t="s">
        <v>544</v>
      </c>
      <c r="L960" s="36" t="s">
        <v>310</v>
      </c>
      <c r="M960" s="36">
        <v>85023</v>
      </c>
      <c r="N960" s="36" t="s">
        <v>44</v>
      </c>
      <c r="O960" s="36" t="s">
        <v>2900</v>
      </c>
      <c r="P960" s="36" t="s">
        <v>46</v>
      </c>
      <c r="Q960" s="36" t="s">
        <v>90</v>
      </c>
      <c r="R960" s="36" t="s">
        <v>2901</v>
      </c>
      <c r="S960" s="36">
        <v>15.552</v>
      </c>
      <c r="T960" s="36">
        <v>3</v>
      </c>
      <c r="U960" s="36">
        <v>0.2</v>
      </c>
      <c r="V960" s="36">
        <v>5.6375999999999999</v>
      </c>
    </row>
    <row r="961" spans="1:22" x14ac:dyDescent="0.25">
      <c r="A961" s="36">
        <v>960</v>
      </c>
      <c r="B961" s="36" t="s">
        <v>2902</v>
      </c>
      <c r="C961" s="36">
        <v>2012</v>
      </c>
      <c r="D961" s="37">
        <v>41174</v>
      </c>
      <c r="E961" s="37">
        <v>41174</v>
      </c>
      <c r="F961" s="36" t="s">
        <v>1290</v>
      </c>
      <c r="G961" s="36" t="s">
        <v>2903</v>
      </c>
      <c r="H961" s="36" t="s">
        <v>2904</v>
      </c>
      <c r="I961" s="36" t="s">
        <v>26</v>
      </c>
      <c r="J961" s="36" t="s">
        <v>27</v>
      </c>
      <c r="K961" s="36" t="s">
        <v>2343</v>
      </c>
      <c r="L961" s="36" t="s">
        <v>43</v>
      </c>
      <c r="M961" s="36">
        <v>92054</v>
      </c>
      <c r="N961" s="36" t="s">
        <v>44</v>
      </c>
      <c r="O961" s="36" t="s">
        <v>2905</v>
      </c>
      <c r="P961" s="36" t="s">
        <v>32</v>
      </c>
      <c r="Q961" s="36" t="s">
        <v>65</v>
      </c>
      <c r="R961" s="36" t="s">
        <v>2906</v>
      </c>
      <c r="S961" s="36">
        <v>204.6</v>
      </c>
      <c r="T961" s="36">
        <v>2</v>
      </c>
      <c r="U961" s="36">
        <v>0</v>
      </c>
      <c r="V961" s="36">
        <v>53.195999999999998</v>
      </c>
    </row>
    <row r="962" spans="1:22" x14ac:dyDescent="0.25">
      <c r="A962" s="36">
        <v>961</v>
      </c>
      <c r="B962" s="36" t="s">
        <v>2907</v>
      </c>
      <c r="C962" s="36">
        <v>2014</v>
      </c>
      <c r="D962" s="37">
        <v>41958</v>
      </c>
      <c r="E962" s="37">
        <v>41963</v>
      </c>
      <c r="F962" s="36" t="s">
        <v>50</v>
      </c>
      <c r="G962" s="36" t="s">
        <v>2908</v>
      </c>
      <c r="H962" s="36" t="s">
        <v>2909</v>
      </c>
      <c r="I962" s="36" t="s">
        <v>41</v>
      </c>
      <c r="J962" s="36" t="s">
        <v>27</v>
      </c>
      <c r="K962" s="36" t="s">
        <v>127</v>
      </c>
      <c r="L962" s="36" t="s">
        <v>43</v>
      </c>
      <c r="M962" s="36">
        <v>94110</v>
      </c>
      <c r="N962" s="36" t="s">
        <v>44</v>
      </c>
      <c r="O962" s="36" t="s">
        <v>942</v>
      </c>
      <c r="P962" s="36" t="s">
        <v>32</v>
      </c>
      <c r="Q962" s="36" t="s">
        <v>36</v>
      </c>
      <c r="R962" s="36" t="s">
        <v>943</v>
      </c>
      <c r="S962" s="36">
        <v>321.56799999999998</v>
      </c>
      <c r="T962" s="36">
        <v>2</v>
      </c>
      <c r="U962" s="36">
        <v>0.2</v>
      </c>
      <c r="V962" s="36">
        <v>28.1372</v>
      </c>
    </row>
    <row r="963" spans="1:22" x14ac:dyDescent="0.25">
      <c r="A963" s="36">
        <v>962</v>
      </c>
      <c r="B963" s="36" t="s">
        <v>2910</v>
      </c>
      <c r="C963" s="36">
        <v>2012</v>
      </c>
      <c r="D963" s="37">
        <v>41240</v>
      </c>
      <c r="E963" s="37">
        <v>41244</v>
      </c>
      <c r="F963" s="36" t="s">
        <v>50</v>
      </c>
      <c r="G963" s="36" t="s">
        <v>2911</v>
      </c>
      <c r="H963" s="36" t="s">
        <v>2912</v>
      </c>
      <c r="I963" s="36" t="s">
        <v>102</v>
      </c>
      <c r="J963" s="36" t="s">
        <v>27</v>
      </c>
      <c r="K963" s="36" t="s">
        <v>1706</v>
      </c>
      <c r="L963" s="36" t="s">
        <v>1707</v>
      </c>
      <c r="M963" s="36">
        <v>72701</v>
      </c>
      <c r="N963" s="36" t="s">
        <v>30</v>
      </c>
      <c r="O963" s="36" t="s">
        <v>2913</v>
      </c>
      <c r="P963" s="36" t="s">
        <v>46</v>
      </c>
      <c r="Q963" s="36" t="s">
        <v>75</v>
      </c>
      <c r="R963" s="36" t="s">
        <v>2914</v>
      </c>
      <c r="S963" s="36">
        <v>6.24</v>
      </c>
      <c r="T963" s="36">
        <v>2</v>
      </c>
      <c r="U963" s="36">
        <v>0</v>
      </c>
      <c r="V963" s="36">
        <v>3.0575999999999999</v>
      </c>
    </row>
    <row r="964" spans="1:22" x14ac:dyDescent="0.25">
      <c r="A964" s="36">
        <v>963</v>
      </c>
      <c r="B964" s="36" t="s">
        <v>2915</v>
      </c>
      <c r="C964" s="36">
        <v>2013</v>
      </c>
      <c r="D964" s="37">
        <v>41519</v>
      </c>
      <c r="E964" s="37">
        <v>41522</v>
      </c>
      <c r="F964" s="36" t="s">
        <v>188</v>
      </c>
      <c r="G964" s="36" t="s">
        <v>481</v>
      </c>
      <c r="H964" s="36" t="s">
        <v>482</v>
      </c>
      <c r="I964" s="36" t="s">
        <v>41</v>
      </c>
      <c r="J964" s="36" t="s">
        <v>27</v>
      </c>
      <c r="K964" s="36" t="s">
        <v>127</v>
      </c>
      <c r="L964" s="36" t="s">
        <v>43</v>
      </c>
      <c r="M964" s="36">
        <v>94110</v>
      </c>
      <c r="N964" s="36" t="s">
        <v>44</v>
      </c>
      <c r="O964" s="36" t="s">
        <v>1802</v>
      </c>
      <c r="P964" s="36" t="s">
        <v>46</v>
      </c>
      <c r="Q964" s="36" t="s">
        <v>173</v>
      </c>
      <c r="R964" s="36" t="s">
        <v>1803</v>
      </c>
      <c r="S964" s="36">
        <v>21.88</v>
      </c>
      <c r="T964" s="36">
        <v>2</v>
      </c>
      <c r="U964" s="36">
        <v>0</v>
      </c>
      <c r="V964" s="36">
        <v>10.94</v>
      </c>
    </row>
    <row r="965" spans="1:22" x14ac:dyDescent="0.25">
      <c r="A965" s="36">
        <v>964</v>
      </c>
      <c r="B965" s="36" t="s">
        <v>2916</v>
      </c>
      <c r="C965" s="36">
        <v>2011</v>
      </c>
      <c r="D965" s="37">
        <v>40808</v>
      </c>
      <c r="E965" s="37">
        <v>40810</v>
      </c>
      <c r="F965" s="36" t="s">
        <v>23</v>
      </c>
      <c r="G965" s="36" t="s">
        <v>2757</v>
      </c>
      <c r="H965" s="36" t="s">
        <v>2758</v>
      </c>
      <c r="I965" s="36" t="s">
        <v>26</v>
      </c>
      <c r="J965" s="36" t="s">
        <v>27</v>
      </c>
      <c r="K965" s="36" t="s">
        <v>2917</v>
      </c>
      <c r="L965" s="36" t="s">
        <v>54</v>
      </c>
      <c r="M965" s="36">
        <v>33433</v>
      </c>
      <c r="N965" s="36" t="s">
        <v>30</v>
      </c>
      <c r="O965" s="36" t="s">
        <v>2918</v>
      </c>
      <c r="P965" s="36" t="s">
        <v>46</v>
      </c>
      <c r="Q965" s="36" t="s">
        <v>47</v>
      </c>
      <c r="R965" s="36" t="s">
        <v>2919</v>
      </c>
      <c r="S965" s="36">
        <v>4.6079999999999997</v>
      </c>
      <c r="T965" s="36">
        <v>2</v>
      </c>
      <c r="U965" s="36">
        <v>0.2</v>
      </c>
      <c r="V965" s="36">
        <v>1.6704000000000001</v>
      </c>
    </row>
    <row r="966" spans="1:22" x14ac:dyDescent="0.25">
      <c r="A966" s="36">
        <v>965</v>
      </c>
      <c r="B966" s="36" t="s">
        <v>2920</v>
      </c>
      <c r="C966" s="36">
        <v>2014</v>
      </c>
      <c r="D966" s="37">
        <v>41739</v>
      </c>
      <c r="E966" s="37">
        <v>41741</v>
      </c>
      <c r="F966" s="36" t="s">
        <v>188</v>
      </c>
      <c r="G966" s="36" t="s">
        <v>2921</v>
      </c>
      <c r="H966" s="36" t="s">
        <v>2922</v>
      </c>
      <c r="I966" s="36" t="s">
        <v>102</v>
      </c>
      <c r="J966" s="36" t="s">
        <v>27</v>
      </c>
      <c r="K966" s="36" t="s">
        <v>266</v>
      </c>
      <c r="L966" s="36" t="s">
        <v>267</v>
      </c>
      <c r="M966" s="36">
        <v>10011</v>
      </c>
      <c r="N966" s="36" t="s">
        <v>148</v>
      </c>
      <c r="O966" s="36" t="s">
        <v>2923</v>
      </c>
      <c r="P966" s="36" t="s">
        <v>46</v>
      </c>
      <c r="Q966" s="36" t="s">
        <v>47</v>
      </c>
      <c r="R966" s="36" t="s">
        <v>2924</v>
      </c>
      <c r="S966" s="36">
        <v>9.82</v>
      </c>
      <c r="T966" s="36">
        <v>2</v>
      </c>
      <c r="U966" s="36">
        <v>0</v>
      </c>
      <c r="V966" s="36">
        <v>4.8117999999999999</v>
      </c>
    </row>
    <row r="967" spans="1:22" x14ac:dyDescent="0.25">
      <c r="A967" s="36">
        <v>966</v>
      </c>
      <c r="B967" s="36" t="s">
        <v>2920</v>
      </c>
      <c r="C967" s="36">
        <v>2014</v>
      </c>
      <c r="D967" s="37">
        <v>41739</v>
      </c>
      <c r="E967" s="37">
        <v>41741</v>
      </c>
      <c r="F967" s="36" t="s">
        <v>188</v>
      </c>
      <c r="G967" s="36" t="s">
        <v>2921</v>
      </c>
      <c r="H967" s="36" t="s">
        <v>2922</v>
      </c>
      <c r="I967" s="36" t="s">
        <v>102</v>
      </c>
      <c r="J967" s="36" t="s">
        <v>27</v>
      </c>
      <c r="K967" s="36" t="s">
        <v>266</v>
      </c>
      <c r="L967" s="36" t="s">
        <v>267</v>
      </c>
      <c r="M967" s="36">
        <v>10011</v>
      </c>
      <c r="N967" s="36" t="s">
        <v>148</v>
      </c>
      <c r="O967" s="36" t="s">
        <v>1456</v>
      </c>
      <c r="P967" s="36" t="s">
        <v>46</v>
      </c>
      <c r="Q967" s="36" t="s">
        <v>68</v>
      </c>
      <c r="R967" s="36" t="s">
        <v>1457</v>
      </c>
      <c r="S967" s="36">
        <v>35.97</v>
      </c>
      <c r="T967" s="36">
        <v>3</v>
      </c>
      <c r="U967" s="36">
        <v>0</v>
      </c>
      <c r="V967" s="36">
        <v>9.7119</v>
      </c>
    </row>
    <row r="968" spans="1:22" x14ac:dyDescent="0.25">
      <c r="A968" s="36">
        <v>967</v>
      </c>
      <c r="B968" s="36" t="s">
        <v>2920</v>
      </c>
      <c r="C968" s="36">
        <v>2014</v>
      </c>
      <c r="D968" s="37">
        <v>41739</v>
      </c>
      <c r="E968" s="37">
        <v>41741</v>
      </c>
      <c r="F968" s="36" t="s">
        <v>188</v>
      </c>
      <c r="G968" s="36" t="s">
        <v>2921</v>
      </c>
      <c r="H968" s="36" t="s">
        <v>2922</v>
      </c>
      <c r="I968" s="36" t="s">
        <v>102</v>
      </c>
      <c r="J968" s="36" t="s">
        <v>27</v>
      </c>
      <c r="K968" s="36" t="s">
        <v>266</v>
      </c>
      <c r="L968" s="36" t="s">
        <v>267</v>
      </c>
      <c r="M968" s="36">
        <v>10011</v>
      </c>
      <c r="N968" s="36" t="s">
        <v>148</v>
      </c>
      <c r="O968" s="36" t="s">
        <v>2925</v>
      </c>
      <c r="P968" s="36" t="s">
        <v>46</v>
      </c>
      <c r="Q968" s="36" t="s">
        <v>90</v>
      </c>
      <c r="R968" s="36" t="s">
        <v>2926</v>
      </c>
      <c r="S968" s="36">
        <v>12.96</v>
      </c>
      <c r="T968" s="36">
        <v>2</v>
      </c>
      <c r="U968" s="36">
        <v>0</v>
      </c>
      <c r="V968" s="36">
        <v>6.2207999999999997</v>
      </c>
    </row>
    <row r="969" spans="1:22" x14ac:dyDescent="0.25">
      <c r="A969" s="36">
        <v>968</v>
      </c>
      <c r="B969" s="36" t="s">
        <v>2920</v>
      </c>
      <c r="C969" s="36">
        <v>2014</v>
      </c>
      <c r="D969" s="37">
        <v>41739</v>
      </c>
      <c r="E969" s="37">
        <v>41741</v>
      </c>
      <c r="F969" s="36" t="s">
        <v>188</v>
      </c>
      <c r="G969" s="36" t="s">
        <v>2921</v>
      </c>
      <c r="H969" s="36" t="s">
        <v>2922</v>
      </c>
      <c r="I969" s="36" t="s">
        <v>102</v>
      </c>
      <c r="J969" s="36" t="s">
        <v>27</v>
      </c>
      <c r="K969" s="36" t="s">
        <v>266</v>
      </c>
      <c r="L969" s="36" t="s">
        <v>267</v>
      </c>
      <c r="M969" s="36">
        <v>10011</v>
      </c>
      <c r="N969" s="36" t="s">
        <v>148</v>
      </c>
      <c r="O969" s="36" t="s">
        <v>2927</v>
      </c>
      <c r="P969" s="36" t="s">
        <v>46</v>
      </c>
      <c r="Q969" s="36" t="s">
        <v>90</v>
      </c>
      <c r="R969" s="36" t="s">
        <v>2928</v>
      </c>
      <c r="S969" s="36">
        <v>191.6</v>
      </c>
      <c r="T969" s="36">
        <v>4</v>
      </c>
      <c r="U969" s="36">
        <v>0</v>
      </c>
      <c r="V969" s="36">
        <v>91.968000000000004</v>
      </c>
    </row>
    <row r="970" spans="1:22" x14ac:dyDescent="0.25">
      <c r="A970" s="36">
        <v>969</v>
      </c>
      <c r="B970" s="36" t="s">
        <v>2920</v>
      </c>
      <c r="C970" s="36">
        <v>2014</v>
      </c>
      <c r="D970" s="37">
        <v>41739</v>
      </c>
      <c r="E970" s="37">
        <v>41741</v>
      </c>
      <c r="F970" s="36" t="s">
        <v>188</v>
      </c>
      <c r="G970" s="36" t="s">
        <v>2921</v>
      </c>
      <c r="H970" s="36" t="s">
        <v>2922</v>
      </c>
      <c r="I970" s="36" t="s">
        <v>102</v>
      </c>
      <c r="J970" s="36" t="s">
        <v>27</v>
      </c>
      <c r="K970" s="36" t="s">
        <v>266</v>
      </c>
      <c r="L970" s="36" t="s">
        <v>267</v>
      </c>
      <c r="M970" s="36">
        <v>10011</v>
      </c>
      <c r="N970" s="36" t="s">
        <v>148</v>
      </c>
      <c r="O970" s="36" t="s">
        <v>2918</v>
      </c>
      <c r="P970" s="36" t="s">
        <v>46</v>
      </c>
      <c r="Q970" s="36" t="s">
        <v>47</v>
      </c>
      <c r="R970" s="36" t="s">
        <v>2919</v>
      </c>
      <c r="S970" s="36">
        <v>8.64</v>
      </c>
      <c r="T970" s="36">
        <v>3</v>
      </c>
      <c r="U970" s="36">
        <v>0</v>
      </c>
      <c r="V970" s="36">
        <v>4.2336</v>
      </c>
    </row>
    <row r="971" spans="1:22" x14ac:dyDescent="0.25">
      <c r="A971" s="36">
        <v>970</v>
      </c>
      <c r="B971" s="36" t="s">
        <v>2920</v>
      </c>
      <c r="C971" s="36">
        <v>2014</v>
      </c>
      <c r="D971" s="37">
        <v>41739</v>
      </c>
      <c r="E971" s="37">
        <v>41741</v>
      </c>
      <c r="F971" s="36" t="s">
        <v>188</v>
      </c>
      <c r="G971" s="36" t="s">
        <v>2921</v>
      </c>
      <c r="H971" s="36" t="s">
        <v>2922</v>
      </c>
      <c r="I971" s="36" t="s">
        <v>102</v>
      </c>
      <c r="J971" s="36" t="s">
        <v>27</v>
      </c>
      <c r="K971" s="36" t="s">
        <v>266</v>
      </c>
      <c r="L971" s="36" t="s">
        <v>267</v>
      </c>
      <c r="M971" s="36">
        <v>10011</v>
      </c>
      <c r="N971" s="36" t="s">
        <v>148</v>
      </c>
      <c r="O971" s="36" t="s">
        <v>2929</v>
      </c>
      <c r="P971" s="36" t="s">
        <v>46</v>
      </c>
      <c r="Q971" s="36" t="s">
        <v>59</v>
      </c>
      <c r="R971" s="36" t="s">
        <v>2930</v>
      </c>
      <c r="S971" s="36">
        <v>501.81</v>
      </c>
      <c r="T971" s="36">
        <v>3</v>
      </c>
      <c r="U971" s="36">
        <v>0</v>
      </c>
      <c r="V971" s="36">
        <v>0</v>
      </c>
    </row>
    <row r="972" spans="1:22" x14ac:dyDescent="0.25">
      <c r="A972" s="36">
        <v>971</v>
      </c>
      <c r="B972" s="36" t="s">
        <v>2931</v>
      </c>
      <c r="C972" s="36">
        <v>2011</v>
      </c>
      <c r="D972" s="37">
        <v>40560</v>
      </c>
      <c r="E972" s="37">
        <v>40562</v>
      </c>
      <c r="F972" s="36" t="s">
        <v>23</v>
      </c>
      <c r="G972" s="36" t="s">
        <v>951</v>
      </c>
      <c r="H972" s="36" t="s">
        <v>952</v>
      </c>
      <c r="I972" s="36" t="s">
        <v>26</v>
      </c>
      <c r="J972" s="36" t="s">
        <v>27</v>
      </c>
      <c r="K972" s="36" t="s">
        <v>146</v>
      </c>
      <c r="L972" s="36" t="s">
        <v>147</v>
      </c>
      <c r="M972" s="36">
        <v>19134</v>
      </c>
      <c r="N972" s="36" t="s">
        <v>148</v>
      </c>
      <c r="O972" s="36" t="s">
        <v>2932</v>
      </c>
      <c r="P972" s="36" t="s">
        <v>32</v>
      </c>
      <c r="Q972" s="36" t="s">
        <v>65</v>
      </c>
      <c r="R972" s="36" t="s">
        <v>2933</v>
      </c>
      <c r="S972" s="36">
        <v>127.104</v>
      </c>
      <c r="T972" s="36">
        <v>6</v>
      </c>
      <c r="U972" s="36">
        <v>0.2</v>
      </c>
      <c r="V972" s="36">
        <v>28.598400000000002</v>
      </c>
    </row>
    <row r="973" spans="1:22" x14ac:dyDescent="0.25">
      <c r="A973" s="36">
        <v>972</v>
      </c>
      <c r="B973" s="36" t="s">
        <v>2931</v>
      </c>
      <c r="C973" s="36">
        <v>2011</v>
      </c>
      <c r="D973" s="37">
        <v>40560</v>
      </c>
      <c r="E973" s="37">
        <v>40562</v>
      </c>
      <c r="F973" s="36" t="s">
        <v>23</v>
      </c>
      <c r="G973" s="36" t="s">
        <v>951</v>
      </c>
      <c r="H973" s="36" t="s">
        <v>952</v>
      </c>
      <c r="I973" s="36" t="s">
        <v>26</v>
      </c>
      <c r="J973" s="36" t="s">
        <v>27</v>
      </c>
      <c r="K973" s="36" t="s">
        <v>146</v>
      </c>
      <c r="L973" s="36" t="s">
        <v>147</v>
      </c>
      <c r="M973" s="36">
        <v>19134</v>
      </c>
      <c r="N973" s="36" t="s">
        <v>148</v>
      </c>
      <c r="O973" s="36" t="s">
        <v>1204</v>
      </c>
      <c r="P973" s="36" t="s">
        <v>71</v>
      </c>
      <c r="Q973" s="36" t="s">
        <v>72</v>
      </c>
      <c r="R973" s="36" t="s">
        <v>1205</v>
      </c>
      <c r="S973" s="36">
        <v>124.2</v>
      </c>
      <c r="T973" s="36">
        <v>3</v>
      </c>
      <c r="U973" s="36">
        <v>0.4</v>
      </c>
      <c r="V973" s="36">
        <v>-31.05</v>
      </c>
    </row>
    <row r="974" spans="1:22" x14ac:dyDescent="0.25">
      <c r="A974" s="36">
        <v>973</v>
      </c>
      <c r="B974" s="36" t="s">
        <v>2931</v>
      </c>
      <c r="C974" s="36">
        <v>2011</v>
      </c>
      <c r="D974" s="37">
        <v>40560</v>
      </c>
      <c r="E974" s="37">
        <v>40562</v>
      </c>
      <c r="F974" s="36" t="s">
        <v>23</v>
      </c>
      <c r="G974" s="36" t="s">
        <v>951</v>
      </c>
      <c r="H974" s="36" t="s">
        <v>952</v>
      </c>
      <c r="I974" s="36" t="s">
        <v>26</v>
      </c>
      <c r="J974" s="36" t="s">
        <v>27</v>
      </c>
      <c r="K974" s="36" t="s">
        <v>146</v>
      </c>
      <c r="L974" s="36" t="s">
        <v>147</v>
      </c>
      <c r="M974" s="36">
        <v>19134</v>
      </c>
      <c r="N974" s="36" t="s">
        <v>148</v>
      </c>
      <c r="O974" s="36" t="s">
        <v>2259</v>
      </c>
      <c r="P974" s="36" t="s">
        <v>46</v>
      </c>
      <c r="Q974" s="36" t="s">
        <v>75</v>
      </c>
      <c r="R974" s="36" t="s">
        <v>2260</v>
      </c>
      <c r="S974" s="36">
        <v>18.588000000000001</v>
      </c>
      <c r="T974" s="36">
        <v>2</v>
      </c>
      <c r="U974" s="36">
        <v>0.7</v>
      </c>
      <c r="V974" s="36">
        <v>-13.6312</v>
      </c>
    </row>
    <row r="975" spans="1:22" x14ac:dyDescent="0.25">
      <c r="A975" s="36">
        <v>974</v>
      </c>
      <c r="B975" s="36" t="s">
        <v>2931</v>
      </c>
      <c r="C975" s="36">
        <v>2011</v>
      </c>
      <c r="D975" s="37">
        <v>40560</v>
      </c>
      <c r="E975" s="37">
        <v>40562</v>
      </c>
      <c r="F975" s="36" t="s">
        <v>23</v>
      </c>
      <c r="G975" s="36" t="s">
        <v>951</v>
      </c>
      <c r="H975" s="36" t="s">
        <v>952</v>
      </c>
      <c r="I975" s="36" t="s">
        <v>26</v>
      </c>
      <c r="J975" s="36" t="s">
        <v>27</v>
      </c>
      <c r="K975" s="36" t="s">
        <v>146</v>
      </c>
      <c r="L975" s="36" t="s">
        <v>147</v>
      </c>
      <c r="M975" s="36">
        <v>19134</v>
      </c>
      <c r="N975" s="36" t="s">
        <v>148</v>
      </c>
      <c r="O975" s="36" t="s">
        <v>1197</v>
      </c>
      <c r="P975" s="36" t="s">
        <v>46</v>
      </c>
      <c r="Q975" s="36" t="s">
        <v>47</v>
      </c>
      <c r="R975" s="36" t="s">
        <v>1198</v>
      </c>
      <c r="S975" s="36">
        <v>30.071999999999999</v>
      </c>
      <c r="T975" s="36">
        <v>3</v>
      </c>
      <c r="U975" s="36">
        <v>0.2</v>
      </c>
      <c r="V975" s="36">
        <v>10.1493</v>
      </c>
    </row>
    <row r="976" spans="1:22" x14ac:dyDescent="0.25">
      <c r="A976" s="36">
        <v>975</v>
      </c>
      <c r="B976" s="36" t="s">
        <v>2934</v>
      </c>
      <c r="C976" s="36">
        <v>2014</v>
      </c>
      <c r="D976" s="37">
        <v>41918</v>
      </c>
      <c r="E976" s="37">
        <v>41921</v>
      </c>
      <c r="F976" s="36" t="s">
        <v>23</v>
      </c>
      <c r="G976" s="36" t="s">
        <v>2363</v>
      </c>
      <c r="H976" s="36" t="s">
        <v>2364</v>
      </c>
      <c r="I976" s="36" t="s">
        <v>102</v>
      </c>
      <c r="J976" s="36" t="s">
        <v>27</v>
      </c>
      <c r="K976" s="36" t="s">
        <v>266</v>
      </c>
      <c r="L976" s="36" t="s">
        <v>267</v>
      </c>
      <c r="M976" s="36">
        <v>10011</v>
      </c>
      <c r="N976" s="36" t="s">
        <v>148</v>
      </c>
      <c r="O976" s="36" t="s">
        <v>1782</v>
      </c>
      <c r="P976" s="36" t="s">
        <v>71</v>
      </c>
      <c r="Q976" s="36" t="s">
        <v>72</v>
      </c>
      <c r="R976" s="36" t="s">
        <v>1783</v>
      </c>
      <c r="S976" s="36">
        <v>160.93</v>
      </c>
      <c r="T976" s="36">
        <v>7</v>
      </c>
      <c r="U976" s="36">
        <v>0</v>
      </c>
      <c r="V976" s="36">
        <v>3.2185999999999999</v>
      </c>
    </row>
    <row r="977" spans="1:22" x14ac:dyDescent="0.25">
      <c r="A977" s="36">
        <v>976</v>
      </c>
      <c r="B977" s="36" t="s">
        <v>2934</v>
      </c>
      <c r="C977" s="36">
        <v>2014</v>
      </c>
      <c r="D977" s="37">
        <v>41918</v>
      </c>
      <c r="E977" s="37">
        <v>41921</v>
      </c>
      <c r="F977" s="36" t="s">
        <v>23</v>
      </c>
      <c r="G977" s="36" t="s">
        <v>2363</v>
      </c>
      <c r="H977" s="36" t="s">
        <v>2364</v>
      </c>
      <c r="I977" s="36" t="s">
        <v>102</v>
      </c>
      <c r="J977" s="36" t="s">
        <v>27</v>
      </c>
      <c r="K977" s="36" t="s">
        <v>266</v>
      </c>
      <c r="L977" s="36" t="s">
        <v>267</v>
      </c>
      <c r="M977" s="36">
        <v>10011</v>
      </c>
      <c r="N977" s="36" t="s">
        <v>148</v>
      </c>
      <c r="O977" s="36" t="s">
        <v>1393</v>
      </c>
      <c r="P977" s="36" t="s">
        <v>46</v>
      </c>
      <c r="Q977" s="36" t="s">
        <v>75</v>
      </c>
      <c r="R977" s="36" t="s">
        <v>1394</v>
      </c>
      <c r="S977" s="36">
        <v>75.792000000000002</v>
      </c>
      <c r="T977" s="36">
        <v>3</v>
      </c>
      <c r="U977" s="36">
        <v>0.2</v>
      </c>
      <c r="V977" s="36">
        <v>25.579799999999999</v>
      </c>
    </row>
    <row r="978" spans="1:22" x14ac:dyDescent="0.25">
      <c r="A978" s="36">
        <v>977</v>
      </c>
      <c r="B978" s="36" t="s">
        <v>2935</v>
      </c>
      <c r="C978" s="36">
        <v>2014</v>
      </c>
      <c r="D978" s="37">
        <v>41830</v>
      </c>
      <c r="E978" s="37">
        <v>41836</v>
      </c>
      <c r="F978" s="36" t="s">
        <v>50</v>
      </c>
      <c r="G978" s="36" t="s">
        <v>1242</v>
      </c>
      <c r="H978" s="36" t="s">
        <v>1243</v>
      </c>
      <c r="I978" s="36" t="s">
        <v>26</v>
      </c>
      <c r="J978" s="36" t="s">
        <v>27</v>
      </c>
      <c r="K978" s="36" t="s">
        <v>419</v>
      </c>
      <c r="L978" s="36" t="s">
        <v>420</v>
      </c>
      <c r="M978" s="36">
        <v>97206</v>
      </c>
      <c r="N978" s="36" t="s">
        <v>44</v>
      </c>
      <c r="O978" s="36" t="s">
        <v>2936</v>
      </c>
      <c r="P978" s="36" t="s">
        <v>46</v>
      </c>
      <c r="Q978" s="36" t="s">
        <v>75</v>
      </c>
      <c r="R978" s="36" t="s">
        <v>2937</v>
      </c>
      <c r="S978" s="36">
        <v>1.08</v>
      </c>
      <c r="T978" s="36">
        <v>2</v>
      </c>
      <c r="U978" s="36">
        <v>0.7</v>
      </c>
      <c r="V978" s="36">
        <v>-0.79200000000000004</v>
      </c>
    </row>
    <row r="979" spans="1:22" x14ac:dyDescent="0.25">
      <c r="A979" s="36">
        <v>978</v>
      </c>
      <c r="B979" s="36" t="s">
        <v>2938</v>
      </c>
      <c r="C979" s="36">
        <v>2014</v>
      </c>
      <c r="D979" s="37">
        <v>41647</v>
      </c>
      <c r="E979" s="37">
        <v>41650</v>
      </c>
      <c r="F979" s="36" t="s">
        <v>188</v>
      </c>
      <c r="G979" s="36" t="s">
        <v>2546</v>
      </c>
      <c r="H979" s="36" t="s">
        <v>2547</v>
      </c>
      <c r="I979" s="36" t="s">
        <v>41</v>
      </c>
      <c r="J979" s="36" t="s">
        <v>27</v>
      </c>
      <c r="K979" s="36" t="s">
        <v>880</v>
      </c>
      <c r="L979" s="36" t="s">
        <v>238</v>
      </c>
      <c r="M979" s="36">
        <v>48205</v>
      </c>
      <c r="N979" s="36" t="s">
        <v>105</v>
      </c>
      <c r="O979" s="36" t="s">
        <v>681</v>
      </c>
      <c r="P979" s="36" t="s">
        <v>71</v>
      </c>
      <c r="Q979" s="36" t="s">
        <v>682</v>
      </c>
      <c r="R979" s="36" t="s">
        <v>683</v>
      </c>
      <c r="S979" s="36">
        <v>3059.982</v>
      </c>
      <c r="T979" s="36">
        <v>2</v>
      </c>
      <c r="U979" s="36">
        <v>0.1</v>
      </c>
      <c r="V979" s="36">
        <v>679.99599999999998</v>
      </c>
    </row>
    <row r="980" spans="1:22" x14ac:dyDescent="0.25">
      <c r="A980" s="36">
        <v>979</v>
      </c>
      <c r="B980" s="36" t="s">
        <v>2939</v>
      </c>
      <c r="C980" s="36">
        <v>2013</v>
      </c>
      <c r="D980" s="37">
        <v>41425</v>
      </c>
      <c r="E980" s="37">
        <v>41426</v>
      </c>
      <c r="F980" s="36" t="s">
        <v>188</v>
      </c>
      <c r="G980" s="36" t="s">
        <v>2940</v>
      </c>
      <c r="H980" s="36" t="s">
        <v>2941</v>
      </c>
      <c r="I980" s="36" t="s">
        <v>26</v>
      </c>
      <c r="J980" s="36" t="s">
        <v>27</v>
      </c>
      <c r="K980" s="36" t="s">
        <v>521</v>
      </c>
      <c r="L980" s="36" t="s">
        <v>88</v>
      </c>
      <c r="M980" s="36">
        <v>28403</v>
      </c>
      <c r="N980" s="36" t="s">
        <v>30</v>
      </c>
      <c r="O980" s="36" t="s">
        <v>2018</v>
      </c>
      <c r="P980" s="36" t="s">
        <v>46</v>
      </c>
      <c r="Q980" s="36" t="s">
        <v>75</v>
      </c>
      <c r="R980" s="36" t="s">
        <v>2019</v>
      </c>
      <c r="S980" s="36">
        <v>3.282</v>
      </c>
      <c r="T980" s="36">
        <v>2</v>
      </c>
      <c r="U980" s="36">
        <v>0.7</v>
      </c>
      <c r="V980" s="36">
        <v>-2.6255999999999999</v>
      </c>
    </row>
    <row r="981" spans="1:22" x14ac:dyDescent="0.25">
      <c r="A981" s="36">
        <v>980</v>
      </c>
      <c r="B981" s="36" t="s">
        <v>2942</v>
      </c>
      <c r="C981" s="36">
        <v>2012</v>
      </c>
      <c r="D981" s="37">
        <v>41252</v>
      </c>
      <c r="E981" s="37">
        <v>41255</v>
      </c>
      <c r="F981" s="36" t="s">
        <v>188</v>
      </c>
      <c r="G981" s="36" t="s">
        <v>343</v>
      </c>
      <c r="H981" s="36" t="s">
        <v>344</v>
      </c>
      <c r="I981" s="36" t="s">
        <v>41</v>
      </c>
      <c r="J981" s="36" t="s">
        <v>27</v>
      </c>
      <c r="K981" s="36" t="s">
        <v>497</v>
      </c>
      <c r="L981" s="36" t="s">
        <v>254</v>
      </c>
      <c r="M981" s="36">
        <v>47201</v>
      </c>
      <c r="N981" s="36" t="s">
        <v>105</v>
      </c>
      <c r="O981" s="36" t="s">
        <v>2943</v>
      </c>
      <c r="P981" s="36" t="s">
        <v>46</v>
      </c>
      <c r="Q981" s="36" t="s">
        <v>90</v>
      </c>
      <c r="R981" s="36" t="s">
        <v>2944</v>
      </c>
      <c r="S981" s="36">
        <v>34.020000000000003</v>
      </c>
      <c r="T981" s="36">
        <v>3</v>
      </c>
      <c r="U981" s="36">
        <v>0</v>
      </c>
      <c r="V981" s="36">
        <v>16.669799999999999</v>
      </c>
    </row>
    <row r="982" spans="1:22" x14ac:dyDescent="0.25">
      <c r="A982" s="36">
        <v>981</v>
      </c>
      <c r="B982" s="36" t="s">
        <v>2945</v>
      </c>
      <c r="C982" s="36">
        <v>2013</v>
      </c>
      <c r="D982" s="37">
        <v>41551</v>
      </c>
      <c r="E982" s="37">
        <v>41556</v>
      </c>
      <c r="F982" s="36" t="s">
        <v>50</v>
      </c>
      <c r="G982" s="36" t="s">
        <v>152</v>
      </c>
      <c r="H982" s="36" t="s">
        <v>153</v>
      </c>
      <c r="I982" s="36" t="s">
        <v>26</v>
      </c>
      <c r="J982" s="36" t="s">
        <v>27</v>
      </c>
      <c r="K982" s="36" t="s">
        <v>266</v>
      </c>
      <c r="L982" s="36" t="s">
        <v>267</v>
      </c>
      <c r="M982" s="36">
        <v>10035</v>
      </c>
      <c r="N982" s="36" t="s">
        <v>148</v>
      </c>
      <c r="O982" s="36" t="s">
        <v>2481</v>
      </c>
      <c r="P982" s="36" t="s">
        <v>32</v>
      </c>
      <c r="Q982" s="36" t="s">
        <v>36</v>
      </c>
      <c r="R982" s="36" t="s">
        <v>2482</v>
      </c>
      <c r="S982" s="36">
        <v>599.29200000000003</v>
      </c>
      <c r="T982" s="36">
        <v>6</v>
      </c>
      <c r="U982" s="36">
        <v>0.1</v>
      </c>
      <c r="V982" s="36">
        <v>93.223200000000006</v>
      </c>
    </row>
    <row r="983" spans="1:22" x14ac:dyDescent="0.25">
      <c r="A983" s="36">
        <v>982</v>
      </c>
      <c r="B983" s="36" t="s">
        <v>2946</v>
      </c>
      <c r="C983" s="36">
        <v>2011</v>
      </c>
      <c r="D983" s="37">
        <v>40858</v>
      </c>
      <c r="E983" s="37">
        <v>40861</v>
      </c>
      <c r="F983" s="36" t="s">
        <v>23</v>
      </c>
      <c r="G983" s="36" t="s">
        <v>2947</v>
      </c>
      <c r="H983" s="36" t="s">
        <v>2948</v>
      </c>
      <c r="I983" s="36" t="s">
        <v>26</v>
      </c>
      <c r="J983" s="36" t="s">
        <v>27</v>
      </c>
      <c r="K983" s="36" t="s">
        <v>1473</v>
      </c>
      <c r="L983" s="36" t="s">
        <v>457</v>
      </c>
      <c r="M983" s="36">
        <v>80027</v>
      </c>
      <c r="N983" s="36" t="s">
        <v>44</v>
      </c>
      <c r="O983" s="36" t="s">
        <v>2949</v>
      </c>
      <c r="P983" s="36" t="s">
        <v>46</v>
      </c>
      <c r="Q983" s="36" t="s">
        <v>68</v>
      </c>
      <c r="R983" s="36" t="s">
        <v>2950</v>
      </c>
      <c r="S983" s="36">
        <v>3.3919999999999999</v>
      </c>
      <c r="T983" s="36">
        <v>1</v>
      </c>
      <c r="U983" s="36">
        <v>0.2</v>
      </c>
      <c r="V983" s="36">
        <v>0.80559999999999998</v>
      </c>
    </row>
    <row r="984" spans="1:22" x14ac:dyDescent="0.25">
      <c r="A984" s="36">
        <v>983</v>
      </c>
      <c r="B984" s="36" t="s">
        <v>2946</v>
      </c>
      <c r="C984" s="36">
        <v>2011</v>
      </c>
      <c r="D984" s="37">
        <v>40858</v>
      </c>
      <c r="E984" s="37">
        <v>40861</v>
      </c>
      <c r="F984" s="36" t="s">
        <v>23</v>
      </c>
      <c r="G984" s="36" t="s">
        <v>2947</v>
      </c>
      <c r="H984" s="36" t="s">
        <v>2948</v>
      </c>
      <c r="I984" s="36" t="s">
        <v>26</v>
      </c>
      <c r="J984" s="36" t="s">
        <v>27</v>
      </c>
      <c r="K984" s="36" t="s">
        <v>1473</v>
      </c>
      <c r="L984" s="36" t="s">
        <v>457</v>
      </c>
      <c r="M984" s="36">
        <v>80027</v>
      </c>
      <c r="N984" s="36" t="s">
        <v>44</v>
      </c>
      <c r="O984" s="36" t="s">
        <v>2951</v>
      </c>
      <c r="P984" s="36" t="s">
        <v>71</v>
      </c>
      <c r="Q984" s="36" t="s">
        <v>72</v>
      </c>
      <c r="R984" s="36" t="s">
        <v>2952</v>
      </c>
      <c r="S984" s="36">
        <v>559.98400000000004</v>
      </c>
      <c r="T984" s="36">
        <v>2</v>
      </c>
      <c r="U984" s="36">
        <v>0.2</v>
      </c>
      <c r="V984" s="36">
        <v>55.998399999999997</v>
      </c>
    </row>
    <row r="985" spans="1:22" x14ac:dyDescent="0.25">
      <c r="A985" s="36">
        <v>984</v>
      </c>
      <c r="B985" s="36" t="s">
        <v>2946</v>
      </c>
      <c r="C985" s="36">
        <v>2011</v>
      </c>
      <c r="D985" s="37">
        <v>40858</v>
      </c>
      <c r="E985" s="37">
        <v>40861</v>
      </c>
      <c r="F985" s="36" t="s">
        <v>23</v>
      </c>
      <c r="G985" s="36" t="s">
        <v>2947</v>
      </c>
      <c r="H985" s="36" t="s">
        <v>2948</v>
      </c>
      <c r="I985" s="36" t="s">
        <v>26</v>
      </c>
      <c r="J985" s="36" t="s">
        <v>27</v>
      </c>
      <c r="K985" s="36" t="s">
        <v>1473</v>
      </c>
      <c r="L985" s="36" t="s">
        <v>457</v>
      </c>
      <c r="M985" s="36">
        <v>80027</v>
      </c>
      <c r="N985" s="36" t="s">
        <v>44</v>
      </c>
      <c r="O985" s="36" t="s">
        <v>2580</v>
      </c>
      <c r="P985" s="36" t="s">
        <v>32</v>
      </c>
      <c r="Q985" s="36" t="s">
        <v>36</v>
      </c>
      <c r="R985" s="36" t="s">
        <v>2581</v>
      </c>
      <c r="S985" s="36">
        <v>603.91999999999996</v>
      </c>
      <c r="T985" s="36">
        <v>5</v>
      </c>
      <c r="U985" s="36">
        <v>0.2</v>
      </c>
      <c r="V985" s="36">
        <v>75.489999999999995</v>
      </c>
    </row>
    <row r="986" spans="1:22" x14ac:dyDescent="0.25">
      <c r="A986" s="36">
        <v>985</v>
      </c>
      <c r="B986" s="36" t="s">
        <v>2953</v>
      </c>
      <c r="C986" s="36">
        <v>2014</v>
      </c>
      <c r="D986" s="37">
        <v>41912</v>
      </c>
      <c r="E986" s="37">
        <v>41918</v>
      </c>
      <c r="F986" s="36" t="s">
        <v>50</v>
      </c>
      <c r="G986" s="36" t="s">
        <v>2954</v>
      </c>
      <c r="H986" s="36" t="s">
        <v>2955</v>
      </c>
      <c r="I986" s="36" t="s">
        <v>102</v>
      </c>
      <c r="J986" s="36" t="s">
        <v>27</v>
      </c>
      <c r="K986" s="36" t="s">
        <v>602</v>
      </c>
      <c r="L986" s="36" t="s">
        <v>104</v>
      </c>
      <c r="M986" s="36">
        <v>77506</v>
      </c>
      <c r="N986" s="36" t="s">
        <v>105</v>
      </c>
      <c r="O986" s="36" t="s">
        <v>2492</v>
      </c>
      <c r="P986" s="36" t="s">
        <v>46</v>
      </c>
      <c r="Q986" s="36" t="s">
        <v>47</v>
      </c>
      <c r="R986" s="36" t="s">
        <v>2493</v>
      </c>
      <c r="S986" s="36">
        <v>7.968</v>
      </c>
      <c r="T986" s="36">
        <v>2</v>
      </c>
      <c r="U986" s="36">
        <v>0.2</v>
      </c>
      <c r="V986" s="36">
        <v>2.5895999999999999</v>
      </c>
    </row>
    <row r="987" spans="1:22" x14ac:dyDescent="0.25">
      <c r="A987" s="36">
        <v>986</v>
      </c>
      <c r="B987" s="36" t="s">
        <v>2953</v>
      </c>
      <c r="C987" s="36">
        <v>2014</v>
      </c>
      <c r="D987" s="37">
        <v>41912</v>
      </c>
      <c r="E987" s="37">
        <v>41918</v>
      </c>
      <c r="F987" s="36" t="s">
        <v>50</v>
      </c>
      <c r="G987" s="36" t="s">
        <v>2954</v>
      </c>
      <c r="H987" s="36" t="s">
        <v>2955</v>
      </c>
      <c r="I987" s="36" t="s">
        <v>102</v>
      </c>
      <c r="J987" s="36" t="s">
        <v>27</v>
      </c>
      <c r="K987" s="36" t="s">
        <v>602</v>
      </c>
      <c r="L987" s="36" t="s">
        <v>104</v>
      </c>
      <c r="M987" s="36">
        <v>77506</v>
      </c>
      <c r="N987" s="36" t="s">
        <v>105</v>
      </c>
      <c r="O987" s="36" t="s">
        <v>2956</v>
      </c>
      <c r="P987" s="36" t="s">
        <v>46</v>
      </c>
      <c r="Q987" s="36" t="s">
        <v>173</v>
      </c>
      <c r="R987" s="36" t="s">
        <v>2957</v>
      </c>
      <c r="S987" s="36">
        <v>27.968</v>
      </c>
      <c r="T987" s="36">
        <v>4</v>
      </c>
      <c r="U987" s="36">
        <v>0.2</v>
      </c>
      <c r="V987" s="36">
        <v>9.4391999999999996</v>
      </c>
    </row>
    <row r="988" spans="1:22" x14ac:dyDescent="0.25">
      <c r="A988" s="36">
        <v>987</v>
      </c>
      <c r="B988" s="36" t="s">
        <v>2953</v>
      </c>
      <c r="C988" s="36">
        <v>2014</v>
      </c>
      <c r="D988" s="37">
        <v>41912</v>
      </c>
      <c r="E988" s="37">
        <v>41918</v>
      </c>
      <c r="F988" s="36" t="s">
        <v>50</v>
      </c>
      <c r="G988" s="36" t="s">
        <v>2954</v>
      </c>
      <c r="H988" s="36" t="s">
        <v>2955</v>
      </c>
      <c r="I988" s="36" t="s">
        <v>102</v>
      </c>
      <c r="J988" s="36" t="s">
        <v>27</v>
      </c>
      <c r="K988" s="36" t="s">
        <v>602</v>
      </c>
      <c r="L988" s="36" t="s">
        <v>104</v>
      </c>
      <c r="M988" s="36">
        <v>77506</v>
      </c>
      <c r="N988" s="36" t="s">
        <v>105</v>
      </c>
      <c r="O988" s="36" t="s">
        <v>2958</v>
      </c>
      <c r="P988" s="36" t="s">
        <v>71</v>
      </c>
      <c r="Q988" s="36" t="s">
        <v>682</v>
      </c>
      <c r="R988" s="36" t="s">
        <v>2959</v>
      </c>
      <c r="S988" s="36">
        <v>336.51</v>
      </c>
      <c r="T988" s="36">
        <v>3</v>
      </c>
      <c r="U988" s="36">
        <v>0.4</v>
      </c>
      <c r="V988" s="36">
        <v>44.868000000000002</v>
      </c>
    </row>
    <row r="989" spans="1:22" x14ac:dyDescent="0.25">
      <c r="A989" s="36">
        <v>988</v>
      </c>
      <c r="B989" s="36" t="s">
        <v>2960</v>
      </c>
      <c r="C989" s="36">
        <v>2012</v>
      </c>
      <c r="D989" s="37">
        <v>40978</v>
      </c>
      <c r="E989" s="37">
        <v>40978</v>
      </c>
      <c r="F989" s="36" t="s">
        <v>1290</v>
      </c>
      <c r="G989" s="36" t="s">
        <v>2961</v>
      </c>
      <c r="H989" s="36" t="s">
        <v>2962</v>
      </c>
      <c r="I989" s="36" t="s">
        <v>26</v>
      </c>
      <c r="J989" s="36" t="s">
        <v>27</v>
      </c>
      <c r="K989" s="36" t="s">
        <v>184</v>
      </c>
      <c r="L989" s="36" t="s">
        <v>104</v>
      </c>
      <c r="M989" s="36">
        <v>77041</v>
      </c>
      <c r="N989" s="36" t="s">
        <v>105</v>
      </c>
      <c r="O989" s="36" t="s">
        <v>2963</v>
      </c>
      <c r="P989" s="36" t="s">
        <v>46</v>
      </c>
      <c r="Q989" s="36" t="s">
        <v>75</v>
      </c>
      <c r="R989" s="36" t="s">
        <v>2964</v>
      </c>
      <c r="S989" s="36">
        <v>1.1120000000000001</v>
      </c>
      <c r="T989" s="36">
        <v>2</v>
      </c>
      <c r="U989" s="36">
        <v>0.8</v>
      </c>
      <c r="V989" s="36">
        <v>-1.8904000000000001</v>
      </c>
    </row>
    <row r="990" spans="1:22" x14ac:dyDescent="0.25">
      <c r="A990" s="36">
        <v>989</v>
      </c>
      <c r="B990" s="36" t="s">
        <v>2965</v>
      </c>
      <c r="C990" s="36">
        <v>2014</v>
      </c>
      <c r="D990" s="37">
        <v>41781</v>
      </c>
      <c r="E990" s="37">
        <v>41786</v>
      </c>
      <c r="F990" s="36" t="s">
        <v>50</v>
      </c>
      <c r="G990" s="36" t="s">
        <v>1648</v>
      </c>
      <c r="H990" s="36" t="s">
        <v>1649</v>
      </c>
      <c r="I990" s="36" t="s">
        <v>41</v>
      </c>
      <c r="J990" s="36" t="s">
        <v>27</v>
      </c>
      <c r="K990" s="36" t="s">
        <v>1560</v>
      </c>
      <c r="L990" s="36" t="s">
        <v>267</v>
      </c>
      <c r="M990" s="36">
        <v>13021</v>
      </c>
      <c r="N990" s="36" t="s">
        <v>148</v>
      </c>
      <c r="O990" s="36" t="s">
        <v>2238</v>
      </c>
      <c r="P990" s="36" t="s">
        <v>32</v>
      </c>
      <c r="Q990" s="36" t="s">
        <v>65</v>
      </c>
      <c r="R990" s="36" t="s">
        <v>2239</v>
      </c>
      <c r="S990" s="36">
        <v>520.04999999999995</v>
      </c>
      <c r="T990" s="36">
        <v>5</v>
      </c>
      <c r="U990" s="36">
        <v>0</v>
      </c>
      <c r="V990" s="36">
        <v>72.807000000000002</v>
      </c>
    </row>
    <row r="991" spans="1:22" x14ac:dyDescent="0.25">
      <c r="A991" s="36">
        <v>990</v>
      </c>
      <c r="B991" s="36" t="s">
        <v>2965</v>
      </c>
      <c r="C991" s="36">
        <v>2014</v>
      </c>
      <c r="D991" s="37">
        <v>41781</v>
      </c>
      <c r="E991" s="37">
        <v>41786</v>
      </c>
      <c r="F991" s="36" t="s">
        <v>50</v>
      </c>
      <c r="G991" s="36" t="s">
        <v>1648</v>
      </c>
      <c r="H991" s="36" t="s">
        <v>1649</v>
      </c>
      <c r="I991" s="36" t="s">
        <v>41</v>
      </c>
      <c r="J991" s="36" t="s">
        <v>27</v>
      </c>
      <c r="K991" s="36" t="s">
        <v>1560</v>
      </c>
      <c r="L991" s="36" t="s">
        <v>267</v>
      </c>
      <c r="M991" s="36">
        <v>13021</v>
      </c>
      <c r="N991" s="36" t="s">
        <v>148</v>
      </c>
      <c r="O991" s="36" t="s">
        <v>2966</v>
      </c>
      <c r="P991" s="36" t="s">
        <v>46</v>
      </c>
      <c r="Q991" s="36" t="s">
        <v>68</v>
      </c>
      <c r="R991" s="36" t="s">
        <v>2967</v>
      </c>
      <c r="S991" s="36">
        <v>17.97</v>
      </c>
      <c r="T991" s="36">
        <v>3</v>
      </c>
      <c r="U991" s="36">
        <v>0</v>
      </c>
      <c r="V991" s="36">
        <v>5.2112999999999996</v>
      </c>
    </row>
    <row r="992" spans="1:22" x14ac:dyDescent="0.25">
      <c r="A992" s="36">
        <v>991</v>
      </c>
      <c r="B992" s="36" t="s">
        <v>2968</v>
      </c>
      <c r="C992" s="36">
        <v>2012</v>
      </c>
      <c r="D992" s="37">
        <v>40997</v>
      </c>
      <c r="E992" s="37">
        <v>40999</v>
      </c>
      <c r="F992" s="36" t="s">
        <v>23</v>
      </c>
      <c r="G992" s="36" t="s">
        <v>2969</v>
      </c>
      <c r="H992" s="36" t="s">
        <v>2970</v>
      </c>
      <c r="I992" s="36" t="s">
        <v>102</v>
      </c>
      <c r="J992" s="36" t="s">
        <v>27</v>
      </c>
      <c r="K992" s="36" t="s">
        <v>1521</v>
      </c>
      <c r="L992" s="36" t="s">
        <v>54</v>
      </c>
      <c r="M992" s="36">
        <v>32216</v>
      </c>
      <c r="N992" s="36" t="s">
        <v>30</v>
      </c>
      <c r="O992" s="36" t="s">
        <v>1136</v>
      </c>
      <c r="P992" s="36" t="s">
        <v>32</v>
      </c>
      <c r="Q992" s="36" t="s">
        <v>36</v>
      </c>
      <c r="R992" s="36" t="s">
        <v>1137</v>
      </c>
      <c r="S992" s="36">
        <v>1166.92</v>
      </c>
      <c r="T992" s="36">
        <v>5</v>
      </c>
      <c r="U992" s="36">
        <v>0.2</v>
      </c>
      <c r="V992" s="36">
        <v>131.27850000000001</v>
      </c>
    </row>
    <row r="993" spans="1:22" x14ac:dyDescent="0.25">
      <c r="A993" s="36">
        <v>992</v>
      </c>
      <c r="B993" s="36" t="s">
        <v>2971</v>
      </c>
      <c r="C993" s="36">
        <v>2013</v>
      </c>
      <c r="D993" s="37">
        <v>41527</v>
      </c>
      <c r="E993" s="37">
        <v>41529</v>
      </c>
      <c r="F993" s="36" t="s">
        <v>188</v>
      </c>
      <c r="G993" s="36" t="s">
        <v>542</v>
      </c>
      <c r="H993" s="36" t="s">
        <v>543</v>
      </c>
      <c r="I993" s="36" t="s">
        <v>26</v>
      </c>
      <c r="J993" s="36" t="s">
        <v>27</v>
      </c>
      <c r="K993" s="36" t="s">
        <v>266</v>
      </c>
      <c r="L993" s="36" t="s">
        <v>267</v>
      </c>
      <c r="M993" s="36">
        <v>10024</v>
      </c>
      <c r="N993" s="36" t="s">
        <v>148</v>
      </c>
      <c r="O993" s="36" t="s">
        <v>2441</v>
      </c>
      <c r="P993" s="36" t="s">
        <v>46</v>
      </c>
      <c r="Q993" s="36" t="s">
        <v>75</v>
      </c>
      <c r="R993" s="36" t="s">
        <v>2442</v>
      </c>
      <c r="S993" s="36">
        <v>14.624000000000001</v>
      </c>
      <c r="T993" s="36">
        <v>2</v>
      </c>
      <c r="U993" s="36">
        <v>0.2</v>
      </c>
      <c r="V993" s="36">
        <v>5.484</v>
      </c>
    </row>
    <row r="994" spans="1:22" x14ac:dyDescent="0.25">
      <c r="A994" s="36">
        <v>993</v>
      </c>
      <c r="B994" s="36" t="s">
        <v>2972</v>
      </c>
      <c r="C994" s="36">
        <v>2013</v>
      </c>
      <c r="D994" s="37">
        <v>41513</v>
      </c>
      <c r="E994" s="37">
        <v>41514</v>
      </c>
      <c r="F994" s="36" t="s">
        <v>188</v>
      </c>
      <c r="G994" s="36" t="s">
        <v>2384</v>
      </c>
      <c r="H994" s="36" t="s">
        <v>2385</v>
      </c>
      <c r="I994" s="36" t="s">
        <v>26</v>
      </c>
      <c r="J994" s="36" t="s">
        <v>27</v>
      </c>
      <c r="K994" s="36" t="s">
        <v>630</v>
      </c>
      <c r="L994" s="36" t="s">
        <v>43</v>
      </c>
      <c r="M994" s="36">
        <v>95123</v>
      </c>
      <c r="N994" s="36" t="s">
        <v>44</v>
      </c>
      <c r="O994" s="36" t="s">
        <v>1070</v>
      </c>
      <c r="P994" s="36" t="s">
        <v>46</v>
      </c>
      <c r="Q994" s="36" t="s">
        <v>269</v>
      </c>
      <c r="R994" s="36" t="s">
        <v>1071</v>
      </c>
      <c r="S994" s="36">
        <v>10.23</v>
      </c>
      <c r="T994" s="36">
        <v>3</v>
      </c>
      <c r="U994" s="36">
        <v>0</v>
      </c>
      <c r="V994" s="36">
        <v>4.9104000000000001</v>
      </c>
    </row>
    <row r="995" spans="1:22" x14ac:dyDescent="0.25">
      <c r="A995" s="36">
        <v>994</v>
      </c>
      <c r="B995" s="36" t="s">
        <v>2972</v>
      </c>
      <c r="C995" s="36">
        <v>2013</v>
      </c>
      <c r="D995" s="37">
        <v>41513</v>
      </c>
      <c r="E995" s="37">
        <v>41514</v>
      </c>
      <c r="F995" s="36" t="s">
        <v>188</v>
      </c>
      <c r="G995" s="36" t="s">
        <v>2384</v>
      </c>
      <c r="H995" s="36" t="s">
        <v>2385</v>
      </c>
      <c r="I995" s="36" t="s">
        <v>26</v>
      </c>
      <c r="J995" s="36" t="s">
        <v>27</v>
      </c>
      <c r="K995" s="36" t="s">
        <v>630</v>
      </c>
      <c r="L995" s="36" t="s">
        <v>43</v>
      </c>
      <c r="M995" s="36">
        <v>95123</v>
      </c>
      <c r="N995" s="36" t="s">
        <v>44</v>
      </c>
      <c r="O995" s="36" t="s">
        <v>2973</v>
      </c>
      <c r="P995" s="36" t="s">
        <v>46</v>
      </c>
      <c r="Q995" s="36" t="s">
        <v>90</v>
      </c>
      <c r="R995" s="36" t="s">
        <v>2974</v>
      </c>
      <c r="S995" s="36">
        <v>154.9</v>
      </c>
      <c r="T995" s="36">
        <v>5</v>
      </c>
      <c r="U995" s="36">
        <v>0</v>
      </c>
      <c r="V995" s="36">
        <v>69.704999999999998</v>
      </c>
    </row>
    <row r="996" spans="1:22" x14ac:dyDescent="0.25">
      <c r="A996" s="36">
        <v>995</v>
      </c>
      <c r="B996" s="36" t="s">
        <v>2975</v>
      </c>
      <c r="C996" s="36">
        <v>2011</v>
      </c>
      <c r="D996" s="37">
        <v>40684</v>
      </c>
      <c r="E996" s="37">
        <v>40688</v>
      </c>
      <c r="F996" s="36" t="s">
        <v>50</v>
      </c>
      <c r="G996" s="36" t="s">
        <v>2976</v>
      </c>
      <c r="H996" s="36" t="s">
        <v>2977</v>
      </c>
      <c r="I996" s="36" t="s">
        <v>41</v>
      </c>
      <c r="J996" s="36" t="s">
        <v>27</v>
      </c>
      <c r="K996" s="36" t="s">
        <v>2978</v>
      </c>
      <c r="L996" s="36" t="s">
        <v>319</v>
      </c>
      <c r="M996" s="36">
        <v>23464</v>
      </c>
      <c r="N996" s="36" t="s">
        <v>30</v>
      </c>
      <c r="O996" s="36" t="s">
        <v>2979</v>
      </c>
      <c r="P996" s="36" t="s">
        <v>46</v>
      </c>
      <c r="Q996" s="36" t="s">
        <v>75</v>
      </c>
      <c r="R996" s="36" t="s">
        <v>2980</v>
      </c>
      <c r="S996" s="36">
        <v>2715.93</v>
      </c>
      <c r="T996" s="36">
        <v>7</v>
      </c>
      <c r="U996" s="36">
        <v>0</v>
      </c>
      <c r="V996" s="36">
        <v>1276.4871000000001</v>
      </c>
    </row>
    <row r="997" spans="1:22" x14ac:dyDescent="0.25">
      <c r="A997" s="36">
        <v>996</v>
      </c>
      <c r="B997" s="36" t="s">
        <v>2975</v>
      </c>
      <c r="C997" s="36">
        <v>2011</v>
      </c>
      <c r="D997" s="37">
        <v>40684</v>
      </c>
      <c r="E997" s="37">
        <v>40688</v>
      </c>
      <c r="F997" s="36" t="s">
        <v>50</v>
      </c>
      <c r="G997" s="36" t="s">
        <v>2976</v>
      </c>
      <c r="H997" s="36" t="s">
        <v>2977</v>
      </c>
      <c r="I997" s="36" t="s">
        <v>41</v>
      </c>
      <c r="J997" s="36" t="s">
        <v>27</v>
      </c>
      <c r="K997" s="36" t="s">
        <v>2978</v>
      </c>
      <c r="L997" s="36" t="s">
        <v>319</v>
      </c>
      <c r="M997" s="36">
        <v>23464</v>
      </c>
      <c r="N997" s="36" t="s">
        <v>30</v>
      </c>
      <c r="O997" s="36" t="s">
        <v>2487</v>
      </c>
      <c r="P997" s="36" t="s">
        <v>71</v>
      </c>
      <c r="Q997" s="36" t="s">
        <v>72</v>
      </c>
      <c r="R997" s="36" t="s">
        <v>2981</v>
      </c>
      <c r="S997" s="36">
        <v>617.97</v>
      </c>
      <c r="T997" s="36">
        <v>3</v>
      </c>
      <c r="U997" s="36">
        <v>0</v>
      </c>
      <c r="V997" s="36">
        <v>173.0316</v>
      </c>
    </row>
    <row r="998" spans="1:22" x14ac:dyDescent="0.25">
      <c r="A998" s="36">
        <v>997</v>
      </c>
      <c r="B998" s="36" t="s">
        <v>2982</v>
      </c>
      <c r="C998" s="36">
        <v>2012</v>
      </c>
      <c r="D998" s="37">
        <v>41210</v>
      </c>
      <c r="E998" s="37">
        <v>41216</v>
      </c>
      <c r="F998" s="36" t="s">
        <v>50</v>
      </c>
      <c r="G998" s="36" t="s">
        <v>2983</v>
      </c>
      <c r="H998" s="36" t="s">
        <v>2984</v>
      </c>
      <c r="I998" s="36" t="s">
        <v>26</v>
      </c>
      <c r="J998" s="36" t="s">
        <v>27</v>
      </c>
      <c r="K998" s="36" t="s">
        <v>28</v>
      </c>
      <c r="L998" s="36" t="s">
        <v>29</v>
      </c>
      <c r="M998" s="36">
        <v>42420</v>
      </c>
      <c r="N998" s="36" t="s">
        <v>30</v>
      </c>
      <c r="O998" s="36" t="s">
        <v>2985</v>
      </c>
      <c r="P998" s="36" t="s">
        <v>46</v>
      </c>
      <c r="Q998" s="36" t="s">
        <v>173</v>
      </c>
      <c r="R998" s="36" t="s">
        <v>2986</v>
      </c>
      <c r="S998" s="36">
        <v>10.67</v>
      </c>
      <c r="T998" s="36">
        <v>1</v>
      </c>
      <c r="U998" s="36">
        <v>0</v>
      </c>
      <c r="V998" s="36">
        <v>4.9081999999999999</v>
      </c>
    </row>
    <row r="999" spans="1:22" x14ac:dyDescent="0.25">
      <c r="A999" s="36">
        <v>998</v>
      </c>
      <c r="B999" s="36" t="s">
        <v>2982</v>
      </c>
      <c r="C999" s="36">
        <v>2012</v>
      </c>
      <c r="D999" s="37">
        <v>41210</v>
      </c>
      <c r="E999" s="37">
        <v>41216</v>
      </c>
      <c r="F999" s="36" t="s">
        <v>50</v>
      </c>
      <c r="G999" s="36" t="s">
        <v>2983</v>
      </c>
      <c r="H999" s="36" t="s">
        <v>2984</v>
      </c>
      <c r="I999" s="36" t="s">
        <v>26</v>
      </c>
      <c r="J999" s="36" t="s">
        <v>27</v>
      </c>
      <c r="K999" s="36" t="s">
        <v>28</v>
      </c>
      <c r="L999" s="36" t="s">
        <v>29</v>
      </c>
      <c r="M999" s="36">
        <v>42420</v>
      </c>
      <c r="N999" s="36" t="s">
        <v>30</v>
      </c>
      <c r="O999" s="36" t="s">
        <v>2987</v>
      </c>
      <c r="P999" s="36" t="s">
        <v>46</v>
      </c>
      <c r="Q999" s="36" t="s">
        <v>59</v>
      </c>
      <c r="R999" s="36" t="s">
        <v>2988</v>
      </c>
      <c r="S999" s="36">
        <v>36.630000000000003</v>
      </c>
      <c r="T999" s="36">
        <v>3</v>
      </c>
      <c r="U999" s="36">
        <v>0</v>
      </c>
      <c r="V999" s="36">
        <v>9.8901000000000003</v>
      </c>
    </row>
    <row r="1000" spans="1:22" x14ac:dyDescent="0.25">
      <c r="A1000" s="36">
        <v>999</v>
      </c>
      <c r="B1000" s="36" t="s">
        <v>2982</v>
      </c>
      <c r="C1000" s="36">
        <v>2012</v>
      </c>
      <c r="D1000" s="37">
        <v>41210</v>
      </c>
      <c r="E1000" s="37">
        <v>41216</v>
      </c>
      <c r="F1000" s="36" t="s">
        <v>50</v>
      </c>
      <c r="G1000" s="36" t="s">
        <v>2983</v>
      </c>
      <c r="H1000" s="36" t="s">
        <v>2984</v>
      </c>
      <c r="I1000" s="36" t="s">
        <v>26</v>
      </c>
      <c r="J1000" s="36" t="s">
        <v>27</v>
      </c>
      <c r="K1000" s="36" t="s">
        <v>28</v>
      </c>
      <c r="L1000" s="36" t="s">
        <v>29</v>
      </c>
      <c r="M1000" s="36">
        <v>42420</v>
      </c>
      <c r="N1000" s="36" t="s">
        <v>30</v>
      </c>
      <c r="O1000" s="36" t="s">
        <v>2989</v>
      </c>
      <c r="P1000" s="36" t="s">
        <v>32</v>
      </c>
      <c r="Q1000" s="36" t="s">
        <v>65</v>
      </c>
      <c r="R1000" s="36" t="s">
        <v>2990</v>
      </c>
      <c r="S1000" s="36">
        <v>24.1</v>
      </c>
      <c r="T1000" s="36">
        <v>5</v>
      </c>
      <c r="U1000" s="36">
        <v>0</v>
      </c>
      <c r="V1000" s="36">
        <v>9.1579999999999995</v>
      </c>
    </row>
    <row r="1001" spans="1:22" x14ac:dyDescent="0.25">
      <c r="A1001" s="36">
        <v>1000</v>
      </c>
      <c r="B1001" s="36" t="s">
        <v>2982</v>
      </c>
      <c r="C1001" s="36">
        <v>2012</v>
      </c>
      <c r="D1001" s="37">
        <v>41210</v>
      </c>
      <c r="E1001" s="37">
        <v>41216</v>
      </c>
      <c r="F1001" s="36" t="s">
        <v>50</v>
      </c>
      <c r="G1001" s="36" t="s">
        <v>2983</v>
      </c>
      <c r="H1001" s="36" t="s">
        <v>2984</v>
      </c>
      <c r="I1001" s="36" t="s">
        <v>26</v>
      </c>
      <c r="J1001" s="36" t="s">
        <v>27</v>
      </c>
      <c r="K1001" s="36" t="s">
        <v>28</v>
      </c>
      <c r="L1001" s="36" t="s">
        <v>29</v>
      </c>
      <c r="M1001" s="36">
        <v>42420</v>
      </c>
      <c r="N1001" s="36" t="s">
        <v>30</v>
      </c>
      <c r="O1001" s="36" t="s">
        <v>1134</v>
      </c>
      <c r="P1001" s="36" t="s">
        <v>32</v>
      </c>
      <c r="Q1001" s="36" t="s">
        <v>65</v>
      </c>
      <c r="R1001" s="36" t="s">
        <v>1135</v>
      </c>
      <c r="S1001" s="36">
        <v>33.11</v>
      </c>
      <c r="T1001" s="36">
        <v>7</v>
      </c>
      <c r="U1001" s="36">
        <v>0</v>
      </c>
      <c r="V1001" s="36">
        <v>12.9129</v>
      </c>
    </row>
    <row r="1002" spans="1:22" x14ac:dyDescent="0.25">
      <c r="D1002" s="1"/>
      <c r="E1002" s="1"/>
      <c r="S1002">
        <f>SUBTOTAL(109,Table1[Sales])</f>
        <v>241130.76789999995</v>
      </c>
      <c r="T1002">
        <f>SUBTOTAL(109,Table1[Quantity])</f>
        <v>3804</v>
      </c>
      <c r="U1002">
        <f>SUBTOTAL(109,Table1[Discount])</f>
        <v>162.67999999999961</v>
      </c>
      <c r="V1002">
        <f>SUBTOTAL(109,Table1[Profit])</f>
        <v>18746.179199999984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A47418-E5E9-4C08-B475-EE627A798BFE}">
  <dimension ref="A1:AC748"/>
  <sheetViews>
    <sheetView workbookViewId="0">
      <selection activeCell="AC25" sqref="AC25"/>
    </sheetView>
  </sheetViews>
  <sheetFormatPr defaultRowHeight="15" x14ac:dyDescent="0.25"/>
  <cols>
    <col min="1" max="1" width="15.28515625" style="1" bestFit="1" customWidth="1"/>
    <col min="2" max="2" width="12.140625" bestFit="1" customWidth="1"/>
    <col min="3" max="3" width="12.5703125" bestFit="1" customWidth="1"/>
    <col min="5" max="5" width="14.5703125" bestFit="1" customWidth="1"/>
    <col min="6" max="6" width="12.5703125" bestFit="1" customWidth="1"/>
    <col min="7" max="7" width="10.85546875" bestFit="1" customWidth="1"/>
    <col min="8" max="8" width="12.42578125" bestFit="1" customWidth="1"/>
    <col min="10" max="10" width="14.5703125" bestFit="1" customWidth="1"/>
    <col min="11" max="11" width="12.140625" bestFit="1" customWidth="1"/>
    <col min="12" max="12" width="9.5703125" bestFit="1" customWidth="1"/>
    <col min="13" max="13" width="13.140625" bestFit="1" customWidth="1"/>
    <col min="14" max="14" width="12.140625" bestFit="1" customWidth="1"/>
    <col min="17" max="17" width="13.140625" bestFit="1" customWidth="1"/>
    <col min="18" max="18" width="12.140625" bestFit="1" customWidth="1"/>
    <col min="19" max="19" width="12.5703125" bestFit="1" customWidth="1"/>
    <col min="20" max="20" width="13.140625" bestFit="1" customWidth="1"/>
    <col min="21" max="21" width="12.5703125" bestFit="1" customWidth="1"/>
    <col min="22" max="22" width="16.5703125" bestFit="1" customWidth="1"/>
    <col min="23" max="23" width="13.140625" bestFit="1" customWidth="1"/>
    <col min="24" max="24" width="12.140625" bestFit="1" customWidth="1"/>
    <col min="25" max="25" width="12.5703125" bestFit="1" customWidth="1"/>
    <col min="26" max="26" width="15.42578125" bestFit="1" customWidth="1"/>
    <col min="27" max="27" width="16.5703125" bestFit="1" customWidth="1"/>
    <col min="28" max="29" width="19.42578125" bestFit="1" customWidth="1"/>
  </cols>
  <sheetData>
    <row r="1" spans="1:29" x14ac:dyDescent="0.25">
      <c r="A1" s="3" t="s">
        <v>2991</v>
      </c>
      <c r="B1" t="s">
        <v>2993</v>
      </c>
      <c r="C1" t="s">
        <v>2994</v>
      </c>
      <c r="W1" s="3" t="s">
        <v>2991</v>
      </c>
      <c r="X1" t="s">
        <v>2993</v>
      </c>
      <c r="Y1" t="s">
        <v>2994</v>
      </c>
      <c r="Z1" t="s">
        <v>2999</v>
      </c>
      <c r="AA1" t="s">
        <v>3000</v>
      </c>
      <c r="AB1" t="s">
        <v>3001</v>
      </c>
    </row>
    <row r="2" spans="1:29" x14ac:dyDescent="0.25">
      <c r="A2" s="5" t="s">
        <v>3007</v>
      </c>
      <c r="B2" s="6">
        <v>13953.075999999994</v>
      </c>
      <c r="C2" s="6">
        <v>1467.3836000000001</v>
      </c>
      <c r="W2" s="4" t="s">
        <v>3013</v>
      </c>
      <c r="X2" s="2">
        <v>68527.268999999986</v>
      </c>
      <c r="Y2" s="2">
        <v>6376.201</v>
      </c>
      <c r="Z2" s="2">
        <v>854</v>
      </c>
      <c r="AA2" s="2">
        <v>214</v>
      </c>
      <c r="AB2" s="2">
        <v>9.3046185745414733E-2</v>
      </c>
    </row>
    <row r="3" spans="1:29" x14ac:dyDescent="0.25">
      <c r="A3" s="5" t="s">
        <v>3016</v>
      </c>
      <c r="B3" s="6">
        <v>2404.3920000000003</v>
      </c>
      <c r="C3" s="6">
        <v>437.13920000000002</v>
      </c>
      <c r="W3" s="4" t="s">
        <v>3004</v>
      </c>
      <c r="X3" s="2">
        <v>46520.129199999974</v>
      </c>
      <c r="Y3" s="2">
        <v>2907.364599999999</v>
      </c>
      <c r="Z3" s="2">
        <v>815</v>
      </c>
      <c r="AA3" s="2">
        <v>204</v>
      </c>
      <c r="AB3" s="2">
        <v>6.249691585121394E-2</v>
      </c>
    </row>
    <row r="4" spans="1:29" x14ac:dyDescent="0.25">
      <c r="A4" s="5" t="s">
        <v>3017</v>
      </c>
      <c r="B4" s="6">
        <v>12068.097000000002</v>
      </c>
      <c r="C4" s="6">
        <v>3453.7318000000005</v>
      </c>
      <c r="E4" s="3" t="s">
        <v>2991</v>
      </c>
      <c r="F4" t="s">
        <v>2994</v>
      </c>
      <c r="G4" t="s">
        <v>2991</v>
      </c>
      <c r="H4" t="s">
        <v>2995</v>
      </c>
      <c r="J4" s="3" t="s">
        <v>2991</v>
      </c>
      <c r="K4" t="s">
        <v>2993</v>
      </c>
      <c r="W4" s="4" t="s">
        <v>3014</v>
      </c>
      <c r="X4" s="2">
        <v>65677.208599999969</v>
      </c>
      <c r="Y4" s="2">
        <v>5611.4359999999979</v>
      </c>
      <c r="Z4" s="2">
        <v>1079</v>
      </c>
      <c r="AA4" s="2">
        <v>291</v>
      </c>
      <c r="AB4" s="2">
        <v>8.5439623875853951E-2</v>
      </c>
    </row>
    <row r="5" spans="1:29" x14ac:dyDescent="0.25">
      <c r="A5" s="5" t="s">
        <v>3008</v>
      </c>
      <c r="B5" s="6">
        <v>13714.969299999997</v>
      </c>
      <c r="C5" s="6">
        <v>-1068.5615999999989</v>
      </c>
      <c r="E5" s="4" t="s">
        <v>32</v>
      </c>
      <c r="F5" s="2">
        <v>-1742.0193000000002</v>
      </c>
      <c r="G5" t="str">
        <f>E5</f>
        <v>Furniture</v>
      </c>
      <c r="H5" s="6">
        <f>GETPIVOTDATA("Profit",$E$4,"Category",E5)</f>
        <v>-1742.0193000000002</v>
      </c>
      <c r="J5" s="4" t="s">
        <v>32</v>
      </c>
      <c r="K5" s="2">
        <v>79377.578900000008</v>
      </c>
      <c r="W5" s="4" t="s">
        <v>3015</v>
      </c>
      <c r="X5" s="2">
        <v>60406.161100000019</v>
      </c>
      <c r="Y5" s="2">
        <v>3851.1776000000004</v>
      </c>
      <c r="Z5" s="2">
        <v>1056</v>
      </c>
      <c r="AA5" s="2">
        <v>291</v>
      </c>
      <c r="AB5" s="2">
        <v>6.375471524542882E-2</v>
      </c>
    </row>
    <row r="6" spans="1:29" x14ac:dyDescent="0.25">
      <c r="A6" s="5" t="s">
        <v>3005</v>
      </c>
      <c r="B6" s="6">
        <v>15697.455999999996</v>
      </c>
      <c r="C6" s="6">
        <v>3984.2294000000006</v>
      </c>
      <c r="E6" s="4" t="s">
        <v>46</v>
      </c>
      <c r="F6" s="2">
        <v>12470.728799999984</v>
      </c>
      <c r="G6" t="str">
        <f t="shared" ref="G6:G8" si="0">E6</f>
        <v>Office Supplies</v>
      </c>
      <c r="H6" s="6">
        <f t="shared" ref="H6:H7" si="1">GETPIVOTDATA("Profit",$E$4,"Category",E6)</f>
        <v>12470.728799999984</v>
      </c>
      <c r="J6" s="4" t="s">
        <v>46</v>
      </c>
      <c r="K6" s="2">
        <v>68253.347000000009</v>
      </c>
    </row>
    <row r="7" spans="1:29" x14ac:dyDescent="0.25">
      <c r="A7" s="5" t="s">
        <v>3009</v>
      </c>
      <c r="B7" s="6">
        <v>24409.904999999995</v>
      </c>
      <c r="C7" s="6">
        <v>3188.1846000000014</v>
      </c>
      <c r="E7" s="4" t="s">
        <v>71</v>
      </c>
      <c r="F7" s="2">
        <v>8017.4696999999987</v>
      </c>
      <c r="G7" t="str">
        <f t="shared" si="0"/>
        <v>Technology</v>
      </c>
      <c r="H7" s="6">
        <f t="shared" si="1"/>
        <v>8017.4696999999987</v>
      </c>
      <c r="J7" s="4" t="s">
        <v>71</v>
      </c>
      <c r="K7" s="2">
        <v>93499.842000000004</v>
      </c>
      <c r="L7" s="6">
        <f>GETPIVOTDATA("Sales",$J$4)</f>
        <v>241130.76790000004</v>
      </c>
    </row>
    <row r="8" spans="1:29" x14ac:dyDescent="0.25">
      <c r="A8" s="5" t="s">
        <v>3010</v>
      </c>
      <c r="B8" s="6">
        <v>6919.1799999999994</v>
      </c>
      <c r="C8" s="6">
        <v>558.50490000000013</v>
      </c>
      <c r="E8" s="4" t="s">
        <v>2992</v>
      </c>
      <c r="F8" s="2">
        <v>18746.179199999984</v>
      </c>
      <c r="G8" t="str">
        <f t="shared" si="0"/>
        <v>Grand Total</v>
      </c>
      <c r="H8" s="6">
        <f>GETPIVOTDATA("Profit",$E$4)</f>
        <v>18746.179199999984</v>
      </c>
      <c r="J8" s="4" t="s">
        <v>2992</v>
      </c>
      <c r="K8" s="2">
        <v>241130.76790000004</v>
      </c>
    </row>
    <row r="9" spans="1:29" ht="15.75" thickBot="1" x14ac:dyDescent="0.3">
      <c r="A9" s="5" t="s">
        <v>3018</v>
      </c>
      <c r="B9" s="6">
        <v>13081.894999999997</v>
      </c>
      <c r="C9" s="6">
        <v>872.702</v>
      </c>
      <c r="M9" s="3" t="s">
        <v>2991</v>
      </c>
      <c r="N9" t="s">
        <v>2993</v>
      </c>
      <c r="Q9" s="3" t="s">
        <v>2991</v>
      </c>
      <c r="R9" t="s">
        <v>2993</v>
      </c>
      <c r="T9" s="3" t="s">
        <v>2991</v>
      </c>
      <c r="U9" t="s">
        <v>2994</v>
      </c>
      <c r="Y9" s="13" t="s">
        <v>2993</v>
      </c>
      <c r="Z9" s="13" t="s">
        <v>2994</v>
      </c>
      <c r="AA9" s="13" t="s">
        <v>2999</v>
      </c>
      <c r="AB9" s="13" t="s">
        <v>3000</v>
      </c>
      <c r="AC9" s="13" t="s">
        <v>3001</v>
      </c>
    </row>
    <row r="10" spans="1:29" x14ac:dyDescent="0.25">
      <c r="A10" s="5" t="s">
        <v>3011</v>
      </c>
      <c r="B10" s="6">
        <v>52116.053600000007</v>
      </c>
      <c r="C10" s="6">
        <v>-40.078399999999661</v>
      </c>
      <c r="M10" s="4" t="s">
        <v>682</v>
      </c>
      <c r="N10" s="2">
        <v>32622.115999999998</v>
      </c>
      <c r="Q10" s="5" t="s">
        <v>3007</v>
      </c>
      <c r="R10" s="2">
        <v>13953.075999999994</v>
      </c>
      <c r="T10" s="5" t="s">
        <v>3007</v>
      </c>
      <c r="U10" s="2">
        <v>1467.3836000000001</v>
      </c>
      <c r="X10" s="20" t="str">
        <f>W5</f>
        <v>2014</v>
      </c>
      <c r="Y10" s="14">
        <f>(GETPIVOTDATA("Sum of Sales",$W$1,"Years",2014)/GETPIVOTDATA("Sum of Sales",$W$1,"Years",2013)-1)</f>
        <v>-8.0256874680876056E-2</v>
      </c>
      <c r="Z10" s="14">
        <f>(GETPIVOTDATA("Sum of Profit",$W$1,"Years",2014)/GETPIVOTDATA("Sum of Profit",$W$1,"Years",2013)-1)</f>
        <v>-0.31369125478754423</v>
      </c>
      <c r="AA10" s="14">
        <f>(GETPIVOTDATA("Sum of Quantity",$W$1,"Years",2014)/GETPIVOTDATA("Sum of Quantity",$W$1,"Years",2013)-1)</f>
        <v>-2.1316033364226161E-2</v>
      </c>
      <c r="AB10" s="14">
        <f>(GETPIVOTDATA("Count of Order ID",$W$1,"Years",2014)/GETPIVOTDATA("Count of Order ID",$W$1,"Years",2013)-1)</f>
        <v>0</v>
      </c>
      <c r="AC10" s="15">
        <f>(GETPIVOTDATA("Sum of Profit margin",$W$1,"Years",2014)/GETPIVOTDATA("Sum of Profit margin",$W$1,"Years",2013)-1)</f>
        <v>-0.25380388684685551</v>
      </c>
    </row>
    <row r="11" spans="1:29" x14ac:dyDescent="0.25">
      <c r="A11" s="5" t="s">
        <v>3003</v>
      </c>
      <c r="B11" s="6">
        <v>16506.079499999996</v>
      </c>
      <c r="C11" s="6">
        <v>2178.4539999999997</v>
      </c>
      <c r="M11" s="4" t="s">
        <v>72</v>
      </c>
      <c r="N11" s="2">
        <v>31036.5</v>
      </c>
      <c r="Q11" s="5" t="s">
        <v>3016</v>
      </c>
      <c r="R11" s="2">
        <v>2404.3920000000003</v>
      </c>
      <c r="T11" s="5" t="s">
        <v>3016</v>
      </c>
      <c r="U11" s="2">
        <v>437.13920000000002</v>
      </c>
      <c r="X11" s="21">
        <v>2013</v>
      </c>
      <c r="Y11" s="16">
        <f>GETPIVOTDATA("Sum of Sales",$W$1,"Years",2013)/GETPIVOTDATA("Sum of Sales",$W$1,"Years",2012)-1</f>
        <v>0.41180193884758176</v>
      </c>
      <c r="Z11" s="16">
        <f>GETPIVOTDATA("Sum of Profit",$W$1,"Years",2013)/GETPIVOTDATA("Sum of Profit",$W$1,"Years",2012)-1</f>
        <v>0.9300764685653804</v>
      </c>
      <c r="AA11" s="16">
        <f>GETPIVOTDATA("Sum of Quantity",$W$1,"Years",2013)/GETPIVOTDATA("Sum of Quantity",$W$1,"Years",2012)-1</f>
        <v>0.32392638036809807</v>
      </c>
      <c r="AB11" s="16">
        <f>GETPIVOTDATA("Count of Order ID",$W$1,"Years",2013)/GETPIVOTDATA("Count of Order ID",$W$1,"Years",2012)-1</f>
        <v>0.42647058823529416</v>
      </c>
      <c r="AC11" s="17">
        <f>GETPIVOTDATA("Sum of Profit margin",$W$1,"Years",2013)/GETPIVOTDATA("Sum of Profit margin",$W$1,"Years",2012)-1</f>
        <v>0.36710144352178253</v>
      </c>
    </row>
    <row r="12" spans="1:29" ht="15.75" thickBot="1" x14ac:dyDescent="0.3">
      <c r="A12" s="5" t="s">
        <v>3012</v>
      </c>
      <c r="B12" s="6">
        <v>35220.526499999993</v>
      </c>
      <c r="C12" s="6">
        <v>224.89569999999833</v>
      </c>
      <c r="M12" s="4" t="s">
        <v>36</v>
      </c>
      <c r="N12" s="2">
        <v>30809.087999999989</v>
      </c>
      <c r="Q12" s="5" t="s">
        <v>3017</v>
      </c>
      <c r="R12" s="2">
        <v>12068.097000000002</v>
      </c>
      <c r="T12" s="5" t="s">
        <v>3017</v>
      </c>
      <c r="U12" s="2">
        <v>3453.7318000000005</v>
      </c>
      <c r="X12" s="22">
        <v>2012</v>
      </c>
      <c r="Y12" s="18">
        <f>GETPIVOTDATA("Sum of Sales",$W$1,"Years",2012)/GETPIVOTDATA("Sum of Sales",$W$1,"Years",2011)-1</f>
        <v>-0.32114427031960102</v>
      </c>
      <c r="Z12" s="18">
        <f>GETPIVOTDATA("Sum of Profit",$W$1,"Years",2012)/GETPIVOTDATA("Sum of Profit",$W$1,"Years",2011)-1</f>
        <v>-0.54402870925806779</v>
      </c>
      <c r="AA12" s="18">
        <f>GETPIVOTDATA("Sum of Quantity",$W$1,"Years",2012)/GETPIVOTDATA("Sum of Quantity",$W$1,"Years",2011)-1</f>
        <v>-4.566744730679162E-2</v>
      </c>
      <c r="AB12" s="18">
        <f>GETPIVOTDATA("Count of Order ID",$W$1,"Years",2012)/GETPIVOTDATA("Count of Order ID",$W$1,"Years",2011)-1</f>
        <v>-4.6728971962616828E-2</v>
      </c>
      <c r="AC12" s="19">
        <f>GETPIVOTDATA("Sum of Profit margin",$W$1,"Years",2012)/GETPIVOTDATA("Sum of Profit margin",$W$1,"Years",2011)-1</f>
        <v>-0.32832372062823911</v>
      </c>
    </row>
    <row r="13" spans="1:29" x14ac:dyDescent="0.25">
      <c r="A13" s="5" t="s">
        <v>3006</v>
      </c>
      <c r="B13" s="6">
        <v>35039.137999999984</v>
      </c>
      <c r="C13" s="6">
        <v>3489.5940000000014</v>
      </c>
      <c r="M13" s="4" t="s">
        <v>56</v>
      </c>
      <c r="N13" s="2">
        <v>24476.606499999994</v>
      </c>
      <c r="Q13" s="5" t="s">
        <v>3008</v>
      </c>
      <c r="R13" s="2">
        <v>13714.969299999997</v>
      </c>
      <c r="T13" s="5" t="s">
        <v>3008</v>
      </c>
      <c r="U13" s="2">
        <v>-1068.5615999999989</v>
      </c>
    </row>
    <row r="14" spans="1:29" x14ac:dyDescent="0.25">
      <c r="A14" s="5" t="s">
        <v>2992</v>
      </c>
      <c r="B14" s="6">
        <v>241130.76789999998</v>
      </c>
      <c r="C14" s="6">
        <v>18746.179200000002</v>
      </c>
      <c r="M14" s="4" t="s">
        <v>59</v>
      </c>
      <c r="N14" s="2">
        <v>21809.635999999999</v>
      </c>
      <c r="Q14" s="5" t="s">
        <v>3005</v>
      </c>
      <c r="R14" s="2">
        <v>15697.455999999996</v>
      </c>
      <c r="T14" s="5" t="s">
        <v>3005</v>
      </c>
      <c r="U14" s="2">
        <v>3984.2294000000006</v>
      </c>
    </row>
    <row r="15" spans="1:29" x14ac:dyDescent="0.25">
      <c r="A15"/>
      <c r="M15" s="4" t="s">
        <v>2992</v>
      </c>
      <c r="N15" s="2">
        <v>140753.94649999996</v>
      </c>
      <c r="Q15" s="5" t="s">
        <v>3009</v>
      </c>
      <c r="R15" s="2">
        <v>24409.904999999995</v>
      </c>
      <c r="T15" s="5" t="s">
        <v>3009</v>
      </c>
      <c r="U15" s="2">
        <v>3188.1846000000014</v>
      </c>
    </row>
    <row r="16" spans="1:29" x14ac:dyDescent="0.25">
      <c r="A16"/>
      <c r="Q16" s="5" t="s">
        <v>3010</v>
      </c>
      <c r="R16" s="2">
        <v>6919.1799999999994</v>
      </c>
      <c r="T16" s="5" t="s">
        <v>3010</v>
      </c>
      <c r="U16" s="2">
        <v>558.50490000000013</v>
      </c>
    </row>
    <row r="17" spans="1:29" x14ac:dyDescent="0.25">
      <c r="A17"/>
      <c r="Q17" s="5" t="s">
        <v>3018</v>
      </c>
      <c r="R17" s="2">
        <v>13081.894999999997</v>
      </c>
      <c r="T17" s="5" t="s">
        <v>3018</v>
      </c>
      <c r="U17" s="2">
        <v>872.702</v>
      </c>
    </row>
    <row r="18" spans="1:29" x14ac:dyDescent="0.25">
      <c r="A18"/>
      <c r="Q18" s="5" t="s">
        <v>3011</v>
      </c>
      <c r="R18" s="2">
        <v>52116.053600000007</v>
      </c>
      <c r="T18" s="5" t="s">
        <v>3011</v>
      </c>
      <c r="U18" s="2">
        <v>-40.078399999999661</v>
      </c>
    </row>
    <row r="19" spans="1:29" x14ac:dyDescent="0.25">
      <c r="A19"/>
      <c r="Q19" s="5" t="s">
        <v>3003</v>
      </c>
      <c r="R19" s="2">
        <v>16506.079499999996</v>
      </c>
      <c r="T19" s="5" t="s">
        <v>3003</v>
      </c>
      <c r="U19" s="2">
        <v>2178.4539999999997</v>
      </c>
      <c r="Y19" s="11" t="s">
        <v>3002</v>
      </c>
    </row>
    <row r="20" spans="1:29" x14ac:dyDescent="0.25">
      <c r="A20"/>
      <c r="Q20" s="5" t="s">
        <v>3012</v>
      </c>
      <c r="R20" s="2">
        <v>35220.526499999993</v>
      </c>
      <c r="T20" s="5" t="s">
        <v>3012</v>
      </c>
      <c r="U20" s="2">
        <v>224.89569999999833</v>
      </c>
    </row>
    <row r="21" spans="1:29" x14ac:dyDescent="0.25">
      <c r="A21"/>
      <c r="Q21" s="5" t="s">
        <v>3006</v>
      </c>
      <c r="R21" s="2">
        <v>35039.137999999984</v>
      </c>
      <c r="T21" s="5" t="s">
        <v>3006</v>
      </c>
      <c r="U21" s="2">
        <v>3489.5940000000014</v>
      </c>
    </row>
    <row r="22" spans="1:29" x14ac:dyDescent="0.25">
      <c r="A22"/>
      <c r="Q22" s="5" t="s">
        <v>2992</v>
      </c>
      <c r="R22" s="2">
        <v>241130.76789999998</v>
      </c>
      <c r="S22" s="8">
        <f>GETPIVOTDATA("Sales",$Q$9)</f>
        <v>241130.76789999998</v>
      </c>
      <c r="T22" s="5" t="s">
        <v>2992</v>
      </c>
      <c r="U22" s="2">
        <v>18746.179200000002</v>
      </c>
      <c r="V22" s="8">
        <f>GETPIVOTDATA("Profit",$T$9)</f>
        <v>18746.179200000002</v>
      </c>
    </row>
    <row r="23" spans="1:29" x14ac:dyDescent="0.25">
      <c r="A23" s="3" t="s">
        <v>2996</v>
      </c>
      <c r="B23" t="s">
        <v>2993</v>
      </c>
      <c r="C23" t="s">
        <v>2997</v>
      </c>
      <c r="D23" t="s">
        <v>2998</v>
      </c>
      <c r="Y23" s="13" t="s">
        <v>2993</v>
      </c>
      <c r="Z23" s="13" t="s">
        <v>2994</v>
      </c>
      <c r="AA23" s="13" t="s">
        <v>2999</v>
      </c>
      <c r="AB23" s="13" t="s">
        <v>3000</v>
      </c>
      <c r="AC23" s="13" t="s">
        <v>3001</v>
      </c>
    </row>
    <row r="24" spans="1:29" x14ac:dyDescent="0.25">
      <c r="A24" s="4" t="s">
        <v>358</v>
      </c>
      <c r="B24" s="2">
        <v>1227.6000000000001</v>
      </c>
      <c r="C24" t="str">
        <f>A24</f>
        <v>Alabama</v>
      </c>
      <c r="D24" s="6">
        <f>GETPIVOTDATA("Sales",$A$23,"State",A24)</f>
        <v>1227.6000000000001</v>
      </c>
      <c r="Y24" s="10">
        <f>VLOOKUP(DASHBOARD!$V$2,KPI!X10:Y12,2,0)</f>
        <v>0.41180193884758176</v>
      </c>
      <c r="Z24" s="10">
        <f>VLOOKUP(DASHBOARD!$V$2,X10:Z12,3,0)</f>
        <v>0.9300764685653804</v>
      </c>
      <c r="AA24" s="10">
        <f>VLOOKUP(DASHBOARD!$V$2,X10:AA12,4,0)</f>
        <v>0.32392638036809807</v>
      </c>
      <c r="AB24" s="10">
        <f>VLOOKUP(DASHBOARD!$V$2,X10:AB12,5,0)</f>
        <v>0.42647058823529416</v>
      </c>
      <c r="AC24" s="10">
        <f>VLOOKUP(DASHBOARD!$V$2,X10:AC12,6,0)</f>
        <v>0.36710144352178253</v>
      </c>
    </row>
    <row r="25" spans="1:29" x14ac:dyDescent="0.25">
      <c r="A25" s="4" t="s">
        <v>310</v>
      </c>
      <c r="B25" s="2">
        <v>5899.5719999999992</v>
      </c>
      <c r="C25" t="str">
        <f t="shared" ref="C25:C63" si="2">A25</f>
        <v>Arizona</v>
      </c>
      <c r="D25" s="6">
        <f t="shared" ref="D25:D63" si="3">GETPIVOTDATA("Sales",$A$23,"State",A25)</f>
        <v>5899.5719999999992</v>
      </c>
    </row>
    <row r="26" spans="1:29" x14ac:dyDescent="0.25">
      <c r="A26" s="4" t="s">
        <v>1707</v>
      </c>
      <c r="B26" s="2">
        <v>111.66</v>
      </c>
      <c r="C26" t="str">
        <f t="shared" si="2"/>
        <v>Arkansas</v>
      </c>
      <c r="D26" s="6">
        <f t="shared" si="3"/>
        <v>111.66</v>
      </c>
    </row>
    <row r="27" spans="1:29" x14ac:dyDescent="0.25">
      <c r="A27" s="4" t="s">
        <v>43</v>
      </c>
      <c r="B27" s="2">
        <v>40979.104000000021</v>
      </c>
      <c r="C27" t="str">
        <f t="shared" si="2"/>
        <v>California</v>
      </c>
      <c r="D27" s="6">
        <f t="shared" si="3"/>
        <v>40979.104000000021</v>
      </c>
    </row>
    <row r="28" spans="1:29" x14ac:dyDescent="0.25">
      <c r="A28" s="4" t="s">
        <v>457</v>
      </c>
      <c r="B28" s="2">
        <v>8049.085</v>
      </c>
      <c r="C28" t="str">
        <f t="shared" si="2"/>
        <v>Colorado</v>
      </c>
      <c r="D28" s="6">
        <f t="shared" si="3"/>
        <v>8049.085</v>
      </c>
    </row>
    <row r="29" spans="1:29" x14ac:dyDescent="0.25">
      <c r="A29" s="4" t="s">
        <v>747</v>
      </c>
      <c r="B29" s="2">
        <v>1208.6300000000001</v>
      </c>
      <c r="C29" t="str">
        <f t="shared" si="2"/>
        <v>Connecticut</v>
      </c>
      <c r="D29" s="6">
        <f t="shared" si="3"/>
        <v>1208.6300000000001</v>
      </c>
    </row>
    <row r="30" spans="1:29" x14ac:dyDescent="0.25">
      <c r="A30" s="4" t="s">
        <v>245</v>
      </c>
      <c r="B30" s="2">
        <v>564.24</v>
      </c>
      <c r="C30" t="str">
        <f t="shared" si="2"/>
        <v>Delaware</v>
      </c>
      <c r="D30" s="6">
        <f t="shared" si="3"/>
        <v>564.24</v>
      </c>
      <c r="J30" s="3" t="s">
        <v>2991</v>
      </c>
      <c r="K30" t="s">
        <v>3001</v>
      </c>
      <c r="L30" s="3"/>
      <c r="M30" s="3"/>
      <c r="N30" s="3"/>
      <c r="O30" s="3"/>
      <c r="P30" s="3"/>
      <c r="Q30" s="3"/>
      <c r="R30" s="3"/>
      <c r="S30" s="3"/>
      <c r="T30" s="3"/>
      <c r="U30" s="3"/>
    </row>
    <row r="31" spans="1:29" x14ac:dyDescent="0.25">
      <c r="A31" s="4" t="s">
        <v>54</v>
      </c>
      <c r="B31" s="2">
        <v>9068.0825000000004</v>
      </c>
      <c r="C31" t="str">
        <f t="shared" si="2"/>
        <v>Florida</v>
      </c>
      <c r="D31" s="6">
        <f t="shared" si="3"/>
        <v>9068.0825000000004</v>
      </c>
      <c r="J31" s="5" t="s">
        <v>3007</v>
      </c>
      <c r="K31" s="7">
        <v>0.10516559932734551</v>
      </c>
      <c r="Q31" s="3" t="s">
        <v>2991</v>
      </c>
      <c r="R31" t="s">
        <v>2999</v>
      </c>
      <c r="S31" s="3"/>
      <c r="T31" s="3"/>
      <c r="U31" s="3"/>
    </row>
    <row r="32" spans="1:29" x14ac:dyDescent="0.25">
      <c r="A32" s="4" t="s">
        <v>1272</v>
      </c>
      <c r="B32" s="2">
        <v>7486.6399999999994</v>
      </c>
      <c r="C32" t="str">
        <f t="shared" si="2"/>
        <v>Georgia</v>
      </c>
      <c r="D32" s="6">
        <f t="shared" si="3"/>
        <v>7486.6399999999994</v>
      </c>
      <c r="J32" s="5" t="s">
        <v>3016</v>
      </c>
      <c r="K32" s="7">
        <v>0.18180862355223273</v>
      </c>
      <c r="Q32" s="5" t="s">
        <v>3007</v>
      </c>
      <c r="R32" s="2">
        <v>180</v>
      </c>
      <c r="T32" s="3" t="s">
        <v>2991</v>
      </c>
      <c r="U32" t="s">
        <v>3000</v>
      </c>
    </row>
    <row r="33" spans="1:22" x14ac:dyDescent="0.25">
      <c r="A33" s="4" t="s">
        <v>211</v>
      </c>
      <c r="B33" s="2">
        <v>11340.169000000002</v>
      </c>
      <c r="C33" t="str">
        <f t="shared" si="2"/>
        <v>Illinois</v>
      </c>
      <c r="D33" s="6">
        <f t="shared" si="3"/>
        <v>11340.169000000002</v>
      </c>
      <c r="J33" s="5" t="s">
        <v>3017</v>
      </c>
      <c r="K33" s="7">
        <v>0.28618694397302241</v>
      </c>
      <c r="Q33" s="5" t="s">
        <v>3016</v>
      </c>
      <c r="R33" s="2">
        <v>62</v>
      </c>
      <c r="T33" s="5" t="s">
        <v>3007</v>
      </c>
      <c r="U33" s="2">
        <v>55</v>
      </c>
    </row>
    <row r="34" spans="1:22" x14ac:dyDescent="0.25">
      <c r="A34" s="4" t="s">
        <v>254</v>
      </c>
      <c r="B34" s="2">
        <v>655.51</v>
      </c>
      <c r="C34" t="str">
        <f t="shared" si="2"/>
        <v>Indiana</v>
      </c>
      <c r="D34" s="6">
        <f t="shared" si="3"/>
        <v>655.51</v>
      </c>
      <c r="J34" s="5" t="s">
        <v>3008</v>
      </c>
      <c r="K34" s="7">
        <v>-7.7912066489277454E-2</v>
      </c>
      <c r="Q34" s="5" t="s">
        <v>3017</v>
      </c>
      <c r="R34" s="2">
        <v>143</v>
      </c>
      <c r="T34" s="5" t="s">
        <v>3016</v>
      </c>
      <c r="U34" s="2">
        <v>17</v>
      </c>
    </row>
    <row r="35" spans="1:22" x14ac:dyDescent="0.25">
      <c r="A35" s="4" t="s">
        <v>489</v>
      </c>
      <c r="B35" s="2">
        <v>443.42</v>
      </c>
      <c r="C35" t="str">
        <f t="shared" si="2"/>
        <v>Iowa</v>
      </c>
      <c r="D35" s="6">
        <f t="shared" si="3"/>
        <v>443.42</v>
      </c>
      <c r="J35" s="5" t="s">
        <v>3005</v>
      </c>
      <c r="K35" s="7">
        <v>0.25381370076781878</v>
      </c>
      <c r="Q35" s="5" t="s">
        <v>3008</v>
      </c>
      <c r="R35" s="2">
        <v>303</v>
      </c>
      <c r="T35" s="5" t="s">
        <v>3017</v>
      </c>
      <c r="U35" s="2">
        <v>47</v>
      </c>
    </row>
    <row r="36" spans="1:22" x14ac:dyDescent="0.25">
      <c r="A36" s="4" t="s">
        <v>29</v>
      </c>
      <c r="B36" s="2">
        <v>3029.95</v>
      </c>
      <c r="C36" t="str">
        <f t="shared" si="2"/>
        <v>Kentucky</v>
      </c>
      <c r="D36" s="6">
        <f t="shared" si="3"/>
        <v>3029.95</v>
      </c>
      <c r="J36" s="5" t="s">
        <v>3009</v>
      </c>
      <c r="K36" s="7">
        <v>0.13061028299782412</v>
      </c>
      <c r="Q36" s="5" t="s">
        <v>3005</v>
      </c>
      <c r="R36" s="2">
        <v>226</v>
      </c>
      <c r="T36" s="5" t="s">
        <v>3008</v>
      </c>
      <c r="U36" s="2">
        <v>84</v>
      </c>
    </row>
    <row r="37" spans="1:22" x14ac:dyDescent="0.25">
      <c r="A37" s="4" t="s">
        <v>736</v>
      </c>
      <c r="B37" s="2">
        <v>1983.13</v>
      </c>
      <c r="C37" t="str">
        <f t="shared" si="2"/>
        <v>Louisiana</v>
      </c>
      <c r="D37" s="6">
        <f t="shared" si="3"/>
        <v>1983.13</v>
      </c>
      <c r="J37" s="5" t="s">
        <v>3010</v>
      </c>
      <c r="K37" s="7">
        <v>8.0718365471052961E-2</v>
      </c>
      <c r="Q37" s="5" t="s">
        <v>3009</v>
      </c>
      <c r="R37" s="2">
        <v>454</v>
      </c>
      <c r="T37" s="5" t="s">
        <v>3005</v>
      </c>
      <c r="U37" s="2">
        <v>62</v>
      </c>
    </row>
    <row r="38" spans="1:22" x14ac:dyDescent="0.25">
      <c r="A38" s="4" t="s">
        <v>2735</v>
      </c>
      <c r="B38" s="2">
        <v>37.659999999999997</v>
      </c>
      <c r="C38" t="str">
        <f t="shared" si="2"/>
        <v>Maryland</v>
      </c>
      <c r="D38" s="6">
        <f t="shared" si="3"/>
        <v>37.659999999999997</v>
      </c>
      <c r="J38" s="5" t="s">
        <v>3018</v>
      </c>
      <c r="K38" s="7">
        <v>6.6710671504395982E-2</v>
      </c>
      <c r="Q38" s="5" t="s">
        <v>3010</v>
      </c>
      <c r="R38" s="2">
        <v>171</v>
      </c>
      <c r="T38" s="5" t="s">
        <v>3009</v>
      </c>
      <c r="U38" s="2">
        <v>115</v>
      </c>
    </row>
    <row r="39" spans="1:22" x14ac:dyDescent="0.25">
      <c r="A39" s="4" t="s">
        <v>1245</v>
      </c>
      <c r="B39" s="2">
        <v>2359.2639999999997</v>
      </c>
      <c r="C39" t="str">
        <f t="shared" si="2"/>
        <v>Massachusetts</v>
      </c>
      <c r="D39" s="6">
        <f t="shared" si="3"/>
        <v>2359.2639999999997</v>
      </c>
      <c r="J39" s="5" t="s">
        <v>3011</v>
      </c>
      <c r="K39" s="7">
        <v>-7.690221578864839E-4</v>
      </c>
      <c r="Q39" s="5" t="s">
        <v>3018</v>
      </c>
      <c r="R39" s="2">
        <v>274</v>
      </c>
      <c r="T39" s="5" t="s">
        <v>3010</v>
      </c>
      <c r="U39" s="2">
        <v>50</v>
      </c>
    </row>
    <row r="40" spans="1:22" x14ac:dyDescent="0.25">
      <c r="A40" s="4" t="s">
        <v>238</v>
      </c>
      <c r="B40" s="2">
        <v>13677.632</v>
      </c>
      <c r="C40" t="str">
        <f t="shared" si="2"/>
        <v>Michigan</v>
      </c>
      <c r="D40" s="6">
        <f t="shared" si="3"/>
        <v>13677.632</v>
      </c>
      <c r="J40" s="5" t="s">
        <v>3003</v>
      </c>
      <c r="K40" s="7">
        <v>0.13197888693072152</v>
      </c>
      <c r="Q40" s="5" t="s">
        <v>3011</v>
      </c>
      <c r="R40" s="2">
        <v>506</v>
      </c>
      <c r="T40" s="5" t="s">
        <v>3018</v>
      </c>
      <c r="U40" s="2">
        <v>65</v>
      </c>
    </row>
    <row r="41" spans="1:22" x14ac:dyDescent="0.25">
      <c r="A41" s="4" t="s">
        <v>229</v>
      </c>
      <c r="B41" s="2">
        <v>4307.1599999999989</v>
      </c>
      <c r="C41" t="str">
        <f t="shared" si="2"/>
        <v>Minnesota</v>
      </c>
      <c r="D41" s="6">
        <f t="shared" si="3"/>
        <v>4307.1599999999989</v>
      </c>
      <c r="J41" s="5" t="s">
        <v>3012</v>
      </c>
      <c r="K41" s="7">
        <v>6.3853588332928061E-3</v>
      </c>
      <c r="Q41" s="5" t="s">
        <v>3003</v>
      </c>
      <c r="R41" s="2">
        <v>377</v>
      </c>
      <c r="T41" s="5" t="s">
        <v>3011</v>
      </c>
      <c r="U41" s="2">
        <v>137</v>
      </c>
    </row>
    <row r="42" spans="1:22" x14ac:dyDescent="0.25">
      <c r="A42" s="4" t="s">
        <v>1487</v>
      </c>
      <c r="B42" s="2">
        <v>1740.11</v>
      </c>
      <c r="C42" t="str">
        <f t="shared" si="2"/>
        <v>Mississippi</v>
      </c>
      <c r="D42" s="6">
        <f t="shared" si="3"/>
        <v>1740.11</v>
      </c>
      <c r="J42" s="5" t="s">
        <v>3006</v>
      </c>
      <c r="K42" s="7">
        <v>9.9591319854957699E-2</v>
      </c>
      <c r="Q42" s="5" t="s">
        <v>3012</v>
      </c>
      <c r="R42" s="2">
        <v>484</v>
      </c>
      <c r="T42" s="5" t="s">
        <v>3003</v>
      </c>
      <c r="U42" s="2">
        <v>90</v>
      </c>
    </row>
    <row r="43" spans="1:22" x14ac:dyDescent="0.25">
      <c r="A43" s="4" t="s">
        <v>596</v>
      </c>
      <c r="B43" s="2">
        <v>1003.7699999999999</v>
      </c>
      <c r="C43" t="str">
        <f t="shared" si="2"/>
        <v>Missouri</v>
      </c>
      <c r="D43" s="6">
        <f t="shared" si="3"/>
        <v>1003.7699999999999</v>
      </c>
      <c r="J43" s="5" t="s">
        <v>2992</v>
      </c>
      <c r="K43" s="7">
        <v>7.7742792275161954E-2</v>
      </c>
      <c r="L43" s="8">
        <f>GETPIVOTDATA("Profit margin",$J$30)</f>
        <v>7.7742792275161954E-2</v>
      </c>
      <c r="Q43" s="5" t="s">
        <v>3006</v>
      </c>
      <c r="R43" s="2">
        <v>624</v>
      </c>
      <c r="T43" s="5" t="s">
        <v>3012</v>
      </c>
      <c r="U43" s="2">
        <v>123</v>
      </c>
    </row>
    <row r="44" spans="1:22" x14ac:dyDescent="0.25">
      <c r="A44" s="4" t="s">
        <v>1762</v>
      </c>
      <c r="B44" s="2">
        <v>4189.3799999999992</v>
      </c>
      <c r="C44" t="str">
        <f t="shared" si="2"/>
        <v>Montana</v>
      </c>
      <c r="D44" s="6">
        <f t="shared" si="3"/>
        <v>4189.3799999999992</v>
      </c>
      <c r="Q44" s="5" t="s">
        <v>2992</v>
      </c>
      <c r="R44" s="2">
        <v>3804</v>
      </c>
      <c r="S44" s="9">
        <f>GETPIVOTDATA("Quantity",$Q$31)</f>
        <v>3804</v>
      </c>
      <c r="T44" s="5" t="s">
        <v>3006</v>
      </c>
      <c r="U44" s="2">
        <v>155</v>
      </c>
      <c r="V44" s="9">
        <f>GETPIVOTDATA("Order ID",$T$32)</f>
        <v>1000</v>
      </c>
    </row>
    <row r="45" spans="1:22" x14ac:dyDescent="0.25">
      <c r="A45" s="4" t="s">
        <v>138</v>
      </c>
      <c r="B45" s="2">
        <v>258.17</v>
      </c>
      <c r="C45" t="str">
        <f t="shared" si="2"/>
        <v>Nebraska</v>
      </c>
      <c r="D45" s="6">
        <f t="shared" si="3"/>
        <v>258.17</v>
      </c>
      <c r="T45" s="5" t="s">
        <v>2992</v>
      </c>
      <c r="U45" s="2">
        <v>1000</v>
      </c>
    </row>
    <row r="46" spans="1:22" x14ac:dyDescent="0.25">
      <c r="A46" s="4" t="s">
        <v>1392</v>
      </c>
      <c r="B46" s="2">
        <v>75.792000000000002</v>
      </c>
      <c r="C46" t="str">
        <f t="shared" si="2"/>
        <v>Nevada</v>
      </c>
      <c r="D46" s="6">
        <f t="shared" si="3"/>
        <v>75.792000000000002</v>
      </c>
    </row>
    <row r="47" spans="1:22" x14ac:dyDescent="0.25">
      <c r="A47" s="4" t="s">
        <v>2694</v>
      </c>
      <c r="B47" s="2">
        <v>758.99</v>
      </c>
      <c r="C47" t="str">
        <f t="shared" si="2"/>
        <v>New Hampshire</v>
      </c>
      <c r="D47" s="6">
        <f t="shared" si="3"/>
        <v>758.99</v>
      </c>
    </row>
    <row r="48" spans="1:22" x14ac:dyDescent="0.25">
      <c r="A48" s="4" t="s">
        <v>788</v>
      </c>
      <c r="B48" s="2">
        <v>2126.11</v>
      </c>
      <c r="C48" t="str">
        <f t="shared" si="2"/>
        <v>New Jersey</v>
      </c>
      <c r="D48" s="6">
        <f t="shared" si="3"/>
        <v>2126.11</v>
      </c>
    </row>
    <row r="49" spans="1:4" x14ac:dyDescent="0.25">
      <c r="A49" s="4" t="s">
        <v>668</v>
      </c>
      <c r="B49" s="2">
        <v>188.39000000000001</v>
      </c>
      <c r="C49" t="str">
        <f t="shared" si="2"/>
        <v>New Mexico</v>
      </c>
      <c r="D49" s="6">
        <f t="shared" si="3"/>
        <v>188.39000000000001</v>
      </c>
    </row>
    <row r="50" spans="1:4" x14ac:dyDescent="0.25">
      <c r="A50" s="4" t="s">
        <v>267</v>
      </c>
      <c r="B50" s="2">
        <v>28866.764000000003</v>
      </c>
      <c r="C50" t="str">
        <f t="shared" si="2"/>
        <v>New York</v>
      </c>
      <c r="D50" s="6">
        <f t="shared" si="3"/>
        <v>28866.764000000003</v>
      </c>
    </row>
    <row r="51" spans="1:4" x14ac:dyDescent="0.25">
      <c r="A51" s="4" t="s">
        <v>88</v>
      </c>
      <c r="B51" s="2">
        <v>11263.682000000001</v>
      </c>
      <c r="C51" t="str">
        <f t="shared" si="2"/>
        <v>North Carolina</v>
      </c>
      <c r="D51" s="6">
        <f t="shared" si="3"/>
        <v>11263.682000000001</v>
      </c>
    </row>
    <row r="52" spans="1:4" x14ac:dyDescent="0.25">
      <c r="A52" s="4" t="s">
        <v>498</v>
      </c>
      <c r="B52" s="2">
        <v>6406.6699999999992</v>
      </c>
      <c r="C52" t="str">
        <f t="shared" si="2"/>
        <v>Ohio</v>
      </c>
      <c r="D52" s="6">
        <f t="shared" si="3"/>
        <v>6406.6699999999992</v>
      </c>
    </row>
    <row r="53" spans="1:4" x14ac:dyDescent="0.25">
      <c r="A53" s="4" t="s">
        <v>649</v>
      </c>
      <c r="B53" s="2">
        <v>1023.43</v>
      </c>
      <c r="C53" t="str">
        <f t="shared" si="2"/>
        <v>Oklahoma</v>
      </c>
      <c r="D53" s="6">
        <f t="shared" si="3"/>
        <v>1023.43</v>
      </c>
    </row>
    <row r="54" spans="1:4" x14ac:dyDescent="0.25">
      <c r="A54" s="4" t="s">
        <v>420</v>
      </c>
      <c r="B54" s="2">
        <v>552.1350000000001</v>
      </c>
      <c r="C54" t="str">
        <f t="shared" si="2"/>
        <v>Oregon</v>
      </c>
      <c r="D54" s="6">
        <f t="shared" si="3"/>
        <v>552.1350000000001</v>
      </c>
    </row>
    <row r="55" spans="1:4" x14ac:dyDescent="0.25">
      <c r="A55" s="4" t="s">
        <v>147</v>
      </c>
      <c r="B55" s="2">
        <v>17100.393</v>
      </c>
      <c r="C55" t="str">
        <f t="shared" si="2"/>
        <v>Pennsylvania</v>
      </c>
      <c r="D55" s="6">
        <f t="shared" si="3"/>
        <v>17100.393</v>
      </c>
    </row>
    <row r="56" spans="1:4" x14ac:dyDescent="0.25">
      <c r="A56" s="4" t="s">
        <v>1399</v>
      </c>
      <c r="B56" s="2">
        <v>62.92</v>
      </c>
      <c r="C56" t="str">
        <f t="shared" si="2"/>
        <v>Rhode Island</v>
      </c>
      <c r="D56" s="6">
        <f t="shared" si="3"/>
        <v>62.92</v>
      </c>
    </row>
    <row r="57" spans="1:4" x14ac:dyDescent="0.25">
      <c r="A57" s="4" t="s">
        <v>383</v>
      </c>
      <c r="B57" s="2">
        <v>488.65</v>
      </c>
      <c r="C57" t="str">
        <f t="shared" si="2"/>
        <v>South Carolina</v>
      </c>
      <c r="D57" s="6">
        <f t="shared" si="3"/>
        <v>488.65</v>
      </c>
    </row>
    <row r="58" spans="1:4" x14ac:dyDescent="0.25">
      <c r="A58" s="4" t="s">
        <v>335</v>
      </c>
      <c r="B58" s="2">
        <v>1961.5239999999999</v>
      </c>
      <c r="C58" t="str">
        <f t="shared" si="2"/>
        <v>Tennessee</v>
      </c>
      <c r="D58" s="6">
        <f t="shared" si="3"/>
        <v>1961.5239999999999</v>
      </c>
    </row>
    <row r="59" spans="1:4" x14ac:dyDescent="0.25">
      <c r="A59" s="4" t="s">
        <v>104</v>
      </c>
      <c r="B59" s="2">
        <v>30242.76739999999</v>
      </c>
      <c r="C59" t="str">
        <f t="shared" si="2"/>
        <v>Texas</v>
      </c>
      <c r="D59" s="6">
        <f t="shared" si="3"/>
        <v>30242.76739999999</v>
      </c>
    </row>
    <row r="60" spans="1:4" x14ac:dyDescent="0.25">
      <c r="A60" s="4" t="s">
        <v>121</v>
      </c>
      <c r="B60" s="2">
        <v>1238.2180000000001</v>
      </c>
      <c r="C60" t="str">
        <f t="shared" si="2"/>
        <v>Utah</v>
      </c>
      <c r="D60" s="6">
        <f t="shared" si="3"/>
        <v>1238.2180000000001</v>
      </c>
    </row>
    <row r="61" spans="1:4" x14ac:dyDescent="0.25">
      <c r="A61" s="4" t="s">
        <v>319</v>
      </c>
      <c r="B61" s="2">
        <v>5202.93</v>
      </c>
      <c r="C61" t="str">
        <f t="shared" si="2"/>
        <v>Virginia</v>
      </c>
      <c r="D61" s="6">
        <f t="shared" si="3"/>
        <v>5202.93</v>
      </c>
    </row>
    <row r="62" spans="1:4" x14ac:dyDescent="0.25">
      <c r="A62" s="4" t="s">
        <v>96</v>
      </c>
      <c r="B62" s="2">
        <v>9893.6439999999984</v>
      </c>
      <c r="C62" t="str">
        <f t="shared" si="2"/>
        <v>Washington</v>
      </c>
      <c r="D62" s="6">
        <f t="shared" si="3"/>
        <v>9893.6439999999984</v>
      </c>
    </row>
    <row r="63" spans="1:4" x14ac:dyDescent="0.25">
      <c r="A63" s="4" t="s">
        <v>114</v>
      </c>
      <c r="B63" s="2">
        <v>4057.82</v>
      </c>
      <c r="C63" t="str">
        <f t="shared" si="2"/>
        <v>Wisconsin</v>
      </c>
      <c r="D63" s="6">
        <f t="shared" si="3"/>
        <v>4057.82</v>
      </c>
    </row>
    <row r="64" spans="1:4" x14ac:dyDescent="0.25">
      <c r="A64" s="4" t="s">
        <v>2992</v>
      </c>
      <c r="B64" s="2">
        <v>241130.76790000006</v>
      </c>
      <c r="C64" t="str">
        <f>A64</f>
        <v>Grand Total</v>
      </c>
      <c r="D64">
        <f>GETPIVOTDATA("Sales",$A$23)</f>
        <v>241130.76790000006</v>
      </c>
    </row>
    <row r="65" spans="1:1" x14ac:dyDescent="0.25">
      <c r="A65"/>
    </row>
    <row r="66" spans="1:1" x14ac:dyDescent="0.25">
      <c r="A66"/>
    </row>
    <row r="67" spans="1:1" x14ac:dyDescent="0.25">
      <c r="A67"/>
    </row>
    <row r="68" spans="1:1" x14ac:dyDescent="0.25">
      <c r="A68"/>
    </row>
    <row r="69" spans="1:1" x14ac:dyDescent="0.25">
      <c r="A69"/>
    </row>
    <row r="70" spans="1:1" x14ac:dyDescent="0.25">
      <c r="A70"/>
    </row>
    <row r="71" spans="1:1" x14ac:dyDescent="0.25">
      <c r="A71"/>
    </row>
    <row r="72" spans="1:1" x14ac:dyDescent="0.25">
      <c r="A72"/>
    </row>
    <row r="73" spans="1:1" x14ac:dyDescent="0.25">
      <c r="A73"/>
    </row>
    <row r="74" spans="1:1" x14ac:dyDescent="0.25">
      <c r="A74"/>
    </row>
    <row r="75" spans="1:1" x14ac:dyDescent="0.25">
      <c r="A75"/>
    </row>
    <row r="76" spans="1:1" x14ac:dyDescent="0.25">
      <c r="A76"/>
    </row>
    <row r="77" spans="1:1" x14ac:dyDescent="0.25">
      <c r="A77"/>
    </row>
    <row r="78" spans="1:1" x14ac:dyDescent="0.25">
      <c r="A78"/>
    </row>
    <row r="79" spans="1:1" x14ac:dyDescent="0.25">
      <c r="A79"/>
    </row>
    <row r="80" spans="1:1" x14ac:dyDescent="0.25">
      <c r="A80"/>
    </row>
    <row r="81" spans="1:1" x14ac:dyDescent="0.25">
      <c r="A81"/>
    </row>
    <row r="82" spans="1:1" x14ac:dyDescent="0.25">
      <c r="A82"/>
    </row>
    <row r="83" spans="1:1" x14ac:dyDescent="0.25">
      <c r="A83"/>
    </row>
    <row r="84" spans="1:1" x14ac:dyDescent="0.25">
      <c r="A84"/>
    </row>
    <row r="85" spans="1:1" x14ac:dyDescent="0.25">
      <c r="A85"/>
    </row>
    <row r="86" spans="1:1" x14ac:dyDescent="0.25">
      <c r="A86"/>
    </row>
    <row r="87" spans="1:1" x14ac:dyDescent="0.25">
      <c r="A87"/>
    </row>
    <row r="88" spans="1:1" x14ac:dyDescent="0.25">
      <c r="A88"/>
    </row>
    <row r="89" spans="1:1" x14ac:dyDescent="0.25">
      <c r="A89"/>
    </row>
    <row r="90" spans="1:1" x14ac:dyDescent="0.25">
      <c r="A90"/>
    </row>
    <row r="91" spans="1:1" x14ac:dyDescent="0.25">
      <c r="A91"/>
    </row>
    <row r="92" spans="1:1" x14ac:dyDescent="0.25">
      <c r="A92"/>
    </row>
    <row r="93" spans="1:1" x14ac:dyDescent="0.25">
      <c r="A93"/>
    </row>
    <row r="94" spans="1:1" x14ac:dyDescent="0.25">
      <c r="A94"/>
    </row>
    <row r="95" spans="1:1" x14ac:dyDescent="0.25">
      <c r="A95"/>
    </row>
    <row r="96" spans="1:1" x14ac:dyDescent="0.25">
      <c r="A96"/>
    </row>
    <row r="97" spans="1:1" x14ac:dyDescent="0.25">
      <c r="A97"/>
    </row>
    <row r="98" spans="1:1" x14ac:dyDescent="0.25">
      <c r="A98"/>
    </row>
    <row r="99" spans="1:1" x14ac:dyDescent="0.25">
      <c r="A99"/>
    </row>
    <row r="100" spans="1:1" x14ac:dyDescent="0.25">
      <c r="A100"/>
    </row>
    <row r="101" spans="1:1" x14ac:dyDescent="0.25">
      <c r="A101"/>
    </row>
    <row r="102" spans="1:1" x14ac:dyDescent="0.25">
      <c r="A102"/>
    </row>
    <row r="103" spans="1:1" x14ac:dyDescent="0.25">
      <c r="A103"/>
    </row>
    <row r="104" spans="1:1" x14ac:dyDescent="0.25">
      <c r="A104"/>
    </row>
    <row r="105" spans="1:1" x14ac:dyDescent="0.25">
      <c r="A105"/>
    </row>
    <row r="106" spans="1:1" x14ac:dyDescent="0.25">
      <c r="A106"/>
    </row>
    <row r="107" spans="1:1" x14ac:dyDescent="0.25">
      <c r="A107"/>
    </row>
    <row r="108" spans="1:1" x14ac:dyDescent="0.25">
      <c r="A108"/>
    </row>
    <row r="109" spans="1:1" x14ac:dyDescent="0.25">
      <c r="A109"/>
    </row>
    <row r="110" spans="1:1" x14ac:dyDescent="0.25">
      <c r="A110"/>
    </row>
    <row r="111" spans="1:1" x14ac:dyDescent="0.25">
      <c r="A111"/>
    </row>
    <row r="112" spans="1:1" x14ac:dyDescent="0.25">
      <c r="A112"/>
    </row>
    <row r="113" spans="1:1" x14ac:dyDescent="0.25">
      <c r="A113"/>
    </row>
    <row r="114" spans="1:1" x14ac:dyDescent="0.25">
      <c r="A114"/>
    </row>
    <row r="115" spans="1:1" x14ac:dyDescent="0.25">
      <c r="A115"/>
    </row>
    <row r="116" spans="1:1" x14ac:dyDescent="0.25">
      <c r="A116"/>
    </row>
    <row r="117" spans="1:1" x14ac:dyDescent="0.25">
      <c r="A117"/>
    </row>
    <row r="118" spans="1:1" x14ac:dyDescent="0.25">
      <c r="A118"/>
    </row>
    <row r="119" spans="1:1" x14ac:dyDescent="0.25">
      <c r="A119"/>
    </row>
    <row r="120" spans="1:1" x14ac:dyDescent="0.25">
      <c r="A120"/>
    </row>
    <row r="121" spans="1:1" x14ac:dyDescent="0.25">
      <c r="A121"/>
    </row>
    <row r="122" spans="1:1" x14ac:dyDescent="0.25">
      <c r="A122"/>
    </row>
    <row r="123" spans="1:1" x14ac:dyDescent="0.25">
      <c r="A123"/>
    </row>
    <row r="124" spans="1:1" x14ac:dyDescent="0.25">
      <c r="A124"/>
    </row>
    <row r="125" spans="1:1" x14ac:dyDescent="0.25">
      <c r="A125"/>
    </row>
    <row r="126" spans="1:1" x14ac:dyDescent="0.25">
      <c r="A126"/>
    </row>
    <row r="127" spans="1:1" x14ac:dyDescent="0.25">
      <c r="A127"/>
    </row>
    <row r="128" spans="1:1" x14ac:dyDescent="0.25">
      <c r="A128"/>
    </row>
    <row r="129" spans="1:1" x14ac:dyDescent="0.25">
      <c r="A129"/>
    </row>
    <row r="130" spans="1:1" x14ac:dyDescent="0.25">
      <c r="A130"/>
    </row>
    <row r="131" spans="1:1" x14ac:dyDescent="0.25">
      <c r="A131"/>
    </row>
    <row r="132" spans="1:1" x14ac:dyDescent="0.25">
      <c r="A132"/>
    </row>
    <row r="133" spans="1:1" x14ac:dyDescent="0.25">
      <c r="A133"/>
    </row>
    <row r="134" spans="1:1" x14ac:dyDescent="0.25">
      <c r="A134"/>
    </row>
    <row r="135" spans="1:1" x14ac:dyDescent="0.25">
      <c r="A135"/>
    </row>
    <row r="136" spans="1:1" x14ac:dyDescent="0.25">
      <c r="A136"/>
    </row>
    <row r="137" spans="1:1" x14ac:dyDescent="0.25">
      <c r="A137"/>
    </row>
    <row r="138" spans="1:1" x14ac:dyDescent="0.25">
      <c r="A138"/>
    </row>
    <row r="139" spans="1:1" x14ac:dyDescent="0.25">
      <c r="A139"/>
    </row>
    <row r="140" spans="1:1" x14ac:dyDescent="0.25">
      <c r="A140"/>
    </row>
    <row r="141" spans="1:1" x14ac:dyDescent="0.25">
      <c r="A141"/>
    </row>
    <row r="142" spans="1:1" x14ac:dyDescent="0.25">
      <c r="A142"/>
    </row>
    <row r="143" spans="1:1" x14ac:dyDescent="0.25">
      <c r="A143"/>
    </row>
    <row r="144" spans="1:1" x14ac:dyDescent="0.25">
      <c r="A144"/>
    </row>
    <row r="145" spans="1:1" x14ac:dyDescent="0.25">
      <c r="A145"/>
    </row>
    <row r="146" spans="1:1" x14ac:dyDescent="0.25">
      <c r="A146"/>
    </row>
    <row r="147" spans="1:1" x14ac:dyDescent="0.25">
      <c r="A147"/>
    </row>
    <row r="148" spans="1:1" x14ac:dyDescent="0.25">
      <c r="A148"/>
    </row>
    <row r="149" spans="1:1" x14ac:dyDescent="0.25">
      <c r="A149"/>
    </row>
    <row r="150" spans="1:1" x14ac:dyDescent="0.25">
      <c r="A150"/>
    </row>
    <row r="151" spans="1:1" x14ac:dyDescent="0.25">
      <c r="A151"/>
    </row>
    <row r="152" spans="1:1" x14ac:dyDescent="0.25">
      <c r="A152"/>
    </row>
    <row r="153" spans="1:1" x14ac:dyDescent="0.25">
      <c r="A153"/>
    </row>
    <row r="154" spans="1:1" x14ac:dyDescent="0.25">
      <c r="A154"/>
    </row>
    <row r="155" spans="1:1" x14ac:dyDescent="0.25">
      <c r="A155"/>
    </row>
    <row r="156" spans="1:1" x14ac:dyDescent="0.25">
      <c r="A156"/>
    </row>
    <row r="157" spans="1:1" x14ac:dyDescent="0.25">
      <c r="A157"/>
    </row>
    <row r="158" spans="1:1" x14ac:dyDescent="0.25">
      <c r="A158"/>
    </row>
    <row r="159" spans="1:1" x14ac:dyDescent="0.25">
      <c r="A159"/>
    </row>
    <row r="160" spans="1:1" x14ac:dyDescent="0.25">
      <c r="A160"/>
    </row>
    <row r="161" spans="1:1" x14ac:dyDescent="0.25">
      <c r="A161"/>
    </row>
    <row r="162" spans="1:1" x14ac:dyDescent="0.25">
      <c r="A162"/>
    </row>
    <row r="163" spans="1:1" x14ac:dyDescent="0.25">
      <c r="A163"/>
    </row>
    <row r="164" spans="1:1" x14ac:dyDescent="0.25">
      <c r="A164"/>
    </row>
    <row r="165" spans="1:1" x14ac:dyDescent="0.25">
      <c r="A165"/>
    </row>
    <row r="166" spans="1:1" x14ac:dyDescent="0.25">
      <c r="A166"/>
    </row>
    <row r="167" spans="1:1" x14ac:dyDescent="0.25">
      <c r="A167"/>
    </row>
    <row r="168" spans="1:1" x14ac:dyDescent="0.25">
      <c r="A168"/>
    </row>
    <row r="169" spans="1:1" x14ac:dyDescent="0.25">
      <c r="A169"/>
    </row>
    <row r="170" spans="1:1" x14ac:dyDescent="0.25">
      <c r="A170"/>
    </row>
    <row r="171" spans="1:1" x14ac:dyDescent="0.25">
      <c r="A171"/>
    </row>
    <row r="172" spans="1:1" x14ac:dyDescent="0.25">
      <c r="A172"/>
    </row>
    <row r="173" spans="1:1" x14ac:dyDescent="0.25">
      <c r="A173"/>
    </row>
    <row r="174" spans="1:1" x14ac:dyDescent="0.25">
      <c r="A174"/>
    </row>
    <row r="175" spans="1:1" x14ac:dyDescent="0.25">
      <c r="A175"/>
    </row>
    <row r="176" spans="1:1" x14ac:dyDescent="0.25">
      <c r="A176"/>
    </row>
    <row r="177" spans="1:1" x14ac:dyDescent="0.25">
      <c r="A177"/>
    </row>
    <row r="178" spans="1:1" x14ac:dyDescent="0.25">
      <c r="A178"/>
    </row>
    <row r="179" spans="1:1" x14ac:dyDescent="0.25">
      <c r="A179"/>
    </row>
    <row r="180" spans="1:1" x14ac:dyDescent="0.25">
      <c r="A180"/>
    </row>
    <row r="181" spans="1:1" x14ac:dyDescent="0.25">
      <c r="A181"/>
    </row>
    <row r="182" spans="1:1" x14ac:dyDescent="0.25">
      <c r="A182"/>
    </row>
    <row r="183" spans="1:1" x14ac:dyDescent="0.25">
      <c r="A183"/>
    </row>
    <row r="184" spans="1:1" x14ac:dyDescent="0.25">
      <c r="A184"/>
    </row>
    <row r="185" spans="1:1" x14ac:dyDescent="0.25">
      <c r="A185"/>
    </row>
    <row r="186" spans="1:1" x14ac:dyDescent="0.25">
      <c r="A186"/>
    </row>
    <row r="187" spans="1:1" x14ac:dyDescent="0.25">
      <c r="A187"/>
    </row>
    <row r="188" spans="1:1" x14ac:dyDescent="0.25">
      <c r="A188"/>
    </row>
    <row r="189" spans="1:1" x14ac:dyDescent="0.25">
      <c r="A189"/>
    </row>
    <row r="190" spans="1:1" x14ac:dyDescent="0.25">
      <c r="A190"/>
    </row>
    <row r="191" spans="1:1" x14ac:dyDescent="0.25">
      <c r="A191"/>
    </row>
    <row r="192" spans="1:1" x14ac:dyDescent="0.25">
      <c r="A192"/>
    </row>
    <row r="193" spans="1:1" x14ac:dyDescent="0.25">
      <c r="A193"/>
    </row>
    <row r="194" spans="1:1" x14ac:dyDescent="0.25">
      <c r="A194"/>
    </row>
    <row r="195" spans="1:1" x14ac:dyDescent="0.25">
      <c r="A195"/>
    </row>
    <row r="196" spans="1:1" x14ac:dyDescent="0.25">
      <c r="A196"/>
    </row>
    <row r="197" spans="1:1" x14ac:dyDescent="0.25">
      <c r="A197"/>
    </row>
    <row r="198" spans="1:1" x14ac:dyDescent="0.25">
      <c r="A198"/>
    </row>
    <row r="199" spans="1:1" x14ac:dyDescent="0.25">
      <c r="A199"/>
    </row>
    <row r="200" spans="1:1" x14ac:dyDescent="0.25">
      <c r="A200"/>
    </row>
    <row r="201" spans="1:1" x14ac:dyDescent="0.25">
      <c r="A201"/>
    </row>
    <row r="202" spans="1:1" x14ac:dyDescent="0.25">
      <c r="A202"/>
    </row>
    <row r="203" spans="1:1" x14ac:dyDescent="0.25">
      <c r="A203"/>
    </row>
    <row r="204" spans="1:1" x14ac:dyDescent="0.25">
      <c r="A204"/>
    </row>
    <row r="205" spans="1:1" x14ac:dyDescent="0.25">
      <c r="A205"/>
    </row>
    <row r="206" spans="1:1" x14ac:dyDescent="0.25">
      <c r="A206"/>
    </row>
    <row r="207" spans="1:1" x14ac:dyDescent="0.25">
      <c r="A207"/>
    </row>
    <row r="208" spans="1:1" x14ac:dyDescent="0.25">
      <c r="A208"/>
    </row>
    <row r="209" spans="1:1" x14ac:dyDescent="0.25">
      <c r="A209"/>
    </row>
    <row r="210" spans="1:1" x14ac:dyDescent="0.25">
      <c r="A210"/>
    </row>
    <row r="211" spans="1:1" x14ac:dyDescent="0.25">
      <c r="A211"/>
    </row>
    <row r="212" spans="1:1" x14ac:dyDescent="0.25">
      <c r="A212"/>
    </row>
    <row r="213" spans="1:1" x14ac:dyDescent="0.25">
      <c r="A213"/>
    </row>
    <row r="214" spans="1:1" x14ac:dyDescent="0.25">
      <c r="A214"/>
    </row>
    <row r="215" spans="1:1" x14ac:dyDescent="0.25">
      <c r="A215"/>
    </row>
    <row r="216" spans="1:1" x14ac:dyDescent="0.25">
      <c r="A216"/>
    </row>
    <row r="217" spans="1:1" x14ac:dyDescent="0.25">
      <c r="A217"/>
    </row>
    <row r="218" spans="1:1" x14ac:dyDescent="0.25">
      <c r="A218"/>
    </row>
    <row r="219" spans="1:1" x14ac:dyDescent="0.25">
      <c r="A219"/>
    </row>
    <row r="220" spans="1:1" x14ac:dyDescent="0.25">
      <c r="A220"/>
    </row>
    <row r="221" spans="1:1" x14ac:dyDescent="0.25">
      <c r="A221"/>
    </row>
    <row r="222" spans="1:1" x14ac:dyDescent="0.25">
      <c r="A222"/>
    </row>
    <row r="223" spans="1:1" x14ac:dyDescent="0.25">
      <c r="A223"/>
    </row>
    <row r="224" spans="1:1" x14ac:dyDescent="0.25">
      <c r="A224"/>
    </row>
    <row r="225" spans="1:1" x14ac:dyDescent="0.25">
      <c r="A225"/>
    </row>
    <row r="226" spans="1:1" x14ac:dyDescent="0.25">
      <c r="A226"/>
    </row>
    <row r="227" spans="1:1" x14ac:dyDescent="0.25">
      <c r="A227"/>
    </row>
    <row r="228" spans="1:1" x14ac:dyDescent="0.25">
      <c r="A228"/>
    </row>
    <row r="229" spans="1:1" x14ac:dyDescent="0.25">
      <c r="A229"/>
    </row>
    <row r="230" spans="1:1" x14ac:dyDescent="0.25">
      <c r="A230"/>
    </row>
    <row r="231" spans="1:1" x14ac:dyDescent="0.25">
      <c r="A231"/>
    </row>
    <row r="232" spans="1:1" x14ac:dyDescent="0.25">
      <c r="A232"/>
    </row>
    <row r="233" spans="1:1" x14ac:dyDescent="0.25">
      <c r="A233"/>
    </row>
    <row r="234" spans="1:1" x14ac:dyDescent="0.25">
      <c r="A234"/>
    </row>
    <row r="235" spans="1:1" x14ac:dyDescent="0.25">
      <c r="A235"/>
    </row>
    <row r="236" spans="1:1" x14ac:dyDescent="0.25">
      <c r="A236"/>
    </row>
    <row r="237" spans="1:1" x14ac:dyDescent="0.25">
      <c r="A237"/>
    </row>
    <row r="238" spans="1:1" x14ac:dyDescent="0.25">
      <c r="A238"/>
    </row>
    <row r="239" spans="1:1" x14ac:dyDescent="0.25">
      <c r="A239"/>
    </row>
    <row r="240" spans="1:1" x14ac:dyDescent="0.25">
      <c r="A240"/>
    </row>
    <row r="241" spans="1:1" x14ac:dyDescent="0.25">
      <c r="A241"/>
    </row>
    <row r="242" spans="1:1" x14ac:dyDescent="0.25">
      <c r="A242"/>
    </row>
    <row r="243" spans="1:1" x14ac:dyDescent="0.25">
      <c r="A243"/>
    </row>
    <row r="244" spans="1:1" x14ac:dyDescent="0.25">
      <c r="A244"/>
    </row>
    <row r="245" spans="1:1" x14ac:dyDescent="0.25">
      <c r="A245"/>
    </row>
    <row r="246" spans="1:1" x14ac:dyDescent="0.25">
      <c r="A246"/>
    </row>
    <row r="247" spans="1:1" x14ac:dyDescent="0.25">
      <c r="A247"/>
    </row>
    <row r="248" spans="1:1" x14ac:dyDescent="0.25">
      <c r="A248"/>
    </row>
    <row r="249" spans="1:1" x14ac:dyDescent="0.25">
      <c r="A249"/>
    </row>
    <row r="250" spans="1:1" x14ac:dyDescent="0.25">
      <c r="A250"/>
    </row>
    <row r="251" spans="1:1" x14ac:dyDescent="0.25">
      <c r="A251"/>
    </row>
    <row r="252" spans="1:1" x14ac:dyDescent="0.25">
      <c r="A252"/>
    </row>
    <row r="253" spans="1:1" x14ac:dyDescent="0.25">
      <c r="A253"/>
    </row>
    <row r="254" spans="1:1" x14ac:dyDescent="0.25">
      <c r="A254"/>
    </row>
    <row r="255" spans="1:1" x14ac:dyDescent="0.25">
      <c r="A255"/>
    </row>
    <row r="256" spans="1:1" x14ac:dyDescent="0.25">
      <c r="A256"/>
    </row>
    <row r="257" spans="1:1" x14ac:dyDescent="0.25">
      <c r="A257"/>
    </row>
    <row r="258" spans="1:1" x14ac:dyDescent="0.25">
      <c r="A258"/>
    </row>
    <row r="259" spans="1:1" x14ac:dyDescent="0.25">
      <c r="A259"/>
    </row>
    <row r="260" spans="1:1" x14ac:dyDescent="0.25">
      <c r="A260"/>
    </row>
    <row r="261" spans="1:1" x14ac:dyDescent="0.25">
      <c r="A261"/>
    </row>
    <row r="262" spans="1:1" x14ac:dyDescent="0.25">
      <c r="A262"/>
    </row>
    <row r="263" spans="1:1" x14ac:dyDescent="0.25">
      <c r="A263"/>
    </row>
    <row r="264" spans="1:1" x14ac:dyDescent="0.25">
      <c r="A264"/>
    </row>
    <row r="265" spans="1:1" x14ac:dyDescent="0.25">
      <c r="A265"/>
    </row>
    <row r="266" spans="1:1" x14ac:dyDescent="0.25">
      <c r="A266"/>
    </row>
    <row r="267" spans="1:1" x14ac:dyDescent="0.25">
      <c r="A267"/>
    </row>
    <row r="268" spans="1:1" x14ac:dyDescent="0.25">
      <c r="A268"/>
    </row>
    <row r="269" spans="1:1" x14ac:dyDescent="0.25">
      <c r="A269"/>
    </row>
    <row r="270" spans="1:1" x14ac:dyDescent="0.25">
      <c r="A270"/>
    </row>
    <row r="271" spans="1:1" x14ac:dyDescent="0.25">
      <c r="A271"/>
    </row>
    <row r="272" spans="1:1" x14ac:dyDescent="0.25">
      <c r="A272"/>
    </row>
    <row r="273" spans="1:1" x14ac:dyDescent="0.25">
      <c r="A273"/>
    </row>
    <row r="274" spans="1:1" x14ac:dyDescent="0.25">
      <c r="A274"/>
    </row>
    <row r="275" spans="1:1" x14ac:dyDescent="0.25">
      <c r="A275"/>
    </row>
    <row r="276" spans="1:1" x14ac:dyDescent="0.25">
      <c r="A276"/>
    </row>
    <row r="277" spans="1:1" x14ac:dyDescent="0.25">
      <c r="A277"/>
    </row>
    <row r="278" spans="1:1" x14ac:dyDescent="0.25">
      <c r="A278"/>
    </row>
    <row r="279" spans="1:1" x14ac:dyDescent="0.25">
      <c r="A279"/>
    </row>
    <row r="280" spans="1:1" x14ac:dyDescent="0.25">
      <c r="A280"/>
    </row>
    <row r="281" spans="1:1" x14ac:dyDescent="0.25">
      <c r="A281"/>
    </row>
    <row r="282" spans="1:1" x14ac:dyDescent="0.25">
      <c r="A282"/>
    </row>
    <row r="283" spans="1:1" x14ac:dyDescent="0.25">
      <c r="A283"/>
    </row>
    <row r="284" spans="1:1" x14ac:dyDescent="0.25">
      <c r="A284"/>
    </row>
    <row r="285" spans="1:1" x14ac:dyDescent="0.25">
      <c r="A285"/>
    </row>
    <row r="286" spans="1:1" x14ac:dyDescent="0.25">
      <c r="A286"/>
    </row>
    <row r="287" spans="1:1" x14ac:dyDescent="0.25">
      <c r="A287"/>
    </row>
    <row r="288" spans="1:1" x14ac:dyDescent="0.25">
      <c r="A288"/>
    </row>
    <row r="289" spans="1:1" x14ac:dyDescent="0.25">
      <c r="A289"/>
    </row>
    <row r="290" spans="1:1" x14ac:dyDescent="0.25">
      <c r="A290"/>
    </row>
    <row r="291" spans="1:1" x14ac:dyDescent="0.25">
      <c r="A291"/>
    </row>
    <row r="292" spans="1:1" x14ac:dyDescent="0.25">
      <c r="A292"/>
    </row>
    <row r="293" spans="1:1" x14ac:dyDescent="0.25">
      <c r="A293"/>
    </row>
    <row r="294" spans="1:1" x14ac:dyDescent="0.25">
      <c r="A294"/>
    </row>
    <row r="295" spans="1:1" x14ac:dyDescent="0.25">
      <c r="A295"/>
    </row>
    <row r="296" spans="1:1" x14ac:dyDescent="0.25">
      <c r="A296"/>
    </row>
    <row r="297" spans="1:1" x14ac:dyDescent="0.25">
      <c r="A297"/>
    </row>
    <row r="298" spans="1:1" x14ac:dyDescent="0.25">
      <c r="A298"/>
    </row>
    <row r="299" spans="1:1" x14ac:dyDescent="0.25">
      <c r="A299"/>
    </row>
    <row r="300" spans="1:1" x14ac:dyDescent="0.25">
      <c r="A300"/>
    </row>
    <row r="301" spans="1:1" x14ac:dyDescent="0.25">
      <c r="A301"/>
    </row>
    <row r="302" spans="1:1" x14ac:dyDescent="0.25">
      <c r="A302"/>
    </row>
    <row r="303" spans="1:1" x14ac:dyDescent="0.25">
      <c r="A303"/>
    </row>
    <row r="304" spans="1:1" x14ac:dyDescent="0.25">
      <c r="A304"/>
    </row>
    <row r="305" spans="1:1" x14ac:dyDescent="0.25">
      <c r="A305"/>
    </row>
    <row r="306" spans="1:1" x14ac:dyDescent="0.25">
      <c r="A306"/>
    </row>
    <row r="307" spans="1:1" x14ac:dyDescent="0.25">
      <c r="A307"/>
    </row>
    <row r="308" spans="1:1" x14ac:dyDescent="0.25">
      <c r="A308"/>
    </row>
    <row r="309" spans="1:1" x14ac:dyDescent="0.25">
      <c r="A309"/>
    </row>
    <row r="310" spans="1:1" x14ac:dyDescent="0.25">
      <c r="A310"/>
    </row>
    <row r="311" spans="1:1" x14ac:dyDescent="0.25">
      <c r="A311"/>
    </row>
    <row r="312" spans="1:1" x14ac:dyDescent="0.25">
      <c r="A312"/>
    </row>
    <row r="313" spans="1:1" x14ac:dyDescent="0.25">
      <c r="A313"/>
    </row>
    <row r="314" spans="1:1" x14ac:dyDescent="0.25">
      <c r="A314"/>
    </row>
    <row r="315" spans="1:1" x14ac:dyDescent="0.25">
      <c r="A315"/>
    </row>
    <row r="316" spans="1:1" x14ac:dyDescent="0.25">
      <c r="A316"/>
    </row>
    <row r="317" spans="1:1" x14ac:dyDescent="0.25">
      <c r="A317"/>
    </row>
    <row r="318" spans="1:1" x14ac:dyDescent="0.25">
      <c r="A318"/>
    </row>
    <row r="319" spans="1:1" x14ac:dyDescent="0.25">
      <c r="A319"/>
    </row>
    <row r="320" spans="1:1" x14ac:dyDescent="0.25">
      <c r="A320"/>
    </row>
    <row r="321" spans="1:1" x14ac:dyDescent="0.25">
      <c r="A321"/>
    </row>
    <row r="322" spans="1:1" x14ac:dyDescent="0.25">
      <c r="A322"/>
    </row>
    <row r="323" spans="1:1" x14ac:dyDescent="0.25">
      <c r="A323"/>
    </row>
    <row r="324" spans="1:1" x14ac:dyDescent="0.25">
      <c r="A324"/>
    </row>
    <row r="325" spans="1:1" x14ac:dyDescent="0.25">
      <c r="A325"/>
    </row>
    <row r="326" spans="1:1" x14ac:dyDescent="0.25">
      <c r="A326"/>
    </row>
    <row r="327" spans="1:1" x14ac:dyDescent="0.25">
      <c r="A327"/>
    </row>
    <row r="328" spans="1:1" x14ac:dyDescent="0.25">
      <c r="A328"/>
    </row>
    <row r="329" spans="1:1" x14ac:dyDescent="0.25">
      <c r="A329"/>
    </row>
    <row r="330" spans="1:1" x14ac:dyDescent="0.25">
      <c r="A330"/>
    </row>
    <row r="331" spans="1:1" x14ac:dyDescent="0.25">
      <c r="A331"/>
    </row>
    <row r="332" spans="1:1" x14ac:dyDescent="0.25">
      <c r="A332"/>
    </row>
    <row r="333" spans="1:1" x14ac:dyDescent="0.25">
      <c r="A333"/>
    </row>
    <row r="334" spans="1:1" x14ac:dyDescent="0.25">
      <c r="A334"/>
    </row>
    <row r="335" spans="1:1" x14ac:dyDescent="0.25">
      <c r="A335"/>
    </row>
    <row r="336" spans="1:1" x14ac:dyDescent="0.25">
      <c r="A336"/>
    </row>
    <row r="337" spans="1:1" x14ac:dyDescent="0.25">
      <c r="A337"/>
    </row>
    <row r="338" spans="1:1" x14ac:dyDescent="0.25">
      <c r="A338"/>
    </row>
    <row r="339" spans="1:1" x14ac:dyDescent="0.25">
      <c r="A339"/>
    </row>
    <row r="340" spans="1:1" x14ac:dyDescent="0.25">
      <c r="A340"/>
    </row>
    <row r="341" spans="1:1" x14ac:dyDescent="0.25">
      <c r="A341"/>
    </row>
    <row r="342" spans="1:1" x14ac:dyDescent="0.25">
      <c r="A342"/>
    </row>
    <row r="343" spans="1:1" x14ac:dyDescent="0.25">
      <c r="A343"/>
    </row>
    <row r="344" spans="1:1" x14ac:dyDescent="0.25">
      <c r="A344"/>
    </row>
    <row r="345" spans="1:1" x14ac:dyDescent="0.25">
      <c r="A345"/>
    </row>
    <row r="346" spans="1:1" x14ac:dyDescent="0.25">
      <c r="A346"/>
    </row>
    <row r="347" spans="1:1" x14ac:dyDescent="0.25">
      <c r="A347"/>
    </row>
    <row r="348" spans="1:1" x14ac:dyDescent="0.25">
      <c r="A348"/>
    </row>
    <row r="349" spans="1:1" x14ac:dyDescent="0.25">
      <c r="A349"/>
    </row>
    <row r="350" spans="1:1" x14ac:dyDescent="0.25">
      <c r="A350"/>
    </row>
    <row r="351" spans="1:1" x14ac:dyDescent="0.25">
      <c r="A351"/>
    </row>
    <row r="352" spans="1:1" x14ac:dyDescent="0.25">
      <c r="A352"/>
    </row>
    <row r="353" spans="1:1" x14ac:dyDescent="0.25">
      <c r="A353"/>
    </row>
    <row r="354" spans="1:1" x14ac:dyDescent="0.25">
      <c r="A354"/>
    </row>
    <row r="355" spans="1:1" x14ac:dyDescent="0.25">
      <c r="A355"/>
    </row>
    <row r="356" spans="1:1" x14ac:dyDescent="0.25">
      <c r="A356"/>
    </row>
    <row r="357" spans="1:1" x14ac:dyDescent="0.25">
      <c r="A357"/>
    </row>
    <row r="358" spans="1:1" x14ac:dyDescent="0.25">
      <c r="A358"/>
    </row>
    <row r="359" spans="1:1" x14ac:dyDescent="0.25">
      <c r="A359"/>
    </row>
    <row r="360" spans="1:1" x14ac:dyDescent="0.25">
      <c r="A360"/>
    </row>
    <row r="361" spans="1:1" x14ac:dyDescent="0.25">
      <c r="A361"/>
    </row>
    <row r="362" spans="1:1" x14ac:dyDescent="0.25">
      <c r="A362"/>
    </row>
    <row r="363" spans="1:1" x14ac:dyDescent="0.25">
      <c r="A363"/>
    </row>
    <row r="364" spans="1:1" x14ac:dyDescent="0.25">
      <c r="A364"/>
    </row>
    <row r="365" spans="1:1" x14ac:dyDescent="0.25">
      <c r="A365"/>
    </row>
    <row r="366" spans="1:1" x14ac:dyDescent="0.25">
      <c r="A366"/>
    </row>
    <row r="367" spans="1:1" x14ac:dyDescent="0.25">
      <c r="A367"/>
    </row>
    <row r="368" spans="1:1" x14ac:dyDescent="0.25">
      <c r="A368"/>
    </row>
    <row r="369" spans="1:1" x14ac:dyDescent="0.25">
      <c r="A369"/>
    </row>
    <row r="370" spans="1:1" x14ac:dyDescent="0.25">
      <c r="A370"/>
    </row>
    <row r="371" spans="1:1" x14ac:dyDescent="0.25">
      <c r="A371"/>
    </row>
    <row r="372" spans="1:1" x14ac:dyDescent="0.25">
      <c r="A372"/>
    </row>
    <row r="373" spans="1:1" x14ac:dyDescent="0.25">
      <c r="A373"/>
    </row>
    <row r="374" spans="1:1" x14ac:dyDescent="0.25">
      <c r="A374"/>
    </row>
    <row r="375" spans="1:1" x14ac:dyDescent="0.25">
      <c r="A375"/>
    </row>
    <row r="376" spans="1:1" x14ac:dyDescent="0.25">
      <c r="A376"/>
    </row>
    <row r="377" spans="1:1" x14ac:dyDescent="0.25">
      <c r="A377"/>
    </row>
    <row r="378" spans="1:1" x14ac:dyDescent="0.25">
      <c r="A378"/>
    </row>
    <row r="379" spans="1:1" x14ac:dyDescent="0.25">
      <c r="A379"/>
    </row>
    <row r="380" spans="1:1" x14ac:dyDescent="0.25">
      <c r="A380"/>
    </row>
    <row r="381" spans="1:1" x14ac:dyDescent="0.25">
      <c r="A381"/>
    </row>
    <row r="382" spans="1:1" x14ac:dyDescent="0.25">
      <c r="A382"/>
    </row>
    <row r="383" spans="1:1" x14ac:dyDescent="0.25">
      <c r="A383"/>
    </row>
    <row r="384" spans="1:1" x14ac:dyDescent="0.25">
      <c r="A384"/>
    </row>
    <row r="385" spans="1:1" x14ac:dyDescent="0.25">
      <c r="A385"/>
    </row>
    <row r="386" spans="1:1" x14ac:dyDescent="0.25">
      <c r="A386"/>
    </row>
    <row r="387" spans="1:1" x14ac:dyDescent="0.25">
      <c r="A387"/>
    </row>
    <row r="388" spans="1:1" x14ac:dyDescent="0.25">
      <c r="A388"/>
    </row>
    <row r="389" spans="1:1" x14ac:dyDescent="0.25">
      <c r="A389"/>
    </row>
    <row r="390" spans="1:1" x14ac:dyDescent="0.25">
      <c r="A390"/>
    </row>
    <row r="391" spans="1:1" x14ac:dyDescent="0.25">
      <c r="A391"/>
    </row>
    <row r="392" spans="1:1" x14ac:dyDescent="0.25">
      <c r="A392"/>
    </row>
    <row r="393" spans="1:1" x14ac:dyDescent="0.25">
      <c r="A393"/>
    </row>
    <row r="394" spans="1:1" x14ac:dyDescent="0.25">
      <c r="A394"/>
    </row>
    <row r="395" spans="1:1" x14ac:dyDescent="0.25">
      <c r="A395"/>
    </row>
    <row r="396" spans="1:1" x14ac:dyDescent="0.25">
      <c r="A396"/>
    </row>
    <row r="397" spans="1:1" x14ac:dyDescent="0.25">
      <c r="A397"/>
    </row>
    <row r="398" spans="1:1" x14ac:dyDescent="0.25">
      <c r="A398"/>
    </row>
    <row r="399" spans="1:1" x14ac:dyDescent="0.25">
      <c r="A399"/>
    </row>
    <row r="400" spans="1:1" x14ac:dyDescent="0.25">
      <c r="A400"/>
    </row>
    <row r="401" spans="1:1" x14ac:dyDescent="0.25">
      <c r="A401"/>
    </row>
    <row r="402" spans="1:1" x14ac:dyDescent="0.25">
      <c r="A402"/>
    </row>
    <row r="403" spans="1:1" x14ac:dyDescent="0.25">
      <c r="A403"/>
    </row>
    <row r="404" spans="1:1" x14ac:dyDescent="0.25">
      <c r="A404"/>
    </row>
    <row r="405" spans="1:1" x14ac:dyDescent="0.25">
      <c r="A405"/>
    </row>
    <row r="406" spans="1:1" x14ac:dyDescent="0.25">
      <c r="A406"/>
    </row>
    <row r="407" spans="1:1" x14ac:dyDescent="0.25">
      <c r="A407"/>
    </row>
    <row r="408" spans="1:1" x14ac:dyDescent="0.25">
      <c r="A408"/>
    </row>
    <row r="409" spans="1:1" x14ac:dyDescent="0.25">
      <c r="A409"/>
    </row>
    <row r="410" spans="1:1" x14ac:dyDescent="0.25">
      <c r="A410"/>
    </row>
    <row r="411" spans="1:1" x14ac:dyDescent="0.25">
      <c r="A411"/>
    </row>
    <row r="412" spans="1:1" x14ac:dyDescent="0.25">
      <c r="A412"/>
    </row>
    <row r="413" spans="1:1" x14ac:dyDescent="0.25">
      <c r="A413"/>
    </row>
    <row r="414" spans="1:1" x14ac:dyDescent="0.25">
      <c r="A414"/>
    </row>
    <row r="415" spans="1:1" x14ac:dyDescent="0.25">
      <c r="A415"/>
    </row>
    <row r="416" spans="1:1" x14ac:dyDescent="0.25">
      <c r="A416"/>
    </row>
    <row r="417" spans="1:1" x14ac:dyDescent="0.25">
      <c r="A417"/>
    </row>
    <row r="418" spans="1:1" x14ac:dyDescent="0.25">
      <c r="A418"/>
    </row>
    <row r="419" spans="1:1" x14ac:dyDescent="0.25">
      <c r="A419"/>
    </row>
    <row r="420" spans="1:1" x14ac:dyDescent="0.25">
      <c r="A420"/>
    </row>
    <row r="421" spans="1:1" x14ac:dyDescent="0.25">
      <c r="A421"/>
    </row>
    <row r="422" spans="1:1" x14ac:dyDescent="0.25">
      <c r="A422"/>
    </row>
    <row r="423" spans="1:1" x14ac:dyDescent="0.25">
      <c r="A423"/>
    </row>
    <row r="424" spans="1:1" x14ac:dyDescent="0.25">
      <c r="A424"/>
    </row>
    <row r="425" spans="1:1" x14ac:dyDescent="0.25">
      <c r="A425"/>
    </row>
    <row r="426" spans="1:1" x14ac:dyDescent="0.25">
      <c r="A426"/>
    </row>
    <row r="427" spans="1:1" x14ac:dyDescent="0.25">
      <c r="A427"/>
    </row>
    <row r="428" spans="1:1" x14ac:dyDescent="0.25">
      <c r="A428"/>
    </row>
    <row r="429" spans="1:1" x14ac:dyDescent="0.25">
      <c r="A429"/>
    </row>
    <row r="430" spans="1:1" x14ac:dyDescent="0.25">
      <c r="A430"/>
    </row>
    <row r="431" spans="1:1" x14ac:dyDescent="0.25">
      <c r="A431"/>
    </row>
    <row r="432" spans="1:1" x14ac:dyDescent="0.25">
      <c r="A432"/>
    </row>
    <row r="433" spans="1:1" x14ac:dyDescent="0.25">
      <c r="A433"/>
    </row>
    <row r="434" spans="1:1" x14ac:dyDescent="0.25">
      <c r="A434"/>
    </row>
    <row r="435" spans="1:1" x14ac:dyDescent="0.25">
      <c r="A435"/>
    </row>
    <row r="436" spans="1:1" x14ac:dyDescent="0.25">
      <c r="A436"/>
    </row>
    <row r="437" spans="1:1" x14ac:dyDescent="0.25">
      <c r="A437"/>
    </row>
    <row r="438" spans="1:1" x14ac:dyDescent="0.25">
      <c r="A438"/>
    </row>
    <row r="439" spans="1:1" x14ac:dyDescent="0.25">
      <c r="A439"/>
    </row>
    <row r="440" spans="1:1" x14ac:dyDescent="0.25">
      <c r="A440"/>
    </row>
    <row r="441" spans="1:1" x14ac:dyDescent="0.25">
      <c r="A441"/>
    </row>
    <row r="442" spans="1:1" x14ac:dyDescent="0.25">
      <c r="A442"/>
    </row>
    <row r="443" spans="1:1" x14ac:dyDescent="0.25">
      <c r="A443"/>
    </row>
    <row r="444" spans="1:1" x14ac:dyDescent="0.25">
      <c r="A444"/>
    </row>
    <row r="445" spans="1:1" x14ac:dyDescent="0.25">
      <c r="A445"/>
    </row>
    <row r="446" spans="1:1" x14ac:dyDescent="0.25">
      <c r="A446"/>
    </row>
    <row r="447" spans="1:1" x14ac:dyDescent="0.25">
      <c r="A447"/>
    </row>
    <row r="448" spans="1:1" x14ac:dyDescent="0.25">
      <c r="A448"/>
    </row>
    <row r="449" spans="1:1" x14ac:dyDescent="0.25">
      <c r="A449"/>
    </row>
    <row r="450" spans="1:1" x14ac:dyDescent="0.25">
      <c r="A450"/>
    </row>
    <row r="451" spans="1:1" x14ac:dyDescent="0.25">
      <c r="A451"/>
    </row>
    <row r="452" spans="1:1" x14ac:dyDescent="0.25">
      <c r="A452"/>
    </row>
    <row r="453" spans="1:1" x14ac:dyDescent="0.25">
      <c r="A453"/>
    </row>
    <row r="454" spans="1:1" x14ac:dyDescent="0.25">
      <c r="A454"/>
    </row>
    <row r="455" spans="1:1" x14ac:dyDescent="0.25">
      <c r="A455"/>
    </row>
    <row r="456" spans="1:1" x14ac:dyDescent="0.25">
      <c r="A456"/>
    </row>
    <row r="457" spans="1:1" x14ac:dyDescent="0.25">
      <c r="A457"/>
    </row>
    <row r="458" spans="1:1" x14ac:dyDescent="0.25">
      <c r="A458"/>
    </row>
    <row r="459" spans="1:1" x14ac:dyDescent="0.25">
      <c r="A459"/>
    </row>
    <row r="460" spans="1:1" x14ac:dyDescent="0.25">
      <c r="A460"/>
    </row>
    <row r="461" spans="1:1" x14ac:dyDescent="0.25">
      <c r="A461"/>
    </row>
    <row r="462" spans="1:1" x14ac:dyDescent="0.25">
      <c r="A462"/>
    </row>
    <row r="463" spans="1:1" x14ac:dyDescent="0.25">
      <c r="A463"/>
    </row>
    <row r="464" spans="1:1" x14ac:dyDescent="0.25">
      <c r="A464"/>
    </row>
    <row r="465" spans="1:1" x14ac:dyDescent="0.25">
      <c r="A465"/>
    </row>
    <row r="466" spans="1:1" x14ac:dyDescent="0.25">
      <c r="A466"/>
    </row>
    <row r="467" spans="1:1" x14ac:dyDescent="0.25">
      <c r="A467"/>
    </row>
    <row r="468" spans="1:1" x14ac:dyDescent="0.25">
      <c r="A468"/>
    </row>
    <row r="469" spans="1:1" x14ac:dyDescent="0.25">
      <c r="A469"/>
    </row>
    <row r="470" spans="1:1" x14ac:dyDescent="0.25">
      <c r="A470"/>
    </row>
    <row r="471" spans="1:1" x14ac:dyDescent="0.25">
      <c r="A471"/>
    </row>
    <row r="472" spans="1:1" x14ac:dyDescent="0.25">
      <c r="A472"/>
    </row>
    <row r="473" spans="1:1" x14ac:dyDescent="0.25">
      <c r="A473"/>
    </row>
    <row r="474" spans="1:1" x14ac:dyDescent="0.25">
      <c r="A474"/>
    </row>
    <row r="475" spans="1:1" x14ac:dyDescent="0.25">
      <c r="A475"/>
    </row>
    <row r="476" spans="1:1" x14ac:dyDescent="0.25">
      <c r="A476"/>
    </row>
    <row r="477" spans="1:1" x14ac:dyDescent="0.25">
      <c r="A477"/>
    </row>
    <row r="478" spans="1:1" x14ac:dyDescent="0.25">
      <c r="A478"/>
    </row>
    <row r="479" spans="1:1" x14ac:dyDescent="0.25">
      <c r="A479"/>
    </row>
    <row r="480" spans="1:1" x14ac:dyDescent="0.25">
      <c r="A480"/>
    </row>
    <row r="481" spans="1:1" x14ac:dyDescent="0.25">
      <c r="A481"/>
    </row>
    <row r="482" spans="1:1" x14ac:dyDescent="0.25">
      <c r="A482"/>
    </row>
    <row r="483" spans="1:1" x14ac:dyDescent="0.25">
      <c r="A483"/>
    </row>
    <row r="484" spans="1:1" x14ac:dyDescent="0.25">
      <c r="A484"/>
    </row>
    <row r="485" spans="1:1" x14ac:dyDescent="0.25">
      <c r="A485"/>
    </row>
    <row r="486" spans="1:1" x14ac:dyDescent="0.25">
      <c r="A486"/>
    </row>
    <row r="487" spans="1:1" x14ac:dyDescent="0.25">
      <c r="A487"/>
    </row>
    <row r="488" spans="1:1" x14ac:dyDescent="0.25">
      <c r="A488"/>
    </row>
    <row r="489" spans="1:1" x14ac:dyDescent="0.25">
      <c r="A489"/>
    </row>
    <row r="490" spans="1:1" x14ac:dyDescent="0.25">
      <c r="A490"/>
    </row>
    <row r="491" spans="1:1" x14ac:dyDescent="0.25">
      <c r="A491"/>
    </row>
    <row r="492" spans="1:1" x14ac:dyDescent="0.25">
      <c r="A492"/>
    </row>
    <row r="493" spans="1:1" x14ac:dyDescent="0.25">
      <c r="A493"/>
    </row>
    <row r="494" spans="1:1" x14ac:dyDescent="0.25">
      <c r="A494"/>
    </row>
    <row r="495" spans="1:1" x14ac:dyDescent="0.25">
      <c r="A495"/>
    </row>
    <row r="496" spans="1:1" x14ac:dyDescent="0.25">
      <c r="A496"/>
    </row>
    <row r="497" spans="1:1" x14ac:dyDescent="0.25">
      <c r="A497"/>
    </row>
    <row r="498" spans="1:1" x14ac:dyDescent="0.25">
      <c r="A498"/>
    </row>
    <row r="499" spans="1:1" x14ac:dyDescent="0.25">
      <c r="A499"/>
    </row>
    <row r="500" spans="1:1" x14ac:dyDescent="0.25">
      <c r="A500"/>
    </row>
    <row r="501" spans="1:1" x14ac:dyDescent="0.25">
      <c r="A501"/>
    </row>
    <row r="502" spans="1:1" x14ac:dyDescent="0.25">
      <c r="A502"/>
    </row>
    <row r="503" spans="1:1" x14ac:dyDescent="0.25">
      <c r="A503"/>
    </row>
    <row r="504" spans="1:1" x14ac:dyDescent="0.25">
      <c r="A504"/>
    </row>
    <row r="505" spans="1:1" x14ac:dyDescent="0.25">
      <c r="A505"/>
    </row>
    <row r="506" spans="1:1" x14ac:dyDescent="0.25">
      <c r="A506"/>
    </row>
    <row r="507" spans="1:1" x14ac:dyDescent="0.25">
      <c r="A507"/>
    </row>
    <row r="508" spans="1:1" x14ac:dyDescent="0.25">
      <c r="A508"/>
    </row>
    <row r="509" spans="1:1" x14ac:dyDescent="0.25">
      <c r="A509"/>
    </row>
    <row r="510" spans="1:1" x14ac:dyDescent="0.25">
      <c r="A510"/>
    </row>
    <row r="511" spans="1:1" x14ac:dyDescent="0.25">
      <c r="A511"/>
    </row>
    <row r="512" spans="1:1" x14ac:dyDescent="0.25">
      <c r="A512"/>
    </row>
    <row r="513" spans="1:1" x14ac:dyDescent="0.25">
      <c r="A513"/>
    </row>
    <row r="514" spans="1:1" x14ac:dyDescent="0.25">
      <c r="A514"/>
    </row>
    <row r="515" spans="1:1" x14ac:dyDescent="0.25">
      <c r="A515"/>
    </row>
    <row r="516" spans="1:1" x14ac:dyDescent="0.25">
      <c r="A516"/>
    </row>
    <row r="517" spans="1:1" x14ac:dyDescent="0.25">
      <c r="A517"/>
    </row>
    <row r="518" spans="1:1" x14ac:dyDescent="0.25">
      <c r="A518"/>
    </row>
    <row r="519" spans="1:1" x14ac:dyDescent="0.25">
      <c r="A519"/>
    </row>
    <row r="520" spans="1:1" x14ac:dyDescent="0.25">
      <c r="A520"/>
    </row>
    <row r="521" spans="1:1" x14ac:dyDescent="0.25">
      <c r="A521"/>
    </row>
    <row r="522" spans="1:1" x14ac:dyDescent="0.25">
      <c r="A522"/>
    </row>
    <row r="523" spans="1:1" x14ac:dyDescent="0.25">
      <c r="A523"/>
    </row>
    <row r="524" spans="1:1" x14ac:dyDescent="0.25">
      <c r="A524"/>
    </row>
    <row r="525" spans="1:1" x14ac:dyDescent="0.25">
      <c r="A525"/>
    </row>
    <row r="526" spans="1:1" x14ac:dyDescent="0.25">
      <c r="A526"/>
    </row>
    <row r="527" spans="1:1" x14ac:dyDescent="0.25">
      <c r="A527"/>
    </row>
    <row r="528" spans="1:1" x14ac:dyDescent="0.25">
      <c r="A528"/>
    </row>
    <row r="529" spans="1:1" x14ac:dyDescent="0.25">
      <c r="A529"/>
    </row>
    <row r="530" spans="1:1" x14ac:dyDescent="0.25">
      <c r="A530"/>
    </row>
    <row r="531" spans="1:1" x14ac:dyDescent="0.25">
      <c r="A531"/>
    </row>
    <row r="532" spans="1:1" x14ac:dyDescent="0.25">
      <c r="A532"/>
    </row>
    <row r="533" spans="1:1" x14ac:dyDescent="0.25">
      <c r="A533"/>
    </row>
    <row r="534" spans="1:1" x14ac:dyDescent="0.25">
      <c r="A534"/>
    </row>
    <row r="535" spans="1:1" x14ac:dyDescent="0.25">
      <c r="A535"/>
    </row>
    <row r="536" spans="1:1" x14ac:dyDescent="0.25">
      <c r="A536"/>
    </row>
    <row r="537" spans="1:1" x14ac:dyDescent="0.25">
      <c r="A537"/>
    </row>
    <row r="538" spans="1:1" x14ac:dyDescent="0.25">
      <c r="A538"/>
    </row>
    <row r="539" spans="1:1" x14ac:dyDescent="0.25">
      <c r="A539"/>
    </row>
    <row r="540" spans="1:1" x14ac:dyDescent="0.25">
      <c r="A540"/>
    </row>
    <row r="541" spans="1:1" x14ac:dyDescent="0.25">
      <c r="A541"/>
    </row>
    <row r="542" spans="1:1" x14ac:dyDescent="0.25">
      <c r="A542"/>
    </row>
    <row r="543" spans="1:1" x14ac:dyDescent="0.25">
      <c r="A543"/>
    </row>
    <row r="544" spans="1:1" x14ac:dyDescent="0.25">
      <c r="A544"/>
    </row>
    <row r="545" spans="1:1" x14ac:dyDescent="0.25">
      <c r="A545"/>
    </row>
    <row r="546" spans="1:1" x14ac:dyDescent="0.25">
      <c r="A546"/>
    </row>
    <row r="547" spans="1:1" x14ac:dyDescent="0.25">
      <c r="A547"/>
    </row>
    <row r="548" spans="1:1" x14ac:dyDescent="0.25">
      <c r="A548"/>
    </row>
    <row r="549" spans="1:1" x14ac:dyDescent="0.25">
      <c r="A549"/>
    </row>
    <row r="550" spans="1:1" x14ac:dyDescent="0.25">
      <c r="A550"/>
    </row>
    <row r="551" spans="1:1" x14ac:dyDescent="0.25">
      <c r="A551"/>
    </row>
    <row r="552" spans="1:1" x14ac:dyDescent="0.25">
      <c r="A552"/>
    </row>
    <row r="553" spans="1:1" x14ac:dyDescent="0.25">
      <c r="A553"/>
    </row>
    <row r="554" spans="1:1" x14ac:dyDescent="0.25">
      <c r="A554"/>
    </row>
    <row r="555" spans="1:1" x14ac:dyDescent="0.25">
      <c r="A555"/>
    </row>
    <row r="556" spans="1:1" x14ac:dyDescent="0.25">
      <c r="A556"/>
    </row>
    <row r="557" spans="1:1" x14ac:dyDescent="0.25">
      <c r="A557"/>
    </row>
    <row r="558" spans="1:1" x14ac:dyDescent="0.25">
      <c r="A558"/>
    </row>
    <row r="559" spans="1:1" x14ac:dyDescent="0.25">
      <c r="A559"/>
    </row>
    <row r="560" spans="1:1" x14ac:dyDescent="0.25">
      <c r="A560"/>
    </row>
    <row r="561" spans="1:1" x14ac:dyDescent="0.25">
      <c r="A561"/>
    </row>
    <row r="562" spans="1:1" x14ac:dyDescent="0.25">
      <c r="A562"/>
    </row>
    <row r="563" spans="1:1" x14ac:dyDescent="0.25">
      <c r="A563"/>
    </row>
    <row r="564" spans="1:1" x14ac:dyDescent="0.25">
      <c r="A564"/>
    </row>
    <row r="565" spans="1:1" x14ac:dyDescent="0.25">
      <c r="A565"/>
    </row>
    <row r="566" spans="1:1" x14ac:dyDescent="0.25">
      <c r="A566"/>
    </row>
    <row r="567" spans="1:1" x14ac:dyDescent="0.25">
      <c r="A567"/>
    </row>
    <row r="568" spans="1:1" x14ac:dyDescent="0.25">
      <c r="A568"/>
    </row>
    <row r="569" spans="1:1" x14ac:dyDescent="0.25">
      <c r="A569"/>
    </row>
    <row r="570" spans="1:1" x14ac:dyDescent="0.25">
      <c r="A570"/>
    </row>
    <row r="571" spans="1:1" x14ac:dyDescent="0.25">
      <c r="A571"/>
    </row>
    <row r="572" spans="1:1" x14ac:dyDescent="0.25">
      <c r="A572"/>
    </row>
    <row r="573" spans="1:1" x14ac:dyDescent="0.25">
      <c r="A573"/>
    </row>
    <row r="574" spans="1:1" x14ac:dyDescent="0.25">
      <c r="A574"/>
    </row>
    <row r="575" spans="1:1" x14ac:dyDescent="0.25">
      <c r="A575"/>
    </row>
    <row r="576" spans="1:1" x14ac:dyDescent="0.25">
      <c r="A576"/>
    </row>
    <row r="577" spans="1:1" x14ac:dyDescent="0.25">
      <c r="A577"/>
    </row>
    <row r="578" spans="1:1" x14ac:dyDescent="0.25">
      <c r="A578"/>
    </row>
    <row r="579" spans="1:1" x14ac:dyDescent="0.25">
      <c r="A579"/>
    </row>
    <row r="580" spans="1:1" x14ac:dyDescent="0.25">
      <c r="A580"/>
    </row>
    <row r="581" spans="1:1" x14ac:dyDescent="0.25">
      <c r="A581"/>
    </row>
    <row r="582" spans="1:1" x14ac:dyDescent="0.25">
      <c r="A582"/>
    </row>
    <row r="583" spans="1:1" x14ac:dyDescent="0.25">
      <c r="A583"/>
    </row>
    <row r="584" spans="1:1" x14ac:dyDescent="0.25">
      <c r="A584"/>
    </row>
    <row r="585" spans="1:1" x14ac:dyDescent="0.25">
      <c r="A585"/>
    </row>
    <row r="586" spans="1:1" x14ac:dyDescent="0.25">
      <c r="A586"/>
    </row>
    <row r="587" spans="1:1" x14ac:dyDescent="0.25">
      <c r="A587"/>
    </row>
    <row r="588" spans="1:1" x14ac:dyDescent="0.25">
      <c r="A588"/>
    </row>
    <row r="589" spans="1:1" x14ac:dyDescent="0.25">
      <c r="A589"/>
    </row>
    <row r="590" spans="1:1" x14ac:dyDescent="0.25">
      <c r="A590"/>
    </row>
    <row r="591" spans="1:1" x14ac:dyDescent="0.25">
      <c r="A591"/>
    </row>
    <row r="592" spans="1:1" x14ac:dyDescent="0.25">
      <c r="A592"/>
    </row>
    <row r="593" spans="1:1" x14ac:dyDescent="0.25">
      <c r="A593"/>
    </row>
    <row r="594" spans="1:1" x14ac:dyDescent="0.25">
      <c r="A594"/>
    </row>
    <row r="595" spans="1:1" x14ac:dyDescent="0.25">
      <c r="A595"/>
    </row>
    <row r="596" spans="1:1" x14ac:dyDescent="0.25">
      <c r="A596"/>
    </row>
    <row r="597" spans="1:1" x14ac:dyDescent="0.25">
      <c r="A597"/>
    </row>
    <row r="598" spans="1:1" x14ac:dyDescent="0.25">
      <c r="A598"/>
    </row>
    <row r="599" spans="1:1" x14ac:dyDescent="0.25">
      <c r="A599"/>
    </row>
    <row r="600" spans="1:1" x14ac:dyDescent="0.25">
      <c r="A600"/>
    </row>
    <row r="601" spans="1:1" x14ac:dyDescent="0.25">
      <c r="A601"/>
    </row>
    <row r="602" spans="1:1" x14ac:dyDescent="0.25">
      <c r="A602"/>
    </row>
    <row r="603" spans="1:1" x14ac:dyDescent="0.25">
      <c r="A603"/>
    </row>
    <row r="604" spans="1:1" x14ac:dyDescent="0.25">
      <c r="A604"/>
    </row>
    <row r="605" spans="1:1" x14ac:dyDescent="0.25">
      <c r="A605"/>
    </row>
    <row r="606" spans="1:1" x14ac:dyDescent="0.25">
      <c r="A606"/>
    </row>
    <row r="607" spans="1:1" x14ac:dyDescent="0.25">
      <c r="A607"/>
    </row>
    <row r="608" spans="1:1" x14ac:dyDescent="0.25">
      <c r="A608"/>
    </row>
    <row r="609" spans="1:1" x14ac:dyDescent="0.25">
      <c r="A609"/>
    </row>
    <row r="610" spans="1:1" x14ac:dyDescent="0.25">
      <c r="A610"/>
    </row>
    <row r="611" spans="1:1" x14ac:dyDescent="0.25">
      <c r="A611"/>
    </row>
    <row r="612" spans="1:1" x14ac:dyDescent="0.25">
      <c r="A612"/>
    </row>
    <row r="613" spans="1:1" x14ac:dyDescent="0.25">
      <c r="A613"/>
    </row>
    <row r="614" spans="1:1" x14ac:dyDescent="0.25">
      <c r="A614"/>
    </row>
    <row r="615" spans="1:1" x14ac:dyDescent="0.25">
      <c r="A615"/>
    </row>
    <row r="616" spans="1:1" x14ac:dyDescent="0.25">
      <c r="A616"/>
    </row>
    <row r="617" spans="1:1" x14ac:dyDescent="0.25">
      <c r="A617"/>
    </row>
    <row r="618" spans="1:1" x14ac:dyDescent="0.25">
      <c r="A618"/>
    </row>
    <row r="619" spans="1:1" x14ac:dyDescent="0.25">
      <c r="A619"/>
    </row>
    <row r="620" spans="1:1" x14ac:dyDescent="0.25">
      <c r="A620"/>
    </row>
    <row r="621" spans="1:1" x14ac:dyDescent="0.25">
      <c r="A621"/>
    </row>
    <row r="622" spans="1:1" x14ac:dyDescent="0.25">
      <c r="A622"/>
    </row>
    <row r="623" spans="1:1" x14ac:dyDescent="0.25">
      <c r="A623"/>
    </row>
    <row r="624" spans="1:1" x14ac:dyDescent="0.25">
      <c r="A624"/>
    </row>
    <row r="625" spans="1:1" x14ac:dyDescent="0.25">
      <c r="A625"/>
    </row>
    <row r="626" spans="1:1" x14ac:dyDescent="0.25">
      <c r="A626"/>
    </row>
    <row r="627" spans="1:1" x14ac:dyDescent="0.25">
      <c r="A627"/>
    </row>
    <row r="628" spans="1:1" x14ac:dyDescent="0.25">
      <c r="A628"/>
    </row>
    <row r="629" spans="1:1" x14ac:dyDescent="0.25">
      <c r="A629"/>
    </row>
    <row r="630" spans="1:1" x14ac:dyDescent="0.25">
      <c r="A630"/>
    </row>
    <row r="631" spans="1:1" x14ac:dyDescent="0.25">
      <c r="A631"/>
    </row>
    <row r="632" spans="1:1" x14ac:dyDescent="0.25">
      <c r="A632"/>
    </row>
    <row r="633" spans="1:1" x14ac:dyDescent="0.25">
      <c r="A633"/>
    </row>
    <row r="634" spans="1:1" x14ac:dyDescent="0.25">
      <c r="A634"/>
    </row>
    <row r="635" spans="1:1" x14ac:dyDescent="0.25">
      <c r="A635"/>
    </row>
    <row r="636" spans="1:1" x14ac:dyDescent="0.25">
      <c r="A636"/>
    </row>
    <row r="637" spans="1:1" x14ac:dyDescent="0.25">
      <c r="A637"/>
    </row>
    <row r="638" spans="1:1" x14ac:dyDescent="0.25">
      <c r="A638"/>
    </row>
    <row r="639" spans="1:1" x14ac:dyDescent="0.25">
      <c r="A639"/>
    </row>
    <row r="640" spans="1:1" x14ac:dyDescent="0.25">
      <c r="A640"/>
    </row>
    <row r="641" spans="1:1" x14ac:dyDescent="0.25">
      <c r="A641"/>
    </row>
    <row r="642" spans="1:1" x14ac:dyDescent="0.25">
      <c r="A642"/>
    </row>
    <row r="643" spans="1:1" x14ac:dyDescent="0.25">
      <c r="A643"/>
    </row>
    <row r="644" spans="1:1" x14ac:dyDescent="0.25">
      <c r="A644"/>
    </row>
    <row r="645" spans="1:1" x14ac:dyDescent="0.25">
      <c r="A645"/>
    </row>
    <row r="646" spans="1:1" x14ac:dyDescent="0.25">
      <c r="A646"/>
    </row>
    <row r="647" spans="1:1" x14ac:dyDescent="0.25">
      <c r="A647"/>
    </row>
    <row r="648" spans="1:1" x14ac:dyDescent="0.25">
      <c r="A648"/>
    </row>
    <row r="649" spans="1:1" x14ac:dyDescent="0.25">
      <c r="A649"/>
    </row>
    <row r="650" spans="1:1" x14ac:dyDescent="0.25">
      <c r="A650"/>
    </row>
    <row r="651" spans="1:1" x14ac:dyDescent="0.25">
      <c r="A651"/>
    </row>
    <row r="652" spans="1:1" x14ac:dyDescent="0.25">
      <c r="A652"/>
    </row>
    <row r="653" spans="1:1" x14ac:dyDescent="0.25">
      <c r="A653"/>
    </row>
    <row r="654" spans="1:1" x14ac:dyDescent="0.25">
      <c r="A654"/>
    </row>
    <row r="655" spans="1:1" x14ac:dyDescent="0.25">
      <c r="A655"/>
    </row>
    <row r="656" spans="1:1" x14ac:dyDescent="0.25">
      <c r="A656"/>
    </row>
    <row r="657" spans="1:1" x14ac:dyDescent="0.25">
      <c r="A657"/>
    </row>
    <row r="658" spans="1:1" x14ac:dyDescent="0.25">
      <c r="A658"/>
    </row>
    <row r="659" spans="1:1" x14ac:dyDescent="0.25">
      <c r="A659"/>
    </row>
    <row r="660" spans="1:1" x14ac:dyDescent="0.25">
      <c r="A660"/>
    </row>
    <row r="661" spans="1:1" x14ac:dyDescent="0.25">
      <c r="A661"/>
    </row>
    <row r="662" spans="1:1" x14ac:dyDescent="0.25">
      <c r="A662"/>
    </row>
    <row r="663" spans="1:1" x14ac:dyDescent="0.25">
      <c r="A663"/>
    </row>
    <row r="664" spans="1:1" x14ac:dyDescent="0.25">
      <c r="A664"/>
    </row>
    <row r="665" spans="1:1" x14ac:dyDescent="0.25">
      <c r="A665"/>
    </row>
    <row r="666" spans="1:1" x14ac:dyDescent="0.25">
      <c r="A666"/>
    </row>
    <row r="667" spans="1:1" x14ac:dyDescent="0.25">
      <c r="A667"/>
    </row>
    <row r="668" spans="1:1" x14ac:dyDescent="0.25">
      <c r="A668"/>
    </row>
    <row r="669" spans="1:1" x14ac:dyDescent="0.25">
      <c r="A669"/>
    </row>
    <row r="670" spans="1:1" x14ac:dyDescent="0.25">
      <c r="A670"/>
    </row>
    <row r="671" spans="1:1" x14ac:dyDescent="0.25">
      <c r="A671"/>
    </row>
    <row r="672" spans="1:1" x14ac:dyDescent="0.25">
      <c r="A672"/>
    </row>
    <row r="673" spans="1:1" x14ac:dyDescent="0.25">
      <c r="A673"/>
    </row>
    <row r="674" spans="1:1" x14ac:dyDescent="0.25">
      <c r="A674"/>
    </row>
    <row r="675" spans="1:1" x14ac:dyDescent="0.25">
      <c r="A675"/>
    </row>
    <row r="676" spans="1:1" x14ac:dyDescent="0.25">
      <c r="A676"/>
    </row>
    <row r="677" spans="1:1" x14ac:dyDescent="0.25">
      <c r="A677"/>
    </row>
    <row r="678" spans="1:1" x14ac:dyDescent="0.25">
      <c r="A678"/>
    </row>
    <row r="679" spans="1:1" x14ac:dyDescent="0.25">
      <c r="A679"/>
    </row>
    <row r="680" spans="1:1" x14ac:dyDescent="0.25">
      <c r="A680"/>
    </row>
    <row r="681" spans="1:1" x14ac:dyDescent="0.25">
      <c r="A681"/>
    </row>
    <row r="682" spans="1:1" x14ac:dyDescent="0.25">
      <c r="A682"/>
    </row>
    <row r="683" spans="1:1" x14ac:dyDescent="0.25">
      <c r="A683"/>
    </row>
    <row r="684" spans="1:1" x14ac:dyDescent="0.25">
      <c r="A684"/>
    </row>
    <row r="685" spans="1:1" x14ac:dyDescent="0.25">
      <c r="A685"/>
    </row>
    <row r="686" spans="1:1" x14ac:dyDescent="0.25">
      <c r="A686"/>
    </row>
    <row r="687" spans="1:1" x14ac:dyDescent="0.25">
      <c r="A687"/>
    </row>
    <row r="688" spans="1:1" x14ac:dyDescent="0.25">
      <c r="A688"/>
    </row>
    <row r="689" spans="1:1" x14ac:dyDescent="0.25">
      <c r="A689"/>
    </row>
    <row r="690" spans="1:1" x14ac:dyDescent="0.25">
      <c r="A690"/>
    </row>
    <row r="691" spans="1:1" x14ac:dyDescent="0.25">
      <c r="A691"/>
    </row>
    <row r="692" spans="1:1" x14ac:dyDescent="0.25">
      <c r="A692"/>
    </row>
    <row r="693" spans="1:1" x14ac:dyDescent="0.25">
      <c r="A693"/>
    </row>
    <row r="694" spans="1:1" x14ac:dyDescent="0.25">
      <c r="A694"/>
    </row>
    <row r="695" spans="1:1" x14ac:dyDescent="0.25">
      <c r="A695"/>
    </row>
    <row r="696" spans="1:1" x14ac:dyDescent="0.25">
      <c r="A696"/>
    </row>
    <row r="697" spans="1:1" x14ac:dyDescent="0.25">
      <c r="A697"/>
    </row>
    <row r="698" spans="1:1" x14ac:dyDescent="0.25">
      <c r="A698"/>
    </row>
    <row r="699" spans="1:1" x14ac:dyDescent="0.25">
      <c r="A699"/>
    </row>
    <row r="700" spans="1:1" x14ac:dyDescent="0.25">
      <c r="A700"/>
    </row>
    <row r="701" spans="1:1" x14ac:dyDescent="0.25">
      <c r="A701"/>
    </row>
    <row r="702" spans="1:1" x14ac:dyDescent="0.25">
      <c r="A702"/>
    </row>
    <row r="703" spans="1:1" x14ac:dyDescent="0.25">
      <c r="A703"/>
    </row>
    <row r="704" spans="1:1" x14ac:dyDescent="0.25">
      <c r="A704"/>
    </row>
    <row r="705" spans="1:1" x14ac:dyDescent="0.25">
      <c r="A705"/>
    </row>
    <row r="706" spans="1:1" x14ac:dyDescent="0.25">
      <c r="A706"/>
    </row>
    <row r="707" spans="1:1" x14ac:dyDescent="0.25">
      <c r="A707"/>
    </row>
    <row r="708" spans="1:1" x14ac:dyDescent="0.25">
      <c r="A708"/>
    </row>
    <row r="709" spans="1:1" x14ac:dyDescent="0.25">
      <c r="A709"/>
    </row>
    <row r="710" spans="1:1" x14ac:dyDescent="0.25">
      <c r="A710"/>
    </row>
    <row r="711" spans="1:1" x14ac:dyDescent="0.25">
      <c r="A711"/>
    </row>
    <row r="712" spans="1:1" x14ac:dyDescent="0.25">
      <c r="A712"/>
    </row>
    <row r="713" spans="1:1" x14ac:dyDescent="0.25">
      <c r="A713"/>
    </row>
    <row r="714" spans="1:1" x14ac:dyDescent="0.25">
      <c r="A714"/>
    </row>
    <row r="715" spans="1:1" x14ac:dyDescent="0.25">
      <c r="A715"/>
    </row>
    <row r="716" spans="1:1" x14ac:dyDescent="0.25">
      <c r="A716"/>
    </row>
    <row r="717" spans="1:1" x14ac:dyDescent="0.25">
      <c r="A717"/>
    </row>
    <row r="718" spans="1:1" x14ac:dyDescent="0.25">
      <c r="A718"/>
    </row>
    <row r="719" spans="1:1" x14ac:dyDescent="0.25">
      <c r="A719"/>
    </row>
    <row r="720" spans="1:1" x14ac:dyDescent="0.25">
      <c r="A720"/>
    </row>
    <row r="721" spans="1:1" x14ac:dyDescent="0.25">
      <c r="A721"/>
    </row>
    <row r="722" spans="1:1" x14ac:dyDescent="0.25">
      <c r="A722"/>
    </row>
    <row r="723" spans="1:1" x14ac:dyDescent="0.25">
      <c r="A723"/>
    </row>
    <row r="724" spans="1:1" x14ac:dyDescent="0.25">
      <c r="A724"/>
    </row>
    <row r="725" spans="1:1" x14ac:dyDescent="0.25">
      <c r="A725"/>
    </row>
    <row r="726" spans="1:1" x14ac:dyDescent="0.25">
      <c r="A726"/>
    </row>
    <row r="727" spans="1:1" x14ac:dyDescent="0.25">
      <c r="A727"/>
    </row>
    <row r="728" spans="1:1" x14ac:dyDescent="0.25">
      <c r="A728"/>
    </row>
    <row r="729" spans="1:1" x14ac:dyDescent="0.25">
      <c r="A729"/>
    </row>
    <row r="730" spans="1:1" x14ac:dyDescent="0.25">
      <c r="A730"/>
    </row>
    <row r="731" spans="1:1" x14ac:dyDescent="0.25">
      <c r="A731"/>
    </row>
    <row r="732" spans="1:1" x14ac:dyDescent="0.25">
      <c r="A732"/>
    </row>
    <row r="733" spans="1:1" x14ac:dyDescent="0.25">
      <c r="A733"/>
    </row>
    <row r="734" spans="1:1" x14ac:dyDescent="0.25">
      <c r="A734"/>
    </row>
    <row r="735" spans="1:1" x14ac:dyDescent="0.25">
      <c r="A735"/>
    </row>
    <row r="736" spans="1:1" x14ac:dyDescent="0.25">
      <c r="A736"/>
    </row>
    <row r="737" spans="1:1" x14ac:dyDescent="0.25">
      <c r="A737"/>
    </row>
    <row r="738" spans="1:1" x14ac:dyDescent="0.25">
      <c r="A738"/>
    </row>
    <row r="739" spans="1:1" x14ac:dyDescent="0.25">
      <c r="A739"/>
    </row>
    <row r="740" spans="1:1" x14ac:dyDescent="0.25">
      <c r="A740"/>
    </row>
    <row r="741" spans="1:1" x14ac:dyDescent="0.25">
      <c r="A741"/>
    </row>
    <row r="742" spans="1:1" x14ac:dyDescent="0.25">
      <c r="A742"/>
    </row>
    <row r="743" spans="1:1" x14ac:dyDescent="0.25">
      <c r="A743"/>
    </row>
    <row r="744" spans="1:1" x14ac:dyDescent="0.25">
      <c r="A744"/>
    </row>
    <row r="745" spans="1:1" x14ac:dyDescent="0.25">
      <c r="A745"/>
    </row>
    <row r="746" spans="1:1" x14ac:dyDescent="0.25">
      <c r="A746"/>
    </row>
    <row r="747" spans="1:1" x14ac:dyDescent="0.25">
      <c r="A747"/>
    </row>
    <row r="748" spans="1:1" x14ac:dyDescent="0.25">
      <c r="A748"/>
    </row>
  </sheetData>
  <conditionalFormatting pivot="1" sqref="N10:N14">
    <cfRule type="top10" priority="6" rank="5"/>
  </conditionalFormatting>
  <conditionalFormatting pivot="1" sqref="N10:N14">
    <cfRule type="top10" dxfId="45" priority="5" rank="5"/>
  </conditionalFormatting>
  <conditionalFormatting sqref="Y10:AB10">
    <cfRule type="colorScale" priority="4">
      <colorScale>
        <cfvo type="min"/>
        <cfvo type="max"/>
        <color rgb="FFC00000"/>
        <color rgb="FFFFFF00"/>
      </colorScale>
    </cfRule>
    <cfRule type="cellIs" dxfId="44" priority="3" operator="greaterThan">
      <formula>0</formula>
    </cfRule>
    <cfRule type="cellIs" dxfId="43" priority="2" operator="lessThan">
      <formula>0</formula>
    </cfRule>
    <cfRule type="cellIs" dxfId="42" priority="1" operator="greaterThan">
      <formula>0</formula>
    </cfRule>
  </conditionalFormatting>
  <pageMargins left="0.7" right="0.7" top="0.75" bottom="0.75" header="0.3" footer="0.3"/>
  <drawing r:id="rId12"/>
  <extLst>
    <ext xmlns:x14="http://schemas.microsoft.com/office/spreadsheetml/2009/9/main" uri="{A8765BA9-456A-4dab-B4F3-ACF838C121DE}">
      <x14:slicerList>
        <x14:slicer r:id="rId1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387725-2CD1-4BCB-A127-E8D44D88F0AB}">
  <dimension ref="A1:W29"/>
  <sheetViews>
    <sheetView showGridLines="0" tabSelected="1" zoomScale="130" zoomScaleNormal="130" workbookViewId="0">
      <selection activeCell="W28" sqref="W28"/>
    </sheetView>
  </sheetViews>
  <sheetFormatPr defaultRowHeight="15" x14ac:dyDescent="0.25"/>
  <cols>
    <col min="1" max="22" width="9.140625" style="12"/>
    <col min="23" max="23" width="3.5703125" style="12" customWidth="1"/>
    <col min="24" max="16384" width="9.140625" style="12"/>
  </cols>
  <sheetData>
    <row r="1" spans="1:23" ht="15.75" thickBot="1" x14ac:dyDescent="0.3">
      <c r="A1" s="23"/>
      <c r="B1" s="24"/>
      <c r="C1" s="24"/>
      <c r="D1" s="24"/>
      <c r="E1" s="24"/>
      <c r="F1" s="24"/>
      <c r="G1" s="24"/>
      <c r="H1" s="24"/>
      <c r="I1" s="24"/>
      <c r="J1" s="24"/>
      <c r="K1" s="24"/>
      <c r="L1" s="24"/>
      <c r="M1" s="24"/>
      <c r="N1" s="24"/>
      <c r="O1" s="24"/>
      <c r="P1" s="24"/>
      <c r="Q1" s="24"/>
      <c r="R1" s="24"/>
      <c r="S1" s="24"/>
      <c r="T1" s="24"/>
      <c r="U1" s="24"/>
      <c r="V1" s="33" t="s">
        <v>3019</v>
      </c>
      <c r="W1" s="25"/>
    </row>
    <row r="2" spans="1:23" ht="19.5" thickBot="1" x14ac:dyDescent="0.45">
      <c r="A2" s="26"/>
      <c r="B2" s="27"/>
      <c r="C2" s="27"/>
      <c r="D2" s="27"/>
      <c r="E2" s="27"/>
      <c r="F2" s="27"/>
      <c r="G2" s="27"/>
      <c r="H2" s="27"/>
      <c r="I2" s="27"/>
      <c r="J2" s="27"/>
      <c r="K2" s="27"/>
      <c r="L2" s="27"/>
      <c r="M2" s="27"/>
      <c r="N2" s="27"/>
      <c r="O2" s="27"/>
      <c r="P2" s="27"/>
      <c r="Q2" s="27"/>
      <c r="R2" s="27"/>
      <c r="S2" s="27"/>
      <c r="T2" s="27"/>
      <c r="U2" s="27"/>
      <c r="V2" s="34">
        <v>2013</v>
      </c>
      <c r="W2" s="28"/>
    </row>
    <row r="3" spans="1:23" ht="15.75" thickBot="1" x14ac:dyDescent="0.3">
      <c r="A3" s="26"/>
      <c r="B3" s="27"/>
      <c r="C3" s="27"/>
      <c r="D3" s="27"/>
      <c r="E3" s="27"/>
      <c r="F3" s="27"/>
      <c r="G3" s="27"/>
      <c r="H3" s="27"/>
      <c r="I3" s="27"/>
      <c r="J3" s="27"/>
      <c r="K3" s="27"/>
      <c r="L3" s="27"/>
      <c r="M3" s="27"/>
      <c r="N3" s="27"/>
      <c r="O3" s="27"/>
      <c r="P3" s="27"/>
      <c r="Q3" s="27"/>
      <c r="R3" s="27"/>
      <c r="S3" s="27"/>
      <c r="T3" s="27"/>
      <c r="U3" s="27"/>
      <c r="V3" s="35" t="s">
        <v>3020</v>
      </c>
      <c r="W3" s="28"/>
    </row>
    <row r="4" spans="1:23" x14ac:dyDescent="0.25">
      <c r="A4" s="26"/>
      <c r="B4" s="27"/>
      <c r="C4" s="27"/>
      <c r="D4" s="27"/>
      <c r="E4" s="27"/>
      <c r="F4" s="27"/>
      <c r="G4" s="27"/>
      <c r="H4" s="27"/>
      <c r="I4" s="27"/>
      <c r="J4" s="27"/>
      <c r="K4" s="27"/>
      <c r="L4" s="27"/>
      <c r="M4" s="27"/>
      <c r="N4" s="27"/>
      <c r="O4" s="27"/>
      <c r="P4" s="27"/>
      <c r="Q4" s="27"/>
      <c r="R4" s="27"/>
      <c r="S4" s="27"/>
      <c r="T4" s="27"/>
      <c r="U4" s="27"/>
      <c r="V4" s="27"/>
      <c r="W4" s="28"/>
    </row>
    <row r="5" spans="1:23" x14ac:dyDescent="0.25">
      <c r="A5" s="26"/>
      <c r="B5" s="27"/>
      <c r="C5" s="27"/>
      <c r="D5" s="27"/>
      <c r="E5" s="27"/>
      <c r="F5" s="27"/>
      <c r="G5" s="27"/>
      <c r="H5" s="27"/>
      <c r="I5" s="27"/>
      <c r="J5" s="27"/>
      <c r="K5" s="27"/>
      <c r="L5" s="27"/>
      <c r="M5" s="27"/>
      <c r="N5" s="27"/>
      <c r="O5" s="27"/>
      <c r="P5" s="27"/>
      <c r="Q5" s="27"/>
      <c r="R5" s="27"/>
      <c r="S5" s="27"/>
      <c r="T5" s="27"/>
      <c r="U5" s="27"/>
      <c r="V5" s="27"/>
      <c r="W5" s="28"/>
    </row>
    <row r="6" spans="1:23" x14ac:dyDescent="0.25">
      <c r="A6" s="26"/>
      <c r="B6" s="27"/>
      <c r="C6" s="27"/>
      <c r="D6" s="27"/>
      <c r="E6" s="27"/>
      <c r="F6" s="27"/>
      <c r="G6" s="27"/>
      <c r="H6" s="27"/>
      <c r="I6" s="27"/>
      <c r="J6" s="27"/>
      <c r="K6" s="27"/>
      <c r="L6" s="27"/>
      <c r="M6" s="27"/>
      <c r="N6" s="27"/>
      <c r="O6" s="27"/>
      <c r="P6" s="27"/>
      <c r="Q6" s="27"/>
      <c r="R6" s="27"/>
      <c r="S6" s="27"/>
      <c r="T6" s="27"/>
      <c r="U6" s="27"/>
      <c r="V6" s="27"/>
      <c r="W6" s="28"/>
    </row>
    <row r="7" spans="1:23" x14ac:dyDescent="0.25">
      <c r="A7" s="26"/>
      <c r="B7" s="27"/>
      <c r="C7" s="27"/>
      <c r="D7" s="27"/>
      <c r="E7" s="27"/>
      <c r="F7" s="27"/>
      <c r="G7" s="27"/>
      <c r="H7" s="27"/>
      <c r="I7" s="27"/>
      <c r="J7" s="27"/>
      <c r="K7" s="27"/>
      <c r="L7" s="27"/>
      <c r="M7" s="27"/>
      <c r="N7" s="27"/>
      <c r="O7" s="27"/>
      <c r="P7" s="27"/>
      <c r="Q7" s="27"/>
      <c r="R7" s="27"/>
      <c r="S7" s="27"/>
      <c r="T7" s="27"/>
      <c r="U7" s="27"/>
      <c r="V7" s="27"/>
      <c r="W7" s="28"/>
    </row>
    <row r="8" spans="1:23" x14ac:dyDescent="0.25">
      <c r="A8" s="26"/>
      <c r="B8" s="27"/>
      <c r="C8" s="27"/>
      <c r="D8" s="27"/>
      <c r="E8" s="27"/>
      <c r="F8" s="27"/>
      <c r="G8" s="27"/>
      <c r="H8" s="27"/>
      <c r="I8" s="27"/>
      <c r="J8" s="27"/>
      <c r="K8" s="27"/>
      <c r="L8" s="27"/>
      <c r="M8" s="27"/>
      <c r="N8" s="27"/>
      <c r="O8" s="27"/>
      <c r="P8" s="27"/>
      <c r="Q8" s="27"/>
      <c r="R8" s="27"/>
      <c r="S8" s="27"/>
      <c r="T8" s="27"/>
      <c r="U8" s="27"/>
      <c r="V8" s="27"/>
      <c r="W8" s="28"/>
    </row>
    <row r="9" spans="1:23" x14ac:dyDescent="0.25">
      <c r="A9" s="26"/>
      <c r="B9" s="27"/>
      <c r="C9" s="27"/>
      <c r="D9" s="27"/>
      <c r="E9" s="27"/>
      <c r="F9" s="27"/>
      <c r="G9" s="27"/>
      <c r="H9" s="27"/>
      <c r="I9" s="27"/>
      <c r="J9" s="27"/>
      <c r="K9" s="27"/>
      <c r="L9" s="27"/>
      <c r="M9" s="27"/>
      <c r="N9" s="27"/>
      <c r="O9" s="27"/>
      <c r="P9" s="27"/>
      <c r="Q9" s="27"/>
      <c r="R9" s="27"/>
      <c r="S9" s="27"/>
      <c r="T9" s="27"/>
      <c r="U9" s="27"/>
      <c r="V9" s="27"/>
      <c r="W9" s="28"/>
    </row>
    <row r="10" spans="1:23" x14ac:dyDescent="0.25">
      <c r="A10" s="26"/>
      <c r="B10" s="27"/>
      <c r="C10" s="27"/>
      <c r="D10" s="27"/>
      <c r="E10" s="27"/>
      <c r="F10" s="27"/>
      <c r="G10" s="27"/>
      <c r="H10" s="27"/>
      <c r="I10" s="27"/>
      <c r="J10" s="27"/>
      <c r="K10" s="27"/>
      <c r="L10" s="27"/>
      <c r="M10" s="27"/>
      <c r="N10" s="27"/>
      <c r="O10" s="27"/>
      <c r="P10" s="27"/>
      <c r="Q10" s="27"/>
      <c r="R10" s="27"/>
      <c r="S10" s="27"/>
      <c r="T10" s="27"/>
      <c r="U10" s="27"/>
      <c r="V10" s="27"/>
      <c r="W10" s="28"/>
    </row>
    <row r="11" spans="1:23" x14ac:dyDescent="0.25">
      <c r="A11" s="26"/>
      <c r="B11" s="27"/>
      <c r="C11" s="27"/>
      <c r="D11" s="27"/>
      <c r="E11" s="27"/>
      <c r="F11" s="27"/>
      <c r="G11" s="27"/>
      <c r="H11" s="27"/>
      <c r="I11" s="27"/>
      <c r="J11" s="27"/>
      <c r="K11" s="27"/>
      <c r="L11" s="27"/>
      <c r="M11" s="27"/>
      <c r="N11" s="27"/>
      <c r="O11" s="27"/>
      <c r="P11" s="27"/>
      <c r="Q11" s="27"/>
      <c r="R11" s="27"/>
      <c r="S11" s="27"/>
      <c r="T11" s="27"/>
      <c r="U11" s="27"/>
      <c r="V11" s="27"/>
      <c r="W11" s="28"/>
    </row>
    <row r="12" spans="1:23" x14ac:dyDescent="0.25">
      <c r="A12" s="26"/>
      <c r="B12" s="27"/>
      <c r="C12" s="27"/>
      <c r="D12" s="27"/>
      <c r="E12" s="27"/>
      <c r="F12" s="27"/>
      <c r="G12" s="27"/>
      <c r="H12" s="27"/>
      <c r="I12" s="27"/>
      <c r="J12" s="27"/>
      <c r="K12" s="27"/>
      <c r="L12" s="27"/>
      <c r="M12" s="27"/>
      <c r="N12" s="27"/>
      <c r="O12" s="27"/>
      <c r="P12" s="27"/>
      <c r="Q12" s="27"/>
      <c r="R12" s="27"/>
      <c r="S12" s="27"/>
      <c r="T12" s="27"/>
      <c r="U12" s="27"/>
      <c r="V12" s="27"/>
      <c r="W12" s="28"/>
    </row>
    <row r="13" spans="1:23" x14ac:dyDescent="0.25">
      <c r="A13" s="26"/>
      <c r="B13" s="27"/>
      <c r="C13" s="27"/>
      <c r="D13" s="27"/>
      <c r="E13" s="27"/>
      <c r="F13" s="27"/>
      <c r="G13" s="27"/>
      <c r="H13" s="27"/>
      <c r="I13" s="27"/>
      <c r="J13" s="27"/>
      <c r="K13" s="27"/>
      <c r="L13" s="27"/>
      <c r="M13" s="27"/>
      <c r="N13" s="27"/>
      <c r="O13" s="27"/>
      <c r="P13" s="27"/>
      <c r="Q13" s="27"/>
      <c r="R13" s="27"/>
      <c r="S13" s="27"/>
      <c r="T13" s="27"/>
      <c r="U13" s="27"/>
      <c r="V13" s="27"/>
      <c r="W13" s="28"/>
    </row>
    <row r="14" spans="1:23" ht="18.75" x14ac:dyDescent="0.4">
      <c r="A14" s="26"/>
      <c r="B14" s="27"/>
      <c r="C14" s="29"/>
      <c r="D14" s="27"/>
      <c r="E14" s="27"/>
      <c r="F14" s="27"/>
      <c r="G14" s="27"/>
      <c r="H14" s="27"/>
      <c r="I14" s="27"/>
      <c r="J14" s="27"/>
      <c r="K14" s="27"/>
      <c r="L14" s="27"/>
      <c r="M14" s="27"/>
      <c r="N14" s="27"/>
      <c r="O14" s="27"/>
      <c r="P14" s="27"/>
      <c r="Q14" s="27"/>
      <c r="R14" s="27"/>
      <c r="S14" s="27"/>
      <c r="T14" s="27"/>
      <c r="U14" s="27"/>
      <c r="V14" s="27"/>
      <c r="W14" s="28"/>
    </row>
    <row r="15" spans="1:23" x14ac:dyDescent="0.25">
      <c r="A15" s="26"/>
      <c r="B15" s="27"/>
      <c r="C15" s="27"/>
      <c r="D15" s="27"/>
      <c r="E15" s="27"/>
      <c r="F15" s="27"/>
      <c r="G15" s="27"/>
      <c r="H15" s="27"/>
      <c r="I15" s="27"/>
      <c r="J15" s="27"/>
      <c r="K15" s="27"/>
      <c r="L15" s="27"/>
      <c r="M15" s="27"/>
      <c r="N15" s="27"/>
      <c r="O15" s="27"/>
      <c r="P15" s="27"/>
      <c r="Q15" s="27"/>
      <c r="R15" s="27"/>
      <c r="S15" s="27"/>
      <c r="T15" s="27"/>
      <c r="U15" s="27"/>
      <c r="V15" s="27"/>
      <c r="W15" s="28"/>
    </row>
    <row r="16" spans="1:23" x14ac:dyDescent="0.25">
      <c r="A16" s="26"/>
      <c r="B16" s="27"/>
      <c r="C16" s="27"/>
      <c r="D16" s="27"/>
      <c r="E16" s="27"/>
      <c r="F16" s="27"/>
      <c r="G16" s="27"/>
      <c r="H16" s="27"/>
      <c r="I16" s="27"/>
      <c r="J16" s="27"/>
      <c r="K16" s="27"/>
      <c r="L16" s="27"/>
      <c r="M16" s="27"/>
      <c r="N16" s="27"/>
      <c r="O16" s="27"/>
      <c r="P16" s="27"/>
      <c r="Q16" s="27"/>
      <c r="R16" s="27"/>
      <c r="S16" s="27"/>
      <c r="T16" s="27"/>
      <c r="U16" s="27"/>
      <c r="V16" s="27"/>
      <c r="W16" s="28"/>
    </row>
    <row r="17" spans="1:23" x14ac:dyDescent="0.25">
      <c r="A17" s="26"/>
      <c r="B17" s="27"/>
      <c r="C17" s="27"/>
      <c r="D17" s="27"/>
      <c r="E17" s="27"/>
      <c r="F17" s="27"/>
      <c r="G17" s="27"/>
      <c r="H17" s="27"/>
      <c r="I17" s="27"/>
      <c r="J17" s="27"/>
      <c r="K17" s="27"/>
      <c r="L17" s="27"/>
      <c r="M17" s="27"/>
      <c r="N17" s="27"/>
      <c r="O17" s="27"/>
      <c r="P17" s="27"/>
      <c r="Q17" s="27"/>
      <c r="R17" s="27"/>
      <c r="S17" s="27"/>
      <c r="T17" s="27"/>
      <c r="U17" s="27"/>
      <c r="V17" s="27"/>
      <c r="W17" s="28"/>
    </row>
    <row r="18" spans="1:23" x14ac:dyDescent="0.25">
      <c r="A18" s="26"/>
      <c r="B18" s="27"/>
      <c r="C18" s="27"/>
      <c r="D18" s="27"/>
      <c r="E18" s="27"/>
      <c r="F18" s="27"/>
      <c r="G18" s="27"/>
      <c r="H18" s="27"/>
      <c r="I18" s="27"/>
      <c r="J18" s="27"/>
      <c r="K18" s="27"/>
      <c r="L18" s="27"/>
      <c r="M18" s="27"/>
      <c r="N18" s="27"/>
      <c r="O18" s="27"/>
      <c r="P18" s="27"/>
      <c r="Q18" s="27"/>
      <c r="R18" s="27"/>
      <c r="S18" s="27"/>
      <c r="T18" s="27"/>
      <c r="U18" s="27"/>
      <c r="V18" s="27"/>
      <c r="W18" s="28"/>
    </row>
    <row r="19" spans="1:23" x14ac:dyDescent="0.25">
      <c r="A19" s="26"/>
      <c r="B19" s="27"/>
      <c r="C19" s="27"/>
      <c r="D19" s="27"/>
      <c r="E19" s="27"/>
      <c r="F19" s="27"/>
      <c r="G19" s="27"/>
      <c r="H19" s="27"/>
      <c r="I19" s="27"/>
      <c r="J19" s="27"/>
      <c r="K19" s="27"/>
      <c r="L19" s="27"/>
      <c r="M19" s="27"/>
      <c r="N19" s="27"/>
      <c r="O19" s="27"/>
      <c r="P19" s="27"/>
      <c r="Q19" s="27"/>
      <c r="R19" s="27"/>
      <c r="S19" s="27"/>
      <c r="T19" s="27"/>
      <c r="U19" s="27"/>
      <c r="V19" s="27"/>
      <c r="W19" s="28"/>
    </row>
    <row r="20" spans="1:23" x14ac:dyDescent="0.25">
      <c r="A20" s="26"/>
      <c r="B20" s="27"/>
      <c r="C20" s="27"/>
      <c r="D20" s="27"/>
      <c r="E20" s="27"/>
      <c r="F20" s="27"/>
      <c r="G20" s="27"/>
      <c r="H20" s="27"/>
      <c r="I20" s="27"/>
      <c r="J20" s="27"/>
      <c r="K20" s="27"/>
      <c r="L20" s="27"/>
      <c r="M20" s="27"/>
      <c r="N20" s="27"/>
      <c r="O20" s="27"/>
      <c r="P20" s="27"/>
      <c r="Q20" s="27"/>
      <c r="R20" s="27"/>
      <c r="S20" s="27"/>
      <c r="T20" s="27"/>
      <c r="U20" s="27"/>
      <c r="V20" s="27"/>
      <c r="W20" s="28"/>
    </row>
    <row r="21" spans="1:23" x14ac:dyDescent="0.25">
      <c r="A21" s="26"/>
      <c r="B21" s="27"/>
      <c r="C21" s="27"/>
      <c r="D21" s="27"/>
      <c r="E21" s="27"/>
      <c r="F21" s="27"/>
      <c r="G21" s="27"/>
      <c r="H21" s="27"/>
      <c r="I21" s="27"/>
      <c r="J21" s="27"/>
      <c r="K21" s="27"/>
      <c r="L21" s="27"/>
      <c r="M21" s="27"/>
      <c r="N21" s="27"/>
      <c r="O21" s="27"/>
      <c r="P21" s="27"/>
      <c r="Q21" s="27"/>
      <c r="R21" s="27"/>
      <c r="S21" s="27"/>
      <c r="T21" s="27"/>
      <c r="U21" s="27"/>
      <c r="V21" s="27"/>
      <c r="W21" s="28"/>
    </row>
    <row r="22" spans="1:23" x14ac:dyDescent="0.25">
      <c r="A22" s="26"/>
      <c r="B22" s="27"/>
      <c r="C22" s="27"/>
      <c r="D22" s="27"/>
      <c r="E22" s="27"/>
      <c r="F22" s="27"/>
      <c r="G22" s="27"/>
      <c r="H22" s="27"/>
      <c r="I22" s="27"/>
      <c r="J22" s="27"/>
      <c r="K22" s="27"/>
      <c r="L22" s="27"/>
      <c r="M22" s="27"/>
      <c r="N22" s="27"/>
      <c r="O22" s="27"/>
      <c r="P22" s="27"/>
      <c r="Q22" s="27"/>
      <c r="R22" s="27"/>
      <c r="S22" s="27"/>
      <c r="T22" s="27"/>
      <c r="U22" s="27"/>
      <c r="V22" s="27"/>
      <c r="W22" s="28"/>
    </row>
    <row r="23" spans="1:23" x14ac:dyDescent="0.25">
      <c r="A23" s="26"/>
      <c r="B23" s="27"/>
      <c r="C23" s="27"/>
      <c r="D23" s="27"/>
      <c r="E23" s="27"/>
      <c r="F23" s="27"/>
      <c r="G23" s="27"/>
      <c r="H23" s="27"/>
      <c r="I23" s="27"/>
      <c r="J23" s="27"/>
      <c r="K23" s="27"/>
      <c r="L23" s="27"/>
      <c r="M23" s="27"/>
      <c r="N23" s="27"/>
      <c r="O23" s="27"/>
      <c r="P23" s="27"/>
      <c r="Q23" s="27"/>
      <c r="R23" s="27"/>
      <c r="S23" s="27"/>
      <c r="T23" s="27"/>
      <c r="U23" s="27"/>
      <c r="V23" s="27"/>
      <c r="W23" s="28"/>
    </row>
    <row r="24" spans="1:23" x14ac:dyDescent="0.25">
      <c r="A24" s="26"/>
      <c r="B24" s="27"/>
      <c r="C24" s="27"/>
      <c r="D24" s="27"/>
      <c r="E24" s="27"/>
      <c r="F24" s="27"/>
      <c r="G24" s="27"/>
      <c r="H24" s="27"/>
      <c r="I24" s="27"/>
      <c r="J24" s="27"/>
      <c r="K24" s="27"/>
      <c r="L24" s="27"/>
      <c r="M24" s="27"/>
      <c r="N24" s="27"/>
      <c r="O24" s="27"/>
      <c r="P24" s="27"/>
      <c r="Q24" s="27"/>
      <c r="R24" s="27"/>
      <c r="S24" s="27"/>
      <c r="T24" s="27"/>
      <c r="U24" s="27"/>
      <c r="V24" s="27"/>
      <c r="W24" s="28"/>
    </row>
    <row r="25" spans="1:23" x14ac:dyDescent="0.25">
      <c r="A25" s="26"/>
      <c r="B25" s="27"/>
      <c r="C25" s="27"/>
      <c r="D25" s="27"/>
      <c r="E25" s="27"/>
      <c r="F25" s="27"/>
      <c r="G25" s="27"/>
      <c r="H25" s="27"/>
      <c r="I25" s="27"/>
      <c r="J25" s="27"/>
      <c r="K25" s="27"/>
      <c r="L25" s="27"/>
      <c r="M25" s="27"/>
      <c r="N25" s="27"/>
      <c r="O25" s="27"/>
      <c r="P25" s="27"/>
      <c r="Q25" s="27"/>
      <c r="R25" s="27"/>
      <c r="S25" s="27"/>
      <c r="T25" s="27"/>
      <c r="U25" s="27"/>
      <c r="V25" s="27"/>
      <c r="W25" s="28"/>
    </row>
    <row r="26" spans="1:23" x14ac:dyDescent="0.25">
      <c r="A26" s="26"/>
      <c r="B26" s="27"/>
      <c r="C26" s="27"/>
      <c r="D26" s="27"/>
      <c r="E26" s="27"/>
      <c r="F26" s="27"/>
      <c r="G26" s="27"/>
      <c r="H26" s="27"/>
      <c r="I26" s="27"/>
      <c r="J26" s="27"/>
      <c r="K26" s="27"/>
      <c r="L26" s="27"/>
      <c r="M26" s="27"/>
      <c r="N26" s="27"/>
      <c r="O26" s="27"/>
      <c r="P26" s="27"/>
      <c r="Q26" s="27"/>
      <c r="R26" s="27"/>
      <c r="S26" s="27"/>
      <c r="T26" s="27"/>
      <c r="U26" s="27"/>
      <c r="V26" s="27"/>
      <c r="W26" s="28"/>
    </row>
    <row r="27" spans="1:23" x14ac:dyDescent="0.25">
      <c r="A27" s="26"/>
      <c r="B27" s="27"/>
      <c r="C27" s="27"/>
      <c r="D27" s="27"/>
      <c r="E27" s="27"/>
      <c r="F27" s="27"/>
      <c r="G27" s="27"/>
      <c r="H27" s="27"/>
      <c r="I27" s="27"/>
      <c r="J27" s="27"/>
      <c r="K27" s="27"/>
      <c r="L27" s="27"/>
      <c r="M27" s="27"/>
      <c r="N27" s="27"/>
      <c r="O27" s="27"/>
      <c r="P27" s="27"/>
      <c r="Q27" s="27"/>
      <c r="R27" s="27"/>
      <c r="S27" s="27"/>
      <c r="T27" s="27"/>
      <c r="U27" s="27"/>
      <c r="V27" s="27"/>
      <c r="W27" s="28"/>
    </row>
    <row r="28" spans="1:23" x14ac:dyDescent="0.25">
      <c r="A28" s="26"/>
      <c r="B28" s="27"/>
      <c r="C28" s="27"/>
      <c r="D28" s="27"/>
      <c r="E28" s="27"/>
      <c r="F28" s="27"/>
      <c r="G28" s="27"/>
      <c r="H28" s="27"/>
      <c r="I28" s="27"/>
      <c r="J28" s="27"/>
      <c r="K28" s="27"/>
      <c r="L28" s="27"/>
      <c r="M28" s="27"/>
      <c r="N28" s="27"/>
      <c r="O28" s="27"/>
      <c r="P28" s="27"/>
      <c r="Q28" s="27"/>
      <c r="R28" s="27"/>
      <c r="S28" s="27"/>
      <c r="T28" s="27"/>
      <c r="U28" s="27"/>
      <c r="V28" s="27"/>
      <c r="W28" s="28"/>
    </row>
    <row r="29" spans="1:23" ht="15.75" thickBot="1" x14ac:dyDescent="0.3">
      <c r="A29" s="30"/>
      <c r="B29" s="31"/>
      <c r="C29" s="31"/>
      <c r="D29" s="31"/>
      <c r="E29" s="31"/>
      <c r="F29" s="31"/>
      <c r="G29" s="31"/>
      <c r="H29" s="31"/>
      <c r="I29" s="31"/>
      <c r="J29" s="31"/>
      <c r="K29" s="31"/>
      <c r="L29" s="31"/>
      <c r="M29" s="31"/>
      <c r="N29" s="31"/>
      <c r="O29" s="31"/>
      <c r="P29" s="31"/>
      <c r="Q29" s="31"/>
      <c r="R29" s="31"/>
      <c r="S29" s="31"/>
      <c r="T29" s="31"/>
      <c r="U29" s="31"/>
      <c r="V29" s="31"/>
      <c r="W29" s="32"/>
    </row>
  </sheetData>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promptTitle="Select" xr:uid="{1976185D-AE65-4304-BFFD-9ED03CA09CDF}">
          <x14:formula1>
            <xm:f>KPI!$X$10:$X$12</xm:f>
          </x14:formula1>
          <xm:sqref>V2</xm:sqref>
        </x14:dataValidation>
      </x14:dataValidations>
    </ex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I D A A B Q S w M E F A A C A A g A 8 6 1 S W I 0 G h 5 C i A A A A 9 Q A A A B I A H A B D b 2 5 m a W c v U G F j a 2 F n Z S 5 4 b W w g o h g A K K A U A A A A A A A A A A A A A A A A A A A A A A A A A A A A h Y + x D o I w F E V / h X S n L e h A y K M M r p K Y E I 1 r U y o 2 w s P Q Y v k 3 B z / J X x C j q J v j v e c M 9 9 6 v N 8 j H t g k u u r e m w 4 x E l J N A o + o q g 3 V G B n c I E 5 I L 2 E h 1 k r U O J h l t O t o q I 0 f n z i l j 3 n v q F 7 T r a x Z z H r F 9 s S 7 V U b e S f G T z X w 4 N W i d R a S J g 9 x o j Y p o s a c K n S c D m D g q D X x 5 P 7 E l / S l g N j R t 6 L T S G 2 x L Y H I G 9 L 4 g H U E s D B B Q A A g A I A P O t U l 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z r V J Y K I p H u A 4 A A A A R A A A A E w A c A E Z v c m 1 1 b G F z L 1 N l Y 3 R p b 2 4 x L m 0 g o h g A K K A U A A A A A A A A A A A A A A A A A A A A A A A A A A A A K 0 5 N L s n M z 1 M I h t C G 1 g B Q S w E C L Q A U A A I A C A D z r V J Y j Q a H k K I A A A D 1 A A A A E g A A A A A A A A A A A A A A A A A A A A A A Q 2 9 u Z m l n L 1 B h Y 2 t h Z 2 U u e G 1 s U E s B A i 0 A F A A C A A g A 8 6 1 S W A / K 6 a u k A A A A 6 Q A A A B M A A A A A A A A A A A A A A A A A 7 g A A A F t D b 2 5 0 Z W 5 0 X 1 R 5 c G V z X S 5 4 b W x Q S w E C L Q A U A A I A C A D z r V J Y K I p H u A 4 A A A A R A A A A E w A A A A A A A A A A A A A A A A D f A Q A A R m 9 y b X V s Y X M v U 2 V j d G l v b j E u b V B L B Q Y A A A A A A w A D A M I A A A A 6 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r O b c / H c P n E e 8 3 p I p B i R J 8 g A A A A A C A A A A A A A Q Z g A A A A E A A C A A A A D V i J F G + I 5 p y Y n 1 W Y x H h n T g Y 2 n y w j R t / k 9 J 9 w l m n Q V s 1 A A A A A A O g A A A A A I A A C A A A A B 1 M A o m S 5 s 4 V A 6 H n 4 p Q a q 0 E l 5 k i C W Y L G c 0 M M v a d s z M i s l A A A A B O M f k p 4 a T k L X 6 E A S M M Z c a x Y g 7 w k B P I 2 a 0 I c b 4 e u l l e c Z D k l M 0 3 6 F Z + A a j 6 C G m K O B a X D O g K j M u X + A x I P i 6 Z F i l G H Z b D G r b j g X c 5 1 6 f / 6 P N M / 0 A A A A C B l 2 t T X P C 2 3 Z M 3 w c / G q Z M E E 9 u H U c z G 3 8 a f D Z O o M U a + 3 J i S N 9 X M 4 d l l y 3 7 D N 1 s 5 R f r 3 v C 1 s Z F 2 C w A n h J c S 0 Z U Z R < / D a t a M a s h u p > 
</file>

<file path=customXml/itemProps1.xml><?xml version="1.0" encoding="utf-8"?>
<ds:datastoreItem xmlns:ds="http://schemas.openxmlformats.org/officeDocument/2006/customXml" ds:itemID="{596078EB-9CC4-4860-9C3B-19740B44479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DATABASE</vt:lpstr>
      <vt:lpstr>KPI</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Maynul Hassan Nissan</cp:lastModifiedBy>
  <dcterms:created xsi:type="dcterms:W3CDTF">2024-02-18T15:28:05Z</dcterms:created>
  <dcterms:modified xsi:type="dcterms:W3CDTF">2024-07-21T07:26:54Z</dcterms:modified>
</cp:coreProperties>
</file>