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Programming\MySQL\"/>
    </mc:Choice>
  </mc:AlternateContent>
  <xr:revisionPtr revIDLastSave="0" documentId="13_ncr:1_{1B4529AB-42A7-418B-AFBB-909F7762FA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2 publisher" sheetId="11" r:id="rId1"/>
    <sheet name="2022 translator" sheetId="10" r:id="rId2"/>
    <sheet name="2022 author" sheetId="9" r:id="rId3"/>
    <sheet name="2022 book" sheetId="8" r:id="rId4"/>
    <sheet name="2021" sheetId="7" r:id="rId5"/>
    <sheet name="2020" sheetId="6" r:id="rId6"/>
    <sheet name="2019" sheetId="2" r:id="rId7"/>
    <sheet name="2018" sheetId="3" r:id="rId8"/>
    <sheet name="2017" sheetId="4" r:id="rId9"/>
    <sheet name="2016" sheetId="5" r:id="rId10"/>
  </sheets>
  <externalReferences>
    <externalReference r:id="rId11"/>
    <externalReference r:id="rId12"/>
    <externalReference r:id="rId13"/>
  </externalReferences>
  <definedNames>
    <definedName name="_xlchart.v1.0" hidden="1">'2021'!$F$2:$F$126</definedName>
    <definedName name="_xlchart.v1.1" hidden="1">'2020'!$F$2:$F$127</definedName>
    <definedName name="_xlchart.v1.2" hidden="1">'2019'!$G$2:$G$148</definedName>
    <definedName name="_xlchart.v1.3" hidden="1">'[1]2018'!$G$2:$G$134</definedName>
    <definedName name="_xlchart.v1.4" hidden="1">'[2]2017'!$G$2:$G$133</definedName>
    <definedName name="_xlnm.Print_Titles" localSheetId="6">'2019'!$1:$1</definedName>
    <definedName name="_xlnm.Print_Titles" localSheetId="5">'2020'!$1:$1</definedName>
    <definedName name="_xlnm.Print_Titles" localSheetId="4">'2021'!$1:$1</definedName>
    <definedName name="_xlnm.Print_Titles" localSheetId="2">'2022 author'!$1:$1</definedName>
    <definedName name="_xlnm.Print_Titles" localSheetId="3">'2022 book'!$1:$1</definedName>
    <definedName name="_xlnm.Print_Titles" localSheetId="0">'2022 publisher'!$1:$1</definedName>
    <definedName name="_xlnm.Print_Titles" localSheetId="1">'2022 translator'!$1:$1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7" l="1"/>
  <c r="F127" i="7"/>
  <c r="E127" i="7"/>
  <c r="G127" i="7"/>
  <c r="H127" i="7"/>
  <c r="I127" i="7"/>
  <c r="J127" i="7"/>
  <c r="K127" i="7"/>
  <c r="L127" i="7"/>
  <c r="M127" i="7"/>
  <c r="N127" i="7"/>
  <c r="O127" i="7"/>
  <c r="Q127" i="7"/>
  <c r="R127" i="7"/>
  <c r="S127" i="7"/>
  <c r="G129" i="7"/>
  <c r="H129" i="7"/>
  <c r="I129" i="7"/>
  <c r="J129" i="7"/>
  <c r="K129" i="7"/>
  <c r="N129" i="7"/>
  <c r="O129" i="7"/>
  <c r="P129" i="7"/>
  <c r="Q129" i="7"/>
  <c r="R129" i="7"/>
  <c r="S129" i="7"/>
  <c r="F130" i="7"/>
  <c r="F141" i="7"/>
  <c r="F131" i="7"/>
  <c r="N131" i="7"/>
  <c r="O131" i="7"/>
  <c r="P131" i="7"/>
  <c r="Q131" i="7"/>
  <c r="R131" i="7"/>
  <c r="S131" i="7"/>
  <c r="F132" i="7"/>
  <c r="F133" i="7"/>
  <c r="J133" i="7"/>
  <c r="N133" i="7"/>
  <c r="O133" i="7"/>
  <c r="Q133" i="7"/>
  <c r="S133" i="7"/>
  <c r="F134" i="7"/>
  <c r="J134" i="7"/>
  <c r="F135" i="7"/>
  <c r="J135" i="7"/>
  <c r="N135" i="7"/>
  <c r="O135" i="7"/>
  <c r="Q135" i="7"/>
  <c r="F136" i="7"/>
  <c r="J136" i="7"/>
  <c r="F137" i="7"/>
  <c r="J137" i="7"/>
  <c r="N137" i="7"/>
  <c r="O137" i="7"/>
  <c r="Q137" i="7"/>
  <c r="F138" i="7"/>
  <c r="J138" i="7"/>
  <c r="F139" i="7"/>
  <c r="J139" i="7"/>
  <c r="N139" i="7"/>
  <c r="O139" i="7"/>
  <c r="Q139" i="7"/>
  <c r="F140" i="7"/>
  <c r="J140" i="7"/>
  <c r="J141" i="7"/>
  <c r="N141" i="7"/>
  <c r="O141" i="7"/>
  <c r="Q141" i="7"/>
  <c r="F142" i="7"/>
  <c r="J142" i="7"/>
  <c r="F143" i="7"/>
  <c r="N143" i="7"/>
  <c r="O143" i="7"/>
  <c r="Q143" i="7"/>
  <c r="F144" i="7"/>
  <c r="F145" i="7"/>
  <c r="N145" i="7"/>
  <c r="O145" i="7"/>
  <c r="Q145" i="7"/>
  <c r="N147" i="7"/>
  <c r="O147" i="7"/>
  <c r="Q147" i="7"/>
  <c r="N149" i="7"/>
  <c r="O149" i="7"/>
  <c r="N151" i="7"/>
  <c r="O151" i="7"/>
  <c r="N153" i="7"/>
  <c r="O153" i="7"/>
  <c r="N155" i="7"/>
  <c r="O155" i="7"/>
  <c r="N157" i="7"/>
  <c r="O157" i="7"/>
  <c r="N159" i="7"/>
  <c r="O159" i="7"/>
  <c r="N161" i="7"/>
  <c r="O161" i="7"/>
  <c r="D149" i="7" a="1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63" i="7"/>
  <c r="N163" i="7"/>
  <c r="O163" i="7"/>
  <c r="N165" i="7"/>
  <c r="O165" i="7"/>
  <c r="N167" i="7"/>
  <c r="N169" i="7"/>
  <c r="N171" i="7"/>
  <c r="N173" i="7"/>
  <c r="N175" i="7"/>
  <c r="N177" i="7"/>
  <c r="N179" i="7"/>
  <c r="N181" i="7"/>
  <c r="N183" i="7"/>
  <c r="N185" i="7"/>
  <c r="N187" i="7"/>
  <c r="N189" i="7"/>
  <c r="N191" i="7"/>
  <c r="N193" i="7"/>
  <c r="E128" i="6"/>
  <c r="F128" i="6"/>
  <c r="G123" i="6"/>
  <c r="G107" i="6"/>
  <c r="G115" i="6"/>
  <c r="G114" i="6"/>
  <c r="F134" i="6"/>
  <c r="G108" i="6"/>
  <c r="G109" i="6"/>
  <c r="F142" i="6"/>
  <c r="G101" i="6"/>
  <c r="G100" i="6"/>
  <c r="G95" i="6"/>
  <c r="G90" i="6"/>
  <c r="G88" i="6"/>
  <c r="G87" i="6"/>
  <c r="G85" i="6"/>
  <c r="F144" i="6"/>
  <c r="G79" i="6"/>
  <c r="G78" i="6"/>
  <c r="G77" i="6"/>
  <c r="G76" i="6"/>
  <c r="G74" i="6"/>
  <c r="G73" i="6"/>
  <c r="F143" i="6"/>
  <c r="G64" i="6"/>
  <c r="G63" i="6"/>
  <c r="F138" i="6"/>
  <c r="G65" i="6"/>
  <c r="G59" i="6"/>
  <c r="G62" i="6"/>
  <c r="F135" i="6"/>
  <c r="G17" i="6"/>
  <c r="G16" i="6"/>
  <c r="F136" i="6"/>
  <c r="I130" i="6"/>
  <c r="I128" i="6"/>
  <c r="G106" i="6"/>
  <c r="G105" i="6"/>
  <c r="G104" i="6"/>
  <c r="G103" i="6"/>
  <c r="G102" i="6"/>
  <c r="G99" i="6"/>
  <c r="G98" i="6"/>
  <c r="G97" i="6"/>
  <c r="G96" i="6"/>
  <c r="G94" i="6"/>
  <c r="G93" i="6"/>
  <c r="G92" i="6"/>
  <c r="G91" i="6"/>
  <c r="G89" i="6"/>
  <c r="G86" i="6"/>
  <c r="G84" i="6"/>
  <c r="G83" i="6"/>
  <c r="G82" i="6"/>
  <c r="G81" i="6"/>
  <c r="G110" i="6"/>
  <c r="G111" i="6"/>
  <c r="G112" i="6"/>
  <c r="G113" i="6"/>
  <c r="G116" i="6"/>
  <c r="G117" i="6"/>
  <c r="G118" i="6"/>
  <c r="G119" i="6"/>
  <c r="G122" i="6"/>
  <c r="G120" i="6"/>
  <c r="G121" i="6"/>
  <c r="G124" i="6"/>
  <c r="G125" i="6"/>
  <c r="G126" i="6"/>
  <c r="G127" i="6"/>
  <c r="G80" i="6"/>
  <c r="G75" i="6"/>
  <c r="G72" i="6"/>
  <c r="G71" i="6"/>
  <c r="G70" i="6"/>
  <c r="G69" i="6"/>
  <c r="G68" i="6"/>
  <c r="G67" i="6"/>
  <c r="G66" i="6"/>
  <c r="G61" i="6"/>
  <c r="G60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128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N128" i="6"/>
  <c r="K143" i="6"/>
  <c r="M128" i="6"/>
  <c r="K142" i="6"/>
  <c r="O194" i="6"/>
  <c r="O192" i="6"/>
  <c r="O190" i="6"/>
  <c r="O188" i="6"/>
  <c r="O186" i="6"/>
  <c r="O184" i="6"/>
  <c r="O182" i="6"/>
  <c r="O180" i="6"/>
  <c r="O178" i="6"/>
  <c r="O176" i="6"/>
  <c r="O174" i="6"/>
  <c r="O172" i="6"/>
  <c r="O170" i="6"/>
  <c r="O168" i="6"/>
  <c r="P166" i="6"/>
  <c r="O166" i="6"/>
  <c r="P164" i="6"/>
  <c r="O164" i="6"/>
  <c r="P162" i="6"/>
  <c r="O162" i="6"/>
  <c r="P160" i="6"/>
  <c r="O160" i="6"/>
  <c r="P158" i="6"/>
  <c r="O158" i="6"/>
  <c r="P156" i="6"/>
  <c r="O156" i="6"/>
  <c r="P154" i="6"/>
  <c r="O154" i="6"/>
  <c r="P152" i="6"/>
  <c r="O152" i="6"/>
  <c r="P150" i="6"/>
  <c r="O150" i="6"/>
  <c r="D150" i="6" a="1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R148" i="6"/>
  <c r="P148" i="6"/>
  <c r="O148" i="6"/>
  <c r="R146" i="6"/>
  <c r="P146" i="6"/>
  <c r="O146" i="6"/>
  <c r="F131" i="6"/>
  <c r="F146" i="6"/>
  <c r="F145" i="6"/>
  <c r="R144" i="6"/>
  <c r="P144" i="6"/>
  <c r="O144" i="6"/>
  <c r="R142" i="6"/>
  <c r="P142" i="6"/>
  <c r="O142" i="6"/>
  <c r="L128" i="6"/>
  <c r="L130" i="6"/>
  <c r="K141" i="6"/>
  <c r="F141" i="6"/>
  <c r="R140" i="6"/>
  <c r="P140" i="6"/>
  <c r="O140" i="6"/>
  <c r="K140" i="6"/>
  <c r="F139" i="6"/>
  <c r="F140" i="6"/>
  <c r="K130" i="6"/>
  <c r="K139" i="6"/>
  <c r="R138" i="6"/>
  <c r="P138" i="6"/>
  <c r="O138" i="6"/>
  <c r="K128" i="6"/>
  <c r="K138" i="6"/>
  <c r="K137" i="6"/>
  <c r="F137" i="6"/>
  <c r="R136" i="6"/>
  <c r="P136" i="6"/>
  <c r="O136" i="6"/>
  <c r="K136" i="6"/>
  <c r="H130" i="6"/>
  <c r="K135" i="6"/>
  <c r="T134" i="6"/>
  <c r="R134" i="6"/>
  <c r="P134" i="6"/>
  <c r="O134" i="6"/>
  <c r="H128" i="6"/>
  <c r="K134" i="6"/>
  <c r="F133" i="6"/>
  <c r="T132" i="6"/>
  <c r="S132" i="6"/>
  <c r="R132" i="6"/>
  <c r="Q132" i="6"/>
  <c r="P132" i="6"/>
  <c r="O132" i="6"/>
  <c r="F132" i="6"/>
  <c r="T130" i="6"/>
  <c r="S130" i="6"/>
  <c r="R130" i="6"/>
  <c r="Q130" i="6"/>
  <c r="P130" i="6"/>
  <c r="O130" i="6"/>
  <c r="J130" i="6"/>
  <c r="T128" i="6"/>
  <c r="S128" i="6"/>
  <c r="R128" i="6"/>
  <c r="P128" i="6"/>
  <c r="O128" i="6"/>
  <c r="J128" i="6"/>
  <c r="F149" i="2"/>
  <c r="G149" i="2"/>
  <c r="H148" i="2"/>
  <c r="H147" i="2"/>
  <c r="H146" i="2"/>
  <c r="H145" i="2"/>
  <c r="L149" i="2"/>
  <c r="P165" i="2"/>
  <c r="H132" i="2"/>
  <c r="H133" i="2"/>
  <c r="H134" i="2"/>
  <c r="H135" i="2"/>
  <c r="H136" i="2"/>
  <c r="H137" i="2"/>
  <c r="H138" i="2"/>
  <c r="H139" i="2"/>
  <c r="H140" i="2"/>
  <c r="H141" i="2"/>
  <c r="H142" i="2"/>
  <c r="H144" i="2"/>
  <c r="H143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49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M153" i="5"/>
  <c r="M151" i="5"/>
  <c r="M149" i="5"/>
  <c r="M147" i="5"/>
  <c r="M145" i="5"/>
  <c r="M143" i="5"/>
  <c r="M141" i="5"/>
  <c r="M139" i="5"/>
  <c r="N137" i="5"/>
  <c r="M137" i="5"/>
  <c r="N135" i="5"/>
  <c r="M135" i="5"/>
  <c r="N133" i="5"/>
  <c r="M133" i="5"/>
  <c r="N131" i="5"/>
  <c r="M131" i="5"/>
  <c r="F111" i="5"/>
  <c r="G127" i="5"/>
  <c r="G130" i="5"/>
  <c r="N129" i="5"/>
  <c r="M129" i="5"/>
  <c r="G129" i="5"/>
  <c r="G128" i="5"/>
  <c r="N127" i="5"/>
  <c r="M127" i="5"/>
  <c r="P125" i="5"/>
  <c r="N125" i="5"/>
  <c r="M125" i="5"/>
  <c r="L111" i="5"/>
  <c r="J125" i="5"/>
  <c r="K111" i="5"/>
  <c r="K113" i="5"/>
  <c r="J124" i="5"/>
  <c r="G123" i="5"/>
  <c r="G122" i="5"/>
  <c r="G124" i="5"/>
  <c r="P123" i="5"/>
  <c r="N123" i="5"/>
  <c r="M123" i="5"/>
  <c r="J123" i="5"/>
  <c r="J113" i="5"/>
  <c r="J122" i="5"/>
  <c r="P121" i="5"/>
  <c r="N121" i="5"/>
  <c r="M121" i="5"/>
  <c r="J111" i="5"/>
  <c r="J121" i="5"/>
  <c r="I113" i="5"/>
  <c r="J120" i="5"/>
  <c r="P119" i="5"/>
  <c r="N119" i="5"/>
  <c r="M119" i="5"/>
  <c r="I111" i="5"/>
  <c r="J119" i="5"/>
  <c r="H113" i="5"/>
  <c r="J118" i="5"/>
  <c r="P117" i="5"/>
  <c r="N117" i="5"/>
  <c r="M117" i="5"/>
  <c r="H111" i="5"/>
  <c r="J117" i="5"/>
  <c r="Q115" i="5"/>
  <c r="P115" i="5"/>
  <c r="N115" i="5"/>
  <c r="M115" i="5"/>
  <c r="R113" i="5"/>
  <c r="Q113" i="5"/>
  <c r="P113" i="5"/>
  <c r="N113" i="5"/>
  <c r="M113" i="5"/>
  <c r="R111" i="5"/>
  <c r="Q111" i="5"/>
  <c r="P111" i="5"/>
  <c r="N111" i="5"/>
  <c r="M111" i="5"/>
  <c r="G111" i="5"/>
  <c r="N174" i="4"/>
  <c r="N172" i="4"/>
  <c r="N170" i="4"/>
  <c r="N168" i="4"/>
  <c r="N166" i="4"/>
  <c r="N164" i="4"/>
  <c r="N162" i="4"/>
  <c r="N160" i="4"/>
  <c r="O158" i="4"/>
  <c r="N158" i="4"/>
  <c r="O156" i="4"/>
  <c r="N156" i="4"/>
  <c r="E156" i="4" a="1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O154" i="4"/>
  <c r="N154" i="4"/>
  <c r="O152" i="4"/>
  <c r="N152" i="4"/>
  <c r="G137" i="4"/>
  <c r="G148" i="4"/>
  <c r="F134" i="4"/>
  <c r="G149" i="4"/>
  <c r="G152" i="4"/>
  <c r="G151" i="4"/>
  <c r="O150" i="4"/>
  <c r="N150" i="4"/>
  <c r="G150" i="4"/>
  <c r="Q148" i="4"/>
  <c r="O148" i="4"/>
  <c r="N148" i="4"/>
  <c r="M134" i="4"/>
  <c r="K148" i="4"/>
  <c r="L134" i="4"/>
  <c r="L136" i="4"/>
  <c r="K147" i="4"/>
  <c r="G147" i="4"/>
  <c r="Q146" i="4"/>
  <c r="O146" i="4"/>
  <c r="N146" i="4"/>
  <c r="K146" i="4"/>
  <c r="G145" i="4"/>
  <c r="G144" i="4"/>
  <c r="G146" i="4"/>
  <c r="K136" i="4"/>
  <c r="K145" i="4"/>
  <c r="Q144" i="4"/>
  <c r="O144" i="4"/>
  <c r="N144" i="4"/>
  <c r="K134" i="4"/>
  <c r="K144" i="4"/>
  <c r="J136" i="4"/>
  <c r="K143" i="4"/>
  <c r="G142" i="4"/>
  <c r="G141" i="4"/>
  <c r="G143" i="4"/>
  <c r="Q142" i="4"/>
  <c r="O142" i="4"/>
  <c r="N142" i="4"/>
  <c r="J134" i="4"/>
  <c r="K142" i="4"/>
  <c r="I136" i="4"/>
  <c r="K141" i="4"/>
  <c r="Q140" i="4"/>
  <c r="O140" i="4"/>
  <c r="N140" i="4"/>
  <c r="I134" i="4"/>
  <c r="K140" i="4"/>
  <c r="G140" i="4"/>
  <c r="G139" i="4"/>
  <c r="R138" i="4"/>
  <c r="Q138" i="4"/>
  <c r="O138" i="4"/>
  <c r="N138" i="4"/>
  <c r="G138" i="4"/>
  <c r="S136" i="4"/>
  <c r="R136" i="4"/>
  <c r="Q136" i="4"/>
  <c r="O136" i="4"/>
  <c r="N136" i="4"/>
  <c r="S134" i="4"/>
  <c r="R134" i="4"/>
  <c r="Q134" i="4"/>
  <c r="O134" i="4"/>
  <c r="N134" i="4"/>
  <c r="G134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O173" i="3"/>
  <c r="N173" i="3"/>
  <c r="O171" i="3"/>
  <c r="N171" i="3"/>
  <c r="O169" i="3"/>
  <c r="N169" i="3"/>
  <c r="O167" i="3"/>
  <c r="N167" i="3"/>
  <c r="O165" i="3"/>
  <c r="N165" i="3"/>
  <c r="O163" i="3"/>
  <c r="N163" i="3"/>
  <c r="O161" i="3"/>
  <c r="N161" i="3"/>
  <c r="O159" i="3"/>
  <c r="N159" i="3"/>
  <c r="O157" i="3"/>
  <c r="N157" i="3"/>
  <c r="E157" i="3" a="1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Q155" i="3"/>
  <c r="O155" i="3"/>
  <c r="N155" i="3"/>
  <c r="Q153" i="3"/>
  <c r="O153" i="3"/>
  <c r="N153" i="3"/>
  <c r="G138" i="3"/>
  <c r="G149" i="3"/>
  <c r="F135" i="3"/>
  <c r="G150" i="3"/>
  <c r="G153" i="3"/>
  <c r="G152" i="3"/>
  <c r="Q151" i="3"/>
  <c r="O151" i="3"/>
  <c r="N151" i="3"/>
  <c r="G151" i="3"/>
  <c r="Q149" i="3"/>
  <c r="O149" i="3"/>
  <c r="N149" i="3"/>
  <c r="M135" i="3"/>
  <c r="K149" i="3"/>
  <c r="L135" i="3"/>
  <c r="L137" i="3"/>
  <c r="K148" i="3"/>
  <c r="G148" i="3"/>
  <c r="Q147" i="3"/>
  <c r="O147" i="3"/>
  <c r="N147" i="3"/>
  <c r="K147" i="3"/>
  <c r="G146" i="3"/>
  <c r="G145" i="3"/>
  <c r="G147" i="3"/>
  <c r="K137" i="3"/>
  <c r="K146" i="3"/>
  <c r="Q145" i="3"/>
  <c r="O145" i="3"/>
  <c r="N145" i="3"/>
  <c r="K135" i="3"/>
  <c r="K145" i="3"/>
  <c r="J137" i="3"/>
  <c r="K144" i="3"/>
  <c r="G143" i="3"/>
  <c r="G142" i="3"/>
  <c r="G144" i="3"/>
  <c r="Q143" i="3"/>
  <c r="O143" i="3"/>
  <c r="N143" i="3"/>
  <c r="J135" i="3"/>
  <c r="K143" i="3"/>
  <c r="I137" i="3"/>
  <c r="K142" i="3"/>
  <c r="Q141" i="3"/>
  <c r="O141" i="3"/>
  <c r="N141" i="3"/>
  <c r="I135" i="3"/>
  <c r="K141" i="3"/>
  <c r="G141" i="3"/>
  <c r="G140" i="3"/>
  <c r="S139" i="3"/>
  <c r="R139" i="3"/>
  <c r="Q139" i="3"/>
  <c r="P139" i="3"/>
  <c r="O139" i="3"/>
  <c r="N139" i="3"/>
  <c r="G139" i="3"/>
  <c r="S137" i="3"/>
  <c r="R137" i="3"/>
  <c r="Q137" i="3"/>
  <c r="P137" i="3"/>
  <c r="O137" i="3"/>
  <c r="N137" i="3"/>
  <c r="S135" i="3"/>
  <c r="R135" i="3"/>
  <c r="Q135" i="3"/>
  <c r="P135" i="3"/>
  <c r="O135" i="3"/>
  <c r="N135" i="3"/>
  <c r="G135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K151" i="2"/>
  <c r="K149" i="2"/>
  <c r="H89" i="2"/>
  <c r="H88" i="2"/>
  <c r="H87" i="2"/>
  <c r="H86" i="2"/>
  <c r="H85" i="2"/>
  <c r="H84" i="2"/>
  <c r="H83" i="2"/>
  <c r="H82" i="2"/>
  <c r="H81" i="2"/>
  <c r="H80" i="2"/>
  <c r="H79" i="2"/>
  <c r="H77" i="2"/>
  <c r="H76" i="2"/>
  <c r="G152" i="2"/>
  <c r="G163" i="2"/>
  <c r="G164" i="2"/>
  <c r="G166" i="2"/>
  <c r="H74" i="2"/>
  <c r="H73" i="2"/>
  <c r="G154" i="2"/>
  <c r="H69" i="2"/>
  <c r="H68" i="2"/>
  <c r="H70" i="2"/>
  <c r="H78" i="2"/>
  <c r="H75" i="2"/>
  <c r="H72" i="2"/>
  <c r="H71" i="2"/>
  <c r="H67" i="2"/>
  <c r="H66" i="2"/>
  <c r="H65" i="2"/>
  <c r="H64" i="2"/>
  <c r="G156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4" i="2"/>
  <c r="T155" i="2"/>
  <c r="H17" i="2"/>
  <c r="H16" i="2"/>
  <c r="H45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5" i="2"/>
  <c r="H14" i="2"/>
  <c r="H13" i="2"/>
  <c r="G153" i="2"/>
  <c r="H12" i="2"/>
  <c r="H11" i="2"/>
  <c r="H10" i="2"/>
  <c r="H9" i="2"/>
  <c r="H8" i="2"/>
  <c r="G167" i="2"/>
  <c r="H7" i="2"/>
  <c r="H6" i="2"/>
  <c r="G157" i="2"/>
  <c r="H5" i="2"/>
  <c r="H4" i="2"/>
  <c r="G158" i="2"/>
  <c r="H3" i="2"/>
  <c r="H2" i="2"/>
  <c r="R169" i="2"/>
  <c r="R167" i="2"/>
  <c r="R165" i="2"/>
  <c r="R163" i="2"/>
  <c r="Q153" i="2"/>
  <c r="P187" i="2"/>
  <c r="P185" i="2"/>
  <c r="P183" i="2"/>
  <c r="P173" i="2"/>
  <c r="P171" i="2"/>
  <c r="P149" i="2"/>
  <c r="P177" i="2"/>
  <c r="P181" i="2"/>
  <c r="P179" i="2"/>
  <c r="P175" i="2"/>
  <c r="O205" i="2"/>
  <c r="O201" i="2"/>
  <c r="O191" i="2"/>
  <c r="O189" i="2"/>
  <c r="O161" i="2"/>
  <c r="O199" i="2"/>
  <c r="Q151" i="2"/>
  <c r="O215" i="2"/>
  <c r="O213" i="2"/>
  <c r="T153" i="2"/>
  <c r="P169" i="2"/>
  <c r="P167" i="2"/>
  <c r="P163" i="2"/>
  <c r="P161" i="2"/>
  <c r="P159" i="2"/>
  <c r="P157" i="2"/>
  <c r="O211" i="2"/>
  <c r="O209" i="2"/>
  <c r="O207" i="2"/>
  <c r="O203" i="2"/>
  <c r="O197" i="2"/>
  <c r="O195" i="2"/>
  <c r="O193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59" i="2"/>
  <c r="O157" i="2"/>
  <c r="O149" i="2"/>
  <c r="O151" i="2"/>
  <c r="O153" i="2"/>
  <c r="O155" i="2"/>
  <c r="P151" i="2"/>
  <c r="P153" i="2"/>
  <c r="P155" i="2"/>
  <c r="E171" i="2" a="1"/>
  <c r="E171" i="2"/>
  <c r="E182" i="2"/>
  <c r="E184" i="2"/>
  <c r="E180" i="2"/>
  <c r="E176" i="2"/>
  <c r="E172" i="2"/>
  <c r="E178" i="2"/>
  <c r="E174" i="2"/>
  <c r="E185" i="2"/>
  <c r="E181" i="2"/>
  <c r="E177" i="2"/>
  <c r="E173" i="2"/>
  <c r="E183" i="2"/>
  <c r="E179" i="2"/>
  <c r="E175" i="2"/>
  <c r="G159" i="2"/>
  <c r="M149" i="2"/>
  <c r="L151" i="2"/>
  <c r="N149" i="2"/>
  <c r="J151" i="2"/>
  <c r="J149" i="2"/>
  <c r="I151" i="2"/>
  <c r="I149" i="2"/>
  <c r="G162" i="2"/>
  <c r="G165" i="2"/>
  <c r="G160" i="2"/>
  <c r="G155" i="2"/>
  <c r="G161" i="2"/>
  <c r="R161" i="2"/>
  <c r="R159" i="2"/>
  <c r="R157" i="2"/>
  <c r="R153" i="2"/>
  <c r="S153" i="2"/>
  <c r="R151" i="2"/>
  <c r="R149" i="2"/>
  <c r="R155" i="2"/>
  <c r="S149" i="2"/>
  <c r="M151" i="2"/>
  <c r="L162" i="2"/>
  <c r="L157" i="2"/>
  <c r="L155" i="2"/>
  <c r="L159" i="2"/>
  <c r="L156" i="2"/>
  <c r="L163" i="2"/>
  <c r="L160" i="2"/>
  <c r="L158" i="2"/>
  <c r="T151" i="2"/>
  <c r="T149" i="2"/>
  <c r="S151" i="2"/>
  <c r="L161" i="2"/>
</calcChain>
</file>

<file path=xl/sharedStrings.xml><?xml version="1.0" encoding="utf-8"?>
<sst xmlns="http://schemas.openxmlformats.org/spreadsheetml/2006/main" count="10449" uniqueCount="1711">
  <si>
    <t>Title</t>
  </si>
  <si>
    <t>Author</t>
  </si>
  <si>
    <t>Pages</t>
  </si>
  <si>
    <t>Format</t>
  </si>
  <si>
    <t>Gender</t>
  </si>
  <si>
    <t>POC</t>
  </si>
  <si>
    <t>Birth Country</t>
  </si>
  <si>
    <t>Challenge</t>
  </si>
  <si>
    <t>Original Language</t>
  </si>
  <si>
    <t>Language Read</t>
  </si>
  <si>
    <t>Source</t>
  </si>
  <si>
    <t>Bookshelf</t>
  </si>
  <si>
    <t>Paper</t>
  </si>
  <si>
    <t>Audio</t>
  </si>
  <si>
    <t>English</t>
  </si>
  <si>
    <t>French</t>
  </si>
  <si>
    <t>Home</t>
  </si>
  <si>
    <t>Library</t>
  </si>
  <si>
    <t>Read</t>
  </si>
  <si>
    <t>Women</t>
  </si>
  <si>
    <t>Arabic</t>
  </si>
  <si>
    <t>Non-fiction</t>
  </si>
  <si>
    <t>Fiction</t>
  </si>
  <si>
    <t>Men</t>
  </si>
  <si>
    <t>Japanese</t>
  </si>
  <si>
    <t>Italian</t>
  </si>
  <si>
    <t>Hebrew</t>
  </si>
  <si>
    <t>Greek</t>
  </si>
  <si>
    <t>Canada</t>
  </si>
  <si>
    <t>US</t>
  </si>
  <si>
    <t>Started</t>
  </si>
  <si>
    <t>Finished</t>
  </si>
  <si>
    <t>UK</t>
  </si>
  <si>
    <t>France</t>
  </si>
  <si>
    <t>Ukraine</t>
  </si>
  <si>
    <t>Haiti</t>
  </si>
  <si>
    <t>Croatia</t>
  </si>
  <si>
    <t>Ghana</t>
  </si>
  <si>
    <t>Vietnam</t>
  </si>
  <si>
    <t>Japan</t>
  </si>
  <si>
    <t>Italy</t>
  </si>
  <si>
    <t>New Zealand</t>
  </si>
  <si>
    <t>Israel</t>
  </si>
  <si>
    <t>Egypt</t>
  </si>
  <si>
    <t>Greece</t>
  </si>
  <si>
    <t>Jamaica</t>
  </si>
  <si>
    <t>Median</t>
  </si>
  <si>
    <t>Mode</t>
  </si>
  <si>
    <t>Mean</t>
  </si>
  <si>
    <t>Fiction/Non</t>
  </si>
  <si>
    <t>LGBT</t>
  </si>
  <si>
    <t>Totals &amp; Stats:</t>
  </si>
  <si>
    <t>Russia</t>
  </si>
  <si>
    <t>Russian</t>
  </si>
  <si>
    <t>India</t>
  </si>
  <si>
    <t>Turkey</t>
  </si>
  <si>
    <t>Min</t>
  </si>
  <si>
    <t>Max</t>
  </si>
  <si>
    <t>Range</t>
  </si>
  <si>
    <t>1st Quartile</t>
  </si>
  <si>
    <t>3rd Quartile</t>
  </si>
  <si>
    <t>Interquartile Range</t>
  </si>
  <si>
    <t>Standard Error</t>
  </si>
  <si>
    <t>Standard Deviation</t>
  </si>
  <si>
    <t>Sample Variance</t>
  </si>
  <si>
    <t>Confidence Level (95%)</t>
  </si>
  <si>
    <t>Pages Read: Descriptive Statistics</t>
  </si>
  <si>
    <t>Confidence Level (95%), t-distribution</t>
  </si>
  <si>
    <t>Confidence Interval (95%), lower range</t>
  </si>
  <si>
    <t>Confidence Interval (95%), higher range</t>
  </si>
  <si>
    <t>Bin</t>
  </si>
  <si>
    <t>Frequency</t>
  </si>
  <si>
    <t>Intervals</t>
  </si>
  <si>
    <t>1-99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</si>
  <si>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</si>
  <si>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</si>
  <si>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</si>
  <si>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</si>
  <si>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</si>
  <si>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</si>
  <si>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</si>
  <si>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</si>
  <si>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</si>
  <si>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</si>
  <si>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</si>
  <si>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</si>
  <si>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Pages Read: Data for Histogram</t>
  </si>
  <si>
    <t>White</t>
  </si>
  <si>
    <t>LGBTQ</t>
  </si>
  <si>
    <t>Data for Pie Charts</t>
  </si>
  <si>
    <t>Expected value</t>
  </si>
  <si>
    <t>Nigeria</t>
  </si>
  <si>
    <t>Australia</t>
  </si>
  <si>
    <t>Iran</t>
  </si>
  <si>
    <t>Dominican Rep.</t>
  </si>
  <si>
    <t>1300-1399</t>
  </si>
  <si>
    <t>1400-1499</t>
  </si>
  <si>
    <t>Chile</t>
  </si>
  <si>
    <t>Spanish</t>
  </si>
  <si>
    <t>Spain</t>
  </si>
  <si>
    <t>Swedish</t>
  </si>
  <si>
    <t>Sweden</t>
  </si>
  <si>
    <t>Jewish</t>
  </si>
  <si>
    <t>Kurdish</t>
  </si>
  <si>
    <t>Borrowed</t>
  </si>
  <si>
    <t>Cameroon</t>
  </si>
  <si>
    <t>South Korea</t>
  </si>
  <si>
    <t>Indigenous</t>
  </si>
  <si>
    <t>Afghanistan</t>
  </si>
  <si>
    <t>Pakistan</t>
  </si>
  <si>
    <t>Lebanon</t>
  </si>
  <si>
    <t>Liberia</t>
  </si>
  <si>
    <t>Korean</t>
  </si>
  <si>
    <t>Peru</t>
  </si>
  <si>
    <t>South Africa</t>
  </si>
  <si>
    <t>Kyrgystan</t>
  </si>
  <si>
    <t>The Marrow Thieves</t>
  </si>
  <si>
    <t>Cherie Dimaline</t>
  </si>
  <si>
    <t>F</t>
  </si>
  <si>
    <t>Fiction Adult 2015-Present</t>
  </si>
  <si>
    <t>Book Riot Read Harder 2019</t>
  </si>
  <si>
    <t>David A. Robertson</t>
  </si>
  <si>
    <t>M</t>
  </si>
  <si>
    <t>Books from the Library</t>
  </si>
  <si>
    <t>Zora Neale Hurston</t>
  </si>
  <si>
    <t>Biography Memoir</t>
  </si>
  <si>
    <t xml:space="preserve">Red: A Haida Manga </t>
  </si>
  <si>
    <t>Michael Nicoll Yahgulanaas</t>
  </si>
  <si>
    <t>Judas</t>
  </si>
  <si>
    <t>Amos Oz</t>
  </si>
  <si>
    <t>Fiction Adult 2000-2014</t>
  </si>
  <si>
    <t>Men Explain Things to Me</t>
  </si>
  <si>
    <t>Rebecca Solnit</t>
  </si>
  <si>
    <t>Friday Black</t>
  </si>
  <si>
    <t>Nana Kwame Adjei-Brenyah</t>
  </si>
  <si>
    <t>Fiction Adult Short Stories</t>
  </si>
  <si>
    <t xml:space="preserve">Into Thin Air: A Personal Account of the Mount Everest Disaster </t>
  </si>
  <si>
    <t>Jon Krakauer</t>
  </si>
  <si>
    <t>Kurt Andersen</t>
  </si>
  <si>
    <t xml:space="preserve">Fantasyland: How America Went Haywire: A 500-Year History </t>
  </si>
  <si>
    <t>International Relations</t>
  </si>
  <si>
    <t xml:space="preserve">Left for Dead: My Journey Home from Everest </t>
  </si>
  <si>
    <t xml:space="preserve">The Climb: Tragic Ambitions on Everest </t>
  </si>
  <si>
    <t>Anatoli Boukreev</t>
  </si>
  <si>
    <t>Beck Weathers</t>
  </si>
  <si>
    <t>The White Tiger</t>
  </si>
  <si>
    <t>Aravind Adiga</t>
  </si>
  <si>
    <t xml:space="preserve">The Inheritance of Loss </t>
  </si>
  <si>
    <t>Kiran Desai</t>
  </si>
  <si>
    <t>Gave Away</t>
  </si>
  <si>
    <t>Book Riot Read Harder 2019, Reading Women 2019</t>
  </si>
  <si>
    <t xml:space="preserve">Seven Fallen Feathers: Racism, Death, and Hard Truths in a Northern City </t>
  </si>
  <si>
    <t>Tanya Talaga</t>
  </si>
  <si>
    <t>The Color Purple</t>
  </si>
  <si>
    <t>Alice Walker</t>
  </si>
  <si>
    <t>Lit Fic POC</t>
  </si>
  <si>
    <t>Fiction Adult 1900-2000</t>
  </si>
  <si>
    <t xml:space="preserve">This Place: 150 Years Retold </t>
  </si>
  <si>
    <t>Chelsea Vowel et al</t>
  </si>
  <si>
    <t>Wordfest</t>
  </si>
  <si>
    <t>Books Borrowed</t>
  </si>
  <si>
    <t>Salt Houses</t>
  </si>
  <si>
    <t>Hala Alyan</t>
  </si>
  <si>
    <t>Reading Women 2019</t>
  </si>
  <si>
    <t xml:space="preserve">Three Feathers </t>
  </si>
  <si>
    <t>Richard Van Camp</t>
  </si>
  <si>
    <t>Fiction Adult Graphic Novels Comics</t>
  </si>
  <si>
    <t xml:space="preserve">Heads of the Colored People </t>
  </si>
  <si>
    <t>Nafissa Thompson-Spires</t>
  </si>
  <si>
    <t xml:space="preserve">The Last Girl: My Story of Captivity, and My Fight Against the Islamic State </t>
  </si>
  <si>
    <t>Nadia Murad</t>
  </si>
  <si>
    <t>Iraq</t>
  </si>
  <si>
    <t>The Handmaid's Tale</t>
  </si>
  <si>
    <t>Margaret Atwood</t>
  </si>
  <si>
    <t>The Whale Rider</t>
  </si>
  <si>
    <t>Witi Ihimaera</t>
  </si>
  <si>
    <t xml:space="preserve">Gmorning, Gnight!: Little Pep Talks for Me &amp; You </t>
  </si>
  <si>
    <t>Lin-Manuel Miranda</t>
  </si>
  <si>
    <t>Sheila Watt-Cloutier</t>
  </si>
  <si>
    <t xml:space="preserve">The Right To Be Cold: One Woman's Story of Protecting Her Culture, the Arctic and the Whole Planet </t>
  </si>
  <si>
    <t xml:space="preserve">Tłı̨chǫ </t>
  </si>
  <si>
    <t>Maori</t>
  </si>
  <si>
    <t>Inuit</t>
  </si>
  <si>
    <t>Anishinaabe</t>
  </si>
  <si>
    <t xml:space="preserve">An Orchestra of Minorities </t>
  </si>
  <si>
    <t>Chigozie Obioma</t>
  </si>
  <si>
    <t>Current Country</t>
  </si>
  <si>
    <t>A Grain of Wheat</t>
  </si>
  <si>
    <t>Ngũgĩ wa Thiong'o</t>
  </si>
  <si>
    <t>Book Riot Read Harder 2018, Great African Reads</t>
  </si>
  <si>
    <t>Kikuyu</t>
  </si>
  <si>
    <t>Igbo</t>
  </si>
  <si>
    <t>Yazidi</t>
  </si>
  <si>
    <t>Puerto Rican</t>
  </si>
  <si>
    <t>Palestinian</t>
  </si>
  <si>
    <t>Cree</t>
  </si>
  <si>
    <t>Haida</t>
  </si>
  <si>
    <t xml:space="preserve">Métis </t>
  </si>
  <si>
    <t>Bengali</t>
  </si>
  <si>
    <t xml:space="preserve">The Source of Self-Regard: Selected Essays, Speeches, and Meditations </t>
  </si>
  <si>
    <t>Toni Morrison</t>
  </si>
  <si>
    <t>Fifteen Dogs</t>
  </si>
  <si>
    <t>André Alexis</t>
  </si>
  <si>
    <t>Becoming</t>
  </si>
  <si>
    <t>Michelle Obama</t>
  </si>
  <si>
    <t>Trinidad</t>
  </si>
  <si>
    <t xml:space="preserve">Evil: The Science Behind Humanity's Dark Side </t>
  </si>
  <si>
    <t>Julia Shaw</t>
  </si>
  <si>
    <t>Science Mathematics</t>
  </si>
  <si>
    <t>21 Things You May Not Know About the Indian Act: Helping Canadians Make Reconciliation with Indigenous Peoples a Reality</t>
  </si>
  <si>
    <t>Bob Joseph</t>
  </si>
  <si>
    <t>Indigenous Studies</t>
  </si>
  <si>
    <t>Gwawa’enuxw (Kwakwakaʼwakw)</t>
  </si>
  <si>
    <t xml:space="preserve">How Long 'til Black Future Month? </t>
  </si>
  <si>
    <t>N.K. Jemisin</t>
  </si>
  <si>
    <t xml:space="preserve">When They Call You a Terrorist: A Black Lives Matter Memoir </t>
  </si>
  <si>
    <t>Patrisse Khan-Cullors</t>
  </si>
  <si>
    <t xml:space="preserve">Hunger: A Memoir of (My) Body </t>
  </si>
  <si>
    <t>Roxane Gay</t>
  </si>
  <si>
    <t>Haitian</t>
  </si>
  <si>
    <t>In Other Words</t>
  </si>
  <si>
    <t>Jhumpa Lahiri</t>
  </si>
  <si>
    <t>Language Literature</t>
  </si>
  <si>
    <t xml:space="preserve">Secrets from My Vietnamese Kitchen: Simple Recipes from My Many Mothers </t>
  </si>
  <si>
    <t>Kim Thúy</t>
  </si>
  <si>
    <t>Food</t>
  </si>
  <si>
    <t xml:space="preserve">Sister Outsider: Essays and Speeches </t>
  </si>
  <si>
    <t>Audre Lorde</t>
  </si>
  <si>
    <t>Feminism</t>
  </si>
  <si>
    <t>Caribbean</t>
  </si>
  <si>
    <t xml:space="preserve">Will I See? </t>
  </si>
  <si>
    <t xml:space="preserve">Sugar Falls: A Residential School Story </t>
  </si>
  <si>
    <t>The Other Americans</t>
  </si>
  <si>
    <t>Laila Lalami</t>
  </si>
  <si>
    <t>Morocco</t>
  </si>
  <si>
    <t xml:space="preserve">The Autistic Brain: Thinking Across the Spectrum </t>
  </si>
  <si>
    <t>Temple Grandin</t>
  </si>
  <si>
    <t>Other</t>
  </si>
  <si>
    <t>Neurodiverse</t>
  </si>
  <si>
    <t xml:space="preserve">If Beale Street Could Talk </t>
  </si>
  <si>
    <t>James Baldwin</t>
  </si>
  <si>
    <t xml:space="preserve">Skraelings: Clashes in the Old Arctic </t>
  </si>
  <si>
    <t>Rachel Qitsualik-Tinsley</t>
  </si>
  <si>
    <t>Women, Race, &amp; Class</t>
  </si>
  <si>
    <t>Angela Y. Davis</t>
  </si>
  <si>
    <t>Eden Robinson</t>
  </si>
  <si>
    <t xml:space="preserve">Son of a Trickster (Trickster #1) </t>
  </si>
  <si>
    <t xml:space="preserve">Audible </t>
  </si>
  <si>
    <t xml:space="preserve">Haisla and Heiltsuk </t>
  </si>
  <si>
    <t>Legacy: Trauma, Story and Indigenous Healing</t>
  </si>
  <si>
    <t>Suzanne Methot</t>
  </si>
  <si>
    <t xml:space="preserve">Nehiyaw </t>
  </si>
  <si>
    <t xml:space="preserve">The Night Wanderer: A Graphic Novel </t>
  </si>
  <si>
    <t>Drew Hayden Taylor</t>
  </si>
  <si>
    <t xml:space="preserve">Ojibway </t>
  </si>
  <si>
    <t xml:space="preserve">Harry Potter and the Philosopher's Stone
(Harry Potter #1) </t>
  </si>
  <si>
    <t xml:space="preserve">J.K. Rowling </t>
  </si>
  <si>
    <t>Fiction Children YA Fantasy Sci Fi</t>
  </si>
  <si>
    <t>J.R.R. Tolkien</t>
  </si>
  <si>
    <t xml:space="preserve">Bilbo le Hobbit </t>
  </si>
  <si>
    <t>French Fiction Adult</t>
  </si>
  <si>
    <t>Book Riot Read Harder 2016</t>
  </si>
  <si>
    <t xml:space="preserve">Funny, You Don't Look Autistic: A Comedian's Guide to Life on the Spectrum </t>
  </si>
  <si>
    <t>Michael McCreary</t>
  </si>
  <si>
    <t xml:space="preserve">The Physics of Star Trek </t>
  </si>
  <si>
    <t>Lawrence M. Krauss</t>
  </si>
  <si>
    <t>Women Talking</t>
  </si>
  <si>
    <t>Miriam Toews</t>
  </si>
  <si>
    <t xml:space="preserve">Harry Potter and the Chamber of Secrets
(Harry Potter #2) </t>
  </si>
  <si>
    <t>Zalika Reid-Benta</t>
  </si>
  <si>
    <t>Frying Plantain</t>
  </si>
  <si>
    <t>The Arrival</t>
  </si>
  <si>
    <t>Shaun Tan</t>
  </si>
  <si>
    <t xml:space="preserve">Wakanda Forever </t>
  </si>
  <si>
    <t>Nnedi Okorafor</t>
  </si>
  <si>
    <t xml:space="preserve">Harry Potter and the Prisoner of Azkaban
(Harry Potter #3) </t>
  </si>
  <si>
    <t xml:space="preserve">Shuri, Vol. 1: The Search For Black Panther </t>
  </si>
  <si>
    <t xml:space="preserve">Snowpiercer, Vol. 1: The Escape
(Transperceneige #1) </t>
  </si>
  <si>
    <t>Jacques Lob</t>
  </si>
  <si>
    <t>Hey, Kiddo</t>
  </si>
  <si>
    <t>Jarrett J. Krosoczka</t>
  </si>
  <si>
    <t xml:space="preserve">Snowpiercer, Vol. 2: The Explorers
(Transperceneige #2-3) </t>
  </si>
  <si>
    <t xml:space="preserve">Lumberjanes, Vol. 1: Beware the Kitten Holy </t>
  </si>
  <si>
    <t>Noelle Stevenson</t>
  </si>
  <si>
    <t xml:space="preserve">Undeniable: Evolution and the Science of Creation </t>
  </si>
  <si>
    <t>Bill Nye</t>
  </si>
  <si>
    <t xml:space="preserve">Harry Potter and the Goblet of Fire
(Harry Potter #4) </t>
  </si>
  <si>
    <t>The Outside Circle</t>
  </si>
  <si>
    <t>Patti Laboucane-Benson</t>
  </si>
  <si>
    <t xml:space="preserve">Monstress, Vol. 1: Awakening </t>
  </si>
  <si>
    <t xml:space="preserve">Marjorie M. Liu </t>
  </si>
  <si>
    <t xml:space="preserve">Monstress, Vol. 2: The Blood </t>
  </si>
  <si>
    <t xml:space="preserve">Monstress, Vol. 3: Haven </t>
  </si>
  <si>
    <t xml:space="preserve">The Interrogation of Ashala Wolf
(The Tribe #1) </t>
  </si>
  <si>
    <t>Ambelin Kwaymullina</t>
  </si>
  <si>
    <t xml:space="preserve">Palyku </t>
  </si>
  <si>
    <t>Miracle Creek</t>
  </si>
  <si>
    <t>Angie Kim</t>
  </si>
  <si>
    <t xml:space="preserve">A Mind Spread Out on the Ground </t>
  </si>
  <si>
    <t>Alicia Elliott</t>
  </si>
  <si>
    <t xml:space="preserve">Haudenosaunee </t>
  </si>
  <si>
    <t>Marvel Masterworks: Captain America - Volume 1</t>
  </si>
  <si>
    <t>Stan Lee</t>
  </si>
  <si>
    <t xml:space="preserve">Black Widow: The Name of the Rose </t>
  </si>
  <si>
    <t xml:space="preserve">Understanding Comics: The Invisible Art </t>
  </si>
  <si>
    <t>Scott McCloud</t>
  </si>
  <si>
    <t xml:space="preserve">The Guermantes Way
(À la recherche du temps perdu #3) </t>
  </si>
  <si>
    <t>Marcel Proust</t>
  </si>
  <si>
    <t xml:space="preserve"> Snowpiercer, Vol. 3: Terminus
(Transperceneige #4) </t>
  </si>
  <si>
    <t>Divided Loyalties</t>
  </si>
  <si>
    <t>Nilofar Shidmehr</t>
  </si>
  <si>
    <t xml:space="preserve">Betty: The Helen Betty Osborne Story </t>
  </si>
  <si>
    <t xml:space="preserve">David A. Robertson </t>
  </si>
  <si>
    <t>Normal People</t>
  </si>
  <si>
    <t>Sally Rooney</t>
  </si>
  <si>
    <t>Ireland</t>
  </si>
  <si>
    <t xml:space="preserve">The Ghost in the Shell </t>
  </si>
  <si>
    <t>Masamune Shirow</t>
  </si>
  <si>
    <t xml:space="preserve">Ms. Marvel, Vol. 1: No Normal </t>
  </si>
  <si>
    <t>G. Willow Wilson</t>
  </si>
  <si>
    <t xml:space="preserve">My Parents / This Does Not Belong to You </t>
  </si>
  <si>
    <t>Aleksandar Hemon</t>
  </si>
  <si>
    <t>Bosnia</t>
  </si>
  <si>
    <t>Aya</t>
  </si>
  <si>
    <t>Marguerite Abouet</t>
  </si>
  <si>
    <t>Côte d'Ivoire</t>
  </si>
  <si>
    <t xml:space="preserve">Whatever Gets You Through: Twelve Women on Life After Sexual Assault </t>
  </si>
  <si>
    <t>Jen Sookfong Lee (Editor)</t>
  </si>
  <si>
    <t xml:space="preserve">Essex County </t>
  </si>
  <si>
    <t>Jeff Lemire</t>
  </si>
  <si>
    <t xml:space="preserve">Love Beyond Body, Space, and Time </t>
  </si>
  <si>
    <t>Hope Nicholson (Editor)</t>
  </si>
  <si>
    <t>On the Come Up</t>
  </si>
  <si>
    <t>Angie Thomas</t>
  </si>
  <si>
    <t xml:space="preserve">Speak: The Graphic Novel </t>
  </si>
  <si>
    <t>Laurie Halse Anderson</t>
  </si>
  <si>
    <t xml:space="preserve">The Origins of Totalitarianism </t>
  </si>
  <si>
    <t>Hannah Arendt</t>
  </si>
  <si>
    <t>Germany</t>
  </si>
  <si>
    <t>Front/Back</t>
  </si>
  <si>
    <t>B</t>
  </si>
  <si>
    <t>Frontlist</t>
  </si>
  <si>
    <t>Backlist</t>
  </si>
  <si>
    <t>Current Nationality</t>
  </si>
  <si>
    <t>Additional Ethnicity</t>
  </si>
  <si>
    <t>In the Midst of Winter</t>
  </si>
  <si>
    <t>Isabel Allende</t>
  </si>
  <si>
    <t>Read Harder 2018</t>
  </si>
  <si>
    <t>Northanger Abbey</t>
  </si>
  <si>
    <t>Jane Austen</t>
  </si>
  <si>
    <t>Fiction Adult 1500-1900</t>
  </si>
  <si>
    <t xml:space="preserve">Hidden Figures: The American Dream and the Untold Story of the Black Women Mathematicians Who Helped Win the Space Race </t>
  </si>
  <si>
    <t>Margot Lee Shetterly</t>
  </si>
  <si>
    <t>Biography-Memoir</t>
  </si>
  <si>
    <t>Endurance: A Year in Space, A Lifetime of Discovery</t>
  </si>
  <si>
    <t>Scott Kelly</t>
  </si>
  <si>
    <t>Sing, Unburied, Sing</t>
  </si>
  <si>
    <t>Jesmyn Ward</t>
  </si>
  <si>
    <t>The Hate U Give</t>
  </si>
  <si>
    <t>The Turtle of Oman</t>
  </si>
  <si>
    <t>Naomi Shihab Nye</t>
  </si>
  <si>
    <t>The Club Dumas</t>
  </si>
  <si>
    <t>Arturo Pérez-Reverte</t>
  </si>
  <si>
    <t xml:space="preserve">Dear World: A Syrian Girl's Story of War and Plea for Peace </t>
  </si>
  <si>
    <t>Bana Alabed</t>
  </si>
  <si>
    <t>Syria</t>
  </si>
  <si>
    <t xml:space="preserve">Murder in Mesopotamia (Hercule Poirot #14) </t>
  </si>
  <si>
    <t>Agatha Christie</t>
  </si>
  <si>
    <t>The Rest of Us Just Live Here</t>
  </si>
  <si>
    <t>Patrick Ness</t>
  </si>
  <si>
    <t>The Sun Is Also a Star</t>
  </si>
  <si>
    <t>Nicola Yoon</t>
  </si>
  <si>
    <t>Statistics: A Very Short Introduction</t>
  </si>
  <si>
    <t>David J. Hand</t>
  </si>
  <si>
    <t xml:space="preserve">Alan Turing: The Enigma </t>
  </si>
  <si>
    <t>Andrew Hodges</t>
  </si>
  <si>
    <t xml:space="preserve">Harry Potter à l'école des sorciers (Harry Potter #1) </t>
  </si>
  <si>
    <t>J.K. Rowling</t>
  </si>
  <si>
    <t xml:space="preserve">Beginning Meditation: Enjoying Your Own Deepest Experience </t>
  </si>
  <si>
    <t>Sally Kempton</t>
  </si>
  <si>
    <t>Audiobook</t>
  </si>
  <si>
    <t xml:space="preserve">Cards on the Table (Hercule Poirot #15) </t>
  </si>
  <si>
    <t xml:space="preserve">The Shadow of the Wind (El cementerio de los libros olvidados #1) </t>
  </si>
  <si>
    <t>Carlos Ruiz Zafón</t>
  </si>
  <si>
    <t>Fiction Adult Mystery</t>
  </si>
  <si>
    <t xml:space="preserve">A Wrinkle in Time (Time Quintet #1) </t>
  </si>
  <si>
    <t>Madeleine L'Engle</t>
  </si>
  <si>
    <t>Fiction Children YA</t>
  </si>
  <si>
    <t>American Gods</t>
  </si>
  <si>
    <t xml:space="preserve">Neil Gaiman </t>
  </si>
  <si>
    <t>Saga, Vol. 8</t>
  </si>
  <si>
    <t xml:space="preserve">Brian K. Vaughan </t>
  </si>
  <si>
    <t xml:space="preserve">Electric Arches </t>
  </si>
  <si>
    <t>Eve L. Ewing</t>
  </si>
  <si>
    <t>Good Omens</t>
  </si>
  <si>
    <t>Terry Pratchett, Neil Gaiman</t>
  </si>
  <si>
    <t>Fiction Adult Fantasy Sci Fi</t>
  </si>
  <si>
    <t xml:space="preserve">The Rise and Fall of the Third Reich: A History of Nazi Germany </t>
  </si>
  <si>
    <t>William L. Shirer</t>
  </si>
  <si>
    <t>History-Eurasia</t>
  </si>
  <si>
    <t>This One Summer</t>
  </si>
  <si>
    <t>Mariko Tamaki</t>
  </si>
  <si>
    <t>Wonder Woman: Warbringer (DC Icons, #1)</t>
  </si>
  <si>
    <t>Leigh Bardugo</t>
  </si>
  <si>
    <t xml:space="preserve">Israel </t>
  </si>
  <si>
    <t>The Origin of Other</t>
  </si>
  <si>
    <t>Black Panther: World oF Wakanda 1-6</t>
  </si>
  <si>
    <t xml:space="preserve">The Girl Who Takes an Eye for an Eye (Millennium #5) </t>
  </si>
  <si>
    <t>David Lagercrantz</t>
  </si>
  <si>
    <t>The Birds &amp; Don't Look Now</t>
  </si>
  <si>
    <t>Daphne du Maurier</t>
  </si>
  <si>
    <t>Stone Mattress: Nine Wicked Tales</t>
  </si>
  <si>
    <t>The Boy on the Beach</t>
  </si>
  <si>
    <t>Tima Kurdi</t>
  </si>
  <si>
    <t xml:space="preserve">Preludes &amp; Nocturnes (The Sandman #1) </t>
  </si>
  <si>
    <t xml:space="preserve">Lives of Girls and Women </t>
  </si>
  <si>
    <t>Alice Munro</t>
  </si>
  <si>
    <t xml:space="preserve">Bayou, Vol. 1 </t>
  </si>
  <si>
    <t>Jeremy Love</t>
  </si>
  <si>
    <t xml:space="preserve">Behold the Dreamers </t>
  </si>
  <si>
    <t>Imbolo Mbue</t>
  </si>
  <si>
    <t>Stay with Me</t>
  </si>
  <si>
    <t xml:space="preserve">Ayobami Adebayo </t>
  </si>
  <si>
    <t>Read Harder 2018, Lit Fic People of Colour</t>
  </si>
  <si>
    <t xml:space="preserve">Within a Budding Grove (À la recherche du temps perdu #2) </t>
  </si>
  <si>
    <t>Vi</t>
  </si>
  <si>
    <t xml:space="preserve">Parting the Waters: America in the King Years, 1954-63 (America in the King Years #1) </t>
  </si>
  <si>
    <t>Taylor Branch</t>
  </si>
  <si>
    <t>Read Harder 2017</t>
  </si>
  <si>
    <t>History North America</t>
  </si>
  <si>
    <t xml:space="preserve">Records And Information Management: Fundamentals Of Professional Practice </t>
  </si>
  <si>
    <t>William Saffady</t>
  </si>
  <si>
    <t>MLIS</t>
  </si>
  <si>
    <t>Pachinko</t>
  </si>
  <si>
    <t>Min Jin Lee</t>
  </si>
  <si>
    <t xml:space="preserve">Dumb Witness (Hercule Poirot #16) </t>
  </si>
  <si>
    <t>Eva Sleeps</t>
  </si>
  <si>
    <t>Francesca Melandri</t>
  </si>
  <si>
    <t xml:space="preserve">Waiting for First Light: My Ongoing Battle with PTSD </t>
  </si>
  <si>
    <t>Roméo Dallaire</t>
  </si>
  <si>
    <t xml:space="preserve">Death on the Nile (Hercule Poirot #17) </t>
  </si>
  <si>
    <t>The Fire Next Time</t>
  </si>
  <si>
    <t>Everybody's Son</t>
  </si>
  <si>
    <t>Thrity Umrigar</t>
  </si>
  <si>
    <t>Lit Fic People of Colour</t>
  </si>
  <si>
    <t xml:space="preserve">Harry Potter et la Chambre des Secrets (Harry Potter #2) </t>
  </si>
  <si>
    <t xml:space="preserve">The Fiery Trial: Abraham Lincoln and American Slavery </t>
  </si>
  <si>
    <t>Eric Foner</t>
  </si>
  <si>
    <t xml:space="preserve">The Fire This Time: A New Generation Speaks about Race </t>
  </si>
  <si>
    <t xml:space="preserve">The Fifth Season (The Broken Earth #1) </t>
  </si>
  <si>
    <t>Jane Eyre</t>
  </si>
  <si>
    <t>Charlotte Brontë</t>
  </si>
  <si>
    <t>Fiction Adult 1600-1900</t>
  </si>
  <si>
    <t>Indian Horse</t>
  </si>
  <si>
    <t>Richard Wagamese</t>
  </si>
  <si>
    <t>Read Harder 2018, Amnesty International</t>
  </si>
  <si>
    <t>Norse Mythology</t>
  </si>
  <si>
    <t>Theology Philosophy Mythology</t>
  </si>
  <si>
    <t xml:space="preserve">Edna St. Vincent Millay: Poems (Everyman's Library Pocket Poets) </t>
  </si>
  <si>
    <t>Edna St. Vincent Millay</t>
  </si>
  <si>
    <t>Poetry</t>
  </si>
  <si>
    <t xml:space="preserve">Astrophysics for People in a Hurry </t>
  </si>
  <si>
    <t>Neil deGrasse Tyson</t>
  </si>
  <si>
    <t xml:space="preserve">The History of the Decline and Fall of the Roman Empire Volume I </t>
  </si>
  <si>
    <t>Edward Gibbon</t>
  </si>
  <si>
    <t>History Eurasia</t>
  </si>
  <si>
    <t xml:space="preserve">Pioneer Girl: The Annotated Autobiography </t>
  </si>
  <si>
    <t>Laura Ingalls Wilder</t>
  </si>
  <si>
    <t>Quantum Man: Richard Feynman's Life in Science</t>
  </si>
  <si>
    <t xml:space="preserve">Murder in the Mews (Hercule Poirot #18) </t>
  </si>
  <si>
    <t xml:space="preserve">The Second World War, Volume I: The Gathering Storm (The Second World War #1) </t>
  </si>
  <si>
    <t>Winston Churchill</t>
  </si>
  <si>
    <t xml:space="preserve">The Obelisk Gate (The Broken Earth #2) </t>
  </si>
  <si>
    <t xml:space="preserve">Appointment with Death (Hercule Poirot #19) </t>
  </si>
  <si>
    <t xml:space="preserve">The Cartoon Guide to Algebra </t>
  </si>
  <si>
    <t>Larry Gonick</t>
  </si>
  <si>
    <t xml:space="preserve">The Pleasure of Finding Things Out: The Best Short Works of Richard P. Feynman </t>
  </si>
  <si>
    <t>Richard Feynman</t>
  </si>
  <si>
    <t>The Stone Sky (The Broken Earth #3)</t>
  </si>
  <si>
    <t xml:space="preserve">The View from the Cheap Seats: Selected Nonfiction </t>
  </si>
  <si>
    <t xml:space="preserve">The Inexplicable Logic of My Life </t>
  </si>
  <si>
    <t>Benjamin Alire Sáenz</t>
  </si>
  <si>
    <t>Speak No Evil</t>
  </si>
  <si>
    <t>Uzodinma Iweala</t>
  </si>
  <si>
    <t xml:space="preserve">Drinking the Sea at Gaza: Days and Nights in a Land Under Siege </t>
  </si>
  <si>
    <t>Amira Hass</t>
  </si>
  <si>
    <t>History Israel Palestine</t>
  </si>
  <si>
    <t xml:space="preserve">Thomas Jefferson: The Art of Power </t>
  </si>
  <si>
    <t>Jon Meacham</t>
  </si>
  <si>
    <t>The Song of Achilles</t>
  </si>
  <si>
    <t>Madeline Miller</t>
  </si>
  <si>
    <t>The Female Persuasion</t>
  </si>
  <si>
    <t>Meg Wolitzer</t>
  </si>
  <si>
    <t>Beloved</t>
  </si>
  <si>
    <t>Why Indigenous Literatures Matter</t>
  </si>
  <si>
    <t>Daniel Heath Justice</t>
  </si>
  <si>
    <t>Circe</t>
  </si>
  <si>
    <t>All the Pretty Horses</t>
  </si>
  <si>
    <t>Cormac McCarthy</t>
  </si>
  <si>
    <t>Dawn (Xenogenesis #1)</t>
  </si>
  <si>
    <t>Octavia E. Butler</t>
  </si>
  <si>
    <t>Pay No Heed to the Rockets: Palestine in the Present Tense</t>
  </si>
  <si>
    <t>Marcello Di Cintio</t>
  </si>
  <si>
    <t>Gillespie and I</t>
  </si>
  <si>
    <t>Jane Harris</t>
  </si>
  <si>
    <t>There There</t>
  </si>
  <si>
    <t>Tommy Orange</t>
  </si>
  <si>
    <t>Transparent City</t>
  </si>
  <si>
    <t>Ondjaki</t>
  </si>
  <si>
    <t>Angola</t>
  </si>
  <si>
    <t>Portuguese</t>
  </si>
  <si>
    <t>Iron Curtain: The Crushing of Eastern Europe 1944-1956</t>
  </si>
  <si>
    <t>Anne Applebaum</t>
  </si>
  <si>
    <t>The Sisters Brothers</t>
  </si>
  <si>
    <t>Patrick deWitt</t>
  </si>
  <si>
    <t>Washington Black</t>
  </si>
  <si>
    <t>Esi Edugyan</t>
  </si>
  <si>
    <t>Sea Prayer</t>
  </si>
  <si>
    <t>Khaled Hosseini</t>
  </si>
  <si>
    <t>Headscarves and Hymens</t>
  </si>
  <si>
    <t>Mona Eltahawy</t>
  </si>
  <si>
    <t>Book Riot Book Club</t>
  </si>
  <si>
    <t>The Romanovs: 1613-1918</t>
  </si>
  <si>
    <t>Simon Sebag Montefiore</t>
  </si>
  <si>
    <t>History Book Club</t>
  </si>
  <si>
    <t>Lethal White (Cormoran Strike #4)</t>
  </si>
  <si>
    <t>The Library Juice Press Handbook of Intellectual Freedom: Concepts, Cases, &amp; Theories</t>
  </si>
  <si>
    <t>Mark Alfino (Ed.)</t>
  </si>
  <si>
    <t>Home Fire</t>
  </si>
  <si>
    <t>Kamila Shamsie</t>
  </si>
  <si>
    <t>My Absolute Darling</t>
  </si>
  <si>
    <t>Gabriel Tallent</t>
  </si>
  <si>
    <t>Free Speech on Campus</t>
  </si>
  <si>
    <t>Erwin Chemerinsky</t>
  </si>
  <si>
    <t>Beirut Hellfire Society</t>
  </si>
  <si>
    <t>Rawi Hage</t>
  </si>
  <si>
    <t>Middle East &amp; North African Lit</t>
  </si>
  <si>
    <t>Wenjack</t>
  </si>
  <si>
    <t>Joseph Boyden</t>
  </si>
  <si>
    <t>An Ocean of Minutes</t>
  </si>
  <si>
    <t>Thea Lim</t>
  </si>
  <si>
    <t>Split Tooth</t>
  </si>
  <si>
    <t>Tanya Tagaq</t>
  </si>
  <si>
    <t>Annihilation (Souther Reach Trilogy #1)</t>
  </si>
  <si>
    <t>Jeff Vandermeer</t>
  </si>
  <si>
    <t>I'm Afraid of Men</t>
  </si>
  <si>
    <t>Vivek Shraya</t>
  </si>
  <si>
    <t>Einstein: His Life and Universe</t>
  </si>
  <si>
    <t>Walter Issacson</t>
  </si>
  <si>
    <t>Sula</t>
  </si>
  <si>
    <t>Moon of the Crusted Snow</t>
  </si>
  <si>
    <t>Waubgeshig Rice</t>
  </si>
  <si>
    <t>An American Marriage</t>
  </si>
  <si>
    <t>Tayari Jones</t>
  </si>
  <si>
    <t>She Would Be King</t>
  </si>
  <si>
    <t>Wayétu Moore</t>
  </si>
  <si>
    <t>Audible</t>
  </si>
  <si>
    <t>Indigenous Writes</t>
  </si>
  <si>
    <t>Chelsea Vowel</t>
  </si>
  <si>
    <t>The Librarian of Auschwitz</t>
  </si>
  <si>
    <t>Antonio Iturbe</t>
  </si>
  <si>
    <t>Everyone's a Aliebn When Ur a Aliebn Too</t>
  </si>
  <si>
    <t>Jomny Sun</t>
  </si>
  <si>
    <t>Where the Mountain Meets the Moon</t>
  </si>
  <si>
    <t>Grace Lin</t>
  </si>
  <si>
    <t>Heart Berries: A Memoir</t>
  </si>
  <si>
    <t>Terese Marie Mailhot</t>
  </si>
  <si>
    <t>Native American Literature: A Very Short Introduction</t>
  </si>
  <si>
    <t>Sean Teuton</t>
  </si>
  <si>
    <t xml:space="preserve">Team of Rivals: The Political Genius of Abraham Lincoln </t>
  </si>
  <si>
    <t>Doris Kearns Goodwin</t>
  </si>
  <si>
    <t xml:space="preserve">Final Report of the Truth and Reconciliation Commission of Canada, Volume One: Summary: Honouring the Truth, Reconciling for the Future </t>
  </si>
  <si>
    <t>Truth and Reconciliation Commission of Canada</t>
  </si>
  <si>
    <t>The Best We Could Do</t>
  </si>
  <si>
    <t>Thi Bui</t>
  </si>
  <si>
    <t>Jonathan Strange &amp; Mr Norrell</t>
  </si>
  <si>
    <t>Susanna Clarke</t>
  </si>
  <si>
    <t xml:space="preserve">The Power to Name: Locating the Limits of Subject Representation in Libraries </t>
  </si>
  <si>
    <t>Hope A. Olson</t>
  </si>
  <si>
    <t>MLIS Books from the Library</t>
  </si>
  <si>
    <t xml:space="preserve">Fantastic Beasts: The Crimes of Grindelwald (Fantastic Beasts The Original Screenplay #2) </t>
  </si>
  <si>
    <t xml:space="preserve">Children of Blood and Bone (Legacy of Orïsha #1) </t>
  </si>
  <si>
    <t>Tomi Adeyemi</t>
  </si>
  <si>
    <t>Palestine</t>
  </si>
  <si>
    <t>Joe Sacco</t>
  </si>
  <si>
    <t>Surviving the City</t>
  </si>
  <si>
    <t>Tasha Spillett</t>
  </si>
  <si>
    <t>Pemmican Wars (A Girl Called Echo #1)</t>
  </si>
  <si>
    <t>Katherena Vermette</t>
  </si>
  <si>
    <t>Jamilia</t>
  </si>
  <si>
    <t>Chingiz Aitmatov</t>
  </si>
  <si>
    <t>Kyrgyzstan</t>
  </si>
  <si>
    <t>Read Harder 2018, Middle East &amp; North African Lit, Around the World in 80 Books</t>
  </si>
  <si>
    <t>Fear: Trump in the White House</t>
  </si>
  <si>
    <t>Bob Woodward</t>
  </si>
  <si>
    <t>Saga, Vol. 9</t>
  </si>
  <si>
    <t>Solitude</t>
  </si>
  <si>
    <t>Michael Harris</t>
  </si>
  <si>
    <t>Sociology, Wordfest</t>
  </si>
  <si>
    <t>The Story of the Jews: Finding the Words, 1000 BCE – 1492 CE</t>
  </si>
  <si>
    <t>Simon Schama</t>
  </si>
  <si>
    <t>Ghana Must Go</t>
  </si>
  <si>
    <t xml:space="preserve">Taiye Selasi </t>
  </si>
  <si>
    <t>Read Harder 2018, Around the World in 80 Books, Lit Fic People of Colour</t>
  </si>
  <si>
    <t xml:space="preserve">The Name of the Wind (The Kingkiller Chronicle #1) </t>
  </si>
  <si>
    <t>Patrick Rothfuss</t>
  </si>
  <si>
    <t xml:space="preserve">So You Want to Talk About Race </t>
  </si>
  <si>
    <t>Ijeoma Oluo</t>
  </si>
  <si>
    <t>The Vegetarian</t>
  </si>
  <si>
    <t>Han Kang</t>
  </si>
  <si>
    <t>Korea</t>
  </si>
  <si>
    <t>Why I'm No Longer Talking to White People About Race</t>
  </si>
  <si>
    <t>Reni Eddo-Lodge</t>
  </si>
  <si>
    <t>The Feast of the Goat</t>
  </si>
  <si>
    <t>Mario Vargas Llosa</t>
  </si>
  <si>
    <t>Born a Crime: Stories From a South African Childhood</t>
  </si>
  <si>
    <t>Trevor Noah</t>
  </si>
  <si>
    <t>The Inconvenient Indian: A Curious Account of Native People in North America</t>
  </si>
  <si>
    <t>Thomas King</t>
  </si>
  <si>
    <t>Read Harder 2015, Amnesty</t>
  </si>
  <si>
    <t>Inside the Tardis: The Worlds of Doctor Who</t>
  </si>
  <si>
    <t>James Chapman</t>
  </si>
  <si>
    <t>A Storm of Swords (A Song of Ice and Fire #3)</t>
  </si>
  <si>
    <t>George R.R. Martin</t>
  </si>
  <si>
    <t>Fiction Adult Fantasy Sci-Fi</t>
  </si>
  <si>
    <t>The Last Stand: Custer, Sitting Bull, and the Battle of the Little Bighorn</t>
  </si>
  <si>
    <t>Nathaniel Philbrick</t>
  </si>
  <si>
    <t>Le Petit Prince</t>
  </si>
  <si>
    <r>
      <t>Antoine de Saint-Exup</t>
    </r>
    <r>
      <rPr>
        <sz val="10"/>
        <color rgb="FF000000"/>
        <rFont val="Arial"/>
        <family val="2"/>
      </rPr>
      <t>éry</t>
    </r>
  </si>
  <si>
    <t>French Fiction Children YA</t>
  </si>
  <si>
    <t>The Last Lion: Winston Spencer Churchill: Visions of Glory 1874-1932</t>
  </si>
  <si>
    <t>William Manchester</t>
  </si>
  <si>
    <t>Suite Française</t>
  </si>
  <si>
    <t>Irène Némirovksy</t>
  </si>
  <si>
    <t>Around the World 80 Books</t>
  </si>
  <si>
    <t>The Leadership Challenge: How to Make Extraordinary Things Happen in Organizations</t>
  </si>
  <si>
    <t>James M. Kouzes</t>
  </si>
  <si>
    <t>The Back of the Turtle</t>
  </si>
  <si>
    <t>Read Harder 2015</t>
  </si>
  <si>
    <t>The Last Lion 2: Winston Spencer Churchill: Alone, 1932-1940</t>
  </si>
  <si>
    <t>Black Widow, Volume 1: The Finely Woven Thread</t>
  </si>
  <si>
    <t>Nathan Edmondson</t>
  </si>
  <si>
    <t>Three Act Tragedy (Hercule Poirot, #11)</t>
  </si>
  <si>
    <t>Bilbo le Hobbit</t>
  </si>
  <si>
    <t>Read Harder 2016</t>
  </si>
  <si>
    <t>Space Chronicles: Facing the Ultimate Frontier</t>
  </si>
  <si>
    <t>Madame Trotte-Menu (The Tale of Mrs. Tittlemouse)</t>
  </si>
  <si>
    <t>Beatrix Potter</t>
  </si>
  <si>
    <t>Deux vilaines souris (The Tale of Two Bad Mice)</t>
  </si>
  <si>
    <t>Go Tell It on the Mountain</t>
  </si>
  <si>
    <t>Library and Information Center Management</t>
  </si>
  <si>
    <t>Barbara B. Moran</t>
  </si>
  <si>
    <t>Black Panther #1</t>
  </si>
  <si>
    <t>Ta-Nehisi Coates</t>
  </si>
  <si>
    <t>East of Eden</t>
  </si>
  <si>
    <t>John Steinbeck</t>
  </si>
  <si>
    <t>Fahrenheit 451</t>
  </si>
  <si>
    <t>Ray Bradbury</t>
  </si>
  <si>
    <t>Playing In The Dark: Whiteness and the Literary Imagination</t>
  </si>
  <si>
    <t>Bury My Heart at Wounded Knee: An Indian History of the American West</t>
  </si>
  <si>
    <t>Dee Brown</t>
  </si>
  <si>
    <t>Thor: Volume 1: The Goddess of Thunder</t>
  </si>
  <si>
    <t>Jason Aaron</t>
  </si>
  <si>
    <t>Breath, Eyes, Memory</t>
  </si>
  <si>
    <t>Edwidge Danticat</t>
  </si>
  <si>
    <t>The Autobiography of Eleanor Roosevelt</t>
  </si>
  <si>
    <t>Eleanor Roosevelt</t>
  </si>
  <si>
    <t>The Brief Wondrous Life of Oscar Wao</t>
  </si>
  <si>
    <r>
      <t>Junot D</t>
    </r>
    <r>
      <rPr>
        <sz val="10"/>
        <color rgb="FF000000"/>
        <rFont val="Arial"/>
        <family val="2"/>
      </rPr>
      <t>íaz</t>
    </r>
  </si>
  <si>
    <t>Dominican Republic</t>
  </si>
  <si>
    <t>The Bluest Eye</t>
  </si>
  <si>
    <t>Flow: The Psychology of Optimal Experience</t>
  </si>
  <si>
    <t>Mihaly Csíkszentmihályi</t>
  </si>
  <si>
    <t>Hungarian</t>
  </si>
  <si>
    <t>Moby Dick</t>
  </si>
  <si>
    <t>Herman Melville</t>
  </si>
  <si>
    <t>Aristotle and Dante Discover the Secrets of the Universe</t>
  </si>
  <si>
    <r>
      <t>Benjamin Alire S</t>
    </r>
    <r>
      <rPr>
        <sz val="10"/>
        <color rgb="FF000000"/>
        <rFont val="Arial"/>
        <family val="2"/>
      </rPr>
      <t>áenz</t>
    </r>
  </si>
  <si>
    <t>Interpreter of Maladies</t>
  </si>
  <si>
    <t>Homegoing</t>
  </si>
  <si>
    <t>Yaa Gyasi</t>
  </si>
  <si>
    <t>Read Harder 2017, Lit Fic People of Colour</t>
  </si>
  <si>
    <t>Walden &amp; Civil Disobedience</t>
  </si>
  <si>
    <t>Henry David Thoreau</t>
  </si>
  <si>
    <t>Washington: A Life</t>
  </si>
  <si>
    <t>Ron Chernow</t>
  </si>
  <si>
    <t>Living with a Dead Language: My Romance with Latin</t>
  </si>
  <si>
    <t>Ann Patty</t>
  </si>
  <si>
    <t>The Lost Art of Reading: Why Books Matter in a Distracted Time</t>
  </si>
  <si>
    <t>David L. Ulin</t>
  </si>
  <si>
    <t>Common Sense</t>
  </si>
  <si>
    <t>Thomas Paine</t>
  </si>
  <si>
    <t>Law Political Science</t>
  </si>
  <si>
    <t>Red Rising (Red Rising #1)</t>
  </si>
  <si>
    <t>Pierce Brown</t>
  </si>
  <si>
    <t>The Sympathizer</t>
  </si>
  <si>
    <t>Viet Thanh Nguyen</t>
  </si>
  <si>
    <t>Read Harder 2017, 21st Century., History Book Club, Lit Fic People of Colour</t>
  </si>
  <si>
    <t>Golden Son (Red Rising, #2)</t>
  </si>
  <si>
    <t>The Two Towers (The Lord of the Rings #2)</t>
  </si>
  <si>
    <t>Morning Star (Red Rising #3)</t>
  </si>
  <si>
    <t>Saga, Vol. 1</t>
  </si>
  <si>
    <t>Brian K. Vaughan</t>
  </si>
  <si>
    <t>The Return of the Kings (The Lord of the Rings #3)</t>
  </si>
  <si>
    <t>Benjamin Franklin</t>
  </si>
  <si>
    <t>Carl Van Doren</t>
  </si>
  <si>
    <t>The Canadian Constitution</t>
  </si>
  <si>
    <t>Adam Dodek</t>
  </si>
  <si>
    <t>Another Brooklyn</t>
  </si>
  <si>
    <t>Jacqueline Woodson</t>
  </si>
  <si>
    <t>The Last Lion 3: Winston Spencer Churchill: Defender of the Realm, 1940-1965</t>
  </si>
  <si>
    <t>Wicked: The Life and Times of the Wicked Witch of the West</t>
  </si>
  <si>
    <t>Gregory Maguire</t>
  </si>
  <si>
    <t>Hamilton: The Revolution</t>
  </si>
  <si>
    <t>A House Without Windows</t>
  </si>
  <si>
    <t>Nadia Hashimi</t>
  </si>
  <si>
    <t>Death in the Clouds</t>
  </si>
  <si>
    <t>Jessica Jones: Alias, Vol. 1</t>
  </si>
  <si>
    <t>Brian Michael Bendis</t>
  </si>
  <si>
    <t>Agnes Grey</t>
  </si>
  <si>
    <t>Anne Brontë</t>
  </si>
  <si>
    <t>The Professor</t>
  </si>
  <si>
    <t>Harry Potter and the Philosopher's Stone (Harry Potter #1)</t>
  </si>
  <si>
    <t>Fiction Children YA Fantasty Sci-Fi</t>
  </si>
  <si>
    <t>Harry Potter and the Chamber of Secrets (Harry Potter #2)</t>
  </si>
  <si>
    <t>A Feast for Crows (A Song of Ice and Fire #4)</t>
  </si>
  <si>
    <t>The A.B.C. Murders (Hercule Poirot #13)</t>
  </si>
  <si>
    <t>Rebecca</t>
  </si>
  <si>
    <t>Vimy</t>
  </si>
  <si>
    <t>Pierre Burton</t>
  </si>
  <si>
    <t>The Life-Changing Magic of Tidying Up: The Japanese Art of Decluttering and Organizing</t>
  </si>
  <si>
    <t>Marie Kondō</t>
  </si>
  <si>
    <t>Harry Potter and the Prisoner of Azkaban (Harry Potter #3)</t>
  </si>
  <si>
    <t>Harry Potter and the Goblet of Fire (Harry Potter #4)</t>
  </si>
  <si>
    <t>Alias, Vol. 2: Come Home</t>
  </si>
  <si>
    <t>Alias, Vol. 3: The Underneath</t>
  </si>
  <si>
    <t>Alias, Vol. 4: The Secret Origins of Jessica Jones</t>
  </si>
  <si>
    <t>Thor, Volume 2: Who Holds the Hammer?</t>
  </si>
  <si>
    <t>Saga, Vol. 2</t>
  </si>
  <si>
    <t>Saga, Vol. 3</t>
  </si>
  <si>
    <t>Lab Girl</t>
  </si>
  <si>
    <t>Hope Jahren</t>
  </si>
  <si>
    <t>A Dance with Dragons (A Song of Ice and Fire #5)</t>
  </si>
  <si>
    <t>Saga, Vol. 4</t>
  </si>
  <si>
    <t>Saga, Vol. 5</t>
  </si>
  <si>
    <t>Saga, Vol. 6</t>
  </si>
  <si>
    <t>Wuthering Heights</t>
  </si>
  <si>
    <t>Emily Brontë</t>
  </si>
  <si>
    <t>Seven Brief Lessons on Physics</t>
  </si>
  <si>
    <t>Carlo Rovelli</t>
  </si>
  <si>
    <t>The Luminaries</t>
  </si>
  <si>
    <t>Eleanor Catton</t>
  </si>
  <si>
    <t>Read Harder 2017, 21st Century</t>
  </si>
  <si>
    <t>Understanding Comics: The Invisible Art</t>
  </si>
  <si>
    <t>Harry Potter and the Order of the Phoenix (Harry Potter #5)</t>
  </si>
  <si>
    <t>Henry V</t>
  </si>
  <si>
    <t>William Shakespeare</t>
  </si>
  <si>
    <t>Play</t>
  </si>
  <si>
    <t>A Tale of Love and Darkness</t>
  </si>
  <si>
    <t>The Bell Jar</t>
  </si>
  <si>
    <t>Sylvia Plath</t>
  </si>
  <si>
    <t>Read Harder 2017, Around the World 80 Books</t>
  </si>
  <si>
    <t>The Bad-Ass Librarians of Timbuktu: And Their Race to Save the World's Most Precious Manuscripts</t>
  </si>
  <si>
    <t>Joshua Hammer</t>
  </si>
  <si>
    <t>The Castle of Otranto</t>
  </si>
  <si>
    <t>Horace Walpole</t>
  </si>
  <si>
    <t>Do Not Say We Have Nothing</t>
  </si>
  <si>
    <t>Madeleine Thien</t>
  </si>
  <si>
    <t>Arab and Jew: Wounded Spirits in a Promised Land</t>
  </si>
  <si>
    <t>David K. Shipler</t>
  </si>
  <si>
    <t>Distant View of a Minaret and Other Stories</t>
  </si>
  <si>
    <t>Alifa Rifaat</t>
  </si>
  <si>
    <t>Read Harder 2016, Middle East North African</t>
  </si>
  <si>
    <t>The Odyssey</t>
  </si>
  <si>
    <t>Homer</t>
  </si>
  <si>
    <t>Freedom of Expression (Understanding Canadian Law #2)</t>
  </si>
  <si>
    <t>Daniel J. Baum</t>
  </si>
  <si>
    <t>A Raisin in the Sun</t>
  </si>
  <si>
    <t>Lorraine Hansberry</t>
  </si>
  <si>
    <t>Plays</t>
  </si>
  <si>
    <t>Swann's Way (In Search of Lost Time #1)</t>
  </si>
  <si>
    <t>The Underground Railroad</t>
  </si>
  <si>
    <t>Colson Whitehead</t>
  </si>
  <si>
    <t>History Book Club, Lit Fic People of Colour</t>
  </si>
  <si>
    <t>Applications of Social Research Methods to Questions in Information and Library Science</t>
  </si>
  <si>
    <t>Barbara M. Wildemuth</t>
  </si>
  <si>
    <t>Harry Potter and the Half-Blood Prince (Harry Potter #6)</t>
  </si>
  <si>
    <t>Harry Potter and the Deathly Hallows (Harry Potter #7)</t>
  </si>
  <si>
    <t>A Brief History of Seven Killings</t>
  </si>
  <si>
    <t>Marlon James</t>
  </si>
  <si>
    <t>The Brothers Karamazov</t>
  </si>
  <si>
    <t>Fyodor Dostoevsky</t>
  </si>
  <si>
    <t>Milk and Honey</t>
  </si>
  <si>
    <t>Rupi Kaur</t>
  </si>
  <si>
    <t>Wonder Woman, Vo. 1: Who is Wonder Woman? (Wonder Woman III #1)</t>
  </si>
  <si>
    <t>Allan Heinberg</t>
  </si>
  <si>
    <t>Wonder Woman, Vol 2: Love and Murder (Wonder Woman III #2)</t>
  </si>
  <si>
    <t>Jodi Picoult</t>
  </si>
  <si>
    <t>The Refugees</t>
  </si>
  <si>
    <t>Audible only</t>
  </si>
  <si>
    <t>Eugene Onegin and other poems</t>
  </si>
  <si>
    <t>Alexander Puskin</t>
  </si>
  <si>
    <t>Solitude poems</t>
  </si>
  <si>
    <t xml:space="preserve">Carmela Ciuraru (Editor) </t>
  </si>
  <si>
    <t>The Forty Rules of Love</t>
  </si>
  <si>
    <t>Elif Shafak</t>
  </si>
  <si>
    <t>Middle East North African</t>
  </si>
  <si>
    <t>We Were Eight Years in Power: An American Tragedy</t>
  </si>
  <si>
    <t>Bad Feminist</t>
  </si>
  <si>
    <t>Of Mice and Men</t>
  </si>
  <si>
    <t>Your Deceptive Mind: A Scientific Guide to Critical Thinking Skills</t>
  </si>
  <si>
    <t>Steven Novella</t>
  </si>
  <si>
    <t>I Am Not Your Negro</t>
  </si>
  <si>
    <t>Grace</t>
  </si>
  <si>
    <t>Natashia Deón</t>
  </si>
  <si>
    <t>Saga, Vol. 7</t>
  </si>
  <si>
    <t>Alexander Hamilton</t>
  </si>
  <si>
    <t>A Moonless, Starless, Sky: Ordinary Women and Men Fighting Extremism in Africa</t>
  </si>
  <si>
    <t>Alexis Okeowo</t>
  </si>
  <si>
    <t>Everything I Never Told You</t>
  </si>
  <si>
    <t>Celeste Ng</t>
  </si>
  <si>
    <t>21st Century</t>
  </si>
  <si>
    <t>Tar Baby</t>
  </si>
  <si>
    <t>We Should All Be Feminists</t>
  </si>
  <si>
    <t>Chimamanda Ngozi Adichie</t>
  </si>
  <si>
    <t>Women Equality</t>
  </si>
  <si>
    <t>The End of the Affair</t>
  </si>
  <si>
    <t>Graham Greene</t>
  </si>
  <si>
    <t>The Map of Love</t>
  </si>
  <si>
    <t>Ahdaf Soueif</t>
  </si>
  <si>
    <t>The Complete Persepolis</t>
  </si>
  <si>
    <t xml:space="preserve">Marjane Satrapi </t>
  </si>
  <si>
    <t>The Natural Way of Things</t>
  </si>
  <si>
    <t>Charlotte Wood</t>
  </si>
  <si>
    <t>Birdie</t>
  </si>
  <si>
    <t>Tracey Lindberg</t>
  </si>
  <si>
    <t>The Light Between Oceans</t>
  </si>
  <si>
    <t xml:space="preserve"> M.L. Stedman </t>
  </si>
  <si>
    <t xml:space="preserve">Indonesia, Etc.: Exploring the Improbable Nation </t>
  </si>
  <si>
    <t>Elizabeth Pisani</t>
  </si>
  <si>
    <t>The View from Castle Rock</t>
  </si>
  <si>
    <t>The Complete Stories of Sherlock Holmes</t>
  </si>
  <si>
    <t>Arthur Conan Doyle</t>
  </si>
  <si>
    <t xml:space="preserve">Star Wars: Scoundrels </t>
  </si>
  <si>
    <t>Timothy Zahn</t>
  </si>
  <si>
    <t>The Age of Innocence</t>
  </si>
  <si>
    <t>Edith Wharton</t>
  </si>
  <si>
    <t>Tales From the Perilous Realm</t>
  </si>
  <si>
    <t>Women and Gender in Islam: Historical Roots of a Modern Debate</t>
  </si>
  <si>
    <t>Leila Ahmed</t>
  </si>
  <si>
    <t>Purple Hibiscus</t>
  </si>
  <si>
    <t>The Book With No Pictures</t>
  </si>
  <si>
    <t>B. J. Novak</t>
  </si>
  <si>
    <t>Friends</t>
  </si>
  <si>
    <t>The Organization of Information</t>
  </si>
  <si>
    <t>Arlene G. Taylor</t>
  </si>
  <si>
    <t xml:space="preserve"> No god but God: The Origins, Evolution and Future of Islam </t>
  </si>
  <si>
    <t>Reza Aslan</t>
  </si>
  <si>
    <t>The Road</t>
  </si>
  <si>
    <t xml:space="preserve">Cormac McCarthy </t>
  </si>
  <si>
    <t>The Grand Design</t>
  </si>
  <si>
    <t>Stephan Hawking</t>
  </si>
  <si>
    <t>No Logo: Taking Aim at the Brand Bullies</t>
  </si>
  <si>
    <t>Naomi Klein</t>
  </si>
  <si>
    <t>Sociology</t>
  </si>
  <si>
    <t xml:space="preserve">The Magic of Reality: How We Know What's Really True </t>
  </si>
  <si>
    <t>Richard Dawkins</t>
  </si>
  <si>
    <t>The God of Small Things</t>
  </si>
  <si>
    <t xml:space="preserve">Arundhati Roy </t>
  </si>
  <si>
    <t>Bel Canto</t>
  </si>
  <si>
    <t>Ann Patchett</t>
  </si>
  <si>
    <t xml:space="preserve"> Meditation for the Love of It: Enjoying Your Own Deepest Experience </t>
  </si>
  <si>
    <t xml:space="preserve"> Desert Queen: The Extraordinary Life of Gertrude Bell: Adventurer, Adviser to Kings, Ally of Lawrence of Arabia </t>
  </si>
  <si>
    <t>Janet Wallach</t>
  </si>
  <si>
    <t>Eating Animals</t>
  </si>
  <si>
    <t xml:space="preserve">Jonathan Safran Foer </t>
  </si>
  <si>
    <t>A Brief History of Tea</t>
  </si>
  <si>
    <t>Roy Moxham</t>
  </si>
  <si>
    <t>Harry Potter et les Reliques de la Mort</t>
  </si>
  <si>
    <t>J. K. Rowling</t>
  </si>
  <si>
    <t>Fiction French Children YA</t>
  </si>
  <si>
    <t xml:space="preserve">Japanese Cooking: A Simple Art </t>
  </si>
  <si>
    <t>Shizuo Tsuji</t>
  </si>
  <si>
    <t>Long Walk to Freedom</t>
  </si>
  <si>
    <t>Nelson Mandela</t>
  </si>
  <si>
    <t>Speak French with Michel Thomas</t>
  </si>
  <si>
    <t>Michel Thomas</t>
  </si>
  <si>
    <t>Poland</t>
  </si>
  <si>
    <t xml:space="preserve">How to Eat (Mindfulness Essentials #2) </t>
  </si>
  <si>
    <t>Thich Nhat Hanh</t>
  </si>
  <si>
    <t xml:space="preserve">How to Cook Indian: More Than 500 Classic Recipes for the Modern Kitchen </t>
  </si>
  <si>
    <t>Sanjeev Kapoor</t>
  </si>
  <si>
    <t xml:space="preserve">Murder at the Vicarage (Miss Marple #1) </t>
  </si>
  <si>
    <t xml:space="preserve">The Weaver's Idea Book: Creative Cloth on a Rigid Heddle Loom </t>
  </si>
  <si>
    <t>Jane Patrick</t>
  </si>
  <si>
    <t>Fine Arts Crafts</t>
  </si>
  <si>
    <t xml:space="preserve">Weaving Made Easy Revised and Updated: 17 Projects Using a Rigid-Heddle Loom </t>
  </si>
  <si>
    <t>Liz Gibson</t>
  </si>
  <si>
    <t xml:space="preserve">The Magic of Handweaving: The Basics and Beyond </t>
  </si>
  <si>
    <t>Sigrid Piroch</t>
  </si>
  <si>
    <t xml:space="preserve">How to Walk (Mindfulness Essentials #4) </t>
  </si>
  <si>
    <t xml:space="preserve">A Woman in the Crossfire: Diaries of the Syrian Revolution </t>
  </si>
  <si>
    <t>Samar Yazbek</t>
  </si>
  <si>
    <t>The Dovekeepers</t>
  </si>
  <si>
    <t>Alice Hoffman</t>
  </si>
  <si>
    <t xml:space="preserve">The Body in the Library (Miss Marple #3) </t>
  </si>
  <si>
    <t xml:space="preserve">Whole: Rethinking the Science of Nutrition </t>
  </si>
  <si>
    <t>T. Colin Campbell</t>
  </si>
  <si>
    <t xml:space="preserve">Miss Marple: The Complete Short Stories (inc Miss Marple #2) </t>
  </si>
  <si>
    <t xml:space="preserve">The Moving Finger (Miss Marple #4) </t>
  </si>
  <si>
    <t>Fourth of July Creek</t>
  </si>
  <si>
    <t xml:space="preserve">Smith Henderson </t>
  </si>
  <si>
    <t>Read Harder 2016, 21st Century</t>
  </si>
  <si>
    <t xml:space="preserve">The Theory of Everything: The Origin and Fate of the Universe </t>
  </si>
  <si>
    <t>The Red Tent</t>
  </si>
  <si>
    <t>Anita Diamant</t>
  </si>
  <si>
    <t>What Lies Between Us</t>
  </si>
  <si>
    <t xml:space="preserve">Nayomi Munaweera </t>
  </si>
  <si>
    <t>Sri Lanka</t>
  </si>
  <si>
    <t>The Witches: Salem, 1692</t>
  </si>
  <si>
    <t>Stacy Schiff</t>
  </si>
  <si>
    <t>Tis</t>
  </si>
  <si>
    <t>Frank McCourt</t>
  </si>
  <si>
    <t>The Iliad</t>
  </si>
  <si>
    <t>Room</t>
  </si>
  <si>
    <t>Emma Donoghue</t>
  </si>
  <si>
    <t>Amnesty International</t>
  </si>
  <si>
    <t>The Universe in a Nutshell</t>
  </si>
  <si>
    <t xml:space="preserve">Black Berry, Sweet Juice: On Being Black and White in Canada </t>
  </si>
  <si>
    <t>Lawrence Hill</t>
  </si>
  <si>
    <t xml:space="preserve">Survival in Auschwitz (Auschwitz Trilogy #1) </t>
  </si>
  <si>
    <t>Primo Levi</t>
  </si>
  <si>
    <t xml:space="preserve">Guantánamo Diary </t>
  </si>
  <si>
    <t>Mohamedou Ould Slahi</t>
  </si>
  <si>
    <t>Mauritania</t>
  </si>
  <si>
    <t xml:space="preserve"> A Murder Is Announced (Miss Marple #5) </t>
  </si>
  <si>
    <t>Advanced Style</t>
  </si>
  <si>
    <t>Ari Seth Cohen</t>
  </si>
  <si>
    <t xml:space="preserve">They Do It with Mirrors (Miss Marple #6) </t>
  </si>
  <si>
    <t xml:space="preserve">A Pocket Full of Rye (Miss Marple #7) </t>
  </si>
  <si>
    <t>The Qur'an</t>
  </si>
  <si>
    <t>Anonymous</t>
  </si>
  <si>
    <t>Saudi Arabia</t>
  </si>
  <si>
    <t xml:space="preserve">Parade's End (Parade's End #1-4) </t>
  </si>
  <si>
    <t>Ford Madox Ford</t>
  </si>
  <si>
    <t xml:space="preserve">New Order: A Decluttering Handbook for Creative Folks (and Everyone Else) </t>
  </si>
  <si>
    <t>Fay Wolf</t>
  </si>
  <si>
    <t xml:space="preserve">A Caribbean Mystery (Miss Marple #10) </t>
  </si>
  <si>
    <t>The Prophet</t>
  </si>
  <si>
    <t>Khalil Gibran</t>
  </si>
  <si>
    <t xml:space="preserve">The Martian (The Martian #1) </t>
  </si>
  <si>
    <t>Andy Weir</t>
  </si>
  <si>
    <t xml:space="preserve">The Reluctant Fundamentalist </t>
  </si>
  <si>
    <t>Mohsin Hamid</t>
  </si>
  <si>
    <t xml:space="preserve">Ada's Algorithm: How Lord Byron's Daughter Ada Lovelace Launched the Digital Age </t>
  </si>
  <si>
    <t xml:space="preserve">James Essinger </t>
  </si>
  <si>
    <t xml:space="preserve">Harry Potter and the Cursed Child - Parts One and Two (Harry Potter #8) </t>
  </si>
  <si>
    <t xml:space="preserve">4:50 from Paddington (Miss Marple #8) </t>
  </si>
  <si>
    <t xml:space="preserve">The Mirror Crack'd from Side to Side (Miss Marple #9) </t>
  </si>
  <si>
    <t xml:space="preserve">Nemesis (Miss Marple #12) </t>
  </si>
  <si>
    <t xml:space="preserve">Sleeping Murder (Miss Marple #13) </t>
  </si>
  <si>
    <t xml:space="preserve">At Bertram's Hotel (Miss Marple #11) </t>
  </si>
  <si>
    <t xml:space="preserve">The Mysterious Affair at Styles (Hercule Poirot #1) </t>
  </si>
  <si>
    <t xml:space="preserve">Miss Peregrine’s Home for Peculiar Children </t>
  </si>
  <si>
    <t>Ransom Riggs</t>
  </si>
  <si>
    <t xml:space="preserve">Leap of Faith : Memoirs of an Unexpected Life </t>
  </si>
  <si>
    <t>Noor Al-Hussein</t>
  </si>
  <si>
    <t>Jordan</t>
  </si>
  <si>
    <t xml:space="preserve">The Murder on the Links (Hercule Poirot #2) </t>
  </si>
  <si>
    <t xml:space="preserve">Reimagining Reference in the 21st Century </t>
  </si>
  <si>
    <t>David A. Tyckoson</t>
  </si>
  <si>
    <t xml:space="preserve">The Murder of Roger Ackroyd (Hercule Poirot #4) </t>
  </si>
  <si>
    <t xml:space="preserve">Breakfast at Tiffany's: A Short Novel and Three Stories </t>
  </si>
  <si>
    <t>Truman Capote</t>
  </si>
  <si>
    <t xml:space="preserve">A Game of Thrones (A Song of Ice and Fire #1) </t>
  </si>
  <si>
    <t>George R. R. Martin</t>
  </si>
  <si>
    <t>The Japanese Lover</t>
  </si>
  <si>
    <t>Fiction Adult 2015-present</t>
  </si>
  <si>
    <t xml:space="preserve">Michel Thomas Method: Arabic Foundation Course </t>
  </si>
  <si>
    <t xml:space="preserve">Heart of Darkness &amp; Tales of Unrest </t>
  </si>
  <si>
    <t>Joseph Conrad</t>
  </si>
  <si>
    <t>Coraline</t>
  </si>
  <si>
    <t>Neil Gaiman</t>
  </si>
  <si>
    <t xml:space="preserve">Henry VI, Part 1 (Wars of the Roses #5) </t>
  </si>
  <si>
    <t>Shakespeare</t>
  </si>
  <si>
    <t xml:space="preserve">King Henry VI, Part 2 (Wars of the Roses #6) </t>
  </si>
  <si>
    <t xml:space="preserve">King Henry VI, Part 3 (Wars of the Roses #7) </t>
  </si>
  <si>
    <t xml:space="preserve">Richard III (Wars of the Roses #8) </t>
  </si>
  <si>
    <t xml:space="preserve">Poirot Investigates (Hercule Poirot #3) </t>
  </si>
  <si>
    <t>The Tempest</t>
  </si>
  <si>
    <t>Brave New World</t>
  </si>
  <si>
    <t>Aldous Huxley</t>
  </si>
  <si>
    <t xml:space="preserve">The Mystery of the Blue Train (Hercule Poirot #6) </t>
  </si>
  <si>
    <t>Coriolanus</t>
  </si>
  <si>
    <t xml:space="preserve">The Memory Illusion: Remembering, Forgetting, and the Science of False Memory </t>
  </si>
  <si>
    <t>A Beautiful Mind</t>
  </si>
  <si>
    <t>Sylvia Nasar</t>
  </si>
  <si>
    <t xml:space="preserve">Michel Thomas Method: Arabic Advanced Course </t>
  </si>
  <si>
    <t xml:space="preserve">A Path Appears: Transforming Lives, Creating Opportunity </t>
  </si>
  <si>
    <t xml:space="preserve">Nicholas D. Kristof </t>
  </si>
  <si>
    <t>Light at the Edge of the World</t>
  </si>
  <si>
    <t>Wade Davis</t>
  </si>
  <si>
    <t>Anthropology</t>
  </si>
  <si>
    <t xml:space="preserve">Zealot: The Life and Times of Jesus of Nazareth </t>
  </si>
  <si>
    <t xml:space="preserve">Pakistan on the Brink: The Future of America, Pakistan, and Afghanistan </t>
  </si>
  <si>
    <t>Ahmed Rashid</t>
  </si>
  <si>
    <t xml:space="preserve">The Big Four (Hercule Poirot #5) </t>
  </si>
  <si>
    <t>The Chimes</t>
  </si>
  <si>
    <t>Anna Smaill</t>
  </si>
  <si>
    <t>The Wind-Up Bird Chronicle</t>
  </si>
  <si>
    <t>Haruki Murakami</t>
  </si>
  <si>
    <t xml:space="preserve">Until We Are Free: My Fight For Human Rights in Iran </t>
  </si>
  <si>
    <t>Shirin Ebadi</t>
  </si>
  <si>
    <t xml:space="preserve">Peril at End House (Hercule Poirot #8) </t>
  </si>
  <si>
    <t xml:space="preserve">Lord Edgware Dies (Hercule Poirot #9) </t>
  </si>
  <si>
    <t>Haiti: After the Earthquake</t>
  </si>
  <si>
    <t>Paul Farmer</t>
  </si>
  <si>
    <t xml:space="preserve">Murder on the Orient Express (Hercule Poirot #10) </t>
  </si>
  <si>
    <t>Between the World and Me</t>
  </si>
  <si>
    <t>Cloud Atlas</t>
  </si>
  <si>
    <t>David Mitchell</t>
  </si>
  <si>
    <t>When the Moon is Low</t>
  </si>
  <si>
    <t xml:space="preserve">A Clash of Kings (A Song of Ice and Fire #2) </t>
  </si>
  <si>
    <t>The Sonnets</t>
  </si>
  <si>
    <t>The Holy Bible: New International Version</t>
  </si>
  <si>
    <t>The Fellowship of the Ring (The Lord of the Rings #1)</t>
  </si>
  <si>
    <t>J. R. R. Tolkien</t>
  </si>
  <si>
    <t>A Christmas Carol</t>
  </si>
  <si>
    <t>Charles Dickens</t>
  </si>
  <si>
    <t xml:space="preserve">Fantastic Beasts and Where to Find Them: The Original Screenplay </t>
  </si>
  <si>
    <t xml:space="preserve">Lawrence in Arabia: War, Deceit, Imperial Folly, and the Making of the Modern Middle East </t>
  </si>
  <si>
    <t>Scott Anderson</t>
  </si>
  <si>
    <t xml:space="preserve">Chocolate: A Bittersweet Saga of Dark and Light </t>
  </si>
  <si>
    <t>Mort Rosenblum</t>
  </si>
  <si>
    <t>Descriptive Statistics: Pages Read</t>
  </si>
  <si>
    <t>Minimum</t>
  </si>
  <si>
    <t>Maximum</t>
  </si>
  <si>
    <t>Confidence Level (95.0%)</t>
  </si>
  <si>
    <t xml:space="preserve">Harry Potter and the Order of the Phoenix
(Harry Potter #5) </t>
  </si>
  <si>
    <t xml:space="preserve">Moonshot: The Indigenous Comics Collection, Volume 1 </t>
  </si>
  <si>
    <t>Various</t>
  </si>
  <si>
    <t xml:space="preserve">Between You &amp; Me: Confessions of a Comma Queen </t>
  </si>
  <si>
    <t>Mary Norris</t>
  </si>
  <si>
    <t>Aria</t>
  </si>
  <si>
    <t>Nazanine Hozar</t>
  </si>
  <si>
    <t>Beirut</t>
  </si>
  <si>
    <t>Samir Kassir</t>
  </si>
  <si>
    <t>History Lebanon Syria</t>
  </si>
  <si>
    <t>The Nickel Boys</t>
  </si>
  <si>
    <t xml:space="preserve">The Origin of Species </t>
  </si>
  <si>
    <t>Charles Darwin</t>
  </si>
  <si>
    <t xml:space="preserve">We, the Survivors </t>
  </si>
  <si>
    <t>Tash Aw</t>
  </si>
  <si>
    <t>Malaysia</t>
  </si>
  <si>
    <t>The Night Tiger</t>
  </si>
  <si>
    <t>Yangsze Choo</t>
  </si>
  <si>
    <t xml:space="preserve">Not That Bad: Dispatches from Rape Culture </t>
  </si>
  <si>
    <t xml:space="preserve">Lands of Lost Borders: Out of Bounds on the Silk Road </t>
  </si>
  <si>
    <t>Kate Harris</t>
  </si>
  <si>
    <t>Moccasin Square Gardens</t>
  </si>
  <si>
    <t xml:space="preserve">Harry Potter and the Half-Blood Prince
(Harry Potter #6) </t>
  </si>
  <si>
    <t xml:space="preserve">Ironheart, Vol. 1: Those With Courage </t>
  </si>
  <si>
    <t xml:space="preserve">The Seven Deaths of Evelyn Hardcastle </t>
  </si>
  <si>
    <t>Stuart Turton</t>
  </si>
  <si>
    <t xml:space="preserve">Hercule Poirot's Christmas
(Hercule Poirot #20) </t>
  </si>
  <si>
    <t xml:space="preserve">Carmen Maria Machado </t>
  </si>
  <si>
    <t>Red Clocks</t>
  </si>
  <si>
    <t>Leni Zumas</t>
  </si>
  <si>
    <t xml:space="preserve">This Accident of Being Lost: Songs and Stories </t>
  </si>
  <si>
    <t>Leanne Betasamosake Simpson</t>
  </si>
  <si>
    <t xml:space="preserve">Nishnaabeg </t>
  </si>
  <si>
    <t xml:space="preserve">Peace and Good Order: The Case for Indigenous Justice in Canada </t>
  </si>
  <si>
    <t>Harold R. Johnson</t>
  </si>
  <si>
    <t xml:space="preserve">Madame Curie: A Biography </t>
  </si>
  <si>
    <t>Ève Curie</t>
  </si>
  <si>
    <t xml:space="preserve">Harry Potter and the Deathly Hallows
(Harry Potter #7) </t>
  </si>
  <si>
    <t xml:space="preserve">Promise and Peril: Justin Trudeau in Power </t>
  </si>
  <si>
    <t>Aaron Wherry</t>
  </si>
  <si>
    <t>Books Borowed</t>
  </si>
  <si>
    <t>A New History of India</t>
  </si>
  <si>
    <t>Stanley Wolpert</t>
  </si>
  <si>
    <t>Book Riot Read Harder 2018</t>
  </si>
  <si>
    <t>History India Pakistan</t>
  </si>
  <si>
    <t>The Break</t>
  </si>
  <si>
    <t xml:space="preserve">Glass Houses (Chief Inspector Armand Gamache #13) </t>
  </si>
  <si>
    <t>Louise Penny</t>
  </si>
  <si>
    <t xml:space="preserve">The Perks of Being a Wallflower </t>
  </si>
  <si>
    <t>Stephen Chbosky</t>
  </si>
  <si>
    <t xml:space="preserve">The Testaments (The Handmaid's Tale #2) </t>
  </si>
  <si>
    <t xml:space="preserve">The Regatta Mystery and Other Stories
(Hercule Poirot #21) </t>
  </si>
  <si>
    <t xml:space="preserve">NeuroTribes: The Legacy of Autism and the Future of Neurodiversity </t>
  </si>
  <si>
    <t>Steve Silberman</t>
  </si>
  <si>
    <t>Empire of Wild</t>
  </si>
  <si>
    <t xml:space="preserve">Georgian Bay Métis </t>
  </si>
  <si>
    <t xml:space="preserve">Sad Cypress (Hercule Poirot #22) </t>
  </si>
  <si>
    <t>Agatha Chrisite</t>
  </si>
  <si>
    <t>The Farm</t>
  </si>
  <si>
    <t>Joanne Ramos</t>
  </si>
  <si>
    <t xml:space="preserve">The House of the Spirits </t>
  </si>
  <si>
    <t xml:space="preserve">Indigenous Relations: Insights, Tips &amp; Suggestions to Make Reconciliation a Reality </t>
  </si>
  <si>
    <t>Gayaxala (Thunderbird) clan, the first clan of the Gwawa’enuxw one of the 18 tribes that make up the Kwakwaka'wakw</t>
  </si>
  <si>
    <t>Educated</t>
  </si>
  <si>
    <t>Tara Westover</t>
  </si>
  <si>
    <t>Akata Witch (Akata Witch #1)</t>
  </si>
  <si>
    <t xml:space="preserve">The Vagina Bible: The Vulva and the Vagina-Separating the Myth from the Medicine </t>
  </si>
  <si>
    <t>Jen Gunter</t>
  </si>
  <si>
    <t xml:space="preserve">What Do We Need Men For?: A Modest Proposal </t>
  </si>
  <si>
    <t>E. Jean Carroll</t>
  </si>
  <si>
    <t xml:space="preserve">Mythos: A Retelling of the Myths of Ancient Greece </t>
  </si>
  <si>
    <t>Stephen Fry</t>
  </si>
  <si>
    <t>Lucy</t>
  </si>
  <si>
    <t>Jamaica Kincaid</t>
  </si>
  <si>
    <t>Antigua</t>
  </si>
  <si>
    <t xml:space="preserve">The Inheritance Trilogy (Inheritance Trilogy #1-3.5) </t>
  </si>
  <si>
    <t xml:space="preserve">For colored girls who have considered suicide/when the rainbow is enuf </t>
  </si>
  <si>
    <t>Ntozake Shange</t>
  </si>
  <si>
    <t>The Water Dancer</t>
  </si>
  <si>
    <t>The Parcel</t>
  </si>
  <si>
    <t>Anosh Irani</t>
  </si>
  <si>
    <t>Scribe</t>
  </si>
  <si>
    <t>Alyson Hagy</t>
  </si>
  <si>
    <t>Rigoberta Menchú</t>
  </si>
  <si>
    <t xml:space="preserve">I, Rigoberta Menchú: An Indian Woman in Guatemala </t>
  </si>
  <si>
    <t>Guatamala</t>
  </si>
  <si>
    <t>Here Comes the Sun</t>
  </si>
  <si>
    <t xml:space="preserve">Nicole Dennis-Benn </t>
  </si>
  <si>
    <t>Haita</t>
  </si>
  <si>
    <t>Celestial Bodies</t>
  </si>
  <si>
    <t>Jokha Alharthi</t>
  </si>
  <si>
    <t>Oman</t>
  </si>
  <si>
    <t xml:space="preserve">Sapiens: A Brief History of Humankind </t>
  </si>
  <si>
    <t xml:space="preserve">Yuval Noah Harari </t>
  </si>
  <si>
    <t xml:space="preserve">The Hidden Face of Eve: Women in the Arab World </t>
  </si>
  <si>
    <t>Nawal El Saadawi</t>
  </si>
  <si>
    <t xml:space="preserve">So Long Been Dreaming: Postcolonial Science Fiction and Fantasy </t>
  </si>
  <si>
    <t>Nalo Hopkinson (Ed.)</t>
  </si>
  <si>
    <t>The Art of Communicating</t>
  </si>
  <si>
    <t xml:space="preserve">The Good Immigrant: 26 Writers Reflect on America </t>
  </si>
  <si>
    <t>Nikesh Shukla (Ed.)</t>
  </si>
  <si>
    <t xml:space="preserve">Her Body and Other Parties </t>
  </si>
  <si>
    <t xml:space="preserve">Barracoon: The Story of the Last “Black Cargo” </t>
  </si>
  <si>
    <t xml:space="preserve">7 Generations: A Plains Cree Saga </t>
  </si>
  <si>
    <t>Lola at the Library</t>
  </si>
  <si>
    <t>Anna McQuinn</t>
  </si>
  <si>
    <t>Reading Women 2020</t>
  </si>
  <si>
    <t xml:space="preserve">Taaqtumi: An Anthology of Arctic Horror Stories </t>
  </si>
  <si>
    <t>Aviaq Johnston</t>
  </si>
  <si>
    <t>Book Riot Read Harder 2020</t>
  </si>
  <si>
    <t>Lisa See</t>
  </si>
  <si>
    <t xml:space="preserve">The Island of Sea Women </t>
  </si>
  <si>
    <t xml:space="preserve">The Fellowship of the Ring
(The Lord of the Rings #1) </t>
  </si>
  <si>
    <t>Disabled/Neurodiverse</t>
  </si>
  <si>
    <t>The Autobiography of Malcolm X</t>
  </si>
  <si>
    <t>Malcolm X</t>
  </si>
  <si>
    <t>N</t>
  </si>
  <si>
    <t xml:space="preserve">Mamaskatch: A Cree Coming of Age </t>
  </si>
  <si>
    <t>Darrel J. McLeod</t>
  </si>
  <si>
    <t xml:space="preserve">Girl, Woman, Other </t>
  </si>
  <si>
    <t>Bernardine Evaristo</t>
  </si>
  <si>
    <t>Twelfth Night</t>
  </si>
  <si>
    <t>Shakespeare 2020</t>
  </si>
  <si>
    <t>Farsi</t>
  </si>
  <si>
    <t>Diverse Spines 2020</t>
  </si>
  <si>
    <t>Henry VI, Part 1</t>
  </si>
  <si>
    <t>Henry VI, Part 2</t>
  </si>
  <si>
    <t>Henry VI, Part 3</t>
  </si>
  <si>
    <t xml:space="preserve">Still Life (Chief Inspector Armand Gamache #1) </t>
  </si>
  <si>
    <t xml:space="preserve">The Bastard of Istanbul </t>
  </si>
  <si>
    <t>Middle East/North African Lit</t>
  </si>
  <si>
    <t>Turkish</t>
  </si>
  <si>
    <t>Four Souls (Love Medicine)</t>
  </si>
  <si>
    <t>Louise Erdrich</t>
  </si>
  <si>
    <t>Ojibwe</t>
  </si>
  <si>
    <t>Erdrich Medicine Along</t>
  </si>
  <si>
    <t>Sarah Hendrickx</t>
  </si>
  <si>
    <t xml:space="preserve">Women and Girls with Autism Spectrum Disorder: Understanding Life Experiences from Early Childhood to Old Age </t>
  </si>
  <si>
    <t>Read Harder 2020</t>
  </si>
  <si>
    <t xml:space="preserve">Our Women on the Ground: Essays by Arab Women Reporting from the Arab World </t>
  </si>
  <si>
    <t>Zahra Hankir</t>
  </si>
  <si>
    <t>Middle Eastern Studies</t>
  </si>
  <si>
    <t>Disabled/Neurdiverse/Mentally Ill</t>
  </si>
  <si>
    <t>Esmé Weijun Wang</t>
  </si>
  <si>
    <t>Reading Women 2020, Read Harder 2020</t>
  </si>
  <si>
    <t xml:space="preserve">The Collected Schizophrenias: Essays </t>
  </si>
  <si>
    <t xml:space="preserve">Older Sister. Not Necessarily Related.: A Memoir </t>
  </si>
  <si>
    <t>Jenny Heijun Wills</t>
  </si>
  <si>
    <t xml:space="preserve">The Cruellest Month
(Chief Inspector Armand Gamache #3) </t>
  </si>
  <si>
    <t>Nishga</t>
  </si>
  <si>
    <t>Jordan Abel</t>
  </si>
  <si>
    <t xml:space="preserve">Nisga'a </t>
  </si>
  <si>
    <t xml:space="preserve">A Long Petal of the Sea </t>
  </si>
  <si>
    <t>The Comedy of Errors</t>
  </si>
  <si>
    <t>Love Medicine (Love Medicine)</t>
  </si>
  <si>
    <t xml:space="preserve">Tears Of The Desert: A Memoir Of Survival In Darfur </t>
  </si>
  <si>
    <t>Halima Bashir</t>
  </si>
  <si>
    <t>Sudan</t>
  </si>
  <si>
    <t xml:space="preserve">We Have Always Lived in the Castle </t>
  </si>
  <si>
    <t>Shirley Jackson</t>
  </si>
  <si>
    <t>Ruth Reichl</t>
  </si>
  <si>
    <t xml:space="preserve">Tender at the Bone: Growing Up at the Table </t>
  </si>
  <si>
    <t xml:space="preserve">Where the Dead Sit Talking </t>
  </si>
  <si>
    <t>Brandon Hobson</t>
  </si>
  <si>
    <t xml:space="preserve">Cherokee </t>
  </si>
  <si>
    <t xml:space="preserve">A Woman Is No Man </t>
  </si>
  <si>
    <t>Etaf Rum</t>
  </si>
  <si>
    <t>Titus Andronicus</t>
  </si>
  <si>
    <t xml:space="preserve">Akata Warrior (Akata Witch #2) </t>
  </si>
  <si>
    <t xml:space="preserve">Rule Against Murder
(Chief Inspector Armand Gamache #4) </t>
  </si>
  <si>
    <t xml:space="preserve">A Fatal Grace
(Chief Inspector Armand Gamache #3) </t>
  </si>
  <si>
    <t>Fiction Children YA Fantasy Sci-Fi</t>
  </si>
  <si>
    <t xml:space="preserve">The Skin We're In: A Year of Black Resistance and Power </t>
  </si>
  <si>
    <t>Desmond Cole</t>
  </si>
  <si>
    <t>African American Studies</t>
  </si>
  <si>
    <t>Silence</t>
  </si>
  <si>
    <t>Shūsaku Endō</t>
  </si>
  <si>
    <t>Peyakow</t>
  </si>
  <si>
    <t xml:space="preserve">L'île Des Dauphins Bleus </t>
  </si>
  <si>
    <t>Scott O'Dell</t>
  </si>
  <si>
    <t xml:space="preserve">The Beet Queen (Love Medicine) </t>
  </si>
  <si>
    <t xml:space="preserve">The Bingo Palace (Love Medicine) </t>
  </si>
  <si>
    <t xml:space="preserve">Unstoppable: Harnessing Science to Change the World (Undeniable #2) </t>
  </si>
  <si>
    <t xml:space="preserve"> The Septembers of Shiraz </t>
  </si>
  <si>
    <t>Dalia Sofer</t>
  </si>
  <si>
    <t xml:space="preserve">I Was Told To Come Alone: My Journey Behind the Lines of Jihad </t>
  </si>
  <si>
    <t>Souad Mekhennet</t>
  </si>
  <si>
    <t xml:space="preserve">Stripped to the Bone: Portraits of Syrian Women </t>
  </si>
  <si>
    <t>Ghada Alatrash</t>
  </si>
  <si>
    <t xml:space="preserve">Great Ancient Civilizations of Asia Minor </t>
  </si>
  <si>
    <t>Kenneth W. Harl</t>
  </si>
  <si>
    <t xml:space="preserve">King John </t>
  </si>
  <si>
    <t>Angelique</t>
  </si>
  <si>
    <t>Lorena Gale</t>
  </si>
  <si>
    <t xml:space="preserve">Ancient Mesopotamia: Life in the Cradle of Civilization </t>
  </si>
  <si>
    <t>Amanda H. Podany</t>
  </si>
  <si>
    <t xml:space="preserve">The Brutal Telling
(Chief Inspector Armand Gamache #5) </t>
  </si>
  <si>
    <t xml:space="preserve">Bury Your Dead
(Chief Inspector Armand Gamache #6) </t>
  </si>
  <si>
    <t>Field Guide to Urban Gardening</t>
  </si>
  <si>
    <t>Kevin Espiritu</t>
  </si>
  <si>
    <t xml:space="preserve">The Last Man </t>
  </si>
  <si>
    <t>Mary Shelley</t>
  </si>
  <si>
    <t>Kate Elizabeth Russell</t>
  </si>
  <si>
    <t>My Dark Vanessa</t>
  </si>
  <si>
    <t>The Girl Who Lived Twice (Millennium #6)</t>
  </si>
  <si>
    <t xml:space="preserve">The Organized Mind: Thinking Straight in the Age of Information Overload </t>
  </si>
  <si>
    <t>Daniel J. Levitin</t>
  </si>
  <si>
    <t xml:space="preserve">Save Me the Plums: My Gourmet Memoir </t>
  </si>
  <si>
    <t>Hamlet</t>
  </si>
  <si>
    <t xml:space="preserve">The Glass Hotel </t>
  </si>
  <si>
    <t>Emily St. John Mandel</t>
  </si>
  <si>
    <t xml:space="preserve">Mismatch: How Inclusion Shapes Design </t>
  </si>
  <si>
    <t>Kat Holmes</t>
  </si>
  <si>
    <t>The Miracle of Mindfulness: An Introduction to the Practice of Meditation</t>
  </si>
  <si>
    <t>Vietnamese</t>
  </si>
  <si>
    <t xml:space="preserve">Aspergirls: Empowering Females with Asperger Syndrome </t>
  </si>
  <si>
    <t>Rudy Simone</t>
  </si>
  <si>
    <t xml:space="preserve">The Henna Artist </t>
  </si>
  <si>
    <t>Alka Joshi</t>
  </si>
  <si>
    <t xml:space="preserve">Patrick Melrose (Patrick Melrose #1-5) </t>
  </si>
  <si>
    <t>Edward St. Aubyn</t>
  </si>
  <si>
    <t xml:space="preserve">The Winter's Tale </t>
  </si>
  <si>
    <t xml:space="preserve">How to Make a Plant Love You: Cultivate Green Space in Your Home and Heart </t>
  </si>
  <si>
    <t>Summer Rayne Oakes</t>
  </si>
  <si>
    <t xml:space="preserve">Spectrum Women: Walking to the Beat of Autism </t>
  </si>
  <si>
    <t>Barb Cook</t>
  </si>
  <si>
    <t xml:space="preserve">My Heart Fills with Happiness / Ni Mîyawâten Niteh Ohcih </t>
  </si>
  <si>
    <t>Monique Gray Smith</t>
  </si>
  <si>
    <t xml:space="preserve">Mastermind: How to Think Like Sherlock Holmes </t>
  </si>
  <si>
    <t>Maria Konnikova</t>
  </si>
  <si>
    <t xml:space="preserve">The Two Towers (The Lord of the Rings #2) </t>
  </si>
  <si>
    <t xml:space="preserve">The Return of the King (The Lord of the Rings #3) </t>
  </si>
  <si>
    <t>A Kind of Spark</t>
  </si>
  <si>
    <t>Elle McNicoll</t>
  </si>
  <si>
    <t xml:space="preserve">Odd Girl Out: An Autistic Woman in a Neurotypical World </t>
  </si>
  <si>
    <t>Laura James</t>
  </si>
  <si>
    <t xml:space="preserve">The Curious Incident of the Dog in the Night-Time </t>
  </si>
  <si>
    <t>Mark Haddon</t>
  </si>
  <si>
    <t xml:space="preserve">Cree, Lakota and Scottish </t>
  </si>
  <si>
    <t>2020-06-39</t>
  </si>
  <si>
    <t xml:space="preserve">The Dreamblood Duology (Dreamblood #1-2) </t>
  </si>
  <si>
    <t>Disabled/ Neurodiverse</t>
  </si>
  <si>
    <t>Big Little Lies</t>
  </si>
  <si>
    <t>Liane Moriarty</t>
  </si>
  <si>
    <t xml:space="preserve">The Story of More: How We Got to Climate Change and Where to Go from Here </t>
  </si>
  <si>
    <t xml:space="preserve">The Haunting of Hill House </t>
  </si>
  <si>
    <t>The Only Good Indians</t>
  </si>
  <si>
    <t>Stephen Graham Jones</t>
  </si>
  <si>
    <t xml:space="preserve">The Two Gentlemen of Verona </t>
  </si>
  <si>
    <t>Fadia Faqir</t>
  </si>
  <si>
    <t xml:space="preserve">Willow Trees Don't Weep </t>
  </si>
  <si>
    <t xml:space="preserve">The History of Ancient Egypt </t>
  </si>
  <si>
    <t>Bob Brier</t>
  </si>
  <si>
    <t xml:space="preserve">The Hangman (Chief Inspector Armand Gamache #6.5) </t>
  </si>
  <si>
    <t xml:space="preserve">A Trick of the Light (Chief Inspector Armand Gamache #7) </t>
  </si>
  <si>
    <t>Blackfeet</t>
  </si>
  <si>
    <t xml:space="preserve">The Beautiful Mystery (Chief Inspector Armand Gamache #8) </t>
  </si>
  <si>
    <t xml:space="preserve">Wild at Home: How to style and care for beautiful plants </t>
  </si>
  <si>
    <t>Hilton Carter</t>
  </si>
  <si>
    <t xml:space="preserve">The Island of Eternal Love (La Habana oculta #4) </t>
  </si>
  <si>
    <t>Daína Chaviano</t>
  </si>
  <si>
    <t>Cuba</t>
  </si>
  <si>
    <t xml:space="preserve">This Mournable Body (Nervous Conditions #3) </t>
  </si>
  <si>
    <t>Tsitsi Dangarembga</t>
  </si>
  <si>
    <t>Zimbabwe</t>
  </si>
  <si>
    <t xml:space="preserve">The Epic of Gilgamesh </t>
  </si>
  <si>
    <t>Sumerian &amp; Akkadian</t>
  </si>
  <si>
    <t>Read Harder 2019</t>
  </si>
  <si>
    <t xml:space="preserve">Chez Panisse Menu Cookbook </t>
  </si>
  <si>
    <t>Alice Waters</t>
  </si>
  <si>
    <t xml:space="preserve">Parable of the Sower (Earthseed #1) </t>
  </si>
  <si>
    <t>Octavia Butler</t>
  </si>
  <si>
    <t xml:space="preserve">Black Water: Family, Legacy and Blood Memory </t>
  </si>
  <si>
    <t>Swampy Cree</t>
  </si>
  <si>
    <t xml:space="preserve">Harriet Tubman: The Road to Freedom </t>
  </si>
  <si>
    <t>Catherine Clinton</t>
  </si>
  <si>
    <t xml:space="preserve">Beneath the Lion's Gaze </t>
  </si>
  <si>
    <t>Maaza Mengiste</t>
  </si>
  <si>
    <t>Pericles</t>
  </si>
  <si>
    <t xml:space="preserve">Love's Labour's Lost </t>
  </si>
  <si>
    <t>Greenwood</t>
  </si>
  <si>
    <t xml:space="preserve">Michael Christie </t>
  </si>
  <si>
    <t xml:space="preserve">Zahra's Paradise </t>
  </si>
  <si>
    <t>Amir &amp; Khalil</t>
  </si>
  <si>
    <t xml:space="preserve">The Woman in Cabin 10 </t>
  </si>
  <si>
    <t>Ruth Ware</t>
  </si>
  <si>
    <t xml:space="preserve">Transcendent Kingdom </t>
  </si>
  <si>
    <t xml:space="preserve">King Edward III </t>
  </si>
  <si>
    <t>Ethiopia</t>
  </si>
  <si>
    <t>Adult Fiction Graphic Novels Comics</t>
  </si>
  <si>
    <t>Crow Winter</t>
  </si>
  <si>
    <t>Shame on Me: An Anatomy of Race and Belonging</t>
  </si>
  <si>
    <t>Halfbreed</t>
  </si>
  <si>
    <t xml:space="preserve">The Housekeeper and the Professor </t>
  </si>
  <si>
    <t xml:space="preserve">The Little Book of Hygge: The Danish Way to Live Well </t>
  </si>
  <si>
    <t xml:space="preserve">King Henry VI, Part 2 </t>
  </si>
  <si>
    <t xml:space="preserve">The End of Everything: (Astrophysically Speaking) </t>
  </si>
  <si>
    <t>Katie Mack</t>
  </si>
  <si>
    <t xml:space="preserve">Afrofuturism: The World of Black Sci-Fi and Fantasy Culture </t>
  </si>
  <si>
    <t>Ytasha L. Womack</t>
  </si>
  <si>
    <t xml:space="preserve">The Library of Legends </t>
  </si>
  <si>
    <t>Janie Chang</t>
  </si>
  <si>
    <t xml:space="preserve">Dickinson: Poems </t>
  </si>
  <si>
    <t>Emily Dickenson</t>
  </si>
  <si>
    <t>Karen McBride</t>
  </si>
  <si>
    <t>Tessa McWatt</t>
  </si>
  <si>
    <t>Maria Campbell</t>
  </si>
  <si>
    <t>Yōko Ogawa</t>
  </si>
  <si>
    <t>Meik Wiking</t>
  </si>
  <si>
    <t xml:space="preserve">Algonquin Anishinaabe </t>
  </si>
  <si>
    <t>Guyana</t>
  </si>
  <si>
    <t>Denmark</t>
  </si>
  <si>
    <t>Taiwan</t>
  </si>
  <si>
    <t>Ca</t>
  </si>
  <si>
    <t xml:space="preserve">Les hommes qui n'aimaient pas les femmes
(Millennium #1) </t>
  </si>
  <si>
    <t>Stieg Larsson</t>
  </si>
  <si>
    <t xml:space="preserve">Krik? Krak! </t>
  </si>
  <si>
    <t xml:space="preserve">A Planet of Viruses: Second Edition </t>
  </si>
  <si>
    <t>Carl Zimmer</t>
  </si>
  <si>
    <t>Timon of Athens</t>
  </si>
  <si>
    <t xml:space="preserve">The Man from Bashmour: A Modern Arabic Novel </t>
  </si>
  <si>
    <t>Salwa Bakr</t>
  </si>
  <si>
    <t>Corban Addison</t>
  </si>
  <si>
    <t>Samra Zafar</t>
  </si>
  <si>
    <t xml:space="preserve">A Good Wife: Escaping the Life I Never Chose </t>
  </si>
  <si>
    <t xml:space="preserve">A Walk Across the Sun </t>
  </si>
  <si>
    <t xml:space="preserve">Brown Girl in the Ring </t>
  </si>
  <si>
    <t>Nalo Hopkinson</t>
  </si>
  <si>
    <t xml:space="preserve">A Palace in the Old Village </t>
  </si>
  <si>
    <t>Tahar Ben Jelloun</t>
  </si>
  <si>
    <t xml:space="preserve">The Two Noble Kinsmen </t>
  </si>
  <si>
    <t>Tayeb Salih</t>
  </si>
  <si>
    <t xml:space="preserve">Season of Migration to the North </t>
  </si>
  <si>
    <t xml:space="preserve">Beirut Blues </t>
  </si>
  <si>
    <t>Hanan Al-Shaykh</t>
  </si>
  <si>
    <t xml:space="preserve">My Brilliant Friend (L'amica geniale #1) </t>
  </si>
  <si>
    <t>Elena Ferrante</t>
  </si>
  <si>
    <t xml:space="preserve">Red River Girl: The Life and Death of Tina Fontaine </t>
  </si>
  <si>
    <t>Joanna Jolly</t>
  </si>
  <si>
    <t>UAE</t>
  </si>
  <si>
    <t xml:space="preserve">Man's Search for Meaning </t>
  </si>
  <si>
    <t>Viktor E. Frankl</t>
  </si>
  <si>
    <t>Austria</t>
  </si>
  <si>
    <t>German</t>
  </si>
  <si>
    <t>The Railway</t>
  </si>
  <si>
    <t>Hamid Ismailov</t>
  </si>
  <si>
    <t xml:space="preserve">Uzbekistan </t>
  </si>
  <si>
    <t>Uzbek</t>
  </si>
  <si>
    <t xml:space="preserve">Kyrgyzstan/Uzbekistan </t>
  </si>
  <si>
    <t>Uzbekistan</t>
  </si>
  <si>
    <t xml:space="preserve">Maps: A Novel (Blood in the Sun #1) </t>
  </si>
  <si>
    <t>Nuruddin Farah</t>
  </si>
  <si>
    <t>Somalia</t>
  </si>
  <si>
    <t>The Smile of the Lamb</t>
  </si>
  <si>
    <t>David Grossman</t>
  </si>
  <si>
    <t xml:space="preserve">When I Was a Child I Read Books </t>
  </si>
  <si>
    <t>Marilynne Robinson</t>
  </si>
  <si>
    <t xml:space="preserve">The Place of Shining Light </t>
  </si>
  <si>
    <t>Nazneen Sheikh</t>
  </si>
  <si>
    <t xml:space="preserve">Yemen: Dancing on the Heads of Snakes </t>
  </si>
  <si>
    <t>Victoria Clarke</t>
  </si>
  <si>
    <t>MENA 2020</t>
  </si>
  <si>
    <t>History Arabian Peninsula</t>
  </si>
  <si>
    <t>The Boat People</t>
  </si>
  <si>
    <t>Sharon Bala</t>
  </si>
  <si>
    <t>Things We Lost in the Fire: Stories</t>
  </si>
  <si>
    <t>From the Roots Up (Surviving the City #2)</t>
  </si>
  <si>
    <t>Attraction</t>
  </si>
  <si>
    <t>The Undesired</t>
  </si>
  <si>
    <t>Ruby Porter</t>
  </si>
  <si>
    <t>Yrsa Sigurðardóttir</t>
  </si>
  <si>
    <t>The Silence of the Sea (Þóra Guðmundsdóttir #6)</t>
  </si>
  <si>
    <t>The Art of Leaving</t>
  </si>
  <si>
    <t>Ayelet Tsabari</t>
  </si>
  <si>
    <t>Flight Against Time</t>
  </si>
  <si>
    <t>Emily Nesrallah</t>
  </si>
  <si>
    <t>The Ghost Bride</t>
  </si>
  <si>
    <t>Jean Teillet</t>
  </si>
  <si>
    <t>Aphrodite: A Memoir of the Sense</t>
  </si>
  <si>
    <t>Em</t>
  </si>
  <si>
    <t>The Reason I Jump</t>
  </si>
  <si>
    <t>Naoki Higashida</t>
  </si>
  <si>
    <t>Conditional Citizens</t>
  </si>
  <si>
    <t>La mystérieuse bibliothécaire (Mademoiselle C #2)</t>
  </si>
  <si>
    <t>Dominique Demers</t>
  </si>
  <si>
    <t>Robin Wall Kimmerer</t>
  </si>
  <si>
    <t>The Republic of Imagination: America in Three Books</t>
  </si>
  <si>
    <t>Azar Nafisi</t>
  </si>
  <si>
    <t>Le racisme expliqué à ma fille</t>
  </si>
  <si>
    <t>I Am A Girl from Africa</t>
  </si>
  <si>
    <t>Elizabeth Nyamayaro</t>
  </si>
  <si>
    <t>Amal Unbound</t>
  </si>
  <si>
    <t>Aisha Saeed</t>
  </si>
  <si>
    <t>Burial Rites</t>
  </si>
  <si>
    <t>Hannah Kent</t>
  </si>
  <si>
    <t>The Soul of a Woman</t>
  </si>
  <si>
    <t>Three Daughters of Eve</t>
  </si>
  <si>
    <t>Fatima Bhutto</t>
  </si>
  <si>
    <t>The Shadow of the Crescent Moon</t>
  </si>
  <si>
    <t>Daughters of Smoke and Fire</t>
  </si>
  <si>
    <t>Ava Homa</t>
  </si>
  <si>
    <t>La respiration essentielle</t>
  </si>
  <si>
    <t>Nerdy, Shy, and Socially Inappropriate</t>
  </si>
  <si>
    <t>Cynthia Kim</t>
  </si>
  <si>
    <t>The Black Friend: On Being a Better White Person</t>
  </si>
  <si>
    <t>Frederick Joseph</t>
  </si>
  <si>
    <t>The Hakawati</t>
  </si>
  <si>
    <t>Rabih Alameddine</t>
  </si>
  <si>
    <t>Frankenstein in Baghdad</t>
  </si>
  <si>
    <t>Ahmed Saadawi</t>
  </si>
  <si>
    <t>Fall Down Seven Times, Get Up Eight</t>
  </si>
  <si>
    <t>Food Isn't Medicine: Challenge Nutribollocks &amp; Escape the Diet Trap</t>
  </si>
  <si>
    <t>Joshua Wolrich</t>
  </si>
  <si>
    <t>La Magie de la Réalité</t>
  </si>
  <si>
    <t>Sakyong Mipham</t>
  </si>
  <si>
    <t>While Justice Sleeps</t>
  </si>
  <si>
    <t>Stacey Abrams</t>
  </si>
  <si>
    <t>The Bamboo Stalk</t>
  </si>
  <si>
    <t>Saud Alsanousi</t>
  </si>
  <si>
    <t>Victims of a Map: A Bilingual Anthology of Arabic Poetry</t>
  </si>
  <si>
    <t>Successful Aging: A Neuroscientist Explores the Power and Potential of Our Lives</t>
  </si>
  <si>
    <t>Adonis, Mahmoud Darwish, Samih al-Qasim</t>
  </si>
  <si>
    <t>Vanessa Zuesei Goddard</t>
  </si>
  <si>
    <t>Still Running: The Art of Meditation in Motion</t>
  </si>
  <si>
    <t>Écrits vagabonds</t>
  </si>
  <si>
    <t>One by One</t>
  </si>
  <si>
    <t xml:space="preserve">Zorro </t>
  </si>
  <si>
    <t>Icelandic</t>
  </si>
  <si>
    <t>Iceland</t>
  </si>
  <si>
    <t>Vietname</t>
  </si>
  <si>
    <t>Argentina</t>
  </si>
  <si>
    <t>The Northwest is Our Mother: The Story of Louis Riel's People, the Métis Nation</t>
  </si>
  <si>
    <t>Palastine</t>
  </si>
  <si>
    <t>Kuwait</t>
  </si>
  <si>
    <t>Hezi Brosh</t>
  </si>
  <si>
    <t>Average Pages</t>
  </si>
  <si>
    <t>Ebook</t>
  </si>
  <si>
    <t>Autistic</t>
  </si>
  <si>
    <t>Métis</t>
  </si>
  <si>
    <t>Yemeni Jewish</t>
  </si>
  <si>
    <t>Malaysian Chinese</t>
  </si>
  <si>
    <t>Potawatomi</t>
  </si>
  <si>
    <t>How the Light Gets In (Chief Inspector Armand Gamache #9)</t>
  </si>
  <si>
    <t>fiction-adult-2000-2014</t>
  </si>
  <si>
    <t>Mariana Enríquez</t>
  </si>
  <si>
    <t>Warchild (Monstress, Vol. 5)</t>
  </si>
  <si>
    <t>Marjorie M. Liu, Sana Takeda</t>
  </si>
  <si>
    <t>fiction-adult-short-stories</t>
  </si>
  <si>
    <t>Tasha Spillett, Natasha Donovan</t>
  </si>
  <si>
    <t>fiction-adult-graphic-novels-comics</t>
  </si>
  <si>
    <t>challenge-reading-women-2021</t>
  </si>
  <si>
    <t>challenge-reading-women-2020</t>
  </si>
  <si>
    <t>fiction-adult-2015-present</t>
  </si>
  <si>
    <t>biography-memoir</t>
  </si>
  <si>
    <t>books-borrowed</t>
  </si>
  <si>
    <t>challenge-mena-2021</t>
  </si>
  <si>
    <t>ebooks</t>
  </si>
  <si>
    <t>Last Rituals (Þóra Guðmundsdóttir #1)</t>
  </si>
  <si>
    <t>My Soul to Take (Þóra Guðmundsdóttir #2)</t>
  </si>
  <si>
    <t>The Day is Dark (Þóra Guðmundsdóttir #4)</t>
  </si>
  <si>
    <t>Someone to Watch Over Me (Þóra Guðmundsdóttir #5)</t>
  </si>
  <si>
    <t>Ashes to Dust (Þóra Guðmundsdóttir #3)</t>
  </si>
  <si>
    <t>fiction-adult-mystery</t>
  </si>
  <si>
    <t>book-riot-read-harder-2020, challenge-reading-women-2020</t>
  </si>
  <si>
    <t>history-north-america</t>
  </si>
  <si>
    <t>food</t>
  </si>
  <si>
    <t>french-fiction-adult</t>
  </si>
  <si>
    <t>books-from-the-library</t>
  </si>
  <si>
    <t>audible</t>
  </si>
  <si>
    <t>french-nonfiction</t>
  </si>
  <si>
    <t>Braiding Sweetgrass: Indigenous Wisdom, Scientific Knowledge, and the Teachings of Plants</t>
  </si>
  <si>
    <t>book-riot-read-harder-2019, challenge-reading-women-2021</t>
  </si>
  <si>
    <t>science-mathematics</t>
  </si>
  <si>
    <t>language-literature</t>
  </si>
  <si>
    <t>challenge-mena-2021, challenge-middle-east-north-african</t>
  </si>
  <si>
    <t>Women Without Men: A Novel of Modern Iran</t>
  </si>
  <si>
    <t>fiction-adult-1900-2000</t>
  </si>
  <si>
    <t>Shahrnush Parsipur</t>
  </si>
  <si>
    <t>Arabic Stories for Language Learners: Traditional Middle Eastern Tales In Arabic and English</t>
  </si>
  <si>
    <t>arabic-fiction-adult</t>
  </si>
  <si>
    <t>book-riot-read-harder-2016</t>
  </si>
  <si>
    <t>Running with the Mind of Meditation: Lessons for Training Body and Mind</t>
  </si>
  <si>
    <t>theology-philosphy-mythology</t>
  </si>
  <si>
    <t>All Our Relations: Finding the Path Forward</t>
  </si>
  <si>
    <t>indigenous-studies</t>
  </si>
  <si>
    <t>arabic-poetry</t>
  </si>
  <si>
    <t>Fluent Forever: How to Learn Any Language Fast and Never Forget It</t>
  </si>
  <si>
    <t>Gabriel Wyner</t>
  </si>
  <si>
    <t>Le Tour du monde en 80 jours</t>
  </si>
  <si>
    <t>Jules Verne</t>
  </si>
  <si>
    <t>french-fiction-children-ya</t>
  </si>
  <si>
    <t>101 Conversations in Intermediate French: Short Natural Dialogues to Boost Your Confidence &amp; Improve Your Spoken French</t>
  </si>
  <si>
    <t>Olly Richards</t>
  </si>
  <si>
    <t>The City We Became (Great Cities #1)</t>
  </si>
  <si>
    <t>Radwa Ashour</t>
  </si>
  <si>
    <t>Granada</t>
  </si>
  <si>
    <t>BIPOC</t>
  </si>
  <si>
    <t>The Long Way Home (Gamache #10)</t>
  </si>
  <si>
    <t>The Nature of the Beast (Gamache #11)</t>
  </si>
  <si>
    <t>Stolen: A Memoir</t>
  </si>
  <si>
    <t>Elizabeth Gilpin</t>
  </si>
  <si>
    <t>A Great Reckoning (Gamache #12)</t>
  </si>
  <si>
    <t>Fire Starters</t>
  </si>
  <si>
    <t>Jen Storm</t>
  </si>
  <si>
    <t>The Waves</t>
  </si>
  <si>
    <t>Virginia Woolf</t>
  </si>
  <si>
    <t>Teaching My Mother How to Give Birth</t>
  </si>
  <si>
    <t>Warsan Shire</t>
  </si>
  <si>
    <t>Kenya</t>
  </si>
  <si>
    <t>Medicines to Help Us Traditional Metis Plant Use</t>
  </si>
  <si>
    <t>Christi Belcourt</t>
  </si>
  <si>
    <t>earth-plants-etc</t>
  </si>
  <si>
    <t>Gathering Moss: A Natural and Cultural History of Mosses</t>
  </si>
  <si>
    <t>Five Little Indians</t>
  </si>
  <si>
    <t>Michelle Good</t>
  </si>
  <si>
    <t>books-adult-1900-1999</t>
  </si>
  <si>
    <t>Singing Home the Bones</t>
  </si>
  <si>
    <t>Gregory Scofield</t>
  </si>
  <si>
    <t>poetry-plays</t>
  </si>
  <si>
    <t>Walking. One Step at a Time</t>
  </si>
  <si>
    <t>Erling Kagge</t>
  </si>
  <si>
    <t>Norway</t>
  </si>
  <si>
    <t xml:space="preserve">Norwegian </t>
  </si>
  <si>
    <t>Norweigan</t>
  </si>
  <si>
    <t>Virginia Wolf</t>
  </si>
  <si>
    <t>Kyo Maclear</t>
  </si>
  <si>
    <t>fiction-children-ya</t>
  </si>
  <si>
    <t>Close Range: Wyoming Stories</t>
  </si>
  <si>
    <t>Annie Proulx</t>
  </si>
  <si>
    <t>Thunder Through My Veins: Memories of a Metis Childhood</t>
  </si>
  <si>
    <t>Then She Was Gone</t>
  </si>
  <si>
    <t xml:space="preserve">Lisa Jewell </t>
  </si>
  <si>
    <t>Glass Houses (Gamache #13)</t>
  </si>
  <si>
    <t>A Town Called Solace</t>
  </si>
  <si>
    <t>Mary Lawson</t>
  </si>
  <si>
    <t>Accordian Crimes</t>
  </si>
  <si>
    <t>The Turn of the Key</t>
  </si>
  <si>
    <t>Kingdom of the Blind (Gamache #14)</t>
  </si>
  <si>
    <t>The Searcher</t>
  </si>
  <si>
    <t>Tana French</t>
  </si>
  <si>
    <t>Housekeeping</t>
  </si>
  <si>
    <t>fiction-adult-1900-1999</t>
  </si>
  <si>
    <t>The Shipping News</t>
  </si>
  <si>
    <t>Billy Budd, Sailor</t>
  </si>
  <si>
    <t>A Better Man (Gamache #15)</t>
  </si>
  <si>
    <t>The Family Upstairs</t>
  </si>
  <si>
    <t>Barkskins</t>
  </si>
  <si>
    <t>The Witch Elm</t>
  </si>
  <si>
    <t>Disfigured: On Fairy Tales, Disability, and Making Space</t>
  </si>
  <si>
    <t>Amanda Leduc</t>
  </si>
  <si>
    <t>In My Own Moccasins: A Memoir of Resilience</t>
  </si>
  <si>
    <t>Helen Knott</t>
  </si>
  <si>
    <t>Voyage au centre de la Terre</t>
  </si>
  <si>
    <t>The Hundred Years' War on Palestine: A History of Settler-Colonial Conquest and Resistance, 1917-2017</t>
  </si>
  <si>
    <t>Rashid Khalidi</t>
  </si>
  <si>
    <t>Starlight</t>
  </si>
  <si>
    <t>book-riot-read-harder-2019</t>
  </si>
  <si>
    <t>The Apollo Murders</t>
  </si>
  <si>
    <t>Chris Hadfield</t>
  </si>
  <si>
    <t>Below the Edge of Darkness: A Memoir of Exploring Light and Life in the Deep Sea</t>
  </si>
  <si>
    <t>Edith Widder</t>
  </si>
  <si>
    <t>Hunting by Stars (The Marrow Thieves #2)</t>
  </si>
  <si>
    <t>Disability Visibility: First-Person Stories from the Twenty-first Century</t>
  </si>
  <si>
    <t>Alice Wong</t>
  </si>
  <si>
    <t>Silence: In the Age of Noise</t>
  </si>
  <si>
    <t>At Blackwater Pond: Mary Oliver Reads Mary Oliver</t>
  </si>
  <si>
    <t>Mary Oliver</t>
  </si>
  <si>
    <t>The Pearl</t>
  </si>
  <si>
    <t>Entangled Life: How Fungi Make Our Worlds, Change Our Minds &amp; Shape Our Futures</t>
  </si>
  <si>
    <t>Merlin Sheldrake</t>
  </si>
  <si>
    <t>Outliers: The Story of Success</t>
  </si>
  <si>
    <t>Malcolm Gladwell</t>
  </si>
  <si>
    <t>Radiant Mind: Awakening Unconditioned Awareness</t>
  </si>
  <si>
    <t>Peter Fenner</t>
  </si>
  <si>
    <t>Finding the Mother Tree: Discovering the Wisdom of the Forest</t>
  </si>
  <si>
    <t>Suzanne Simard</t>
  </si>
  <si>
    <t>Our House</t>
  </si>
  <si>
    <t>All the Devils Are Here (Gamache #15)</t>
  </si>
  <si>
    <t>Truly Madly Guilty</t>
  </si>
  <si>
    <t>The Code Breaker: Jennifer Doudna, Gene Editing, and the Future of the Human Race</t>
  </si>
  <si>
    <t>Walter Isaacson</t>
  </si>
  <si>
    <t>State of Terror</t>
  </si>
  <si>
    <t>Hillary Rodham Clinton</t>
  </si>
  <si>
    <t>A Complicated Kindness</t>
  </si>
  <si>
    <t>Talking to Canadians</t>
  </si>
  <si>
    <t>Rick Mercer</t>
  </si>
  <si>
    <t>Gilead (Gilead #1)</t>
  </si>
  <si>
    <t>The Other Passenger</t>
  </si>
  <si>
    <t xml:space="preserve">Louise Candlish </t>
  </si>
  <si>
    <t>How to Be a Good Creature: A Memoir in Thirteen Animals</t>
  </si>
  <si>
    <t>Sy Montgomery</t>
  </si>
  <si>
    <t>I Found You</t>
  </si>
  <si>
    <t>The Hidden Life of Trees</t>
  </si>
  <si>
    <t>Peter Wohlleben</t>
  </si>
  <si>
    <t>Cold Mourning (Stonechild and Rouleau Mystery #1)</t>
  </si>
  <si>
    <t>Brenda Chapman</t>
  </si>
  <si>
    <t>Butterfly Kills (Stonechild and Rouleau Mystery #1)</t>
  </si>
  <si>
    <t>I Let You Go</t>
  </si>
  <si>
    <t>Clare Mackintosh</t>
  </si>
  <si>
    <t>De la Terre à la Lune</t>
  </si>
  <si>
    <t>Let Me Lie</t>
  </si>
  <si>
    <t>The Forager's Calendar: A Seasonal Guide to Nature’s Wild Harvests</t>
  </si>
  <si>
    <t>John Wright</t>
  </si>
  <si>
    <t>The Darkness (Hidden Iceland #1)</t>
  </si>
  <si>
    <t xml:space="preserve">Ragnar Jónasson </t>
  </si>
  <si>
    <t>The Book Smuggler</t>
  </si>
  <si>
    <t>Omaima Al-Khamis</t>
  </si>
  <si>
    <t>The Trespasser (Dublin Murder Squad #6)</t>
  </si>
  <si>
    <t>Daughters Who Walk This Path</t>
  </si>
  <si>
    <t>Yejide Kilanko</t>
  </si>
  <si>
    <t>Country Details</t>
  </si>
  <si>
    <t>Somali</t>
  </si>
  <si>
    <t>The Pepper Thai Cookbook: Family Recipes from Everyone's Favorite Thai Mom</t>
  </si>
  <si>
    <t>Pepper Teigen</t>
  </si>
  <si>
    <t>The Perfect Nanny</t>
  </si>
  <si>
    <t>Leïla Slimani</t>
  </si>
  <si>
    <t>Thailand</t>
  </si>
  <si>
    <t>book-riot-read-harder-2019, challenge-lit-fic-people-of-colour, challenge-reading-women-2021</t>
  </si>
  <si>
    <t>Life in the City of Dirty Water: A Memoir of Healing</t>
  </si>
  <si>
    <t>Stress and Your Body</t>
  </si>
  <si>
    <t>As Long as Grass Grows: The Indigenous Fight for Environmental Justice, from Colonization to Standing Rock</t>
  </si>
  <si>
    <t>Colville Confederated Tribes</t>
  </si>
  <si>
    <t>Thus Spoke the Plant: A Remarkable Journey of Groundbreaking Scientific Discoveries and Personal Encounters with Plants</t>
  </si>
  <si>
    <t>The Strangers</t>
  </si>
  <si>
    <t>Secrets of Sleep Science: From Dreams to Disorders</t>
  </si>
  <si>
    <t>Why Did You Lie?</t>
  </si>
  <si>
    <t>Winterlust: Finding Beauty in the Fiercest Season</t>
  </si>
  <si>
    <t>sociology</t>
  </si>
  <si>
    <t>Wild Souls: Freedom and Flourishing in the Non-Human World</t>
  </si>
  <si>
    <t>Pure: Inside the Evangelical Movement That Shamed a Generation of Young Women and How I Broke Free</t>
  </si>
  <si>
    <t>Biology: The Science of Life</t>
  </si>
  <si>
    <t>Zen and the Art of Saving the Planet</t>
  </si>
  <si>
    <t>The Daughters of Kobani: A Story of Rebellion, Courage, and Justice</t>
  </si>
  <si>
    <t>The 500 Years of Indigenous Resistance Comic Book: Revised and Expanded</t>
  </si>
  <si>
    <t>Kwakwaka'wakw</t>
  </si>
  <si>
    <t>Plants Have So Much to Give Us, All We Have to Do Is Ask: Anishinaabe Botanical Teachings</t>
  </si>
  <si>
    <t>Clayton</t>
  </si>
  <si>
    <t>Thomas-Muller</t>
  </si>
  <si>
    <t>Sapolsky</t>
  </si>
  <si>
    <t>Dina</t>
  </si>
  <si>
    <t>Gilio-Whitaker</t>
  </si>
  <si>
    <t>Monica</t>
  </si>
  <si>
    <t>Gagliano</t>
  </si>
  <si>
    <t>Katherena</t>
  </si>
  <si>
    <t>Vermette</t>
  </si>
  <si>
    <t>Heller</t>
  </si>
  <si>
    <t>Yrsa</t>
  </si>
  <si>
    <t>Sigurðardóttir</t>
  </si>
  <si>
    <t>Bernd</t>
  </si>
  <si>
    <t>Brunner</t>
  </si>
  <si>
    <t>Emma</t>
  </si>
  <si>
    <t>Marris</t>
  </si>
  <si>
    <t>Klein</t>
  </si>
  <si>
    <t>Stephen</t>
  </si>
  <si>
    <t>Nowicki</t>
  </si>
  <si>
    <t>Hanh</t>
  </si>
  <si>
    <t>Lemmon</t>
  </si>
  <si>
    <t>Gord</t>
  </si>
  <si>
    <t>Hill</t>
  </si>
  <si>
    <t>Geniusz</t>
  </si>
  <si>
    <t>Robert M.</t>
  </si>
  <si>
    <t>H. Craig</t>
  </si>
  <si>
    <t>Linda Kay</t>
  </si>
  <si>
    <t>First Name</t>
  </si>
  <si>
    <t>Last Name</t>
  </si>
  <si>
    <t>Thich Nhat</t>
  </si>
  <si>
    <t>Gayle Tzemach</t>
  </si>
  <si>
    <t>Mary Siisip</t>
  </si>
  <si>
    <t>Author Details Details</t>
  </si>
  <si>
    <t>City</t>
  </si>
  <si>
    <t>Country</t>
  </si>
  <si>
    <t>Publisher Name</t>
  </si>
  <si>
    <t>Imprint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</si>
</sst>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+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BEEC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3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14" fontId="3" fillId="0" borderId="3" xfId="0" applyNumberFormat="1" applyFont="1" applyBorder="1" applyAlignment="1">
      <alignment wrapText="1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ill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0" fontId="0" fillId="0" borderId="9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9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2" fillId="0" borderId="0" xfId="0" applyFont="1" applyAlignment="1"/>
    <xf numFmtId="164" fontId="0" fillId="0" borderId="0" xfId="0" applyNumberFormat="1" applyFont="1" applyAlignment="1">
      <alignment wrapText="1"/>
    </xf>
    <xf numFmtId="0" fontId="3" fillId="0" borderId="0" xfId="1" applyNumberFormat="1" applyFont="1" applyAlignment="1">
      <alignment horizontal="right" wrapText="1"/>
    </xf>
    <xf numFmtId="0" fontId="3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0" fontId="3" fillId="0" borderId="10" xfId="0" applyFont="1" applyBorder="1" applyAlignment="1"/>
    <xf numFmtId="164" fontId="0" fillId="0" borderId="10" xfId="1" applyNumberFormat="1" applyFont="1" applyBorder="1" applyAlignment="1">
      <alignment wrapText="1"/>
    </xf>
    <xf numFmtId="0" fontId="3" fillId="0" borderId="10" xfId="0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0" fontId="6" fillId="0" borderId="9" xfId="0" applyFont="1" applyBorder="1" applyAlignment="1">
      <alignment horizontal="right"/>
    </xf>
    <xf numFmtId="0" fontId="0" fillId="0" borderId="0" xfId="0" applyFont="1" applyFill="1" applyAlignment="1">
      <alignment wrapText="1"/>
    </xf>
    <xf numFmtId="0" fontId="3" fillId="0" borderId="1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  <xf numFmtId="0" fontId="3" fillId="0" borderId="10" xfId="0" applyFont="1" applyBorder="1"/>
    <xf numFmtId="0" fontId="0" fillId="0" borderId="0" xfId="0" applyAlignment="1">
      <alignment horizontal="right"/>
    </xf>
    <xf numFmtId="0" fontId="3" fillId="0" borderId="0" xfId="0" applyFont="1"/>
    <xf numFmtId="164" fontId="0" fillId="0" borderId="1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/>
    <xf numFmtId="0" fontId="0" fillId="0" borderId="4" xfId="0" applyBorder="1" applyAlignment="1">
      <alignment wrapText="1"/>
    </xf>
    <xf numFmtId="14" fontId="0" fillId="0" borderId="3" xfId="0" applyNumberFormat="1" applyBorder="1" applyAlignment="1">
      <alignment horizontal="right" wrapText="1"/>
    </xf>
    <xf numFmtId="0" fontId="3" fillId="0" borderId="2" xfId="0" quotePrefix="1" applyFont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49" fontId="3" fillId="0" borderId="0" xfId="0" applyNumberFormat="1" applyFont="1" applyAlignment="1">
      <alignment horizontal="right"/>
    </xf>
    <xf numFmtId="0" fontId="3" fillId="0" borderId="4" xfId="0" applyFont="1" applyFill="1" applyBorder="1" applyAlignment="1">
      <alignment wrapText="1"/>
    </xf>
    <xf numFmtId="0" fontId="3" fillId="0" borderId="8" xfId="0" applyFont="1" applyBorder="1" applyAlignment="1"/>
    <xf numFmtId="164" fontId="0" fillId="0" borderId="8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2" fontId="0" fillId="0" borderId="3" xfId="0" applyNumberFormat="1" applyFont="1" applyBorder="1" applyAlignment="1">
      <alignment horizontal="left" wrapText="1"/>
    </xf>
    <xf numFmtId="0" fontId="1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5-46F1-B66E-D4FD9F24848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5-46F1-B66E-D4FD9F24848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35-46F1-B66E-D4FD9F24848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35-46F1-B66E-D4FD9F248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'2021'!$H$133:$H$134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'2021'!$J$133:$J$134</c:f>
              <c:numCache>
                <c:formatCode>0.0%</c:formatCode>
                <c:ptCount val="2"/>
                <c:pt idx="0">
                  <c:v>0.40799999999999997</c:v>
                </c:pt>
                <c:pt idx="1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5-46F1-B66E-D4FD9F24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'2020'!$F$150:$F$164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'2020'!$D$150:$D$164</c:f>
              <c:numCache>
                <c:formatCode>General</c:formatCode>
                <c:ptCount val="15"/>
                <c:pt idx="0">
                  <c:v>4</c:v>
                </c:pt>
                <c:pt idx="1">
                  <c:v>16</c:v>
                </c:pt>
                <c:pt idx="2">
                  <c:v>39</c:v>
                </c:pt>
                <c:pt idx="3">
                  <c:v>42</c:v>
                </c:pt>
                <c:pt idx="4">
                  <c:v>14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19D-9848-DA69D07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C9-4D7C-B77F-A6901E77D092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8C9-4D7C-B77F-A6901E77D09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C9-4D7C-B77F-A6901E77D092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C9-4D7C-B77F-A6901E77D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'2019'!$J$155:$J$156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'2019'!$L$155:$L$156</c:f>
              <c:numCache>
                <c:formatCode>0.0%</c:formatCode>
                <c:ptCount val="2"/>
                <c:pt idx="0">
                  <c:v>0.50340136054421769</c:v>
                </c:pt>
                <c:pt idx="1">
                  <c:v>0.49659863945578231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D7C-B77F-A6901E77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9-4C2C-B9B3-CF55624D40C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9-4C2C-B9B3-CF55624D40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'2019'!$J$157:$J$158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'2019'!$L$157:$L$158</c:f>
              <c:numCache>
                <c:formatCode>0.0%</c:formatCode>
                <c:ptCount val="2"/>
                <c:pt idx="0">
                  <c:v>0.68027210884353739</c:v>
                </c:pt>
                <c:pt idx="1">
                  <c:v>0.31972789115646261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1FF-9F13-647BD90D56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0-4DCF-A278-FD292D28EE7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0-4DCF-A278-FD292D28EE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'2019'!$J$159:$J$160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'2019'!$L$159:$L$160</c:f>
              <c:numCache>
                <c:formatCode>0.0%</c:formatCode>
                <c:ptCount val="2"/>
                <c:pt idx="0">
                  <c:v>0.63265306122448983</c:v>
                </c:pt>
                <c:pt idx="1">
                  <c:v>0.36734693877551022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4FCA-9987-5C12242E9B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F-4889-A243-210F5D78101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F-4889-A243-210F5D781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'2019'!$J$161:$J$162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'2019'!$L$161:$L$162</c:f>
              <c:numCache>
                <c:formatCode>0.0%</c:formatCode>
                <c:ptCount val="2"/>
                <c:pt idx="0">
                  <c:v>0.60544217687074831</c:v>
                </c:pt>
                <c:pt idx="1">
                  <c:v>0.39455782312925169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B-4236-B076-6B9931674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'2019'!$G$171:$G$185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'2019'!$E$171:$E$185</c:f>
              <c:numCache>
                <c:formatCode>General</c:formatCode>
                <c:ptCount val="15"/>
                <c:pt idx="0">
                  <c:v>6</c:v>
                </c:pt>
                <c:pt idx="1">
                  <c:v>37</c:v>
                </c:pt>
                <c:pt idx="2">
                  <c:v>34</c:v>
                </c:pt>
                <c:pt idx="3">
                  <c:v>46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2-4D51-93B2-0D0C7339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F-40B3-B4D7-DA869994847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F-40B3-B4D7-DA869994847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0F-40B3-B4D7-DA869994847A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F-40B3-B4D7-DA8699948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'[1]2018'!$J$141:$J$142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'[1]2018'!$K$141:$K$142</c:f>
              <c:numCache>
                <c:formatCode>General</c:formatCode>
                <c:ptCount val="2"/>
                <c:pt idx="0">
                  <c:v>0.40601503759398494</c:v>
                </c:pt>
                <c:pt idx="1">
                  <c:v>0.59398496240601506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F-40B3-B4D7-DA869994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8-488B-B1A8-5EF3D709E3A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8-488B-B1A8-5EF3D709E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'[1]2018'!$J$143:$J$144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'[1]2018'!$K$143:$K$144</c:f>
              <c:numCache>
                <c:formatCode>General</c:formatCode>
                <c:ptCount val="2"/>
                <c:pt idx="0">
                  <c:v>0.66165413533834583</c:v>
                </c:pt>
                <c:pt idx="1">
                  <c:v>0.33834586466165412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8-488B-B1A8-5EF3D709E3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8-46CE-A1DB-81B91EC88B5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8-46CE-A1DB-81B91EC88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'[1]2018'!$J$145:$J$146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'[1]2018'!$K$145:$K$146</c:f>
              <c:numCache>
                <c:formatCode>General</c:formatCode>
                <c:ptCount val="2"/>
                <c:pt idx="0">
                  <c:v>0.55639097744360899</c:v>
                </c:pt>
                <c:pt idx="1">
                  <c:v>0.44360902255639095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8-46CE-A1DB-81B91EC88B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B-4CF4-97CF-14C27789084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B-4CF4-97CF-14C277890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'[1]2018'!$J$147:$J$148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'[1]2018'!$K$147:$K$148</c:f>
              <c:numCache>
                <c:formatCode>General</c:formatCode>
                <c:ptCount val="2"/>
                <c:pt idx="0">
                  <c:v>0.46616541353383456</c:v>
                </c:pt>
                <c:pt idx="1">
                  <c:v>0.53383458646616544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B-4CF4-97CF-14C2778908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D-4402-8B0C-0C827725532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D-4402-8B0C-0C8277255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'2021'!$H$135:$H$136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'2021'!$J$135:$J$136</c:f>
              <c:numCache>
                <c:formatCode>0.0%</c:formatCode>
                <c:ptCount val="2"/>
                <c:pt idx="0">
                  <c:v>0.67200000000000004</c:v>
                </c:pt>
                <c:pt idx="1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D-4402-8B0C-0C8277255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'[1]2018'!$G$157:$G$171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'[1]2018'!$E$157:$E$171</c:f>
              <c:numCache>
                <c:formatCode>General</c:formatCode>
                <c:ptCount val="15"/>
                <c:pt idx="0">
                  <c:v>8</c:v>
                </c:pt>
                <c:pt idx="1">
                  <c:v>14</c:v>
                </c:pt>
                <c:pt idx="2">
                  <c:v>40</c:v>
                </c:pt>
                <c:pt idx="3">
                  <c:v>29</c:v>
                </c:pt>
                <c:pt idx="4">
                  <c:v>21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989-ABE3-EC3D4FBB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D-4D28-AFA0-552411255CE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D-4D28-AFA0-552411255CED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D-4D28-AFA0-552411255CED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D-4D28-AFA0-552411255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'[2]2017'!$J$140:$J$141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'[2]2017'!$K$140:$K$141</c:f>
              <c:numCache>
                <c:formatCode>General</c:formatCode>
                <c:ptCount val="2"/>
                <c:pt idx="0">
                  <c:v>0.43181818181818182</c:v>
                </c:pt>
                <c:pt idx="1">
                  <c:v>0.56818181818181823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D-4D28-AFA0-55241125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D-4026-AAB1-52C4D93B21B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D-4026-AAB1-52C4D93B2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'[2]2017'!$J$142:$J$143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'[2]2017'!$K$142:$K$143</c:f>
              <c:numCache>
                <c:formatCode>General</c:formatCode>
                <c:ptCount val="2"/>
                <c:pt idx="0">
                  <c:v>0.70454545454545459</c:v>
                </c:pt>
                <c:pt idx="1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D-4026-AAB1-52C4D93B21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C-4569-AA3E-CAA249E5580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C-4569-AA3E-CAA249E55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'[2]2017'!$J$144:$J$145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'[2]2017'!$K$144:$K$145</c:f>
              <c:numCache>
                <c:formatCode>General</c:formatCode>
                <c:ptCount val="2"/>
                <c:pt idx="0">
                  <c:v>0.41666666666666669</c:v>
                </c:pt>
                <c:pt idx="1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C-4569-AA3E-CAA249E558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1-4969-BF87-846ED43AEAF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1-4969-BF87-846ED43AE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'[2]2017'!$J$146:$J$147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'[2]2017'!$K$146:$K$147</c:f>
              <c:numCache>
                <c:formatCode>General</c:formatCode>
                <c:ptCount val="2"/>
                <c:pt idx="0">
                  <c:v>0.29545454545454547</c:v>
                </c:pt>
                <c:pt idx="1">
                  <c:v>0.70454545454545459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1-4969-BF87-846ED43AEA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'[2]2017'!$G$156:$G$170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'[2]2017'!$E$156:$E$170</c:f>
              <c:numCache>
                <c:formatCode>General</c:formatCode>
                <c:ptCount val="15"/>
                <c:pt idx="0">
                  <c:v>7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0-4138-ABBC-4F7AA55B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4522935267429"/>
          <c:y val="6.3744052798509934E-2"/>
          <c:w val="0.80468528412967322"/>
          <c:h val="0.53681709563478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'[3]2016'!$E$133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'[3]2016'!$G$134:$G$146</c:f>
              <c:strCache>
                <c:ptCount val="13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</c:strCache>
            </c:strRef>
          </c:cat>
          <c:val>
            <c:numRef>
              <c:f>'[3]2016'!$E$134:$E$146</c:f>
              <c:numCache>
                <c:formatCode>General</c:formatCode>
                <c:ptCount val="13"/>
                <c:pt idx="0">
                  <c:v>6</c:v>
                </c:pt>
                <c:pt idx="1">
                  <c:v>18</c:v>
                </c:pt>
                <c:pt idx="2">
                  <c:v>33</c:v>
                </c:pt>
                <c:pt idx="3">
                  <c:v>25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D0E-8CD0-8D06D156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2250536"/>
        <c:axId val="512244960"/>
      </c:barChart>
      <c:catAx>
        <c:axId val="51225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4960"/>
        <c:crosses val="autoZero"/>
        <c:auto val="0"/>
        <c:lblAlgn val="ctr"/>
        <c:lblOffset val="100"/>
        <c:noMultiLvlLbl val="0"/>
      </c:catAx>
      <c:valAx>
        <c:axId val="51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D8-4F6E-A8C6-DB0321041BB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D8-4F6E-A8C6-DB0321041BBE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D8-4F6E-A8C6-DB0321041BBE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D8-4F6E-A8C6-DB0321041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'[3]2016'!$I$117:$I$118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'[3]2016'!$J$117:$J$118</c:f>
              <c:numCache>
                <c:formatCode>General</c:formatCode>
                <c:ptCount val="2"/>
                <c:pt idx="0">
                  <c:v>0.41284403669724773</c:v>
                </c:pt>
                <c:pt idx="1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8-4F6E-A8C6-DB032104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8-4F3C-A101-03F8BADF133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8-4F3C-A101-03F8BADF13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'[3]2016'!$I$119:$I$120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'[3]2016'!$J$119:$J$120</c:f>
              <c:numCache>
                <c:formatCode>General</c:formatCode>
                <c:ptCount val="2"/>
                <c:pt idx="0">
                  <c:v>0.55963302752293576</c:v>
                </c:pt>
                <c:pt idx="1">
                  <c:v>0.44036697247706424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8-4F3C-A101-03F8BADF13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6-48DA-BEBE-D278E0A5375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6-48DA-BEBE-D278E0A537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'[3]2016'!$I$121:$I$122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'[3]2016'!$J$121:$J$122</c:f>
              <c:numCache>
                <c:formatCode>General</c:formatCode>
                <c:ptCount val="2"/>
                <c:pt idx="0">
                  <c:v>0.44954128440366975</c:v>
                </c:pt>
                <c:pt idx="1">
                  <c:v>0.55045871559633031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6-48DA-BEBE-D278E0A53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6-46AC-ACD8-F7BA5F27F75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6-46AC-ACD8-F7BA5F27F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'2021'!$H$137:$H$138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'2021'!$J$137:$J$138</c:f>
              <c:numCache>
                <c:formatCode>0.0%</c:formatCode>
                <c:ptCount val="2"/>
                <c:pt idx="0">
                  <c:v>0.71199999999999997</c:v>
                </c:pt>
                <c:pt idx="1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6-46AC-ACD8-F7BA5F27F7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A-4AED-BE59-4561A542D83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A-4AED-BE59-4561A542D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'[3]2016'!$I$123:$I$124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'[3]2016'!$J$123:$J$124</c:f>
              <c:numCache>
                <c:formatCode>General</c:formatCode>
                <c:ptCount val="2"/>
                <c:pt idx="0">
                  <c:v>0.20183486238532111</c:v>
                </c:pt>
                <c:pt idx="1">
                  <c:v>0.79816513761467889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A-4AED-BE59-4561A542D8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7-4668-8467-626E1DA7AAF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7-4668-8467-626E1DA7A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'2021'!$H$139:$H$140</c:f>
              <c:strCache>
                <c:ptCount val="2"/>
                <c:pt idx="0">
                  <c:v>BIPOC</c:v>
                </c:pt>
                <c:pt idx="1">
                  <c:v>White</c:v>
                </c:pt>
              </c:strCache>
            </c:strRef>
          </c:cat>
          <c:val>
            <c:numRef>
              <c:f>'2021'!$J$139:$J$140</c:f>
              <c:numCache>
                <c:formatCode>0.0%</c:formatCode>
                <c:ptCount val="2"/>
                <c:pt idx="0">
                  <c:v>0.41599999999999998</c:v>
                </c:pt>
                <c:pt idx="1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7-4668-8467-626E1DA7AA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'2021'!$F$149:$F$163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'2021'!$D$149:$D$163</c:f>
              <c:numCache>
                <c:formatCode>General</c:formatCode>
                <c:ptCount val="15"/>
                <c:pt idx="0">
                  <c:v>7</c:v>
                </c:pt>
                <c:pt idx="1">
                  <c:v>18</c:v>
                </c:pt>
                <c:pt idx="2">
                  <c:v>31</c:v>
                </c:pt>
                <c:pt idx="3">
                  <c:v>39</c:v>
                </c:pt>
                <c:pt idx="4">
                  <c:v>15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0C2-B187-9C212B1C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810-AAA5-71DCB1CF7E1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810-AAA5-71DCB1CF7E1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78-4810-AAA5-71DCB1CF7E1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8-4810-AAA5-71DCB1CF7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'2020'!$I$134:$I$135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'2020'!$K$134:$K$135</c:f>
              <c:numCache>
                <c:formatCode>0.0%</c:formatCode>
                <c:ptCount val="2"/>
                <c:pt idx="0">
                  <c:v>0.56349206349206349</c:v>
                </c:pt>
                <c:pt idx="1">
                  <c:v>0.43650793650793651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810-AAA5-71DCB1CF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A-417A-9381-74FD714C26C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FA-417A-9381-74FD714C26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'2020'!$I$136:$I$137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'2020'!$K$136:$K$137</c:f>
              <c:numCache>
                <c:formatCode>0.0%</c:formatCode>
                <c:ptCount val="2"/>
                <c:pt idx="0">
                  <c:v>0.68253968253968256</c:v>
                </c:pt>
                <c:pt idx="1">
                  <c:v>0.31746031746031744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A-417A-9381-74FD714C26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D-414E-AC3B-EB786AE3ECB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D-414E-AC3B-EB786AE3E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'2020'!$I$138:$I$139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'2020'!$K$138:$K$139</c:f>
              <c:numCache>
                <c:formatCode>0.0%</c:formatCode>
                <c:ptCount val="2"/>
                <c:pt idx="0">
                  <c:v>0.59523809523809523</c:v>
                </c:pt>
                <c:pt idx="1">
                  <c:v>0.3968253968253968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D-414E-AC3B-EB786AE3E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A2-4537-8357-CBE4DF859B6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A2-4537-8357-CBE4DF859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'2020'!$I$140:$I$141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'2020'!$K$140:$K$141</c:f>
              <c:numCache>
                <c:formatCode>0.0%</c:formatCode>
                <c:ptCount val="2"/>
                <c:pt idx="0">
                  <c:v>0.46031746031746029</c:v>
                </c:pt>
                <c:pt idx="1">
                  <c:v>0.53968253968253965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2-4537-8357-CBE4DF859B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microsoft.com/office/2014/relationships/chartEx" Target="../charts/chartEx2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microsoft.com/office/2014/relationships/chartEx" Target="../charts/chartEx3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microsoft.com/office/2014/relationships/chartEx" Target="../charts/chartEx4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microsoft.com/office/2014/relationships/chartEx" Target="../charts/chartEx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142</xdr:row>
      <xdr:rowOff>112059</xdr:rowOff>
    </xdr:from>
    <xdr:to>
      <xdr:col>9</xdr:col>
      <xdr:colOff>206189</xdr:colOff>
      <xdr:row>149</xdr:row>
      <xdr:rowOff>61577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664AB-6274-490D-B509-973E0AE5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191621</xdr:colOff>
      <xdr:row>143</xdr:row>
      <xdr:rowOff>65554</xdr:rowOff>
    </xdr:from>
    <xdr:to>
      <xdr:col>13</xdr:col>
      <xdr:colOff>77882</xdr:colOff>
      <xdr:row>149</xdr:row>
      <xdr:rowOff>166295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592ED-F4F5-437D-9C77-25077F64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149</xdr:row>
      <xdr:rowOff>164727</xdr:rowOff>
    </xdr:from>
    <xdr:to>
      <xdr:col>9</xdr:col>
      <xdr:colOff>148011</xdr:colOff>
      <xdr:row>156</xdr:row>
      <xdr:rowOff>157331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2F9EE-A6DD-476C-9A4A-E6750FC6F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223278</xdr:colOff>
      <xdr:row>150</xdr:row>
      <xdr:rowOff>110378</xdr:rowOff>
    </xdr:from>
    <xdr:to>
      <xdr:col>13</xdr:col>
      <xdr:colOff>95252</xdr:colOff>
      <xdr:row>157</xdr:row>
      <xdr:rowOff>103936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8F00F-1CD9-4530-A31F-C67A88DD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95251</xdr:colOff>
      <xdr:row>139</xdr:row>
      <xdr:rowOff>72390</xdr:rowOff>
    </xdr:from>
    <xdr:to>
      <xdr:col>20</xdr:col>
      <xdr:colOff>670112</xdr:colOff>
      <xdr:row>173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D803F96-3116-4758-89DE-F3AC2287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1911" y="2732913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146</xdr:row>
      <xdr:rowOff>152400</xdr:rowOff>
    </xdr:from>
    <xdr:to>
      <xdr:col>1</xdr:col>
      <xdr:colOff>1362075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4D6B0-ED35-4BF5-B267-898E9E4E1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357188</xdr:colOff>
      <xdr:row>145</xdr:row>
      <xdr:rowOff>76200</xdr:rowOff>
    </xdr:from>
    <xdr:to>
      <xdr:col>12</xdr:col>
      <xdr:colOff>1</xdr:colOff>
      <xdr:row>152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FE926-AC47-4036-8482-DA777DDE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152</xdr:row>
      <xdr:rowOff>47625</xdr:rowOff>
    </xdr:from>
    <xdr:to>
      <xdr:col>11</xdr:col>
      <xdr:colOff>409575</xdr:colOff>
      <xdr:row>159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20689-A3E1-4A77-B941-3BD516DB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159</xdr:row>
      <xdr:rowOff>57150</xdr:rowOff>
    </xdr:from>
    <xdr:to>
      <xdr:col>11</xdr:col>
      <xdr:colOff>407987</xdr:colOff>
      <xdr:row>166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1EFAD-3D92-4B00-A0BE-F25CC277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366713</xdr:colOff>
      <xdr:row>166</xdr:row>
      <xdr:rowOff>47625</xdr:rowOff>
    </xdr:from>
    <xdr:to>
      <xdr:col>11</xdr:col>
      <xdr:colOff>400051</xdr:colOff>
      <xdr:row>173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9BFA8-E236-4563-963B-7FF8D762D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95251</xdr:colOff>
      <xdr:row>140</xdr:row>
      <xdr:rowOff>72390</xdr:rowOff>
    </xdr:from>
    <xdr:to>
      <xdr:col>21</xdr:col>
      <xdr:colOff>670112</xdr:colOff>
      <xdr:row>174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2B05F28-2959-4FA7-9DD9-292C8B59C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1991" y="2650617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147</xdr:row>
      <xdr:rowOff>152400</xdr:rowOff>
    </xdr:from>
    <xdr:to>
      <xdr:col>1</xdr:col>
      <xdr:colOff>1362075</xdr:colOff>
      <xdr:row>163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69CC1-7FCB-46D1-A945-C6BFD783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163</xdr:row>
      <xdr:rowOff>38100</xdr:rowOff>
    </xdr:from>
    <xdr:to>
      <xdr:col>13</xdr:col>
      <xdr:colOff>1</xdr:colOff>
      <xdr:row>169</xdr:row>
      <xdr:rowOff>155258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90351-E71E-4879-8B8F-D468C47A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170</xdr:row>
      <xdr:rowOff>9525</xdr:rowOff>
    </xdr:from>
    <xdr:to>
      <xdr:col>12</xdr:col>
      <xdr:colOff>409575</xdr:colOff>
      <xdr:row>176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1FAAC7-725A-4F28-B9DA-ACAE9278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177</xdr:row>
      <xdr:rowOff>19050</xdr:rowOff>
    </xdr:from>
    <xdr:to>
      <xdr:col>12</xdr:col>
      <xdr:colOff>407987</xdr:colOff>
      <xdr:row>183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4B2383-34F8-4005-AE21-9A48DFD17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184</xdr:row>
      <xdr:rowOff>9525</xdr:rowOff>
    </xdr:from>
    <xdr:to>
      <xdr:col>12</xdr:col>
      <xdr:colOff>400051</xdr:colOff>
      <xdr:row>190</xdr:row>
      <xdr:rowOff>143828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77C157-3C98-4E67-A8E7-21CF3B66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95251</xdr:colOff>
      <xdr:row>161</xdr:row>
      <xdr:rowOff>72390</xdr:rowOff>
    </xdr:from>
    <xdr:to>
      <xdr:col>21</xdr:col>
      <xdr:colOff>670112</xdr:colOff>
      <xdr:row>195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F45178D-0D8E-4F0F-A2AA-5D4B54334A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3771" y="3518535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168</xdr:row>
      <xdr:rowOff>152400</xdr:rowOff>
    </xdr:from>
    <xdr:to>
      <xdr:col>2</xdr:col>
      <xdr:colOff>1362075</xdr:colOff>
      <xdr:row>184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E322F-AA74-4420-8271-7A6AB8A0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149</xdr:row>
      <xdr:rowOff>38100</xdr:rowOff>
    </xdr:from>
    <xdr:to>
      <xdr:col>12</xdr:col>
      <xdr:colOff>1</xdr:colOff>
      <xdr:row>155</xdr:row>
      <xdr:rowOff>155258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15C7E-C1A6-4BBE-9CA2-28433F883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156</xdr:row>
      <xdr:rowOff>9525</xdr:rowOff>
    </xdr:from>
    <xdr:to>
      <xdr:col>11</xdr:col>
      <xdr:colOff>409575</xdr:colOff>
      <xdr:row>162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FFCDB-F752-4FA0-AEFC-3901E01A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163</xdr:row>
      <xdr:rowOff>19050</xdr:rowOff>
    </xdr:from>
    <xdr:to>
      <xdr:col>11</xdr:col>
      <xdr:colOff>407987</xdr:colOff>
      <xdr:row>169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B810F-B138-4894-B80A-AB750C8C8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170</xdr:row>
      <xdr:rowOff>9525</xdr:rowOff>
    </xdr:from>
    <xdr:to>
      <xdr:col>11</xdr:col>
      <xdr:colOff>400051</xdr:colOff>
      <xdr:row>176</xdr:row>
      <xdr:rowOff>143828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FB8693-EB19-4A74-A66C-1F65870DD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95251</xdr:colOff>
      <xdr:row>147</xdr:row>
      <xdr:rowOff>72390</xdr:rowOff>
    </xdr:from>
    <xdr:to>
      <xdr:col>20</xdr:col>
      <xdr:colOff>670112</xdr:colOff>
      <xdr:row>181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A13759-1205-4222-8F5A-A0340A96C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5071" y="2915031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154</xdr:row>
      <xdr:rowOff>152400</xdr:rowOff>
    </xdr:from>
    <xdr:to>
      <xdr:col>2</xdr:col>
      <xdr:colOff>1362075</xdr:colOff>
      <xdr:row>170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8D1DF-D819-4B1F-8A0E-E4C4EB33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148</xdr:row>
      <xdr:rowOff>38100</xdr:rowOff>
    </xdr:from>
    <xdr:to>
      <xdr:col>12</xdr:col>
      <xdr:colOff>1</xdr:colOff>
      <xdr:row>154</xdr:row>
      <xdr:rowOff>155258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1CED-3B02-4ED9-91E8-A6DDB8D2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155</xdr:row>
      <xdr:rowOff>9525</xdr:rowOff>
    </xdr:from>
    <xdr:to>
      <xdr:col>11</xdr:col>
      <xdr:colOff>409575</xdr:colOff>
      <xdr:row>161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D1E37-ECE4-40FA-A434-C933EB3A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162</xdr:row>
      <xdr:rowOff>19050</xdr:rowOff>
    </xdr:from>
    <xdr:to>
      <xdr:col>11</xdr:col>
      <xdr:colOff>407987</xdr:colOff>
      <xdr:row>168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CE310-695D-4B2B-9CFB-A7C9E3425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169</xdr:row>
      <xdr:rowOff>9525</xdr:rowOff>
    </xdr:from>
    <xdr:to>
      <xdr:col>11</xdr:col>
      <xdr:colOff>400051</xdr:colOff>
      <xdr:row>175</xdr:row>
      <xdr:rowOff>143828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37C21-90B7-4E9D-8FBE-E6668D3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133351</xdr:colOff>
      <xdr:row>139</xdr:row>
      <xdr:rowOff>19050</xdr:rowOff>
    </xdr:from>
    <xdr:to>
      <xdr:col>20</xdr:col>
      <xdr:colOff>708212</xdr:colOff>
      <xdr:row>173</xdr:row>
      <xdr:rowOff>46265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9E151FB-22FD-49A1-B96A-4B444988D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9831" y="30262830"/>
              <a:ext cx="36685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153</xdr:row>
      <xdr:rowOff>152400</xdr:rowOff>
    </xdr:from>
    <xdr:to>
      <xdr:col>2</xdr:col>
      <xdr:colOff>1362075</xdr:colOff>
      <xdr:row>169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6F3B9-EB3F-4E97-B5AD-CCF19CC0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113</xdr:row>
      <xdr:rowOff>61292</xdr:rowOff>
    </xdr:from>
    <xdr:to>
      <xdr:col>2</xdr:col>
      <xdr:colOff>1085019</xdr:colOff>
      <xdr:row>126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EF849-F2D5-4414-9D4A-1E00629EC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11</xdr:col>
      <xdr:colOff>61913</xdr:colOff>
      <xdr:row>132</xdr:row>
      <xdr:rowOff>126683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B5C3B7-585B-463E-B6E7-D2CF9B3B1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132</xdr:row>
      <xdr:rowOff>142875</xdr:rowOff>
    </xdr:from>
    <xdr:to>
      <xdr:col>11</xdr:col>
      <xdr:colOff>61912</xdr:colOff>
      <xdr:row>139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5EB5E7-6911-46BE-8938-4ABF510DB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19049</xdr:colOff>
      <xdr:row>139</xdr:row>
      <xdr:rowOff>152400</xdr:rowOff>
    </xdr:from>
    <xdr:to>
      <xdr:col>11</xdr:col>
      <xdr:colOff>60324</xdr:colOff>
      <xdr:row>146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CE884A-0700-46D3-9DE8-3B6E365C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146</xdr:row>
      <xdr:rowOff>142875</xdr:rowOff>
    </xdr:from>
    <xdr:to>
      <xdr:col>11</xdr:col>
      <xdr:colOff>61913</xdr:colOff>
      <xdr:row>153</xdr:row>
      <xdr:rowOff>115253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D7D962-EBD2-4CA3-B203-6124BB49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</sheetNames>
    <sheetDataSet>
      <sheetData sheetId="0">
        <row r="2">
          <cell r="G2">
            <v>354</v>
          </cell>
        </row>
        <row r="3">
          <cell r="G3">
            <v>220</v>
          </cell>
        </row>
        <row r="4">
          <cell r="G4">
            <v>368</v>
          </cell>
        </row>
        <row r="5">
          <cell r="G5">
            <v>400</v>
          </cell>
        </row>
        <row r="6">
          <cell r="G6">
            <v>285</v>
          </cell>
        </row>
        <row r="7">
          <cell r="G7">
            <v>464</v>
          </cell>
        </row>
        <row r="8">
          <cell r="G8">
            <v>304</v>
          </cell>
        </row>
        <row r="9">
          <cell r="G9">
            <v>362</v>
          </cell>
        </row>
        <row r="10">
          <cell r="G10">
            <v>225</v>
          </cell>
        </row>
        <row r="11">
          <cell r="G11">
            <v>264</v>
          </cell>
        </row>
        <row r="12">
          <cell r="G12">
            <v>317</v>
          </cell>
        </row>
        <row r="13">
          <cell r="G13">
            <v>348</v>
          </cell>
        </row>
        <row r="14">
          <cell r="G14">
            <v>124</v>
          </cell>
        </row>
        <row r="15">
          <cell r="G15">
            <v>768</v>
          </cell>
        </row>
        <row r="16">
          <cell r="G16">
            <v>305</v>
          </cell>
        </row>
        <row r="17">
          <cell r="G17">
            <v>0</v>
          </cell>
        </row>
        <row r="18">
          <cell r="G18">
            <v>224</v>
          </cell>
        </row>
        <row r="19">
          <cell r="G19">
            <v>487</v>
          </cell>
        </row>
        <row r="20">
          <cell r="G20">
            <v>203</v>
          </cell>
        </row>
        <row r="21">
          <cell r="G21">
            <v>635</v>
          </cell>
        </row>
        <row r="22">
          <cell r="G22">
            <v>146</v>
          </cell>
        </row>
        <row r="23">
          <cell r="G23">
            <v>94</v>
          </cell>
        </row>
        <row r="24">
          <cell r="G24">
            <v>402</v>
          </cell>
        </row>
        <row r="25">
          <cell r="G25">
            <v>1245</v>
          </cell>
        </row>
        <row r="26">
          <cell r="G26">
            <v>319</v>
          </cell>
        </row>
        <row r="27">
          <cell r="G27">
            <v>364</v>
          </cell>
        </row>
        <row r="28">
          <cell r="G28">
            <v>131</v>
          </cell>
        </row>
        <row r="29">
          <cell r="G29">
            <v>144</v>
          </cell>
        </row>
        <row r="30">
          <cell r="G30">
            <v>347</v>
          </cell>
        </row>
        <row r="31">
          <cell r="G31">
            <v>0</v>
          </cell>
        </row>
        <row r="32">
          <cell r="G32">
            <v>289</v>
          </cell>
        </row>
        <row r="33">
          <cell r="G33">
            <v>272</v>
          </cell>
        </row>
        <row r="34">
          <cell r="G34">
            <v>240</v>
          </cell>
        </row>
        <row r="35">
          <cell r="G35">
            <v>277</v>
          </cell>
        </row>
        <row r="36">
          <cell r="G36">
            <v>160</v>
          </cell>
        </row>
        <row r="37">
          <cell r="G37">
            <v>400</v>
          </cell>
        </row>
        <row r="38">
          <cell r="G38">
            <v>260</v>
          </cell>
        </row>
        <row r="39">
          <cell r="G39">
            <v>749</v>
          </cell>
        </row>
        <row r="40">
          <cell r="G40">
            <v>144</v>
          </cell>
        </row>
        <row r="41">
          <cell r="G41">
            <v>1120</v>
          </cell>
        </row>
        <row r="42">
          <cell r="G42">
            <v>248</v>
          </cell>
        </row>
        <row r="43">
          <cell r="G43">
            <v>500</v>
          </cell>
        </row>
        <row r="44">
          <cell r="G44">
            <v>411</v>
          </cell>
        </row>
        <row r="45">
          <cell r="G45">
            <v>352</v>
          </cell>
        </row>
        <row r="46">
          <cell r="G46">
            <v>272</v>
          </cell>
        </row>
        <row r="47">
          <cell r="G47">
            <v>214</v>
          </cell>
        </row>
        <row r="48">
          <cell r="G48">
            <v>106</v>
          </cell>
        </row>
        <row r="49">
          <cell r="G49">
            <v>352</v>
          </cell>
        </row>
        <row r="50">
          <cell r="G50">
            <v>356</v>
          </cell>
        </row>
        <row r="51">
          <cell r="G51">
            <v>448</v>
          </cell>
        </row>
        <row r="52">
          <cell r="G52">
            <v>240</v>
          </cell>
        </row>
        <row r="53">
          <cell r="G53">
            <v>498</v>
          </cell>
        </row>
        <row r="54">
          <cell r="G54">
            <v>489</v>
          </cell>
        </row>
        <row r="55">
          <cell r="G55">
            <v>221</v>
          </cell>
        </row>
        <row r="56">
          <cell r="G56">
            <v>304</v>
          </cell>
        </row>
        <row r="57">
          <cell r="G57">
            <v>224</v>
          </cell>
        </row>
        <row r="58">
          <cell r="G58">
            <v>222</v>
          </cell>
        </row>
        <row r="59">
          <cell r="G59">
            <v>1232</v>
          </cell>
        </row>
        <row r="60">
          <cell r="G60">
            <v>400</v>
          </cell>
        </row>
        <row r="61">
          <cell r="G61">
            <v>368</v>
          </cell>
        </row>
        <row r="62">
          <cell r="G62">
            <v>278</v>
          </cell>
        </row>
        <row r="63">
          <cell r="G63">
            <v>713</v>
          </cell>
        </row>
        <row r="64">
          <cell r="G64">
            <v>410</v>
          </cell>
        </row>
        <row r="65">
          <cell r="G65">
            <v>303</v>
          </cell>
        </row>
        <row r="66">
          <cell r="G66">
            <v>240</v>
          </cell>
        </row>
        <row r="67">
          <cell r="G67">
            <v>270</v>
          </cell>
        </row>
        <row r="68">
          <cell r="G68">
            <v>398</v>
          </cell>
        </row>
        <row r="69">
          <cell r="G69">
            <v>522</v>
          </cell>
        </row>
        <row r="70">
          <cell r="G70">
            <v>452</v>
          </cell>
        </row>
        <row r="71">
          <cell r="G71">
            <v>207</v>
          </cell>
        </row>
        <row r="72">
          <cell r="G72">
            <v>400</v>
          </cell>
        </row>
        <row r="73">
          <cell r="G73">
            <v>759</v>
          </cell>
        </row>
        <row r="74">
          <cell r="G74">
            <v>384</v>
          </cell>
        </row>
        <row r="75">
          <cell r="G75">
            <v>454</v>
          </cell>
        </row>
        <row r="76">
          <cell r="G76">
            <v>275</v>
          </cell>
        </row>
        <row r="77">
          <cell r="G77">
            <v>284</v>
          </cell>
        </row>
        <row r="78">
          <cell r="G78">
            <v>394</v>
          </cell>
        </row>
        <row r="79">
          <cell r="G79">
            <v>302</v>
          </cell>
        </row>
        <row r="80">
          <cell r="G80">
            <v>248</v>
          </cell>
        </row>
        <row r="81">
          <cell r="G81">
            <v>272</v>
          </cell>
        </row>
        <row r="82">
          <cell r="G82">
            <v>608</v>
          </cell>
        </row>
        <row r="83">
          <cell r="G83">
            <v>304</v>
          </cell>
        </row>
        <row r="84">
          <cell r="G84">
            <v>400</v>
          </cell>
        </row>
        <row r="85">
          <cell r="G85">
            <v>566</v>
          </cell>
        </row>
        <row r="86">
          <cell r="G86">
            <v>325</v>
          </cell>
        </row>
        <row r="87">
          <cell r="G87">
            <v>432</v>
          </cell>
        </row>
        <row r="88">
          <cell r="G88">
            <v>48</v>
          </cell>
        </row>
        <row r="89">
          <cell r="G89">
            <v>256</v>
          </cell>
        </row>
        <row r="90">
          <cell r="G90">
            <v>784</v>
          </cell>
        </row>
        <row r="91">
          <cell r="G91">
            <v>650</v>
          </cell>
        </row>
        <row r="92">
          <cell r="G92">
            <v>482</v>
          </cell>
        </row>
        <row r="93">
          <cell r="G93">
            <v>276</v>
          </cell>
        </row>
        <row r="94">
          <cell r="G94">
            <v>417</v>
          </cell>
        </row>
        <row r="95">
          <cell r="G95">
            <v>224</v>
          </cell>
        </row>
        <row r="96">
          <cell r="G96">
            <v>288</v>
          </cell>
        </row>
        <row r="97">
          <cell r="G97">
            <v>112</v>
          </cell>
        </row>
        <row r="98">
          <cell r="G98">
            <v>336</v>
          </cell>
        </row>
        <row r="99">
          <cell r="G99">
            <v>208</v>
          </cell>
        </row>
        <row r="100">
          <cell r="G100">
            <v>195</v>
          </cell>
        </row>
        <row r="101">
          <cell r="G101">
            <v>96</v>
          </cell>
        </row>
        <row r="102">
          <cell r="G102">
            <v>704</v>
          </cell>
        </row>
        <row r="103">
          <cell r="G103">
            <v>192</v>
          </cell>
        </row>
        <row r="104">
          <cell r="G104">
            <v>218</v>
          </cell>
        </row>
        <row r="105">
          <cell r="G105">
            <v>308</v>
          </cell>
        </row>
        <row r="106">
          <cell r="G106">
            <v>312</v>
          </cell>
        </row>
        <row r="107">
          <cell r="G107">
            <v>290</v>
          </cell>
        </row>
        <row r="108">
          <cell r="G108">
            <v>424</v>
          </cell>
        </row>
        <row r="109">
          <cell r="G109">
            <v>304</v>
          </cell>
        </row>
        <row r="110">
          <cell r="G110">
            <v>278</v>
          </cell>
        </row>
        <row r="111">
          <cell r="G111">
            <v>160</v>
          </cell>
        </row>
        <row r="112">
          <cell r="G112">
            <v>176</v>
          </cell>
        </row>
        <row r="113">
          <cell r="G113">
            <v>916</v>
          </cell>
        </row>
        <row r="114">
          <cell r="G114">
            <v>544</v>
          </cell>
        </row>
        <row r="115">
          <cell r="G115">
            <v>329</v>
          </cell>
        </row>
        <row r="116">
          <cell r="G116">
            <v>1006</v>
          </cell>
        </row>
        <row r="117">
          <cell r="G117">
            <v>261</v>
          </cell>
        </row>
        <row r="118">
          <cell r="G118">
            <v>287</v>
          </cell>
        </row>
        <row r="119">
          <cell r="G119">
            <v>525</v>
          </cell>
        </row>
        <row r="120">
          <cell r="G120">
            <v>288</v>
          </cell>
        </row>
        <row r="121">
          <cell r="G121">
            <v>48</v>
          </cell>
        </row>
        <row r="122">
          <cell r="G122">
            <v>48</v>
          </cell>
        </row>
        <row r="123">
          <cell r="G123">
            <v>96</v>
          </cell>
        </row>
        <row r="124">
          <cell r="G124">
            <v>420</v>
          </cell>
        </row>
        <row r="125">
          <cell r="G125">
            <v>152</v>
          </cell>
        </row>
        <row r="126">
          <cell r="G126">
            <v>272</v>
          </cell>
        </row>
        <row r="127">
          <cell r="G127">
            <v>512</v>
          </cell>
        </row>
        <row r="128">
          <cell r="G128">
            <v>336</v>
          </cell>
        </row>
        <row r="129">
          <cell r="G129">
            <v>722</v>
          </cell>
        </row>
        <row r="130">
          <cell r="G130">
            <v>248</v>
          </cell>
        </row>
        <row r="131">
          <cell r="G131">
            <v>188</v>
          </cell>
        </row>
        <row r="132">
          <cell r="G132">
            <v>249</v>
          </cell>
        </row>
        <row r="133">
          <cell r="G133">
            <v>404</v>
          </cell>
        </row>
        <row r="134">
          <cell r="G134">
            <v>304</v>
          </cell>
        </row>
        <row r="141">
          <cell r="J141" t="str">
            <v>Paper</v>
          </cell>
          <cell r="K141">
            <v>0.40601503759398494</v>
          </cell>
        </row>
        <row r="142">
          <cell r="J142" t="str">
            <v>Audio</v>
          </cell>
          <cell r="K142">
            <v>0.59398496240601506</v>
          </cell>
        </row>
        <row r="143">
          <cell r="J143" t="str">
            <v>Fiction</v>
          </cell>
          <cell r="K143">
            <v>0.66165413533834583</v>
          </cell>
        </row>
        <row r="144">
          <cell r="J144" t="str">
            <v>Non-fiction</v>
          </cell>
          <cell r="K144">
            <v>0.33834586466165412</v>
          </cell>
        </row>
        <row r="145">
          <cell r="J145" t="str">
            <v>Women</v>
          </cell>
          <cell r="K145">
            <v>0.55639097744360899</v>
          </cell>
        </row>
        <row r="146">
          <cell r="J146" t="str">
            <v>Men</v>
          </cell>
          <cell r="K146">
            <v>0.44360902255639095</v>
          </cell>
        </row>
        <row r="147">
          <cell r="J147" t="str">
            <v>POC</v>
          </cell>
          <cell r="K147">
            <v>0.46616541353383456</v>
          </cell>
        </row>
        <row r="148">
          <cell r="J148" t="str">
            <v>White</v>
          </cell>
          <cell r="K148">
            <v>0.53383458646616544</v>
          </cell>
        </row>
        <row r="157">
          <cell r="E157">
            <v>8</v>
          </cell>
          <cell r="G157" t="str">
            <v>1-99</v>
          </cell>
        </row>
        <row r="158">
          <cell r="E158">
            <v>14</v>
          </cell>
          <cell r="G158" t="str">
            <v>100-199</v>
          </cell>
        </row>
        <row r="159">
          <cell r="E159">
            <v>40</v>
          </cell>
          <cell r="G159" t="str">
            <v>200-299</v>
          </cell>
        </row>
        <row r="160">
          <cell r="E160">
            <v>29</v>
          </cell>
          <cell r="G160" t="str">
            <v>300-399</v>
          </cell>
        </row>
        <row r="161">
          <cell r="E161">
            <v>21</v>
          </cell>
          <cell r="G161" t="str">
            <v>400-499</v>
          </cell>
        </row>
        <row r="162">
          <cell r="E162">
            <v>6</v>
          </cell>
          <cell r="G162" t="str">
            <v>500-599</v>
          </cell>
        </row>
        <row r="163">
          <cell r="E163">
            <v>3</v>
          </cell>
          <cell r="G163" t="str">
            <v>600-699</v>
          </cell>
        </row>
        <row r="164">
          <cell r="E164">
            <v>7</v>
          </cell>
          <cell r="G164" t="str">
            <v>700-799</v>
          </cell>
        </row>
        <row r="165">
          <cell r="E165">
            <v>0</v>
          </cell>
          <cell r="G165" t="str">
            <v>800-899</v>
          </cell>
        </row>
        <row r="166">
          <cell r="E166">
            <v>1</v>
          </cell>
          <cell r="G166" t="str">
            <v>900-999</v>
          </cell>
        </row>
        <row r="167">
          <cell r="E167">
            <v>1</v>
          </cell>
          <cell r="G167" t="str">
            <v>1000-1099</v>
          </cell>
        </row>
        <row r="168">
          <cell r="E168">
            <v>1</v>
          </cell>
          <cell r="G168" t="str">
            <v>1100-1199</v>
          </cell>
        </row>
        <row r="169">
          <cell r="E169">
            <v>2</v>
          </cell>
          <cell r="G169" t="str">
            <v>1200-1299</v>
          </cell>
        </row>
        <row r="170">
          <cell r="E170">
            <v>0</v>
          </cell>
          <cell r="G170" t="str">
            <v>1300-1399</v>
          </cell>
        </row>
        <row r="171">
          <cell r="E171">
            <v>0</v>
          </cell>
          <cell r="G171" t="str">
            <v>1400-1499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Chi-Square"/>
    </sheetNames>
    <sheetDataSet>
      <sheetData sheetId="0">
        <row r="2">
          <cell r="G2">
            <v>336</v>
          </cell>
        </row>
        <row r="3">
          <cell r="G3">
            <v>372</v>
          </cell>
        </row>
        <row r="4">
          <cell r="G4">
            <v>973</v>
          </cell>
        </row>
        <row r="5">
          <cell r="G5">
            <v>466</v>
          </cell>
        </row>
        <row r="6">
          <cell r="G6">
            <v>95</v>
          </cell>
        </row>
        <row r="7">
          <cell r="G7">
            <v>992</v>
          </cell>
        </row>
        <row r="8">
          <cell r="G8">
            <v>431</v>
          </cell>
        </row>
        <row r="9">
          <cell r="G9">
            <v>351</v>
          </cell>
        </row>
        <row r="10">
          <cell r="G10">
            <v>518</v>
          </cell>
        </row>
        <row r="11">
          <cell r="G11">
            <v>800</v>
          </cell>
        </row>
        <row r="12">
          <cell r="G12">
            <v>144</v>
          </cell>
        </row>
        <row r="13">
          <cell r="G13">
            <v>336</v>
          </cell>
        </row>
        <row r="14">
          <cell r="G14">
            <v>312</v>
          </cell>
        </row>
        <row r="15">
          <cell r="G15">
            <v>364</v>
          </cell>
        </row>
        <row r="16">
          <cell r="G16">
            <v>58</v>
          </cell>
        </row>
        <row r="17">
          <cell r="G17">
            <v>58</v>
          </cell>
        </row>
        <row r="18">
          <cell r="G18">
            <v>263</v>
          </cell>
        </row>
        <row r="19">
          <cell r="G19">
            <v>470</v>
          </cell>
        </row>
        <row r="20">
          <cell r="G20">
            <v>31</v>
          </cell>
        </row>
        <row r="21">
          <cell r="G21">
            <v>601</v>
          </cell>
        </row>
        <row r="22">
          <cell r="G22">
            <v>227</v>
          </cell>
        </row>
        <row r="23">
          <cell r="G23">
            <v>91</v>
          </cell>
        </row>
        <row r="24">
          <cell r="G24">
            <v>509</v>
          </cell>
        </row>
        <row r="25">
          <cell r="G25">
            <v>136</v>
          </cell>
        </row>
        <row r="26">
          <cell r="G26">
            <v>234</v>
          </cell>
        </row>
        <row r="27">
          <cell r="G27">
            <v>454</v>
          </cell>
        </row>
        <row r="28">
          <cell r="G28">
            <v>335</v>
          </cell>
        </row>
        <row r="29">
          <cell r="G29">
            <v>216</v>
          </cell>
        </row>
        <row r="30">
          <cell r="G30">
            <v>303</v>
          </cell>
        </row>
        <row r="31">
          <cell r="G31">
            <v>492</v>
          </cell>
        </row>
        <row r="32">
          <cell r="G32">
            <v>359</v>
          </cell>
        </row>
        <row r="33">
          <cell r="G33">
            <v>198</v>
          </cell>
        </row>
        <row r="34">
          <cell r="G34">
            <v>305</v>
          </cell>
        </row>
        <row r="35">
          <cell r="G35">
            <v>432</v>
          </cell>
        </row>
        <row r="36">
          <cell r="G36">
            <v>927</v>
          </cell>
        </row>
        <row r="37">
          <cell r="G37">
            <v>256</v>
          </cell>
        </row>
        <row r="38">
          <cell r="G38">
            <v>152</v>
          </cell>
        </row>
        <row r="39">
          <cell r="G39">
            <v>67</v>
          </cell>
        </row>
        <row r="40">
          <cell r="G40">
            <v>382</v>
          </cell>
        </row>
        <row r="41">
          <cell r="G41">
            <v>371</v>
          </cell>
        </row>
        <row r="42">
          <cell r="G42">
            <v>430</v>
          </cell>
        </row>
        <row r="43">
          <cell r="G43">
            <v>322</v>
          </cell>
        </row>
        <row r="44">
          <cell r="G44">
            <v>524</v>
          </cell>
        </row>
        <row r="45">
          <cell r="G45">
            <v>160</v>
          </cell>
        </row>
        <row r="46">
          <cell r="G46">
            <v>277</v>
          </cell>
        </row>
        <row r="47">
          <cell r="G47">
            <v>864</v>
          </cell>
        </row>
        <row r="48">
          <cell r="G48">
            <v>264</v>
          </cell>
        </row>
        <row r="49">
          <cell r="G49">
            <v>177</v>
          </cell>
        </row>
        <row r="50">
          <cell r="G50">
            <v>1232</v>
          </cell>
        </row>
        <row r="51">
          <cell r="G51">
            <v>409</v>
          </cell>
        </row>
        <row r="52">
          <cell r="G52">
            <v>288</v>
          </cell>
        </row>
        <row r="53">
          <cell r="G53">
            <v>415</v>
          </cell>
        </row>
        <row r="54">
          <cell r="G54">
            <v>230</v>
          </cell>
        </row>
        <row r="55">
          <cell r="G55">
            <v>216</v>
          </cell>
        </row>
        <row r="56">
          <cell r="G56">
            <v>251</v>
          </cell>
        </row>
        <row r="57">
          <cell r="G57">
            <v>208</v>
          </cell>
        </row>
        <row r="58">
          <cell r="G58">
            <v>332</v>
          </cell>
        </row>
        <row r="59">
          <cell r="G59">
            <v>366</v>
          </cell>
        </row>
        <row r="60">
          <cell r="G60">
            <v>753</v>
          </cell>
        </row>
        <row r="61">
          <cell r="G61">
            <v>247</v>
          </cell>
        </row>
        <row r="62">
          <cell r="G62">
            <v>441</v>
          </cell>
        </row>
        <row r="63">
          <cell r="G63">
            <v>336</v>
          </cell>
        </row>
        <row r="64">
          <cell r="G64">
            <v>224</v>
          </cell>
        </row>
        <row r="65">
          <cell r="G65">
            <v>468</v>
          </cell>
        </row>
        <row r="66">
          <cell r="G66">
            <v>796</v>
          </cell>
        </row>
        <row r="67">
          <cell r="G67">
            <v>128</v>
          </cell>
        </row>
        <row r="68">
          <cell r="G68">
            <v>160</v>
          </cell>
        </row>
        <row r="69">
          <cell r="G69">
            <v>176</v>
          </cell>
        </row>
        <row r="70">
          <cell r="G70">
            <v>136</v>
          </cell>
        </row>
        <row r="71">
          <cell r="G71">
            <v>144</v>
          </cell>
        </row>
        <row r="72">
          <cell r="G72">
            <v>144</v>
          </cell>
        </row>
        <row r="73">
          <cell r="G73">
            <v>290</v>
          </cell>
        </row>
        <row r="74">
          <cell r="G74">
            <v>1152</v>
          </cell>
        </row>
        <row r="75">
          <cell r="G75">
            <v>152</v>
          </cell>
        </row>
        <row r="76">
          <cell r="G76">
            <v>152</v>
          </cell>
        </row>
        <row r="77">
          <cell r="G77">
            <v>152</v>
          </cell>
        </row>
        <row r="78">
          <cell r="G78">
            <v>245</v>
          </cell>
        </row>
        <row r="79">
          <cell r="G79">
            <v>108</v>
          </cell>
        </row>
        <row r="80">
          <cell r="G80">
            <v>848</v>
          </cell>
        </row>
        <row r="81">
          <cell r="G81">
            <v>215</v>
          </cell>
        </row>
        <row r="82">
          <cell r="G82">
            <v>956</v>
          </cell>
        </row>
        <row r="83">
          <cell r="G83">
            <v>352</v>
          </cell>
        </row>
        <row r="84">
          <cell r="G84">
            <v>538</v>
          </cell>
        </row>
        <row r="85">
          <cell r="G85">
            <v>234</v>
          </cell>
        </row>
        <row r="86">
          <cell r="G86">
            <v>280</v>
          </cell>
        </row>
        <row r="87">
          <cell r="G87">
            <v>125</v>
          </cell>
        </row>
        <row r="88">
          <cell r="G88">
            <v>480</v>
          </cell>
        </row>
        <row r="89">
          <cell r="G89">
            <v>768</v>
          </cell>
        </row>
        <row r="90">
          <cell r="G90">
            <v>116</v>
          </cell>
        </row>
        <row r="91">
          <cell r="G91">
            <v>327</v>
          </cell>
        </row>
        <row r="92">
          <cell r="G92">
            <v>192</v>
          </cell>
        </row>
        <row r="93">
          <cell r="G93">
            <v>151</v>
          </cell>
        </row>
        <row r="94">
          <cell r="G94">
            <v>615</v>
          </cell>
        </row>
        <row r="95">
          <cell r="G95">
            <v>306</v>
          </cell>
        </row>
        <row r="96">
          <cell r="G96">
            <v>440</v>
          </cell>
        </row>
        <row r="97">
          <cell r="G97">
            <v>607</v>
          </cell>
        </row>
        <row r="98">
          <cell r="G98">
            <v>607</v>
          </cell>
        </row>
        <row r="99">
          <cell r="G99">
            <v>688</v>
          </cell>
        </row>
        <row r="100">
          <cell r="G100">
            <v>796</v>
          </cell>
        </row>
        <row r="101">
          <cell r="G101">
            <v>204</v>
          </cell>
        </row>
        <row r="102">
          <cell r="G102">
            <v>144</v>
          </cell>
        </row>
        <row r="103">
          <cell r="G103">
            <v>128</v>
          </cell>
        </row>
        <row r="104">
          <cell r="G104">
            <v>209</v>
          </cell>
        </row>
        <row r="105">
          <cell r="G105">
            <v>240</v>
          </cell>
        </row>
        <row r="106">
          <cell r="G106">
            <v>256</v>
          </cell>
        </row>
        <row r="107">
          <cell r="G107">
            <v>368</v>
          </cell>
        </row>
        <row r="108">
          <cell r="G108">
            <v>367</v>
          </cell>
        </row>
        <row r="109">
          <cell r="G109">
            <v>320</v>
          </cell>
        </row>
        <row r="110">
          <cell r="G110">
            <v>112</v>
          </cell>
        </row>
        <row r="111">
          <cell r="G111">
            <v>238</v>
          </cell>
        </row>
        <row r="112">
          <cell r="G112">
            <v>144</v>
          </cell>
        </row>
        <row r="113">
          <cell r="G113">
            <v>400</v>
          </cell>
        </row>
        <row r="114">
          <cell r="G114">
            <v>152</v>
          </cell>
        </row>
        <row r="115">
          <cell r="G115">
            <v>731</v>
          </cell>
        </row>
        <row r="116">
          <cell r="G116">
            <v>256</v>
          </cell>
        </row>
        <row r="117">
          <cell r="G117">
            <v>304</v>
          </cell>
        </row>
        <row r="118">
          <cell r="G118">
            <v>320</v>
          </cell>
        </row>
        <row r="119">
          <cell r="G119">
            <v>52</v>
          </cell>
        </row>
        <row r="120">
          <cell r="G120">
            <v>160</v>
          </cell>
        </row>
        <row r="121">
          <cell r="G121">
            <v>529</v>
          </cell>
        </row>
        <row r="122">
          <cell r="G122">
            <v>341</v>
          </cell>
        </row>
        <row r="123">
          <cell r="G123">
            <v>230</v>
          </cell>
        </row>
        <row r="124">
          <cell r="G124">
            <v>288</v>
          </cell>
        </row>
        <row r="125">
          <cell r="G125">
            <v>343</v>
          </cell>
        </row>
        <row r="126">
          <cell r="G126">
            <v>404</v>
          </cell>
        </row>
        <row r="127">
          <cell r="G127">
            <v>349</v>
          </cell>
        </row>
        <row r="128">
          <cell r="G128">
            <v>1408</v>
          </cell>
        </row>
        <row r="129">
          <cell r="G129">
            <v>512</v>
          </cell>
        </row>
        <row r="130">
          <cell r="G130">
            <v>366</v>
          </cell>
        </row>
        <row r="131">
          <cell r="G131">
            <v>192</v>
          </cell>
        </row>
        <row r="132">
          <cell r="G132">
            <v>296</v>
          </cell>
        </row>
        <row r="133">
          <cell r="G133">
            <v>307</v>
          </cell>
        </row>
        <row r="140">
          <cell r="J140" t="str">
            <v>Paper</v>
          </cell>
          <cell r="K140">
            <v>0.43181818181818182</v>
          </cell>
        </row>
        <row r="141">
          <cell r="J141" t="str">
            <v>Audio</v>
          </cell>
          <cell r="K141">
            <v>0.56818181818181823</v>
          </cell>
        </row>
        <row r="142">
          <cell r="J142" t="str">
            <v>Fiction</v>
          </cell>
          <cell r="K142">
            <v>0.70454545454545459</v>
          </cell>
        </row>
        <row r="143">
          <cell r="J143" t="str">
            <v>Non-fiction</v>
          </cell>
          <cell r="K143">
            <v>0.29545454545454547</v>
          </cell>
        </row>
        <row r="144">
          <cell r="J144" t="str">
            <v>Women</v>
          </cell>
          <cell r="K144">
            <v>0.41666666666666669</v>
          </cell>
        </row>
        <row r="145">
          <cell r="J145" t="str">
            <v>Men</v>
          </cell>
          <cell r="K145">
            <v>0.58333333333333337</v>
          </cell>
        </row>
        <row r="146">
          <cell r="J146" t="str">
            <v>POC</v>
          </cell>
          <cell r="K146">
            <v>0.29545454545454547</v>
          </cell>
        </row>
        <row r="147">
          <cell r="J147" t="str">
            <v>White</v>
          </cell>
          <cell r="K147">
            <v>0.70454545454545459</v>
          </cell>
        </row>
        <row r="156">
          <cell r="E156">
            <v>7</v>
          </cell>
          <cell r="G156" t="str">
            <v>1-99</v>
          </cell>
        </row>
        <row r="157">
          <cell r="E157">
            <v>27</v>
          </cell>
          <cell r="G157" t="str">
            <v>100-199</v>
          </cell>
        </row>
        <row r="158">
          <cell r="E158">
            <v>28</v>
          </cell>
          <cell r="G158" t="str">
            <v>200-299</v>
          </cell>
        </row>
        <row r="159">
          <cell r="E159">
            <v>29</v>
          </cell>
          <cell r="G159" t="str">
            <v>300-399</v>
          </cell>
        </row>
        <row r="160">
          <cell r="E160">
            <v>15</v>
          </cell>
          <cell r="G160" t="str">
            <v>400-499</v>
          </cell>
        </row>
        <row r="161">
          <cell r="E161">
            <v>6</v>
          </cell>
          <cell r="G161" t="str">
            <v>500-599</v>
          </cell>
        </row>
        <row r="162">
          <cell r="E162">
            <v>5</v>
          </cell>
          <cell r="G162" t="str">
            <v>600-699</v>
          </cell>
        </row>
        <row r="163">
          <cell r="E163">
            <v>5</v>
          </cell>
          <cell r="G163" t="str">
            <v>700-799</v>
          </cell>
        </row>
        <row r="164">
          <cell r="E164">
            <v>3</v>
          </cell>
          <cell r="G164" t="str">
            <v>800-899</v>
          </cell>
        </row>
        <row r="165">
          <cell r="E165">
            <v>4</v>
          </cell>
          <cell r="G165" t="str">
            <v>900-999</v>
          </cell>
        </row>
        <row r="166">
          <cell r="E166">
            <v>0</v>
          </cell>
          <cell r="G166" t="str">
            <v>1000-1099</v>
          </cell>
        </row>
        <row r="167">
          <cell r="E167">
            <v>1</v>
          </cell>
          <cell r="G167" t="str">
            <v>1100-1199</v>
          </cell>
        </row>
        <row r="168">
          <cell r="E168">
            <v>1</v>
          </cell>
          <cell r="G168" t="str">
            <v>1200-1299</v>
          </cell>
        </row>
        <row r="169">
          <cell r="E169">
            <v>0</v>
          </cell>
          <cell r="G169" t="str">
            <v>1300-1399</v>
          </cell>
        </row>
        <row r="170">
          <cell r="E170">
            <v>1</v>
          </cell>
          <cell r="G170" t="str">
            <v>1400-1499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</sheetNames>
    <sheetDataSet>
      <sheetData sheetId="0">
        <row r="117">
          <cell r="I117" t="str">
            <v>Paper</v>
          </cell>
          <cell r="J117">
            <v>0.41284403669724773</v>
          </cell>
        </row>
        <row r="118">
          <cell r="I118" t="str">
            <v>Audio</v>
          </cell>
          <cell r="J118">
            <v>0.58715596330275233</v>
          </cell>
        </row>
        <row r="119">
          <cell r="I119" t="str">
            <v>Fiction</v>
          </cell>
          <cell r="J119">
            <v>0.55963302752293576</v>
          </cell>
        </row>
        <row r="120">
          <cell r="I120" t="str">
            <v>Non-fiction</v>
          </cell>
          <cell r="J120">
            <v>0.44036697247706424</v>
          </cell>
        </row>
        <row r="121">
          <cell r="I121" t="str">
            <v>Women</v>
          </cell>
          <cell r="J121">
            <v>0.44954128440366975</v>
          </cell>
        </row>
        <row r="122">
          <cell r="I122" t="str">
            <v>Men</v>
          </cell>
          <cell r="J122">
            <v>0.55045871559633031</v>
          </cell>
        </row>
        <row r="123">
          <cell r="I123" t="str">
            <v>POC</v>
          </cell>
          <cell r="J123">
            <v>0.20183486238532111</v>
          </cell>
        </row>
        <row r="124">
          <cell r="I124" t="str">
            <v>White</v>
          </cell>
          <cell r="J124">
            <v>0.79816513761467889</v>
          </cell>
        </row>
        <row r="133">
          <cell r="E133" t="str">
            <v>Frequency</v>
          </cell>
        </row>
        <row r="134">
          <cell r="E134">
            <v>6</v>
          </cell>
          <cell r="G134" t="str">
            <v>1-99</v>
          </cell>
        </row>
        <row r="135">
          <cell r="E135">
            <v>18</v>
          </cell>
          <cell r="G135" t="str">
            <v>100-199</v>
          </cell>
        </row>
        <row r="136">
          <cell r="E136">
            <v>33</v>
          </cell>
          <cell r="G136" t="str">
            <v>200-299</v>
          </cell>
        </row>
        <row r="137">
          <cell r="E137">
            <v>25</v>
          </cell>
          <cell r="G137" t="str">
            <v>300-399</v>
          </cell>
        </row>
        <row r="138">
          <cell r="E138">
            <v>10</v>
          </cell>
          <cell r="G138" t="str">
            <v>400-499</v>
          </cell>
        </row>
        <row r="139">
          <cell r="E139">
            <v>7</v>
          </cell>
          <cell r="G139" t="str">
            <v>500-599</v>
          </cell>
        </row>
        <row r="140">
          <cell r="E140">
            <v>5</v>
          </cell>
          <cell r="G140" t="str">
            <v>600-699</v>
          </cell>
        </row>
        <row r="141">
          <cell r="E141">
            <v>0</v>
          </cell>
          <cell r="G141" t="str">
            <v>700-799</v>
          </cell>
        </row>
        <row r="142">
          <cell r="E142">
            <v>2</v>
          </cell>
          <cell r="G142" t="str">
            <v>800-899</v>
          </cell>
        </row>
        <row r="143">
          <cell r="E143">
            <v>1</v>
          </cell>
          <cell r="G143" t="str">
            <v>900-999</v>
          </cell>
        </row>
        <row r="144">
          <cell r="E144">
            <v>1</v>
          </cell>
          <cell r="G144" t="str">
            <v>1000-1099</v>
          </cell>
        </row>
        <row r="145">
          <cell r="E145">
            <v>0</v>
          </cell>
          <cell r="G145" t="str">
            <v>1100-1199</v>
          </cell>
        </row>
        <row r="146">
          <cell r="E146">
            <v>1</v>
          </cell>
          <cell r="G146" t="str">
            <v>1200-1299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722F-C26B-4555-B24C-A5DC98706338}">
  <sheetPr>
    <pageSetUpPr fitToPage="1"/>
  </sheetPr>
  <dimension ref="A1:D126"/>
  <sheetViews>
    <sheetView showWhiteSpace="0" zoomScaleNormal="100" workbookViewId="0">
      <pane ySplit="1" topLeftCell="A2" activePane="bottomLeft" state="frozen"/>
      <selection pane="bottomLeft" sqref="A1:D17"/>
    </sheetView>
  </sheetViews>
  <sheetFormatPr defaultColWidth="14.44140625" defaultRowHeight="13.2"/>
  <cols>
    <col min="1" max="1" width="24.109375" bestFit="1" customWidth="1"/>
    <col min="2" max="3" width="24.109375" customWidth="1"/>
    <col min="4" max="4" width="14.77734375" customWidth="1"/>
  </cols>
  <sheetData>
    <row r="1" spans="1:4" s="1" customFormat="1" ht="12.75" customHeight="1" thickBot="1">
      <c r="A1" s="84" t="s">
        <v>1709</v>
      </c>
      <c r="B1" s="84" t="s">
        <v>1710</v>
      </c>
      <c r="C1" s="84" t="s">
        <v>1707</v>
      </c>
      <c r="D1" s="85" t="s">
        <v>1708</v>
      </c>
    </row>
    <row r="2" spans="1:4" ht="12.75" customHeight="1">
      <c r="A2" s="7"/>
      <c r="B2" s="7"/>
      <c r="C2" s="7"/>
      <c r="D2" s="7"/>
    </row>
    <row r="3" spans="1:4" ht="12.75" customHeight="1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 ht="12.75" customHeight="1">
      <c r="A6" s="7"/>
      <c r="B6" s="7"/>
      <c r="C6" s="7"/>
      <c r="D6" s="7"/>
    </row>
    <row r="7" spans="1:4">
      <c r="A7" s="7"/>
      <c r="B7" s="7"/>
      <c r="C7" s="7"/>
      <c r="D7" s="7"/>
    </row>
    <row r="8" spans="1:4" ht="12.75" customHeight="1">
      <c r="A8" s="7"/>
      <c r="B8" s="7"/>
      <c r="C8" s="7"/>
      <c r="D8" s="7"/>
    </row>
    <row r="9" spans="1:4" ht="12" customHeight="1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12"/>
      <c r="B18" s="12"/>
      <c r="C18" s="12"/>
      <c r="D18" s="7"/>
    </row>
    <row r="19" spans="1:4">
      <c r="A19" s="7"/>
      <c r="B19" s="7"/>
      <c r="C19" s="7"/>
      <c r="D19" s="7"/>
    </row>
    <row r="20" spans="1:4">
      <c r="A20" s="12"/>
      <c r="B20" s="12"/>
      <c r="C20" s="12"/>
      <c r="D20" s="7"/>
    </row>
    <row r="21" spans="1:4">
      <c r="A21" s="7"/>
      <c r="B21" s="7"/>
      <c r="C21" s="7"/>
      <c r="D21" s="26"/>
    </row>
    <row r="22" spans="1:4" ht="12.75" customHeight="1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 ht="12.75" customHeight="1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 ht="13.2" customHeight="1">
      <c r="A30" s="7"/>
      <c r="B30" s="7"/>
      <c r="C30" s="7"/>
      <c r="D30" s="7"/>
    </row>
    <row r="31" spans="1:4">
      <c r="A31" s="12"/>
      <c r="B31" s="12"/>
      <c r="C31" s="12"/>
      <c r="D31" s="7"/>
    </row>
    <row r="32" spans="1:4">
      <c r="A32" s="7"/>
      <c r="B32" s="7"/>
      <c r="C32" s="7"/>
      <c r="D32" s="7"/>
    </row>
    <row r="33" spans="1:4" ht="12.75" customHeight="1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 ht="12.75" customHeight="1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12"/>
      <c r="B42" s="12"/>
      <c r="C42" s="12"/>
      <c r="D42" s="7"/>
    </row>
    <row r="43" spans="1:4">
      <c r="A43" s="7"/>
      <c r="B43" s="7"/>
      <c r="C43" s="7"/>
      <c r="D43" s="7"/>
    </row>
    <row r="44" spans="1:4" ht="12.75" customHeight="1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 ht="12.75" customHeight="1">
      <c r="A50" s="7"/>
      <c r="B50" s="7"/>
      <c r="C50" s="7"/>
      <c r="D50" s="7"/>
    </row>
    <row r="51" spans="1:4" ht="12.75" customHeight="1">
      <c r="A51" s="7"/>
      <c r="B51" s="7"/>
      <c r="C51" s="7"/>
      <c r="D51" s="7"/>
    </row>
    <row r="52" spans="1:4" ht="12" customHeight="1">
      <c r="A52" s="7"/>
      <c r="B52" s="7"/>
      <c r="C52" s="7"/>
      <c r="D52" s="7"/>
    </row>
    <row r="53" spans="1:4" ht="12.75" customHeight="1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 ht="24.6" customHeight="1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 ht="12.75" customHeight="1">
      <c r="A58" s="7"/>
      <c r="B58" s="7"/>
      <c r="C58" s="7"/>
      <c r="D58" s="7"/>
    </row>
    <row r="59" spans="1:4" ht="12.75" customHeight="1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 ht="12.75" customHeight="1">
      <c r="A65" s="7"/>
      <c r="B65" s="7"/>
      <c r="C65" s="7"/>
      <c r="D65" s="7"/>
    </row>
    <row r="66" spans="1:4" ht="12.75" customHeight="1">
      <c r="A66" s="7"/>
      <c r="B66" s="7"/>
      <c r="C66" s="7"/>
      <c r="D66" s="7"/>
    </row>
    <row r="67" spans="1:4" ht="12.75" customHeight="1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 ht="12.75" customHeight="1">
      <c r="A70" s="7"/>
      <c r="B70" s="7"/>
      <c r="C70" s="7"/>
      <c r="D70" s="7"/>
    </row>
    <row r="71" spans="1:4" ht="12.75" customHeight="1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 ht="12.75" customHeight="1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 ht="12.75" customHeight="1">
      <c r="A78" s="7"/>
      <c r="B78" s="7"/>
      <c r="C78" s="7"/>
      <c r="D78" s="7"/>
    </row>
    <row r="79" spans="1:4" ht="12.75" customHeight="1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 ht="12.75" customHeight="1">
      <c r="A81" s="7"/>
      <c r="B81" s="7"/>
      <c r="C81" s="7"/>
      <c r="D81" s="7"/>
    </row>
    <row r="82" spans="1:4" ht="12.75" customHeight="1">
      <c r="A82" s="7"/>
      <c r="B82" s="7"/>
      <c r="C82" s="7"/>
      <c r="D82" s="7"/>
    </row>
    <row r="83" spans="1:4" ht="12.75" customHeight="1">
      <c r="A83" s="7"/>
      <c r="B83" s="7"/>
      <c r="C83" s="7"/>
      <c r="D83" s="7"/>
    </row>
    <row r="84" spans="1:4" ht="12.75" customHeight="1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 ht="12.75" customHeight="1">
      <c r="A86" s="7"/>
      <c r="B86" s="7"/>
      <c r="C86" s="7"/>
      <c r="D86" s="7"/>
    </row>
    <row r="87" spans="1:4" ht="12.6" customHeight="1">
      <c r="A87" s="7"/>
      <c r="B87" s="7"/>
      <c r="C87" s="7"/>
      <c r="D87" s="7"/>
    </row>
    <row r="88" spans="1:4" ht="12.75" customHeight="1">
      <c r="A88" s="7"/>
      <c r="B88" s="7"/>
      <c r="C88" s="7"/>
      <c r="D88" s="7"/>
    </row>
    <row r="89" spans="1:4" ht="12.75" customHeight="1">
      <c r="A89" s="7"/>
      <c r="B89" s="7"/>
      <c r="C89" s="7"/>
      <c r="D89" s="7"/>
    </row>
    <row r="90" spans="1:4" ht="13.8" customHeight="1">
      <c r="A90" s="7"/>
      <c r="B90" s="7"/>
      <c r="C90" s="7"/>
      <c r="D90" s="7"/>
    </row>
    <row r="91" spans="1:4" ht="12.75" customHeight="1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 ht="13.8" customHeight="1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 ht="12.75" customHeight="1">
      <c r="A99" s="7"/>
      <c r="B99" s="7"/>
      <c r="C99" s="7"/>
      <c r="D99" s="7"/>
    </row>
    <row r="100" spans="1:4" ht="12.75" customHeight="1">
      <c r="A100" s="82"/>
      <c r="B100" s="82"/>
      <c r="C100" s="82"/>
      <c r="D100" s="7"/>
    </row>
    <row r="101" spans="1:4" ht="12.75" customHeight="1">
      <c r="A101" s="82"/>
      <c r="B101" s="82"/>
      <c r="C101" s="82"/>
      <c r="D101" s="7"/>
    </row>
    <row r="102" spans="1:4" ht="12.75" customHeight="1">
      <c r="A102" s="82"/>
      <c r="B102" s="82"/>
      <c r="C102" s="82"/>
      <c r="D102" s="7"/>
    </row>
    <row r="103" spans="1:4" ht="13.8" customHeight="1">
      <c r="A103" s="82"/>
      <c r="B103" s="82"/>
      <c r="C103" s="82"/>
      <c r="D103" s="7"/>
    </row>
    <row r="104" spans="1:4" ht="12.75" customHeight="1">
      <c r="A104" s="82"/>
      <c r="B104" s="82"/>
      <c r="C104" s="82"/>
      <c r="D104" s="7"/>
    </row>
    <row r="105" spans="1:4">
      <c r="A105" s="82"/>
      <c r="B105" s="82"/>
      <c r="C105" s="82"/>
      <c r="D105" s="7"/>
    </row>
    <row r="106" spans="1:4" ht="12.75" customHeight="1">
      <c r="A106" s="82"/>
      <c r="B106" s="82"/>
      <c r="C106" s="82"/>
      <c r="D106" s="7"/>
    </row>
    <row r="107" spans="1:4" ht="12.6" customHeight="1">
      <c r="A107" s="82"/>
      <c r="B107" s="82"/>
      <c r="C107" s="82"/>
      <c r="D107" s="7"/>
    </row>
    <row r="108" spans="1:4">
      <c r="A108" s="82"/>
      <c r="B108" s="82"/>
      <c r="C108" s="82"/>
      <c r="D108" s="7"/>
    </row>
    <row r="109" spans="1:4" ht="12.75" customHeight="1">
      <c r="A109" s="82"/>
      <c r="B109" s="82"/>
      <c r="C109" s="82"/>
      <c r="D109" s="7"/>
    </row>
    <row r="110" spans="1:4">
      <c r="A110" s="82"/>
      <c r="B110" s="82"/>
      <c r="C110" s="82"/>
      <c r="D110" s="7"/>
    </row>
    <row r="111" spans="1:4" ht="13.8" customHeight="1">
      <c r="A111" s="82"/>
      <c r="B111" s="82"/>
      <c r="C111" s="82"/>
      <c r="D111" s="7"/>
    </row>
    <row r="112" spans="1:4">
      <c r="A112" s="82"/>
      <c r="B112" s="82"/>
      <c r="C112" s="82"/>
      <c r="D112" s="7"/>
    </row>
    <row r="113" spans="1:4" ht="12.75" customHeight="1">
      <c r="A113" s="7"/>
      <c r="B113" s="7"/>
      <c r="C113" s="7"/>
      <c r="D113" s="7"/>
    </row>
    <row r="114" spans="1:4" ht="12.75" customHeight="1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 ht="12.6" customHeight="1">
      <c r="A116" s="7"/>
      <c r="B116" s="7"/>
      <c r="C116" s="7"/>
      <c r="D116" s="7"/>
    </row>
    <row r="117" spans="1:4" ht="13.8" customHeight="1">
      <c r="A117" s="7"/>
      <c r="B117" s="7"/>
      <c r="C117" s="7"/>
      <c r="D117" s="7"/>
    </row>
    <row r="118" spans="1:4" ht="12.75" customHeight="1">
      <c r="A118" s="7"/>
      <c r="B118" s="7"/>
      <c r="C118" s="7"/>
      <c r="D118" s="7"/>
    </row>
    <row r="119" spans="1:4" ht="12.75" customHeight="1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 ht="12.75" customHeight="1">
      <c r="A126" s="7"/>
      <c r="B126" s="7"/>
      <c r="C126" s="7"/>
      <c r="D126" s="7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6F8D-AD1C-4429-AF33-54214028B518}">
  <dimension ref="B1:T154"/>
  <sheetViews>
    <sheetView topLeftCell="A117" workbookViewId="0">
      <selection activeCell="B109" sqref="B109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5546875" style="56" customWidth="1"/>
    <col min="5" max="5" width="10.88671875" style="56" customWidth="1"/>
    <col min="6" max="6" width="5.44140625" style="56" customWidth="1"/>
    <col min="7" max="7" width="7.44140625" style="56" customWidth="1"/>
    <col min="8" max="8" width="8.6640625" style="56" customWidth="1"/>
    <col min="9" max="9" width="10.6640625" style="56" customWidth="1"/>
    <col min="10" max="10" width="8.5546875" style="56" customWidth="1"/>
    <col min="11" max="11" width="6.6640625" style="56" customWidth="1"/>
    <col min="12" max="12" width="6" style="56" customWidth="1"/>
    <col min="13" max="13" width="16.88671875" style="56" customWidth="1"/>
    <col min="14" max="14" width="17.33203125" style="56" customWidth="1"/>
    <col min="15" max="15" width="9.33203125" style="56" customWidth="1"/>
    <col min="16" max="16" width="17" style="56" customWidth="1"/>
    <col min="17" max="17" width="14.44140625" style="56"/>
    <col min="18" max="18" width="7.109375" style="56" customWidth="1"/>
    <col min="19" max="19" width="23.5546875" style="56" customWidth="1"/>
    <col min="20" max="20" width="30.33203125" style="56" customWidth="1"/>
    <col min="21" max="16384" width="14.44140625" style="56"/>
  </cols>
  <sheetData>
    <row r="1" spans="2:20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3</v>
      </c>
      <c r="I1" s="16" t="s">
        <v>49</v>
      </c>
      <c r="J1" s="16" t="s">
        <v>4</v>
      </c>
      <c r="K1" s="16" t="s">
        <v>5</v>
      </c>
      <c r="L1" s="17" t="s">
        <v>50</v>
      </c>
      <c r="M1" s="17" t="s">
        <v>6</v>
      </c>
      <c r="N1" s="17" t="s">
        <v>343</v>
      </c>
      <c r="O1" s="17" t="s">
        <v>344</v>
      </c>
      <c r="P1" s="17" t="s">
        <v>8</v>
      </c>
      <c r="Q1" s="17" t="s">
        <v>9</v>
      </c>
      <c r="R1" s="17" t="s">
        <v>10</v>
      </c>
      <c r="S1" s="17" t="s">
        <v>7</v>
      </c>
      <c r="T1" s="18" t="s">
        <v>11</v>
      </c>
    </row>
    <row r="2" spans="2:20" ht="13.5" customHeight="1">
      <c r="B2" s="51" t="s">
        <v>851</v>
      </c>
      <c r="C2" s="14" t="s">
        <v>852</v>
      </c>
      <c r="D2" s="52">
        <v>42370</v>
      </c>
      <c r="E2" s="52">
        <v>42370</v>
      </c>
      <c r="F2" s="53">
        <v>1</v>
      </c>
      <c r="G2" s="53">
        <v>48</v>
      </c>
      <c r="H2" s="14" t="s">
        <v>12</v>
      </c>
      <c r="I2" s="14" t="s">
        <v>22</v>
      </c>
      <c r="J2" s="54" t="s">
        <v>122</v>
      </c>
      <c r="K2" s="54"/>
      <c r="L2" s="53"/>
      <c r="M2" s="14" t="s">
        <v>29</v>
      </c>
      <c r="N2" s="14" t="s">
        <v>29</v>
      </c>
      <c r="O2" s="14"/>
      <c r="P2" s="14" t="s">
        <v>14</v>
      </c>
      <c r="Q2" s="14" t="s">
        <v>14</v>
      </c>
      <c r="R2" s="14" t="s">
        <v>853</v>
      </c>
      <c r="S2" s="14" t="s">
        <v>644</v>
      </c>
      <c r="T2" s="55" t="s">
        <v>160</v>
      </c>
    </row>
    <row r="3" spans="2:20" ht="12.75" customHeight="1">
      <c r="B3" s="6" t="s">
        <v>854</v>
      </c>
      <c r="C3" s="7" t="s">
        <v>855</v>
      </c>
      <c r="D3" s="58">
        <v>42359</v>
      </c>
      <c r="E3" s="58">
        <v>42372</v>
      </c>
      <c r="F3" s="57">
        <v>1</v>
      </c>
      <c r="G3" s="57">
        <v>512</v>
      </c>
      <c r="H3" s="7" t="s">
        <v>12</v>
      </c>
      <c r="I3" s="7" t="s">
        <v>21</v>
      </c>
      <c r="J3" s="7" t="s">
        <v>118</v>
      </c>
      <c r="K3" s="57"/>
      <c r="L3" s="57"/>
      <c r="M3" s="14" t="s">
        <v>29</v>
      </c>
      <c r="N3" s="14" t="s">
        <v>29</v>
      </c>
      <c r="O3" s="7"/>
      <c r="P3" s="7" t="s">
        <v>14</v>
      </c>
      <c r="Q3" s="7" t="s">
        <v>14</v>
      </c>
      <c r="R3" s="7" t="s">
        <v>16</v>
      </c>
      <c r="S3" s="7"/>
      <c r="T3" s="10" t="s">
        <v>432</v>
      </c>
    </row>
    <row r="4" spans="2:20" ht="26.25" customHeight="1">
      <c r="B4" s="6" t="s">
        <v>856</v>
      </c>
      <c r="C4" s="7" t="s">
        <v>857</v>
      </c>
      <c r="D4" s="58">
        <v>42365</v>
      </c>
      <c r="E4" s="58">
        <v>42375</v>
      </c>
      <c r="F4" s="57">
        <v>1</v>
      </c>
      <c r="G4" s="57">
        <v>310</v>
      </c>
      <c r="H4" s="7" t="s">
        <v>13</v>
      </c>
      <c r="I4" s="7" t="s">
        <v>21</v>
      </c>
      <c r="J4" s="7" t="s">
        <v>122</v>
      </c>
      <c r="K4" s="57">
        <v>1</v>
      </c>
      <c r="L4" s="57"/>
      <c r="M4" s="7" t="s">
        <v>93</v>
      </c>
      <c r="N4" s="14" t="s">
        <v>29</v>
      </c>
      <c r="O4" s="7"/>
      <c r="P4" s="7" t="s">
        <v>14</v>
      </c>
      <c r="Q4" s="7" t="s">
        <v>14</v>
      </c>
      <c r="R4" s="7" t="s">
        <v>16</v>
      </c>
      <c r="S4" s="7" t="s">
        <v>644</v>
      </c>
      <c r="T4" s="10" t="s">
        <v>457</v>
      </c>
    </row>
    <row r="5" spans="2:20" ht="13.5" customHeight="1">
      <c r="B5" s="6" t="s">
        <v>858</v>
      </c>
      <c r="C5" s="7" t="s">
        <v>859</v>
      </c>
      <c r="D5" s="58">
        <v>42375</v>
      </c>
      <c r="E5" s="58">
        <v>42377</v>
      </c>
      <c r="F5" s="57">
        <v>1</v>
      </c>
      <c r="G5" s="57">
        <v>287</v>
      </c>
      <c r="H5" s="7" t="s">
        <v>13</v>
      </c>
      <c r="I5" s="7" t="s">
        <v>22</v>
      </c>
      <c r="J5" s="7" t="s">
        <v>122</v>
      </c>
      <c r="K5" s="57"/>
      <c r="L5" s="57"/>
      <c r="M5" s="14" t="s">
        <v>29</v>
      </c>
      <c r="N5" s="14" t="s">
        <v>29</v>
      </c>
      <c r="O5" s="7"/>
      <c r="P5" s="7" t="s">
        <v>14</v>
      </c>
      <c r="Q5" s="7" t="s">
        <v>14</v>
      </c>
      <c r="R5" s="7" t="s">
        <v>16</v>
      </c>
      <c r="S5" s="7" t="s">
        <v>644</v>
      </c>
      <c r="T5" s="10" t="s">
        <v>130</v>
      </c>
    </row>
    <row r="6" spans="2:20" ht="12.75" customHeight="1">
      <c r="B6" s="6" t="s">
        <v>860</v>
      </c>
      <c r="C6" s="7" t="s">
        <v>861</v>
      </c>
      <c r="D6" s="58">
        <v>42377</v>
      </c>
      <c r="E6" s="58">
        <v>42380</v>
      </c>
      <c r="F6" s="57">
        <v>1</v>
      </c>
      <c r="G6" s="57">
        <v>199</v>
      </c>
      <c r="H6" s="7" t="s">
        <v>13</v>
      </c>
      <c r="I6" s="7" t="s">
        <v>21</v>
      </c>
      <c r="J6" s="7" t="s">
        <v>122</v>
      </c>
      <c r="K6" s="57"/>
      <c r="L6" s="57"/>
      <c r="M6" s="7" t="s">
        <v>32</v>
      </c>
      <c r="N6" s="7" t="s">
        <v>32</v>
      </c>
      <c r="O6" s="7"/>
      <c r="P6" s="7" t="s">
        <v>14</v>
      </c>
      <c r="Q6" s="7" t="s">
        <v>14</v>
      </c>
      <c r="R6" s="7" t="s">
        <v>17</v>
      </c>
      <c r="S6" s="7" t="s">
        <v>644</v>
      </c>
      <c r="T6" s="10" t="s">
        <v>123</v>
      </c>
    </row>
    <row r="7" spans="2:20" ht="12.75" customHeight="1">
      <c r="B7" s="11" t="s">
        <v>862</v>
      </c>
      <c r="C7" s="12" t="s">
        <v>863</v>
      </c>
      <c r="D7" s="58">
        <v>42380</v>
      </c>
      <c r="E7" s="58">
        <v>42383</v>
      </c>
      <c r="F7" s="57">
        <v>1</v>
      </c>
      <c r="G7" s="57">
        <v>512</v>
      </c>
      <c r="H7" s="7" t="s">
        <v>12</v>
      </c>
      <c r="I7" s="7" t="s">
        <v>21</v>
      </c>
      <c r="J7" s="7" t="s">
        <v>118</v>
      </c>
      <c r="K7" s="57"/>
      <c r="L7" s="57"/>
      <c r="M7" s="14" t="s">
        <v>29</v>
      </c>
      <c r="N7" s="14" t="s">
        <v>29</v>
      </c>
      <c r="O7" s="7"/>
      <c r="P7" s="7" t="s">
        <v>14</v>
      </c>
      <c r="Q7" s="7" t="s">
        <v>14</v>
      </c>
      <c r="R7" s="7" t="s">
        <v>16</v>
      </c>
      <c r="S7" s="7"/>
      <c r="T7" s="10" t="s">
        <v>864</v>
      </c>
    </row>
    <row r="8" spans="2:20" ht="27" customHeight="1">
      <c r="B8" s="11" t="s">
        <v>865</v>
      </c>
      <c r="C8" s="12" t="s">
        <v>866</v>
      </c>
      <c r="D8" s="58">
        <v>42380</v>
      </c>
      <c r="E8" s="58">
        <v>42383</v>
      </c>
      <c r="F8" s="57">
        <v>1</v>
      </c>
      <c r="G8" s="57">
        <v>271</v>
      </c>
      <c r="H8" s="7" t="s">
        <v>13</v>
      </c>
      <c r="I8" s="7" t="s">
        <v>21</v>
      </c>
      <c r="J8" s="7" t="s">
        <v>122</v>
      </c>
      <c r="K8" s="57"/>
      <c r="L8" s="57"/>
      <c r="M8" s="7" t="s">
        <v>32</v>
      </c>
      <c r="N8" s="7" t="s">
        <v>32</v>
      </c>
      <c r="O8" s="7"/>
      <c r="P8" s="7" t="s">
        <v>14</v>
      </c>
      <c r="Q8" s="7" t="s">
        <v>14</v>
      </c>
      <c r="R8" s="7" t="s">
        <v>17</v>
      </c>
      <c r="S8" s="7" t="s">
        <v>644</v>
      </c>
      <c r="T8" s="10" t="s">
        <v>123</v>
      </c>
    </row>
    <row r="9" spans="2:20" ht="12" customHeight="1">
      <c r="B9" s="6" t="s">
        <v>867</v>
      </c>
      <c r="C9" s="7" t="s">
        <v>868</v>
      </c>
      <c r="D9" s="58">
        <v>42383</v>
      </c>
      <c r="E9" s="58">
        <v>42386</v>
      </c>
      <c r="F9" s="57">
        <v>1</v>
      </c>
      <c r="G9" s="57">
        <v>336</v>
      </c>
      <c r="H9" s="7" t="s">
        <v>13</v>
      </c>
      <c r="I9" s="7" t="s">
        <v>22</v>
      </c>
      <c r="J9" s="7" t="s">
        <v>118</v>
      </c>
      <c r="K9" s="57">
        <v>1</v>
      </c>
      <c r="L9" s="57"/>
      <c r="M9" s="7" t="s">
        <v>54</v>
      </c>
      <c r="N9" s="7" t="s">
        <v>54</v>
      </c>
      <c r="O9" s="7"/>
      <c r="P9" s="7" t="s">
        <v>14</v>
      </c>
      <c r="Q9" s="7" t="s">
        <v>14</v>
      </c>
      <c r="R9" s="7" t="s">
        <v>16</v>
      </c>
      <c r="S9" s="57"/>
      <c r="T9" s="10" t="s">
        <v>156</v>
      </c>
    </row>
    <row r="10" spans="2:20" ht="12.75" customHeight="1">
      <c r="B10" s="6" t="s">
        <v>869</v>
      </c>
      <c r="C10" s="7" t="s">
        <v>870</v>
      </c>
      <c r="D10" s="58">
        <v>42386</v>
      </c>
      <c r="E10" s="58">
        <v>42397</v>
      </c>
      <c r="F10" s="57">
        <v>1</v>
      </c>
      <c r="G10" s="57">
        <v>352</v>
      </c>
      <c r="H10" s="7" t="s">
        <v>13</v>
      </c>
      <c r="I10" s="7" t="s">
        <v>22</v>
      </c>
      <c r="J10" s="7" t="s">
        <v>118</v>
      </c>
      <c r="K10" s="57"/>
      <c r="L10" s="57"/>
      <c r="M10" s="14" t="s">
        <v>29</v>
      </c>
      <c r="N10" s="14" t="s">
        <v>29</v>
      </c>
      <c r="O10" s="7"/>
      <c r="P10" s="7" t="s">
        <v>14</v>
      </c>
      <c r="Q10" s="7" t="s">
        <v>14</v>
      </c>
      <c r="R10" s="7" t="s">
        <v>16</v>
      </c>
      <c r="S10" s="7"/>
      <c r="T10" s="10" t="s">
        <v>130</v>
      </c>
    </row>
    <row r="11" spans="2:20" ht="25.5" customHeight="1">
      <c r="B11" s="6" t="s">
        <v>871</v>
      </c>
      <c r="C11" s="7" t="s">
        <v>379</v>
      </c>
      <c r="D11" s="58">
        <v>41947</v>
      </c>
      <c r="E11" s="58">
        <v>42398</v>
      </c>
      <c r="F11" s="57">
        <v>1</v>
      </c>
      <c r="G11" s="57">
        <v>365</v>
      </c>
      <c r="H11" s="7" t="s">
        <v>12</v>
      </c>
      <c r="I11" s="7" t="s">
        <v>21</v>
      </c>
      <c r="J11" s="7" t="s">
        <v>118</v>
      </c>
      <c r="K11" s="57"/>
      <c r="L11" s="57"/>
      <c r="M11" s="14" t="s">
        <v>29</v>
      </c>
      <c r="N11" s="14" t="s">
        <v>29</v>
      </c>
      <c r="O11" s="7"/>
      <c r="P11" s="7" t="s">
        <v>14</v>
      </c>
      <c r="Q11" s="7" t="s">
        <v>14</v>
      </c>
      <c r="R11" s="7" t="s">
        <v>16</v>
      </c>
      <c r="S11" s="7" t="s">
        <v>638</v>
      </c>
      <c r="T11" s="10" t="s">
        <v>457</v>
      </c>
    </row>
    <row r="12" spans="2:20" ht="38.25" customHeight="1">
      <c r="B12" s="6" t="s">
        <v>872</v>
      </c>
      <c r="C12" s="7" t="s">
        <v>873</v>
      </c>
      <c r="D12" s="58">
        <v>42397</v>
      </c>
      <c r="E12" s="58">
        <v>42410</v>
      </c>
      <c r="F12" s="57">
        <v>1</v>
      </c>
      <c r="G12" s="57">
        <v>464</v>
      </c>
      <c r="H12" s="7" t="s">
        <v>13</v>
      </c>
      <c r="I12" s="7" t="s">
        <v>21</v>
      </c>
      <c r="J12" s="7" t="s">
        <v>118</v>
      </c>
      <c r="K12" s="57"/>
      <c r="L12" s="57"/>
      <c r="M12" s="14" t="s">
        <v>29</v>
      </c>
      <c r="N12" s="14" t="s">
        <v>29</v>
      </c>
      <c r="O12" s="7"/>
      <c r="P12" s="7" t="s">
        <v>14</v>
      </c>
      <c r="Q12" s="7" t="s">
        <v>14</v>
      </c>
      <c r="R12" s="7" t="s">
        <v>16</v>
      </c>
      <c r="S12" s="7" t="s">
        <v>644</v>
      </c>
      <c r="T12" s="10" t="s">
        <v>125</v>
      </c>
    </row>
    <row r="13" spans="2:20" ht="12.75" customHeight="1">
      <c r="B13" s="6" t="s">
        <v>874</v>
      </c>
      <c r="C13" s="7" t="s">
        <v>875</v>
      </c>
      <c r="D13" s="58">
        <v>42404</v>
      </c>
      <c r="E13" s="58">
        <v>42420</v>
      </c>
      <c r="F13" s="57">
        <v>1</v>
      </c>
      <c r="G13" s="57">
        <v>341</v>
      </c>
      <c r="H13" s="7" t="s">
        <v>12</v>
      </c>
      <c r="I13" s="7" t="s">
        <v>21</v>
      </c>
      <c r="J13" s="7" t="s">
        <v>122</v>
      </c>
      <c r="K13" s="57"/>
      <c r="L13" s="57"/>
      <c r="M13" s="14" t="s">
        <v>29</v>
      </c>
      <c r="N13" s="14" t="s">
        <v>29</v>
      </c>
      <c r="O13" s="7"/>
      <c r="P13" s="7" t="s">
        <v>14</v>
      </c>
      <c r="Q13" s="7" t="s">
        <v>14</v>
      </c>
      <c r="R13" s="7" t="s">
        <v>17</v>
      </c>
      <c r="S13" s="57"/>
      <c r="T13" s="10" t="s">
        <v>123</v>
      </c>
    </row>
    <row r="14" spans="2:20" ht="12.75" customHeight="1">
      <c r="B14" s="6" t="s">
        <v>876</v>
      </c>
      <c r="C14" s="7" t="s">
        <v>877</v>
      </c>
      <c r="D14" s="58">
        <v>42359</v>
      </c>
      <c r="E14" s="58">
        <v>42421</v>
      </c>
      <c r="F14" s="57">
        <v>1</v>
      </c>
      <c r="G14" s="57">
        <v>259</v>
      </c>
      <c r="H14" s="7" t="s">
        <v>12</v>
      </c>
      <c r="I14" s="7" t="s">
        <v>21</v>
      </c>
      <c r="J14" s="7" t="s">
        <v>122</v>
      </c>
      <c r="K14" s="57"/>
      <c r="L14" s="57"/>
      <c r="M14" s="7" t="s">
        <v>32</v>
      </c>
      <c r="N14" s="7" t="s">
        <v>32</v>
      </c>
      <c r="O14" s="7"/>
      <c r="P14" s="7" t="s">
        <v>14</v>
      </c>
      <c r="Q14" s="7" t="s">
        <v>14</v>
      </c>
      <c r="R14" s="7" t="s">
        <v>16</v>
      </c>
      <c r="S14" s="7" t="s">
        <v>638</v>
      </c>
      <c r="T14" s="10" t="s">
        <v>225</v>
      </c>
    </row>
    <row r="15" spans="2:20" ht="12.75" customHeight="1">
      <c r="B15" s="6" t="s">
        <v>878</v>
      </c>
      <c r="C15" s="7" t="s">
        <v>879</v>
      </c>
      <c r="D15" s="58">
        <v>41810</v>
      </c>
      <c r="E15" s="58">
        <v>42422</v>
      </c>
      <c r="F15" s="57">
        <v>1</v>
      </c>
      <c r="G15" s="57">
        <v>881</v>
      </c>
      <c r="H15" s="7" t="s">
        <v>12</v>
      </c>
      <c r="I15" s="7" t="s">
        <v>22</v>
      </c>
      <c r="J15" s="7" t="s">
        <v>118</v>
      </c>
      <c r="K15" s="57"/>
      <c r="L15" s="57"/>
      <c r="M15" s="7" t="s">
        <v>32</v>
      </c>
      <c r="N15" s="7" t="s">
        <v>32</v>
      </c>
      <c r="O15" s="7"/>
      <c r="P15" s="7" t="s">
        <v>14</v>
      </c>
      <c r="Q15" s="7" t="s">
        <v>14</v>
      </c>
      <c r="R15" s="7" t="s">
        <v>16</v>
      </c>
      <c r="S15" s="7"/>
      <c r="T15" s="10" t="s">
        <v>880</v>
      </c>
    </row>
    <row r="16" spans="2:20" ht="13.5" customHeight="1">
      <c r="B16" s="6" t="s">
        <v>881</v>
      </c>
      <c r="C16" s="7" t="s">
        <v>882</v>
      </c>
      <c r="D16" s="58">
        <v>42409</v>
      </c>
      <c r="E16" s="58">
        <v>42424</v>
      </c>
      <c r="F16" s="57">
        <v>1</v>
      </c>
      <c r="G16" s="57">
        <v>507</v>
      </c>
      <c r="H16" s="7" t="s">
        <v>12</v>
      </c>
      <c r="I16" s="7" t="s">
        <v>21</v>
      </c>
      <c r="J16" s="7" t="s">
        <v>122</v>
      </c>
      <c r="K16" s="57">
        <v>1</v>
      </c>
      <c r="L16" s="57"/>
      <c r="M16" s="7" t="s">
        <v>39</v>
      </c>
      <c r="N16" s="7" t="s">
        <v>39</v>
      </c>
      <c r="O16" s="7"/>
      <c r="P16" s="7" t="s">
        <v>14</v>
      </c>
      <c r="Q16" s="7" t="s">
        <v>14</v>
      </c>
      <c r="R16" s="7" t="s">
        <v>17</v>
      </c>
      <c r="S16" s="57"/>
      <c r="T16" s="10" t="s">
        <v>123</v>
      </c>
    </row>
    <row r="17" spans="2:20" ht="12.75" customHeight="1">
      <c r="B17" s="6" t="s">
        <v>883</v>
      </c>
      <c r="C17" s="7" t="s">
        <v>884</v>
      </c>
      <c r="D17" s="58">
        <v>42410</v>
      </c>
      <c r="E17" s="58">
        <v>42425</v>
      </c>
      <c r="F17" s="57">
        <v>1</v>
      </c>
      <c r="G17" s="57">
        <v>656</v>
      </c>
      <c r="H17" s="7" t="s">
        <v>13</v>
      </c>
      <c r="I17" s="7" t="s">
        <v>21</v>
      </c>
      <c r="J17" s="7" t="s">
        <v>122</v>
      </c>
      <c r="K17" s="57">
        <v>1</v>
      </c>
      <c r="L17" s="57"/>
      <c r="M17" s="7" t="s">
        <v>114</v>
      </c>
      <c r="N17" s="7" t="s">
        <v>114</v>
      </c>
      <c r="O17" s="7"/>
      <c r="P17" s="7" t="s">
        <v>14</v>
      </c>
      <c r="Q17" s="7" t="s">
        <v>14</v>
      </c>
      <c r="R17" s="7" t="s">
        <v>16</v>
      </c>
      <c r="S17" s="57"/>
      <c r="T17" s="10" t="s">
        <v>125</v>
      </c>
    </row>
    <row r="18" spans="2:20" ht="12.75" customHeight="1">
      <c r="B18" s="6" t="s">
        <v>885</v>
      </c>
      <c r="C18" s="7" t="s">
        <v>886</v>
      </c>
      <c r="D18" s="58">
        <v>42402</v>
      </c>
      <c r="E18" s="58">
        <v>42426</v>
      </c>
      <c r="F18" s="57">
        <v>1</v>
      </c>
      <c r="G18" s="57">
        <v>10</v>
      </c>
      <c r="H18" s="7" t="s">
        <v>13</v>
      </c>
      <c r="I18" s="7" t="s">
        <v>21</v>
      </c>
      <c r="J18" s="7" t="s">
        <v>122</v>
      </c>
      <c r="K18" s="57"/>
      <c r="L18" s="57"/>
      <c r="M18" s="7" t="s">
        <v>887</v>
      </c>
      <c r="N18" s="7" t="s">
        <v>29</v>
      </c>
      <c r="O18" s="7"/>
      <c r="P18" s="7" t="s">
        <v>14</v>
      </c>
      <c r="Q18" s="7" t="s">
        <v>14</v>
      </c>
      <c r="R18" s="7" t="s">
        <v>17</v>
      </c>
      <c r="S18" s="7"/>
      <c r="T18" s="10" t="s">
        <v>123</v>
      </c>
    </row>
    <row r="19" spans="2:20" ht="12.75" customHeight="1">
      <c r="B19" s="6" t="s">
        <v>888</v>
      </c>
      <c r="C19" s="7" t="s">
        <v>889</v>
      </c>
      <c r="D19" s="58">
        <v>42425</v>
      </c>
      <c r="E19" s="58">
        <v>42426</v>
      </c>
      <c r="F19" s="57">
        <v>1</v>
      </c>
      <c r="G19" s="57">
        <v>128</v>
      </c>
      <c r="H19" s="7" t="s">
        <v>12</v>
      </c>
      <c r="I19" s="7" t="s">
        <v>21</v>
      </c>
      <c r="J19" s="7" t="s">
        <v>122</v>
      </c>
      <c r="K19" s="57">
        <v>1</v>
      </c>
      <c r="L19" s="57"/>
      <c r="M19" s="7" t="s">
        <v>38</v>
      </c>
      <c r="N19" s="7" t="s">
        <v>33</v>
      </c>
      <c r="O19" s="7"/>
      <c r="P19" s="7" t="s">
        <v>15</v>
      </c>
      <c r="Q19" s="7" t="s">
        <v>14</v>
      </c>
      <c r="R19" s="7" t="s">
        <v>17</v>
      </c>
      <c r="S19" s="57"/>
      <c r="T19" s="10" t="s">
        <v>123</v>
      </c>
    </row>
    <row r="20" spans="2:20" ht="27" customHeight="1">
      <c r="B20" s="6" t="s">
        <v>890</v>
      </c>
      <c r="C20" s="7" t="s">
        <v>891</v>
      </c>
      <c r="D20" s="58">
        <v>42426</v>
      </c>
      <c r="E20" s="58">
        <v>42428</v>
      </c>
      <c r="F20" s="57">
        <v>1</v>
      </c>
      <c r="G20" s="57">
        <v>608</v>
      </c>
      <c r="H20" s="7" t="s">
        <v>12</v>
      </c>
      <c r="I20" s="7" t="s">
        <v>21</v>
      </c>
      <c r="J20" s="7" t="s">
        <v>122</v>
      </c>
      <c r="K20" s="57">
        <v>1</v>
      </c>
      <c r="L20" s="57"/>
      <c r="M20" s="7" t="s">
        <v>54</v>
      </c>
      <c r="N20" s="7" t="s">
        <v>54</v>
      </c>
      <c r="O20" s="7"/>
      <c r="P20" s="7" t="s">
        <v>14</v>
      </c>
      <c r="Q20" s="7" t="s">
        <v>14</v>
      </c>
      <c r="R20" s="7" t="s">
        <v>17</v>
      </c>
      <c r="S20" s="57"/>
      <c r="T20" s="10" t="s">
        <v>123</v>
      </c>
    </row>
    <row r="21" spans="2:20" ht="12.75" customHeight="1">
      <c r="B21" s="6" t="s">
        <v>892</v>
      </c>
      <c r="C21" s="7" t="s">
        <v>367</v>
      </c>
      <c r="D21" s="58">
        <v>42429</v>
      </c>
      <c r="E21" s="58">
        <v>42431</v>
      </c>
      <c r="F21" s="57">
        <v>1</v>
      </c>
      <c r="G21" s="57">
        <v>288</v>
      </c>
      <c r="H21" s="7" t="s">
        <v>12</v>
      </c>
      <c r="I21" s="7" t="s">
        <v>22</v>
      </c>
      <c r="J21" s="7" t="s">
        <v>118</v>
      </c>
      <c r="K21" s="57"/>
      <c r="L21" s="57"/>
      <c r="M21" s="7" t="s">
        <v>32</v>
      </c>
      <c r="N21" s="7" t="s">
        <v>32</v>
      </c>
      <c r="O21" s="7"/>
      <c r="P21" s="7" t="s">
        <v>14</v>
      </c>
      <c r="Q21" s="7" t="s">
        <v>14</v>
      </c>
      <c r="R21" s="7" t="s">
        <v>17</v>
      </c>
      <c r="S21" s="7"/>
      <c r="T21" s="10" t="s">
        <v>123</v>
      </c>
    </row>
    <row r="22" spans="2:20" ht="26.25" customHeight="1">
      <c r="B22" s="6" t="s">
        <v>893</v>
      </c>
      <c r="C22" s="7" t="s">
        <v>894</v>
      </c>
      <c r="D22" s="58">
        <v>42431</v>
      </c>
      <c r="E22" s="58">
        <v>42433</v>
      </c>
      <c r="F22" s="57">
        <v>1</v>
      </c>
      <c r="G22" s="57">
        <v>240</v>
      </c>
      <c r="H22" s="7" t="s">
        <v>12</v>
      </c>
      <c r="I22" s="7" t="s">
        <v>21</v>
      </c>
      <c r="J22" s="7" t="s">
        <v>118</v>
      </c>
      <c r="K22" s="57"/>
      <c r="L22" s="57"/>
      <c r="M22" s="14" t="s">
        <v>29</v>
      </c>
      <c r="N22" s="14" t="s">
        <v>29</v>
      </c>
      <c r="O22" s="7"/>
      <c r="P22" s="7" t="s">
        <v>14</v>
      </c>
      <c r="Q22" s="7" t="s">
        <v>14</v>
      </c>
      <c r="R22" s="7" t="s">
        <v>16</v>
      </c>
      <c r="S22" s="57"/>
      <c r="T22" s="10" t="s">
        <v>895</v>
      </c>
    </row>
    <row r="23" spans="2:20" ht="26.25" customHeight="1">
      <c r="B23" s="6" t="s">
        <v>896</v>
      </c>
      <c r="C23" s="7" t="s">
        <v>897</v>
      </c>
      <c r="D23" s="58">
        <v>42435</v>
      </c>
      <c r="E23" s="58">
        <v>42436</v>
      </c>
      <c r="F23" s="57">
        <v>1</v>
      </c>
      <c r="G23" s="57">
        <v>128</v>
      </c>
      <c r="H23" s="7" t="s">
        <v>12</v>
      </c>
      <c r="I23" s="7" t="s">
        <v>21</v>
      </c>
      <c r="J23" s="7" t="s">
        <v>118</v>
      </c>
      <c r="K23" s="57"/>
      <c r="L23" s="57"/>
      <c r="M23" s="14" t="s">
        <v>29</v>
      </c>
      <c r="N23" s="14" t="s">
        <v>29</v>
      </c>
      <c r="O23" s="7"/>
      <c r="P23" s="7" t="s">
        <v>14</v>
      </c>
      <c r="Q23" s="7" t="s">
        <v>14</v>
      </c>
      <c r="R23" s="7" t="s">
        <v>17</v>
      </c>
      <c r="S23" s="57"/>
      <c r="T23" s="10" t="s">
        <v>123</v>
      </c>
    </row>
    <row r="24" spans="2:20" ht="25.5" customHeight="1">
      <c r="B24" s="6" t="s">
        <v>898</v>
      </c>
      <c r="C24" s="7" t="s">
        <v>899</v>
      </c>
      <c r="D24" s="58">
        <v>42435</v>
      </c>
      <c r="E24" s="58">
        <v>42438</v>
      </c>
      <c r="F24" s="57">
        <v>1</v>
      </c>
      <c r="G24" s="57">
        <v>144</v>
      </c>
      <c r="H24" s="7" t="s">
        <v>12</v>
      </c>
      <c r="I24" s="7" t="s">
        <v>21</v>
      </c>
      <c r="J24" s="7" t="s">
        <v>118</v>
      </c>
      <c r="K24" s="57"/>
      <c r="L24" s="57"/>
      <c r="M24" s="14" t="s">
        <v>29</v>
      </c>
      <c r="N24" s="14" t="s">
        <v>29</v>
      </c>
      <c r="O24" s="7"/>
      <c r="P24" s="7" t="s">
        <v>14</v>
      </c>
      <c r="Q24" s="7" t="s">
        <v>14</v>
      </c>
      <c r="R24" s="7" t="s">
        <v>17</v>
      </c>
      <c r="S24" s="7"/>
      <c r="T24" s="10" t="s">
        <v>123</v>
      </c>
    </row>
    <row r="25" spans="2:20" ht="12.75" customHeight="1">
      <c r="B25" s="6" t="s">
        <v>900</v>
      </c>
      <c r="C25" s="7" t="s">
        <v>889</v>
      </c>
      <c r="D25" s="58">
        <v>42435</v>
      </c>
      <c r="E25" s="58">
        <v>42438</v>
      </c>
      <c r="F25" s="57">
        <v>1</v>
      </c>
      <c r="G25" s="57">
        <v>120</v>
      </c>
      <c r="H25" s="7" t="s">
        <v>12</v>
      </c>
      <c r="I25" s="7" t="s">
        <v>21</v>
      </c>
      <c r="J25" s="7" t="s">
        <v>122</v>
      </c>
      <c r="K25" s="57">
        <v>1</v>
      </c>
      <c r="L25" s="57"/>
      <c r="M25" s="7" t="s">
        <v>38</v>
      </c>
      <c r="N25" s="7" t="s">
        <v>33</v>
      </c>
      <c r="O25" s="7"/>
      <c r="P25" s="7" t="s">
        <v>15</v>
      </c>
      <c r="Q25" s="7" t="s">
        <v>14</v>
      </c>
      <c r="R25" s="7" t="s">
        <v>17</v>
      </c>
      <c r="S25" s="57"/>
      <c r="T25" s="10" t="s">
        <v>123</v>
      </c>
    </row>
    <row r="26" spans="2:20" ht="25.5" customHeight="1">
      <c r="B26" s="6" t="s">
        <v>901</v>
      </c>
      <c r="C26" s="7" t="s">
        <v>902</v>
      </c>
      <c r="D26" s="70">
        <v>42422</v>
      </c>
      <c r="E26" s="58">
        <v>42440</v>
      </c>
      <c r="F26" s="57">
        <v>1</v>
      </c>
      <c r="G26" s="57">
        <v>270</v>
      </c>
      <c r="H26" s="7" t="s">
        <v>12</v>
      </c>
      <c r="I26" s="7" t="s">
        <v>21</v>
      </c>
      <c r="J26" s="7" t="s">
        <v>118</v>
      </c>
      <c r="K26" s="57">
        <v>1</v>
      </c>
      <c r="L26" s="57"/>
      <c r="M26" s="7" t="s">
        <v>365</v>
      </c>
      <c r="N26" s="7" t="s">
        <v>33</v>
      </c>
      <c r="O26" s="7"/>
      <c r="P26" s="7" t="s">
        <v>20</v>
      </c>
      <c r="Q26" s="7" t="s">
        <v>14</v>
      </c>
      <c r="R26" s="7" t="s">
        <v>17</v>
      </c>
      <c r="S26" s="7" t="s">
        <v>806</v>
      </c>
      <c r="T26" s="10" t="s">
        <v>123</v>
      </c>
    </row>
    <row r="27" spans="2:20" ht="12.75" customHeight="1">
      <c r="B27" s="6" t="s">
        <v>903</v>
      </c>
      <c r="C27" s="7" t="s">
        <v>904</v>
      </c>
      <c r="D27" s="23">
        <v>42426</v>
      </c>
      <c r="E27" s="58">
        <v>42441</v>
      </c>
      <c r="F27" s="57">
        <v>1</v>
      </c>
      <c r="G27" s="57">
        <v>528</v>
      </c>
      <c r="H27" s="7" t="s">
        <v>13</v>
      </c>
      <c r="I27" s="7" t="s">
        <v>22</v>
      </c>
      <c r="J27" s="7" t="s">
        <v>118</v>
      </c>
      <c r="K27" s="57"/>
      <c r="L27" s="57"/>
      <c r="M27" s="14" t="s">
        <v>29</v>
      </c>
      <c r="N27" s="14" t="s">
        <v>29</v>
      </c>
      <c r="O27" s="7" t="s">
        <v>102</v>
      </c>
      <c r="P27" s="7" t="s">
        <v>14</v>
      </c>
      <c r="Q27" s="7" t="s">
        <v>14</v>
      </c>
      <c r="R27" s="7" t="s">
        <v>16</v>
      </c>
      <c r="S27" s="7"/>
      <c r="T27" s="10" t="s">
        <v>130</v>
      </c>
    </row>
    <row r="28" spans="2:20" ht="12.75" customHeight="1">
      <c r="B28" s="6" t="s">
        <v>905</v>
      </c>
      <c r="C28" s="7" t="s">
        <v>367</v>
      </c>
      <c r="D28" s="58">
        <v>42440</v>
      </c>
      <c r="E28" s="58">
        <v>42442</v>
      </c>
      <c r="F28" s="57">
        <v>1</v>
      </c>
      <c r="G28" s="57">
        <v>191</v>
      </c>
      <c r="H28" s="7" t="s">
        <v>12</v>
      </c>
      <c r="I28" s="7" t="s">
        <v>22</v>
      </c>
      <c r="J28" s="7" t="s">
        <v>118</v>
      </c>
      <c r="K28" s="57"/>
      <c r="L28" s="7"/>
      <c r="M28" s="7" t="s">
        <v>32</v>
      </c>
      <c r="N28" s="7" t="s">
        <v>32</v>
      </c>
      <c r="O28" s="7"/>
      <c r="P28" s="7" t="s">
        <v>14</v>
      </c>
      <c r="Q28" s="7" t="s">
        <v>14</v>
      </c>
      <c r="R28" s="7" t="s">
        <v>17</v>
      </c>
      <c r="S28" s="7"/>
      <c r="T28" s="10" t="s">
        <v>123</v>
      </c>
    </row>
    <row r="29" spans="2:20" ht="12.75" customHeight="1">
      <c r="B29" s="6" t="s">
        <v>906</v>
      </c>
      <c r="C29" s="7" t="s">
        <v>907</v>
      </c>
      <c r="D29" s="58">
        <v>42441</v>
      </c>
      <c r="E29" s="58">
        <v>42445</v>
      </c>
      <c r="F29" s="57">
        <v>1</v>
      </c>
      <c r="G29" s="57">
        <v>352</v>
      </c>
      <c r="H29" s="7" t="s">
        <v>13</v>
      </c>
      <c r="I29" s="7" t="s">
        <v>21</v>
      </c>
      <c r="J29" s="7" t="s">
        <v>122</v>
      </c>
      <c r="K29" s="57"/>
      <c r="L29" s="57"/>
      <c r="M29" s="14" t="s">
        <v>29</v>
      </c>
      <c r="N29" s="14" t="s">
        <v>29</v>
      </c>
      <c r="O29" s="7"/>
      <c r="P29" s="7" t="s">
        <v>14</v>
      </c>
      <c r="Q29" s="7" t="s">
        <v>14</v>
      </c>
      <c r="R29" s="7" t="s">
        <v>16</v>
      </c>
      <c r="S29" s="7" t="s">
        <v>644</v>
      </c>
      <c r="T29" s="10" t="s">
        <v>225</v>
      </c>
    </row>
    <row r="30" spans="2:20" ht="26.25" customHeight="1">
      <c r="B30" s="6" t="s">
        <v>908</v>
      </c>
      <c r="C30" s="7" t="s">
        <v>367</v>
      </c>
      <c r="D30" s="58">
        <v>42442</v>
      </c>
      <c r="E30" s="58">
        <v>42447</v>
      </c>
      <c r="F30" s="57">
        <v>1</v>
      </c>
      <c r="G30" s="57">
        <v>384</v>
      </c>
      <c r="H30" s="7" t="s">
        <v>12</v>
      </c>
      <c r="I30" s="7" t="s">
        <v>22</v>
      </c>
      <c r="J30" s="7" t="s">
        <v>118</v>
      </c>
      <c r="K30" s="57"/>
      <c r="L30" s="7"/>
      <c r="M30" s="7" t="s">
        <v>32</v>
      </c>
      <c r="N30" s="7" t="s">
        <v>32</v>
      </c>
      <c r="O30" s="7"/>
      <c r="P30" s="7" t="s">
        <v>14</v>
      </c>
      <c r="Q30" s="7" t="s">
        <v>14</v>
      </c>
      <c r="R30" s="7" t="s">
        <v>17</v>
      </c>
      <c r="S30" s="7"/>
      <c r="T30" s="10" t="s">
        <v>123</v>
      </c>
    </row>
    <row r="31" spans="2:20" ht="12.75" customHeight="1">
      <c r="B31" s="6" t="s">
        <v>909</v>
      </c>
      <c r="C31" s="7" t="s">
        <v>367</v>
      </c>
      <c r="D31" s="58">
        <v>42448</v>
      </c>
      <c r="E31" s="58">
        <v>42456</v>
      </c>
      <c r="F31" s="57">
        <v>1</v>
      </c>
      <c r="G31" s="57">
        <v>191</v>
      </c>
      <c r="H31" s="7" t="s">
        <v>12</v>
      </c>
      <c r="I31" s="7" t="s">
        <v>22</v>
      </c>
      <c r="J31" s="7" t="s">
        <v>118</v>
      </c>
      <c r="K31" s="57"/>
      <c r="L31" s="7"/>
      <c r="M31" s="7" t="s">
        <v>32</v>
      </c>
      <c r="N31" s="7" t="s">
        <v>32</v>
      </c>
      <c r="O31" s="7"/>
      <c r="P31" s="7" t="s">
        <v>14</v>
      </c>
      <c r="Q31" s="7" t="s">
        <v>14</v>
      </c>
      <c r="R31" s="7" t="s">
        <v>17</v>
      </c>
      <c r="S31" s="7"/>
      <c r="T31" s="10" t="s">
        <v>123</v>
      </c>
    </row>
    <row r="32" spans="2:20" ht="27" customHeight="1">
      <c r="B32" s="6" t="s">
        <v>910</v>
      </c>
      <c r="C32" s="7" t="s">
        <v>911</v>
      </c>
      <c r="D32" s="58">
        <v>42445</v>
      </c>
      <c r="E32" s="58">
        <v>42460</v>
      </c>
      <c r="F32" s="57">
        <v>1</v>
      </c>
      <c r="G32" s="57">
        <v>480</v>
      </c>
      <c r="H32" s="7" t="s">
        <v>13</v>
      </c>
      <c r="I32" s="7" t="s">
        <v>22</v>
      </c>
      <c r="J32" s="7" t="s">
        <v>122</v>
      </c>
      <c r="K32" s="57"/>
      <c r="L32" s="57"/>
      <c r="M32" s="14" t="s">
        <v>29</v>
      </c>
      <c r="N32" s="14" t="s">
        <v>29</v>
      </c>
      <c r="O32" s="7"/>
      <c r="P32" s="7" t="s">
        <v>14</v>
      </c>
      <c r="Q32" s="7" t="s">
        <v>14</v>
      </c>
      <c r="R32" s="7" t="s">
        <v>16</v>
      </c>
      <c r="S32" s="7" t="s">
        <v>912</v>
      </c>
      <c r="T32" s="10" t="s">
        <v>130</v>
      </c>
    </row>
    <row r="33" spans="2:20" ht="26.25" customHeight="1">
      <c r="B33" s="6" t="s">
        <v>913</v>
      </c>
      <c r="C33" s="7" t="s">
        <v>861</v>
      </c>
      <c r="D33" s="58">
        <v>42460</v>
      </c>
      <c r="E33" s="58">
        <v>42465</v>
      </c>
      <c r="F33" s="57">
        <v>1</v>
      </c>
      <c r="G33" s="57">
        <v>176</v>
      </c>
      <c r="H33" s="7" t="s">
        <v>13</v>
      </c>
      <c r="I33" s="7" t="s">
        <v>21</v>
      </c>
      <c r="J33" s="7" t="s">
        <v>122</v>
      </c>
      <c r="K33" s="57"/>
      <c r="L33" s="57"/>
      <c r="M33" s="7" t="s">
        <v>32</v>
      </c>
      <c r="N33" s="7" t="s">
        <v>32</v>
      </c>
      <c r="O33" s="7"/>
      <c r="P33" s="7" t="s">
        <v>14</v>
      </c>
      <c r="Q33" s="7" t="s">
        <v>14</v>
      </c>
      <c r="R33" s="7" t="s">
        <v>17</v>
      </c>
      <c r="S33" s="7"/>
      <c r="T33" s="10" t="s">
        <v>123</v>
      </c>
    </row>
    <row r="34" spans="2:20" ht="12.75" customHeight="1">
      <c r="B34" s="6" t="s">
        <v>914</v>
      </c>
      <c r="C34" s="7" t="s">
        <v>915</v>
      </c>
      <c r="D34" s="58">
        <v>42465</v>
      </c>
      <c r="E34" s="58">
        <v>42475</v>
      </c>
      <c r="F34" s="57">
        <v>1</v>
      </c>
      <c r="G34" s="57">
        <v>321</v>
      </c>
      <c r="H34" s="7" t="s">
        <v>13</v>
      </c>
      <c r="I34" s="7" t="s">
        <v>22</v>
      </c>
      <c r="J34" s="7" t="s">
        <v>118</v>
      </c>
      <c r="K34" s="57"/>
      <c r="L34" s="57"/>
      <c r="M34" s="14" t="s">
        <v>29</v>
      </c>
      <c r="N34" s="14" t="s">
        <v>29</v>
      </c>
      <c r="O34" s="7" t="s">
        <v>102</v>
      </c>
      <c r="P34" s="7" t="s">
        <v>14</v>
      </c>
      <c r="Q34" s="7" t="s">
        <v>14</v>
      </c>
      <c r="R34" s="7" t="s">
        <v>16</v>
      </c>
      <c r="S34" s="7"/>
      <c r="T34" s="10" t="s">
        <v>156</v>
      </c>
    </row>
    <row r="35" spans="2:20" ht="12.75" customHeight="1">
      <c r="B35" s="6" t="s">
        <v>916</v>
      </c>
      <c r="C35" s="7" t="s">
        <v>917</v>
      </c>
      <c r="D35" s="58">
        <v>42435</v>
      </c>
      <c r="E35" s="58">
        <v>42489</v>
      </c>
      <c r="F35" s="57">
        <v>1</v>
      </c>
      <c r="G35" s="57">
        <v>336</v>
      </c>
      <c r="H35" s="7" t="s">
        <v>12</v>
      </c>
      <c r="I35" s="7" t="s">
        <v>22</v>
      </c>
      <c r="J35" s="7" t="s">
        <v>118</v>
      </c>
      <c r="K35" s="57">
        <v>1</v>
      </c>
      <c r="L35" s="57"/>
      <c r="M35" s="7" t="s">
        <v>918</v>
      </c>
      <c r="N35" s="14" t="s">
        <v>29</v>
      </c>
      <c r="O35" s="7"/>
      <c r="P35" s="7" t="s">
        <v>14</v>
      </c>
      <c r="Q35" s="7" t="s">
        <v>14</v>
      </c>
      <c r="R35" s="7" t="s">
        <v>17</v>
      </c>
      <c r="S35" s="7" t="s">
        <v>644</v>
      </c>
      <c r="T35" s="10" t="s">
        <v>123</v>
      </c>
    </row>
    <row r="36" spans="2:20" ht="12.75" customHeight="1">
      <c r="B36" s="6" t="s">
        <v>919</v>
      </c>
      <c r="C36" s="7" t="s">
        <v>920</v>
      </c>
      <c r="D36" s="58">
        <v>42475</v>
      </c>
      <c r="E36" s="58">
        <v>42490</v>
      </c>
      <c r="F36" s="57">
        <v>1</v>
      </c>
      <c r="G36" s="57">
        <v>498</v>
      </c>
      <c r="H36" s="7" t="s">
        <v>13</v>
      </c>
      <c r="I36" s="7" t="s">
        <v>21</v>
      </c>
      <c r="J36" s="7" t="s">
        <v>118</v>
      </c>
      <c r="K36" s="57"/>
      <c r="L36" s="57"/>
      <c r="M36" s="14" t="s">
        <v>29</v>
      </c>
      <c r="N36" s="14" t="s">
        <v>29</v>
      </c>
      <c r="O36" s="7"/>
      <c r="P36" s="7" t="s">
        <v>14</v>
      </c>
      <c r="Q36" s="7" t="s">
        <v>14</v>
      </c>
      <c r="R36" s="7" t="s">
        <v>17</v>
      </c>
      <c r="S36" s="7" t="s">
        <v>644</v>
      </c>
      <c r="T36" s="10" t="s">
        <v>123</v>
      </c>
    </row>
    <row r="37" spans="2:20" ht="13.5" customHeight="1">
      <c r="B37" s="71" t="s">
        <v>921</v>
      </c>
      <c r="C37" s="7" t="s">
        <v>922</v>
      </c>
      <c r="D37" s="58">
        <v>42491</v>
      </c>
      <c r="E37" s="58">
        <v>42513</v>
      </c>
      <c r="F37" s="57">
        <v>1</v>
      </c>
      <c r="G37" s="57">
        <v>368</v>
      </c>
      <c r="H37" s="7" t="s">
        <v>12</v>
      </c>
      <c r="I37" s="7" t="s">
        <v>22</v>
      </c>
      <c r="J37" s="7" t="s">
        <v>122</v>
      </c>
      <c r="K37" s="57"/>
      <c r="L37" s="57"/>
      <c r="M37" s="7" t="s">
        <v>315</v>
      </c>
      <c r="N37" s="14" t="s">
        <v>29</v>
      </c>
      <c r="O37" s="7"/>
      <c r="P37" s="7" t="s">
        <v>14</v>
      </c>
      <c r="Q37" s="7" t="s">
        <v>14</v>
      </c>
      <c r="R37" s="7" t="s">
        <v>16</v>
      </c>
      <c r="S37" s="7"/>
      <c r="T37" s="10" t="s">
        <v>125</v>
      </c>
    </row>
    <row r="38" spans="2:20" ht="14.25" customHeight="1">
      <c r="B38" s="6" t="s">
        <v>923</v>
      </c>
      <c r="C38" s="7" t="s">
        <v>774</v>
      </c>
      <c r="D38" s="58">
        <v>42495</v>
      </c>
      <c r="E38" s="58">
        <v>42525</v>
      </c>
      <c r="F38" s="57">
        <v>1</v>
      </c>
      <c r="G38" s="57">
        <v>683</v>
      </c>
      <c r="H38" s="7" t="s">
        <v>13</v>
      </c>
      <c r="I38" s="7" t="s">
        <v>22</v>
      </c>
      <c r="J38" s="7" t="s">
        <v>122</v>
      </c>
      <c r="K38" s="57"/>
      <c r="L38" s="57"/>
      <c r="M38" s="7" t="s">
        <v>44</v>
      </c>
      <c r="N38" s="7" t="s">
        <v>44</v>
      </c>
      <c r="O38" s="57"/>
      <c r="P38" s="7" t="s">
        <v>27</v>
      </c>
      <c r="Q38" s="7" t="s">
        <v>14</v>
      </c>
      <c r="R38" s="7" t="s">
        <v>17</v>
      </c>
      <c r="S38" s="57"/>
      <c r="T38" s="10" t="s">
        <v>123</v>
      </c>
    </row>
    <row r="39" spans="2:20" ht="12.75" customHeight="1">
      <c r="B39" s="6" t="s">
        <v>924</v>
      </c>
      <c r="C39" s="7" t="s">
        <v>925</v>
      </c>
      <c r="D39" s="58">
        <v>42525</v>
      </c>
      <c r="E39" s="58">
        <v>42529</v>
      </c>
      <c r="F39" s="57">
        <v>1</v>
      </c>
      <c r="G39" s="57">
        <v>321</v>
      </c>
      <c r="H39" s="7" t="s">
        <v>13</v>
      </c>
      <c r="I39" s="7" t="s">
        <v>22</v>
      </c>
      <c r="J39" s="7" t="s">
        <v>118</v>
      </c>
      <c r="K39" s="57"/>
      <c r="L39" s="57"/>
      <c r="M39" s="7" t="s">
        <v>315</v>
      </c>
      <c r="N39" s="7" t="s">
        <v>28</v>
      </c>
      <c r="O39" s="57"/>
      <c r="P39" s="7" t="s">
        <v>14</v>
      </c>
      <c r="Q39" s="7" t="s">
        <v>14</v>
      </c>
      <c r="R39" s="7" t="s">
        <v>17</v>
      </c>
      <c r="S39" s="7" t="s">
        <v>926</v>
      </c>
      <c r="T39" s="10" t="s">
        <v>123</v>
      </c>
    </row>
    <row r="40" spans="2:20" ht="12.75" customHeight="1">
      <c r="B40" s="6" t="s">
        <v>927</v>
      </c>
      <c r="C40" s="7" t="s">
        <v>861</v>
      </c>
      <c r="D40" s="58">
        <v>42529</v>
      </c>
      <c r="E40" s="58">
        <v>42533</v>
      </c>
      <c r="F40" s="57">
        <v>1</v>
      </c>
      <c r="G40" s="57">
        <v>216</v>
      </c>
      <c r="H40" s="7" t="s">
        <v>13</v>
      </c>
      <c r="I40" s="7" t="s">
        <v>21</v>
      </c>
      <c r="J40" s="7" t="s">
        <v>122</v>
      </c>
      <c r="K40" s="57"/>
      <c r="L40" s="57"/>
      <c r="M40" s="7" t="s">
        <v>32</v>
      </c>
      <c r="N40" s="7" t="s">
        <v>32</v>
      </c>
      <c r="O40" s="7"/>
      <c r="P40" s="7" t="s">
        <v>14</v>
      </c>
      <c r="Q40" s="7" t="s">
        <v>14</v>
      </c>
      <c r="R40" s="7" t="s">
        <v>17</v>
      </c>
      <c r="S40" s="7"/>
      <c r="T40" s="10" t="s">
        <v>123</v>
      </c>
    </row>
    <row r="41" spans="2:20" ht="25.5" customHeight="1">
      <c r="B41" s="6" t="s">
        <v>928</v>
      </c>
      <c r="C41" s="7" t="s">
        <v>929</v>
      </c>
      <c r="D41" s="58">
        <v>42531</v>
      </c>
      <c r="E41" s="58">
        <v>42534</v>
      </c>
      <c r="F41" s="57">
        <v>1</v>
      </c>
      <c r="G41" s="57">
        <v>224</v>
      </c>
      <c r="H41" s="7" t="s">
        <v>12</v>
      </c>
      <c r="I41" s="7" t="s">
        <v>21</v>
      </c>
      <c r="J41" s="7" t="s">
        <v>122</v>
      </c>
      <c r="K41" s="57">
        <v>1</v>
      </c>
      <c r="L41" s="57"/>
      <c r="M41" s="7" t="s">
        <v>28</v>
      </c>
      <c r="N41" s="7" t="s">
        <v>28</v>
      </c>
      <c r="O41" s="57"/>
      <c r="P41" s="7" t="s">
        <v>14</v>
      </c>
      <c r="Q41" s="7" t="s">
        <v>14</v>
      </c>
      <c r="R41" s="7" t="s">
        <v>16</v>
      </c>
      <c r="S41" s="57"/>
      <c r="T41" s="10" t="s">
        <v>140</v>
      </c>
    </row>
    <row r="42" spans="2:20" ht="12.75" customHeight="1">
      <c r="B42" s="6" t="s">
        <v>930</v>
      </c>
      <c r="C42" s="7" t="s">
        <v>931</v>
      </c>
      <c r="D42" s="58">
        <v>42513</v>
      </c>
      <c r="E42" s="58">
        <v>42537</v>
      </c>
      <c r="F42" s="57">
        <v>1</v>
      </c>
      <c r="G42" s="57">
        <v>187</v>
      </c>
      <c r="H42" s="7" t="s">
        <v>12</v>
      </c>
      <c r="I42" s="7" t="s">
        <v>21</v>
      </c>
      <c r="J42" s="7" t="s">
        <v>122</v>
      </c>
      <c r="K42" s="57"/>
      <c r="L42" s="57"/>
      <c r="M42" s="7" t="s">
        <v>40</v>
      </c>
      <c r="N42" s="7" t="s">
        <v>40</v>
      </c>
      <c r="O42" s="7" t="s">
        <v>102</v>
      </c>
      <c r="P42" s="7" t="s">
        <v>25</v>
      </c>
      <c r="Q42" s="7" t="s">
        <v>14</v>
      </c>
      <c r="R42" s="7" t="s">
        <v>16</v>
      </c>
      <c r="S42" s="57"/>
      <c r="T42" s="10" t="s">
        <v>125</v>
      </c>
    </row>
    <row r="43" spans="2:20" ht="12.75" customHeight="1">
      <c r="B43" s="6" t="s">
        <v>932</v>
      </c>
      <c r="C43" s="7" t="s">
        <v>933</v>
      </c>
      <c r="D43" s="58">
        <v>42490</v>
      </c>
      <c r="E43" s="58">
        <v>42539</v>
      </c>
      <c r="F43" s="57">
        <v>1</v>
      </c>
      <c r="G43" s="57">
        <v>379</v>
      </c>
      <c r="H43" s="7" t="s">
        <v>12</v>
      </c>
      <c r="I43" s="7" t="s">
        <v>21</v>
      </c>
      <c r="J43" s="7" t="s">
        <v>122</v>
      </c>
      <c r="K43" s="57">
        <v>1</v>
      </c>
      <c r="L43" s="57"/>
      <c r="M43" s="72" t="s">
        <v>934</v>
      </c>
      <c r="N43" s="7" t="s">
        <v>934</v>
      </c>
      <c r="O43" s="57"/>
      <c r="P43" s="7" t="s">
        <v>14</v>
      </c>
      <c r="Q43" s="7" t="s">
        <v>14</v>
      </c>
      <c r="R43" s="7" t="s">
        <v>16</v>
      </c>
      <c r="S43" s="57" t="s">
        <v>634</v>
      </c>
      <c r="T43" s="10" t="s">
        <v>125</v>
      </c>
    </row>
    <row r="44" spans="2:20" ht="12.75" customHeight="1">
      <c r="B44" s="6" t="s">
        <v>935</v>
      </c>
      <c r="C44" s="7" t="s">
        <v>367</v>
      </c>
      <c r="D44" s="58">
        <v>42552</v>
      </c>
      <c r="E44" s="58">
        <v>42556</v>
      </c>
      <c r="F44" s="57">
        <v>1</v>
      </c>
      <c r="G44" s="57">
        <v>288</v>
      </c>
      <c r="H44" s="7" t="s">
        <v>12</v>
      </c>
      <c r="I44" s="7" t="s">
        <v>22</v>
      </c>
      <c r="J44" s="7" t="s">
        <v>118</v>
      </c>
      <c r="K44" s="57"/>
      <c r="L44" s="7"/>
      <c r="M44" s="7" t="s">
        <v>32</v>
      </c>
      <c r="N44" s="7" t="s">
        <v>32</v>
      </c>
      <c r="O44" s="7"/>
      <c r="P44" s="7" t="s">
        <v>14</v>
      </c>
      <c r="Q44" s="7" t="s">
        <v>14</v>
      </c>
      <c r="R44" s="7" t="s">
        <v>17</v>
      </c>
      <c r="S44" s="7"/>
      <c r="T44" s="10" t="s">
        <v>123</v>
      </c>
    </row>
    <row r="45" spans="2:20" ht="12.75" customHeight="1">
      <c r="B45" s="6" t="s">
        <v>936</v>
      </c>
      <c r="C45" s="7" t="s">
        <v>937</v>
      </c>
      <c r="D45" s="58">
        <v>42559</v>
      </c>
      <c r="E45" s="58">
        <v>42559</v>
      </c>
      <c r="F45" s="57">
        <v>1</v>
      </c>
      <c r="G45" s="57">
        <v>240</v>
      </c>
      <c r="H45" s="7" t="s">
        <v>12</v>
      </c>
      <c r="I45" s="7" t="s">
        <v>21</v>
      </c>
      <c r="J45" s="7" t="s">
        <v>122</v>
      </c>
      <c r="K45" s="57"/>
      <c r="L45" s="57"/>
      <c r="M45" s="14" t="s">
        <v>29</v>
      </c>
      <c r="N45" s="14" t="s">
        <v>29</v>
      </c>
      <c r="O45" s="57"/>
      <c r="P45" s="7" t="s">
        <v>14</v>
      </c>
      <c r="Q45" s="7" t="s">
        <v>14</v>
      </c>
      <c r="R45" s="7" t="s">
        <v>17</v>
      </c>
      <c r="S45" s="57"/>
      <c r="T45" s="10" t="s">
        <v>123</v>
      </c>
    </row>
    <row r="46" spans="2:20" ht="12.75" customHeight="1">
      <c r="B46" s="6" t="s">
        <v>938</v>
      </c>
      <c r="C46" s="7" t="s">
        <v>367</v>
      </c>
      <c r="D46" s="58">
        <v>42572</v>
      </c>
      <c r="E46" s="58">
        <v>42574</v>
      </c>
      <c r="F46" s="57">
        <v>1</v>
      </c>
      <c r="G46" s="57">
        <v>224</v>
      </c>
      <c r="H46" s="7" t="s">
        <v>13</v>
      </c>
      <c r="I46" s="7" t="s">
        <v>22</v>
      </c>
      <c r="J46" s="7" t="s">
        <v>118</v>
      </c>
      <c r="K46" s="57"/>
      <c r="L46" s="7"/>
      <c r="M46" s="7" t="s">
        <v>32</v>
      </c>
      <c r="N46" s="7" t="s">
        <v>32</v>
      </c>
      <c r="O46" s="7"/>
      <c r="P46" s="7" t="s">
        <v>14</v>
      </c>
      <c r="Q46" s="7" t="s">
        <v>14</v>
      </c>
      <c r="R46" s="7" t="s">
        <v>17</v>
      </c>
      <c r="S46" s="7"/>
      <c r="T46" s="10" t="s">
        <v>123</v>
      </c>
    </row>
    <row r="47" spans="2:20" ht="12.75" customHeight="1">
      <c r="B47" s="6" t="s">
        <v>939</v>
      </c>
      <c r="C47" s="7" t="s">
        <v>367</v>
      </c>
      <c r="D47" s="58">
        <v>42574</v>
      </c>
      <c r="E47" s="58">
        <v>42575</v>
      </c>
      <c r="F47" s="57">
        <v>1</v>
      </c>
      <c r="G47" s="57">
        <v>220</v>
      </c>
      <c r="H47" s="7" t="s">
        <v>13</v>
      </c>
      <c r="I47" s="7" t="s">
        <v>22</v>
      </c>
      <c r="J47" s="7" t="s">
        <v>118</v>
      </c>
      <c r="K47" s="57"/>
      <c r="L47" s="7"/>
      <c r="M47" s="7" t="s">
        <v>32</v>
      </c>
      <c r="N47" s="7" t="s">
        <v>32</v>
      </c>
      <c r="O47" s="7"/>
      <c r="P47" s="7" t="s">
        <v>14</v>
      </c>
      <c r="Q47" s="7" t="s">
        <v>14</v>
      </c>
      <c r="R47" s="7" t="s">
        <v>17</v>
      </c>
      <c r="S47" s="7"/>
      <c r="T47" s="10" t="s">
        <v>123</v>
      </c>
    </row>
    <row r="48" spans="2:20" ht="12.75" customHeight="1">
      <c r="B48" s="6" t="s">
        <v>940</v>
      </c>
      <c r="C48" s="7" t="s">
        <v>941</v>
      </c>
      <c r="D48" s="58">
        <v>42575</v>
      </c>
      <c r="E48" s="58">
        <v>42579</v>
      </c>
      <c r="F48" s="57">
        <v>1</v>
      </c>
      <c r="G48" s="57">
        <v>464</v>
      </c>
      <c r="H48" s="7" t="s">
        <v>12</v>
      </c>
      <c r="I48" s="7" t="s">
        <v>21</v>
      </c>
      <c r="J48" s="7" t="s">
        <v>122</v>
      </c>
      <c r="K48" s="57"/>
      <c r="L48" s="57"/>
      <c r="M48" s="7" t="s">
        <v>942</v>
      </c>
      <c r="N48" s="7" t="s">
        <v>942</v>
      </c>
      <c r="O48" s="57"/>
      <c r="P48" s="7" t="s">
        <v>20</v>
      </c>
      <c r="Q48" s="7" t="s">
        <v>14</v>
      </c>
      <c r="R48" s="7" t="s">
        <v>16</v>
      </c>
      <c r="S48" s="57"/>
      <c r="T48" s="10" t="s">
        <v>457</v>
      </c>
    </row>
    <row r="49" spans="2:20" ht="13.5" customHeight="1">
      <c r="B49" s="6" t="s">
        <v>943</v>
      </c>
      <c r="C49" s="7" t="s">
        <v>944</v>
      </c>
      <c r="D49" s="58">
        <v>42533</v>
      </c>
      <c r="E49" s="58">
        <v>42579</v>
      </c>
      <c r="F49" s="57">
        <v>1</v>
      </c>
      <c r="G49" s="57">
        <v>906</v>
      </c>
      <c r="H49" s="7" t="s">
        <v>13</v>
      </c>
      <c r="I49" s="7" t="s">
        <v>22</v>
      </c>
      <c r="J49" s="7" t="s">
        <v>122</v>
      </c>
      <c r="K49" s="57"/>
      <c r="L49" s="57"/>
      <c r="M49" s="7" t="s">
        <v>32</v>
      </c>
      <c r="N49" s="7" t="s">
        <v>32</v>
      </c>
      <c r="O49" s="57"/>
      <c r="P49" s="7" t="s">
        <v>14</v>
      </c>
      <c r="Q49" s="7" t="s">
        <v>14</v>
      </c>
      <c r="R49" s="7" t="s">
        <v>16</v>
      </c>
      <c r="S49" s="57"/>
      <c r="T49" s="10" t="s">
        <v>156</v>
      </c>
    </row>
    <row r="50" spans="2:20" ht="25.5" customHeight="1">
      <c r="B50" s="6" t="s">
        <v>945</v>
      </c>
      <c r="C50" s="7" t="s">
        <v>946</v>
      </c>
      <c r="D50" s="58">
        <v>42581</v>
      </c>
      <c r="E50" s="58">
        <v>42581</v>
      </c>
      <c r="F50" s="57">
        <v>1</v>
      </c>
      <c r="G50" s="57">
        <v>208</v>
      </c>
      <c r="H50" s="7" t="s">
        <v>12</v>
      </c>
      <c r="I50" s="7" t="s">
        <v>21</v>
      </c>
      <c r="J50" s="7" t="s">
        <v>118</v>
      </c>
      <c r="K50" s="57"/>
      <c r="L50" s="57"/>
      <c r="M50" s="14" t="s">
        <v>29</v>
      </c>
      <c r="N50" s="14" t="s">
        <v>29</v>
      </c>
      <c r="O50" s="57"/>
      <c r="P50" s="7" t="s">
        <v>14</v>
      </c>
      <c r="Q50" s="7" t="s">
        <v>14</v>
      </c>
      <c r="R50" s="7" t="s">
        <v>17</v>
      </c>
      <c r="S50" s="57"/>
      <c r="T50" s="10" t="s">
        <v>123</v>
      </c>
    </row>
    <row r="51" spans="2:20" ht="13.5" customHeight="1">
      <c r="B51" s="6" t="s">
        <v>947</v>
      </c>
      <c r="C51" s="7" t="s">
        <v>367</v>
      </c>
      <c r="D51" s="58">
        <v>42578</v>
      </c>
      <c r="E51" s="58">
        <v>42581</v>
      </c>
      <c r="F51" s="57">
        <v>1</v>
      </c>
      <c r="G51" s="57">
        <v>158</v>
      </c>
      <c r="H51" s="7" t="s">
        <v>13</v>
      </c>
      <c r="I51" s="7" t="s">
        <v>22</v>
      </c>
      <c r="J51" s="7" t="s">
        <v>118</v>
      </c>
      <c r="K51" s="57"/>
      <c r="L51" s="7"/>
      <c r="M51" s="7" t="s">
        <v>32</v>
      </c>
      <c r="N51" s="7" t="s">
        <v>32</v>
      </c>
      <c r="O51" s="7"/>
      <c r="P51" s="7" t="s">
        <v>14</v>
      </c>
      <c r="Q51" s="7" t="s">
        <v>14</v>
      </c>
      <c r="R51" s="7" t="s">
        <v>17</v>
      </c>
      <c r="S51" s="7"/>
      <c r="T51" s="10" t="s">
        <v>123</v>
      </c>
    </row>
    <row r="52" spans="2:20" ht="12.75" customHeight="1">
      <c r="B52" s="6" t="s">
        <v>948</v>
      </c>
      <c r="C52" s="7" t="s">
        <v>949</v>
      </c>
      <c r="D52" s="58">
        <v>42581</v>
      </c>
      <c r="E52" s="58">
        <v>42582</v>
      </c>
      <c r="F52" s="57">
        <v>1</v>
      </c>
      <c r="G52" s="57">
        <v>127</v>
      </c>
      <c r="H52" s="7" t="s">
        <v>13</v>
      </c>
      <c r="I52" s="7" t="s">
        <v>21</v>
      </c>
      <c r="J52" s="7" t="s">
        <v>122</v>
      </c>
      <c r="K52" s="57">
        <v>1</v>
      </c>
      <c r="L52" s="57"/>
      <c r="M52" s="7" t="s">
        <v>110</v>
      </c>
      <c r="N52" s="7" t="s">
        <v>29</v>
      </c>
      <c r="O52" s="57"/>
      <c r="P52" s="7" t="s">
        <v>14</v>
      </c>
      <c r="Q52" s="7" t="s">
        <v>14</v>
      </c>
      <c r="R52" s="7" t="s">
        <v>17</v>
      </c>
      <c r="S52" s="7" t="s">
        <v>806</v>
      </c>
      <c r="T52" s="10" t="s">
        <v>123</v>
      </c>
    </row>
    <row r="53" spans="2:20" ht="12.75" customHeight="1">
      <c r="B53" s="6" t="s">
        <v>950</v>
      </c>
      <c r="C53" s="7" t="s">
        <v>951</v>
      </c>
      <c r="D53" s="58">
        <v>42570</v>
      </c>
      <c r="E53" s="58">
        <v>42582</v>
      </c>
      <c r="F53" s="57">
        <v>1</v>
      </c>
      <c r="G53" s="57">
        <v>369</v>
      </c>
      <c r="H53" s="7" t="s">
        <v>12</v>
      </c>
      <c r="I53" s="7" t="s">
        <v>22</v>
      </c>
      <c r="J53" s="7" t="s">
        <v>122</v>
      </c>
      <c r="K53" s="57"/>
      <c r="L53" s="57"/>
      <c r="M53" s="7" t="s">
        <v>29</v>
      </c>
      <c r="N53" s="7" t="s">
        <v>29</v>
      </c>
      <c r="O53" s="57"/>
      <c r="P53" s="7" t="s">
        <v>14</v>
      </c>
      <c r="Q53" s="7" t="s">
        <v>14</v>
      </c>
      <c r="R53" s="7" t="s">
        <v>17</v>
      </c>
      <c r="S53" s="57"/>
      <c r="T53" s="10" t="s">
        <v>123</v>
      </c>
    </row>
    <row r="54" spans="2:20" ht="12.75" customHeight="1">
      <c r="B54" s="6" t="s">
        <v>952</v>
      </c>
      <c r="C54" s="23" t="s">
        <v>953</v>
      </c>
      <c r="D54" s="58">
        <v>42582</v>
      </c>
      <c r="E54" s="58">
        <v>42583</v>
      </c>
      <c r="F54" s="57">
        <v>1</v>
      </c>
      <c r="G54" s="57">
        <v>184</v>
      </c>
      <c r="H54" s="7" t="s">
        <v>13</v>
      </c>
      <c r="I54" s="7" t="s">
        <v>22</v>
      </c>
      <c r="J54" s="7" t="s">
        <v>122</v>
      </c>
      <c r="K54" s="57">
        <v>1</v>
      </c>
      <c r="L54" s="57"/>
      <c r="M54" s="7" t="s">
        <v>109</v>
      </c>
      <c r="N54" s="7" t="s">
        <v>29</v>
      </c>
      <c r="O54" s="57"/>
      <c r="P54" s="7" t="s">
        <v>14</v>
      </c>
      <c r="Q54" s="7" t="s">
        <v>14</v>
      </c>
      <c r="R54" s="7" t="s">
        <v>16</v>
      </c>
      <c r="S54" s="7" t="s">
        <v>806</v>
      </c>
      <c r="T54" s="10" t="s">
        <v>130</v>
      </c>
    </row>
    <row r="55" spans="2:20" ht="25.5" customHeight="1">
      <c r="B55" s="6" t="s">
        <v>954</v>
      </c>
      <c r="C55" s="7" t="s">
        <v>955</v>
      </c>
      <c r="D55" s="58">
        <v>42539</v>
      </c>
      <c r="E55" s="58">
        <v>42585</v>
      </c>
      <c r="F55" s="57">
        <v>1</v>
      </c>
      <c r="G55" s="57">
        <v>272</v>
      </c>
      <c r="H55" s="7" t="s">
        <v>12</v>
      </c>
      <c r="I55" s="7" t="s">
        <v>21</v>
      </c>
      <c r="J55" s="7" t="s">
        <v>122</v>
      </c>
      <c r="K55" s="57"/>
      <c r="L55" s="57"/>
      <c r="M55" s="7" t="s">
        <v>32</v>
      </c>
      <c r="N55" s="7" t="s">
        <v>32</v>
      </c>
      <c r="O55" s="57"/>
      <c r="P55" s="7" t="s">
        <v>14</v>
      </c>
      <c r="Q55" s="7" t="s">
        <v>14</v>
      </c>
      <c r="R55" s="7" t="s">
        <v>16</v>
      </c>
      <c r="S55" s="7" t="s">
        <v>638</v>
      </c>
      <c r="T55" s="10" t="s">
        <v>125</v>
      </c>
    </row>
    <row r="56" spans="2:20" ht="25.5" customHeight="1">
      <c r="B56" s="6" t="s">
        <v>956</v>
      </c>
      <c r="C56" s="7" t="s">
        <v>879</v>
      </c>
      <c r="D56" s="58">
        <v>42585</v>
      </c>
      <c r="E56" s="58">
        <v>42586</v>
      </c>
      <c r="F56" s="57">
        <v>1</v>
      </c>
      <c r="G56" s="57">
        <v>343</v>
      </c>
      <c r="H56" s="7" t="s">
        <v>12</v>
      </c>
      <c r="I56" s="7" t="s">
        <v>22</v>
      </c>
      <c r="J56" s="7" t="s">
        <v>118</v>
      </c>
      <c r="K56" s="57"/>
      <c r="L56" s="57"/>
      <c r="M56" s="7" t="s">
        <v>32</v>
      </c>
      <c r="N56" s="7" t="s">
        <v>32</v>
      </c>
      <c r="O56" s="57"/>
      <c r="P56" s="7" t="s">
        <v>14</v>
      </c>
      <c r="Q56" s="7" t="s">
        <v>14</v>
      </c>
      <c r="R56" s="7" t="s">
        <v>16</v>
      </c>
      <c r="S56" s="57"/>
      <c r="T56" s="10" t="s">
        <v>779</v>
      </c>
    </row>
    <row r="57" spans="2:20" ht="12.75" customHeight="1">
      <c r="B57" s="6" t="s">
        <v>957</v>
      </c>
      <c r="C57" s="7" t="s">
        <v>367</v>
      </c>
      <c r="D57" s="58">
        <v>42585</v>
      </c>
      <c r="E57" s="58">
        <v>42586</v>
      </c>
      <c r="F57" s="57">
        <v>1</v>
      </c>
      <c r="G57" s="57">
        <v>288</v>
      </c>
      <c r="H57" s="7" t="s">
        <v>13</v>
      </c>
      <c r="I57" s="7" t="s">
        <v>22</v>
      </c>
      <c r="J57" s="7" t="s">
        <v>118</v>
      </c>
      <c r="K57" s="57"/>
      <c r="L57" s="7"/>
      <c r="M57" s="7" t="s">
        <v>32</v>
      </c>
      <c r="N57" s="7" t="s">
        <v>32</v>
      </c>
      <c r="O57" s="7"/>
      <c r="P57" s="7" t="s">
        <v>14</v>
      </c>
      <c r="Q57" s="7" t="s">
        <v>14</v>
      </c>
      <c r="R57" s="7" t="s">
        <v>17</v>
      </c>
      <c r="S57" s="7"/>
      <c r="T57" s="10" t="s">
        <v>123</v>
      </c>
    </row>
    <row r="58" spans="2:20" ht="26.25" customHeight="1">
      <c r="B58" s="6" t="s">
        <v>958</v>
      </c>
      <c r="C58" s="7" t="s">
        <v>367</v>
      </c>
      <c r="D58" s="58">
        <v>42586</v>
      </c>
      <c r="E58" s="58">
        <v>42590</v>
      </c>
      <c r="F58" s="57">
        <v>1</v>
      </c>
      <c r="G58" s="57">
        <v>351</v>
      </c>
      <c r="H58" s="7" t="s">
        <v>13</v>
      </c>
      <c r="I58" s="7" t="s">
        <v>22</v>
      </c>
      <c r="J58" s="7" t="s">
        <v>118</v>
      </c>
      <c r="K58" s="57"/>
      <c r="L58" s="7"/>
      <c r="M58" s="7" t="s">
        <v>32</v>
      </c>
      <c r="N58" s="7" t="s">
        <v>32</v>
      </c>
      <c r="O58" s="7"/>
      <c r="P58" s="7" t="s">
        <v>14</v>
      </c>
      <c r="Q58" s="7" t="s">
        <v>14</v>
      </c>
      <c r="R58" s="7" t="s">
        <v>17</v>
      </c>
      <c r="S58" s="7"/>
      <c r="T58" s="10" t="s">
        <v>123</v>
      </c>
    </row>
    <row r="59" spans="2:20" ht="12.75" customHeight="1">
      <c r="B59" s="6" t="s">
        <v>959</v>
      </c>
      <c r="C59" s="7" t="s">
        <v>367</v>
      </c>
      <c r="D59" s="58">
        <v>42590</v>
      </c>
      <c r="E59" s="58">
        <v>42592</v>
      </c>
      <c r="F59" s="57">
        <v>1</v>
      </c>
      <c r="G59" s="57">
        <v>224</v>
      </c>
      <c r="H59" s="7" t="s">
        <v>13</v>
      </c>
      <c r="I59" s="7" t="s">
        <v>22</v>
      </c>
      <c r="J59" s="7" t="s">
        <v>118</v>
      </c>
      <c r="K59" s="57"/>
      <c r="L59" s="7"/>
      <c r="M59" s="7" t="s">
        <v>32</v>
      </c>
      <c r="N59" s="7" t="s">
        <v>32</v>
      </c>
      <c r="O59" s="7"/>
      <c r="P59" s="7" t="s">
        <v>14</v>
      </c>
      <c r="Q59" s="7" t="s">
        <v>14</v>
      </c>
      <c r="R59" s="7" t="s">
        <v>17</v>
      </c>
      <c r="S59" s="7"/>
      <c r="T59" s="10" t="s">
        <v>123</v>
      </c>
    </row>
    <row r="60" spans="2:20" ht="12.75" customHeight="1">
      <c r="B60" s="6" t="s">
        <v>960</v>
      </c>
      <c r="C60" s="7" t="s">
        <v>367</v>
      </c>
      <c r="D60" s="58">
        <v>42592</v>
      </c>
      <c r="E60" s="58">
        <v>42594</v>
      </c>
      <c r="F60" s="57">
        <v>1</v>
      </c>
      <c r="G60" s="57">
        <v>242</v>
      </c>
      <c r="H60" s="7" t="s">
        <v>13</v>
      </c>
      <c r="I60" s="7" t="s">
        <v>22</v>
      </c>
      <c r="J60" s="7" t="s">
        <v>118</v>
      </c>
      <c r="K60" s="57"/>
      <c r="L60" s="7"/>
      <c r="M60" s="7" t="s">
        <v>32</v>
      </c>
      <c r="N60" s="7" t="s">
        <v>32</v>
      </c>
      <c r="O60" s="7"/>
      <c r="P60" s="7" t="s">
        <v>14</v>
      </c>
      <c r="Q60" s="7" t="s">
        <v>14</v>
      </c>
      <c r="R60" s="7" t="s">
        <v>17</v>
      </c>
      <c r="S60" s="7"/>
      <c r="T60" s="10" t="s">
        <v>123</v>
      </c>
    </row>
    <row r="61" spans="2:20" ht="12.75" customHeight="1">
      <c r="B61" s="6" t="s">
        <v>961</v>
      </c>
      <c r="C61" s="7" t="s">
        <v>367</v>
      </c>
      <c r="D61" s="23">
        <v>42595</v>
      </c>
      <c r="E61" s="58">
        <v>42596</v>
      </c>
      <c r="F61" s="57">
        <v>1</v>
      </c>
      <c r="G61" s="57">
        <v>223</v>
      </c>
      <c r="H61" s="7" t="s">
        <v>13</v>
      </c>
      <c r="I61" s="7" t="s">
        <v>22</v>
      </c>
      <c r="J61" s="7" t="s">
        <v>118</v>
      </c>
      <c r="K61" s="57"/>
      <c r="L61" s="7"/>
      <c r="M61" s="7" t="s">
        <v>32</v>
      </c>
      <c r="N61" s="7" t="s">
        <v>32</v>
      </c>
      <c r="O61" s="7"/>
      <c r="P61" s="7" t="s">
        <v>14</v>
      </c>
      <c r="Q61" s="7" t="s">
        <v>14</v>
      </c>
      <c r="R61" s="7" t="s">
        <v>17</v>
      </c>
      <c r="S61" s="7"/>
      <c r="T61" s="10" t="s">
        <v>123</v>
      </c>
    </row>
    <row r="62" spans="2:20" ht="25.5" customHeight="1">
      <c r="B62" s="6" t="s">
        <v>962</v>
      </c>
      <c r="C62" s="7" t="s">
        <v>367</v>
      </c>
      <c r="D62" s="58">
        <v>42596</v>
      </c>
      <c r="E62" s="58">
        <v>42600</v>
      </c>
      <c r="F62" s="57">
        <v>1</v>
      </c>
      <c r="G62" s="57">
        <v>294</v>
      </c>
      <c r="H62" s="7" t="s">
        <v>13</v>
      </c>
      <c r="I62" s="7" t="s">
        <v>22</v>
      </c>
      <c r="J62" s="7" t="s">
        <v>118</v>
      </c>
      <c r="K62" s="57"/>
      <c r="L62" s="7"/>
      <c r="M62" s="7" t="s">
        <v>32</v>
      </c>
      <c r="N62" s="7" t="s">
        <v>32</v>
      </c>
      <c r="O62" s="7"/>
      <c r="P62" s="7" t="s">
        <v>14</v>
      </c>
      <c r="Q62" s="7" t="s">
        <v>14</v>
      </c>
      <c r="R62" s="7" t="s">
        <v>17</v>
      </c>
      <c r="S62" s="7"/>
      <c r="T62" s="10" t="s">
        <v>123</v>
      </c>
    </row>
    <row r="63" spans="2:20" ht="12.75" customHeight="1">
      <c r="B63" s="6" t="s">
        <v>963</v>
      </c>
      <c r="C63" s="7" t="s">
        <v>964</v>
      </c>
      <c r="D63" s="58">
        <v>42586</v>
      </c>
      <c r="E63" s="58">
        <v>42601</v>
      </c>
      <c r="F63" s="57">
        <v>1</v>
      </c>
      <c r="G63" s="57">
        <v>352</v>
      </c>
      <c r="H63" s="7" t="s">
        <v>13</v>
      </c>
      <c r="I63" s="7" t="s">
        <v>22</v>
      </c>
      <c r="J63" s="7" t="s">
        <v>122</v>
      </c>
      <c r="K63" s="57"/>
      <c r="L63" s="57"/>
      <c r="M63" s="7" t="s">
        <v>29</v>
      </c>
      <c r="N63" s="7" t="s">
        <v>29</v>
      </c>
      <c r="O63" s="57"/>
      <c r="P63" s="7" t="s">
        <v>14</v>
      </c>
      <c r="Q63" s="7" t="s">
        <v>14</v>
      </c>
      <c r="R63" s="7" t="s">
        <v>17</v>
      </c>
      <c r="S63" s="57"/>
      <c r="T63" s="10" t="s">
        <v>123</v>
      </c>
    </row>
    <row r="64" spans="2:20" ht="12.75" customHeight="1">
      <c r="B64" s="6" t="s">
        <v>965</v>
      </c>
      <c r="C64" s="7" t="s">
        <v>966</v>
      </c>
      <c r="D64" s="58">
        <v>42583</v>
      </c>
      <c r="E64" s="58">
        <v>42604</v>
      </c>
      <c r="F64" s="57">
        <v>1</v>
      </c>
      <c r="G64" s="57">
        <v>496</v>
      </c>
      <c r="H64" s="7" t="s">
        <v>13</v>
      </c>
      <c r="I64" s="7" t="s">
        <v>21</v>
      </c>
      <c r="J64" s="7" t="s">
        <v>118</v>
      </c>
      <c r="K64" s="57">
        <v>1</v>
      </c>
      <c r="L64" s="57"/>
      <c r="M64" s="7" t="s">
        <v>29</v>
      </c>
      <c r="N64" s="7" t="s">
        <v>967</v>
      </c>
      <c r="O64" s="57"/>
      <c r="P64" s="7" t="s">
        <v>14</v>
      </c>
      <c r="Q64" s="7" t="s">
        <v>14</v>
      </c>
      <c r="R64" s="7" t="s">
        <v>17</v>
      </c>
      <c r="S64" s="7" t="s">
        <v>806</v>
      </c>
      <c r="T64" s="10" t="s">
        <v>123</v>
      </c>
    </row>
    <row r="65" spans="2:20" ht="14.25" customHeight="1">
      <c r="B65" s="6" t="s">
        <v>968</v>
      </c>
      <c r="C65" s="7" t="s">
        <v>367</v>
      </c>
      <c r="D65" s="58">
        <v>42607</v>
      </c>
      <c r="E65" s="58">
        <v>42608</v>
      </c>
      <c r="F65" s="57">
        <v>1</v>
      </c>
      <c r="G65" s="57">
        <v>232</v>
      </c>
      <c r="H65" s="7" t="s">
        <v>13</v>
      </c>
      <c r="I65" s="7" t="s">
        <v>22</v>
      </c>
      <c r="J65" s="7" t="s">
        <v>118</v>
      </c>
      <c r="K65" s="57"/>
      <c r="L65" s="7"/>
      <c r="M65" s="7" t="s">
        <v>32</v>
      </c>
      <c r="N65" s="7" t="s">
        <v>32</v>
      </c>
      <c r="O65" s="7"/>
      <c r="P65" s="7" t="s">
        <v>14</v>
      </c>
      <c r="Q65" s="7" t="s">
        <v>14</v>
      </c>
      <c r="R65" s="7" t="s">
        <v>17</v>
      </c>
      <c r="S65" s="7"/>
      <c r="T65" s="10" t="s">
        <v>123</v>
      </c>
    </row>
    <row r="66" spans="2:20" ht="14.25" customHeight="1">
      <c r="B66" s="6" t="s">
        <v>969</v>
      </c>
      <c r="C66" s="7" t="s">
        <v>970</v>
      </c>
      <c r="D66" s="58">
        <v>42599</v>
      </c>
      <c r="E66" s="58">
        <v>42609</v>
      </c>
      <c r="F66" s="7">
        <v>1</v>
      </c>
      <c r="G66" s="57">
        <v>320</v>
      </c>
      <c r="H66" s="7" t="s">
        <v>12</v>
      </c>
      <c r="I66" s="7" t="s">
        <v>21</v>
      </c>
      <c r="J66" s="7" t="s">
        <v>122</v>
      </c>
      <c r="K66" s="57"/>
      <c r="L66" s="7"/>
      <c r="M66" s="7" t="s">
        <v>29</v>
      </c>
      <c r="N66" s="7" t="s">
        <v>29</v>
      </c>
      <c r="O66" s="7"/>
      <c r="P66" s="7" t="s">
        <v>14</v>
      </c>
      <c r="Q66" s="7" t="s">
        <v>14</v>
      </c>
      <c r="R66" s="7" t="s">
        <v>16</v>
      </c>
      <c r="S66" s="7"/>
      <c r="T66" s="10" t="s">
        <v>432</v>
      </c>
    </row>
    <row r="67" spans="2:20" ht="25.5" customHeight="1">
      <c r="B67" s="6" t="s">
        <v>971</v>
      </c>
      <c r="C67" s="7" t="s">
        <v>367</v>
      </c>
      <c r="D67" s="58">
        <v>42610</v>
      </c>
      <c r="E67" s="58">
        <v>42611</v>
      </c>
      <c r="F67" s="57">
        <v>1</v>
      </c>
      <c r="G67" s="57">
        <v>286</v>
      </c>
      <c r="H67" s="7" t="s">
        <v>13</v>
      </c>
      <c r="I67" s="7" t="s">
        <v>22</v>
      </c>
      <c r="J67" s="7" t="s">
        <v>118</v>
      </c>
      <c r="K67" s="57"/>
      <c r="L67" s="7"/>
      <c r="M67" s="7" t="s">
        <v>32</v>
      </c>
      <c r="N67" s="7" t="s">
        <v>32</v>
      </c>
      <c r="O67" s="7"/>
      <c r="P67" s="7" t="s">
        <v>14</v>
      </c>
      <c r="Q67" s="7" t="s">
        <v>14</v>
      </c>
      <c r="R67" s="7" t="s">
        <v>17</v>
      </c>
      <c r="S67" s="7"/>
      <c r="T67" s="10" t="s">
        <v>123</v>
      </c>
    </row>
    <row r="68" spans="2:20" ht="24.75" customHeight="1">
      <c r="B68" s="6" t="s">
        <v>972</v>
      </c>
      <c r="C68" s="7" t="s">
        <v>973</v>
      </c>
      <c r="D68" s="58">
        <v>42611</v>
      </c>
      <c r="E68" s="58">
        <v>42612</v>
      </c>
      <c r="F68" s="57">
        <v>1</v>
      </c>
      <c r="G68" s="57">
        <v>162</v>
      </c>
      <c r="H68" s="7" t="s">
        <v>12</v>
      </c>
      <c r="I68" s="7" t="s">
        <v>22</v>
      </c>
      <c r="J68" s="7" t="s">
        <v>122</v>
      </c>
      <c r="K68" s="57"/>
      <c r="L68" s="57">
        <v>1</v>
      </c>
      <c r="M68" s="7" t="s">
        <v>29</v>
      </c>
      <c r="N68" s="7" t="s">
        <v>29</v>
      </c>
      <c r="O68" s="7"/>
      <c r="P68" s="7" t="s">
        <v>14</v>
      </c>
      <c r="Q68" s="7" t="s">
        <v>14</v>
      </c>
      <c r="R68" s="7" t="s">
        <v>17</v>
      </c>
      <c r="S68" s="7" t="s">
        <v>638</v>
      </c>
      <c r="T68" s="10" t="s">
        <v>123</v>
      </c>
    </row>
    <row r="69" spans="2:20" ht="26.25" customHeight="1">
      <c r="B69" s="6" t="s">
        <v>974</v>
      </c>
      <c r="C69" s="7" t="s">
        <v>975</v>
      </c>
      <c r="D69" s="58">
        <v>42604</v>
      </c>
      <c r="E69" s="58">
        <v>42613</v>
      </c>
      <c r="F69" s="57">
        <v>1</v>
      </c>
      <c r="G69" s="57">
        <v>835</v>
      </c>
      <c r="H69" s="7" t="s">
        <v>13</v>
      </c>
      <c r="I69" s="7" t="s">
        <v>22</v>
      </c>
      <c r="J69" s="7" t="s">
        <v>122</v>
      </c>
      <c r="K69" s="57"/>
      <c r="L69" s="57"/>
      <c r="M69" s="7" t="s">
        <v>29</v>
      </c>
      <c r="N69" s="7" t="s">
        <v>29</v>
      </c>
      <c r="O69" s="57"/>
      <c r="P69" s="7" t="s">
        <v>14</v>
      </c>
      <c r="Q69" s="7" t="s">
        <v>14</v>
      </c>
      <c r="R69" s="7" t="s">
        <v>16</v>
      </c>
      <c r="S69" s="57"/>
      <c r="T69" s="10" t="s">
        <v>396</v>
      </c>
    </row>
    <row r="70" spans="2:20" ht="12.75" customHeight="1">
      <c r="B70" s="6" t="s">
        <v>976</v>
      </c>
      <c r="C70" s="7" t="s">
        <v>346</v>
      </c>
      <c r="D70" s="58">
        <v>42586</v>
      </c>
      <c r="E70" s="58">
        <v>42615</v>
      </c>
      <c r="F70" s="57">
        <v>1</v>
      </c>
      <c r="G70" s="57">
        <v>322</v>
      </c>
      <c r="H70" s="7" t="s">
        <v>12</v>
      </c>
      <c r="I70" s="7" t="s">
        <v>22</v>
      </c>
      <c r="J70" s="7" t="s">
        <v>118</v>
      </c>
      <c r="K70" s="57">
        <v>1</v>
      </c>
      <c r="L70" s="57"/>
      <c r="M70" s="7" t="s">
        <v>97</v>
      </c>
      <c r="N70" s="7" t="s">
        <v>29</v>
      </c>
      <c r="O70" s="57"/>
      <c r="P70" s="7" t="s">
        <v>98</v>
      </c>
      <c r="Q70" s="7" t="s">
        <v>14</v>
      </c>
      <c r="R70" s="7" t="s">
        <v>16</v>
      </c>
      <c r="S70" s="7" t="s">
        <v>638</v>
      </c>
      <c r="T70" s="10" t="s">
        <v>977</v>
      </c>
    </row>
    <row r="71" spans="2:20" ht="24.75" customHeight="1">
      <c r="B71" s="6" t="s">
        <v>978</v>
      </c>
      <c r="C71" s="7" t="s">
        <v>886</v>
      </c>
      <c r="D71" s="58">
        <v>42604</v>
      </c>
      <c r="E71" s="58">
        <v>42618</v>
      </c>
      <c r="F71" s="57">
        <v>1</v>
      </c>
      <c r="G71" s="57">
        <v>0</v>
      </c>
      <c r="H71" s="7" t="s">
        <v>13</v>
      </c>
      <c r="I71" s="7" t="s">
        <v>21</v>
      </c>
      <c r="J71" s="7" t="s">
        <v>122</v>
      </c>
      <c r="K71" s="57"/>
      <c r="L71" s="57"/>
      <c r="M71" s="7" t="s">
        <v>887</v>
      </c>
      <c r="N71" s="7" t="s">
        <v>29</v>
      </c>
      <c r="O71" s="57"/>
      <c r="P71" s="7" t="s">
        <v>14</v>
      </c>
      <c r="Q71" s="7" t="s">
        <v>20</v>
      </c>
      <c r="R71" s="7" t="s">
        <v>17</v>
      </c>
      <c r="S71" s="57"/>
      <c r="T71" s="10" t="s">
        <v>123</v>
      </c>
    </row>
    <row r="72" spans="2:20" ht="12.75" customHeight="1">
      <c r="B72" s="7" t="s">
        <v>979</v>
      </c>
      <c r="C72" s="7" t="s">
        <v>980</v>
      </c>
      <c r="D72" s="58">
        <v>42619</v>
      </c>
      <c r="E72" s="58">
        <v>42626</v>
      </c>
      <c r="F72" s="57">
        <v>1</v>
      </c>
      <c r="G72" s="57">
        <v>239</v>
      </c>
      <c r="H72" s="7" t="s">
        <v>13</v>
      </c>
      <c r="I72" s="7" t="s">
        <v>22</v>
      </c>
      <c r="J72" s="7" t="s">
        <v>122</v>
      </c>
      <c r="K72" s="57"/>
      <c r="L72" s="57"/>
      <c r="M72" s="7" t="s">
        <v>887</v>
      </c>
      <c r="N72" s="7" t="s">
        <v>32</v>
      </c>
      <c r="O72" s="7"/>
      <c r="P72" s="7" t="s">
        <v>14</v>
      </c>
      <c r="Q72" s="7" t="s">
        <v>14</v>
      </c>
      <c r="R72" s="7" t="s">
        <v>16</v>
      </c>
      <c r="S72" s="7"/>
      <c r="T72" s="10" t="s">
        <v>156</v>
      </c>
    </row>
    <row r="73" spans="2:20" ht="12.75" customHeight="1">
      <c r="B73" s="6" t="s">
        <v>981</v>
      </c>
      <c r="C73" s="7" t="s">
        <v>982</v>
      </c>
      <c r="D73" s="58">
        <v>42627</v>
      </c>
      <c r="E73" s="58">
        <v>42627</v>
      </c>
      <c r="F73" s="57">
        <v>1</v>
      </c>
      <c r="G73" s="57">
        <v>162</v>
      </c>
      <c r="H73" s="7" t="s">
        <v>13</v>
      </c>
      <c r="I73" s="7" t="s">
        <v>22</v>
      </c>
      <c r="J73" s="7" t="s">
        <v>122</v>
      </c>
      <c r="K73" s="57"/>
      <c r="L73" s="57"/>
      <c r="M73" s="7" t="s">
        <v>32</v>
      </c>
      <c r="N73" s="7" t="s">
        <v>32</v>
      </c>
      <c r="O73" s="57"/>
      <c r="P73" s="7" t="s">
        <v>14</v>
      </c>
      <c r="Q73" s="7" t="s">
        <v>14</v>
      </c>
      <c r="R73" s="7" t="s">
        <v>17</v>
      </c>
      <c r="S73" s="57"/>
      <c r="T73" s="10" t="s">
        <v>123</v>
      </c>
    </row>
    <row r="74" spans="2:20" ht="12.75" customHeight="1">
      <c r="B74" s="6" t="s">
        <v>983</v>
      </c>
      <c r="C74" s="7" t="s">
        <v>984</v>
      </c>
      <c r="D74" s="58">
        <v>42628</v>
      </c>
      <c r="E74" s="58">
        <v>42628</v>
      </c>
      <c r="F74" s="57">
        <v>1</v>
      </c>
      <c r="G74" s="57">
        <v>123</v>
      </c>
      <c r="H74" s="7" t="s">
        <v>13</v>
      </c>
      <c r="I74" s="7" t="s">
        <v>22</v>
      </c>
      <c r="J74" s="7" t="s">
        <v>122</v>
      </c>
      <c r="K74" s="57"/>
      <c r="L74" s="57"/>
      <c r="M74" s="7" t="s">
        <v>32</v>
      </c>
      <c r="N74" s="7" t="s">
        <v>32</v>
      </c>
      <c r="O74" s="57"/>
      <c r="P74" s="7" t="s">
        <v>14</v>
      </c>
      <c r="Q74" s="7" t="s">
        <v>14</v>
      </c>
      <c r="R74" s="7" t="s">
        <v>16</v>
      </c>
      <c r="S74" s="57"/>
      <c r="T74" s="10" t="s">
        <v>779</v>
      </c>
    </row>
    <row r="75" spans="2:20" ht="12.75" customHeight="1">
      <c r="B75" s="6" t="s">
        <v>985</v>
      </c>
      <c r="C75" s="7" t="s">
        <v>984</v>
      </c>
      <c r="D75" s="58">
        <v>42628</v>
      </c>
      <c r="E75" s="58">
        <v>42628</v>
      </c>
      <c r="F75" s="57">
        <v>1</v>
      </c>
      <c r="G75" s="57">
        <v>507</v>
      </c>
      <c r="H75" s="7" t="s">
        <v>13</v>
      </c>
      <c r="I75" s="7" t="s">
        <v>22</v>
      </c>
      <c r="J75" s="7" t="s">
        <v>122</v>
      </c>
      <c r="K75" s="57"/>
      <c r="L75" s="57"/>
      <c r="M75" s="7" t="s">
        <v>32</v>
      </c>
      <c r="N75" s="7" t="s">
        <v>32</v>
      </c>
      <c r="O75" s="57"/>
      <c r="P75" s="7" t="s">
        <v>14</v>
      </c>
      <c r="Q75" s="7" t="s">
        <v>14</v>
      </c>
      <c r="R75" s="7" t="s">
        <v>16</v>
      </c>
      <c r="S75" s="57"/>
      <c r="T75" s="10" t="s">
        <v>779</v>
      </c>
    </row>
    <row r="76" spans="2:20" ht="12.75" customHeight="1">
      <c r="B76" s="6" t="s">
        <v>986</v>
      </c>
      <c r="C76" s="7" t="s">
        <v>984</v>
      </c>
      <c r="D76" s="58">
        <v>42628</v>
      </c>
      <c r="E76" s="58">
        <v>42629</v>
      </c>
      <c r="F76" s="57">
        <v>1</v>
      </c>
      <c r="G76" s="57">
        <v>460</v>
      </c>
      <c r="H76" s="7" t="s">
        <v>13</v>
      </c>
      <c r="I76" s="7" t="s">
        <v>22</v>
      </c>
      <c r="J76" s="7" t="s">
        <v>122</v>
      </c>
      <c r="K76" s="57"/>
      <c r="L76" s="57"/>
      <c r="M76" s="7" t="s">
        <v>32</v>
      </c>
      <c r="N76" s="7" t="s">
        <v>32</v>
      </c>
      <c r="O76" s="57"/>
      <c r="P76" s="7" t="s">
        <v>14</v>
      </c>
      <c r="Q76" s="7" t="s">
        <v>14</v>
      </c>
      <c r="R76" s="7" t="s">
        <v>16</v>
      </c>
      <c r="S76" s="57"/>
      <c r="T76" s="10" t="s">
        <v>779</v>
      </c>
    </row>
    <row r="77" spans="2:20" ht="12.75" customHeight="1">
      <c r="B77" s="6" t="s">
        <v>987</v>
      </c>
      <c r="C77" s="7" t="s">
        <v>984</v>
      </c>
      <c r="D77" s="58">
        <v>42629</v>
      </c>
      <c r="E77" s="58">
        <v>42630</v>
      </c>
      <c r="F77" s="57">
        <v>1</v>
      </c>
      <c r="G77" s="57">
        <v>414</v>
      </c>
      <c r="H77" s="7" t="s">
        <v>13</v>
      </c>
      <c r="I77" s="7" t="s">
        <v>22</v>
      </c>
      <c r="J77" s="7" t="s">
        <v>122</v>
      </c>
      <c r="K77" s="57"/>
      <c r="L77" s="57"/>
      <c r="M77" s="7" t="s">
        <v>32</v>
      </c>
      <c r="N77" s="7" t="s">
        <v>32</v>
      </c>
      <c r="O77" s="57"/>
      <c r="P77" s="7" t="s">
        <v>14</v>
      </c>
      <c r="Q77" s="7" t="s">
        <v>14</v>
      </c>
      <c r="R77" s="7" t="s">
        <v>16</v>
      </c>
      <c r="S77" s="57"/>
      <c r="T77" s="10" t="s">
        <v>779</v>
      </c>
    </row>
    <row r="78" spans="2:20" ht="12.75" customHeight="1">
      <c r="B78" s="6" t="s">
        <v>988</v>
      </c>
      <c r="C78" s="7" t="s">
        <v>367</v>
      </c>
      <c r="D78" s="58">
        <v>42628</v>
      </c>
      <c r="E78" s="58">
        <v>42630</v>
      </c>
      <c r="F78" s="57">
        <v>1</v>
      </c>
      <c r="G78" s="57">
        <v>265</v>
      </c>
      <c r="H78" s="7" t="s">
        <v>13</v>
      </c>
      <c r="I78" s="7" t="s">
        <v>22</v>
      </c>
      <c r="J78" s="7" t="s">
        <v>118</v>
      </c>
      <c r="K78" s="57"/>
      <c r="L78" s="7"/>
      <c r="M78" s="7" t="s">
        <v>32</v>
      </c>
      <c r="N78" s="7" t="s">
        <v>32</v>
      </c>
      <c r="O78" s="7"/>
      <c r="P78" s="7" t="s">
        <v>14</v>
      </c>
      <c r="Q78" s="7" t="s">
        <v>14</v>
      </c>
      <c r="R78" s="7" t="s">
        <v>17</v>
      </c>
      <c r="S78" s="7"/>
      <c r="T78" s="10" t="s">
        <v>123</v>
      </c>
    </row>
    <row r="79" spans="2:20" ht="12.75" customHeight="1">
      <c r="B79" s="6" t="s">
        <v>989</v>
      </c>
      <c r="C79" s="7" t="s">
        <v>984</v>
      </c>
      <c r="D79" s="58">
        <v>42630</v>
      </c>
      <c r="E79" s="58">
        <v>42631</v>
      </c>
      <c r="F79" s="57">
        <v>1</v>
      </c>
      <c r="G79" s="57">
        <v>174</v>
      </c>
      <c r="H79" s="7" t="s">
        <v>13</v>
      </c>
      <c r="I79" s="7" t="s">
        <v>22</v>
      </c>
      <c r="J79" s="7" t="s">
        <v>122</v>
      </c>
      <c r="K79" s="57"/>
      <c r="L79" s="57"/>
      <c r="M79" s="7" t="s">
        <v>32</v>
      </c>
      <c r="N79" s="7" t="s">
        <v>32</v>
      </c>
      <c r="O79" s="57"/>
      <c r="P79" s="7" t="s">
        <v>14</v>
      </c>
      <c r="Q79" s="7" t="s">
        <v>14</v>
      </c>
      <c r="R79" s="7" t="s">
        <v>16</v>
      </c>
      <c r="S79" s="57"/>
      <c r="T79" s="10" t="s">
        <v>779</v>
      </c>
    </row>
    <row r="80" spans="2:20" ht="12.75" customHeight="1">
      <c r="B80" s="6" t="s">
        <v>990</v>
      </c>
      <c r="C80" s="7" t="s">
        <v>991</v>
      </c>
      <c r="D80" s="58">
        <v>42630</v>
      </c>
      <c r="E80" s="58">
        <v>42632</v>
      </c>
      <c r="F80" s="57">
        <v>1</v>
      </c>
      <c r="G80" s="57">
        <v>229</v>
      </c>
      <c r="H80" s="7" t="s">
        <v>13</v>
      </c>
      <c r="I80" s="7" t="s">
        <v>22</v>
      </c>
      <c r="J80" s="7" t="s">
        <v>122</v>
      </c>
      <c r="K80" s="57"/>
      <c r="L80" s="57"/>
      <c r="M80" s="7" t="s">
        <v>32</v>
      </c>
      <c r="N80" s="7" t="s">
        <v>32</v>
      </c>
      <c r="O80" s="57"/>
      <c r="P80" s="7" t="s">
        <v>14</v>
      </c>
      <c r="Q80" s="7" t="s">
        <v>14</v>
      </c>
      <c r="R80" s="7" t="s">
        <v>16</v>
      </c>
      <c r="S80" s="7" t="s">
        <v>644</v>
      </c>
      <c r="T80" s="10" t="s">
        <v>156</v>
      </c>
    </row>
    <row r="81" spans="2:20" ht="25.5" customHeight="1">
      <c r="B81" s="6" t="s">
        <v>992</v>
      </c>
      <c r="C81" s="7" t="s">
        <v>367</v>
      </c>
      <c r="D81" s="58">
        <v>42632</v>
      </c>
      <c r="E81" s="58">
        <v>42635</v>
      </c>
      <c r="F81" s="57">
        <v>1</v>
      </c>
      <c r="G81" s="57">
        <v>317</v>
      </c>
      <c r="H81" s="7" t="s">
        <v>13</v>
      </c>
      <c r="I81" s="7" t="s">
        <v>22</v>
      </c>
      <c r="J81" s="7" t="s">
        <v>118</v>
      </c>
      <c r="K81" s="57"/>
      <c r="L81" s="7"/>
      <c r="M81" s="7" t="s">
        <v>32</v>
      </c>
      <c r="N81" s="7" t="s">
        <v>32</v>
      </c>
      <c r="O81" s="7"/>
      <c r="P81" s="7" t="s">
        <v>14</v>
      </c>
      <c r="Q81" s="7" t="s">
        <v>14</v>
      </c>
      <c r="R81" s="7" t="s">
        <v>17</v>
      </c>
      <c r="S81" s="7"/>
      <c r="T81" s="10" t="s">
        <v>123</v>
      </c>
    </row>
    <row r="82" spans="2:20" ht="12.75" customHeight="1">
      <c r="B82" s="6" t="s">
        <v>993</v>
      </c>
      <c r="C82" s="7" t="s">
        <v>984</v>
      </c>
      <c r="D82" s="58">
        <v>42634</v>
      </c>
      <c r="E82" s="58">
        <v>42635</v>
      </c>
      <c r="F82" s="57">
        <v>1</v>
      </c>
      <c r="G82" s="57">
        <v>128</v>
      </c>
      <c r="H82" s="7" t="s">
        <v>13</v>
      </c>
      <c r="I82" s="7" t="s">
        <v>22</v>
      </c>
      <c r="J82" s="7" t="s">
        <v>122</v>
      </c>
      <c r="K82" s="57"/>
      <c r="L82" s="57"/>
      <c r="M82" s="7" t="s">
        <v>32</v>
      </c>
      <c r="N82" s="7" t="s">
        <v>32</v>
      </c>
      <c r="O82" s="57"/>
      <c r="P82" s="7" t="s">
        <v>14</v>
      </c>
      <c r="Q82" s="7" t="s">
        <v>14</v>
      </c>
      <c r="R82" s="7" t="s">
        <v>16</v>
      </c>
      <c r="S82" s="57"/>
      <c r="T82" s="10" t="s">
        <v>779</v>
      </c>
    </row>
    <row r="83" spans="2:20" ht="25.5" customHeight="1">
      <c r="B83" s="6" t="s">
        <v>994</v>
      </c>
      <c r="C83" s="7" t="s">
        <v>207</v>
      </c>
      <c r="D83" s="58">
        <v>42625</v>
      </c>
      <c r="E83" s="58">
        <v>42635</v>
      </c>
      <c r="F83" s="57">
        <v>1</v>
      </c>
      <c r="G83" s="57">
        <v>304</v>
      </c>
      <c r="H83" s="7" t="s">
        <v>12</v>
      </c>
      <c r="I83" s="7" t="s">
        <v>21</v>
      </c>
      <c r="J83" s="7" t="s">
        <v>118</v>
      </c>
      <c r="K83" s="57"/>
      <c r="L83" s="57"/>
      <c r="M83" s="7" t="s">
        <v>28</v>
      </c>
      <c r="N83" s="7" t="s">
        <v>32</v>
      </c>
      <c r="O83" s="57"/>
      <c r="P83" s="7" t="s">
        <v>14</v>
      </c>
      <c r="Q83" s="7" t="s">
        <v>14</v>
      </c>
      <c r="R83" s="7" t="s">
        <v>16</v>
      </c>
      <c r="S83" s="57"/>
      <c r="T83" s="10" t="s">
        <v>208</v>
      </c>
    </row>
    <row r="84" spans="2:20" ht="12.75" customHeight="1">
      <c r="B84" s="6" t="s">
        <v>995</v>
      </c>
      <c r="C84" s="7" t="s">
        <v>996</v>
      </c>
      <c r="D84" s="58">
        <v>42636</v>
      </c>
      <c r="E84" s="58">
        <v>42641</v>
      </c>
      <c r="F84" s="57">
        <v>1</v>
      </c>
      <c r="G84" s="57">
        <v>459</v>
      </c>
      <c r="H84" s="7" t="s">
        <v>13</v>
      </c>
      <c r="I84" s="7" t="s">
        <v>21</v>
      </c>
      <c r="J84" s="7" t="s">
        <v>118</v>
      </c>
      <c r="K84" s="57"/>
      <c r="L84" s="57"/>
      <c r="M84" s="7" t="s">
        <v>338</v>
      </c>
      <c r="N84" s="7" t="s">
        <v>29</v>
      </c>
      <c r="O84" s="57"/>
      <c r="P84" s="7" t="s">
        <v>14</v>
      </c>
      <c r="Q84" s="7" t="s">
        <v>14</v>
      </c>
      <c r="R84" s="7" t="s">
        <v>16</v>
      </c>
      <c r="S84" s="7" t="s">
        <v>644</v>
      </c>
      <c r="T84" s="10" t="s">
        <v>125</v>
      </c>
    </row>
    <row r="85" spans="2:20" ht="24.75" customHeight="1">
      <c r="B85" s="6" t="s">
        <v>997</v>
      </c>
      <c r="C85" s="7" t="s">
        <v>886</v>
      </c>
      <c r="D85" s="58">
        <v>42618</v>
      </c>
      <c r="E85" s="58">
        <v>42636</v>
      </c>
      <c r="F85" s="57">
        <v>1</v>
      </c>
      <c r="G85" s="57">
        <v>0</v>
      </c>
      <c r="H85" s="7" t="s">
        <v>13</v>
      </c>
      <c r="I85" s="7" t="s">
        <v>21</v>
      </c>
      <c r="J85" s="7" t="s">
        <v>122</v>
      </c>
      <c r="K85" s="57"/>
      <c r="L85" s="57"/>
      <c r="M85" s="7" t="s">
        <v>887</v>
      </c>
      <c r="N85" s="7" t="s">
        <v>29</v>
      </c>
      <c r="O85" s="57"/>
      <c r="P85" s="7" t="s">
        <v>14</v>
      </c>
      <c r="Q85" s="7" t="s">
        <v>20</v>
      </c>
      <c r="R85" s="7" t="s">
        <v>17</v>
      </c>
      <c r="S85" s="57"/>
      <c r="T85" s="10" t="s">
        <v>123</v>
      </c>
    </row>
    <row r="86" spans="2:20" ht="26.25" customHeight="1">
      <c r="B86" s="6" t="s">
        <v>998</v>
      </c>
      <c r="C86" s="7" t="s">
        <v>999</v>
      </c>
      <c r="D86" s="58">
        <v>42642</v>
      </c>
      <c r="E86" s="58">
        <v>42646</v>
      </c>
      <c r="F86" s="57">
        <v>1</v>
      </c>
      <c r="G86" s="57">
        <v>382</v>
      </c>
      <c r="H86" s="7" t="s">
        <v>13</v>
      </c>
      <c r="I86" s="7" t="s">
        <v>21</v>
      </c>
      <c r="J86" s="7" t="s">
        <v>122</v>
      </c>
      <c r="K86" s="57"/>
      <c r="L86" s="57"/>
      <c r="M86" s="7" t="s">
        <v>29</v>
      </c>
      <c r="N86" s="7" t="s">
        <v>29</v>
      </c>
      <c r="O86" s="57"/>
      <c r="P86" s="7" t="s">
        <v>14</v>
      </c>
      <c r="Q86" s="7" t="s">
        <v>14</v>
      </c>
      <c r="R86" s="7" t="s">
        <v>16</v>
      </c>
      <c r="S86" s="57"/>
      <c r="T86" s="10" t="s">
        <v>140</v>
      </c>
    </row>
    <row r="87" spans="2:20" ht="12.75" customHeight="1">
      <c r="B87" s="6" t="s">
        <v>1000</v>
      </c>
      <c r="C87" s="7" t="s">
        <v>1001</v>
      </c>
      <c r="D87" s="58">
        <v>42635</v>
      </c>
      <c r="E87" s="58">
        <v>42647</v>
      </c>
      <c r="F87" s="57">
        <v>1</v>
      </c>
      <c r="G87" s="57">
        <v>202</v>
      </c>
      <c r="H87" s="7" t="s">
        <v>12</v>
      </c>
      <c r="I87" s="7" t="s">
        <v>21</v>
      </c>
      <c r="J87" s="7" t="s">
        <v>122</v>
      </c>
      <c r="K87" s="57"/>
      <c r="L87" s="57"/>
      <c r="M87" s="7" t="s">
        <v>28</v>
      </c>
      <c r="N87" s="7" t="s">
        <v>28</v>
      </c>
      <c r="O87" s="57"/>
      <c r="P87" s="7" t="s">
        <v>14</v>
      </c>
      <c r="Q87" s="7" t="s">
        <v>14</v>
      </c>
      <c r="R87" s="7" t="s">
        <v>16</v>
      </c>
      <c r="S87" s="7"/>
      <c r="T87" s="10" t="s">
        <v>1002</v>
      </c>
    </row>
    <row r="88" spans="2:20" ht="26.25" customHeight="1">
      <c r="B88" s="6" t="s">
        <v>1003</v>
      </c>
      <c r="C88" s="7" t="s">
        <v>857</v>
      </c>
      <c r="D88" s="58">
        <v>42651</v>
      </c>
      <c r="E88" s="58">
        <v>42655</v>
      </c>
      <c r="F88" s="57">
        <v>1</v>
      </c>
      <c r="G88" s="57">
        <v>296</v>
      </c>
      <c r="H88" s="7" t="s">
        <v>13</v>
      </c>
      <c r="I88" s="7" t="s">
        <v>21</v>
      </c>
      <c r="J88" s="7" t="s">
        <v>122</v>
      </c>
      <c r="K88" s="57">
        <v>1</v>
      </c>
      <c r="L88" s="57"/>
      <c r="M88" s="7" t="s">
        <v>93</v>
      </c>
      <c r="N88" s="14" t="s">
        <v>29</v>
      </c>
      <c r="O88" s="7"/>
      <c r="P88" s="7" t="s">
        <v>14</v>
      </c>
      <c r="Q88" s="7" t="s">
        <v>14</v>
      </c>
      <c r="R88" s="7" t="s">
        <v>17</v>
      </c>
      <c r="S88" s="7"/>
      <c r="T88" s="10" t="s">
        <v>123</v>
      </c>
    </row>
    <row r="89" spans="2:20" ht="25.5" customHeight="1">
      <c r="B89" s="6" t="s">
        <v>1004</v>
      </c>
      <c r="C89" s="7" t="s">
        <v>1005</v>
      </c>
      <c r="D89" s="58">
        <v>42655</v>
      </c>
      <c r="E89" s="58">
        <v>42658</v>
      </c>
      <c r="F89" s="57">
        <v>1</v>
      </c>
      <c r="G89" s="57">
        <v>256</v>
      </c>
      <c r="H89" s="7" t="s">
        <v>13</v>
      </c>
      <c r="I89" s="7" t="s">
        <v>21</v>
      </c>
      <c r="J89" s="7" t="s">
        <v>122</v>
      </c>
      <c r="K89" s="57">
        <v>1</v>
      </c>
      <c r="L89" s="57"/>
      <c r="M89" s="7" t="s">
        <v>109</v>
      </c>
      <c r="N89" s="7" t="s">
        <v>29</v>
      </c>
      <c r="O89" s="57"/>
      <c r="P89" s="7" t="s">
        <v>14</v>
      </c>
      <c r="Q89" s="7" t="s">
        <v>14</v>
      </c>
      <c r="R89" s="7" t="s">
        <v>17</v>
      </c>
      <c r="S89" s="7"/>
      <c r="T89" s="10" t="s">
        <v>123</v>
      </c>
    </row>
    <row r="90" spans="2:20" ht="12.75" customHeight="1">
      <c r="B90" s="6" t="s">
        <v>993</v>
      </c>
      <c r="C90" s="7" t="s">
        <v>984</v>
      </c>
      <c r="D90" s="58">
        <v>42662</v>
      </c>
      <c r="E90" s="58">
        <v>42662</v>
      </c>
      <c r="F90" s="57">
        <v>1</v>
      </c>
      <c r="G90" s="57">
        <v>223</v>
      </c>
      <c r="H90" s="7" t="s">
        <v>13</v>
      </c>
      <c r="I90" s="7" t="s">
        <v>22</v>
      </c>
      <c r="J90" s="7" t="s">
        <v>122</v>
      </c>
      <c r="K90" s="57"/>
      <c r="L90" s="57"/>
      <c r="M90" s="7" t="s">
        <v>32</v>
      </c>
      <c r="N90" s="7" t="s">
        <v>32</v>
      </c>
      <c r="O90" s="57"/>
      <c r="P90" s="7" t="s">
        <v>14</v>
      </c>
      <c r="Q90" s="7" t="s">
        <v>14</v>
      </c>
      <c r="R90" s="7" t="s">
        <v>16</v>
      </c>
      <c r="S90" s="57"/>
      <c r="T90" s="10" t="s">
        <v>779</v>
      </c>
    </row>
    <row r="91" spans="2:20" ht="12.75" customHeight="1">
      <c r="B91" s="6" t="s">
        <v>1006</v>
      </c>
      <c r="C91" s="7" t="s">
        <v>367</v>
      </c>
      <c r="D91" s="58">
        <v>42662</v>
      </c>
      <c r="E91" s="58">
        <v>42664</v>
      </c>
      <c r="F91" s="57">
        <v>1</v>
      </c>
      <c r="G91" s="57">
        <v>215</v>
      </c>
      <c r="H91" s="7" t="s">
        <v>13</v>
      </c>
      <c r="I91" s="7" t="s">
        <v>22</v>
      </c>
      <c r="J91" s="7" t="s">
        <v>118</v>
      </c>
      <c r="K91" s="57"/>
      <c r="L91" s="7"/>
      <c r="M91" s="7" t="s">
        <v>32</v>
      </c>
      <c r="N91" s="7" t="s">
        <v>32</v>
      </c>
      <c r="O91" s="7"/>
      <c r="P91" s="7" t="s">
        <v>14</v>
      </c>
      <c r="Q91" s="7" t="s">
        <v>14</v>
      </c>
      <c r="R91" s="7" t="s">
        <v>17</v>
      </c>
      <c r="S91" s="7"/>
      <c r="T91" s="10" t="s">
        <v>123</v>
      </c>
    </row>
    <row r="92" spans="2:20" ht="12" customHeight="1">
      <c r="B92" s="6" t="s">
        <v>1007</v>
      </c>
      <c r="C92" s="7" t="s">
        <v>1008</v>
      </c>
      <c r="D92" s="58">
        <v>42214</v>
      </c>
      <c r="E92" s="58">
        <v>42667</v>
      </c>
      <c r="F92" s="57">
        <v>1</v>
      </c>
      <c r="G92" s="57">
        <v>291</v>
      </c>
      <c r="H92" s="7" t="s">
        <v>12</v>
      </c>
      <c r="I92" s="7" t="s">
        <v>22</v>
      </c>
      <c r="J92" s="7" t="s">
        <v>118</v>
      </c>
      <c r="K92" s="57"/>
      <c r="L92" s="57"/>
      <c r="M92" s="7" t="s">
        <v>41</v>
      </c>
      <c r="N92" s="7" t="s">
        <v>41</v>
      </c>
      <c r="O92" s="57"/>
      <c r="P92" s="7" t="s">
        <v>14</v>
      </c>
      <c r="Q92" s="7" t="s">
        <v>14</v>
      </c>
      <c r="R92" s="7" t="s">
        <v>16</v>
      </c>
      <c r="S92" s="7" t="s">
        <v>638</v>
      </c>
      <c r="T92" s="10" t="s">
        <v>396</v>
      </c>
    </row>
    <row r="93" spans="2:20" ht="12.75" customHeight="1">
      <c r="B93" s="6" t="s">
        <v>1009</v>
      </c>
      <c r="C93" s="7" t="s">
        <v>1010</v>
      </c>
      <c r="D93" s="58">
        <v>42658</v>
      </c>
      <c r="E93" s="58">
        <v>42673</v>
      </c>
      <c r="F93" s="57">
        <v>1</v>
      </c>
      <c r="G93" s="57">
        <v>607</v>
      </c>
      <c r="H93" s="7" t="s">
        <v>13</v>
      </c>
      <c r="I93" s="7" t="s">
        <v>22</v>
      </c>
      <c r="J93" s="7" t="s">
        <v>122</v>
      </c>
      <c r="K93" s="57">
        <v>1</v>
      </c>
      <c r="L93" s="57"/>
      <c r="M93" s="7" t="s">
        <v>39</v>
      </c>
      <c r="N93" s="7" t="s">
        <v>39</v>
      </c>
      <c r="O93" s="57"/>
      <c r="P93" s="7" t="s">
        <v>24</v>
      </c>
      <c r="Q93" s="7" t="s">
        <v>14</v>
      </c>
      <c r="R93" s="7" t="s">
        <v>16</v>
      </c>
      <c r="S93" s="7"/>
      <c r="T93" s="10" t="s">
        <v>156</v>
      </c>
    </row>
    <row r="94" spans="2:20" ht="25.5" customHeight="1">
      <c r="B94" s="6" t="s">
        <v>1011</v>
      </c>
      <c r="C94" s="7" t="s">
        <v>1012</v>
      </c>
      <c r="D94" s="58">
        <v>42615</v>
      </c>
      <c r="E94" s="58">
        <v>42669</v>
      </c>
      <c r="F94" s="57">
        <v>1</v>
      </c>
      <c r="G94" s="57">
        <v>304</v>
      </c>
      <c r="H94" s="7" t="s">
        <v>12</v>
      </c>
      <c r="I94" s="7" t="s">
        <v>21</v>
      </c>
      <c r="J94" s="7" t="s">
        <v>118</v>
      </c>
      <c r="K94" s="57">
        <v>1</v>
      </c>
      <c r="L94" s="57"/>
      <c r="M94" s="7" t="s">
        <v>93</v>
      </c>
      <c r="N94" s="7" t="s">
        <v>32</v>
      </c>
      <c r="O94" s="57"/>
      <c r="P94" s="7" t="s">
        <v>14</v>
      </c>
      <c r="Q94" s="7" t="s">
        <v>14</v>
      </c>
      <c r="R94" s="7" t="s">
        <v>16</v>
      </c>
      <c r="S94" s="7"/>
      <c r="T94" s="10" t="s">
        <v>140</v>
      </c>
    </row>
    <row r="95" spans="2:20" ht="12.75" customHeight="1">
      <c r="B95" s="6" t="s">
        <v>1013</v>
      </c>
      <c r="C95" s="7" t="s">
        <v>367</v>
      </c>
      <c r="D95" s="58">
        <v>42673</v>
      </c>
      <c r="E95" s="58">
        <v>42675</v>
      </c>
      <c r="F95" s="57">
        <v>1</v>
      </c>
      <c r="G95" s="57">
        <v>287</v>
      </c>
      <c r="H95" s="7" t="s">
        <v>13</v>
      </c>
      <c r="I95" s="7" t="s">
        <v>22</v>
      </c>
      <c r="J95" s="7" t="s">
        <v>118</v>
      </c>
      <c r="K95" s="57"/>
      <c r="L95" s="7"/>
      <c r="M95" s="7" t="s">
        <v>32</v>
      </c>
      <c r="N95" s="7" t="s">
        <v>32</v>
      </c>
      <c r="O95" s="7"/>
      <c r="P95" s="7" t="s">
        <v>14</v>
      </c>
      <c r="Q95" s="7" t="s">
        <v>14</v>
      </c>
      <c r="R95" s="7" t="s">
        <v>17</v>
      </c>
      <c r="S95" s="7"/>
      <c r="T95" s="10" t="s">
        <v>123</v>
      </c>
    </row>
    <row r="96" spans="2:20" ht="12.75" customHeight="1">
      <c r="B96" s="6" t="s">
        <v>1014</v>
      </c>
      <c r="C96" s="7" t="s">
        <v>367</v>
      </c>
      <c r="D96" s="58">
        <v>42676</v>
      </c>
      <c r="E96" s="58">
        <v>42678</v>
      </c>
      <c r="F96" s="57">
        <v>1</v>
      </c>
      <c r="G96" s="57">
        <v>260</v>
      </c>
      <c r="H96" s="7" t="s">
        <v>13</v>
      </c>
      <c r="I96" s="7" t="s">
        <v>22</v>
      </c>
      <c r="J96" s="7" t="s">
        <v>118</v>
      </c>
      <c r="K96" s="57"/>
      <c r="L96" s="7"/>
      <c r="M96" s="7" t="s">
        <v>32</v>
      </c>
      <c r="N96" s="7" t="s">
        <v>32</v>
      </c>
      <c r="O96" s="7"/>
      <c r="P96" s="7" t="s">
        <v>14</v>
      </c>
      <c r="Q96" s="7" t="s">
        <v>14</v>
      </c>
      <c r="R96" s="7" t="s">
        <v>17</v>
      </c>
      <c r="S96" s="7"/>
      <c r="T96" s="10" t="s">
        <v>123</v>
      </c>
    </row>
    <row r="97" spans="2:20" ht="12.75" customHeight="1">
      <c r="B97" s="6" t="s">
        <v>1015</v>
      </c>
      <c r="C97" s="7" t="s">
        <v>1016</v>
      </c>
      <c r="D97" s="58">
        <v>42678</v>
      </c>
      <c r="E97" s="58">
        <v>42691</v>
      </c>
      <c r="F97" s="57">
        <v>1</v>
      </c>
      <c r="G97" s="57">
        <v>431</v>
      </c>
      <c r="H97" s="7" t="s">
        <v>13</v>
      </c>
      <c r="I97" s="7" t="s">
        <v>21</v>
      </c>
      <c r="J97" s="7" t="s">
        <v>122</v>
      </c>
      <c r="K97" s="57"/>
      <c r="L97" s="57"/>
      <c r="M97" s="7" t="s">
        <v>29</v>
      </c>
      <c r="N97" s="7" t="s">
        <v>29</v>
      </c>
      <c r="O97" s="57"/>
      <c r="P97" s="7" t="s">
        <v>14</v>
      </c>
      <c r="Q97" s="7" t="s">
        <v>14</v>
      </c>
      <c r="R97" s="7" t="s">
        <v>17</v>
      </c>
      <c r="S97" s="7"/>
      <c r="T97" s="10" t="s">
        <v>123</v>
      </c>
    </row>
    <row r="98" spans="2:20" ht="26.25" customHeight="1">
      <c r="B98" s="6" t="s">
        <v>1017</v>
      </c>
      <c r="C98" s="7" t="s">
        <v>367</v>
      </c>
      <c r="D98" s="23">
        <v>42691</v>
      </c>
      <c r="E98" s="23">
        <v>42694</v>
      </c>
      <c r="F98" s="57">
        <v>1</v>
      </c>
      <c r="G98" s="57">
        <v>322</v>
      </c>
      <c r="H98" s="7" t="s">
        <v>13</v>
      </c>
      <c r="I98" s="7" t="s">
        <v>22</v>
      </c>
      <c r="J98" s="7" t="s">
        <v>118</v>
      </c>
      <c r="K98" s="57"/>
      <c r="L98" s="7"/>
      <c r="M98" s="7" t="s">
        <v>32</v>
      </c>
      <c r="N98" s="7" t="s">
        <v>32</v>
      </c>
      <c r="O98" s="7"/>
      <c r="P98" s="7" t="s">
        <v>14</v>
      </c>
      <c r="Q98" s="7" t="s">
        <v>14</v>
      </c>
      <c r="R98" s="7" t="s">
        <v>17</v>
      </c>
      <c r="S98" s="7"/>
      <c r="T98" s="10" t="s">
        <v>123</v>
      </c>
    </row>
    <row r="99" spans="2:20" ht="13.5" customHeight="1">
      <c r="B99" s="6" t="s">
        <v>1018</v>
      </c>
      <c r="C99" s="7" t="s">
        <v>653</v>
      </c>
      <c r="D99" s="23">
        <v>42694</v>
      </c>
      <c r="E99" s="23">
        <v>42695</v>
      </c>
      <c r="F99" s="57">
        <v>1</v>
      </c>
      <c r="G99" s="57">
        <v>4</v>
      </c>
      <c r="H99" s="7" t="s">
        <v>13</v>
      </c>
      <c r="I99" s="7" t="s">
        <v>21</v>
      </c>
      <c r="J99" s="7" t="s">
        <v>122</v>
      </c>
      <c r="K99" s="57">
        <v>1</v>
      </c>
      <c r="L99" s="57"/>
      <c r="M99" s="7" t="s">
        <v>29</v>
      </c>
      <c r="N99" s="7" t="s">
        <v>29</v>
      </c>
      <c r="O99" s="57"/>
      <c r="P99" s="7" t="s">
        <v>14</v>
      </c>
      <c r="Q99" s="7" t="s">
        <v>14</v>
      </c>
      <c r="R99" s="7" t="s">
        <v>17</v>
      </c>
      <c r="S99" s="7"/>
      <c r="T99" s="10" t="s">
        <v>123</v>
      </c>
    </row>
    <row r="100" spans="2:20" ht="12" customHeight="1">
      <c r="B100" s="6" t="s">
        <v>1019</v>
      </c>
      <c r="C100" s="7" t="s">
        <v>1020</v>
      </c>
      <c r="D100" s="23">
        <v>42695</v>
      </c>
      <c r="E100" s="23">
        <v>42708</v>
      </c>
      <c r="F100" s="57">
        <v>1</v>
      </c>
      <c r="G100" s="57">
        <v>528</v>
      </c>
      <c r="H100" s="7" t="s">
        <v>13</v>
      </c>
      <c r="I100" s="7" t="s">
        <v>22</v>
      </c>
      <c r="J100" s="7" t="s">
        <v>122</v>
      </c>
      <c r="K100" s="57"/>
      <c r="L100" s="57"/>
      <c r="M100" s="7" t="s">
        <v>29</v>
      </c>
      <c r="N100" s="7" t="s">
        <v>29</v>
      </c>
      <c r="O100" s="57"/>
      <c r="P100" s="7" t="s">
        <v>14</v>
      </c>
      <c r="Q100" s="7" t="s">
        <v>14</v>
      </c>
      <c r="R100" s="7" t="s">
        <v>16</v>
      </c>
      <c r="S100" s="57"/>
      <c r="T100" s="10" t="s">
        <v>396</v>
      </c>
    </row>
    <row r="101" spans="2:20" ht="12" customHeight="1">
      <c r="B101" s="6" t="s">
        <v>1021</v>
      </c>
      <c r="C101" s="7" t="s">
        <v>715</v>
      </c>
      <c r="D101" s="23">
        <v>42716</v>
      </c>
      <c r="E101" s="23">
        <v>42719</v>
      </c>
      <c r="F101" s="57">
        <v>1</v>
      </c>
      <c r="G101" s="57">
        <v>400</v>
      </c>
      <c r="H101" s="7" t="s">
        <v>12</v>
      </c>
      <c r="I101" s="7" t="s">
        <v>22</v>
      </c>
      <c r="J101" s="7" t="s">
        <v>118</v>
      </c>
      <c r="K101" s="57">
        <v>1</v>
      </c>
      <c r="L101" s="57"/>
      <c r="M101" s="7" t="s">
        <v>29</v>
      </c>
      <c r="N101" s="7" t="s">
        <v>29</v>
      </c>
      <c r="O101" s="57"/>
      <c r="P101" s="7" t="s">
        <v>14</v>
      </c>
      <c r="Q101" s="7" t="s">
        <v>14</v>
      </c>
      <c r="R101" s="7" t="s">
        <v>16</v>
      </c>
      <c r="S101" s="7" t="s">
        <v>644</v>
      </c>
      <c r="T101" s="10" t="s">
        <v>977</v>
      </c>
    </row>
    <row r="102" spans="2:20" ht="12" customHeight="1">
      <c r="B102" s="6" t="s">
        <v>1022</v>
      </c>
      <c r="C102" s="7" t="s">
        <v>975</v>
      </c>
      <c r="D102" s="23">
        <v>42708</v>
      </c>
      <c r="E102" s="23">
        <v>42720</v>
      </c>
      <c r="F102" s="57">
        <v>1</v>
      </c>
      <c r="G102" s="57">
        <v>1010</v>
      </c>
      <c r="H102" s="7" t="s">
        <v>13</v>
      </c>
      <c r="I102" s="7" t="s">
        <v>22</v>
      </c>
      <c r="J102" s="7" t="s">
        <v>122</v>
      </c>
      <c r="K102" s="57"/>
      <c r="L102" s="57"/>
      <c r="M102" s="7" t="s">
        <v>29</v>
      </c>
      <c r="N102" s="7" t="s">
        <v>29</v>
      </c>
      <c r="O102" s="57"/>
      <c r="P102" s="7" t="s">
        <v>14</v>
      </c>
      <c r="Q102" s="7" t="s">
        <v>14</v>
      </c>
      <c r="R102" s="7" t="s">
        <v>16</v>
      </c>
      <c r="S102" s="57"/>
      <c r="T102" s="10" t="s">
        <v>396</v>
      </c>
    </row>
    <row r="103" spans="2:20" ht="13.5" customHeight="1">
      <c r="B103" s="6" t="s">
        <v>1023</v>
      </c>
      <c r="C103" s="7" t="s">
        <v>984</v>
      </c>
      <c r="D103" s="58">
        <v>42630</v>
      </c>
      <c r="E103" s="23">
        <v>42722</v>
      </c>
      <c r="F103" s="57">
        <v>1</v>
      </c>
      <c r="G103" s="57">
        <v>0</v>
      </c>
      <c r="H103" s="7" t="s">
        <v>12</v>
      </c>
      <c r="I103" s="7" t="s">
        <v>22</v>
      </c>
      <c r="J103" s="7" t="s">
        <v>122</v>
      </c>
      <c r="K103" s="57"/>
      <c r="L103" s="57"/>
      <c r="M103" s="7" t="s">
        <v>32</v>
      </c>
      <c r="N103" s="7" t="s">
        <v>32</v>
      </c>
      <c r="O103" s="57"/>
      <c r="P103" s="7" t="s">
        <v>14</v>
      </c>
      <c r="Q103" s="7" t="s">
        <v>14</v>
      </c>
      <c r="R103" s="7" t="s">
        <v>16</v>
      </c>
      <c r="S103" s="57"/>
      <c r="T103" s="10" t="s">
        <v>460</v>
      </c>
    </row>
    <row r="104" spans="2:20" ht="12.75" customHeight="1">
      <c r="B104" s="6" t="s">
        <v>1024</v>
      </c>
      <c r="C104" s="7" t="s">
        <v>941</v>
      </c>
      <c r="D104" s="23">
        <v>42369</v>
      </c>
      <c r="E104" s="23">
        <v>42725</v>
      </c>
      <c r="F104" s="57">
        <v>1</v>
      </c>
      <c r="G104" s="57">
        <v>1280</v>
      </c>
      <c r="H104" s="7" t="s">
        <v>12</v>
      </c>
      <c r="I104" s="7" t="s">
        <v>21</v>
      </c>
      <c r="J104" s="7" t="s">
        <v>122</v>
      </c>
      <c r="K104" s="57"/>
      <c r="L104" s="57"/>
      <c r="M104" s="7" t="s">
        <v>42</v>
      </c>
      <c r="N104" s="7" t="s">
        <v>42</v>
      </c>
      <c r="O104" s="57"/>
      <c r="P104" s="7" t="s">
        <v>26</v>
      </c>
      <c r="Q104" s="7" t="s">
        <v>14</v>
      </c>
      <c r="R104" s="7" t="s">
        <v>16</v>
      </c>
      <c r="S104" s="57"/>
      <c r="T104" s="10" t="s">
        <v>457</v>
      </c>
    </row>
    <row r="105" spans="2:20" ht="25.5" customHeight="1">
      <c r="B105" s="6" t="s">
        <v>1025</v>
      </c>
      <c r="C105" s="7" t="s">
        <v>1026</v>
      </c>
      <c r="D105" s="58">
        <v>42622</v>
      </c>
      <c r="E105" s="58">
        <v>42725</v>
      </c>
      <c r="F105" s="57">
        <v>1</v>
      </c>
      <c r="G105" s="57">
        <v>688</v>
      </c>
      <c r="H105" s="7" t="s">
        <v>12</v>
      </c>
      <c r="I105" s="7" t="s">
        <v>22</v>
      </c>
      <c r="J105" s="7" t="s">
        <v>122</v>
      </c>
      <c r="K105" s="57"/>
      <c r="L105" s="57"/>
      <c r="M105" s="7" t="s">
        <v>32</v>
      </c>
      <c r="N105" s="7" t="s">
        <v>32</v>
      </c>
      <c r="O105" s="57"/>
      <c r="P105" s="7" t="s">
        <v>14</v>
      </c>
      <c r="Q105" s="7" t="s">
        <v>14</v>
      </c>
      <c r="R105" s="7" t="s">
        <v>16</v>
      </c>
      <c r="S105" s="57"/>
      <c r="T105" s="10" t="s">
        <v>396</v>
      </c>
    </row>
    <row r="106" spans="2:20" ht="39.75" customHeight="1">
      <c r="B106" s="6" t="s">
        <v>351</v>
      </c>
      <c r="C106" s="7" t="s">
        <v>352</v>
      </c>
      <c r="D106" s="58">
        <v>42705</v>
      </c>
      <c r="E106" s="58">
        <v>42725</v>
      </c>
      <c r="F106" s="57">
        <v>1</v>
      </c>
      <c r="G106" s="57">
        <v>368</v>
      </c>
      <c r="H106" s="7" t="s">
        <v>12</v>
      </c>
      <c r="I106" s="7" t="s">
        <v>21</v>
      </c>
      <c r="J106" s="7" t="s">
        <v>118</v>
      </c>
      <c r="K106" s="57">
        <v>1</v>
      </c>
      <c r="L106" s="57"/>
      <c r="M106" s="7" t="s">
        <v>29</v>
      </c>
      <c r="N106" s="7" t="s">
        <v>29</v>
      </c>
      <c r="O106" s="57"/>
      <c r="P106" s="7" t="s">
        <v>14</v>
      </c>
      <c r="Q106" s="7" t="s">
        <v>14</v>
      </c>
      <c r="R106" s="7" t="s">
        <v>16</v>
      </c>
      <c r="S106" s="7" t="s">
        <v>428</v>
      </c>
      <c r="T106" s="10" t="s">
        <v>125</v>
      </c>
    </row>
    <row r="107" spans="2:20" ht="25.5" customHeight="1">
      <c r="B107" s="6" t="s">
        <v>1027</v>
      </c>
      <c r="C107" s="7" t="s">
        <v>1028</v>
      </c>
      <c r="D107" s="58">
        <v>42727</v>
      </c>
      <c r="E107" s="58">
        <v>42729</v>
      </c>
      <c r="F107" s="57">
        <v>1</v>
      </c>
      <c r="G107" s="57">
        <v>131</v>
      </c>
      <c r="H107" s="7" t="s">
        <v>13</v>
      </c>
      <c r="I107" s="7" t="s">
        <v>22</v>
      </c>
      <c r="J107" s="7" t="s">
        <v>122</v>
      </c>
      <c r="K107" s="57"/>
      <c r="L107" s="57"/>
      <c r="M107" s="7" t="s">
        <v>32</v>
      </c>
      <c r="N107" s="7" t="s">
        <v>32</v>
      </c>
      <c r="O107" s="57"/>
      <c r="P107" s="7" t="s">
        <v>14</v>
      </c>
      <c r="Q107" s="7" t="s">
        <v>14</v>
      </c>
      <c r="R107" s="7" t="s">
        <v>16</v>
      </c>
      <c r="S107" s="57"/>
      <c r="T107" s="10" t="s">
        <v>452</v>
      </c>
    </row>
    <row r="108" spans="2:20" ht="25.5" customHeight="1">
      <c r="B108" s="6" t="s">
        <v>1029</v>
      </c>
      <c r="C108" s="7" t="s">
        <v>879</v>
      </c>
      <c r="D108" s="58">
        <v>42729</v>
      </c>
      <c r="E108" s="58">
        <v>42730</v>
      </c>
      <c r="F108" s="57">
        <v>1</v>
      </c>
      <c r="G108" s="57">
        <v>293</v>
      </c>
      <c r="H108" s="7" t="s">
        <v>12</v>
      </c>
      <c r="I108" s="7" t="s">
        <v>22</v>
      </c>
      <c r="J108" s="7" t="s">
        <v>118</v>
      </c>
      <c r="K108" s="57"/>
      <c r="L108" s="57"/>
      <c r="M108" s="7" t="s">
        <v>32</v>
      </c>
      <c r="N108" s="7" t="s">
        <v>32</v>
      </c>
      <c r="O108" s="57"/>
      <c r="P108" s="7" t="s">
        <v>14</v>
      </c>
      <c r="Q108" s="7" t="s">
        <v>14</v>
      </c>
      <c r="R108" s="7" t="s">
        <v>16</v>
      </c>
      <c r="S108" s="57"/>
      <c r="T108" s="10" t="s">
        <v>779</v>
      </c>
    </row>
    <row r="109" spans="2:20" ht="39" customHeight="1">
      <c r="B109" s="6" t="s">
        <v>1030</v>
      </c>
      <c r="C109" s="7" t="s">
        <v>1031</v>
      </c>
      <c r="D109" s="58">
        <v>42720</v>
      </c>
      <c r="E109" s="58">
        <v>42731</v>
      </c>
      <c r="F109" s="57">
        <v>1</v>
      </c>
      <c r="G109" s="57">
        <v>577</v>
      </c>
      <c r="H109" s="7" t="s">
        <v>13</v>
      </c>
      <c r="I109" s="7" t="s">
        <v>21</v>
      </c>
      <c r="J109" s="7" t="s">
        <v>122</v>
      </c>
      <c r="K109" s="57"/>
      <c r="L109" s="57"/>
      <c r="M109" s="7" t="s">
        <v>29</v>
      </c>
      <c r="N109" s="7" t="s">
        <v>29</v>
      </c>
      <c r="O109" s="57"/>
      <c r="P109" s="7" t="s">
        <v>14</v>
      </c>
      <c r="Q109" s="7" t="s">
        <v>14</v>
      </c>
      <c r="R109" s="7" t="s">
        <v>17</v>
      </c>
      <c r="S109" s="7"/>
      <c r="T109" s="10" t="s">
        <v>123</v>
      </c>
    </row>
    <row r="110" spans="2:20" ht="26.25" customHeight="1">
      <c r="B110" s="6" t="s">
        <v>1032</v>
      </c>
      <c r="C110" s="7" t="s">
        <v>1033</v>
      </c>
      <c r="D110" s="58">
        <v>42725</v>
      </c>
      <c r="E110" s="58">
        <v>42732</v>
      </c>
      <c r="F110" s="57">
        <v>1</v>
      </c>
      <c r="G110" s="57">
        <v>304</v>
      </c>
      <c r="H110" s="7" t="s">
        <v>12</v>
      </c>
      <c r="I110" s="7" t="s">
        <v>21</v>
      </c>
      <c r="J110" s="7" t="s">
        <v>122</v>
      </c>
      <c r="K110" s="57"/>
      <c r="L110" s="57"/>
      <c r="M110" s="7" t="s">
        <v>29</v>
      </c>
      <c r="N110" s="7" t="s">
        <v>29</v>
      </c>
      <c r="O110" s="57"/>
      <c r="P110" s="7" t="s">
        <v>14</v>
      </c>
      <c r="Q110" s="7" t="s">
        <v>14</v>
      </c>
      <c r="R110" s="7" t="s">
        <v>16</v>
      </c>
      <c r="S110" s="7" t="s">
        <v>638</v>
      </c>
      <c r="T110" s="10" t="s">
        <v>225</v>
      </c>
    </row>
    <row r="111" spans="2:20" s="1" customFormat="1" ht="12.75" customHeight="1">
      <c r="B111" s="19" t="s">
        <v>51</v>
      </c>
      <c r="C111" s="19"/>
      <c r="D111" s="19"/>
      <c r="E111" s="19"/>
      <c r="F111" s="43">
        <f>SUM(F2:F110)</f>
        <v>109</v>
      </c>
      <c r="G111" s="43">
        <f>SUM(G2:G110)</f>
        <v>36141</v>
      </c>
      <c r="H111" s="43">
        <f>COUNTIF(H2:H110,"Paper")</f>
        <v>45</v>
      </c>
      <c r="I111" s="43">
        <f>COUNTIF(I2:I110,"Fiction")</f>
        <v>61</v>
      </c>
      <c r="J111" s="43">
        <f>COUNTIF(J2:J110,"F")</f>
        <v>49</v>
      </c>
      <c r="K111" s="43">
        <f>SUM(K2:K110)</f>
        <v>22</v>
      </c>
      <c r="L111" s="43">
        <f>SUM(L2:L110)</f>
        <v>1</v>
      </c>
      <c r="M111" s="43">
        <f>COUNTIF(M2:M110, "Canada")</f>
        <v>3</v>
      </c>
      <c r="N111" s="43">
        <f>COUNTIF(N2:N110, "Canada")</f>
        <v>3</v>
      </c>
      <c r="O111" s="19"/>
      <c r="P111" s="73">
        <f>COUNTIF(P2:P110, "English")</f>
        <v>100</v>
      </c>
      <c r="Q111" s="73">
        <f>COUNTIF(Q2:Q110, "English")</f>
        <v>107</v>
      </c>
      <c r="R111" s="43">
        <f>COUNTIF(R2:R110,"Home")</f>
        <v>54</v>
      </c>
      <c r="S111" s="19"/>
      <c r="T111" s="19"/>
    </row>
    <row r="112" spans="2:20" s="1" customFormat="1" ht="13.5" customHeight="1">
      <c r="F112" s="1" t="s">
        <v>18</v>
      </c>
      <c r="G112" s="2" t="s">
        <v>2</v>
      </c>
      <c r="H112" s="2" t="s">
        <v>12</v>
      </c>
      <c r="I112" s="2" t="s">
        <v>22</v>
      </c>
      <c r="J112" s="2" t="s">
        <v>19</v>
      </c>
      <c r="K112" s="2" t="s">
        <v>5</v>
      </c>
      <c r="L112" s="2" t="s">
        <v>50</v>
      </c>
      <c r="M112" s="2" t="s">
        <v>28</v>
      </c>
      <c r="N112" s="2" t="s">
        <v>28</v>
      </c>
      <c r="O112" s="2"/>
      <c r="P112" s="2" t="s">
        <v>14</v>
      </c>
      <c r="Q112" s="2" t="s">
        <v>14</v>
      </c>
      <c r="R112" s="2" t="s">
        <v>16</v>
      </c>
    </row>
    <row r="113" spans="2:18" ht="13.8" thickBot="1">
      <c r="B113" s="26"/>
      <c r="H113" s="5">
        <f>COUNTIF(H2:H110,"Audio")</f>
        <v>64</v>
      </c>
      <c r="I113" s="5">
        <f>COUNTIF(I2:I110,"Non-fiction")</f>
        <v>48</v>
      </c>
      <c r="J113" s="5">
        <f>COUNTIF(J2:J110,"M")</f>
        <v>60</v>
      </c>
      <c r="K113" s="42">
        <f>F111-K111</f>
        <v>87</v>
      </c>
      <c r="L113" s="22"/>
      <c r="M113" s="5">
        <f>COUNTIF(M2:M110, "US")</f>
        <v>33</v>
      </c>
      <c r="N113" s="5">
        <f>COUNTIF(N2:N110, "US")</f>
        <v>44</v>
      </c>
      <c r="O113" s="2"/>
      <c r="P113" s="5">
        <f>COUNTIF(P2:P110, "French")</f>
        <v>2</v>
      </c>
      <c r="Q113" s="5">
        <f>COUNTIF(Q2:Q110, "French")</f>
        <v>0</v>
      </c>
      <c r="R113" s="5">
        <f>COUNTIF(R2:R110,"Library")</f>
        <v>54</v>
      </c>
    </row>
    <row r="114" spans="2:18" ht="12.75" customHeight="1">
      <c r="D114" s="59"/>
      <c r="E114" s="59"/>
      <c r="F114" s="59"/>
      <c r="G114" s="49" t="s">
        <v>1034</v>
      </c>
      <c r="H114" s="2" t="s">
        <v>13</v>
      </c>
      <c r="I114" s="2" t="s">
        <v>21</v>
      </c>
      <c r="J114" s="2" t="s">
        <v>23</v>
      </c>
      <c r="K114" s="2" t="s">
        <v>87</v>
      </c>
      <c r="L114" s="5"/>
      <c r="M114" s="2" t="s">
        <v>29</v>
      </c>
      <c r="N114" s="2" t="s">
        <v>29</v>
      </c>
      <c r="O114" s="2"/>
      <c r="P114" s="2" t="s">
        <v>15</v>
      </c>
      <c r="Q114" s="2" t="s">
        <v>15</v>
      </c>
      <c r="R114" s="2" t="s">
        <v>17</v>
      </c>
    </row>
    <row r="115" spans="2:18" ht="13.8" thickBot="1">
      <c r="F115" s="74" t="s">
        <v>48</v>
      </c>
      <c r="G115" s="56">
        <v>331.56880733944956</v>
      </c>
      <c r="H115" s="21"/>
      <c r="I115" s="21"/>
      <c r="J115" s="21"/>
      <c r="M115" s="5">
        <f>COUNTIF(M2:M110, "UK")</f>
        <v>44</v>
      </c>
      <c r="N115" s="5">
        <f>COUNTIF(N2:N110, "UK")</f>
        <v>47</v>
      </c>
      <c r="O115" s="2"/>
      <c r="P115" s="5">
        <f>COUNTIF(P2:P110, "Arabic")</f>
        <v>2</v>
      </c>
      <c r="Q115" s="5">
        <f>COUNTIF(Q2:Q110, "Arabic")</f>
        <v>2</v>
      </c>
    </row>
    <row r="116" spans="2:18" ht="12.75" customHeight="1">
      <c r="F116" s="75" t="s">
        <v>62</v>
      </c>
      <c r="G116" s="56">
        <v>19.812887751720154</v>
      </c>
      <c r="H116" s="5"/>
      <c r="I116" s="59"/>
      <c r="J116" s="49" t="s">
        <v>89</v>
      </c>
      <c r="M116" s="2" t="s">
        <v>32</v>
      </c>
      <c r="N116" s="2" t="s">
        <v>32</v>
      </c>
      <c r="O116" s="2"/>
      <c r="P116" s="2" t="s">
        <v>20</v>
      </c>
      <c r="Q116" s="2" t="s">
        <v>20</v>
      </c>
    </row>
    <row r="117" spans="2:18">
      <c r="F117" s="74" t="s">
        <v>46</v>
      </c>
      <c r="G117" s="56">
        <v>293</v>
      </c>
      <c r="H117" s="21"/>
      <c r="I117" s="26" t="s">
        <v>12</v>
      </c>
      <c r="J117" s="21">
        <f>H111/F111</f>
        <v>0.41284403669724773</v>
      </c>
      <c r="M117" s="56">
        <f>COUNTIF(M2:M110, "Chile")</f>
        <v>1</v>
      </c>
      <c r="N117" s="5">
        <f>COUNTIF(N2:N110, "France")</f>
        <v>3</v>
      </c>
      <c r="O117" s="2"/>
      <c r="P117" s="5">
        <f>COUNTIF(P2:P110, "Greek")</f>
        <v>1</v>
      </c>
      <c r="Q117" s="61"/>
    </row>
    <row r="118" spans="2:18" ht="12.75" customHeight="1">
      <c r="F118" s="74" t="s">
        <v>47</v>
      </c>
      <c r="G118" s="56">
        <v>352</v>
      </c>
      <c r="H118" s="5"/>
      <c r="I118" s="26" t="s">
        <v>13</v>
      </c>
      <c r="J118" s="21">
        <f>H113/F111</f>
        <v>0.58715596330275233</v>
      </c>
      <c r="M118" s="2" t="s">
        <v>97</v>
      </c>
      <c r="N118" s="2" t="s">
        <v>33</v>
      </c>
      <c r="O118" s="2"/>
      <c r="P118" s="2" t="s">
        <v>27</v>
      </c>
      <c r="Q118" s="61"/>
    </row>
    <row r="119" spans="2:18">
      <c r="F119" s="75" t="s">
        <v>1035</v>
      </c>
      <c r="G119" s="56">
        <v>0</v>
      </c>
      <c r="I119" s="43" t="s">
        <v>22</v>
      </c>
      <c r="J119" s="44">
        <f>I111/F111</f>
        <v>0.55963302752293576</v>
      </c>
      <c r="M119" s="56">
        <f>COUNTIF(M2:M110, "Germany")</f>
        <v>1</v>
      </c>
      <c r="N119" s="56">
        <f>COUNTIF(N2:N110, "Greece")</f>
        <v>1</v>
      </c>
      <c r="P119" s="5">
        <f>COUNTIF(P2:P110, "Hebrew")</f>
        <v>1</v>
      </c>
      <c r="Q119" s="61"/>
    </row>
    <row r="120" spans="2:18" ht="12.75" customHeight="1">
      <c r="F120" s="75" t="s">
        <v>1036</v>
      </c>
      <c r="G120" s="56">
        <v>1280</v>
      </c>
      <c r="I120" s="63" t="s">
        <v>21</v>
      </c>
      <c r="J120" s="46">
        <f>I113/F111</f>
        <v>0.44036697247706424</v>
      </c>
      <c r="M120" s="2" t="s">
        <v>338</v>
      </c>
      <c r="N120" s="2" t="s">
        <v>44</v>
      </c>
      <c r="P120" s="2" t="s">
        <v>26</v>
      </c>
      <c r="Q120" s="61"/>
    </row>
    <row r="121" spans="2:18">
      <c r="F121" s="74" t="s">
        <v>58</v>
      </c>
      <c r="G121" s="56">
        <v>1280</v>
      </c>
      <c r="I121" s="65" t="s">
        <v>19</v>
      </c>
      <c r="J121" s="21">
        <f>J111/F111</f>
        <v>0.44954128440366975</v>
      </c>
      <c r="M121" s="56">
        <f>COUNTIF(M2:M110, "Greece")</f>
        <v>1</v>
      </c>
      <c r="N121" s="56">
        <f>COUNTIF(N2:N110, "India")</f>
        <v>2</v>
      </c>
      <c r="P121" s="5">
        <f>COUNTIF(P2:P110, "Italian")</f>
        <v>1</v>
      </c>
      <c r="Q121" s="61"/>
    </row>
    <row r="122" spans="2:18">
      <c r="F122" s="64" t="s">
        <v>59</v>
      </c>
      <c r="G122" s="56">
        <f>QUARTILE(G2:G110,1)</f>
        <v>216</v>
      </c>
      <c r="I122" s="65" t="s">
        <v>23</v>
      </c>
      <c r="J122" s="21">
        <f>J113/F111</f>
        <v>0.55045871559633031</v>
      </c>
      <c r="M122" s="2" t="s">
        <v>44</v>
      </c>
      <c r="N122" s="2" t="s">
        <v>54</v>
      </c>
      <c r="P122" s="2" t="s">
        <v>25</v>
      </c>
      <c r="Q122" s="61"/>
    </row>
    <row r="123" spans="2:18">
      <c r="F123" s="25" t="s">
        <v>60</v>
      </c>
      <c r="G123" s="56">
        <f>QUARTILE(G2:G110,3)</f>
        <v>384</v>
      </c>
      <c r="I123" s="43" t="s">
        <v>5</v>
      </c>
      <c r="J123" s="44">
        <f>K111/F111</f>
        <v>0.20183486238532111</v>
      </c>
      <c r="M123" s="56">
        <f>COUNTIF(M2:M110, "India")</f>
        <v>2</v>
      </c>
      <c r="N123" s="56">
        <f>COUNTIF(N2:N110, "Israel")</f>
        <v>1</v>
      </c>
      <c r="P123" s="5">
        <f>COUNTIF(P2:P110, "Japanese")</f>
        <v>1</v>
      </c>
      <c r="Q123" s="61"/>
    </row>
    <row r="124" spans="2:18">
      <c r="F124" s="27" t="s">
        <v>61</v>
      </c>
      <c r="G124" s="56">
        <f>G123-G122</f>
        <v>168</v>
      </c>
      <c r="I124" s="47" t="s">
        <v>87</v>
      </c>
      <c r="J124" s="66">
        <f>K113/F111</f>
        <v>0.79816513761467889</v>
      </c>
      <c r="M124" s="2" t="s">
        <v>54</v>
      </c>
      <c r="N124" s="2" t="s">
        <v>42</v>
      </c>
      <c r="P124" s="2" t="s">
        <v>24</v>
      </c>
      <c r="Q124" s="61"/>
    </row>
    <row r="125" spans="2:18">
      <c r="F125" s="25" t="s">
        <v>64</v>
      </c>
      <c r="G125" s="56">
        <v>42788.006795786612</v>
      </c>
      <c r="I125" s="65" t="s">
        <v>88</v>
      </c>
      <c r="J125" s="67">
        <f>L111/F111</f>
        <v>9.1743119266055051E-3</v>
      </c>
      <c r="M125" s="56">
        <f>COUNTIF(M2:M110, "Iran")</f>
        <v>3</v>
      </c>
      <c r="N125" s="56">
        <f>COUNTIF(N2:N110, "Italy")</f>
        <v>1</v>
      </c>
      <c r="P125" s="5">
        <f>COUNTIF(P2:P110, "Spanish")</f>
        <v>1</v>
      </c>
      <c r="Q125" s="61"/>
    </row>
    <row r="126" spans="2:18">
      <c r="F126" s="74" t="s">
        <v>63</v>
      </c>
      <c r="G126" s="56">
        <v>206.85262095459805</v>
      </c>
      <c r="M126" s="2" t="s">
        <v>93</v>
      </c>
      <c r="N126" s="2" t="s">
        <v>40</v>
      </c>
      <c r="P126" s="2" t="s">
        <v>98</v>
      </c>
      <c r="Q126" s="61"/>
    </row>
    <row r="127" spans="2:18">
      <c r="F127" s="74" t="s">
        <v>1037</v>
      </c>
      <c r="G127" s="64">
        <f>CONFIDENCE(0.05, G126, F111)</f>
        <v>38.832546423106258</v>
      </c>
      <c r="M127" s="56">
        <f>COUNTIF(M2:M110, "Ireland")</f>
        <v>2</v>
      </c>
      <c r="N127" s="56">
        <f>COUNTIF(N2:N110, "Japan")</f>
        <v>2</v>
      </c>
      <c r="P127" s="2"/>
      <c r="Q127" s="61"/>
    </row>
    <row r="128" spans="2:18">
      <c r="F128" s="25" t="s">
        <v>67</v>
      </c>
      <c r="G128" s="64">
        <f>_xlfn.CONFIDENCE.T(0.05, G126, F111)</f>
        <v>39.272580729212159</v>
      </c>
      <c r="M128" s="2" t="s">
        <v>315</v>
      </c>
      <c r="N128" s="2" t="s">
        <v>39</v>
      </c>
      <c r="P128" s="2"/>
      <c r="Q128" s="61"/>
    </row>
    <row r="129" spans="4:17">
      <c r="F129" s="25" t="s">
        <v>68</v>
      </c>
      <c r="G129" s="56">
        <f>G115-G127</f>
        <v>292.73626091634333</v>
      </c>
      <c r="M129" s="56">
        <f>COUNTIF(M2:M110, "Israel")</f>
        <v>1</v>
      </c>
      <c r="N129" s="5">
        <f>COUNTIF(N2:N110, "Jordan")</f>
        <v>1</v>
      </c>
      <c r="P129" s="26"/>
      <c r="Q129" s="61"/>
    </row>
    <row r="130" spans="4:17">
      <c r="E130" s="26"/>
      <c r="F130" s="25" t="s">
        <v>69</v>
      </c>
      <c r="G130" s="56">
        <f>G115+G127</f>
        <v>370.4013537625558</v>
      </c>
      <c r="M130" s="2" t="s">
        <v>42</v>
      </c>
      <c r="N130" s="2" t="s">
        <v>967</v>
      </c>
      <c r="P130" s="26"/>
      <c r="Q130" s="61"/>
    </row>
    <row r="131" spans="4:17" ht="13.8" thickBot="1">
      <c r="M131" s="56">
        <f>COUNTIF(M2:M110, "Italy")</f>
        <v>1</v>
      </c>
      <c r="N131" s="56">
        <f>COUNTIF(N2:N110, "Mauritania")</f>
        <v>1</v>
      </c>
      <c r="P131" s="61"/>
      <c r="Q131" s="61"/>
    </row>
    <row r="132" spans="4:17" ht="12.75" customHeight="1">
      <c r="D132" s="59"/>
      <c r="E132" s="59"/>
      <c r="F132" s="59"/>
      <c r="G132" s="49" t="s">
        <v>86</v>
      </c>
      <c r="M132" s="2" t="s">
        <v>40</v>
      </c>
      <c r="N132" s="2" t="s">
        <v>934</v>
      </c>
      <c r="P132" s="61"/>
      <c r="Q132" s="61"/>
    </row>
    <row r="133" spans="4:17" ht="12.75" customHeight="1">
      <c r="D133" s="1" t="s">
        <v>70</v>
      </c>
      <c r="E133" s="1" t="s">
        <v>71</v>
      </c>
      <c r="F133" s="27"/>
      <c r="G133" s="27" t="s">
        <v>72</v>
      </c>
      <c r="M133" s="56">
        <f>COUNTIF(M2:M110, "Japan")</f>
        <v>2</v>
      </c>
      <c r="N133" s="56">
        <f>COUNTIF(N2:N110, "New Zealand")</f>
        <v>1</v>
      </c>
      <c r="P133" s="61"/>
      <c r="Q133" s="61"/>
    </row>
    <row r="134" spans="4:17" ht="12.75" customHeight="1">
      <c r="D134" s="56">
        <v>99</v>
      </c>
      <c r="E134" s="56">
        <v>6</v>
      </c>
      <c r="G134" s="76" t="s">
        <v>73</v>
      </c>
      <c r="M134" s="2" t="s">
        <v>39</v>
      </c>
      <c r="N134" s="2" t="s">
        <v>41</v>
      </c>
      <c r="P134" s="61"/>
      <c r="Q134" s="61"/>
    </row>
    <row r="135" spans="4:17">
      <c r="D135" s="56">
        <v>199</v>
      </c>
      <c r="E135" s="56">
        <v>18</v>
      </c>
      <c r="G135" s="76" t="s">
        <v>74</v>
      </c>
      <c r="M135" s="56">
        <f>COUNTIF(M2:M110, "Lebanon")</f>
        <v>1</v>
      </c>
      <c r="N135" s="56">
        <f>COUNTIF(N2:N110, "South Africa")</f>
        <v>1</v>
      </c>
    </row>
    <row r="136" spans="4:17">
      <c r="D136" s="56">
        <v>299</v>
      </c>
      <c r="E136" s="56">
        <v>33</v>
      </c>
      <c r="G136" s="76" t="s">
        <v>75</v>
      </c>
      <c r="M136" s="2" t="s">
        <v>110</v>
      </c>
      <c r="N136" s="2" t="s">
        <v>114</v>
      </c>
    </row>
    <row r="137" spans="4:17">
      <c r="D137" s="56">
        <v>399</v>
      </c>
      <c r="E137" s="56">
        <v>25</v>
      </c>
      <c r="G137" s="76" t="s">
        <v>76</v>
      </c>
      <c r="M137" s="56">
        <f>COUNTIF(M2:M110, "Mauritania")</f>
        <v>1</v>
      </c>
      <c r="N137" s="56">
        <f>COUNTIF(N2:N110, "Saudi Arabia")</f>
        <v>1</v>
      </c>
    </row>
    <row r="138" spans="4:17">
      <c r="D138" s="56">
        <v>499</v>
      </c>
      <c r="E138" s="56">
        <v>10</v>
      </c>
      <c r="G138" s="76" t="s">
        <v>77</v>
      </c>
      <c r="M138" s="2" t="s">
        <v>934</v>
      </c>
      <c r="N138" s="2" t="s">
        <v>942</v>
      </c>
    </row>
    <row r="139" spans="4:17">
      <c r="D139" s="56">
        <v>599</v>
      </c>
      <c r="E139" s="56">
        <v>7</v>
      </c>
      <c r="G139" s="76" t="s">
        <v>78</v>
      </c>
      <c r="M139" s="56">
        <f>COUNTIF(M2:M110, "New Zealand")</f>
        <v>1</v>
      </c>
    </row>
    <row r="140" spans="4:17">
      <c r="D140" s="56">
        <v>699</v>
      </c>
      <c r="E140" s="56">
        <v>5</v>
      </c>
      <c r="G140" s="76" t="s">
        <v>79</v>
      </c>
      <c r="M140" s="2" t="s">
        <v>41</v>
      </c>
    </row>
    <row r="141" spans="4:17">
      <c r="D141" s="56">
        <v>799</v>
      </c>
      <c r="E141" s="56">
        <v>0</v>
      </c>
      <c r="G141" s="76" t="s">
        <v>80</v>
      </c>
      <c r="M141" s="56">
        <f>COUNTIF(M2:M110, "Pakistan")</f>
        <v>2</v>
      </c>
    </row>
    <row r="142" spans="4:17">
      <c r="D142" s="56">
        <v>899</v>
      </c>
      <c r="E142" s="56">
        <v>2</v>
      </c>
      <c r="G142" s="76" t="s">
        <v>81</v>
      </c>
      <c r="M142" s="2" t="s">
        <v>109</v>
      </c>
    </row>
    <row r="143" spans="4:17">
      <c r="D143" s="56">
        <v>999</v>
      </c>
      <c r="E143" s="56">
        <v>1</v>
      </c>
      <c r="G143" s="76" t="s">
        <v>82</v>
      </c>
      <c r="M143" s="56">
        <f>COUNTIF(M2:M110, "Poland")</f>
        <v>4</v>
      </c>
    </row>
    <row r="144" spans="4:17">
      <c r="D144" s="56">
        <v>1099</v>
      </c>
      <c r="E144" s="56">
        <v>1</v>
      </c>
      <c r="G144" s="76" t="s">
        <v>83</v>
      </c>
      <c r="M144" s="2" t="s">
        <v>887</v>
      </c>
    </row>
    <row r="145" spans="4:13">
      <c r="D145" s="56">
        <v>1199</v>
      </c>
      <c r="E145" s="56">
        <v>0</v>
      </c>
      <c r="G145" s="76" t="s">
        <v>84</v>
      </c>
      <c r="M145" s="56">
        <f>COUNTIF(M2:M110, "Saudi Arabia")</f>
        <v>1</v>
      </c>
    </row>
    <row r="146" spans="4:13">
      <c r="D146" s="56">
        <v>1299</v>
      </c>
      <c r="E146" s="56">
        <v>1</v>
      </c>
      <c r="G146" s="76" t="s">
        <v>85</v>
      </c>
      <c r="M146" s="2" t="s">
        <v>942</v>
      </c>
    </row>
    <row r="147" spans="4:13">
      <c r="F147" s="68"/>
      <c r="G147" s="25"/>
      <c r="M147" s="56">
        <f>COUNTIF(M2:M110, "South Africa")</f>
        <v>1</v>
      </c>
    </row>
    <row r="148" spans="4:13">
      <c r="F148" s="68"/>
      <c r="G148" s="25"/>
      <c r="M148" s="2" t="s">
        <v>114</v>
      </c>
    </row>
    <row r="149" spans="4:13">
      <c r="M149" s="56">
        <f>COUNTIF(M2:M110, "Sri Lanka")</f>
        <v>1</v>
      </c>
    </row>
    <row r="150" spans="4:13">
      <c r="M150" s="2" t="s">
        <v>918</v>
      </c>
    </row>
    <row r="151" spans="4:13">
      <c r="M151" s="56">
        <f>COUNTIF(M2:M110, "Syria")</f>
        <v>1</v>
      </c>
    </row>
    <row r="152" spans="4:13">
      <c r="M152" s="2" t="s">
        <v>365</v>
      </c>
    </row>
    <row r="153" spans="4:13">
      <c r="M153" s="56">
        <f>COUNTIF(M2:M110, "Vietnam")</f>
        <v>2</v>
      </c>
    </row>
    <row r="154" spans="4:13">
      <c r="M154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B7AA-9A9F-4203-9434-CB9889EDCCF0}">
  <sheetPr>
    <pageSetUpPr fitToPage="1"/>
  </sheetPr>
  <dimension ref="A1:J126"/>
  <sheetViews>
    <sheetView tabSelected="1" showWhiteSpace="0" zoomScaleNormal="100" workbookViewId="0">
      <pane ySplit="1" topLeftCell="A2" activePane="bottomLeft" state="frozen"/>
      <selection pane="bottomLeft" sqref="A1:J5"/>
    </sheetView>
  </sheetViews>
  <sheetFormatPr defaultColWidth="14.44140625" defaultRowHeight="13.2"/>
  <cols>
    <col min="1" max="1" width="24.109375" bestFit="1" customWidth="1"/>
    <col min="2" max="2" width="24.109375" customWidth="1"/>
    <col min="3" max="3" width="14.77734375" customWidth="1"/>
    <col min="4" max="4" width="15.5546875" customWidth="1"/>
    <col min="5" max="5" width="15.88671875" customWidth="1"/>
    <col min="6" max="6" width="8.109375" customWidth="1"/>
    <col min="7" max="7" width="6.77734375" bestFit="1" customWidth="1"/>
    <col min="8" max="8" width="6" customWidth="1"/>
    <col min="9" max="9" width="9.21875" customWidth="1"/>
    <col min="10" max="10" width="15.88671875" customWidth="1"/>
  </cols>
  <sheetData>
    <row r="1" spans="1:10" s="1" customFormat="1" ht="12.75" customHeight="1" thickBot="1">
      <c r="A1" s="84" t="s">
        <v>1701</v>
      </c>
      <c r="B1" s="84" t="s">
        <v>1702</v>
      </c>
      <c r="C1" s="85" t="s">
        <v>6</v>
      </c>
      <c r="D1" s="85" t="s">
        <v>186</v>
      </c>
      <c r="E1" s="85" t="s">
        <v>1648</v>
      </c>
      <c r="F1" s="84" t="s">
        <v>4</v>
      </c>
      <c r="G1" s="84" t="s">
        <v>1534</v>
      </c>
      <c r="H1" s="85" t="s">
        <v>50</v>
      </c>
      <c r="I1" s="85" t="s">
        <v>1151</v>
      </c>
      <c r="J1" s="85" t="s">
        <v>1706</v>
      </c>
    </row>
    <row r="2" spans="1:10" ht="12.75" customHeight="1">
      <c r="A2" s="7"/>
      <c r="B2" s="7"/>
      <c r="C2" s="7"/>
      <c r="D2" s="7"/>
      <c r="E2" s="7"/>
      <c r="F2" s="7"/>
      <c r="G2" s="7"/>
      <c r="H2" s="9"/>
      <c r="I2" s="9"/>
      <c r="J2" s="7"/>
    </row>
    <row r="3" spans="1:10" ht="12.75" customHeight="1">
      <c r="A3" s="7"/>
      <c r="B3" s="7"/>
      <c r="C3" s="7"/>
      <c r="D3" s="7"/>
      <c r="E3" s="7"/>
      <c r="F3" s="7"/>
      <c r="G3" s="7"/>
      <c r="H3" s="9"/>
      <c r="I3" s="9"/>
      <c r="J3" s="7"/>
    </row>
    <row r="4" spans="1:10">
      <c r="A4" s="7"/>
      <c r="B4" s="7"/>
      <c r="C4" s="7"/>
      <c r="D4" s="7"/>
      <c r="E4" s="7"/>
      <c r="F4" s="7"/>
      <c r="G4" s="7"/>
      <c r="H4" s="9"/>
      <c r="I4" s="9"/>
      <c r="J4" s="7"/>
    </row>
    <row r="5" spans="1:10">
      <c r="A5" s="7"/>
      <c r="B5" s="7"/>
      <c r="C5" s="7"/>
      <c r="D5" s="7"/>
      <c r="E5" s="7"/>
      <c r="F5" s="7"/>
      <c r="G5" s="7"/>
      <c r="H5" s="9"/>
      <c r="I5" s="9"/>
      <c r="J5" s="7"/>
    </row>
    <row r="6" spans="1:10" ht="12.75" customHeight="1">
      <c r="A6" s="7"/>
      <c r="B6" s="7"/>
      <c r="C6" s="7"/>
      <c r="D6" s="7"/>
      <c r="E6" s="7"/>
      <c r="F6" s="7"/>
      <c r="G6" s="7"/>
      <c r="H6" s="9"/>
      <c r="I6" s="9"/>
      <c r="J6" s="7"/>
    </row>
    <row r="7" spans="1:10">
      <c r="A7" s="7"/>
      <c r="B7" s="7"/>
      <c r="C7" s="7"/>
      <c r="D7" s="7"/>
      <c r="E7" s="7"/>
      <c r="F7" s="7"/>
      <c r="G7" s="7"/>
      <c r="H7" s="9"/>
      <c r="I7" s="9"/>
      <c r="J7" s="7"/>
    </row>
    <row r="8" spans="1:10" ht="12.75" customHeight="1">
      <c r="A8" s="7"/>
      <c r="B8" s="7"/>
      <c r="C8" s="7"/>
      <c r="D8" s="7"/>
      <c r="E8" s="7"/>
      <c r="F8" s="7"/>
      <c r="G8" s="7"/>
      <c r="H8" s="9"/>
      <c r="I8" s="9"/>
      <c r="J8" s="7"/>
    </row>
    <row r="9" spans="1:10" ht="12" customHeight="1">
      <c r="A9" s="7"/>
      <c r="B9" s="7"/>
      <c r="C9" s="7"/>
      <c r="D9" s="7"/>
      <c r="E9" s="7"/>
      <c r="F9" s="7"/>
      <c r="G9" s="7"/>
      <c r="H9" s="9"/>
      <c r="I9" s="9"/>
      <c r="J9" s="7"/>
    </row>
    <row r="10" spans="1:10">
      <c r="A10" s="7"/>
      <c r="B10" s="7"/>
      <c r="C10" s="7"/>
      <c r="D10" s="7"/>
      <c r="E10" s="7"/>
      <c r="F10" s="7"/>
      <c r="G10" s="7"/>
      <c r="H10" s="9"/>
      <c r="I10" s="9"/>
      <c r="J10" s="7"/>
    </row>
    <row r="11" spans="1:10">
      <c r="A11" s="7"/>
      <c r="B11" s="7"/>
      <c r="C11" s="7"/>
      <c r="D11" s="7"/>
      <c r="E11" s="7"/>
      <c r="F11" s="7"/>
      <c r="G11" s="7"/>
      <c r="H11" s="9"/>
      <c r="I11" s="9"/>
      <c r="J11" s="7"/>
    </row>
    <row r="12" spans="1:10">
      <c r="A12" s="7"/>
      <c r="B12" s="7"/>
      <c r="C12" s="7"/>
      <c r="D12" s="7"/>
      <c r="E12" s="7"/>
      <c r="F12" s="7"/>
      <c r="G12" s="7"/>
      <c r="H12" s="9"/>
      <c r="I12" s="9"/>
      <c r="J12" s="7"/>
    </row>
    <row r="13" spans="1:10">
      <c r="A13" s="7"/>
      <c r="B13" s="7"/>
      <c r="C13" s="7"/>
      <c r="D13" s="7"/>
      <c r="E13" s="7"/>
      <c r="F13" s="7"/>
      <c r="G13" s="7"/>
      <c r="H13" s="9"/>
      <c r="I13" s="9"/>
      <c r="J13" s="7"/>
    </row>
    <row r="14" spans="1:10">
      <c r="A14" s="7"/>
      <c r="B14" s="7"/>
      <c r="C14" s="7"/>
      <c r="D14" s="7"/>
      <c r="E14" s="7"/>
      <c r="F14" s="7"/>
      <c r="G14" s="7"/>
      <c r="H14" s="9"/>
      <c r="I14" s="9"/>
      <c r="J14" s="7"/>
    </row>
    <row r="15" spans="1:10">
      <c r="A15" s="7"/>
      <c r="B15" s="7"/>
      <c r="C15" s="7"/>
      <c r="D15" s="7"/>
      <c r="E15" s="7"/>
      <c r="F15" s="7"/>
      <c r="G15" s="7"/>
      <c r="H15" s="9"/>
      <c r="I15" s="9"/>
      <c r="J15" s="7"/>
    </row>
    <row r="16" spans="1:10">
      <c r="A16" s="7"/>
      <c r="B16" s="7"/>
      <c r="C16" s="7"/>
      <c r="D16" s="7"/>
      <c r="E16" s="7"/>
      <c r="F16" s="7"/>
      <c r="G16" s="7"/>
      <c r="H16" s="9"/>
      <c r="I16" s="9"/>
      <c r="J16" s="7"/>
    </row>
    <row r="17" spans="1:10">
      <c r="A17" s="7"/>
      <c r="B17" s="7"/>
      <c r="C17" s="7"/>
      <c r="D17" s="7"/>
      <c r="E17" s="7"/>
      <c r="F17" s="7"/>
      <c r="G17" s="7"/>
      <c r="H17" s="9"/>
      <c r="I17" s="9"/>
      <c r="J17" s="7"/>
    </row>
    <row r="18" spans="1:10">
      <c r="A18" s="12"/>
      <c r="B18" s="12"/>
      <c r="C18" s="7"/>
      <c r="D18" s="7"/>
      <c r="F18" s="7"/>
      <c r="G18" s="7"/>
      <c r="H18" s="9"/>
      <c r="I18" s="9"/>
    </row>
    <row r="19" spans="1:10">
      <c r="A19" s="7"/>
      <c r="B19" s="7"/>
      <c r="C19" s="7"/>
      <c r="D19" s="7"/>
      <c r="E19" s="7"/>
      <c r="F19" s="7"/>
      <c r="G19" s="7"/>
      <c r="H19" s="9"/>
      <c r="I19" s="9"/>
      <c r="J19" s="7"/>
    </row>
    <row r="20" spans="1:10">
      <c r="A20" s="12"/>
      <c r="B20" s="12"/>
      <c r="C20" s="7"/>
      <c r="D20" s="7"/>
      <c r="E20" s="7"/>
      <c r="F20" s="7"/>
      <c r="G20" s="7"/>
      <c r="H20" s="9"/>
      <c r="I20" s="7"/>
      <c r="J20" s="7"/>
    </row>
    <row r="21" spans="1:10">
      <c r="A21" s="7"/>
      <c r="B21" s="7"/>
      <c r="C21" s="26"/>
      <c r="D21" s="7"/>
      <c r="E21" s="26"/>
      <c r="F21" s="7"/>
      <c r="G21" s="7"/>
      <c r="H21" s="9"/>
      <c r="I21" s="9"/>
      <c r="J21" s="26"/>
    </row>
    <row r="22" spans="1:10" ht="12.75" customHeight="1">
      <c r="A22" s="7"/>
      <c r="B22" s="7"/>
      <c r="C22" s="7"/>
      <c r="D22" s="7"/>
      <c r="E22" s="7"/>
      <c r="F22" s="7"/>
      <c r="G22" s="7"/>
      <c r="H22" s="9"/>
      <c r="I22" s="9"/>
      <c r="J22" s="7"/>
    </row>
    <row r="23" spans="1:10">
      <c r="A23" s="7"/>
      <c r="B23" s="7"/>
      <c r="C23" s="7"/>
      <c r="D23" s="7"/>
      <c r="E23" s="7"/>
      <c r="F23" s="7"/>
      <c r="G23" s="7"/>
      <c r="H23" s="9"/>
      <c r="I23" s="9"/>
      <c r="J23" s="7"/>
    </row>
    <row r="24" spans="1:10">
      <c r="A24" s="7"/>
      <c r="B24" s="7"/>
      <c r="C24" s="7"/>
      <c r="D24" s="7"/>
      <c r="E24" s="7"/>
      <c r="F24" s="7"/>
      <c r="G24" s="7"/>
      <c r="H24" s="9"/>
      <c r="I24" s="9"/>
      <c r="J24" s="7"/>
    </row>
    <row r="25" spans="1:10">
      <c r="A25" s="7"/>
      <c r="B25" s="7"/>
      <c r="C25" s="7"/>
      <c r="D25" s="7"/>
      <c r="E25" s="7"/>
      <c r="F25" s="7"/>
      <c r="G25" s="7"/>
      <c r="H25" s="9"/>
      <c r="I25" s="9"/>
      <c r="J25" s="7"/>
    </row>
    <row r="26" spans="1:10">
      <c r="A26" s="7"/>
      <c r="B26" s="7"/>
      <c r="C26" s="7"/>
      <c r="D26" s="7"/>
      <c r="E26" s="7"/>
      <c r="F26" s="7"/>
      <c r="G26" s="7"/>
      <c r="H26" s="9"/>
      <c r="I26" s="9"/>
      <c r="J26" s="7"/>
    </row>
    <row r="27" spans="1:10" ht="12.75" customHeight="1">
      <c r="A27" s="7"/>
      <c r="B27" s="7"/>
      <c r="C27" s="7"/>
      <c r="D27" s="7"/>
      <c r="E27" s="7"/>
      <c r="F27" s="7"/>
      <c r="G27" s="7"/>
      <c r="H27" s="9"/>
      <c r="I27" s="9"/>
      <c r="J27" s="7"/>
    </row>
    <row r="28" spans="1:10">
      <c r="A28" s="7"/>
      <c r="B28" s="7"/>
      <c r="C28" s="7"/>
      <c r="D28" s="7"/>
      <c r="E28" s="7"/>
      <c r="F28" s="7"/>
      <c r="G28" s="7"/>
      <c r="H28" s="9"/>
      <c r="I28" s="9"/>
      <c r="J28" s="7"/>
    </row>
    <row r="29" spans="1:10">
      <c r="A29" s="7"/>
      <c r="B29" s="7"/>
      <c r="C29" s="7"/>
      <c r="D29" s="7"/>
      <c r="E29" s="7"/>
      <c r="F29" s="7"/>
      <c r="G29" s="7"/>
      <c r="H29" s="9"/>
      <c r="I29" s="9"/>
      <c r="J29" s="7"/>
    </row>
    <row r="30" spans="1:10" ht="13.2" customHeight="1">
      <c r="A30" s="7"/>
      <c r="B30" s="7"/>
      <c r="C30" s="7"/>
      <c r="D30" s="7"/>
      <c r="E30" s="7"/>
      <c r="F30" s="7"/>
      <c r="G30" s="7"/>
      <c r="H30" s="9"/>
      <c r="I30" s="9"/>
      <c r="J30" s="7"/>
    </row>
    <row r="31" spans="1:10">
      <c r="A31" s="12"/>
      <c r="B31" s="12"/>
      <c r="C31" s="7"/>
      <c r="D31" s="7"/>
      <c r="E31" s="7"/>
      <c r="F31" s="7"/>
      <c r="G31" s="7"/>
      <c r="H31" s="9"/>
      <c r="I31" s="9"/>
      <c r="J31" s="7"/>
    </row>
    <row r="32" spans="1:10">
      <c r="A32" s="7"/>
      <c r="B32" s="7"/>
      <c r="C32" s="7"/>
      <c r="D32" s="7"/>
      <c r="E32" s="7"/>
      <c r="F32" s="7"/>
      <c r="G32" s="7"/>
      <c r="H32" s="9"/>
      <c r="I32" s="9"/>
      <c r="J32" s="7"/>
    </row>
    <row r="33" spans="1:10" ht="12.75" customHeight="1">
      <c r="A33" s="7"/>
      <c r="B33" s="7"/>
      <c r="C33" s="7"/>
      <c r="D33" s="7"/>
      <c r="E33" s="7"/>
      <c r="F33" s="7"/>
      <c r="G33" s="7"/>
      <c r="H33" s="9"/>
      <c r="I33" s="9"/>
      <c r="J33" s="7"/>
    </row>
    <row r="34" spans="1:10">
      <c r="A34" s="7"/>
      <c r="B34" s="7"/>
      <c r="C34" s="7"/>
      <c r="D34" s="7"/>
      <c r="E34" s="7"/>
      <c r="F34" s="7"/>
      <c r="G34" s="7"/>
      <c r="H34" s="9"/>
      <c r="I34" s="9"/>
      <c r="J34" s="7"/>
    </row>
    <row r="35" spans="1:10">
      <c r="A35" s="7"/>
      <c r="B35" s="7"/>
      <c r="C35" s="7"/>
      <c r="D35" s="7"/>
      <c r="E35" s="7"/>
      <c r="F35" s="7"/>
      <c r="G35" s="7"/>
      <c r="H35" s="9"/>
      <c r="I35" s="9"/>
      <c r="J35" s="7"/>
    </row>
    <row r="36" spans="1:10">
      <c r="A36" s="7"/>
      <c r="B36" s="7"/>
      <c r="C36" s="7"/>
      <c r="D36" s="7"/>
      <c r="E36" s="7"/>
      <c r="F36" s="7"/>
      <c r="G36" s="7"/>
      <c r="H36" s="9"/>
      <c r="I36" s="7"/>
      <c r="J36" s="7"/>
    </row>
    <row r="37" spans="1:10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9"/>
      <c r="I38" s="9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9"/>
      <c r="J39" s="7"/>
    </row>
    <row r="40" spans="1:10">
      <c r="A40" s="7"/>
      <c r="B40" s="7"/>
      <c r="C40" s="7"/>
      <c r="D40" s="7"/>
      <c r="E40" s="7"/>
      <c r="F40" s="7"/>
      <c r="G40" s="7"/>
      <c r="H40" s="9"/>
      <c r="I40" s="9"/>
      <c r="J40" s="7"/>
    </row>
    <row r="41" spans="1:10">
      <c r="A41" s="7"/>
      <c r="B41" s="7"/>
      <c r="C41" s="7"/>
      <c r="D41" s="7"/>
      <c r="E41" s="7"/>
      <c r="F41" s="7"/>
      <c r="G41" s="7"/>
      <c r="H41" s="9"/>
      <c r="I41" s="9"/>
      <c r="J41" s="7"/>
    </row>
    <row r="42" spans="1:10">
      <c r="A42" s="12"/>
      <c r="B42" s="12"/>
      <c r="C42" s="7"/>
      <c r="D42" s="7"/>
      <c r="E42" s="7"/>
      <c r="F42" s="7"/>
      <c r="G42" s="7"/>
      <c r="H42" s="9"/>
      <c r="I42" s="9"/>
      <c r="J42" s="7"/>
    </row>
    <row r="43" spans="1:10">
      <c r="A43" s="7"/>
      <c r="B43" s="7"/>
      <c r="C43" s="7"/>
      <c r="D43" s="7"/>
      <c r="E43" s="7"/>
      <c r="F43" s="7"/>
      <c r="G43" s="7"/>
      <c r="H43" s="9"/>
      <c r="I43" s="9"/>
      <c r="J43" s="7"/>
    </row>
    <row r="44" spans="1:10" ht="12.75" customHeight="1">
      <c r="A44" s="7"/>
      <c r="B44" s="7"/>
      <c r="C44" s="7"/>
      <c r="D44" s="7"/>
      <c r="E44" s="7"/>
      <c r="F44" s="7"/>
      <c r="G44" s="7"/>
      <c r="H44" s="9"/>
      <c r="I44" s="9"/>
      <c r="J44" s="7"/>
    </row>
    <row r="45" spans="1:10">
      <c r="A45" s="7"/>
      <c r="B45" s="7"/>
      <c r="C45" s="7"/>
      <c r="D45" s="7"/>
      <c r="E45" s="9"/>
      <c r="F45" s="7"/>
      <c r="G45" s="7"/>
      <c r="H45" s="9"/>
      <c r="I45" s="9"/>
      <c r="J45" s="9"/>
    </row>
    <row r="46" spans="1:10">
      <c r="A46" s="7"/>
      <c r="B46" s="7"/>
      <c r="C46" s="7"/>
      <c r="D46" s="7"/>
      <c r="E46" s="9"/>
      <c r="F46" s="7"/>
      <c r="G46" s="7"/>
      <c r="H46" s="9"/>
      <c r="I46" s="9"/>
      <c r="J46" s="9"/>
    </row>
    <row r="47" spans="1:10">
      <c r="A47" s="7"/>
      <c r="B47" s="7"/>
      <c r="C47" s="7"/>
      <c r="D47" s="7"/>
      <c r="E47" s="7"/>
      <c r="F47" s="7"/>
      <c r="G47" s="7"/>
      <c r="H47" s="9"/>
      <c r="I47" s="9"/>
      <c r="J47" s="7"/>
    </row>
    <row r="48" spans="1:10">
      <c r="A48" s="7"/>
      <c r="B48" s="7"/>
      <c r="C48" s="7"/>
      <c r="D48" s="7"/>
      <c r="E48" s="7"/>
      <c r="F48" s="7"/>
      <c r="G48" s="7"/>
      <c r="H48" s="9"/>
      <c r="I48" s="9"/>
      <c r="J48" s="7"/>
    </row>
    <row r="49" spans="1:10">
      <c r="A49" s="7"/>
      <c r="B49" s="7"/>
      <c r="C49" s="7"/>
      <c r="D49" s="7"/>
      <c r="E49" s="9"/>
      <c r="F49" s="7"/>
      <c r="G49" s="7"/>
      <c r="H49" s="9"/>
      <c r="I49" s="9"/>
      <c r="J49" s="9"/>
    </row>
    <row r="50" spans="1:10" ht="12.75" customHeight="1">
      <c r="A50" s="7"/>
      <c r="B50" s="7"/>
      <c r="C50" s="7"/>
      <c r="D50" s="7"/>
      <c r="E50" s="9"/>
      <c r="F50" s="7"/>
      <c r="G50" s="7"/>
      <c r="H50" s="9"/>
      <c r="I50" s="9"/>
      <c r="J50" s="9"/>
    </row>
    <row r="51" spans="1:10" ht="12.75" customHeight="1">
      <c r="A51" s="7"/>
      <c r="B51" s="7"/>
      <c r="C51" s="7"/>
      <c r="D51" s="7"/>
      <c r="E51" s="7"/>
      <c r="F51" s="7"/>
      <c r="G51" s="7"/>
      <c r="H51" s="9"/>
      <c r="I51" s="9"/>
      <c r="J51" s="7"/>
    </row>
    <row r="52" spans="1:10" ht="12" customHeight="1">
      <c r="A52" s="7"/>
      <c r="B52" s="7"/>
      <c r="C52" s="7"/>
      <c r="D52" s="7"/>
      <c r="E52" s="9"/>
      <c r="F52" s="7"/>
      <c r="G52" s="7"/>
      <c r="H52" s="9"/>
      <c r="I52" s="9"/>
      <c r="J52" s="9"/>
    </row>
    <row r="53" spans="1:10" ht="12.75" customHeight="1">
      <c r="A53" s="7"/>
      <c r="B53" s="7"/>
      <c r="C53" s="7"/>
      <c r="D53" s="7"/>
      <c r="E53" s="9"/>
      <c r="F53" s="7"/>
      <c r="G53" s="7"/>
      <c r="H53" s="9"/>
      <c r="I53" s="9"/>
      <c r="J53" s="9"/>
    </row>
    <row r="54" spans="1:10">
      <c r="A54" s="7"/>
      <c r="B54" s="7"/>
      <c r="C54" s="7"/>
      <c r="D54" s="7"/>
      <c r="E54" s="7"/>
      <c r="F54" s="7"/>
      <c r="G54" s="7"/>
      <c r="H54" s="9"/>
      <c r="I54" s="9"/>
      <c r="J54" s="7"/>
    </row>
    <row r="55" spans="1:10">
      <c r="A55" s="7"/>
      <c r="B55" s="7"/>
      <c r="C55" s="7"/>
      <c r="D55" s="7"/>
      <c r="E55" s="7"/>
      <c r="F55" s="7"/>
      <c r="G55" s="7"/>
      <c r="H55" s="9"/>
      <c r="I55" s="9"/>
      <c r="J55" s="7"/>
    </row>
    <row r="56" spans="1:10" ht="24.6" customHeight="1">
      <c r="A56" s="7"/>
      <c r="B56" s="7"/>
      <c r="C56" s="7"/>
      <c r="D56" s="7"/>
      <c r="E56" s="9"/>
      <c r="F56" s="7"/>
      <c r="G56" s="7"/>
      <c r="H56" s="9"/>
      <c r="I56" s="9"/>
      <c r="J56" s="9"/>
    </row>
    <row r="57" spans="1:10">
      <c r="A57" s="7"/>
      <c r="B57" s="7"/>
      <c r="C57" s="7"/>
      <c r="D57" s="7"/>
      <c r="E57" s="9"/>
      <c r="F57" s="7"/>
      <c r="G57" s="7"/>
      <c r="H57" s="9"/>
      <c r="I57" s="9"/>
      <c r="J57" s="9"/>
    </row>
    <row r="58" spans="1:10" ht="12.75" customHeight="1">
      <c r="A58" s="7"/>
      <c r="B58" s="7"/>
      <c r="C58" s="7"/>
      <c r="D58" s="7"/>
      <c r="E58" s="7"/>
      <c r="F58" s="7"/>
      <c r="G58" s="7"/>
      <c r="H58" s="9"/>
      <c r="I58" s="9"/>
      <c r="J58" s="7"/>
    </row>
    <row r="59" spans="1:10" ht="12.75" customHeight="1">
      <c r="A59" s="7"/>
      <c r="B59" s="7"/>
      <c r="C59" s="7"/>
      <c r="D59" s="7"/>
      <c r="E59" s="7"/>
      <c r="F59" s="7"/>
      <c r="G59" s="7"/>
      <c r="H59" s="9"/>
      <c r="I59" s="9"/>
      <c r="J59" s="7"/>
    </row>
    <row r="60" spans="1:10">
      <c r="A60" s="7"/>
      <c r="B60" s="7"/>
      <c r="C60" s="7"/>
      <c r="D60" s="7"/>
      <c r="E60" s="7"/>
      <c r="F60" s="7"/>
      <c r="G60" s="7"/>
      <c r="H60" s="9"/>
      <c r="I60" s="9"/>
      <c r="J60" s="7"/>
    </row>
    <row r="61" spans="1:10">
      <c r="A61" s="7"/>
      <c r="B61" s="7"/>
      <c r="C61" s="7"/>
      <c r="D61" s="7"/>
      <c r="E61" s="7"/>
      <c r="F61" s="7"/>
      <c r="G61" s="7"/>
      <c r="H61" s="9"/>
      <c r="I61" s="9"/>
      <c r="J61" s="7"/>
    </row>
    <row r="62" spans="1:10">
      <c r="A62" s="7"/>
      <c r="B62" s="7"/>
      <c r="C62" s="7"/>
      <c r="D62" s="7"/>
      <c r="E62" s="9"/>
      <c r="F62" s="7"/>
      <c r="G62" s="7"/>
      <c r="H62" s="9"/>
      <c r="I62" s="9"/>
      <c r="J62" s="9"/>
    </row>
    <row r="63" spans="1:10">
      <c r="A63" s="7"/>
      <c r="B63" s="7"/>
      <c r="C63" s="7"/>
      <c r="D63" s="7"/>
      <c r="E63" s="7"/>
      <c r="F63" s="7"/>
      <c r="G63" s="7"/>
      <c r="H63" s="9"/>
      <c r="I63" s="9"/>
      <c r="J63" s="7"/>
    </row>
    <row r="64" spans="1:10">
      <c r="A64" s="7"/>
      <c r="B64" s="7"/>
      <c r="C64" s="7"/>
      <c r="D64" s="7"/>
      <c r="E64" s="7"/>
      <c r="F64" s="7"/>
      <c r="G64" s="7"/>
      <c r="H64" s="9"/>
      <c r="I64" s="9"/>
      <c r="J64" s="7"/>
    </row>
    <row r="65" spans="1:10" ht="12.75" customHeight="1">
      <c r="A65" s="7"/>
      <c r="B65" s="7"/>
      <c r="C65" s="7"/>
      <c r="D65" s="7"/>
      <c r="E65" s="9"/>
      <c r="F65" s="7"/>
      <c r="G65" s="7"/>
      <c r="H65" s="9"/>
      <c r="I65" s="9"/>
      <c r="J65" s="9"/>
    </row>
    <row r="66" spans="1:10" ht="12.75" customHeight="1">
      <c r="A66" s="7"/>
      <c r="B66" s="7"/>
      <c r="C66" s="7"/>
      <c r="D66" s="7"/>
      <c r="E66" s="7"/>
      <c r="F66" s="7"/>
      <c r="G66" s="7"/>
      <c r="H66" s="9"/>
      <c r="I66" s="9"/>
      <c r="J66" s="7"/>
    </row>
    <row r="67" spans="1:10" ht="12.75" customHeight="1">
      <c r="A67" s="7"/>
      <c r="B67" s="7"/>
      <c r="C67" s="7"/>
      <c r="D67" s="7"/>
      <c r="E67" s="7"/>
      <c r="F67" s="7"/>
      <c r="G67" s="7"/>
      <c r="H67" s="9"/>
      <c r="I67" s="9"/>
      <c r="J67" s="7"/>
    </row>
    <row r="68" spans="1:10">
      <c r="A68" s="7"/>
      <c r="B68" s="7"/>
      <c r="C68" s="7"/>
      <c r="D68" s="7"/>
      <c r="E68" s="7"/>
      <c r="F68" s="7"/>
      <c r="G68" s="7"/>
      <c r="H68" s="9"/>
      <c r="I68" s="9"/>
      <c r="J68" s="7"/>
    </row>
    <row r="69" spans="1:10">
      <c r="A69" s="7"/>
      <c r="B69" s="7"/>
      <c r="C69" s="7"/>
      <c r="D69" s="7"/>
      <c r="E69" s="7"/>
      <c r="F69" s="7"/>
      <c r="G69" s="7"/>
      <c r="H69" s="9"/>
      <c r="I69" s="9"/>
      <c r="J69" s="7"/>
    </row>
    <row r="70" spans="1:10" ht="12.75" customHeight="1">
      <c r="A70" s="7"/>
      <c r="B70" s="7"/>
      <c r="C70" s="7"/>
      <c r="D70" s="7"/>
      <c r="E70" s="7"/>
      <c r="F70" s="7"/>
      <c r="G70" s="7"/>
      <c r="H70" s="9"/>
      <c r="I70" s="9"/>
      <c r="J70" s="7"/>
    </row>
    <row r="71" spans="1:10" ht="12.75" customHeight="1">
      <c r="A71" s="7"/>
      <c r="B71" s="7"/>
      <c r="C71" s="7"/>
      <c r="D71" s="7"/>
      <c r="E71" s="9"/>
      <c r="F71" s="7"/>
      <c r="G71" s="7"/>
      <c r="H71" s="9"/>
      <c r="I71" s="9"/>
      <c r="J71" s="9"/>
    </row>
    <row r="72" spans="1:10">
      <c r="A72" s="7"/>
      <c r="B72" s="7"/>
      <c r="C72" s="7"/>
      <c r="D72" s="7"/>
      <c r="E72" s="9"/>
      <c r="F72" s="7"/>
      <c r="G72" s="7"/>
      <c r="H72" s="9"/>
      <c r="I72" s="9"/>
      <c r="J72" s="9"/>
    </row>
    <row r="73" spans="1:10">
      <c r="A73" s="7"/>
      <c r="B73" s="7"/>
      <c r="C73" s="7"/>
      <c r="D73" s="7"/>
      <c r="E73" s="9"/>
      <c r="F73" s="7"/>
      <c r="G73" s="7"/>
      <c r="H73" s="9"/>
      <c r="I73" s="9"/>
      <c r="J73" s="9"/>
    </row>
    <row r="74" spans="1:10" ht="12.75" customHeight="1">
      <c r="A74" s="7"/>
      <c r="B74" s="7"/>
      <c r="C74" s="7"/>
      <c r="D74" s="7"/>
      <c r="F74" s="7"/>
      <c r="G74" s="7"/>
      <c r="H74" s="9"/>
      <c r="I74" s="9"/>
    </row>
    <row r="75" spans="1:10">
      <c r="A75" s="7"/>
      <c r="B75" s="7"/>
      <c r="C75" s="7"/>
      <c r="D75" s="7"/>
      <c r="E75" s="7"/>
      <c r="F75" s="7"/>
      <c r="G75" s="7"/>
      <c r="H75" s="9"/>
      <c r="I75" s="9"/>
      <c r="J75" s="7"/>
    </row>
    <row r="76" spans="1:10">
      <c r="A76" s="7"/>
      <c r="B76" s="7"/>
      <c r="C76" s="7"/>
      <c r="D76" s="7"/>
      <c r="E76" s="7"/>
      <c r="F76" s="7"/>
      <c r="G76" s="7"/>
      <c r="H76" s="9"/>
      <c r="I76" s="9"/>
      <c r="J76" s="7"/>
    </row>
    <row r="77" spans="1:10">
      <c r="A77" s="7"/>
      <c r="B77" s="7"/>
      <c r="C77" s="7"/>
      <c r="D77" s="7"/>
      <c r="E77" s="7"/>
      <c r="F77" s="7"/>
      <c r="G77" s="7"/>
      <c r="H77" s="9"/>
      <c r="I77" s="9"/>
      <c r="J77" s="7"/>
    </row>
    <row r="78" spans="1:10" ht="12.75" customHeight="1">
      <c r="A78" s="7"/>
      <c r="B78" s="7"/>
      <c r="C78" s="7"/>
      <c r="D78" s="7"/>
      <c r="E78" s="9"/>
      <c r="F78" s="7"/>
      <c r="G78" s="7"/>
      <c r="H78" s="9"/>
      <c r="I78" s="9"/>
      <c r="J78" s="9"/>
    </row>
    <row r="79" spans="1:10" ht="12.75" customHeight="1">
      <c r="A79" s="7"/>
      <c r="B79" s="7"/>
      <c r="C79" s="7"/>
      <c r="D79" s="7"/>
      <c r="F79" s="7"/>
      <c r="G79" s="7"/>
      <c r="H79" s="9"/>
      <c r="I79" s="9"/>
    </row>
    <row r="80" spans="1:10">
      <c r="A80" s="7"/>
      <c r="B80" s="7"/>
      <c r="C80" s="7"/>
      <c r="D80" s="7"/>
      <c r="E80" s="7"/>
      <c r="F80" s="7"/>
      <c r="G80" s="7"/>
      <c r="H80" s="9"/>
      <c r="I80" s="9"/>
      <c r="J80" s="7"/>
    </row>
    <row r="81" spans="1:10" ht="12.75" customHeight="1">
      <c r="A81" s="7"/>
      <c r="B81" s="7"/>
      <c r="C81" s="7"/>
      <c r="D81" s="7"/>
      <c r="E81" s="9"/>
      <c r="F81" s="7"/>
      <c r="G81" s="7"/>
      <c r="H81" s="9"/>
      <c r="I81" s="9"/>
      <c r="J81" s="9"/>
    </row>
    <row r="82" spans="1:10" ht="12.75" customHeight="1">
      <c r="A82" s="7"/>
      <c r="B82" s="7"/>
      <c r="C82" s="7"/>
      <c r="D82" s="7"/>
      <c r="E82" s="9"/>
      <c r="F82" s="7"/>
      <c r="G82" s="7"/>
      <c r="H82" s="9"/>
      <c r="I82" s="9"/>
      <c r="J82" s="9"/>
    </row>
    <row r="83" spans="1:10" ht="12.75" customHeight="1">
      <c r="A83" s="7"/>
      <c r="B83" s="7"/>
      <c r="C83" s="7"/>
      <c r="D83" s="7"/>
      <c r="E83" s="9"/>
      <c r="F83" s="7"/>
      <c r="G83" s="7"/>
      <c r="H83" s="9"/>
      <c r="I83" s="9"/>
      <c r="J83" s="9"/>
    </row>
    <row r="84" spans="1:10" ht="12.75" customHeight="1">
      <c r="A84" s="7"/>
      <c r="B84" s="7"/>
      <c r="C84" s="7"/>
      <c r="D84" s="7"/>
      <c r="F84" s="7"/>
      <c r="G84" s="7"/>
      <c r="H84" s="9"/>
      <c r="I84" s="9"/>
    </row>
    <row r="85" spans="1:10">
      <c r="A85" s="7"/>
      <c r="B85" s="7"/>
      <c r="C85" s="7"/>
      <c r="D85" s="7"/>
      <c r="E85" s="7"/>
      <c r="F85" s="7"/>
      <c r="G85" s="7"/>
      <c r="H85" s="9"/>
      <c r="I85" s="9"/>
      <c r="J85" s="7"/>
    </row>
    <row r="86" spans="1:10" ht="12.75" customHeight="1">
      <c r="A86" s="7"/>
      <c r="B86" s="7"/>
      <c r="C86" s="7"/>
      <c r="D86" s="7"/>
      <c r="E86" s="7"/>
      <c r="F86" s="7"/>
      <c r="G86" s="7"/>
      <c r="H86" s="9"/>
      <c r="I86" s="9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9"/>
      <c r="I87" s="9"/>
      <c r="J87" s="7"/>
    </row>
    <row r="88" spans="1:10" ht="12.75" customHeight="1">
      <c r="A88" s="7"/>
      <c r="B88" s="7"/>
      <c r="C88" s="7"/>
      <c r="D88" s="7"/>
      <c r="F88" s="7"/>
      <c r="G88" s="7"/>
      <c r="H88" s="9"/>
      <c r="I88" s="9"/>
    </row>
    <row r="89" spans="1:10" ht="12.75" customHeight="1">
      <c r="A89" s="7"/>
      <c r="B89" s="7"/>
      <c r="C89" s="7"/>
      <c r="D89" s="7"/>
      <c r="E89" s="9"/>
      <c r="F89" s="7"/>
      <c r="G89" s="7"/>
      <c r="H89" s="9"/>
      <c r="I89" s="9"/>
      <c r="J89" s="9"/>
    </row>
    <row r="90" spans="1:10" ht="13.8" customHeight="1">
      <c r="A90" s="7"/>
      <c r="B90" s="7"/>
      <c r="C90" s="7"/>
      <c r="D90" s="7"/>
      <c r="E90" s="7"/>
      <c r="F90" s="7"/>
      <c r="G90" s="7"/>
      <c r="H90" s="9"/>
      <c r="I90" s="9"/>
      <c r="J90" s="7"/>
    </row>
    <row r="91" spans="1:10" ht="12.75" customHeight="1">
      <c r="A91" s="7"/>
      <c r="B91" s="7"/>
      <c r="C91" s="7"/>
      <c r="D91" s="7"/>
      <c r="E91" s="7"/>
      <c r="F91" s="7"/>
      <c r="G91" s="7"/>
      <c r="H91" s="9"/>
      <c r="I91" s="9"/>
      <c r="J91" s="7"/>
    </row>
    <row r="92" spans="1:10">
      <c r="A92" s="7"/>
      <c r="B92" s="7"/>
      <c r="C92" s="7"/>
      <c r="D92" s="7"/>
      <c r="E92" s="9"/>
      <c r="F92" s="7"/>
      <c r="G92" s="7"/>
      <c r="H92" s="9"/>
      <c r="I92" s="9"/>
      <c r="J92" s="9"/>
    </row>
    <row r="93" spans="1:10">
      <c r="A93" s="7"/>
      <c r="B93" s="7"/>
      <c r="C93" s="7"/>
      <c r="D93" s="7"/>
      <c r="E93" s="9"/>
      <c r="F93" s="7"/>
      <c r="G93" s="7"/>
      <c r="H93" s="9"/>
      <c r="I93" s="9"/>
      <c r="J93" s="9"/>
    </row>
    <row r="94" spans="1:10">
      <c r="A94" s="7"/>
      <c r="B94" s="7"/>
      <c r="C94" s="7"/>
      <c r="D94" s="7"/>
      <c r="E94" s="7"/>
      <c r="F94" s="7"/>
      <c r="G94" s="7"/>
      <c r="H94" s="9"/>
      <c r="I94" s="9"/>
      <c r="J94" s="7"/>
    </row>
    <row r="95" spans="1:10">
      <c r="A95" s="7"/>
      <c r="B95" s="7"/>
      <c r="C95" s="7"/>
      <c r="D95" s="7"/>
      <c r="E95" s="9"/>
      <c r="F95" s="7"/>
      <c r="G95" s="7"/>
      <c r="H95" s="9"/>
      <c r="I95" s="9"/>
      <c r="J95" s="9"/>
    </row>
    <row r="96" spans="1:10">
      <c r="A96" s="7"/>
      <c r="B96" s="7"/>
      <c r="C96" s="7"/>
      <c r="D96" s="7"/>
      <c r="E96" s="9"/>
      <c r="F96" s="7"/>
      <c r="G96" s="7"/>
      <c r="H96" s="9"/>
      <c r="I96" s="9"/>
      <c r="J96" s="9"/>
    </row>
    <row r="97" spans="1:10" ht="13.8" customHeight="1">
      <c r="A97" s="7"/>
      <c r="B97" s="7"/>
      <c r="C97" s="7"/>
      <c r="D97" s="7"/>
      <c r="E97" s="7"/>
      <c r="F97" s="7"/>
      <c r="G97" s="7"/>
      <c r="H97" s="9"/>
      <c r="I97" s="9"/>
      <c r="J97" s="7"/>
    </row>
    <row r="98" spans="1:10">
      <c r="A98" s="7"/>
      <c r="B98" s="7"/>
      <c r="C98" s="7"/>
      <c r="D98" s="7"/>
      <c r="F98" s="7"/>
      <c r="G98" s="7"/>
      <c r="H98" s="9"/>
      <c r="I98" s="9"/>
    </row>
    <row r="99" spans="1:10" ht="12.75" customHeight="1">
      <c r="A99" s="7"/>
      <c r="B99" s="7"/>
      <c r="C99" s="7"/>
      <c r="D99" s="7"/>
      <c r="E99" s="9"/>
      <c r="F99" s="7"/>
      <c r="G99" s="7"/>
      <c r="H99" s="9"/>
      <c r="I99" s="9"/>
      <c r="J99" s="9"/>
    </row>
    <row r="100" spans="1:10" ht="12.75" customHeight="1">
      <c r="A100" s="82"/>
      <c r="B100" s="82"/>
      <c r="C100" s="7"/>
      <c r="D100" s="7"/>
      <c r="E100" s="9"/>
      <c r="F100" s="7"/>
      <c r="G100" s="7"/>
      <c r="H100" s="9"/>
      <c r="I100" s="9"/>
      <c r="J100" s="9"/>
    </row>
    <row r="101" spans="1:10" ht="12.75" customHeight="1">
      <c r="A101" s="82"/>
      <c r="B101" s="82"/>
      <c r="C101" s="7"/>
      <c r="D101" s="7"/>
      <c r="E101" s="9"/>
      <c r="F101" s="7"/>
      <c r="G101" s="7"/>
      <c r="H101" s="9"/>
      <c r="I101" s="9"/>
      <c r="J101" s="9"/>
    </row>
    <row r="102" spans="1:10" ht="12.75" customHeight="1">
      <c r="A102" s="82"/>
      <c r="B102" s="82"/>
      <c r="C102" s="7"/>
      <c r="D102" s="7"/>
      <c r="E102" s="7"/>
      <c r="F102" s="7"/>
      <c r="G102" s="7"/>
      <c r="H102" s="9"/>
      <c r="I102" s="9"/>
      <c r="J102" s="7"/>
    </row>
    <row r="103" spans="1:10" ht="13.8" customHeight="1">
      <c r="A103" s="82"/>
      <c r="B103" s="82"/>
      <c r="C103" s="7"/>
      <c r="D103" s="7"/>
      <c r="E103" s="7"/>
      <c r="F103" s="7"/>
      <c r="G103" s="7"/>
      <c r="H103" s="9"/>
      <c r="I103" s="9"/>
      <c r="J103" s="7"/>
    </row>
    <row r="104" spans="1:10" ht="12.75" customHeight="1">
      <c r="A104" s="82"/>
      <c r="B104" s="82"/>
      <c r="C104" s="7"/>
      <c r="D104" s="7"/>
      <c r="E104" s="9"/>
      <c r="F104" s="7"/>
      <c r="G104" s="7"/>
      <c r="H104" s="9"/>
      <c r="I104" s="9"/>
      <c r="J104" s="9"/>
    </row>
    <row r="105" spans="1:10">
      <c r="A105" s="82"/>
      <c r="B105" s="82"/>
      <c r="C105" s="7"/>
      <c r="D105" s="7"/>
      <c r="E105" s="9"/>
      <c r="F105" s="7"/>
      <c r="G105" s="7"/>
      <c r="H105" s="9"/>
      <c r="I105" s="9"/>
      <c r="J105" s="9"/>
    </row>
    <row r="106" spans="1:10" ht="12.75" customHeight="1">
      <c r="A106" s="82"/>
      <c r="B106" s="82"/>
      <c r="C106" s="7"/>
      <c r="D106" s="7"/>
      <c r="E106" s="9"/>
      <c r="F106" s="7"/>
      <c r="G106" s="7"/>
      <c r="H106" s="9"/>
      <c r="I106" s="9"/>
      <c r="J106" s="9"/>
    </row>
    <row r="107" spans="1:10" ht="12.6" customHeight="1">
      <c r="A107" s="82"/>
      <c r="B107" s="82"/>
      <c r="C107" s="7"/>
      <c r="D107" s="7"/>
      <c r="E107" s="7"/>
      <c r="F107" s="7"/>
      <c r="G107" s="7"/>
      <c r="H107" s="9"/>
      <c r="I107" s="9"/>
      <c r="J107" s="7"/>
    </row>
    <row r="108" spans="1:10">
      <c r="A108" s="82"/>
      <c r="B108" s="82"/>
      <c r="C108" s="7"/>
      <c r="D108" s="7"/>
      <c r="E108" s="9"/>
      <c r="F108" s="7"/>
      <c r="G108" s="7"/>
      <c r="H108" s="9"/>
      <c r="I108" s="9"/>
      <c r="J108" s="9"/>
    </row>
    <row r="109" spans="1:10" ht="12.75" customHeight="1">
      <c r="A109" s="82"/>
      <c r="B109" s="82"/>
      <c r="C109" s="7"/>
      <c r="D109" s="7"/>
      <c r="E109" s="9"/>
      <c r="F109" s="7"/>
      <c r="G109" s="7"/>
      <c r="H109" s="9"/>
      <c r="I109" s="9"/>
      <c r="J109" s="9"/>
    </row>
    <row r="110" spans="1:10">
      <c r="A110" s="82"/>
      <c r="B110" s="82"/>
      <c r="C110" s="7"/>
      <c r="D110" s="7"/>
      <c r="E110" s="7"/>
      <c r="F110" s="7"/>
      <c r="G110" s="7"/>
      <c r="H110" s="9"/>
      <c r="I110" s="9"/>
      <c r="J110" s="7"/>
    </row>
    <row r="111" spans="1:10" ht="13.8" customHeight="1">
      <c r="A111" s="82"/>
      <c r="B111" s="82"/>
      <c r="C111" s="7"/>
      <c r="D111" s="7"/>
      <c r="E111" s="7"/>
      <c r="F111" s="7"/>
      <c r="G111" s="7"/>
      <c r="H111" s="9"/>
      <c r="I111" s="9"/>
      <c r="J111" s="7"/>
    </row>
    <row r="112" spans="1:10">
      <c r="A112" s="82"/>
      <c r="B112" s="82"/>
      <c r="C112" s="7"/>
      <c r="D112" s="7"/>
      <c r="E112" s="9"/>
      <c r="F112" s="7"/>
      <c r="G112" s="7"/>
      <c r="H112" s="9"/>
      <c r="I112" s="9"/>
      <c r="J112" s="9"/>
    </row>
    <row r="113" spans="1:10" ht="12.75" customHeight="1">
      <c r="A113" s="7"/>
      <c r="B113" s="7"/>
      <c r="C113" s="7"/>
      <c r="D113" s="7"/>
      <c r="E113" s="9"/>
      <c r="F113" s="7"/>
      <c r="G113" s="7"/>
      <c r="H113" s="9"/>
      <c r="I113" s="9"/>
      <c r="J113" s="9"/>
    </row>
    <row r="114" spans="1:10" ht="12.75" customHeight="1">
      <c r="A114" s="7"/>
      <c r="B114" s="7"/>
      <c r="C114" s="7"/>
      <c r="D114" s="7"/>
      <c r="E114" s="7"/>
      <c r="F114" s="7"/>
      <c r="G114" s="7"/>
      <c r="H114" s="9"/>
      <c r="I114" s="9"/>
      <c r="J114" s="7"/>
    </row>
    <row r="115" spans="1:10">
      <c r="A115" s="7"/>
      <c r="B115" s="7"/>
      <c r="C115" s="7"/>
      <c r="D115" s="7"/>
      <c r="E115" s="7"/>
      <c r="F115" s="7"/>
      <c r="G115" s="7"/>
      <c r="H115" s="9"/>
      <c r="I115" s="9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9"/>
      <c r="I116" s="9"/>
      <c r="J116" s="7"/>
    </row>
    <row r="117" spans="1:10" ht="13.8" customHeight="1">
      <c r="A117" s="7"/>
      <c r="B117" s="7"/>
      <c r="C117" s="7"/>
      <c r="D117" s="7"/>
      <c r="E117" s="7"/>
      <c r="F117" s="7"/>
      <c r="G117" s="7"/>
      <c r="H117" s="9"/>
      <c r="I117" s="9"/>
      <c r="J117" s="7"/>
    </row>
    <row r="118" spans="1:10" ht="12.75" customHeight="1">
      <c r="A118" s="7"/>
      <c r="B118" s="7"/>
      <c r="C118" s="7"/>
      <c r="D118" s="7"/>
      <c r="E118" s="9"/>
      <c r="F118" s="7"/>
      <c r="G118" s="7"/>
      <c r="H118" s="9"/>
      <c r="I118" s="9"/>
      <c r="J118" s="9"/>
    </row>
    <row r="119" spans="1:10" ht="12.75" customHeight="1">
      <c r="A119" s="7"/>
      <c r="B119" s="7"/>
      <c r="C119" s="7"/>
      <c r="D119" s="7"/>
      <c r="E119" s="9"/>
      <c r="F119" s="7"/>
      <c r="G119" s="7"/>
      <c r="H119" s="9"/>
      <c r="I119" s="9"/>
      <c r="J119" s="9"/>
    </row>
    <row r="120" spans="1:10">
      <c r="A120" s="7"/>
      <c r="B120" s="7"/>
      <c r="C120" s="7"/>
      <c r="D120" s="7"/>
      <c r="E120" s="7"/>
      <c r="F120" s="7"/>
      <c r="G120" s="7"/>
      <c r="H120" s="9"/>
      <c r="I120" s="9"/>
      <c r="J120" s="7"/>
    </row>
    <row r="121" spans="1:10">
      <c r="A121" s="7"/>
      <c r="B121" s="7"/>
      <c r="C121" s="7"/>
      <c r="D121" s="7"/>
      <c r="E121" s="9"/>
      <c r="F121" s="7"/>
      <c r="G121" s="7"/>
      <c r="H121" s="9"/>
      <c r="I121" s="9"/>
      <c r="J121" s="9"/>
    </row>
    <row r="122" spans="1:10">
      <c r="A122" s="7"/>
      <c r="B122" s="7"/>
      <c r="C122" s="7"/>
      <c r="D122" s="7"/>
      <c r="E122" s="7"/>
      <c r="F122" s="7"/>
      <c r="G122" s="7"/>
      <c r="H122" s="9"/>
      <c r="I122" s="9"/>
      <c r="J122" s="7"/>
    </row>
    <row r="123" spans="1:10">
      <c r="A123" s="7"/>
      <c r="B123" s="7"/>
      <c r="C123" s="7"/>
      <c r="D123" s="7"/>
      <c r="E123" s="7"/>
      <c r="F123" s="7"/>
      <c r="G123" s="7"/>
      <c r="H123" s="9"/>
      <c r="I123" s="9"/>
      <c r="J123" s="7"/>
    </row>
    <row r="124" spans="1:10">
      <c r="A124" s="7"/>
      <c r="B124" s="7"/>
      <c r="C124" s="7"/>
      <c r="D124" s="7"/>
      <c r="E124" s="7"/>
      <c r="F124" s="7"/>
      <c r="G124" s="7"/>
      <c r="H124" s="9"/>
      <c r="I124" s="9"/>
      <c r="J124" s="7"/>
    </row>
    <row r="125" spans="1:10">
      <c r="A125" s="7"/>
      <c r="B125" s="7"/>
      <c r="C125" s="7"/>
      <c r="D125" s="7"/>
      <c r="E125" s="7"/>
      <c r="F125" s="7"/>
      <c r="G125" s="7"/>
      <c r="H125" s="9"/>
      <c r="I125" s="9"/>
      <c r="J125" s="7"/>
    </row>
    <row r="126" spans="1:10" ht="12.75" customHeight="1">
      <c r="A126" s="7"/>
      <c r="B126" s="7"/>
      <c r="C126" s="7"/>
      <c r="D126" s="7"/>
      <c r="E126" s="9"/>
      <c r="F126" s="7"/>
      <c r="G126" s="7"/>
      <c r="H126" s="9"/>
      <c r="I126" s="9"/>
      <c r="J126" s="9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6154-88FA-456F-A767-8D43B94A59FF}">
  <sheetPr>
    <pageSetUpPr fitToPage="1"/>
  </sheetPr>
  <dimension ref="A1:J126"/>
  <sheetViews>
    <sheetView showWhiteSpace="0" zoomScaleNormal="100" workbookViewId="0">
      <pane ySplit="1" topLeftCell="A2" activePane="bottomLeft" state="frozen"/>
      <selection pane="bottomLeft" sqref="A1:J16"/>
    </sheetView>
  </sheetViews>
  <sheetFormatPr defaultColWidth="14.44140625" defaultRowHeight="13.2"/>
  <cols>
    <col min="1" max="1" width="24.109375" bestFit="1" customWidth="1"/>
    <col min="2" max="2" width="24.109375" customWidth="1"/>
    <col min="3" max="3" width="14.77734375" customWidth="1"/>
    <col min="4" max="4" width="15.5546875" customWidth="1"/>
    <col min="5" max="5" width="15.88671875" customWidth="1"/>
    <col min="6" max="6" width="8.109375" customWidth="1"/>
    <col min="7" max="7" width="6.77734375" bestFit="1" customWidth="1"/>
    <col min="8" max="8" width="6" customWidth="1"/>
    <col min="9" max="9" width="9.21875" customWidth="1"/>
    <col min="10" max="10" width="15.88671875" customWidth="1"/>
  </cols>
  <sheetData>
    <row r="1" spans="1:10" s="1" customFormat="1" ht="12.75" customHeight="1" thickBot="1">
      <c r="A1" s="84" t="s">
        <v>1701</v>
      </c>
      <c r="B1" s="84" t="s">
        <v>1702</v>
      </c>
      <c r="C1" s="85" t="s">
        <v>6</v>
      </c>
      <c r="D1" s="85" t="s">
        <v>186</v>
      </c>
      <c r="E1" s="85" t="s">
        <v>1648</v>
      </c>
      <c r="F1" s="84" t="s">
        <v>4</v>
      </c>
      <c r="G1" s="84" t="s">
        <v>1534</v>
      </c>
      <c r="H1" s="85" t="s">
        <v>50</v>
      </c>
      <c r="I1" s="85" t="s">
        <v>1151</v>
      </c>
      <c r="J1" s="85" t="s">
        <v>1706</v>
      </c>
    </row>
    <row r="2" spans="1:10" ht="12.75" customHeight="1">
      <c r="A2" s="7" t="s">
        <v>1674</v>
      </c>
      <c r="B2" s="7" t="s">
        <v>1675</v>
      </c>
      <c r="C2" s="7" t="s">
        <v>28</v>
      </c>
      <c r="D2" s="7" t="s">
        <v>28</v>
      </c>
      <c r="E2" s="7" t="s">
        <v>195</v>
      </c>
      <c r="F2" s="7" t="s">
        <v>122</v>
      </c>
      <c r="G2" s="7">
        <v>1</v>
      </c>
      <c r="H2" s="9">
        <v>0</v>
      </c>
      <c r="I2" s="9">
        <v>0</v>
      </c>
      <c r="J2" s="7"/>
    </row>
    <row r="3" spans="1:10" ht="12.75" customHeight="1">
      <c r="A3" s="7" t="s">
        <v>1698</v>
      </c>
      <c r="B3" s="7" t="s">
        <v>1676</v>
      </c>
      <c r="C3" s="7" t="s">
        <v>29</v>
      </c>
      <c r="D3" s="7" t="s">
        <v>29</v>
      </c>
      <c r="E3" s="7"/>
      <c r="F3" s="7" t="s">
        <v>122</v>
      </c>
      <c r="G3" s="7">
        <v>0</v>
      </c>
      <c r="H3" s="9">
        <v>0</v>
      </c>
      <c r="I3" s="9">
        <v>0</v>
      </c>
      <c r="J3" s="7"/>
    </row>
    <row r="4" spans="1:10" ht="39.6">
      <c r="A4" s="7" t="s">
        <v>1677</v>
      </c>
      <c r="B4" s="7" t="s">
        <v>1678</v>
      </c>
      <c r="C4" s="7" t="s">
        <v>29</v>
      </c>
      <c r="D4" s="7" t="s">
        <v>29</v>
      </c>
      <c r="E4" s="7" t="s">
        <v>1659</v>
      </c>
      <c r="F4" s="7" t="s">
        <v>118</v>
      </c>
      <c r="G4" s="7">
        <v>1</v>
      </c>
      <c r="H4" s="9">
        <v>0</v>
      </c>
      <c r="I4" s="9">
        <v>0</v>
      </c>
      <c r="J4" s="7"/>
    </row>
    <row r="5" spans="1:10">
      <c r="A5" s="7" t="s">
        <v>1679</v>
      </c>
      <c r="B5" s="7" t="s">
        <v>1680</v>
      </c>
      <c r="C5" s="7" t="s">
        <v>92</v>
      </c>
      <c r="D5" s="7" t="s">
        <v>92</v>
      </c>
      <c r="E5" s="7"/>
      <c r="F5" s="7" t="s">
        <v>118</v>
      </c>
      <c r="G5" s="7">
        <v>0</v>
      </c>
      <c r="H5" s="9">
        <v>0</v>
      </c>
      <c r="I5" s="9">
        <v>0</v>
      </c>
      <c r="J5" s="7"/>
    </row>
    <row r="6" spans="1:10" ht="12.75" customHeight="1">
      <c r="A6" s="7" t="s">
        <v>1681</v>
      </c>
      <c r="B6" s="7" t="s">
        <v>1682</v>
      </c>
      <c r="C6" s="7" t="s">
        <v>28</v>
      </c>
      <c r="D6" s="7" t="s">
        <v>28</v>
      </c>
      <c r="E6" s="7" t="s">
        <v>1476</v>
      </c>
      <c r="F6" s="7" t="s">
        <v>118</v>
      </c>
      <c r="G6" s="7">
        <v>1</v>
      </c>
      <c r="H6" s="9">
        <v>0</v>
      </c>
      <c r="I6" s="9">
        <v>0</v>
      </c>
      <c r="J6" s="7"/>
    </row>
    <row r="7" spans="1:10">
      <c r="A7" s="7" t="s">
        <v>1699</v>
      </c>
      <c r="B7" s="7" t="s">
        <v>1683</v>
      </c>
      <c r="C7" s="7" t="s">
        <v>29</v>
      </c>
      <c r="D7" s="7" t="s">
        <v>29</v>
      </c>
      <c r="E7" s="7"/>
      <c r="F7" s="7" t="s">
        <v>122</v>
      </c>
      <c r="G7" s="7">
        <v>0</v>
      </c>
      <c r="H7" s="9">
        <v>0</v>
      </c>
      <c r="I7" s="9">
        <v>0</v>
      </c>
      <c r="J7" s="7"/>
    </row>
    <row r="8" spans="1:10" ht="12.75" customHeight="1">
      <c r="A8" s="7" t="s">
        <v>1684</v>
      </c>
      <c r="B8" s="7" t="s">
        <v>1685</v>
      </c>
      <c r="C8" s="7" t="s">
        <v>1466</v>
      </c>
      <c r="D8" s="7" t="s">
        <v>1466</v>
      </c>
      <c r="E8" s="7"/>
      <c r="F8" s="7" t="s">
        <v>118</v>
      </c>
      <c r="G8" s="7">
        <v>0</v>
      </c>
      <c r="H8" s="9">
        <v>0</v>
      </c>
      <c r="I8" s="9">
        <v>0</v>
      </c>
      <c r="J8" s="7"/>
    </row>
    <row r="9" spans="1:10" ht="12" customHeight="1">
      <c r="A9" s="7" t="s">
        <v>1686</v>
      </c>
      <c r="B9" s="7" t="s">
        <v>1687</v>
      </c>
      <c r="C9" s="7" t="s">
        <v>28</v>
      </c>
      <c r="D9" s="7" t="s">
        <v>28</v>
      </c>
      <c r="E9" s="7"/>
      <c r="F9" s="7" t="s">
        <v>122</v>
      </c>
      <c r="G9" s="7">
        <v>0</v>
      </c>
      <c r="H9" s="9">
        <v>0</v>
      </c>
      <c r="I9" s="9">
        <v>0</v>
      </c>
      <c r="J9" s="7"/>
    </row>
    <row r="10" spans="1:10">
      <c r="A10" s="7" t="s">
        <v>1688</v>
      </c>
      <c r="B10" s="7" t="s">
        <v>1689</v>
      </c>
      <c r="C10" s="7" t="s">
        <v>29</v>
      </c>
      <c r="D10" s="7" t="s">
        <v>29</v>
      </c>
      <c r="E10" s="7"/>
      <c r="F10" s="7" t="s">
        <v>118</v>
      </c>
      <c r="G10" s="7">
        <v>0</v>
      </c>
      <c r="H10" s="9">
        <v>0</v>
      </c>
      <c r="I10" s="9">
        <v>0</v>
      </c>
      <c r="J10" s="7"/>
    </row>
    <row r="11" spans="1:10">
      <c r="A11" s="7" t="s">
        <v>1700</v>
      </c>
      <c r="B11" s="7" t="s">
        <v>1690</v>
      </c>
      <c r="C11" s="7" t="s">
        <v>29</v>
      </c>
      <c r="D11" s="7" t="s">
        <v>29</v>
      </c>
      <c r="E11" s="7"/>
      <c r="F11" s="7" t="s">
        <v>118</v>
      </c>
      <c r="G11" s="7">
        <v>0</v>
      </c>
      <c r="H11" s="9">
        <v>0</v>
      </c>
      <c r="I11" s="9">
        <v>0</v>
      </c>
      <c r="J11" s="7"/>
    </row>
    <row r="12" spans="1:10">
      <c r="A12" s="7" t="s">
        <v>1691</v>
      </c>
      <c r="B12" s="7" t="s">
        <v>1692</v>
      </c>
      <c r="C12" s="7" t="s">
        <v>29</v>
      </c>
      <c r="D12" s="7" t="s">
        <v>29</v>
      </c>
      <c r="E12" s="7"/>
      <c r="F12" s="7" t="s">
        <v>122</v>
      </c>
      <c r="G12" s="7">
        <v>0</v>
      </c>
      <c r="H12" s="9">
        <v>0</v>
      </c>
      <c r="I12" s="9">
        <v>0</v>
      </c>
      <c r="J12" s="7"/>
    </row>
    <row r="13" spans="1:10">
      <c r="A13" s="7" t="s">
        <v>1703</v>
      </c>
      <c r="B13" s="7" t="s">
        <v>1693</v>
      </c>
      <c r="C13" s="7" t="s">
        <v>38</v>
      </c>
      <c r="D13" s="7" t="s">
        <v>33</v>
      </c>
      <c r="E13" s="7"/>
      <c r="F13" s="7" t="s">
        <v>122</v>
      </c>
      <c r="G13" s="7">
        <v>1</v>
      </c>
      <c r="H13" s="9">
        <v>0</v>
      </c>
      <c r="I13" s="9">
        <v>0</v>
      </c>
      <c r="J13" s="7"/>
    </row>
    <row r="14" spans="1:10">
      <c r="A14" s="7" t="s">
        <v>1704</v>
      </c>
      <c r="B14" s="7" t="s">
        <v>1694</v>
      </c>
      <c r="C14" s="7" t="s">
        <v>29</v>
      </c>
      <c r="D14" s="7" t="s">
        <v>29</v>
      </c>
      <c r="E14" s="7"/>
      <c r="F14" s="7" t="s">
        <v>118</v>
      </c>
      <c r="G14" s="7">
        <v>0</v>
      </c>
      <c r="H14" s="9">
        <v>0</v>
      </c>
      <c r="I14" s="9">
        <v>0</v>
      </c>
      <c r="J14" s="7"/>
    </row>
    <row r="15" spans="1:10">
      <c r="A15" s="7" t="s">
        <v>1695</v>
      </c>
      <c r="B15" s="7" t="s">
        <v>1696</v>
      </c>
      <c r="C15" s="7" t="s">
        <v>28</v>
      </c>
      <c r="D15" s="7" t="s">
        <v>28</v>
      </c>
      <c r="E15" s="7" t="s">
        <v>1672</v>
      </c>
      <c r="F15" s="7" t="s">
        <v>122</v>
      </c>
      <c r="G15" s="7">
        <v>1</v>
      </c>
      <c r="H15" s="9">
        <v>0</v>
      </c>
      <c r="I15" s="9">
        <v>0</v>
      </c>
      <c r="J15" s="7"/>
    </row>
    <row r="16" spans="1:10">
      <c r="A16" s="7" t="s">
        <v>1705</v>
      </c>
      <c r="B16" s="7" t="s">
        <v>1697</v>
      </c>
      <c r="C16" s="7" t="s">
        <v>28</v>
      </c>
      <c r="D16" s="7" t="s">
        <v>28</v>
      </c>
      <c r="E16" s="7" t="s">
        <v>183</v>
      </c>
      <c r="F16" s="7" t="s">
        <v>118</v>
      </c>
      <c r="G16" s="7">
        <v>1</v>
      </c>
      <c r="H16" s="9">
        <v>0</v>
      </c>
      <c r="I16" s="9">
        <v>0</v>
      </c>
      <c r="J16" s="7"/>
    </row>
    <row r="17" spans="1:10">
      <c r="A17" s="7"/>
      <c r="B17" s="7"/>
      <c r="C17" s="7"/>
      <c r="D17" s="7"/>
      <c r="E17" s="7"/>
      <c r="F17" s="7"/>
      <c r="G17" s="7"/>
      <c r="H17" s="9"/>
      <c r="I17" s="9"/>
      <c r="J17" s="7"/>
    </row>
    <row r="18" spans="1:10">
      <c r="A18" s="12"/>
      <c r="B18" s="12"/>
      <c r="C18" s="7"/>
      <c r="D18" s="7"/>
      <c r="F18" s="7"/>
      <c r="G18" s="7"/>
      <c r="H18" s="9"/>
      <c r="I18" s="9"/>
    </row>
    <row r="19" spans="1:10">
      <c r="A19" s="7"/>
      <c r="B19" s="7"/>
      <c r="C19" s="7"/>
      <c r="D19" s="7"/>
      <c r="E19" s="7"/>
      <c r="F19" s="7"/>
      <c r="G19" s="7"/>
      <c r="H19" s="9"/>
      <c r="I19" s="9"/>
      <c r="J19" s="7"/>
    </row>
    <row r="20" spans="1:10">
      <c r="A20" s="12"/>
      <c r="B20" s="12"/>
      <c r="C20" s="7"/>
      <c r="D20" s="7"/>
      <c r="E20" s="7"/>
      <c r="F20" s="7"/>
      <c r="G20" s="7"/>
      <c r="H20" s="9"/>
      <c r="I20" s="7"/>
      <c r="J20" s="7"/>
    </row>
    <row r="21" spans="1:10">
      <c r="A21" s="7"/>
      <c r="B21" s="7"/>
      <c r="C21" s="26"/>
      <c r="D21" s="7"/>
      <c r="E21" s="26"/>
      <c r="F21" s="7"/>
      <c r="G21" s="7"/>
      <c r="H21" s="9"/>
      <c r="I21" s="9"/>
      <c r="J21" s="26"/>
    </row>
    <row r="22" spans="1:10" ht="12.75" customHeight="1">
      <c r="A22" s="7"/>
      <c r="B22" s="7"/>
      <c r="C22" s="7"/>
      <c r="D22" s="7"/>
      <c r="E22" s="7"/>
      <c r="F22" s="7"/>
      <c r="G22" s="7"/>
      <c r="H22" s="9"/>
      <c r="I22" s="9"/>
      <c r="J22" s="7"/>
    </row>
    <row r="23" spans="1:10">
      <c r="A23" s="7"/>
      <c r="B23" s="7"/>
      <c r="C23" s="7"/>
      <c r="D23" s="7"/>
      <c r="E23" s="7"/>
      <c r="F23" s="7"/>
      <c r="G23" s="7"/>
      <c r="H23" s="9"/>
      <c r="I23" s="9"/>
      <c r="J23" s="7"/>
    </row>
    <row r="24" spans="1:10">
      <c r="A24" s="7"/>
      <c r="B24" s="7"/>
      <c r="C24" s="7"/>
      <c r="D24" s="7"/>
      <c r="E24" s="7"/>
      <c r="F24" s="7"/>
      <c r="G24" s="7"/>
      <c r="H24" s="9"/>
      <c r="I24" s="9"/>
      <c r="J24" s="7"/>
    </row>
    <row r="25" spans="1:10">
      <c r="A25" s="7"/>
      <c r="B25" s="7"/>
      <c r="C25" s="7"/>
      <c r="D25" s="7"/>
      <c r="E25" s="7"/>
      <c r="F25" s="7"/>
      <c r="G25" s="7"/>
      <c r="H25" s="9"/>
      <c r="I25" s="9"/>
      <c r="J25" s="7"/>
    </row>
    <row r="26" spans="1:10">
      <c r="A26" s="7"/>
      <c r="B26" s="7"/>
      <c r="C26" s="7"/>
      <c r="D26" s="7"/>
      <c r="E26" s="7"/>
      <c r="F26" s="7"/>
      <c r="G26" s="7"/>
      <c r="H26" s="9"/>
      <c r="I26" s="9"/>
      <c r="J26" s="7"/>
    </row>
    <row r="27" spans="1:10" ht="12.75" customHeight="1">
      <c r="A27" s="7"/>
      <c r="B27" s="7"/>
      <c r="C27" s="7"/>
      <c r="D27" s="7"/>
      <c r="E27" s="7"/>
      <c r="F27" s="7"/>
      <c r="G27" s="7"/>
      <c r="H27" s="9"/>
      <c r="I27" s="9"/>
      <c r="J27" s="7"/>
    </row>
    <row r="28" spans="1:10">
      <c r="A28" s="7"/>
      <c r="B28" s="7"/>
      <c r="C28" s="7"/>
      <c r="D28" s="7"/>
      <c r="E28" s="7"/>
      <c r="F28" s="7"/>
      <c r="G28" s="7"/>
      <c r="H28" s="9"/>
      <c r="I28" s="9"/>
      <c r="J28" s="7"/>
    </row>
    <row r="29" spans="1:10">
      <c r="A29" s="7"/>
      <c r="B29" s="7"/>
      <c r="C29" s="7"/>
      <c r="D29" s="7"/>
      <c r="E29" s="7"/>
      <c r="F29" s="7"/>
      <c r="G29" s="7"/>
      <c r="H29" s="9"/>
      <c r="I29" s="9"/>
      <c r="J29" s="7"/>
    </row>
    <row r="30" spans="1:10" ht="13.2" customHeight="1">
      <c r="A30" s="7"/>
      <c r="B30" s="7"/>
      <c r="C30" s="7"/>
      <c r="D30" s="7"/>
      <c r="E30" s="7"/>
      <c r="F30" s="7"/>
      <c r="G30" s="7"/>
      <c r="H30" s="9"/>
      <c r="I30" s="9"/>
      <c r="J30" s="7"/>
    </row>
    <row r="31" spans="1:10">
      <c r="A31" s="12"/>
      <c r="B31" s="12"/>
      <c r="C31" s="7"/>
      <c r="D31" s="7"/>
      <c r="E31" s="7"/>
      <c r="F31" s="7"/>
      <c r="G31" s="7"/>
      <c r="H31" s="9"/>
      <c r="I31" s="9"/>
      <c r="J31" s="7"/>
    </row>
    <row r="32" spans="1:10">
      <c r="A32" s="7"/>
      <c r="B32" s="7"/>
      <c r="C32" s="7"/>
      <c r="D32" s="7"/>
      <c r="E32" s="7"/>
      <c r="F32" s="7"/>
      <c r="G32" s="7"/>
      <c r="H32" s="9"/>
      <c r="I32" s="9"/>
      <c r="J32" s="7"/>
    </row>
    <row r="33" spans="1:10" ht="12.75" customHeight="1">
      <c r="A33" s="7"/>
      <c r="B33" s="7"/>
      <c r="C33" s="7"/>
      <c r="D33" s="7"/>
      <c r="E33" s="7"/>
      <c r="F33" s="7"/>
      <c r="G33" s="7"/>
      <c r="H33" s="9"/>
      <c r="I33" s="9"/>
      <c r="J33" s="7"/>
    </row>
    <row r="34" spans="1:10">
      <c r="A34" s="7"/>
      <c r="B34" s="7"/>
      <c r="C34" s="7"/>
      <c r="D34" s="7"/>
      <c r="E34" s="7"/>
      <c r="F34" s="7"/>
      <c r="G34" s="7"/>
      <c r="H34" s="9"/>
      <c r="I34" s="9"/>
      <c r="J34" s="7"/>
    </row>
    <row r="35" spans="1:10">
      <c r="A35" s="7"/>
      <c r="B35" s="7"/>
      <c r="C35" s="7"/>
      <c r="D35" s="7"/>
      <c r="E35" s="7"/>
      <c r="F35" s="7"/>
      <c r="G35" s="7"/>
      <c r="H35" s="9"/>
      <c r="I35" s="9"/>
      <c r="J35" s="7"/>
    </row>
    <row r="36" spans="1:10">
      <c r="A36" s="7"/>
      <c r="B36" s="7"/>
      <c r="C36" s="7"/>
      <c r="D36" s="7"/>
      <c r="E36" s="7"/>
      <c r="F36" s="7"/>
      <c r="G36" s="7"/>
      <c r="H36" s="9"/>
      <c r="I36" s="7"/>
      <c r="J36" s="7"/>
    </row>
    <row r="37" spans="1:10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9"/>
      <c r="I38" s="9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9"/>
      <c r="J39" s="7"/>
    </row>
    <row r="40" spans="1:10">
      <c r="A40" s="7"/>
      <c r="B40" s="7"/>
      <c r="C40" s="7"/>
      <c r="D40" s="7"/>
      <c r="E40" s="7"/>
      <c r="F40" s="7"/>
      <c r="G40" s="7"/>
      <c r="H40" s="9"/>
      <c r="I40" s="9"/>
      <c r="J40" s="7"/>
    </row>
    <row r="41" spans="1:10">
      <c r="A41" s="7"/>
      <c r="B41" s="7"/>
      <c r="C41" s="7"/>
      <c r="D41" s="7"/>
      <c r="E41" s="7"/>
      <c r="F41" s="7"/>
      <c r="G41" s="7"/>
      <c r="H41" s="9"/>
      <c r="I41" s="9"/>
      <c r="J41" s="7"/>
    </row>
    <row r="42" spans="1:10">
      <c r="A42" s="12"/>
      <c r="B42" s="12"/>
      <c r="C42" s="7"/>
      <c r="D42" s="7"/>
      <c r="E42" s="7"/>
      <c r="F42" s="7"/>
      <c r="G42" s="7"/>
      <c r="H42" s="9"/>
      <c r="I42" s="9"/>
      <c r="J42" s="7"/>
    </row>
    <row r="43" spans="1:10">
      <c r="A43" s="7"/>
      <c r="B43" s="7"/>
      <c r="C43" s="7"/>
      <c r="D43" s="7"/>
      <c r="E43" s="7"/>
      <c r="F43" s="7"/>
      <c r="G43" s="7"/>
      <c r="H43" s="9"/>
      <c r="I43" s="9"/>
      <c r="J43" s="7"/>
    </row>
    <row r="44" spans="1:10" ht="12.75" customHeight="1">
      <c r="A44" s="7"/>
      <c r="B44" s="7"/>
      <c r="C44" s="7"/>
      <c r="D44" s="7"/>
      <c r="E44" s="7"/>
      <c r="F44" s="7"/>
      <c r="G44" s="7"/>
      <c r="H44" s="9"/>
      <c r="I44" s="9"/>
      <c r="J44" s="7"/>
    </row>
    <row r="45" spans="1:10">
      <c r="A45" s="7"/>
      <c r="B45" s="7"/>
      <c r="C45" s="7"/>
      <c r="D45" s="7"/>
      <c r="E45" s="9"/>
      <c r="F45" s="7"/>
      <c r="G45" s="7"/>
      <c r="H45" s="9"/>
      <c r="I45" s="9"/>
      <c r="J45" s="9"/>
    </row>
    <row r="46" spans="1:10">
      <c r="A46" s="7"/>
      <c r="B46" s="7"/>
      <c r="C46" s="7"/>
      <c r="D46" s="7"/>
      <c r="E46" s="9"/>
      <c r="F46" s="7"/>
      <c r="G46" s="7"/>
      <c r="H46" s="9"/>
      <c r="I46" s="9"/>
      <c r="J46" s="9"/>
    </row>
    <row r="47" spans="1:10">
      <c r="A47" s="7"/>
      <c r="B47" s="7"/>
      <c r="C47" s="7"/>
      <c r="D47" s="7"/>
      <c r="E47" s="7"/>
      <c r="F47" s="7"/>
      <c r="G47" s="7"/>
      <c r="H47" s="9"/>
      <c r="I47" s="9"/>
      <c r="J47" s="7"/>
    </row>
    <row r="48" spans="1:10">
      <c r="A48" s="7"/>
      <c r="B48" s="7"/>
      <c r="C48" s="7"/>
      <c r="D48" s="7"/>
      <c r="E48" s="7"/>
      <c r="F48" s="7"/>
      <c r="G48" s="7"/>
      <c r="H48" s="9"/>
      <c r="I48" s="9"/>
      <c r="J48" s="7"/>
    </row>
    <row r="49" spans="1:10">
      <c r="A49" s="7"/>
      <c r="B49" s="7"/>
      <c r="C49" s="7"/>
      <c r="D49" s="7"/>
      <c r="E49" s="9"/>
      <c r="F49" s="7"/>
      <c r="G49" s="7"/>
      <c r="H49" s="9"/>
      <c r="I49" s="9"/>
      <c r="J49" s="9"/>
    </row>
    <row r="50" spans="1:10" ht="12.75" customHeight="1">
      <c r="A50" s="7"/>
      <c r="B50" s="7"/>
      <c r="C50" s="7"/>
      <c r="D50" s="7"/>
      <c r="E50" s="9"/>
      <c r="F50" s="7"/>
      <c r="G50" s="7"/>
      <c r="H50" s="9"/>
      <c r="I50" s="9"/>
      <c r="J50" s="9"/>
    </row>
    <row r="51" spans="1:10" ht="12.75" customHeight="1">
      <c r="A51" s="7"/>
      <c r="B51" s="7"/>
      <c r="C51" s="7"/>
      <c r="D51" s="7"/>
      <c r="E51" s="7"/>
      <c r="F51" s="7"/>
      <c r="G51" s="7"/>
      <c r="H51" s="9"/>
      <c r="I51" s="9"/>
      <c r="J51" s="7"/>
    </row>
    <row r="52" spans="1:10" ht="12" customHeight="1">
      <c r="A52" s="7"/>
      <c r="B52" s="7"/>
      <c r="C52" s="7"/>
      <c r="D52" s="7"/>
      <c r="E52" s="9"/>
      <c r="F52" s="7"/>
      <c r="G52" s="7"/>
      <c r="H52" s="9"/>
      <c r="I52" s="9"/>
      <c r="J52" s="9"/>
    </row>
    <row r="53" spans="1:10" ht="12.75" customHeight="1">
      <c r="A53" s="7"/>
      <c r="B53" s="7"/>
      <c r="C53" s="7"/>
      <c r="D53" s="7"/>
      <c r="E53" s="9"/>
      <c r="F53" s="7"/>
      <c r="G53" s="7"/>
      <c r="H53" s="9"/>
      <c r="I53" s="9"/>
      <c r="J53" s="9"/>
    </row>
    <row r="54" spans="1:10">
      <c r="A54" s="7"/>
      <c r="B54" s="7"/>
      <c r="C54" s="7"/>
      <c r="D54" s="7"/>
      <c r="E54" s="7"/>
      <c r="F54" s="7"/>
      <c r="G54" s="7"/>
      <c r="H54" s="9"/>
      <c r="I54" s="9"/>
      <c r="J54" s="7"/>
    </row>
    <row r="55" spans="1:10">
      <c r="A55" s="7"/>
      <c r="B55" s="7"/>
      <c r="C55" s="7"/>
      <c r="D55" s="7"/>
      <c r="E55" s="7"/>
      <c r="F55" s="7"/>
      <c r="G55" s="7"/>
      <c r="H55" s="9"/>
      <c r="I55" s="9"/>
      <c r="J55" s="7"/>
    </row>
    <row r="56" spans="1:10" ht="24.6" customHeight="1">
      <c r="A56" s="7"/>
      <c r="B56" s="7"/>
      <c r="C56" s="7"/>
      <c r="D56" s="7"/>
      <c r="E56" s="9"/>
      <c r="F56" s="7"/>
      <c r="G56" s="7"/>
      <c r="H56" s="9"/>
      <c r="I56" s="9"/>
      <c r="J56" s="9"/>
    </row>
    <row r="57" spans="1:10">
      <c r="A57" s="7"/>
      <c r="B57" s="7"/>
      <c r="C57" s="7"/>
      <c r="D57" s="7"/>
      <c r="E57" s="9"/>
      <c r="F57" s="7"/>
      <c r="G57" s="7"/>
      <c r="H57" s="9"/>
      <c r="I57" s="9"/>
      <c r="J57" s="9"/>
    </row>
    <row r="58" spans="1:10" ht="12.75" customHeight="1">
      <c r="A58" s="7"/>
      <c r="B58" s="7"/>
      <c r="C58" s="7"/>
      <c r="D58" s="7"/>
      <c r="E58" s="7"/>
      <c r="F58" s="7"/>
      <c r="G58" s="7"/>
      <c r="H58" s="9"/>
      <c r="I58" s="9"/>
      <c r="J58" s="7"/>
    </row>
    <row r="59" spans="1:10" ht="12.75" customHeight="1">
      <c r="A59" s="7"/>
      <c r="B59" s="7"/>
      <c r="C59" s="7"/>
      <c r="D59" s="7"/>
      <c r="E59" s="7"/>
      <c r="F59" s="7"/>
      <c r="G59" s="7"/>
      <c r="H59" s="9"/>
      <c r="I59" s="9"/>
      <c r="J59" s="7"/>
    </row>
    <row r="60" spans="1:10">
      <c r="A60" s="7"/>
      <c r="B60" s="7"/>
      <c r="C60" s="7"/>
      <c r="D60" s="7"/>
      <c r="E60" s="7"/>
      <c r="F60" s="7"/>
      <c r="G60" s="7"/>
      <c r="H60" s="9"/>
      <c r="I60" s="9"/>
      <c r="J60" s="7"/>
    </row>
    <row r="61" spans="1:10">
      <c r="A61" s="7"/>
      <c r="B61" s="7"/>
      <c r="C61" s="7"/>
      <c r="D61" s="7"/>
      <c r="E61" s="7"/>
      <c r="F61" s="7"/>
      <c r="G61" s="7"/>
      <c r="H61" s="9"/>
      <c r="I61" s="9"/>
      <c r="J61" s="7"/>
    </row>
    <row r="62" spans="1:10">
      <c r="A62" s="7"/>
      <c r="B62" s="7"/>
      <c r="C62" s="7"/>
      <c r="D62" s="7"/>
      <c r="E62" s="9"/>
      <c r="F62" s="7"/>
      <c r="G62" s="7"/>
      <c r="H62" s="9"/>
      <c r="I62" s="9"/>
      <c r="J62" s="9"/>
    </row>
    <row r="63" spans="1:10">
      <c r="A63" s="7"/>
      <c r="B63" s="7"/>
      <c r="C63" s="7"/>
      <c r="D63" s="7"/>
      <c r="E63" s="7"/>
      <c r="F63" s="7"/>
      <c r="G63" s="7"/>
      <c r="H63" s="9"/>
      <c r="I63" s="9"/>
      <c r="J63" s="7"/>
    </row>
    <row r="64" spans="1:10">
      <c r="A64" s="7"/>
      <c r="B64" s="7"/>
      <c r="C64" s="7"/>
      <c r="D64" s="7"/>
      <c r="E64" s="7"/>
      <c r="F64" s="7"/>
      <c r="G64" s="7"/>
      <c r="H64" s="9"/>
      <c r="I64" s="9"/>
      <c r="J64" s="7"/>
    </row>
    <row r="65" spans="1:10" ht="12.75" customHeight="1">
      <c r="A65" s="7"/>
      <c r="B65" s="7"/>
      <c r="C65" s="7"/>
      <c r="D65" s="7"/>
      <c r="E65" s="9"/>
      <c r="F65" s="7"/>
      <c r="G65" s="7"/>
      <c r="H65" s="9"/>
      <c r="I65" s="9"/>
      <c r="J65" s="9"/>
    </row>
    <row r="66" spans="1:10" ht="12.75" customHeight="1">
      <c r="A66" s="7"/>
      <c r="B66" s="7"/>
      <c r="C66" s="7"/>
      <c r="D66" s="7"/>
      <c r="E66" s="7"/>
      <c r="F66" s="7"/>
      <c r="G66" s="7"/>
      <c r="H66" s="9"/>
      <c r="I66" s="9"/>
      <c r="J66" s="7"/>
    </row>
    <row r="67" spans="1:10" ht="12.75" customHeight="1">
      <c r="A67" s="7"/>
      <c r="B67" s="7"/>
      <c r="C67" s="7"/>
      <c r="D67" s="7"/>
      <c r="E67" s="7"/>
      <c r="F67" s="7"/>
      <c r="G67" s="7"/>
      <c r="H67" s="9"/>
      <c r="I67" s="9"/>
      <c r="J67" s="7"/>
    </row>
    <row r="68" spans="1:10">
      <c r="A68" s="7"/>
      <c r="B68" s="7"/>
      <c r="C68" s="7"/>
      <c r="D68" s="7"/>
      <c r="E68" s="7"/>
      <c r="F68" s="7"/>
      <c r="G68" s="7"/>
      <c r="H68" s="9"/>
      <c r="I68" s="9"/>
      <c r="J68" s="7"/>
    </row>
    <row r="69" spans="1:10">
      <c r="A69" s="7"/>
      <c r="B69" s="7"/>
      <c r="C69" s="7"/>
      <c r="D69" s="7"/>
      <c r="E69" s="7"/>
      <c r="F69" s="7"/>
      <c r="G69" s="7"/>
      <c r="H69" s="9"/>
      <c r="I69" s="9"/>
      <c r="J69" s="7"/>
    </row>
    <row r="70" spans="1:10" ht="12.75" customHeight="1">
      <c r="A70" s="7"/>
      <c r="B70" s="7"/>
      <c r="C70" s="7"/>
      <c r="D70" s="7"/>
      <c r="E70" s="7"/>
      <c r="F70" s="7"/>
      <c r="G70" s="7"/>
      <c r="H70" s="9"/>
      <c r="I70" s="9"/>
      <c r="J70" s="7"/>
    </row>
    <row r="71" spans="1:10" ht="12.75" customHeight="1">
      <c r="A71" s="7"/>
      <c r="B71" s="7"/>
      <c r="C71" s="7"/>
      <c r="D71" s="7"/>
      <c r="E71" s="9"/>
      <c r="F71" s="7"/>
      <c r="G71" s="7"/>
      <c r="H71" s="9"/>
      <c r="I71" s="9"/>
      <c r="J71" s="9"/>
    </row>
    <row r="72" spans="1:10">
      <c r="A72" s="7"/>
      <c r="B72" s="7"/>
      <c r="C72" s="7"/>
      <c r="D72" s="7"/>
      <c r="E72" s="9"/>
      <c r="F72" s="7"/>
      <c r="G72" s="7"/>
      <c r="H72" s="9"/>
      <c r="I72" s="9"/>
      <c r="J72" s="9"/>
    </row>
    <row r="73" spans="1:10">
      <c r="A73" s="7"/>
      <c r="B73" s="7"/>
      <c r="C73" s="7"/>
      <c r="D73" s="7"/>
      <c r="E73" s="9"/>
      <c r="F73" s="7"/>
      <c r="G73" s="7"/>
      <c r="H73" s="9"/>
      <c r="I73" s="9"/>
      <c r="J73" s="9"/>
    </row>
    <row r="74" spans="1:10" ht="12.75" customHeight="1">
      <c r="A74" s="7"/>
      <c r="B74" s="7"/>
      <c r="C74" s="7"/>
      <c r="D74" s="7"/>
      <c r="F74" s="7"/>
      <c r="G74" s="7"/>
      <c r="H74" s="9"/>
      <c r="I74" s="9"/>
    </row>
    <row r="75" spans="1:10">
      <c r="A75" s="7"/>
      <c r="B75" s="7"/>
      <c r="C75" s="7"/>
      <c r="D75" s="7"/>
      <c r="E75" s="7"/>
      <c r="F75" s="7"/>
      <c r="G75" s="7"/>
      <c r="H75" s="9"/>
      <c r="I75" s="9"/>
      <c r="J75" s="7"/>
    </row>
    <row r="76" spans="1:10">
      <c r="A76" s="7"/>
      <c r="B76" s="7"/>
      <c r="C76" s="7"/>
      <c r="D76" s="7"/>
      <c r="E76" s="7"/>
      <c r="F76" s="7"/>
      <c r="G76" s="7"/>
      <c r="H76" s="9"/>
      <c r="I76" s="9"/>
      <c r="J76" s="7"/>
    </row>
    <row r="77" spans="1:10">
      <c r="A77" s="7"/>
      <c r="B77" s="7"/>
      <c r="C77" s="7"/>
      <c r="D77" s="7"/>
      <c r="E77" s="7"/>
      <c r="F77" s="7"/>
      <c r="G77" s="7"/>
      <c r="H77" s="9"/>
      <c r="I77" s="9"/>
      <c r="J77" s="7"/>
    </row>
    <row r="78" spans="1:10" ht="12.75" customHeight="1">
      <c r="A78" s="7"/>
      <c r="B78" s="7"/>
      <c r="C78" s="7"/>
      <c r="D78" s="7"/>
      <c r="E78" s="9"/>
      <c r="F78" s="7"/>
      <c r="G78" s="7"/>
      <c r="H78" s="9"/>
      <c r="I78" s="9"/>
      <c r="J78" s="9"/>
    </row>
    <row r="79" spans="1:10" ht="12.75" customHeight="1">
      <c r="A79" s="7"/>
      <c r="B79" s="7"/>
      <c r="C79" s="7"/>
      <c r="D79" s="7"/>
      <c r="F79" s="7"/>
      <c r="G79" s="7"/>
      <c r="H79" s="9"/>
      <c r="I79" s="9"/>
    </row>
    <row r="80" spans="1:10">
      <c r="A80" s="7"/>
      <c r="B80" s="7"/>
      <c r="C80" s="7"/>
      <c r="D80" s="7"/>
      <c r="E80" s="7"/>
      <c r="F80" s="7"/>
      <c r="G80" s="7"/>
      <c r="H80" s="9"/>
      <c r="I80" s="9"/>
      <c r="J80" s="7"/>
    </row>
    <row r="81" spans="1:10" ht="12.75" customHeight="1">
      <c r="A81" s="7"/>
      <c r="B81" s="7"/>
      <c r="C81" s="7"/>
      <c r="D81" s="7"/>
      <c r="E81" s="9"/>
      <c r="F81" s="7"/>
      <c r="G81" s="7"/>
      <c r="H81" s="9"/>
      <c r="I81" s="9"/>
      <c r="J81" s="9"/>
    </row>
    <row r="82" spans="1:10" ht="12.75" customHeight="1">
      <c r="A82" s="7"/>
      <c r="B82" s="7"/>
      <c r="C82" s="7"/>
      <c r="D82" s="7"/>
      <c r="E82" s="9"/>
      <c r="F82" s="7"/>
      <c r="G82" s="7"/>
      <c r="H82" s="9"/>
      <c r="I82" s="9"/>
      <c r="J82" s="9"/>
    </row>
    <row r="83" spans="1:10" ht="12.75" customHeight="1">
      <c r="A83" s="7"/>
      <c r="B83" s="7"/>
      <c r="C83" s="7"/>
      <c r="D83" s="7"/>
      <c r="E83" s="9"/>
      <c r="F83" s="7"/>
      <c r="G83" s="7"/>
      <c r="H83" s="9"/>
      <c r="I83" s="9"/>
      <c r="J83" s="9"/>
    </row>
    <row r="84" spans="1:10" ht="12.75" customHeight="1">
      <c r="A84" s="7"/>
      <c r="B84" s="7"/>
      <c r="C84" s="7"/>
      <c r="D84" s="7"/>
      <c r="F84" s="7"/>
      <c r="G84" s="7"/>
      <c r="H84" s="9"/>
      <c r="I84" s="9"/>
    </row>
    <row r="85" spans="1:10">
      <c r="A85" s="7"/>
      <c r="B85" s="7"/>
      <c r="C85" s="7"/>
      <c r="D85" s="7"/>
      <c r="E85" s="7"/>
      <c r="F85" s="7"/>
      <c r="G85" s="7"/>
      <c r="H85" s="9"/>
      <c r="I85" s="9"/>
      <c r="J85" s="7"/>
    </row>
    <row r="86" spans="1:10" ht="12.75" customHeight="1">
      <c r="A86" s="7"/>
      <c r="B86" s="7"/>
      <c r="C86" s="7"/>
      <c r="D86" s="7"/>
      <c r="E86" s="7"/>
      <c r="F86" s="7"/>
      <c r="G86" s="7"/>
      <c r="H86" s="9"/>
      <c r="I86" s="9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9"/>
      <c r="I87" s="9"/>
      <c r="J87" s="7"/>
    </row>
    <row r="88" spans="1:10" ht="12.75" customHeight="1">
      <c r="A88" s="7"/>
      <c r="B88" s="7"/>
      <c r="C88" s="7"/>
      <c r="D88" s="7"/>
      <c r="F88" s="7"/>
      <c r="G88" s="7"/>
      <c r="H88" s="9"/>
      <c r="I88" s="9"/>
    </row>
    <row r="89" spans="1:10" ht="12.75" customHeight="1">
      <c r="A89" s="7"/>
      <c r="B89" s="7"/>
      <c r="C89" s="7"/>
      <c r="D89" s="7"/>
      <c r="E89" s="9"/>
      <c r="F89" s="7"/>
      <c r="G89" s="7"/>
      <c r="H89" s="9"/>
      <c r="I89" s="9"/>
      <c r="J89" s="9"/>
    </row>
    <row r="90" spans="1:10" ht="13.8" customHeight="1">
      <c r="A90" s="7"/>
      <c r="B90" s="7"/>
      <c r="C90" s="7"/>
      <c r="D90" s="7"/>
      <c r="E90" s="7"/>
      <c r="F90" s="7"/>
      <c r="G90" s="7"/>
      <c r="H90" s="9"/>
      <c r="I90" s="9"/>
      <c r="J90" s="7"/>
    </row>
    <row r="91" spans="1:10" ht="12.75" customHeight="1">
      <c r="A91" s="7"/>
      <c r="B91" s="7"/>
      <c r="C91" s="7"/>
      <c r="D91" s="7"/>
      <c r="E91" s="7"/>
      <c r="F91" s="7"/>
      <c r="G91" s="7"/>
      <c r="H91" s="9"/>
      <c r="I91" s="9"/>
      <c r="J91" s="7"/>
    </row>
    <row r="92" spans="1:10">
      <c r="A92" s="7"/>
      <c r="B92" s="7"/>
      <c r="C92" s="7"/>
      <c r="D92" s="7"/>
      <c r="E92" s="9"/>
      <c r="F92" s="7"/>
      <c r="G92" s="7"/>
      <c r="H92" s="9"/>
      <c r="I92" s="9"/>
      <c r="J92" s="9"/>
    </row>
    <row r="93" spans="1:10">
      <c r="A93" s="7"/>
      <c r="B93" s="7"/>
      <c r="C93" s="7"/>
      <c r="D93" s="7"/>
      <c r="E93" s="9"/>
      <c r="F93" s="7"/>
      <c r="G93" s="7"/>
      <c r="H93" s="9"/>
      <c r="I93" s="9"/>
      <c r="J93" s="9"/>
    </row>
    <row r="94" spans="1:10">
      <c r="A94" s="7"/>
      <c r="B94" s="7"/>
      <c r="C94" s="7"/>
      <c r="D94" s="7"/>
      <c r="E94" s="7"/>
      <c r="F94" s="7"/>
      <c r="G94" s="7"/>
      <c r="H94" s="9"/>
      <c r="I94" s="9"/>
      <c r="J94" s="7"/>
    </row>
    <row r="95" spans="1:10">
      <c r="A95" s="7"/>
      <c r="B95" s="7"/>
      <c r="C95" s="7"/>
      <c r="D95" s="7"/>
      <c r="E95" s="9"/>
      <c r="F95" s="7"/>
      <c r="G95" s="7"/>
      <c r="H95" s="9"/>
      <c r="I95" s="9"/>
      <c r="J95" s="9"/>
    </row>
    <row r="96" spans="1:10">
      <c r="A96" s="7"/>
      <c r="B96" s="7"/>
      <c r="C96" s="7"/>
      <c r="D96" s="7"/>
      <c r="E96" s="9"/>
      <c r="F96" s="7"/>
      <c r="G96" s="7"/>
      <c r="H96" s="9"/>
      <c r="I96" s="9"/>
      <c r="J96" s="9"/>
    </row>
    <row r="97" spans="1:10" ht="13.8" customHeight="1">
      <c r="A97" s="7"/>
      <c r="B97" s="7"/>
      <c r="C97" s="7"/>
      <c r="D97" s="7"/>
      <c r="E97" s="7"/>
      <c r="F97" s="7"/>
      <c r="G97" s="7"/>
      <c r="H97" s="9"/>
      <c r="I97" s="9"/>
      <c r="J97" s="7"/>
    </row>
    <row r="98" spans="1:10">
      <c r="A98" s="7"/>
      <c r="B98" s="7"/>
      <c r="C98" s="7"/>
      <c r="D98" s="7"/>
      <c r="F98" s="7"/>
      <c r="G98" s="7"/>
      <c r="H98" s="9"/>
      <c r="I98" s="9"/>
    </row>
    <row r="99" spans="1:10" ht="12.75" customHeight="1">
      <c r="A99" s="7"/>
      <c r="B99" s="7"/>
      <c r="C99" s="7"/>
      <c r="D99" s="7"/>
      <c r="E99" s="9"/>
      <c r="F99" s="7"/>
      <c r="G99" s="7"/>
      <c r="H99" s="9"/>
      <c r="I99" s="9"/>
      <c r="J99" s="9"/>
    </row>
    <row r="100" spans="1:10" ht="12.75" customHeight="1">
      <c r="A100" s="82"/>
      <c r="B100" s="82"/>
      <c r="C100" s="7"/>
      <c r="D100" s="7"/>
      <c r="E100" s="9"/>
      <c r="F100" s="7"/>
      <c r="G100" s="7"/>
      <c r="H100" s="9"/>
      <c r="I100" s="9"/>
      <c r="J100" s="9"/>
    </row>
    <row r="101" spans="1:10" ht="12.75" customHeight="1">
      <c r="A101" s="82"/>
      <c r="B101" s="82"/>
      <c r="C101" s="7"/>
      <c r="D101" s="7"/>
      <c r="E101" s="9"/>
      <c r="F101" s="7"/>
      <c r="G101" s="7"/>
      <c r="H101" s="9"/>
      <c r="I101" s="9"/>
      <c r="J101" s="9"/>
    </row>
    <row r="102" spans="1:10" ht="12.75" customHeight="1">
      <c r="A102" s="82"/>
      <c r="B102" s="82"/>
      <c r="C102" s="7"/>
      <c r="D102" s="7"/>
      <c r="E102" s="7"/>
      <c r="F102" s="7"/>
      <c r="G102" s="7"/>
      <c r="H102" s="9"/>
      <c r="I102" s="9"/>
      <c r="J102" s="7"/>
    </row>
    <row r="103" spans="1:10" ht="13.8" customHeight="1">
      <c r="A103" s="82"/>
      <c r="B103" s="82"/>
      <c r="C103" s="7"/>
      <c r="D103" s="7"/>
      <c r="E103" s="7"/>
      <c r="F103" s="7"/>
      <c r="G103" s="7"/>
      <c r="H103" s="9"/>
      <c r="I103" s="9"/>
      <c r="J103" s="7"/>
    </row>
    <row r="104" spans="1:10" ht="12.75" customHeight="1">
      <c r="A104" s="82"/>
      <c r="B104" s="82"/>
      <c r="C104" s="7"/>
      <c r="D104" s="7"/>
      <c r="E104" s="9"/>
      <c r="F104" s="7"/>
      <c r="G104" s="7"/>
      <c r="H104" s="9"/>
      <c r="I104" s="9"/>
      <c r="J104" s="9"/>
    </row>
    <row r="105" spans="1:10">
      <c r="A105" s="82"/>
      <c r="B105" s="82"/>
      <c r="C105" s="7"/>
      <c r="D105" s="7"/>
      <c r="E105" s="9"/>
      <c r="F105" s="7"/>
      <c r="G105" s="7"/>
      <c r="H105" s="9"/>
      <c r="I105" s="9"/>
      <c r="J105" s="9"/>
    </row>
    <row r="106" spans="1:10" ht="12.75" customHeight="1">
      <c r="A106" s="82"/>
      <c r="B106" s="82"/>
      <c r="C106" s="7"/>
      <c r="D106" s="7"/>
      <c r="E106" s="9"/>
      <c r="F106" s="7"/>
      <c r="G106" s="7"/>
      <c r="H106" s="9"/>
      <c r="I106" s="9"/>
      <c r="J106" s="9"/>
    </row>
    <row r="107" spans="1:10" ht="12.6" customHeight="1">
      <c r="A107" s="82"/>
      <c r="B107" s="82"/>
      <c r="C107" s="7"/>
      <c r="D107" s="7"/>
      <c r="E107" s="7"/>
      <c r="F107" s="7"/>
      <c r="G107" s="7"/>
      <c r="H107" s="9"/>
      <c r="I107" s="9"/>
      <c r="J107" s="7"/>
    </row>
    <row r="108" spans="1:10">
      <c r="A108" s="82"/>
      <c r="B108" s="82"/>
      <c r="C108" s="7"/>
      <c r="D108" s="7"/>
      <c r="E108" s="9"/>
      <c r="F108" s="7"/>
      <c r="G108" s="7"/>
      <c r="H108" s="9"/>
      <c r="I108" s="9"/>
      <c r="J108" s="9"/>
    </row>
    <row r="109" spans="1:10" ht="12.75" customHeight="1">
      <c r="A109" s="82"/>
      <c r="B109" s="82"/>
      <c r="C109" s="7"/>
      <c r="D109" s="7"/>
      <c r="E109" s="9"/>
      <c r="F109" s="7"/>
      <c r="G109" s="7"/>
      <c r="H109" s="9"/>
      <c r="I109" s="9"/>
      <c r="J109" s="9"/>
    </row>
    <row r="110" spans="1:10">
      <c r="A110" s="82"/>
      <c r="B110" s="82"/>
      <c r="C110" s="7"/>
      <c r="D110" s="7"/>
      <c r="E110" s="7"/>
      <c r="F110" s="7"/>
      <c r="G110" s="7"/>
      <c r="H110" s="9"/>
      <c r="I110" s="9"/>
      <c r="J110" s="7"/>
    </row>
    <row r="111" spans="1:10" ht="13.8" customHeight="1">
      <c r="A111" s="82"/>
      <c r="B111" s="82"/>
      <c r="C111" s="7"/>
      <c r="D111" s="7"/>
      <c r="E111" s="7"/>
      <c r="F111" s="7"/>
      <c r="G111" s="7"/>
      <c r="H111" s="9"/>
      <c r="I111" s="9"/>
      <c r="J111" s="7"/>
    </row>
    <row r="112" spans="1:10">
      <c r="A112" s="82"/>
      <c r="B112" s="82"/>
      <c r="C112" s="7"/>
      <c r="D112" s="7"/>
      <c r="E112" s="9"/>
      <c r="F112" s="7"/>
      <c r="G112" s="7"/>
      <c r="H112" s="9"/>
      <c r="I112" s="9"/>
      <c r="J112" s="9"/>
    </row>
    <row r="113" spans="1:10" ht="12.75" customHeight="1">
      <c r="A113" s="7"/>
      <c r="B113" s="7"/>
      <c r="C113" s="7"/>
      <c r="D113" s="7"/>
      <c r="E113" s="9"/>
      <c r="F113" s="7"/>
      <c r="G113" s="7"/>
      <c r="H113" s="9"/>
      <c r="I113" s="9"/>
      <c r="J113" s="9"/>
    </row>
    <row r="114" spans="1:10" ht="12.75" customHeight="1">
      <c r="A114" s="7"/>
      <c r="B114" s="7"/>
      <c r="C114" s="7"/>
      <c r="D114" s="7"/>
      <c r="E114" s="7"/>
      <c r="F114" s="7"/>
      <c r="G114" s="7"/>
      <c r="H114" s="9"/>
      <c r="I114" s="9"/>
      <c r="J114" s="7"/>
    </row>
    <row r="115" spans="1:10">
      <c r="A115" s="7"/>
      <c r="B115" s="7"/>
      <c r="C115" s="7"/>
      <c r="D115" s="7"/>
      <c r="E115" s="7"/>
      <c r="F115" s="7"/>
      <c r="G115" s="7"/>
      <c r="H115" s="9"/>
      <c r="I115" s="9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9"/>
      <c r="I116" s="9"/>
      <c r="J116" s="7"/>
    </row>
    <row r="117" spans="1:10" ht="13.8" customHeight="1">
      <c r="A117" s="7"/>
      <c r="B117" s="7"/>
      <c r="C117" s="7"/>
      <c r="D117" s="7"/>
      <c r="E117" s="7"/>
      <c r="F117" s="7"/>
      <c r="G117" s="7"/>
      <c r="H117" s="9"/>
      <c r="I117" s="9"/>
      <c r="J117" s="7"/>
    </row>
    <row r="118" spans="1:10" ht="12.75" customHeight="1">
      <c r="A118" s="7"/>
      <c r="B118" s="7"/>
      <c r="C118" s="7"/>
      <c r="D118" s="7"/>
      <c r="E118" s="9"/>
      <c r="F118" s="7"/>
      <c r="G118" s="7"/>
      <c r="H118" s="9"/>
      <c r="I118" s="9"/>
      <c r="J118" s="9"/>
    </row>
    <row r="119" spans="1:10" ht="12.75" customHeight="1">
      <c r="A119" s="7"/>
      <c r="B119" s="7"/>
      <c r="C119" s="7"/>
      <c r="D119" s="7"/>
      <c r="E119" s="9"/>
      <c r="F119" s="7"/>
      <c r="G119" s="7"/>
      <c r="H119" s="9"/>
      <c r="I119" s="9"/>
      <c r="J119" s="9"/>
    </row>
    <row r="120" spans="1:10">
      <c r="A120" s="7"/>
      <c r="B120" s="7"/>
      <c r="C120" s="7"/>
      <c r="D120" s="7"/>
      <c r="E120" s="7"/>
      <c r="F120" s="7"/>
      <c r="G120" s="7"/>
      <c r="H120" s="9"/>
      <c r="I120" s="9"/>
      <c r="J120" s="7"/>
    </row>
    <row r="121" spans="1:10">
      <c r="A121" s="7"/>
      <c r="B121" s="7"/>
      <c r="C121" s="7"/>
      <c r="D121" s="7"/>
      <c r="E121" s="9"/>
      <c r="F121" s="7"/>
      <c r="G121" s="7"/>
      <c r="H121" s="9"/>
      <c r="I121" s="9"/>
      <c r="J121" s="9"/>
    </row>
    <row r="122" spans="1:10">
      <c r="A122" s="7"/>
      <c r="B122" s="7"/>
      <c r="C122" s="7"/>
      <c r="D122" s="7"/>
      <c r="E122" s="7"/>
      <c r="F122" s="7"/>
      <c r="G122" s="7"/>
      <c r="H122" s="9"/>
      <c r="I122" s="9"/>
      <c r="J122" s="7"/>
    </row>
    <row r="123" spans="1:10">
      <c r="A123" s="7"/>
      <c r="B123" s="7"/>
      <c r="C123" s="7"/>
      <c r="D123" s="7"/>
      <c r="E123" s="7"/>
      <c r="F123" s="7"/>
      <c r="G123" s="7"/>
      <c r="H123" s="9"/>
      <c r="I123" s="9"/>
      <c r="J123" s="7"/>
    </row>
    <row r="124" spans="1:10">
      <c r="A124" s="7"/>
      <c r="B124" s="7"/>
      <c r="C124" s="7"/>
      <c r="D124" s="7"/>
      <c r="E124" s="7"/>
      <c r="F124" s="7"/>
      <c r="G124" s="7"/>
      <c r="H124" s="9"/>
      <c r="I124" s="9"/>
      <c r="J124" s="7"/>
    </row>
    <row r="125" spans="1:10">
      <c r="A125" s="7"/>
      <c r="B125" s="7"/>
      <c r="C125" s="7"/>
      <c r="D125" s="7"/>
      <c r="E125" s="7"/>
      <c r="F125" s="7"/>
      <c r="G125" s="7"/>
      <c r="H125" s="9"/>
      <c r="I125" s="9"/>
      <c r="J125" s="7"/>
    </row>
    <row r="126" spans="1:10" ht="12.75" customHeight="1">
      <c r="A126" s="7"/>
      <c r="B126" s="7"/>
      <c r="C126" s="7"/>
      <c r="D126" s="7"/>
      <c r="E126" s="9"/>
      <c r="F126" s="7"/>
      <c r="G126" s="7"/>
      <c r="H126" s="9"/>
      <c r="I126" s="9"/>
      <c r="J126" s="9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EB43-4DF0-4B3D-823A-9229565E6593}">
  <sheetPr>
    <pageSetUpPr fitToPage="1"/>
  </sheetPr>
  <dimension ref="A1:L1048518"/>
  <sheetViews>
    <sheetView showWhiteSpace="0" zoomScaleNormal="100" workbookViewId="0">
      <pane ySplit="1" topLeftCell="A2" activePane="bottomLeft" state="frozen"/>
      <selection pane="bottomLeft" sqref="A1:L16"/>
    </sheetView>
  </sheetViews>
  <sheetFormatPr defaultColWidth="14.44140625" defaultRowHeight="13.2"/>
  <cols>
    <col min="1" max="1" width="43.33203125" bestFit="1" customWidth="1"/>
    <col min="2" max="2" width="10.44140625" customWidth="1"/>
    <col min="3" max="3" width="10.5546875" customWidth="1"/>
    <col min="4" max="4" width="5.44140625" customWidth="1"/>
    <col min="5" max="5" width="6.88671875" customWidth="1"/>
    <col min="6" max="6" width="7.44140625" customWidth="1"/>
    <col min="7" max="7" width="10.6640625" customWidth="1"/>
    <col min="8" max="8" width="6.33203125" customWidth="1"/>
    <col min="9" max="9" width="17" customWidth="1"/>
    <col min="10" max="10" width="14.44140625" customWidth="1"/>
    <col min="11" max="11" width="10.44140625" customWidth="1"/>
    <col min="12" max="12" width="37.77734375" customWidth="1"/>
  </cols>
  <sheetData>
    <row r="1" spans="1:12" s="1" customFormat="1" ht="12.75" customHeight="1" thickBot="1">
      <c r="A1" s="86" t="s">
        <v>0</v>
      </c>
      <c r="B1" s="87" t="s">
        <v>30</v>
      </c>
      <c r="C1" s="87" t="s">
        <v>31</v>
      </c>
      <c r="D1" s="88" t="s">
        <v>18</v>
      </c>
      <c r="E1" s="87" t="s">
        <v>2</v>
      </c>
      <c r="F1" s="87" t="s">
        <v>3</v>
      </c>
      <c r="G1" s="87" t="s">
        <v>49</v>
      </c>
      <c r="H1" s="87" t="s">
        <v>339</v>
      </c>
      <c r="I1" s="88" t="s">
        <v>8</v>
      </c>
      <c r="J1" s="88" t="s">
        <v>9</v>
      </c>
      <c r="K1" s="88" t="s">
        <v>10</v>
      </c>
      <c r="L1" s="89" t="s">
        <v>11</v>
      </c>
    </row>
    <row r="2" spans="1:12" ht="12.75" customHeight="1">
      <c r="A2" s="6" t="s">
        <v>1656</v>
      </c>
      <c r="B2" s="8">
        <v>44510</v>
      </c>
      <c r="C2" s="8">
        <v>44579</v>
      </c>
      <c r="D2" s="9">
        <v>1</v>
      </c>
      <c r="E2" s="9">
        <v>200</v>
      </c>
      <c r="F2" s="7" t="s">
        <v>13</v>
      </c>
      <c r="G2" s="7" t="s">
        <v>1154</v>
      </c>
      <c r="H2" s="7" t="s">
        <v>118</v>
      </c>
      <c r="I2" s="7" t="s">
        <v>14</v>
      </c>
      <c r="J2" s="7" t="s">
        <v>14</v>
      </c>
      <c r="K2" s="7" t="s">
        <v>17</v>
      </c>
      <c r="L2" s="10" t="s">
        <v>1505</v>
      </c>
    </row>
    <row r="3" spans="1:12" ht="12.75" customHeight="1">
      <c r="A3" s="6" t="s">
        <v>1657</v>
      </c>
      <c r="B3" s="8">
        <v>44591</v>
      </c>
      <c r="C3" s="8">
        <v>44591</v>
      </c>
      <c r="D3" s="9">
        <v>1</v>
      </c>
      <c r="E3" s="9">
        <v>200</v>
      </c>
      <c r="F3" s="7" t="s">
        <v>13</v>
      </c>
      <c r="G3" s="7" t="s">
        <v>1154</v>
      </c>
      <c r="H3" s="7" t="s">
        <v>340</v>
      </c>
      <c r="I3" s="7" t="s">
        <v>14</v>
      </c>
      <c r="J3" s="7" t="s">
        <v>14</v>
      </c>
      <c r="K3" s="7" t="s">
        <v>16</v>
      </c>
      <c r="L3" s="10" t="s">
        <v>1506</v>
      </c>
    </row>
    <row r="4" spans="1:12" ht="39.6">
      <c r="A4" s="6" t="s">
        <v>1658</v>
      </c>
      <c r="B4" s="8">
        <v>44591</v>
      </c>
      <c r="C4" s="8">
        <v>44595</v>
      </c>
      <c r="D4" s="9">
        <v>1</v>
      </c>
      <c r="E4" s="9">
        <v>224</v>
      </c>
      <c r="F4" s="7" t="s">
        <v>13</v>
      </c>
      <c r="G4" s="7" t="s">
        <v>1154</v>
      </c>
      <c r="H4" s="7" t="s">
        <v>118</v>
      </c>
      <c r="I4" s="7" t="s">
        <v>14</v>
      </c>
      <c r="J4" s="7" t="s">
        <v>14</v>
      </c>
      <c r="K4" s="7" t="s">
        <v>17</v>
      </c>
      <c r="L4" s="10" t="s">
        <v>1505</v>
      </c>
    </row>
    <row r="5" spans="1:12" ht="39.6">
      <c r="A5" s="6" t="s">
        <v>1660</v>
      </c>
      <c r="B5" s="8">
        <v>44595</v>
      </c>
      <c r="C5" s="8">
        <v>44597</v>
      </c>
      <c r="D5" s="9">
        <v>1</v>
      </c>
      <c r="E5" s="9">
        <v>176</v>
      </c>
      <c r="F5" s="7" t="s">
        <v>13</v>
      </c>
      <c r="G5" s="7" t="s">
        <v>1154</v>
      </c>
      <c r="H5" s="7" t="s">
        <v>118</v>
      </c>
      <c r="I5" s="7" t="s">
        <v>14</v>
      </c>
      <c r="J5" s="7" t="s">
        <v>14</v>
      </c>
      <c r="K5" s="7" t="s">
        <v>17</v>
      </c>
      <c r="L5" s="10" t="s">
        <v>1505</v>
      </c>
    </row>
    <row r="6" spans="1:12" ht="12.75" customHeight="1">
      <c r="A6" s="6" t="s">
        <v>1661</v>
      </c>
      <c r="B6" s="8">
        <v>44597</v>
      </c>
      <c r="C6" s="8">
        <v>44598</v>
      </c>
      <c r="D6" s="9">
        <v>1</v>
      </c>
      <c r="E6" s="9">
        <v>337</v>
      </c>
      <c r="F6" s="7" t="s">
        <v>13</v>
      </c>
      <c r="G6" s="7" t="s">
        <v>118</v>
      </c>
      <c r="H6" s="7" t="s">
        <v>118</v>
      </c>
      <c r="I6" s="7" t="s">
        <v>14</v>
      </c>
      <c r="J6" s="7" t="s">
        <v>14</v>
      </c>
      <c r="K6" s="7" t="s">
        <v>16</v>
      </c>
      <c r="L6" s="10" t="s">
        <v>1490</v>
      </c>
    </row>
    <row r="7" spans="1:12" ht="26.4">
      <c r="A7" s="6" t="s">
        <v>1662</v>
      </c>
      <c r="B7" s="8">
        <v>44595</v>
      </c>
      <c r="C7" s="8">
        <v>44602</v>
      </c>
      <c r="D7" s="9">
        <v>1</v>
      </c>
      <c r="E7" s="9">
        <v>150</v>
      </c>
      <c r="F7" s="7" t="s">
        <v>13</v>
      </c>
      <c r="G7" s="7" t="s">
        <v>1154</v>
      </c>
      <c r="H7" s="7" t="s">
        <v>340</v>
      </c>
      <c r="I7" s="7" t="s">
        <v>14</v>
      </c>
      <c r="J7" s="7" t="s">
        <v>14</v>
      </c>
      <c r="K7" s="7" t="s">
        <v>16</v>
      </c>
      <c r="L7" s="10" t="s">
        <v>1506</v>
      </c>
    </row>
    <row r="8" spans="1:12" ht="12.75" customHeight="1">
      <c r="A8" s="6" t="s">
        <v>1663</v>
      </c>
      <c r="B8" s="8">
        <v>44603</v>
      </c>
      <c r="C8" s="8">
        <v>44607</v>
      </c>
      <c r="D8" s="9">
        <v>1</v>
      </c>
      <c r="E8" s="9">
        <v>384</v>
      </c>
      <c r="F8" s="7" t="s">
        <v>12</v>
      </c>
      <c r="G8" s="7" t="s">
        <v>118</v>
      </c>
      <c r="H8" s="7" t="s">
        <v>340</v>
      </c>
      <c r="I8" s="7" t="s">
        <v>1465</v>
      </c>
      <c r="J8" s="7" t="s">
        <v>14</v>
      </c>
      <c r="K8" s="7" t="s">
        <v>16</v>
      </c>
      <c r="L8" s="10" t="s">
        <v>1500</v>
      </c>
    </row>
    <row r="9" spans="1:12" ht="12" customHeight="1">
      <c r="A9" s="6" t="s">
        <v>1664</v>
      </c>
      <c r="B9" s="8">
        <v>44563</v>
      </c>
      <c r="C9" s="8">
        <v>44611</v>
      </c>
      <c r="D9" s="9">
        <v>1</v>
      </c>
      <c r="E9" s="9">
        <v>288</v>
      </c>
      <c r="F9" s="7" t="s">
        <v>12</v>
      </c>
      <c r="G9" s="7" t="s">
        <v>1154</v>
      </c>
      <c r="H9" s="7" t="s">
        <v>118</v>
      </c>
      <c r="I9" s="7" t="s">
        <v>14</v>
      </c>
      <c r="J9" s="7" t="s">
        <v>14</v>
      </c>
      <c r="K9" s="7" t="s">
        <v>16</v>
      </c>
      <c r="L9" s="10" t="s">
        <v>1665</v>
      </c>
    </row>
    <row r="10" spans="1:12" ht="26.4">
      <c r="A10" s="6" t="s">
        <v>1666</v>
      </c>
      <c r="B10" s="8">
        <v>44602</v>
      </c>
      <c r="C10" s="8">
        <v>44620</v>
      </c>
      <c r="D10" s="9">
        <v>1</v>
      </c>
      <c r="E10" s="9">
        <v>352</v>
      </c>
      <c r="F10" s="7" t="s">
        <v>13</v>
      </c>
      <c r="G10" s="7" t="s">
        <v>1154</v>
      </c>
      <c r="H10" s="7" t="s">
        <v>118</v>
      </c>
      <c r="I10" s="7" t="s">
        <v>14</v>
      </c>
      <c r="J10" s="7" t="s">
        <v>14</v>
      </c>
      <c r="K10" s="7" t="s">
        <v>17</v>
      </c>
      <c r="L10" s="10" t="s">
        <v>1505</v>
      </c>
    </row>
    <row r="11" spans="1:12" ht="39.6">
      <c r="A11" s="11" t="s">
        <v>1667</v>
      </c>
      <c r="B11" s="8">
        <v>44615</v>
      </c>
      <c r="C11" s="8">
        <v>44617</v>
      </c>
      <c r="D11" s="9">
        <v>1</v>
      </c>
      <c r="E11" s="9">
        <v>341</v>
      </c>
      <c r="F11" s="7" t="s">
        <v>13</v>
      </c>
      <c r="G11" s="7" t="s">
        <v>1154</v>
      </c>
      <c r="H11" s="7" t="s">
        <v>118</v>
      </c>
      <c r="I11" s="7" t="s">
        <v>14</v>
      </c>
      <c r="J11" s="7" t="s">
        <v>14</v>
      </c>
      <c r="K11" s="7" t="s">
        <v>16</v>
      </c>
      <c r="L11" s="10" t="s">
        <v>1506</v>
      </c>
    </row>
    <row r="12" spans="1:12">
      <c r="A12" s="11" t="s">
        <v>1668</v>
      </c>
      <c r="B12" s="8">
        <v>44139</v>
      </c>
      <c r="C12" s="8">
        <v>44618</v>
      </c>
      <c r="D12" s="9">
        <v>1</v>
      </c>
      <c r="E12" s="9">
        <v>400</v>
      </c>
      <c r="F12" s="7" t="s">
        <v>13</v>
      </c>
      <c r="G12" s="7" t="s">
        <v>1154</v>
      </c>
      <c r="H12" s="7" t="s">
        <v>340</v>
      </c>
      <c r="I12" s="7" t="s">
        <v>14</v>
      </c>
      <c r="J12" s="7" t="s">
        <v>14</v>
      </c>
      <c r="K12" s="7" t="s">
        <v>16</v>
      </c>
      <c r="L12" s="10" t="s">
        <v>1506</v>
      </c>
    </row>
    <row r="13" spans="1:12">
      <c r="A13" s="6" t="s">
        <v>1669</v>
      </c>
      <c r="B13" s="8">
        <v>44547</v>
      </c>
      <c r="C13" s="8">
        <v>44618</v>
      </c>
      <c r="D13" s="9">
        <v>1</v>
      </c>
      <c r="E13" s="9">
        <v>150</v>
      </c>
      <c r="F13" s="7" t="s">
        <v>13</v>
      </c>
      <c r="G13" s="7" t="s">
        <v>1154</v>
      </c>
      <c r="H13" s="7" t="s">
        <v>118</v>
      </c>
      <c r="I13" s="7" t="s">
        <v>1252</v>
      </c>
      <c r="J13" s="7" t="s">
        <v>14</v>
      </c>
      <c r="K13" s="7" t="s">
        <v>17</v>
      </c>
      <c r="L13" s="10" t="s">
        <v>1505</v>
      </c>
    </row>
    <row r="14" spans="1:12" ht="26.4">
      <c r="A14" s="6" t="s">
        <v>1670</v>
      </c>
      <c r="B14" s="8">
        <v>44553</v>
      </c>
      <c r="C14" s="8">
        <v>44619</v>
      </c>
      <c r="D14" s="9">
        <v>1</v>
      </c>
      <c r="E14" s="9">
        <v>288</v>
      </c>
      <c r="F14" s="7" t="s">
        <v>13</v>
      </c>
      <c r="G14" s="7" t="s">
        <v>1154</v>
      </c>
      <c r="H14" s="7" t="s">
        <v>118</v>
      </c>
      <c r="I14" s="7" t="s">
        <v>14</v>
      </c>
      <c r="J14" s="7" t="s">
        <v>14</v>
      </c>
      <c r="K14" s="7" t="s">
        <v>17</v>
      </c>
      <c r="L14" s="10" t="s">
        <v>1505</v>
      </c>
    </row>
    <row r="15" spans="1:12" ht="26.4">
      <c r="A15" s="6" t="s">
        <v>1671</v>
      </c>
      <c r="B15" s="8">
        <v>44527</v>
      </c>
      <c r="C15" s="8">
        <v>44620</v>
      </c>
      <c r="D15" s="9">
        <v>1</v>
      </c>
      <c r="E15" s="9">
        <v>144</v>
      </c>
      <c r="F15" s="7" t="s">
        <v>12</v>
      </c>
      <c r="G15" s="7" t="s">
        <v>1154</v>
      </c>
      <c r="H15" s="7" t="s">
        <v>118</v>
      </c>
      <c r="I15" s="7" t="s">
        <v>14</v>
      </c>
      <c r="J15" s="7" t="s">
        <v>14</v>
      </c>
      <c r="K15" s="7" t="s">
        <v>159</v>
      </c>
      <c r="L15" s="10" t="s">
        <v>1492</v>
      </c>
    </row>
    <row r="16" spans="1:12" ht="26.4">
      <c r="A16" s="6" t="s">
        <v>1673</v>
      </c>
      <c r="B16" s="23">
        <v>44560</v>
      </c>
      <c r="C16" s="23">
        <v>44625</v>
      </c>
      <c r="D16" s="9">
        <v>1</v>
      </c>
      <c r="E16" s="9">
        <v>344</v>
      </c>
      <c r="F16" s="7" t="s">
        <v>12</v>
      </c>
      <c r="G16" s="7" t="s">
        <v>1154</v>
      </c>
      <c r="H16" s="7" t="s">
        <v>118</v>
      </c>
      <c r="I16" s="7" t="s">
        <v>14</v>
      </c>
      <c r="J16" s="7" t="s">
        <v>14</v>
      </c>
      <c r="K16" s="7" t="s">
        <v>16</v>
      </c>
      <c r="L16" s="10" t="s">
        <v>1549</v>
      </c>
    </row>
    <row r="17" spans="1:12">
      <c r="A17" s="6"/>
      <c r="B17" s="23"/>
      <c r="C17" s="23"/>
      <c r="D17" s="9"/>
      <c r="E17" s="9"/>
      <c r="F17" s="7"/>
      <c r="G17" s="7"/>
      <c r="H17" s="7"/>
      <c r="I17" s="7"/>
      <c r="J17" s="7"/>
      <c r="K17" s="7"/>
      <c r="L17" s="10"/>
    </row>
    <row r="18" spans="1:12">
      <c r="A18" s="6"/>
      <c r="B18" s="23"/>
      <c r="C18" s="23"/>
      <c r="D18" s="9"/>
      <c r="E18" s="9"/>
      <c r="F18" s="7"/>
      <c r="G18" s="7"/>
      <c r="H18" s="7"/>
      <c r="I18" s="7"/>
      <c r="J18" s="7"/>
      <c r="K18" s="7"/>
      <c r="L18" s="10"/>
    </row>
    <row r="19" spans="1:12">
      <c r="A19" s="6"/>
      <c r="B19" s="8"/>
      <c r="C19" s="23"/>
      <c r="D19" s="9"/>
      <c r="E19" s="9"/>
      <c r="F19" s="7"/>
      <c r="G19" s="7"/>
      <c r="H19" s="7"/>
      <c r="I19" s="7"/>
      <c r="J19" s="7"/>
      <c r="K19" s="7"/>
      <c r="L19" s="10"/>
    </row>
    <row r="20" spans="1:12">
      <c r="A20" s="13"/>
      <c r="B20" s="23"/>
      <c r="C20" s="23"/>
      <c r="D20" s="9"/>
      <c r="E20" s="9"/>
      <c r="F20" s="7"/>
      <c r="G20" s="7"/>
      <c r="H20" s="7"/>
      <c r="I20" s="7"/>
      <c r="J20" s="7"/>
      <c r="K20" s="7"/>
      <c r="L20" s="10"/>
    </row>
    <row r="21" spans="1:12">
      <c r="A21" s="13"/>
      <c r="B21" s="23"/>
      <c r="C21" s="23"/>
      <c r="D21" s="9"/>
      <c r="E21" s="9"/>
      <c r="F21" s="7"/>
      <c r="G21" s="7"/>
      <c r="H21" s="7"/>
      <c r="I21" s="7"/>
      <c r="J21" s="7"/>
      <c r="K21" s="7"/>
      <c r="L21" s="10"/>
    </row>
    <row r="22" spans="1:12" ht="12.75" customHeight="1">
      <c r="A22" s="13"/>
      <c r="B22" s="23"/>
      <c r="C22" s="23"/>
      <c r="D22" s="9"/>
      <c r="E22" s="9"/>
      <c r="F22" s="7"/>
      <c r="G22" s="7"/>
      <c r="H22" s="7"/>
      <c r="I22" s="7"/>
      <c r="J22" s="7"/>
      <c r="K22" s="7"/>
      <c r="L22" s="10"/>
    </row>
    <row r="23" spans="1:12">
      <c r="A23" s="6"/>
      <c r="B23" s="23"/>
      <c r="C23" s="23"/>
      <c r="D23" s="9"/>
      <c r="E23" s="9"/>
      <c r="F23" s="7"/>
      <c r="G23" s="7"/>
      <c r="H23" s="7"/>
      <c r="I23" s="7"/>
      <c r="J23" s="7"/>
      <c r="K23" s="7"/>
      <c r="L23" s="10"/>
    </row>
    <row r="24" spans="1:12">
      <c r="A24" s="6"/>
      <c r="B24" s="23"/>
      <c r="C24" s="23"/>
      <c r="D24" s="9"/>
      <c r="E24" s="9"/>
      <c r="F24" s="7"/>
      <c r="G24" s="7"/>
      <c r="H24" s="7"/>
      <c r="I24" s="7"/>
      <c r="J24" s="7"/>
      <c r="K24" s="7"/>
      <c r="L24" s="10"/>
    </row>
    <row r="25" spans="1:12">
      <c r="A25" s="6"/>
      <c r="B25" s="23"/>
      <c r="C25" s="23"/>
      <c r="D25" s="9"/>
      <c r="E25" s="9"/>
      <c r="F25" s="7"/>
      <c r="G25" s="7"/>
      <c r="H25" s="7"/>
      <c r="I25" s="7"/>
      <c r="J25" s="7"/>
      <c r="K25" s="7"/>
      <c r="L25" s="10"/>
    </row>
    <row r="26" spans="1:12">
      <c r="A26" s="6"/>
      <c r="B26" s="23"/>
      <c r="C26" s="23"/>
      <c r="D26" s="9"/>
      <c r="E26" s="9"/>
      <c r="F26" s="7"/>
      <c r="G26" s="7"/>
      <c r="H26" s="7"/>
      <c r="I26" s="7"/>
      <c r="J26" s="7"/>
      <c r="K26" s="7"/>
      <c r="L26" s="10"/>
    </row>
    <row r="27" spans="1:12" ht="12.75" customHeight="1">
      <c r="A27" s="6"/>
      <c r="B27" s="23"/>
      <c r="C27" s="23"/>
      <c r="D27" s="9"/>
      <c r="E27" s="9"/>
      <c r="F27" s="7"/>
      <c r="G27" s="7"/>
      <c r="H27" s="7"/>
      <c r="I27" s="7"/>
      <c r="J27" s="7"/>
      <c r="K27" s="7"/>
      <c r="L27" s="10"/>
    </row>
    <row r="28" spans="1:12">
      <c r="A28" s="6"/>
      <c r="B28" s="23"/>
      <c r="C28" s="23"/>
      <c r="D28" s="9"/>
      <c r="E28" s="9"/>
      <c r="F28" s="7"/>
      <c r="G28" s="7"/>
      <c r="H28" s="7"/>
      <c r="I28" s="7"/>
      <c r="J28" s="7"/>
      <c r="K28" s="7"/>
      <c r="L28" s="10"/>
    </row>
    <row r="29" spans="1:12">
      <c r="A29" s="6"/>
      <c r="B29" s="23"/>
      <c r="C29" s="23"/>
      <c r="D29" s="9"/>
      <c r="E29" s="9"/>
      <c r="F29" s="7"/>
      <c r="G29" s="7"/>
      <c r="H29" s="7"/>
      <c r="I29" s="7"/>
      <c r="J29" s="7"/>
      <c r="K29" s="7"/>
      <c r="L29" s="10"/>
    </row>
    <row r="30" spans="1:12" ht="13.2" customHeight="1">
      <c r="A30" s="6"/>
      <c r="B30" s="23"/>
      <c r="C30" s="23"/>
      <c r="D30" s="9"/>
      <c r="E30" s="9"/>
      <c r="F30" s="7"/>
      <c r="G30" s="7"/>
      <c r="H30" s="7"/>
      <c r="I30" s="7"/>
      <c r="J30" s="7"/>
      <c r="K30" s="7"/>
      <c r="L30" s="10"/>
    </row>
    <row r="31" spans="1:12">
      <c r="A31" s="6"/>
      <c r="B31" s="23"/>
      <c r="C31" s="23"/>
      <c r="D31" s="9"/>
      <c r="E31" s="9"/>
      <c r="F31" s="7"/>
      <c r="G31" s="7"/>
      <c r="H31" s="7"/>
      <c r="I31" s="7"/>
      <c r="J31" s="7"/>
      <c r="K31" s="7"/>
      <c r="L31" s="10"/>
    </row>
    <row r="32" spans="1:12">
      <c r="A32" s="6"/>
      <c r="B32" s="23"/>
      <c r="C32" s="23"/>
      <c r="D32" s="9"/>
      <c r="E32" s="9"/>
      <c r="F32" s="7"/>
      <c r="G32" s="7"/>
      <c r="H32" s="7"/>
      <c r="I32" s="7"/>
      <c r="J32" s="7"/>
      <c r="K32" s="7"/>
      <c r="L32" s="10"/>
    </row>
    <row r="33" spans="1:12" ht="12.75" customHeight="1">
      <c r="A33" s="6"/>
      <c r="B33" s="23"/>
      <c r="C33" s="23"/>
      <c r="D33" s="9"/>
      <c r="E33" s="9"/>
      <c r="F33" s="7"/>
      <c r="G33" s="7"/>
      <c r="H33" s="7"/>
      <c r="I33" s="7"/>
      <c r="J33" s="7"/>
      <c r="K33" s="7"/>
      <c r="L33" s="10"/>
    </row>
    <row r="34" spans="1:12">
      <c r="A34" s="6"/>
      <c r="B34" s="23"/>
      <c r="C34" s="23"/>
      <c r="D34" s="9"/>
      <c r="E34" s="9"/>
      <c r="F34" s="7"/>
      <c r="G34" s="7"/>
      <c r="H34" s="7"/>
      <c r="I34" s="7"/>
      <c r="J34" s="7"/>
      <c r="K34" s="7"/>
      <c r="L34" s="10"/>
    </row>
    <row r="35" spans="1:12">
      <c r="A35" s="6"/>
      <c r="B35" s="23"/>
      <c r="C35" s="23"/>
      <c r="D35" s="9"/>
      <c r="E35" s="9"/>
      <c r="F35" s="7"/>
      <c r="G35" s="7"/>
      <c r="H35" s="7"/>
      <c r="I35" s="7"/>
      <c r="J35" s="7"/>
      <c r="K35" s="7"/>
      <c r="L35" s="10"/>
    </row>
    <row r="36" spans="1:12">
      <c r="A36" s="6"/>
      <c r="B36" s="23"/>
      <c r="C36" s="23"/>
      <c r="D36" s="9"/>
      <c r="E36" s="9"/>
      <c r="F36" s="7"/>
      <c r="G36" s="7"/>
      <c r="H36" s="7"/>
      <c r="I36" s="7"/>
      <c r="J36" s="7"/>
      <c r="K36" s="7"/>
      <c r="L36" s="10"/>
    </row>
    <row r="37" spans="1:12" ht="12.75" customHeight="1">
      <c r="A37" s="6"/>
      <c r="B37" s="23"/>
      <c r="C37" s="23"/>
      <c r="D37" s="9"/>
      <c r="E37" s="9"/>
      <c r="F37" s="7"/>
      <c r="G37" s="7"/>
      <c r="H37" s="7"/>
      <c r="I37" s="7"/>
      <c r="J37" s="7"/>
      <c r="K37" s="7"/>
      <c r="L37" s="10"/>
    </row>
    <row r="38" spans="1:12">
      <c r="A38" s="6"/>
      <c r="B38" s="23"/>
      <c r="C38" s="23"/>
      <c r="D38" s="9"/>
      <c r="E38" s="9"/>
      <c r="F38" s="7"/>
      <c r="G38" s="7"/>
      <c r="H38" s="7"/>
      <c r="I38" s="7"/>
      <c r="J38" s="7"/>
      <c r="K38" s="7"/>
      <c r="L38" s="10"/>
    </row>
    <row r="39" spans="1:12">
      <c r="A39" s="6"/>
      <c r="B39" s="23"/>
      <c r="C39" s="23"/>
      <c r="D39" s="9"/>
      <c r="E39" s="9"/>
      <c r="F39" s="7"/>
      <c r="G39" s="7"/>
      <c r="H39" s="7"/>
      <c r="I39" s="7"/>
      <c r="J39" s="7"/>
      <c r="K39" s="7"/>
      <c r="L39" s="10"/>
    </row>
    <row r="40" spans="1:12">
      <c r="A40" s="6"/>
      <c r="B40" s="23"/>
      <c r="C40" s="23"/>
      <c r="D40" s="9"/>
      <c r="E40" s="9"/>
      <c r="F40" s="7"/>
      <c r="G40" s="7"/>
      <c r="H40" s="7"/>
      <c r="I40" s="7"/>
      <c r="J40" s="7"/>
      <c r="K40" s="7"/>
      <c r="L40" s="10"/>
    </row>
    <row r="41" spans="1:12">
      <c r="A41" s="6"/>
      <c r="B41" s="23"/>
      <c r="C41" s="23"/>
      <c r="D41" s="9"/>
      <c r="E41" s="9"/>
      <c r="F41" s="7"/>
      <c r="G41" s="7"/>
      <c r="H41" s="7"/>
      <c r="I41" s="7"/>
      <c r="J41" s="7"/>
      <c r="K41" s="7"/>
      <c r="L41" s="10"/>
    </row>
    <row r="42" spans="1:12">
      <c r="A42" s="6"/>
      <c r="B42" s="23"/>
      <c r="C42" s="23"/>
      <c r="D42" s="9"/>
      <c r="E42" s="9"/>
      <c r="F42" s="7"/>
      <c r="G42" s="7"/>
      <c r="H42" s="7"/>
      <c r="I42" s="7"/>
      <c r="J42" s="7"/>
      <c r="K42" s="7"/>
      <c r="L42" s="10"/>
    </row>
    <row r="43" spans="1:12">
      <c r="A43" s="6"/>
      <c r="B43" s="23"/>
      <c r="C43" s="23"/>
      <c r="D43" s="9"/>
      <c r="E43" s="9"/>
      <c r="F43" s="7"/>
      <c r="G43" s="7"/>
      <c r="H43" s="7"/>
      <c r="I43" s="7"/>
      <c r="J43" s="7"/>
      <c r="K43" s="7"/>
      <c r="L43" s="10"/>
    </row>
    <row r="44" spans="1:12" ht="12.75" customHeight="1">
      <c r="A44" s="6"/>
      <c r="B44" s="23"/>
      <c r="C44" s="23"/>
      <c r="D44" s="9"/>
      <c r="E44" s="9"/>
      <c r="F44" s="7"/>
      <c r="G44" s="7"/>
      <c r="H44" s="7"/>
      <c r="I44" s="7"/>
      <c r="J44" s="7"/>
      <c r="K44" s="7"/>
      <c r="L44" s="10"/>
    </row>
    <row r="45" spans="1:12">
      <c r="A45" s="6"/>
      <c r="B45" s="23"/>
      <c r="C45" s="23"/>
      <c r="D45" s="9"/>
      <c r="E45" s="9"/>
      <c r="F45" s="7"/>
      <c r="G45" s="7"/>
      <c r="H45" s="7"/>
      <c r="I45" s="7"/>
      <c r="J45" s="7"/>
      <c r="K45" s="7"/>
      <c r="L45" s="10"/>
    </row>
    <row r="46" spans="1:12">
      <c r="A46" s="6"/>
      <c r="B46" s="23"/>
      <c r="C46" s="23"/>
      <c r="D46" s="9"/>
      <c r="E46" s="9"/>
      <c r="F46" s="7"/>
      <c r="G46" s="7"/>
      <c r="H46" s="7"/>
      <c r="I46" s="7"/>
      <c r="J46" s="7"/>
      <c r="K46" s="7"/>
      <c r="L46" s="10"/>
    </row>
    <row r="47" spans="1:12">
      <c r="A47" s="6"/>
      <c r="B47" s="23"/>
      <c r="C47" s="23"/>
      <c r="D47" s="9"/>
      <c r="E47" s="9"/>
      <c r="F47" s="7"/>
      <c r="G47" s="7"/>
      <c r="H47" s="7"/>
      <c r="I47" s="7"/>
      <c r="J47" s="7"/>
      <c r="K47" s="7"/>
      <c r="L47" s="10"/>
    </row>
    <row r="48" spans="1:12">
      <c r="A48" s="6"/>
      <c r="B48" s="23"/>
      <c r="C48" s="23"/>
      <c r="D48" s="9"/>
      <c r="E48" s="9"/>
      <c r="F48" s="7"/>
      <c r="G48" s="7"/>
      <c r="H48" s="7"/>
      <c r="I48" s="7"/>
      <c r="J48" s="7"/>
      <c r="K48" s="7"/>
      <c r="L48" s="10"/>
    </row>
    <row r="49" spans="1:12">
      <c r="A49" s="6"/>
      <c r="B49" s="23"/>
      <c r="C49" s="23"/>
      <c r="D49" s="9"/>
      <c r="E49" s="9"/>
      <c r="F49" s="7"/>
      <c r="G49" s="7"/>
      <c r="H49" s="7"/>
      <c r="I49" s="7"/>
      <c r="J49" s="7"/>
      <c r="K49" s="7"/>
      <c r="L49" s="10"/>
    </row>
    <row r="50" spans="1:12" ht="12.75" customHeight="1">
      <c r="A50" s="6"/>
      <c r="B50" s="23"/>
      <c r="C50" s="23"/>
      <c r="D50" s="9"/>
      <c r="E50" s="9"/>
      <c r="F50" s="7"/>
      <c r="G50" s="7"/>
      <c r="H50" s="7"/>
      <c r="I50" s="7"/>
      <c r="J50" s="7"/>
      <c r="K50" s="7"/>
      <c r="L50" s="10"/>
    </row>
    <row r="51" spans="1:12" ht="12.75" customHeight="1">
      <c r="A51" s="6"/>
      <c r="B51" s="23"/>
      <c r="C51" s="23"/>
      <c r="D51" s="9"/>
      <c r="E51" s="9"/>
      <c r="F51" s="7"/>
      <c r="G51" s="7"/>
      <c r="H51" s="7"/>
      <c r="I51" s="7"/>
      <c r="J51" s="7"/>
      <c r="K51" s="7"/>
      <c r="L51" s="10"/>
    </row>
    <row r="52" spans="1:12" ht="12" customHeight="1">
      <c r="A52" s="6"/>
      <c r="B52" s="23"/>
      <c r="C52" s="23"/>
      <c r="D52" s="9"/>
      <c r="E52" s="9"/>
      <c r="F52" s="7"/>
      <c r="G52" s="7"/>
      <c r="H52" s="7"/>
      <c r="I52" s="7"/>
      <c r="J52" s="7"/>
      <c r="K52" s="7"/>
      <c r="L52" s="10"/>
    </row>
    <row r="53" spans="1:12" ht="12.75" customHeight="1">
      <c r="A53" s="6"/>
      <c r="B53" s="23"/>
      <c r="C53" s="23"/>
      <c r="D53" s="9"/>
      <c r="E53" s="9"/>
      <c r="F53" s="7"/>
      <c r="G53" s="7"/>
      <c r="H53" s="7"/>
      <c r="I53" s="7"/>
      <c r="J53" s="7"/>
      <c r="K53" s="7"/>
      <c r="L53" s="10"/>
    </row>
    <row r="54" spans="1:12">
      <c r="A54" s="6"/>
      <c r="B54" s="23"/>
      <c r="C54" s="23"/>
      <c r="D54" s="9"/>
      <c r="E54" s="9"/>
      <c r="F54" s="7"/>
      <c r="G54" s="7"/>
      <c r="H54" s="7"/>
      <c r="I54" s="7"/>
      <c r="J54" s="7"/>
      <c r="K54" s="7"/>
      <c r="L54" s="10"/>
    </row>
    <row r="55" spans="1:12">
      <c r="A55" s="6"/>
      <c r="B55" s="8"/>
      <c r="C55" s="8"/>
      <c r="D55" s="9"/>
      <c r="E55" s="9"/>
      <c r="F55" s="7"/>
      <c r="G55" s="7"/>
      <c r="H55" s="7"/>
      <c r="I55" s="7"/>
      <c r="J55" s="7"/>
      <c r="K55" s="7"/>
      <c r="L55" s="10"/>
    </row>
    <row r="56" spans="1:12" ht="24.6" customHeight="1">
      <c r="A56" s="6"/>
      <c r="B56" s="23"/>
      <c r="C56" s="23"/>
      <c r="D56" s="9"/>
      <c r="E56" s="9"/>
      <c r="F56" s="7"/>
      <c r="G56" s="7"/>
      <c r="H56" s="7"/>
      <c r="I56" s="7"/>
      <c r="J56" s="7"/>
      <c r="K56" s="7"/>
      <c r="L56" s="10"/>
    </row>
    <row r="57" spans="1:12">
      <c r="A57" s="6"/>
      <c r="B57" s="23"/>
      <c r="C57" s="23"/>
      <c r="D57" s="9"/>
      <c r="E57" s="9"/>
      <c r="F57" s="7"/>
      <c r="G57" s="7"/>
      <c r="H57" s="7"/>
      <c r="I57" s="7"/>
      <c r="J57" s="7"/>
      <c r="K57" s="7"/>
      <c r="L57" s="10"/>
    </row>
    <row r="58" spans="1:12" ht="12.75" customHeight="1">
      <c r="A58" s="6"/>
      <c r="B58" s="23"/>
      <c r="C58" s="23"/>
      <c r="D58" s="9"/>
      <c r="E58" s="9"/>
      <c r="F58" s="7"/>
      <c r="G58" s="7"/>
      <c r="H58" s="7"/>
      <c r="I58" s="7"/>
      <c r="J58" s="7"/>
      <c r="K58" s="7"/>
      <c r="L58" s="10"/>
    </row>
    <row r="59" spans="1:12" ht="12.75" customHeight="1">
      <c r="A59" s="6"/>
      <c r="B59" s="23"/>
      <c r="C59" s="23"/>
      <c r="D59" s="9"/>
      <c r="E59" s="9"/>
      <c r="F59" s="7"/>
      <c r="G59" s="7"/>
      <c r="H59" s="7"/>
      <c r="I59" s="7"/>
      <c r="J59" s="7"/>
      <c r="K59" s="7"/>
      <c r="L59" s="10"/>
    </row>
    <row r="60" spans="1:12">
      <c r="A60" s="6"/>
      <c r="B60" s="23"/>
      <c r="C60" s="23"/>
      <c r="D60" s="9"/>
      <c r="E60" s="9"/>
      <c r="F60" s="7"/>
      <c r="G60" s="7"/>
      <c r="H60" s="7"/>
      <c r="I60" s="7"/>
      <c r="J60" s="7"/>
      <c r="K60" s="7"/>
      <c r="L60" s="10"/>
    </row>
    <row r="61" spans="1:12">
      <c r="A61" s="6"/>
      <c r="B61" s="23"/>
      <c r="C61" s="23"/>
      <c r="D61" s="9"/>
      <c r="E61" s="9"/>
      <c r="F61" s="7"/>
      <c r="G61" s="7"/>
      <c r="H61" s="7"/>
      <c r="I61" s="7"/>
      <c r="J61" s="7"/>
      <c r="K61" s="7"/>
      <c r="L61" s="10"/>
    </row>
    <row r="62" spans="1:12">
      <c r="A62" s="6"/>
      <c r="B62" s="23"/>
      <c r="C62" s="23"/>
      <c r="D62" s="9"/>
      <c r="E62" s="9"/>
      <c r="F62" s="7"/>
      <c r="G62" s="7"/>
      <c r="H62" s="7"/>
      <c r="I62" s="7"/>
      <c r="J62" s="7"/>
      <c r="K62" s="7"/>
      <c r="L62" s="10"/>
    </row>
    <row r="63" spans="1:12">
      <c r="A63" s="6"/>
      <c r="B63" s="23"/>
      <c r="C63" s="23"/>
      <c r="D63" s="9"/>
      <c r="E63" s="9"/>
      <c r="F63" s="7"/>
      <c r="G63" s="7"/>
      <c r="H63" s="7"/>
      <c r="I63" s="7"/>
      <c r="J63" s="7"/>
      <c r="K63" s="7"/>
      <c r="L63" s="10"/>
    </row>
    <row r="64" spans="1:12">
      <c r="A64" s="26"/>
      <c r="B64" s="23"/>
      <c r="C64" s="23"/>
      <c r="D64" s="9"/>
      <c r="E64" s="9"/>
      <c r="F64" s="7"/>
      <c r="G64" s="7"/>
      <c r="H64" s="7"/>
      <c r="I64" s="7"/>
      <c r="J64" s="7"/>
      <c r="K64" s="7"/>
      <c r="L64" s="10"/>
    </row>
    <row r="65" spans="1:12" ht="12.75" customHeight="1">
      <c r="A65" s="6"/>
      <c r="B65" s="23"/>
      <c r="C65" s="23"/>
      <c r="D65" s="9"/>
      <c r="E65" s="9"/>
      <c r="F65" s="7"/>
      <c r="G65" s="7"/>
      <c r="H65" s="7"/>
      <c r="I65" s="7"/>
      <c r="J65" s="7"/>
      <c r="K65" s="7"/>
      <c r="L65" s="10"/>
    </row>
    <row r="66" spans="1:12" ht="12.75" customHeight="1">
      <c r="A66" s="6"/>
      <c r="B66" s="23"/>
      <c r="C66" s="23"/>
      <c r="D66" s="9"/>
      <c r="E66" s="9"/>
      <c r="F66" s="7"/>
      <c r="G66" s="7"/>
      <c r="H66" s="7"/>
      <c r="I66" s="7"/>
      <c r="J66" s="7"/>
      <c r="K66" s="7"/>
      <c r="L66" s="10"/>
    </row>
    <row r="67" spans="1:12" ht="12.75" customHeight="1">
      <c r="A67" s="6"/>
      <c r="B67" s="23"/>
      <c r="C67" s="23"/>
      <c r="D67" s="9"/>
      <c r="E67" s="9"/>
      <c r="F67" s="7"/>
      <c r="G67" s="7"/>
      <c r="H67" s="7"/>
      <c r="I67" s="7"/>
      <c r="J67" s="7"/>
      <c r="K67" s="7"/>
      <c r="L67" s="10"/>
    </row>
    <row r="68" spans="1:12">
      <c r="A68" s="6"/>
      <c r="B68" s="23"/>
      <c r="C68" s="23"/>
      <c r="D68" s="9"/>
      <c r="E68" s="9"/>
      <c r="F68" s="7"/>
      <c r="G68" s="7"/>
      <c r="H68" s="7"/>
      <c r="I68" s="7"/>
      <c r="J68" s="7"/>
      <c r="K68" s="7"/>
      <c r="L68" s="10"/>
    </row>
    <row r="69" spans="1:12">
      <c r="A69" s="6"/>
      <c r="B69" s="23"/>
      <c r="C69" s="23"/>
      <c r="D69" s="9"/>
      <c r="E69" s="9"/>
      <c r="F69" s="7"/>
      <c r="G69" s="7"/>
      <c r="H69" s="7"/>
      <c r="I69" s="7"/>
      <c r="J69" s="7"/>
      <c r="K69" s="7"/>
      <c r="L69" s="10"/>
    </row>
    <row r="70" spans="1:12" ht="12.75" customHeight="1">
      <c r="A70" s="6"/>
      <c r="B70" s="23"/>
      <c r="C70" s="23"/>
      <c r="D70" s="9"/>
      <c r="F70" s="7"/>
      <c r="G70" s="7"/>
      <c r="H70" s="7"/>
      <c r="I70" s="7"/>
      <c r="J70" s="7"/>
      <c r="K70" s="7"/>
      <c r="L70" s="10"/>
    </row>
    <row r="71" spans="1:12" ht="12.75" customHeight="1">
      <c r="A71" s="6"/>
      <c r="B71" s="23"/>
      <c r="C71" s="23"/>
      <c r="D71" s="9"/>
      <c r="E71" s="9"/>
      <c r="F71" s="7"/>
      <c r="G71" s="7"/>
      <c r="H71" s="7"/>
      <c r="I71" s="7"/>
      <c r="J71" s="7"/>
      <c r="K71" s="7"/>
      <c r="L71" s="10"/>
    </row>
    <row r="72" spans="1:12">
      <c r="A72" s="6"/>
      <c r="B72" s="23"/>
      <c r="C72" s="23"/>
      <c r="D72" s="9"/>
      <c r="F72" s="7"/>
      <c r="G72" s="7"/>
      <c r="H72" s="7"/>
      <c r="I72" s="7"/>
      <c r="J72" s="7"/>
      <c r="K72" s="7"/>
      <c r="L72" s="10"/>
    </row>
    <row r="73" spans="1:12">
      <c r="A73" s="6"/>
      <c r="B73" s="23"/>
      <c r="C73" s="23"/>
      <c r="D73" s="9"/>
      <c r="E73" s="9"/>
      <c r="F73" s="7"/>
      <c r="G73" s="7"/>
      <c r="H73" s="7"/>
      <c r="I73" s="7"/>
      <c r="J73" s="7"/>
      <c r="K73" s="7"/>
      <c r="L73" s="10"/>
    </row>
    <row r="74" spans="1:12" ht="12.75" customHeight="1">
      <c r="A74" s="6"/>
      <c r="B74" s="23"/>
      <c r="C74" s="23"/>
      <c r="D74" s="9"/>
      <c r="E74" s="9"/>
      <c r="F74" s="7"/>
      <c r="G74" s="7"/>
      <c r="H74" s="7"/>
      <c r="I74" s="7"/>
      <c r="J74" s="7"/>
      <c r="K74" s="7"/>
      <c r="L74" s="10"/>
    </row>
    <row r="75" spans="1:12">
      <c r="A75" s="6"/>
      <c r="B75" s="23"/>
      <c r="C75" s="23"/>
      <c r="D75" s="9"/>
      <c r="F75" s="7"/>
      <c r="G75" s="7"/>
      <c r="H75" s="7"/>
      <c r="I75" s="7"/>
      <c r="J75" s="7"/>
      <c r="K75" s="7"/>
      <c r="L75" s="10"/>
    </row>
    <row r="76" spans="1:12">
      <c r="A76" s="6"/>
      <c r="B76" s="23"/>
      <c r="C76" s="23"/>
      <c r="D76" s="9"/>
      <c r="E76" s="9"/>
      <c r="F76" s="7"/>
      <c r="G76" s="7"/>
      <c r="H76" s="7"/>
      <c r="I76" s="7"/>
      <c r="J76" s="7"/>
      <c r="K76" s="7"/>
      <c r="L76" s="10"/>
    </row>
    <row r="77" spans="1:12">
      <c r="A77" s="6"/>
      <c r="B77" s="23"/>
      <c r="C77" s="23"/>
      <c r="D77" s="9"/>
      <c r="E77" s="9"/>
      <c r="F77" s="7"/>
      <c r="G77" s="7"/>
      <c r="H77" s="7"/>
      <c r="I77" s="7"/>
      <c r="J77" s="7"/>
      <c r="K77" s="7"/>
      <c r="L77" s="10"/>
    </row>
    <row r="78" spans="1:12" ht="12.75" customHeight="1">
      <c r="A78" s="6"/>
      <c r="B78" s="23"/>
      <c r="C78" s="23"/>
      <c r="D78" s="9"/>
      <c r="E78" s="9"/>
      <c r="F78" s="7"/>
      <c r="G78" s="7"/>
      <c r="H78" s="7"/>
      <c r="I78" s="7"/>
      <c r="J78" s="7"/>
      <c r="K78" s="7"/>
      <c r="L78" s="10"/>
    </row>
    <row r="79" spans="1:12" ht="12.75" customHeight="1">
      <c r="A79" s="6"/>
      <c r="B79" s="23"/>
      <c r="C79" s="23"/>
      <c r="D79" s="9"/>
      <c r="E79" s="9"/>
      <c r="F79" s="7"/>
      <c r="G79" s="7"/>
      <c r="H79" s="7"/>
      <c r="I79" s="7"/>
      <c r="J79" s="7"/>
      <c r="K79" s="7"/>
      <c r="L79" s="10"/>
    </row>
    <row r="80" spans="1:12">
      <c r="A80" s="6"/>
      <c r="B80" s="23"/>
      <c r="C80" s="23"/>
      <c r="D80" s="9"/>
      <c r="E80" s="9"/>
      <c r="F80" s="7"/>
      <c r="G80" s="7"/>
      <c r="H80" s="7"/>
      <c r="I80" s="7"/>
      <c r="J80" s="7"/>
      <c r="K80" s="7"/>
      <c r="L80" s="10"/>
    </row>
    <row r="81" spans="1:12" ht="12.75" customHeight="1">
      <c r="A81" s="6"/>
      <c r="B81" s="23"/>
      <c r="C81" s="23"/>
      <c r="D81" s="9"/>
      <c r="E81" s="9"/>
      <c r="F81" s="7"/>
      <c r="G81" s="7"/>
      <c r="H81" s="7"/>
      <c r="I81" s="7"/>
      <c r="J81" s="7"/>
      <c r="K81" s="7"/>
      <c r="L81" s="10"/>
    </row>
    <row r="82" spans="1:12" ht="12.75" customHeight="1">
      <c r="A82" s="6"/>
      <c r="B82" s="23"/>
      <c r="C82" s="23"/>
      <c r="D82" s="9"/>
      <c r="E82" s="9"/>
      <c r="F82" s="7"/>
      <c r="G82" s="7"/>
      <c r="H82" s="7"/>
      <c r="I82" s="7"/>
      <c r="J82" s="7"/>
      <c r="K82" s="7"/>
      <c r="L82" s="10"/>
    </row>
    <row r="83" spans="1:12" ht="12.75" customHeight="1">
      <c r="A83" s="6"/>
      <c r="B83" s="23"/>
      <c r="C83" s="23"/>
      <c r="D83" s="9"/>
      <c r="E83" s="9"/>
      <c r="F83" s="7"/>
      <c r="G83" s="7"/>
      <c r="H83" s="7"/>
      <c r="I83" s="7"/>
      <c r="J83" s="7"/>
      <c r="K83" s="7"/>
      <c r="L83" s="10"/>
    </row>
    <row r="84" spans="1:12" ht="12.75" customHeight="1">
      <c r="A84" s="6"/>
      <c r="B84" s="23"/>
      <c r="C84" s="23"/>
      <c r="D84" s="9"/>
      <c r="E84" s="9"/>
      <c r="F84" s="7"/>
      <c r="G84" s="7"/>
      <c r="H84" s="7"/>
      <c r="I84" s="7"/>
      <c r="J84" s="7"/>
      <c r="K84" s="7"/>
      <c r="L84" s="10"/>
    </row>
    <row r="85" spans="1:12">
      <c r="A85" s="6"/>
      <c r="B85" s="23"/>
      <c r="C85" s="23"/>
      <c r="D85" s="9"/>
      <c r="E85" s="9"/>
      <c r="F85" s="7"/>
      <c r="G85" s="7"/>
      <c r="H85" s="7"/>
      <c r="I85" s="7"/>
      <c r="J85" s="7"/>
      <c r="K85" s="7"/>
      <c r="L85" s="10"/>
    </row>
    <row r="86" spans="1:12" ht="12.75" customHeight="1">
      <c r="A86" s="6"/>
      <c r="B86" s="23"/>
      <c r="C86" s="23"/>
      <c r="D86" s="9"/>
      <c r="E86" s="9"/>
      <c r="F86" s="7"/>
      <c r="G86" s="7"/>
      <c r="H86" s="7"/>
      <c r="I86" s="7"/>
      <c r="J86" s="7"/>
      <c r="K86" s="7"/>
      <c r="L86" s="10"/>
    </row>
    <row r="87" spans="1:12" ht="12.6" customHeight="1">
      <c r="A87" s="6"/>
      <c r="B87" s="23"/>
      <c r="C87" s="23"/>
      <c r="D87" s="9"/>
      <c r="E87" s="9"/>
      <c r="F87" s="7"/>
      <c r="G87" s="7"/>
      <c r="H87" s="7"/>
      <c r="I87" s="7"/>
      <c r="J87" s="7"/>
      <c r="K87" s="7"/>
      <c r="L87" s="10"/>
    </row>
    <row r="88" spans="1:12" ht="12.75" customHeight="1">
      <c r="A88" s="6"/>
      <c r="B88" s="23"/>
      <c r="C88" s="23"/>
      <c r="D88" s="9"/>
      <c r="E88" s="9"/>
      <c r="F88" s="7"/>
      <c r="G88" s="7"/>
      <c r="H88" s="7"/>
      <c r="I88" s="7"/>
      <c r="J88" s="7"/>
      <c r="K88" s="7"/>
      <c r="L88" s="10"/>
    </row>
    <row r="89" spans="1:12" ht="12.75" customHeight="1">
      <c r="A89" s="6"/>
      <c r="B89" s="23"/>
      <c r="C89" s="23"/>
      <c r="D89" s="9"/>
      <c r="E89" s="9"/>
      <c r="F89" s="7"/>
      <c r="G89" s="7"/>
      <c r="H89" s="7"/>
      <c r="I89" s="7"/>
      <c r="J89" s="7"/>
      <c r="K89" s="7"/>
      <c r="L89" s="10"/>
    </row>
    <row r="90" spans="1:12" ht="13.8" customHeight="1">
      <c r="A90" s="6"/>
      <c r="B90" s="23"/>
      <c r="C90" s="23"/>
      <c r="D90" s="9"/>
      <c r="E90" s="9"/>
      <c r="F90" s="7"/>
      <c r="G90" s="7"/>
      <c r="H90" s="7"/>
      <c r="I90" s="7"/>
      <c r="J90" s="7"/>
      <c r="K90" s="7"/>
      <c r="L90" s="10"/>
    </row>
    <row r="91" spans="1:12" ht="12.75" customHeight="1">
      <c r="A91" s="6"/>
      <c r="B91" s="23"/>
      <c r="C91" s="23"/>
      <c r="D91" s="9"/>
      <c r="E91" s="9"/>
      <c r="F91" s="7"/>
      <c r="G91" s="7"/>
      <c r="H91" s="7"/>
      <c r="I91" s="7"/>
      <c r="J91" s="7"/>
      <c r="K91" s="7"/>
      <c r="L91" s="10"/>
    </row>
    <row r="92" spans="1:12">
      <c r="A92" s="6"/>
      <c r="B92" s="23"/>
      <c r="C92" s="23"/>
      <c r="D92" s="9"/>
      <c r="F92" s="7"/>
      <c r="G92" s="7"/>
      <c r="H92" s="7"/>
      <c r="I92" s="7"/>
      <c r="J92" s="7"/>
      <c r="K92" s="7"/>
      <c r="L92" s="10"/>
    </row>
    <row r="93" spans="1:12">
      <c r="A93" s="6"/>
      <c r="B93" s="23"/>
      <c r="C93" s="23"/>
      <c r="D93" s="9"/>
      <c r="E93" s="9"/>
      <c r="F93" s="7"/>
      <c r="G93" s="7"/>
      <c r="H93" s="7"/>
      <c r="I93" s="7"/>
      <c r="J93" s="7"/>
      <c r="K93" s="7"/>
      <c r="L93" s="10"/>
    </row>
    <row r="94" spans="1:12">
      <c r="A94" s="6"/>
      <c r="B94" s="23"/>
      <c r="C94" s="23"/>
      <c r="D94" s="9"/>
      <c r="E94" s="9"/>
      <c r="F94" s="7"/>
      <c r="G94" s="7"/>
      <c r="H94" s="7"/>
      <c r="I94" s="7"/>
      <c r="J94" s="7"/>
      <c r="K94" s="7"/>
      <c r="L94" s="10"/>
    </row>
    <row r="95" spans="1:12">
      <c r="A95" s="6"/>
      <c r="B95" s="23"/>
      <c r="C95" s="23"/>
      <c r="D95" s="9"/>
      <c r="E95" s="9"/>
      <c r="F95" s="7"/>
      <c r="G95" s="7"/>
      <c r="H95" s="7"/>
      <c r="I95" s="7"/>
      <c r="J95" s="7"/>
      <c r="K95" s="7"/>
      <c r="L95" s="10"/>
    </row>
    <row r="96" spans="1:12">
      <c r="A96" s="6"/>
      <c r="B96" s="23"/>
      <c r="C96" s="23"/>
      <c r="D96" s="9"/>
      <c r="F96" s="7"/>
      <c r="G96" s="7"/>
      <c r="H96" s="7"/>
      <c r="I96" s="7"/>
      <c r="J96" s="7"/>
      <c r="K96" s="7"/>
      <c r="L96" s="10"/>
    </row>
    <row r="97" spans="1:12" ht="13.8" customHeight="1">
      <c r="A97" s="6"/>
      <c r="B97" s="23"/>
      <c r="C97" s="23"/>
      <c r="D97" s="9"/>
      <c r="E97" s="9"/>
      <c r="F97" s="7"/>
      <c r="G97" s="7"/>
      <c r="H97" s="7"/>
      <c r="I97" s="7"/>
      <c r="J97" s="7"/>
      <c r="K97" s="7"/>
      <c r="L97" s="10"/>
    </row>
    <row r="98" spans="1:12">
      <c r="A98" s="7"/>
      <c r="B98" s="23"/>
      <c r="C98" s="23"/>
      <c r="D98" s="9"/>
      <c r="E98" s="9"/>
      <c r="F98" s="7"/>
      <c r="G98" s="7"/>
      <c r="H98" s="7"/>
      <c r="I98" s="7"/>
      <c r="J98" s="7"/>
      <c r="K98" s="7"/>
      <c r="L98" s="10"/>
    </row>
    <row r="99" spans="1:12" ht="12.75" customHeight="1">
      <c r="A99" s="7"/>
      <c r="B99" s="23"/>
      <c r="C99" s="23"/>
      <c r="D99" s="9"/>
      <c r="E99" s="9"/>
      <c r="F99" s="7"/>
      <c r="G99" s="7"/>
      <c r="H99" s="7"/>
      <c r="I99" s="7"/>
      <c r="J99" s="7"/>
      <c r="K99" s="7"/>
      <c r="L99" s="10"/>
    </row>
    <row r="100" spans="1:12" ht="12.75" customHeight="1">
      <c r="A100" s="7"/>
      <c r="B100" s="23"/>
      <c r="C100" s="23"/>
      <c r="D100" s="9"/>
      <c r="E100" s="9"/>
      <c r="F100" s="7"/>
      <c r="G100" s="7"/>
      <c r="H100" s="7"/>
      <c r="I100" s="7"/>
      <c r="J100" s="7"/>
      <c r="K100" s="7"/>
      <c r="L100" s="10"/>
    </row>
    <row r="101" spans="1:12" ht="12.75" customHeight="1">
      <c r="A101" s="7"/>
      <c r="B101" s="23"/>
      <c r="C101" s="23"/>
      <c r="D101" s="9"/>
      <c r="E101" s="9"/>
      <c r="F101" s="7"/>
      <c r="G101" s="7"/>
      <c r="H101" s="7"/>
      <c r="I101" s="7"/>
      <c r="J101" s="7"/>
      <c r="K101" s="7"/>
      <c r="L101" s="10"/>
    </row>
    <row r="102" spans="1:12" ht="12.75" customHeight="1">
      <c r="A102" s="7"/>
      <c r="B102" s="23"/>
      <c r="C102" s="23"/>
      <c r="D102" s="9"/>
      <c r="E102" s="9"/>
      <c r="F102" s="7"/>
      <c r="G102" s="7"/>
      <c r="H102" s="7"/>
      <c r="I102" s="7"/>
      <c r="J102" s="7"/>
      <c r="K102" s="7"/>
      <c r="L102" s="10"/>
    </row>
    <row r="103" spans="1:12" ht="13.8" customHeight="1">
      <c r="A103" s="7"/>
      <c r="B103" s="23"/>
      <c r="C103" s="23"/>
      <c r="D103" s="9"/>
      <c r="E103" s="9"/>
      <c r="F103" s="7"/>
      <c r="G103" s="7"/>
      <c r="H103" s="7"/>
      <c r="I103" s="7"/>
      <c r="J103" s="7"/>
      <c r="K103" s="7"/>
      <c r="L103" s="10"/>
    </row>
    <row r="104" spans="1:12" ht="12.75" customHeight="1">
      <c r="A104" s="7"/>
      <c r="B104" s="23"/>
      <c r="C104" s="23"/>
      <c r="D104" s="9"/>
      <c r="E104" s="9"/>
      <c r="F104" s="7"/>
      <c r="G104" s="7"/>
      <c r="H104" s="7"/>
      <c r="I104" s="7"/>
      <c r="J104" s="7"/>
      <c r="K104" s="7"/>
      <c r="L104" s="10"/>
    </row>
    <row r="105" spans="1:12">
      <c r="A105" s="7"/>
      <c r="B105" s="23"/>
      <c r="C105" s="23"/>
      <c r="D105" s="9"/>
      <c r="E105" s="9"/>
      <c r="F105" s="7"/>
      <c r="G105" s="7"/>
      <c r="H105" s="7"/>
      <c r="I105" s="7"/>
      <c r="J105" s="7"/>
      <c r="K105" s="7"/>
      <c r="L105" s="10"/>
    </row>
    <row r="106" spans="1:12" ht="12.75" customHeight="1">
      <c r="A106" s="7"/>
      <c r="B106" s="23"/>
      <c r="C106" s="23"/>
      <c r="D106" s="9"/>
      <c r="E106" s="9"/>
      <c r="F106" s="7"/>
      <c r="G106" s="7"/>
      <c r="H106" s="7"/>
      <c r="I106" s="7"/>
      <c r="J106" s="7"/>
      <c r="K106" s="7"/>
      <c r="L106" s="10"/>
    </row>
    <row r="107" spans="1:12" ht="12.6" customHeight="1">
      <c r="A107" s="7"/>
      <c r="B107" s="23"/>
      <c r="C107" s="23"/>
      <c r="D107" s="9"/>
      <c r="E107" s="9"/>
      <c r="F107" s="7"/>
      <c r="G107" s="7"/>
      <c r="H107" s="7"/>
      <c r="I107" s="7"/>
      <c r="J107" s="7"/>
      <c r="K107" s="7"/>
      <c r="L107" s="10"/>
    </row>
    <row r="108" spans="1:12">
      <c r="A108" s="7"/>
      <c r="B108" s="23"/>
      <c r="C108" s="23"/>
      <c r="D108" s="9"/>
      <c r="E108" s="9"/>
      <c r="F108" s="7"/>
      <c r="G108" s="7"/>
      <c r="H108" s="7"/>
      <c r="I108" s="7"/>
      <c r="J108" s="7"/>
      <c r="K108" s="7"/>
      <c r="L108" s="10"/>
    </row>
    <row r="109" spans="1:12" ht="12.75" customHeight="1">
      <c r="A109" s="7"/>
      <c r="B109" s="23"/>
      <c r="C109" s="23"/>
      <c r="D109" s="9"/>
      <c r="E109" s="9"/>
      <c r="F109" s="7"/>
      <c r="G109" s="7"/>
      <c r="H109" s="7"/>
      <c r="I109" s="7"/>
      <c r="J109" s="7"/>
      <c r="K109" s="7"/>
      <c r="L109" s="10"/>
    </row>
    <row r="110" spans="1:12">
      <c r="A110" s="7"/>
      <c r="B110" s="23"/>
      <c r="C110" s="23"/>
      <c r="D110" s="9"/>
      <c r="E110" s="9"/>
      <c r="F110" s="7"/>
      <c r="G110" s="7"/>
      <c r="H110" s="7"/>
      <c r="I110" s="7"/>
      <c r="J110" s="7"/>
      <c r="K110" s="7"/>
      <c r="L110" s="10"/>
    </row>
    <row r="111" spans="1:12" ht="13.8" customHeight="1">
      <c r="A111" s="7"/>
      <c r="B111" s="23"/>
      <c r="C111" s="23"/>
      <c r="D111" s="9"/>
      <c r="E111" s="9"/>
      <c r="F111" s="7"/>
      <c r="G111" s="7"/>
      <c r="H111" s="7"/>
      <c r="I111" s="7"/>
      <c r="J111" s="7"/>
      <c r="K111" s="7"/>
      <c r="L111" s="10"/>
    </row>
    <row r="112" spans="1:12">
      <c r="A112" s="7"/>
      <c r="B112" s="23"/>
      <c r="C112" s="23"/>
      <c r="D112" s="9"/>
      <c r="E112" s="9"/>
      <c r="F112" s="7"/>
      <c r="G112" s="7"/>
      <c r="H112" s="7"/>
      <c r="I112" s="7"/>
      <c r="J112" s="7"/>
      <c r="K112" s="7"/>
      <c r="L112" s="77"/>
    </row>
    <row r="113" spans="1:12" ht="12.75" customHeight="1">
      <c r="A113" s="7"/>
      <c r="B113" s="23"/>
      <c r="C113" s="23"/>
      <c r="D113" s="9"/>
      <c r="E113" s="9"/>
      <c r="F113" s="7"/>
      <c r="G113" s="7"/>
      <c r="H113" s="7"/>
      <c r="I113" s="7"/>
      <c r="J113" s="7"/>
      <c r="K113" s="7"/>
      <c r="L113" s="10"/>
    </row>
    <row r="114" spans="1:12" ht="12.75" customHeight="1">
      <c r="A114" s="7"/>
      <c r="B114" s="23"/>
      <c r="C114" s="23"/>
      <c r="D114" s="9"/>
      <c r="E114" s="9"/>
      <c r="F114" s="7"/>
      <c r="G114" s="7"/>
      <c r="H114" s="7"/>
      <c r="I114" s="7"/>
      <c r="J114" s="7"/>
      <c r="K114" s="7"/>
      <c r="L114" s="10"/>
    </row>
    <row r="115" spans="1:12">
      <c r="A115" s="7"/>
      <c r="B115" s="23"/>
      <c r="C115" s="23"/>
      <c r="D115" s="9"/>
      <c r="E115" s="9"/>
      <c r="F115" s="7"/>
      <c r="G115" s="7"/>
      <c r="H115" s="7"/>
      <c r="I115" s="7"/>
      <c r="J115" s="7"/>
      <c r="K115" s="7"/>
      <c r="L115" s="10"/>
    </row>
    <row r="116" spans="1:12" ht="12.6" customHeight="1">
      <c r="A116" s="7"/>
      <c r="B116" s="23"/>
      <c r="C116" s="23"/>
      <c r="D116" s="9"/>
      <c r="E116" s="9"/>
      <c r="F116" s="7"/>
      <c r="G116" s="7"/>
      <c r="H116" s="7"/>
      <c r="I116" s="7"/>
      <c r="J116" s="7"/>
      <c r="K116" s="7"/>
      <c r="L116" s="10"/>
    </row>
    <row r="117" spans="1:12" ht="13.8" customHeight="1">
      <c r="A117" s="7"/>
      <c r="B117" s="23"/>
      <c r="C117" s="23"/>
      <c r="D117" s="9"/>
      <c r="E117" s="9"/>
      <c r="F117" s="26"/>
      <c r="G117" s="7"/>
      <c r="H117" s="7"/>
      <c r="I117" s="7"/>
      <c r="J117" s="7"/>
      <c r="K117" s="7"/>
      <c r="L117" s="10"/>
    </row>
    <row r="118" spans="1:12" ht="12.75" customHeight="1">
      <c r="A118" s="7"/>
      <c r="B118" s="23"/>
      <c r="C118" s="23"/>
      <c r="D118" s="9"/>
      <c r="E118" s="9"/>
      <c r="F118" s="7"/>
      <c r="G118" s="7"/>
      <c r="H118" s="7"/>
      <c r="I118" s="7"/>
      <c r="J118" s="7"/>
      <c r="K118" s="7"/>
      <c r="L118" s="10"/>
    </row>
    <row r="119" spans="1:12" ht="12.75" customHeight="1">
      <c r="A119" s="7"/>
      <c r="B119" s="23"/>
      <c r="C119" s="23"/>
      <c r="D119" s="9"/>
      <c r="E119" s="9"/>
      <c r="F119" s="7"/>
      <c r="G119" s="7"/>
      <c r="H119" s="7"/>
      <c r="I119" s="7"/>
      <c r="J119" s="7"/>
      <c r="K119" s="7"/>
      <c r="L119" s="10"/>
    </row>
    <row r="120" spans="1:12">
      <c r="A120" s="7"/>
      <c r="B120" s="23"/>
      <c r="C120" s="23"/>
      <c r="D120" s="9"/>
      <c r="E120" s="9"/>
      <c r="F120" s="7"/>
      <c r="G120" s="7"/>
      <c r="H120" s="7"/>
      <c r="I120" s="7"/>
      <c r="J120" s="7"/>
      <c r="K120" s="7"/>
      <c r="L120" s="10"/>
    </row>
    <row r="121" spans="1:12">
      <c r="A121" s="7"/>
      <c r="B121" s="23"/>
      <c r="C121" s="23"/>
      <c r="D121" s="9"/>
      <c r="E121" s="9"/>
      <c r="F121" s="7"/>
      <c r="G121" s="7"/>
      <c r="H121" s="7"/>
      <c r="I121" s="7"/>
      <c r="J121" s="7"/>
      <c r="K121" s="7"/>
      <c r="L121" s="10"/>
    </row>
    <row r="122" spans="1:12">
      <c r="A122" s="7"/>
      <c r="B122" s="23"/>
      <c r="C122" s="23"/>
      <c r="D122" s="9"/>
      <c r="E122" s="9"/>
      <c r="F122" s="7"/>
      <c r="G122" s="7"/>
      <c r="H122" s="7"/>
      <c r="I122" s="7"/>
      <c r="J122" s="7"/>
      <c r="K122" s="7"/>
      <c r="L122" s="10"/>
    </row>
    <row r="123" spans="1:12">
      <c r="A123" s="7"/>
      <c r="B123" s="23"/>
      <c r="C123" s="23"/>
      <c r="D123" s="9"/>
      <c r="E123" s="9"/>
      <c r="F123" s="7"/>
      <c r="G123" s="7"/>
      <c r="H123" s="7"/>
      <c r="I123" s="7"/>
      <c r="J123" s="7"/>
      <c r="K123" s="7"/>
      <c r="L123" s="10"/>
    </row>
    <row r="124" spans="1:12">
      <c r="A124" s="7"/>
      <c r="B124" s="23"/>
      <c r="C124" s="23"/>
      <c r="D124" s="9"/>
      <c r="E124" s="9"/>
      <c r="F124" s="7"/>
      <c r="G124" s="7"/>
      <c r="H124" s="7"/>
      <c r="I124" s="7"/>
      <c r="J124" s="7"/>
      <c r="K124" s="7"/>
      <c r="L124" s="10"/>
    </row>
    <row r="125" spans="1:12">
      <c r="A125" s="7"/>
      <c r="B125" s="23"/>
      <c r="C125" s="23"/>
      <c r="D125" s="9"/>
      <c r="E125" s="9"/>
      <c r="F125" s="7"/>
      <c r="G125" s="7"/>
      <c r="H125" s="7"/>
      <c r="I125" s="7"/>
      <c r="J125" s="7"/>
      <c r="K125" s="7"/>
      <c r="L125" s="10"/>
    </row>
    <row r="126" spans="1:12" ht="12.75" customHeight="1">
      <c r="A126" s="6"/>
      <c r="B126" s="23"/>
      <c r="C126" s="23"/>
      <c r="D126" s="9"/>
      <c r="E126" s="9"/>
      <c r="F126" s="7"/>
      <c r="G126" s="7"/>
      <c r="H126" s="7"/>
      <c r="I126" s="7"/>
      <c r="J126" s="7"/>
      <c r="K126" s="7"/>
      <c r="L126" s="10"/>
    </row>
    <row r="1048518" spans="12:12">
      <c r="L1048518" s="10" t="s">
        <v>1481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04C3-9850-409E-B9DD-A8E0D0066F1C}">
  <sheetPr>
    <pageSetUpPr fitToPage="1"/>
  </sheetPr>
  <dimension ref="A1:U1048557"/>
  <sheetViews>
    <sheetView showWhiteSpace="0" zoomScaleNormal="100" workbookViewId="0">
      <pane ySplit="1" topLeftCell="A2" activePane="bottomLeft" state="frozen"/>
      <selection pane="bottomLeft" activeCell="D5" sqref="D5"/>
    </sheetView>
  </sheetViews>
  <sheetFormatPr defaultColWidth="14.44140625" defaultRowHeight="13.2"/>
  <cols>
    <col min="1" max="1" width="46.21875" customWidth="1"/>
    <col min="2" max="2" width="24.109375" bestFit="1" customWidth="1"/>
    <col min="3" max="3" width="10.44140625" customWidth="1"/>
    <col min="4" max="4" width="10.5546875" customWidth="1"/>
    <col min="5" max="5" width="5.44140625" customWidth="1"/>
    <col min="6" max="6" width="6.88671875" customWidth="1"/>
    <col min="7" max="7" width="7.44140625" customWidth="1"/>
    <col min="8" max="8" width="10.6640625" customWidth="1"/>
    <col min="9" max="9" width="6.33203125" customWidth="1"/>
    <col min="10" max="10" width="8.109375" customWidth="1"/>
    <col min="11" max="11" width="6.77734375" bestFit="1" customWidth="1"/>
    <col min="12" max="12" width="6" customWidth="1"/>
    <col min="13" max="13" width="9.21875" customWidth="1"/>
    <col min="14" max="14" width="14.77734375" customWidth="1"/>
    <col min="15" max="15" width="15.5546875" customWidth="1"/>
    <col min="16" max="16" width="15.88671875" customWidth="1"/>
    <col min="17" max="17" width="17" customWidth="1"/>
    <col min="18" max="18" width="14.44140625" customWidth="1"/>
    <col min="19" max="19" width="10.44140625" customWidth="1"/>
    <col min="20" max="20" width="39.109375" customWidth="1"/>
    <col min="21" max="21" width="37.77734375" customWidth="1"/>
  </cols>
  <sheetData>
    <row r="1" spans="1:21" s="1" customFormat="1" ht="12.75" customHeight="1" thickBot="1">
      <c r="A1" s="15" t="s">
        <v>0</v>
      </c>
      <c r="B1" s="16" t="s">
        <v>1</v>
      </c>
      <c r="C1" s="16" t="s">
        <v>30</v>
      </c>
      <c r="D1" s="16" t="s">
        <v>31</v>
      </c>
      <c r="E1" s="17" t="s">
        <v>18</v>
      </c>
      <c r="F1" s="16" t="s">
        <v>2</v>
      </c>
      <c r="G1" s="16" t="s">
        <v>3</v>
      </c>
      <c r="H1" s="16" t="s">
        <v>49</v>
      </c>
      <c r="I1" s="16" t="s">
        <v>339</v>
      </c>
      <c r="J1" s="16" t="s">
        <v>4</v>
      </c>
      <c r="K1" s="16" t="s">
        <v>1534</v>
      </c>
      <c r="L1" s="17" t="s">
        <v>50</v>
      </c>
      <c r="M1" s="17" t="s">
        <v>1151</v>
      </c>
      <c r="N1" s="17" t="s">
        <v>6</v>
      </c>
      <c r="O1" s="17" t="s">
        <v>186</v>
      </c>
      <c r="P1" s="17" t="s">
        <v>1648</v>
      </c>
      <c r="Q1" s="17" t="s">
        <v>8</v>
      </c>
      <c r="R1" s="17" t="s">
        <v>9</v>
      </c>
      <c r="S1" s="17" t="s">
        <v>10</v>
      </c>
      <c r="T1" s="80" t="s">
        <v>7</v>
      </c>
      <c r="U1" s="18" t="s">
        <v>11</v>
      </c>
    </row>
    <row r="2" spans="1:21" ht="12.75" customHeight="1">
      <c r="A2" s="6" t="s">
        <v>1409</v>
      </c>
      <c r="B2" s="7" t="s">
        <v>1408</v>
      </c>
      <c r="C2" s="8">
        <v>44197</v>
      </c>
      <c r="D2" s="8">
        <v>44199</v>
      </c>
      <c r="E2" s="9">
        <v>1</v>
      </c>
      <c r="F2" s="9">
        <v>384</v>
      </c>
      <c r="G2" s="7" t="s">
        <v>12</v>
      </c>
      <c r="H2" s="7" t="s">
        <v>118</v>
      </c>
      <c r="I2" s="7" t="s">
        <v>340</v>
      </c>
      <c r="J2" s="7" t="s">
        <v>118</v>
      </c>
      <c r="K2" s="7">
        <v>0</v>
      </c>
      <c r="L2" s="9">
        <v>0</v>
      </c>
      <c r="M2" s="9">
        <v>0</v>
      </c>
      <c r="N2" s="7" t="s">
        <v>1466</v>
      </c>
      <c r="O2" s="7" t="s">
        <v>1466</v>
      </c>
      <c r="P2" s="7"/>
      <c r="Q2" s="7" t="s">
        <v>1465</v>
      </c>
      <c r="R2" s="7" t="s">
        <v>14</v>
      </c>
      <c r="S2" s="7" t="s">
        <v>16</v>
      </c>
      <c r="T2" s="7" t="s">
        <v>1488</v>
      </c>
      <c r="U2" s="10" t="s">
        <v>1500</v>
      </c>
    </row>
    <row r="3" spans="1:21" ht="12.75" customHeight="1">
      <c r="A3" s="6" t="s">
        <v>1646</v>
      </c>
      <c r="B3" s="7" t="s">
        <v>1647</v>
      </c>
      <c r="C3" s="8">
        <v>44197</v>
      </c>
      <c r="D3" s="8">
        <v>44200</v>
      </c>
      <c r="E3" s="9">
        <v>1</v>
      </c>
      <c r="F3" s="9">
        <v>329</v>
      </c>
      <c r="G3" s="7" t="s">
        <v>12</v>
      </c>
      <c r="H3" s="7" t="s">
        <v>118</v>
      </c>
      <c r="I3" s="7" t="s">
        <v>340</v>
      </c>
      <c r="J3" s="7" t="s">
        <v>118</v>
      </c>
      <c r="K3" s="7">
        <v>1</v>
      </c>
      <c r="L3" s="9">
        <v>0</v>
      </c>
      <c r="M3" s="9">
        <v>0</v>
      </c>
      <c r="N3" s="7" t="s">
        <v>91</v>
      </c>
      <c r="O3" s="7" t="s">
        <v>28</v>
      </c>
      <c r="P3" s="7"/>
      <c r="Q3" s="7" t="s">
        <v>14</v>
      </c>
      <c r="R3" s="7" t="s">
        <v>14</v>
      </c>
      <c r="S3" s="7" t="s">
        <v>16</v>
      </c>
      <c r="T3" s="7" t="s">
        <v>1488</v>
      </c>
      <c r="U3" s="10" t="s">
        <v>1490</v>
      </c>
    </row>
    <row r="4" spans="1:21" ht="26.4">
      <c r="A4" s="6" t="s">
        <v>1650</v>
      </c>
      <c r="B4" s="7" t="s">
        <v>1651</v>
      </c>
      <c r="C4" s="8">
        <v>44197</v>
      </c>
      <c r="D4" s="8">
        <v>44197</v>
      </c>
      <c r="E4" s="9">
        <v>1</v>
      </c>
      <c r="F4" s="9">
        <v>245</v>
      </c>
      <c r="G4" s="7" t="s">
        <v>12</v>
      </c>
      <c r="H4" s="7" t="s">
        <v>1154</v>
      </c>
      <c r="I4" s="7" t="s">
        <v>118</v>
      </c>
      <c r="J4" s="7" t="s">
        <v>118</v>
      </c>
      <c r="K4" s="7">
        <v>1</v>
      </c>
      <c r="L4" s="9">
        <v>0</v>
      </c>
      <c r="M4" s="9">
        <v>0</v>
      </c>
      <c r="N4" s="7" t="s">
        <v>1654</v>
      </c>
      <c r="O4" s="7" t="s">
        <v>29</v>
      </c>
      <c r="P4" s="7"/>
      <c r="Q4" s="7" t="s">
        <v>14</v>
      </c>
      <c r="R4" s="7" t="s">
        <v>14</v>
      </c>
      <c r="S4" s="7" t="s">
        <v>17</v>
      </c>
      <c r="T4" s="7" t="s">
        <v>1488</v>
      </c>
      <c r="U4" s="10" t="s">
        <v>1505</v>
      </c>
    </row>
    <row r="5" spans="1:21" ht="12.75" customHeight="1">
      <c r="A5" s="6" t="s">
        <v>1652</v>
      </c>
      <c r="B5" s="7" t="s">
        <v>1653</v>
      </c>
      <c r="C5" s="8">
        <v>44179</v>
      </c>
      <c r="D5" s="8">
        <v>44197</v>
      </c>
      <c r="E5" s="9">
        <v>1</v>
      </c>
      <c r="F5" s="9">
        <v>228</v>
      </c>
      <c r="G5" s="7" t="s">
        <v>13</v>
      </c>
      <c r="H5" s="7" t="s">
        <v>118</v>
      </c>
      <c r="I5" s="7" t="s">
        <v>340</v>
      </c>
      <c r="J5" s="7" t="s">
        <v>118</v>
      </c>
      <c r="K5" s="7">
        <v>1</v>
      </c>
      <c r="L5" s="9">
        <v>0</v>
      </c>
      <c r="M5" s="9">
        <v>0</v>
      </c>
      <c r="N5" s="7"/>
      <c r="O5" s="7" t="s">
        <v>33</v>
      </c>
      <c r="P5" s="7"/>
      <c r="Q5" s="7" t="s">
        <v>15</v>
      </c>
      <c r="R5" s="7" t="s">
        <v>14</v>
      </c>
      <c r="S5" s="7" t="s">
        <v>16</v>
      </c>
      <c r="T5" s="7" t="s">
        <v>1655</v>
      </c>
      <c r="U5" s="10" t="s">
        <v>1490</v>
      </c>
    </row>
    <row r="6" spans="1:21" ht="12.75" customHeight="1">
      <c r="A6" s="6" t="s">
        <v>1403</v>
      </c>
      <c r="B6" s="7" t="s">
        <v>1482</v>
      </c>
      <c r="C6" s="8">
        <v>44194</v>
      </c>
      <c r="D6" s="8">
        <v>44199</v>
      </c>
      <c r="E6" s="9">
        <v>1</v>
      </c>
      <c r="F6" s="9">
        <v>208</v>
      </c>
      <c r="G6" s="7" t="s">
        <v>13</v>
      </c>
      <c r="H6" s="7" t="s">
        <v>118</v>
      </c>
      <c r="I6" s="7" t="s">
        <v>118</v>
      </c>
      <c r="J6" s="7" t="s">
        <v>118</v>
      </c>
      <c r="K6" s="7">
        <v>1</v>
      </c>
      <c r="L6" s="9">
        <v>0</v>
      </c>
      <c r="M6" s="9">
        <v>0</v>
      </c>
      <c r="N6" s="7" t="s">
        <v>1468</v>
      </c>
      <c r="O6" s="7" t="s">
        <v>1468</v>
      </c>
      <c r="P6" s="7"/>
      <c r="Q6" s="7" t="s">
        <v>98</v>
      </c>
      <c r="R6" s="7" t="s">
        <v>14</v>
      </c>
      <c r="S6" s="7" t="s">
        <v>16</v>
      </c>
      <c r="T6" s="7" t="s">
        <v>1488</v>
      </c>
      <c r="U6" s="10" t="s">
        <v>1485</v>
      </c>
    </row>
    <row r="7" spans="1:21" ht="26.4">
      <c r="A7" s="6" t="s">
        <v>1404</v>
      </c>
      <c r="B7" s="7" t="s">
        <v>1486</v>
      </c>
      <c r="C7" s="8">
        <v>44200</v>
      </c>
      <c r="D7" s="8">
        <v>44200</v>
      </c>
      <c r="E7" s="9">
        <v>1</v>
      </c>
      <c r="F7" s="9">
        <v>64</v>
      </c>
      <c r="G7" s="7" t="s">
        <v>12</v>
      </c>
      <c r="H7" s="7" t="s">
        <v>118</v>
      </c>
      <c r="I7" s="7" t="s">
        <v>118</v>
      </c>
      <c r="J7" s="7" t="s">
        <v>118</v>
      </c>
      <c r="K7" s="7">
        <v>1</v>
      </c>
      <c r="L7" s="9">
        <v>0</v>
      </c>
      <c r="M7" s="9">
        <v>0</v>
      </c>
      <c r="N7" s="7" t="s">
        <v>28</v>
      </c>
      <c r="O7" s="7" t="s">
        <v>28</v>
      </c>
      <c r="P7" s="7"/>
      <c r="Q7" s="7" t="s">
        <v>14</v>
      </c>
      <c r="R7" s="7" t="s">
        <v>14</v>
      </c>
      <c r="S7" s="7" t="s">
        <v>16</v>
      </c>
      <c r="T7" s="9"/>
      <c r="U7" s="10" t="s">
        <v>1487</v>
      </c>
    </row>
    <row r="8" spans="1:21">
      <c r="A8" s="6" t="s">
        <v>1405</v>
      </c>
      <c r="B8" s="7" t="s">
        <v>1407</v>
      </c>
      <c r="C8" s="8">
        <v>44201</v>
      </c>
      <c r="D8" s="8">
        <v>44205</v>
      </c>
      <c r="E8" s="9">
        <v>1</v>
      </c>
      <c r="F8" s="9">
        <v>275</v>
      </c>
      <c r="G8" s="7" t="s">
        <v>12</v>
      </c>
      <c r="H8" s="7" t="s">
        <v>118</v>
      </c>
      <c r="I8" s="7" t="s">
        <v>118</v>
      </c>
      <c r="J8" s="7" t="s">
        <v>118</v>
      </c>
      <c r="K8" s="7">
        <v>0</v>
      </c>
      <c r="L8" s="9">
        <v>1</v>
      </c>
      <c r="M8" s="9">
        <v>0</v>
      </c>
      <c r="N8" s="7" t="s">
        <v>92</v>
      </c>
      <c r="O8" s="7" t="s">
        <v>92</v>
      </c>
      <c r="P8" s="7"/>
      <c r="Q8" s="7" t="s">
        <v>14</v>
      </c>
      <c r="R8" s="7" t="s">
        <v>14</v>
      </c>
      <c r="S8" s="7" t="s">
        <v>16</v>
      </c>
      <c r="T8" s="7" t="s">
        <v>1489</v>
      </c>
      <c r="U8" s="10" t="s">
        <v>1490</v>
      </c>
    </row>
    <row r="9" spans="1:21" ht="12" customHeight="1">
      <c r="A9" s="6" t="s">
        <v>1406</v>
      </c>
      <c r="B9" s="7" t="s">
        <v>1408</v>
      </c>
      <c r="C9" s="8">
        <v>44205</v>
      </c>
      <c r="D9" s="8">
        <v>44206</v>
      </c>
      <c r="E9" s="9">
        <v>1</v>
      </c>
      <c r="F9" s="9">
        <v>368</v>
      </c>
      <c r="G9" s="7" t="s">
        <v>12</v>
      </c>
      <c r="H9" s="7" t="s">
        <v>118</v>
      </c>
      <c r="I9" s="7" t="s">
        <v>340</v>
      </c>
      <c r="J9" s="7" t="s">
        <v>118</v>
      </c>
      <c r="K9" s="7">
        <v>0</v>
      </c>
      <c r="L9" s="9">
        <v>0</v>
      </c>
      <c r="M9" s="9">
        <v>0</v>
      </c>
      <c r="N9" s="7" t="s">
        <v>1466</v>
      </c>
      <c r="O9" s="7" t="s">
        <v>1466</v>
      </c>
      <c r="P9" s="7"/>
      <c r="Q9" s="7" t="s">
        <v>1465</v>
      </c>
      <c r="R9" s="7" t="s">
        <v>14</v>
      </c>
      <c r="S9" s="7" t="s">
        <v>104</v>
      </c>
      <c r="T9" s="7"/>
      <c r="U9" s="10" t="s">
        <v>1492</v>
      </c>
    </row>
    <row r="10" spans="1:21" ht="12.75" customHeight="1">
      <c r="A10" s="6" t="s">
        <v>1410</v>
      </c>
      <c r="B10" s="7" t="s">
        <v>1411</v>
      </c>
      <c r="C10" s="8">
        <v>44199</v>
      </c>
      <c r="D10" s="8">
        <v>44206</v>
      </c>
      <c r="E10" s="9">
        <v>1</v>
      </c>
      <c r="F10" s="9">
        <v>336</v>
      </c>
      <c r="G10" s="7" t="s">
        <v>13</v>
      </c>
      <c r="H10" s="7" t="s">
        <v>1154</v>
      </c>
      <c r="I10" s="7" t="s">
        <v>118</v>
      </c>
      <c r="J10" s="7" t="s">
        <v>118</v>
      </c>
      <c r="K10" s="7">
        <v>1</v>
      </c>
      <c r="L10" s="9">
        <v>0</v>
      </c>
      <c r="M10" s="9">
        <v>0</v>
      </c>
      <c r="N10" s="7" t="s">
        <v>42</v>
      </c>
      <c r="O10" s="7" t="s">
        <v>28</v>
      </c>
      <c r="P10" s="7" t="s">
        <v>1477</v>
      </c>
      <c r="Q10" s="7" t="s">
        <v>14</v>
      </c>
      <c r="R10" s="7" t="s">
        <v>14</v>
      </c>
      <c r="S10" s="7" t="s">
        <v>16</v>
      </c>
      <c r="T10" s="7" t="s">
        <v>1488</v>
      </c>
      <c r="U10" s="10" t="s">
        <v>1491</v>
      </c>
    </row>
    <row r="11" spans="1:21">
      <c r="A11" s="11" t="s">
        <v>1412</v>
      </c>
      <c r="B11" s="7" t="s">
        <v>1413</v>
      </c>
      <c r="C11" s="8">
        <v>44199</v>
      </c>
      <c r="D11" s="8">
        <v>44208</v>
      </c>
      <c r="E11" s="9">
        <v>1</v>
      </c>
      <c r="F11" s="9">
        <v>184</v>
      </c>
      <c r="G11" s="7" t="s">
        <v>1474</v>
      </c>
      <c r="H11" s="7" t="s">
        <v>118</v>
      </c>
      <c r="I11" s="7" t="s">
        <v>340</v>
      </c>
      <c r="J11" s="7" t="s">
        <v>118</v>
      </c>
      <c r="K11" s="7">
        <v>1</v>
      </c>
      <c r="L11" s="9">
        <v>0</v>
      </c>
      <c r="M11" s="9">
        <v>0</v>
      </c>
      <c r="N11" s="7" t="s">
        <v>110</v>
      </c>
      <c r="O11" s="7" t="s">
        <v>110</v>
      </c>
      <c r="P11" s="7"/>
      <c r="Q11" s="7" t="s">
        <v>20</v>
      </c>
      <c r="R11" s="7" t="s">
        <v>14</v>
      </c>
      <c r="S11" s="7" t="s">
        <v>16</v>
      </c>
      <c r="T11" s="7" t="s">
        <v>1493</v>
      </c>
      <c r="U11" s="10" t="s">
        <v>1494</v>
      </c>
    </row>
    <row r="12" spans="1:21">
      <c r="A12" s="11" t="s">
        <v>1495</v>
      </c>
      <c r="B12" s="7" t="s">
        <v>1408</v>
      </c>
      <c r="C12" s="8">
        <v>44210</v>
      </c>
      <c r="D12" s="8">
        <v>44213</v>
      </c>
      <c r="E12" s="9">
        <v>1</v>
      </c>
      <c r="F12" s="9">
        <v>336</v>
      </c>
      <c r="G12" s="7" t="s">
        <v>12</v>
      </c>
      <c r="H12" s="7" t="s">
        <v>118</v>
      </c>
      <c r="I12" s="7" t="s">
        <v>340</v>
      </c>
      <c r="J12" s="7" t="s">
        <v>118</v>
      </c>
      <c r="K12" s="7">
        <v>0</v>
      </c>
      <c r="L12" s="9">
        <v>0</v>
      </c>
      <c r="M12" s="9">
        <v>0</v>
      </c>
      <c r="N12" s="7" t="s">
        <v>1466</v>
      </c>
      <c r="O12" s="7" t="s">
        <v>1466</v>
      </c>
      <c r="P12" s="7"/>
      <c r="Q12" s="7" t="s">
        <v>1465</v>
      </c>
      <c r="R12" s="7" t="s">
        <v>14</v>
      </c>
      <c r="S12" s="7" t="s">
        <v>16</v>
      </c>
      <c r="T12" s="7"/>
      <c r="U12" s="10" t="s">
        <v>1500</v>
      </c>
    </row>
    <row r="13" spans="1:21">
      <c r="A13" s="6" t="s">
        <v>1496</v>
      </c>
      <c r="B13" s="7" t="s">
        <v>1408</v>
      </c>
      <c r="C13" s="8">
        <v>44213</v>
      </c>
      <c r="D13" s="8">
        <v>44216</v>
      </c>
      <c r="E13" s="9">
        <v>1</v>
      </c>
      <c r="F13" s="9">
        <v>368</v>
      </c>
      <c r="G13" s="7" t="s">
        <v>12</v>
      </c>
      <c r="H13" s="7" t="s">
        <v>118</v>
      </c>
      <c r="I13" s="7" t="s">
        <v>340</v>
      </c>
      <c r="J13" s="7" t="s">
        <v>118</v>
      </c>
      <c r="K13" s="7">
        <v>0</v>
      </c>
      <c r="L13" s="9">
        <v>0</v>
      </c>
      <c r="M13" s="9">
        <v>0</v>
      </c>
      <c r="N13" s="7" t="s">
        <v>1466</v>
      </c>
      <c r="O13" s="7" t="s">
        <v>1466</v>
      </c>
      <c r="P13" s="7"/>
      <c r="Q13" s="7" t="s">
        <v>1465</v>
      </c>
      <c r="R13" s="7" t="s">
        <v>14</v>
      </c>
      <c r="S13" s="7" t="s">
        <v>16</v>
      </c>
      <c r="T13" s="7"/>
      <c r="U13" s="10" t="s">
        <v>1500</v>
      </c>
    </row>
    <row r="14" spans="1:21" ht="12.75" customHeight="1">
      <c r="A14" s="6" t="s">
        <v>1414</v>
      </c>
      <c r="B14" s="7" t="s">
        <v>1055</v>
      </c>
      <c r="C14" s="8">
        <v>44206</v>
      </c>
      <c r="D14" s="8">
        <v>44219</v>
      </c>
      <c r="E14" s="9">
        <v>1</v>
      </c>
      <c r="F14" s="9">
        <v>370</v>
      </c>
      <c r="G14" s="7" t="s">
        <v>13</v>
      </c>
      <c r="H14" s="7" t="s">
        <v>118</v>
      </c>
      <c r="I14" s="7" t="s">
        <v>118</v>
      </c>
      <c r="J14" s="7" t="s">
        <v>118</v>
      </c>
      <c r="K14" s="7">
        <v>1</v>
      </c>
      <c r="L14" s="9">
        <v>0</v>
      </c>
      <c r="M14" s="9">
        <v>0</v>
      </c>
      <c r="N14" s="7" t="s">
        <v>1053</v>
      </c>
      <c r="O14" s="7" t="s">
        <v>29</v>
      </c>
      <c r="P14" s="7" t="s">
        <v>1478</v>
      </c>
      <c r="Q14" s="7" t="s">
        <v>14</v>
      </c>
      <c r="R14" s="7" t="s">
        <v>14</v>
      </c>
      <c r="S14" s="7" t="s">
        <v>16</v>
      </c>
      <c r="T14" s="7"/>
      <c r="U14" s="10" t="s">
        <v>1481</v>
      </c>
    </row>
    <row r="15" spans="1:21">
      <c r="A15" s="6" t="s">
        <v>1497</v>
      </c>
      <c r="B15" s="7" t="s">
        <v>1408</v>
      </c>
      <c r="C15" s="8">
        <v>44220</v>
      </c>
      <c r="D15" s="23">
        <v>44228</v>
      </c>
      <c r="E15" s="9">
        <v>1</v>
      </c>
      <c r="F15" s="9">
        <v>421</v>
      </c>
      <c r="G15" s="7" t="s">
        <v>12</v>
      </c>
      <c r="H15" s="7" t="s">
        <v>118</v>
      </c>
      <c r="I15" s="7" t="s">
        <v>340</v>
      </c>
      <c r="J15" s="7" t="s">
        <v>118</v>
      </c>
      <c r="K15" s="7">
        <v>0</v>
      </c>
      <c r="L15" s="9">
        <v>0</v>
      </c>
      <c r="M15" s="9">
        <v>0</v>
      </c>
      <c r="N15" s="7" t="s">
        <v>1466</v>
      </c>
      <c r="O15" s="7" t="s">
        <v>1466</v>
      </c>
      <c r="P15" s="7"/>
      <c r="Q15" s="7" t="s">
        <v>1465</v>
      </c>
      <c r="R15" s="7" t="s">
        <v>14</v>
      </c>
      <c r="S15" s="7" t="s">
        <v>16</v>
      </c>
      <c r="T15" s="7"/>
      <c r="U15" s="10" t="s">
        <v>1500</v>
      </c>
    </row>
    <row r="16" spans="1:21" ht="13.5" customHeight="1">
      <c r="A16" s="6" t="s">
        <v>1498</v>
      </c>
      <c r="B16" s="7" t="s">
        <v>1408</v>
      </c>
      <c r="C16" s="23">
        <v>44228</v>
      </c>
      <c r="D16" s="23">
        <v>44234</v>
      </c>
      <c r="E16" s="9">
        <v>1</v>
      </c>
      <c r="F16" s="9">
        <v>483</v>
      </c>
      <c r="G16" s="7" t="s">
        <v>12</v>
      </c>
      <c r="H16" s="7" t="s">
        <v>118</v>
      </c>
      <c r="I16" s="7" t="s">
        <v>340</v>
      </c>
      <c r="J16" s="7" t="s">
        <v>118</v>
      </c>
      <c r="K16" s="7">
        <v>0</v>
      </c>
      <c r="L16" s="9">
        <v>0</v>
      </c>
      <c r="M16" s="9">
        <v>0</v>
      </c>
      <c r="N16" s="7" t="s">
        <v>1466</v>
      </c>
      <c r="O16" s="7" t="s">
        <v>1466</v>
      </c>
      <c r="P16" s="7"/>
      <c r="Q16" s="7" t="s">
        <v>1465</v>
      </c>
      <c r="R16" s="7" t="s">
        <v>14</v>
      </c>
      <c r="S16" s="7" t="s">
        <v>16</v>
      </c>
      <c r="T16" s="7"/>
      <c r="U16" s="10" t="s">
        <v>1500</v>
      </c>
    </row>
    <row r="17" spans="1:21" ht="26.4">
      <c r="A17" s="6" t="s">
        <v>1469</v>
      </c>
      <c r="B17" s="7" t="s">
        <v>1415</v>
      </c>
      <c r="C17" s="23">
        <v>44139</v>
      </c>
      <c r="D17" s="23">
        <v>44240</v>
      </c>
      <c r="E17" s="9">
        <v>1</v>
      </c>
      <c r="F17" s="9">
        <v>576</v>
      </c>
      <c r="G17" s="7" t="s">
        <v>12</v>
      </c>
      <c r="H17" s="7" t="s">
        <v>1154</v>
      </c>
      <c r="I17" s="7" t="s">
        <v>118</v>
      </c>
      <c r="J17" s="7" t="s">
        <v>118</v>
      </c>
      <c r="K17" s="7">
        <v>1</v>
      </c>
      <c r="L17" s="9">
        <v>0</v>
      </c>
      <c r="M17" s="9">
        <v>0</v>
      </c>
      <c r="N17" s="7" t="s">
        <v>28</v>
      </c>
      <c r="O17" s="7" t="s">
        <v>28</v>
      </c>
      <c r="P17" s="7" t="s">
        <v>1476</v>
      </c>
      <c r="Q17" s="7" t="s">
        <v>14</v>
      </c>
      <c r="R17" s="7" t="s">
        <v>14</v>
      </c>
      <c r="S17" s="7" t="s">
        <v>16</v>
      </c>
      <c r="T17" s="7" t="s">
        <v>1501</v>
      </c>
      <c r="U17" s="10" t="s">
        <v>1502</v>
      </c>
    </row>
    <row r="18" spans="1:21">
      <c r="A18" s="6" t="s">
        <v>1416</v>
      </c>
      <c r="B18" s="12" t="s">
        <v>346</v>
      </c>
      <c r="C18" s="23">
        <v>44157</v>
      </c>
      <c r="D18" s="23">
        <v>44240</v>
      </c>
      <c r="E18" s="9">
        <v>1</v>
      </c>
      <c r="F18" s="9">
        <v>320</v>
      </c>
      <c r="G18" s="7" t="s">
        <v>12</v>
      </c>
      <c r="H18" s="7" t="s">
        <v>1154</v>
      </c>
      <c r="I18" s="7" t="s">
        <v>340</v>
      </c>
      <c r="J18" s="7" t="s">
        <v>118</v>
      </c>
      <c r="K18" s="7">
        <v>1</v>
      </c>
      <c r="L18" s="9">
        <v>0</v>
      </c>
      <c r="M18" s="9">
        <v>0</v>
      </c>
      <c r="N18" s="7" t="s">
        <v>97</v>
      </c>
      <c r="O18" s="7" t="s">
        <v>28</v>
      </c>
      <c r="Q18" s="7" t="s">
        <v>98</v>
      </c>
      <c r="R18" s="7" t="s">
        <v>14</v>
      </c>
      <c r="S18" s="7" t="s">
        <v>16</v>
      </c>
      <c r="T18" s="14"/>
      <c r="U18" s="10" t="s">
        <v>1503</v>
      </c>
    </row>
    <row r="19" spans="1:21">
      <c r="A19" s="6" t="s">
        <v>1417</v>
      </c>
      <c r="B19" s="7" t="s">
        <v>224</v>
      </c>
      <c r="C19" s="8">
        <v>44214</v>
      </c>
      <c r="D19" s="23">
        <v>44240</v>
      </c>
      <c r="E19" s="9">
        <v>1</v>
      </c>
      <c r="F19" s="9">
        <v>152</v>
      </c>
      <c r="G19" s="7" t="s">
        <v>12</v>
      </c>
      <c r="H19" s="7" t="s">
        <v>118</v>
      </c>
      <c r="I19" s="7" t="s">
        <v>118</v>
      </c>
      <c r="J19" s="7" t="s">
        <v>118</v>
      </c>
      <c r="K19" s="7">
        <v>1</v>
      </c>
      <c r="L19" s="9">
        <v>0</v>
      </c>
      <c r="M19" s="9">
        <v>0</v>
      </c>
      <c r="N19" s="7" t="s">
        <v>1467</v>
      </c>
      <c r="O19" s="7" t="s">
        <v>28</v>
      </c>
      <c r="P19" s="7"/>
      <c r="Q19" s="7" t="s">
        <v>15</v>
      </c>
      <c r="R19" s="7" t="s">
        <v>15</v>
      </c>
      <c r="S19" s="7" t="s">
        <v>16</v>
      </c>
      <c r="T19" s="7"/>
      <c r="U19" s="10" t="s">
        <v>1504</v>
      </c>
    </row>
    <row r="20" spans="1:21">
      <c r="A20" s="13" t="s">
        <v>1418</v>
      </c>
      <c r="B20" s="12" t="s">
        <v>1419</v>
      </c>
      <c r="C20" s="23">
        <v>44240</v>
      </c>
      <c r="D20" s="23">
        <v>44241</v>
      </c>
      <c r="E20" s="9">
        <v>1</v>
      </c>
      <c r="F20" s="9">
        <v>135</v>
      </c>
      <c r="G20" s="7" t="s">
        <v>13</v>
      </c>
      <c r="H20" s="7" t="s">
        <v>118</v>
      </c>
      <c r="I20" s="7" t="s">
        <v>340</v>
      </c>
      <c r="J20" s="7" t="s">
        <v>122</v>
      </c>
      <c r="K20" s="7">
        <v>1</v>
      </c>
      <c r="L20" s="9">
        <v>0</v>
      </c>
      <c r="M20" s="7">
        <v>1</v>
      </c>
      <c r="N20" s="7" t="s">
        <v>39</v>
      </c>
      <c r="O20" s="7" t="s">
        <v>39</v>
      </c>
      <c r="P20" s="7" t="s">
        <v>1475</v>
      </c>
      <c r="Q20" s="7" t="s">
        <v>24</v>
      </c>
      <c r="R20" s="7" t="s">
        <v>14</v>
      </c>
      <c r="S20" s="7" t="s">
        <v>16</v>
      </c>
      <c r="T20" s="7"/>
      <c r="U20" s="10" t="s">
        <v>1491</v>
      </c>
    </row>
    <row r="21" spans="1:21">
      <c r="A21" s="13" t="s">
        <v>1420</v>
      </c>
      <c r="B21" s="7" t="s">
        <v>233</v>
      </c>
      <c r="C21" s="23">
        <v>44244</v>
      </c>
      <c r="D21" s="23">
        <v>44245</v>
      </c>
      <c r="E21" s="9">
        <v>1</v>
      </c>
      <c r="F21" s="9">
        <v>208</v>
      </c>
      <c r="G21" s="7" t="s">
        <v>13</v>
      </c>
      <c r="H21" s="7" t="s">
        <v>1154</v>
      </c>
      <c r="I21" s="7" t="s">
        <v>118</v>
      </c>
      <c r="J21" s="7" t="s">
        <v>118</v>
      </c>
      <c r="K21" s="7">
        <v>1</v>
      </c>
      <c r="L21" s="9">
        <v>0</v>
      </c>
      <c r="M21" s="9">
        <v>0</v>
      </c>
      <c r="N21" s="26" t="s">
        <v>234</v>
      </c>
      <c r="O21" s="7" t="s">
        <v>29</v>
      </c>
      <c r="P21" s="26"/>
      <c r="Q21" s="7" t="s">
        <v>14</v>
      </c>
      <c r="R21" s="7" t="s">
        <v>14</v>
      </c>
      <c r="S21" s="7" t="s">
        <v>17</v>
      </c>
      <c r="T21" s="14"/>
      <c r="U21" s="10" t="s">
        <v>1505</v>
      </c>
    </row>
    <row r="22" spans="1:21" ht="12.75" customHeight="1">
      <c r="A22" s="13" t="s">
        <v>1421</v>
      </c>
      <c r="B22" s="7" t="s">
        <v>1422</v>
      </c>
      <c r="C22" s="23">
        <v>44246</v>
      </c>
      <c r="D22" s="23">
        <v>44246</v>
      </c>
      <c r="E22" s="9">
        <v>1</v>
      </c>
      <c r="F22" s="9">
        <v>132</v>
      </c>
      <c r="G22" s="7" t="s">
        <v>13</v>
      </c>
      <c r="H22" s="7" t="s">
        <v>118</v>
      </c>
      <c r="I22" s="7" t="s">
        <v>340</v>
      </c>
      <c r="J22" s="7" t="s">
        <v>118</v>
      </c>
      <c r="K22" s="7">
        <v>0</v>
      </c>
      <c r="L22" s="9">
        <v>0</v>
      </c>
      <c r="M22" s="9">
        <v>0</v>
      </c>
      <c r="N22" s="7" t="s">
        <v>28</v>
      </c>
      <c r="O22" s="7" t="s">
        <v>28</v>
      </c>
      <c r="P22" s="7"/>
      <c r="Q22" s="7" t="s">
        <v>15</v>
      </c>
      <c r="R22" s="7" t="s">
        <v>15</v>
      </c>
      <c r="S22" s="7" t="s">
        <v>16</v>
      </c>
      <c r="T22" s="7"/>
      <c r="U22" s="10" t="s">
        <v>1506</v>
      </c>
    </row>
    <row r="23" spans="1:21">
      <c r="A23" s="6" t="s">
        <v>1426</v>
      </c>
      <c r="B23" s="7" t="s">
        <v>1367</v>
      </c>
      <c r="C23" s="23">
        <v>44206</v>
      </c>
      <c r="D23" s="23">
        <v>44246</v>
      </c>
      <c r="E23" s="9">
        <v>1</v>
      </c>
      <c r="F23" s="9">
        <v>196</v>
      </c>
      <c r="G23" s="7" t="s">
        <v>12</v>
      </c>
      <c r="H23" s="7" t="s">
        <v>1154</v>
      </c>
      <c r="I23" s="7" t="s">
        <v>340</v>
      </c>
      <c r="J23" s="7" t="s">
        <v>122</v>
      </c>
      <c r="K23" s="7">
        <v>1</v>
      </c>
      <c r="L23" s="9">
        <v>0</v>
      </c>
      <c r="M23" s="9">
        <v>0</v>
      </c>
      <c r="N23" s="7" t="s">
        <v>234</v>
      </c>
      <c r="O23" s="7" t="s">
        <v>33</v>
      </c>
      <c r="P23" s="7"/>
      <c r="Q23" s="7" t="s">
        <v>15</v>
      </c>
      <c r="R23" s="7" t="s">
        <v>14</v>
      </c>
      <c r="S23" s="7" t="s">
        <v>16</v>
      </c>
      <c r="T23" s="7" t="s">
        <v>1493</v>
      </c>
      <c r="U23" s="10" t="s">
        <v>1507</v>
      </c>
    </row>
    <row r="24" spans="1:21" ht="26.4">
      <c r="A24" s="6" t="s">
        <v>1508</v>
      </c>
      <c r="B24" s="7" t="s">
        <v>1423</v>
      </c>
      <c r="C24" s="23">
        <v>44248</v>
      </c>
      <c r="D24" s="23">
        <v>44256</v>
      </c>
      <c r="E24" s="9">
        <v>1</v>
      </c>
      <c r="F24" s="9">
        <v>391</v>
      </c>
      <c r="G24" s="7" t="s">
        <v>13</v>
      </c>
      <c r="H24" s="7" t="s">
        <v>1154</v>
      </c>
      <c r="I24" s="7" t="s">
        <v>118</v>
      </c>
      <c r="J24" s="7" t="s">
        <v>118</v>
      </c>
      <c r="K24" s="7">
        <v>1</v>
      </c>
      <c r="L24" s="9">
        <v>0</v>
      </c>
      <c r="M24" s="9">
        <v>0</v>
      </c>
      <c r="N24" s="7" t="s">
        <v>29</v>
      </c>
      <c r="O24" s="7" t="s">
        <v>29</v>
      </c>
      <c r="P24" s="7" t="s">
        <v>1479</v>
      </c>
      <c r="Q24" s="7" t="s">
        <v>14</v>
      </c>
      <c r="R24" s="7" t="s">
        <v>14</v>
      </c>
      <c r="S24" s="7" t="s">
        <v>16</v>
      </c>
      <c r="T24" s="7" t="s">
        <v>1509</v>
      </c>
      <c r="U24" s="10" t="s">
        <v>1510</v>
      </c>
    </row>
    <row r="25" spans="1:21">
      <c r="A25" s="6" t="s">
        <v>1424</v>
      </c>
      <c r="B25" s="7" t="s">
        <v>1425</v>
      </c>
      <c r="C25" s="23">
        <v>44245</v>
      </c>
      <c r="D25" s="23">
        <v>44248</v>
      </c>
      <c r="E25" s="9">
        <v>1</v>
      </c>
      <c r="F25" s="9">
        <v>352</v>
      </c>
      <c r="G25" s="7" t="s">
        <v>13</v>
      </c>
      <c r="H25" s="7" t="s">
        <v>1154</v>
      </c>
      <c r="I25" s="7" t="s">
        <v>118</v>
      </c>
      <c r="J25" s="7" t="s">
        <v>118</v>
      </c>
      <c r="K25" s="7">
        <v>1</v>
      </c>
      <c r="L25" s="9">
        <v>0</v>
      </c>
      <c r="M25" s="9">
        <v>0</v>
      </c>
      <c r="N25" s="7" t="s">
        <v>93</v>
      </c>
      <c r="O25" s="7" t="s">
        <v>29</v>
      </c>
      <c r="P25" s="7"/>
      <c r="Q25" s="7" t="s">
        <v>14</v>
      </c>
      <c r="R25" s="7" t="s">
        <v>14</v>
      </c>
      <c r="S25" s="7" t="s">
        <v>16</v>
      </c>
      <c r="T25" s="7" t="s">
        <v>1493</v>
      </c>
      <c r="U25" s="10" t="s">
        <v>1511</v>
      </c>
    </row>
    <row r="26" spans="1:21" ht="26.4">
      <c r="A26" s="6" t="s">
        <v>1483</v>
      </c>
      <c r="B26" s="7" t="s">
        <v>1484</v>
      </c>
      <c r="C26" s="23">
        <v>44246</v>
      </c>
      <c r="D26" s="23">
        <v>44248</v>
      </c>
      <c r="E26" s="9">
        <v>1</v>
      </c>
      <c r="F26" s="9">
        <v>176</v>
      </c>
      <c r="G26" s="7" t="s">
        <v>12</v>
      </c>
      <c r="H26" s="7" t="s">
        <v>118</v>
      </c>
      <c r="I26" s="7" t="s">
        <v>118</v>
      </c>
      <c r="J26" s="7" t="s">
        <v>118</v>
      </c>
      <c r="K26" s="7">
        <v>1</v>
      </c>
      <c r="L26" s="9">
        <v>0</v>
      </c>
      <c r="M26" s="9">
        <v>0</v>
      </c>
      <c r="N26" s="7" t="s">
        <v>29</v>
      </c>
      <c r="O26" s="7" t="s">
        <v>29</v>
      </c>
      <c r="P26" s="7"/>
      <c r="Q26" s="7" t="s">
        <v>14</v>
      </c>
      <c r="R26" s="7" t="s">
        <v>14</v>
      </c>
      <c r="S26" s="7" t="s">
        <v>17</v>
      </c>
      <c r="T26" s="7"/>
      <c r="U26" s="10" t="s">
        <v>1505</v>
      </c>
    </row>
    <row r="27" spans="1:21" ht="12.75" customHeight="1">
      <c r="A27" s="6" t="s">
        <v>1427</v>
      </c>
      <c r="B27" s="7" t="s">
        <v>1428</v>
      </c>
      <c r="C27" s="23">
        <v>44242</v>
      </c>
      <c r="D27" s="23">
        <v>44261</v>
      </c>
      <c r="E27" s="9">
        <v>1</v>
      </c>
      <c r="F27" s="9">
        <v>272</v>
      </c>
      <c r="G27" s="7" t="s">
        <v>12</v>
      </c>
      <c r="H27" s="7" t="s">
        <v>1154</v>
      </c>
      <c r="I27" s="7" t="s">
        <v>118</v>
      </c>
      <c r="J27" s="7" t="s">
        <v>118</v>
      </c>
      <c r="K27" s="7">
        <v>1</v>
      </c>
      <c r="L27" s="9">
        <v>0</v>
      </c>
      <c r="M27" s="9">
        <v>0</v>
      </c>
      <c r="N27" s="7" t="s">
        <v>1302</v>
      </c>
      <c r="O27" s="7" t="s">
        <v>29</v>
      </c>
      <c r="P27" s="7"/>
      <c r="Q27" s="7" t="s">
        <v>14</v>
      </c>
      <c r="R27" s="7" t="s">
        <v>14</v>
      </c>
      <c r="S27" s="7" t="s">
        <v>104</v>
      </c>
      <c r="T27" s="14"/>
      <c r="U27" s="10" t="s">
        <v>1492</v>
      </c>
    </row>
    <row r="28" spans="1:21">
      <c r="A28" s="6" t="s">
        <v>1429</v>
      </c>
      <c r="B28" s="7" t="s">
        <v>1430</v>
      </c>
      <c r="C28" s="23">
        <v>44260</v>
      </c>
      <c r="D28" s="23">
        <v>44263</v>
      </c>
      <c r="E28" s="9">
        <v>1</v>
      </c>
      <c r="F28" s="9">
        <v>240</v>
      </c>
      <c r="G28" s="7" t="s">
        <v>13</v>
      </c>
      <c r="H28" s="7" t="s">
        <v>118</v>
      </c>
      <c r="I28" s="7" t="s">
        <v>118</v>
      </c>
      <c r="J28" s="7" t="s">
        <v>118</v>
      </c>
      <c r="K28" s="7">
        <v>1</v>
      </c>
      <c r="L28" s="9">
        <v>0</v>
      </c>
      <c r="M28" s="9">
        <v>0</v>
      </c>
      <c r="N28" s="7" t="s">
        <v>29</v>
      </c>
      <c r="O28" s="7" t="s">
        <v>29</v>
      </c>
      <c r="P28" s="7"/>
      <c r="Q28" s="7" t="s">
        <v>14</v>
      </c>
      <c r="R28" s="7" t="s">
        <v>14</v>
      </c>
      <c r="S28" s="7" t="s">
        <v>17</v>
      </c>
      <c r="T28" s="7" t="s">
        <v>1488</v>
      </c>
      <c r="U28" s="10" t="s">
        <v>1505</v>
      </c>
    </row>
    <row r="29" spans="1:21">
      <c r="A29" s="6" t="s">
        <v>1431</v>
      </c>
      <c r="B29" s="7" t="s">
        <v>1432</v>
      </c>
      <c r="C29" s="23">
        <v>44261</v>
      </c>
      <c r="D29" s="23">
        <v>44263</v>
      </c>
      <c r="E29" s="9">
        <v>1</v>
      </c>
      <c r="F29" s="9">
        <v>314</v>
      </c>
      <c r="G29" s="7" t="s">
        <v>12</v>
      </c>
      <c r="H29" s="7" t="s">
        <v>118</v>
      </c>
      <c r="I29" s="7" t="s">
        <v>340</v>
      </c>
      <c r="J29" s="7" t="s">
        <v>118</v>
      </c>
      <c r="K29" s="7">
        <v>0</v>
      </c>
      <c r="L29" s="9">
        <v>0</v>
      </c>
      <c r="M29" s="9">
        <v>0</v>
      </c>
      <c r="N29" s="7" t="s">
        <v>92</v>
      </c>
      <c r="O29" s="7" t="s">
        <v>92</v>
      </c>
      <c r="P29" s="7"/>
      <c r="Q29" s="7" t="s">
        <v>14</v>
      </c>
      <c r="R29" s="7" t="s">
        <v>14</v>
      </c>
      <c r="S29" s="7" t="s">
        <v>104</v>
      </c>
      <c r="T29" s="7"/>
      <c r="U29" s="10" t="s">
        <v>1492</v>
      </c>
    </row>
    <row r="30" spans="1:21" ht="13.2" customHeight="1">
      <c r="A30" s="6" t="s">
        <v>1433</v>
      </c>
      <c r="B30" s="7" t="s">
        <v>346</v>
      </c>
      <c r="C30" s="23">
        <v>44263</v>
      </c>
      <c r="D30" s="23">
        <v>44264</v>
      </c>
      <c r="E30" s="9">
        <v>1</v>
      </c>
      <c r="F30" s="9">
        <v>174</v>
      </c>
      <c r="G30" s="7" t="s">
        <v>13</v>
      </c>
      <c r="H30" s="7" t="s">
        <v>1154</v>
      </c>
      <c r="I30" s="7" t="s">
        <v>118</v>
      </c>
      <c r="J30" s="7" t="s">
        <v>118</v>
      </c>
      <c r="K30" s="7">
        <v>1</v>
      </c>
      <c r="L30" s="9">
        <v>0</v>
      </c>
      <c r="M30" s="9">
        <v>0</v>
      </c>
      <c r="N30" s="7" t="s">
        <v>97</v>
      </c>
      <c r="O30" s="7" t="s">
        <v>29</v>
      </c>
      <c r="P30" s="7"/>
      <c r="Q30" s="7" t="s">
        <v>98</v>
      </c>
      <c r="R30" s="7" t="s">
        <v>14</v>
      </c>
      <c r="S30" s="7" t="s">
        <v>17</v>
      </c>
      <c r="T30" s="7"/>
      <c r="U30" s="10" t="s">
        <v>1505</v>
      </c>
    </row>
    <row r="31" spans="1:21" ht="26.4">
      <c r="A31" s="6" t="s">
        <v>1434</v>
      </c>
      <c r="B31" s="12" t="s">
        <v>805</v>
      </c>
      <c r="C31" s="23">
        <v>44264</v>
      </c>
      <c r="D31" s="23">
        <v>44265</v>
      </c>
      <c r="E31" s="9">
        <v>1</v>
      </c>
      <c r="F31" s="9">
        <v>384</v>
      </c>
      <c r="G31" s="7" t="s">
        <v>13</v>
      </c>
      <c r="H31" s="7" t="s">
        <v>118</v>
      </c>
      <c r="I31" s="7" t="s">
        <v>118</v>
      </c>
      <c r="J31" s="7" t="s">
        <v>118</v>
      </c>
      <c r="K31" s="7">
        <v>1</v>
      </c>
      <c r="L31" s="9">
        <v>0</v>
      </c>
      <c r="M31" s="9">
        <v>0</v>
      </c>
      <c r="N31" s="7" t="s">
        <v>55</v>
      </c>
      <c r="O31" s="7" t="s">
        <v>55</v>
      </c>
      <c r="P31" s="7"/>
      <c r="Q31" s="7" t="s">
        <v>1169</v>
      </c>
      <c r="R31" s="7" t="s">
        <v>14</v>
      </c>
      <c r="S31" s="7" t="s">
        <v>16</v>
      </c>
      <c r="T31" s="7" t="s">
        <v>1512</v>
      </c>
      <c r="U31" s="10" t="s">
        <v>1490</v>
      </c>
    </row>
    <row r="32" spans="1:21">
      <c r="A32" s="6" t="s">
        <v>1436</v>
      </c>
      <c r="B32" s="7" t="s">
        <v>1435</v>
      </c>
      <c r="C32" s="23">
        <v>44265</v>
      </c>
      <c r="D32" s="23">
        <v>44266</v>
      </c>
      <c r="E32" s="9">
        <v>1</v>
      </c>
      <c r="F32" s="9">
        <v>240</v>
      </c>
      <c r="G32" s="7" t="s">
        <v>12</v>
      </c>
      <c r="H32" s="7" t="s">
        <v>118</v>
      </c>
      <c r="I32" s="7" t="s">
        <v>340</v>
      </c>
      <c r="J32" s="7" t="s">
        <v>118</v>
      </c>
      <c r="K32" s="7">
        <v>1</v>
      </c>
      <c r="L32" s="9">
        <v>0</v>
      </c>
      <c r="M32" s="9">
        <v>0</v>
      </c>
      <c r="N32" s="7" t="s">
        <v>109</v>
      </c>
      <c r="O32" s="7" t="s">
        <v>109</v>
      </c>
      <c r="P32" s="7"/>
      <c r="Q32" s="7" t="s">
        <v>14</v>
      </c>
      <c r="R32" s="7" t="s">
        <v>14</v>
      </c>
      <c r="S32" s="7" t="s">
        <v>16</v>
      </c>
      <c r="T32" s="7" t="s">
        <v>1493</v>
      </c>
      <c r="U32" s="10" t="s">
        <v>1481</v>
      </c>
    </row>
    <row r="33" spans="1:21" ht="12.75" customHeight="1">
      <c r="A33" s="6" t="s">
        <v>1437</v>
      </c>
      <c r="B33" s="7" t="s">
        <v>1438</v>
      </c>
      <c r="C33" s="23">
        <v>44266</v>
      </c>
      <c r="D33" s="23">
        <v>44271</v>
      </c>
      <c r="E33" s="9">
        <v>1</v>
      </c>
      <c r="F33" s="9">
        <v>320</v>
      </c>
      <c r="G33" s="7" t="s">
        <v>12</v>
      </c>
      <c r="H33" s="7" t="s">
        <v>118</v>
      </c>
      <c r="I33" s="7" t="s">
        <v>118</v>
      </c>
      <c r="J33" s="7" t="s">
        <v>118</v>
      </c>
      <c r="K33" s="7">
        <v>1</v>
      </c>
      <c r="L33" s="9">
        <v>0</v>
      </c>
      <c r="M33" s="9">
        <v>0</v>
      </c>
      <c r="N33" s="7" t="s">
        <v>171</v>
      </c>
      <c r="O33" s="7" t="s">
        <v>28</v>
      </c>
      <c r="P33" s="7" t="s">
        <v>103</v>
      </c>
      <c r="Q33" s="7" t="s">
        <v>14</v>
      </c>
      <c r="R33" s="7" t="s">
        <v>14</v>
      </c>
      <c r="S33" s="7" t="s">
        <v>16</v>
      </c>
      <c r="T33" s="7" t="s">
        <v>1493</v>
      </c>
      <c r="U33" s="10" t="s">
        <v>1490</v>
      </c>
    </row>
    <row r="34" spans="1:21">
      <c r="A34" s="6" t="s">
        <v>1499</v>
      </c>
      <c r="B34" s="7" t="s">
        <v>1408</v>
      </c>
      <c r="C34" s="23">
        <v>44265</v>
      </c>
      <c r="D34" s="23">
        <v>44278</v>
      </c>
      <c r="E34" s="9">
        <v>1</v>
      </c>
      <c r="F34" s="9">
        <v>360</v>
      </c>
      <c r="G34" s="7" t="s">
        <v>12</v>
      </c>
      <c r="H34" s="7" t="s">
        <v>118</v>
      </c>
      <c r="I34" s="7" t="s">
        <v>340</v>
      </c>
      <c r="J34" s="7" t="s">
        <v>118</v>
      </c>
      <c r="K34" s="7">
        <v>0</v>
      </c>
      <c r="L34" s="9">
        <v>0</v>
      </c>
      <c r="M34" s="9">
        <v>0</v>
      </c>
      <c r="N34" s="7" t="s">
        <v>1466</v>
      </c>
      <c r="O34" s="7" t="s">
        <v>1466</v>
      </c>
      <c r="P34" s="7"/>
      <c r="Q34" s="7" t="s">
        <v>1465</v>
      </c>
      <c r="R34" s="7" t="s">
        <v>14</v>
      </c>
      <c r="S34" s="7" t="s">
        <v>16</v>
      </c>
      <c r="T34" s="7"/>
      <c r="U34" s="10" t="s">
        <v>1481</v>
      </c>
    </row>
    <row r="35" spans="1:21">
      <c r="A35" s="6" t="s">
        <v>1439</v>
      </c>
      <c r="B35" s="7" t="s">
        <v>889</v>
      </c>
      <c r="C35" s="23">
        <v>44270</v>
      </c>
      <c r="D35" s="23">
        <v>44279</v>
      </c>
      <c r="E35" s="9">
        <v>1</v>
      </c>
      <c r="F35" s="9">
        <v>183</v>
      </c>
      <c r="G35" s="7" t="s">
        <v>13</v>
      </c>
      <c r="H35" s="7" t="s">
        <v>1154</v>
      </c>
      <c r="I35" s="7" t="s">
        <v>340</v>
      </c>
      <c r="J35" s="7" t="s">
        <v>122</v>
      </c>
      <c r="K35" s="7">
        <v>1</v>
      </c>
      <c r="L35" s="9">
        <v>0</v>
      </c>
      <c r="M35" s="9">
        <v>0</v>
      </c>
      <c r="N35" s="7" t="s">
        <v>38</v>
      </c>
      <c r="O35" s="7" t="s">
        <v>33</v>
      </c>
      <c r="P35" s="7"/>
      <c r="Q35" s="7" t="s">
        <v>15</v>
      </c>
      <c r="R35" s="7" t="s">
        <v>14</v>
      </c>
      <c r="S35" s="7" t="s">
        <v>16</v>
      </c>
      <c r="T35" s="7"/>
      <c r="U35" s="10" t="s">
        <v>1506</v>
      </c>
    </row>
    <row r="36" spans="1:21" ht="26.4">
      <c r="A36" s="6" t="s">
        <v>1513</v>
      </c>
      <c r="B36" s="7" t="s">
        <v>1515</v>
      </c>
      <c r="C36" s="23">
        <v>44263</v>
      </c>
      <c r="D36" s="23">
        <v>44283</v>
      </c>
      <c r="E36" s="9">
        <v>1</v>
      </c>
      <c r="F36" s="9">
        <v>122</v>
      </c>
      <c r="G36" s="7" t="s">
        <v>12</v>
      </c>
      <c r="H36" s="7" t="s">
        <v>118</v>
      </c>
      <c r="I36" s="7" t="s">
        <v>340</v>
      </c>
      <c r="J36" s="7" t="s">
        <v>118</v>
      </c>
      <c r="K36" s="7">
        <v>1</v>
      </c>
      <c r="L36" s="9">
        <v>0</v>
      </c>
      <c r="M36" s="7">
        <v>0</v>
      </c>
      <c r="N36" s="7" t="s">
        <v>93</v>
      </c>
      <c r="O36" s="7" t="s">
        <v>29</v>
      </c>
      <c r="P36" s="7"/>
      <c r="Q36" s="7" t="s">
        <v>1161</v>
      </c>
      <c r="R36" s="7" t="s">
        <v>14</v>
      </c>
      <c r="S36" s="7" t="s">
        <v>16</v>
      </c>
      <c r="T36" s="14" t="s">
        <v>1512</v>
      </c>
      <c r="U36" s="10" t="s">
        <v>1514</v>
      </c>
    </row>
    <row r="37" spans="1:21" ht="12.75" customHeight="1">
      <c r="A37" s="6" t="s">
        <v>1440</v>
      </c>
      <c r="B37" s="7" t="s">
        <v>1441</v>
      </c>
      <c r="C37" s="23">
        <v>44284</v>
      </c>
      <c r="D37" s="23">
        <v>44295</v>
      </c>
      <c r="E37" s="9">
        <v>1</v>
      </c>
      <c r="F37" s="9">
        <v>239</v>
      </c>
      <c r="G37" s="7" t="s">
        <v>12</v>
      </c>
      <c r="H37" s="7" t="s">
        <v>1154</v>
      </c>
      <c r="I37" s="7" t="s">
        <v>118</v>
      </c>
      <c r="J37" s="7" t="s">
        <v>118</v>
      </c>
      <c r="K37" s="7">
        <v>0</v>
      </c>
      <c r="L37" s="7">
        <v>1</v>
      </c>
      <c r="M37" s="7">
        <v>1</v>
      </c>
      <c r="N37" s="7" t="s">
        <v>29</v>
      </c>
      <c r="O37" s="7" t="s">
        <v>29</v>
      </c>
      <c r="P37" s="7" t="s">
        <v>1475</v>
      </c>
      <c r="Q37" s="7" t="s">
        <v>14</v>
      </c>
      <c r="R37" s="7" t="s">
        <v>14</v>
      </c>
      <c r="S37" s="7" t="s">
        <v>16</v>
      </c>
      <c r="T37" s="7" t="s">
        <v>1488</v>
      </c>
      <c r="U37" s="10" t="s">
        <v>1510</v>
      </c>
    </row>
    <row r="38" spans="1:21">
      <c r="A38" s="6" t="s">
        <v>1442</v>
      </c>
      <c r="B38" s="7" t="s">
        <v>1443</v>
      </c>
      <c r="C38" s="23">
        <v>44283</v>
      </c>
      <c r="D38" s="23">
        <v>44284</v>
      </c>
      <c r="E38" s="9">
        <v>1</v>
      </c>
      <c r="F38" s="9">
        <v>272</v>
      </c>
      <c r="G38" s="7" t="s">
        <v>12</v>
      </c>
      <c r="H38" s="7" t="s">
        <v>1154</v>
      </c>
      <c r="I38" s="7" t="s">
        <v>118</v>
      </c>
      <c r="J38" s="7" t="s">
        <v>122</v>
      </c>
      <c r="K38" s="7">
        <v>1</v>
      </c>
      <c r="L38" s="9">
        <v>0</v>
      </c>
      <c r="M38" s="9">
        <v>0</v>
      </c>
      <c r="N38" s="7" t="s">
        <v>28</v>
      </c>
      <c r="O38" s="7" t="s">
        <v>29</v>
      </c>
      <c r="P38" s="7"/>
      <c r="Q38" s="7" t="s">
        <v>14</v>
      </c>
      <c r="R38" s="7" t="s">
        <v>14</v>
      </c>
      <c r="S38" s="7" t="s">
        <v>104</v>
      </c>
      <c r="T38" s="7"/>
      <c r="U38" s="10" t="s">
        <v>1492</v>
      </c>
    </row>
    <row r="39" spans="1:21">
      <c r="A39" s="6" t="s">
        <v>1444</v>
      </c>
      <c r="B39" s="7" t="s">
        <v>1445</v>
      </c>
      <c r="C39" s="23">
        <v>44271</v>
      </c>
      <c r="D39" s="23">
        <v>44285</v>
      </c>
      <c r="E39" s="9">
        <v>1</v>
      </c>
      <c r="F39" s="9">
        <v>528</v>
      </c>
      <c r="G39" s="7" t="s">
        <v>13</v>
      </c>
      <c r="H39" s="7" t="s">
        <v>118</v>
      </c>
      <c r="I39" s="7" t="s">
        <v>118</v>
      </c>
      <c r="J39" s="7" t="s">
        <v>122</v>
      </c>
      <c r="K39" s="7">
        <v>1</v>
      </c>
      <c r="L39" s="7">
        <v>1</v>
      </c>
      <c r="M39" s="9">
        <v>0</v>
      </c>
      <c r="N39" s="7" t="s">
        <v>110</v>
      </c>
      <c r="O39" s="7" t="s">
        <v>29</v>
      </c>
      <c r="P39" s="7"/>
      <c r="Q39" s="7" t="s">
        <v>20</v>
      </c>
      <c r="R39" s="7" t="s">
        <v>14</v>
      </c>
      <c r="S39" s="7" t="s">
        <v>16</v>
      </c>
      <c r="T39" s="14" t="s">
        <v>1493</v>
      </c>
      <c r="U39" s="10" t="s">
        <v>1481</v>
      </c>
    </row>
    <row r="40" spans="1:21">
      <c r="A40" s="6" t="s">
        <v>1446</v>
      </c>
      <c r="B40" s="7" t="s">
        <v>1447</v>
      </c>
      <c r="C40" s="23">
        <v>44285</v>
      </c>
      <c r="D40" s="23">
        <v>44315</v>
      </c>
      <c r="E40" s="9">
        <v>1</v>
      </c>
      <c r="F40" s="9">
        <v>281</v>
      </c>
      <c r="G40" s="7" t="s">
        <v>13</v>
      </c>
      <c r="H40" s="7" t="s">
        <v>118</v>
      </c>
      <c r="I40" s="7" t="s">
        <v>118</v>
      </c>
      <c r="J40" s="7" t="s">
        <v>122</v>
      </c>
      <c r="K40" s="7">
        <v>1</v>
      </c>
      <c r="L40" s="9">
        <v>0</v>
      </c>
      <c r="M40" s="9">
        <v>0</v>
      </c>
      <c r="N40" s="7" t="s">
        <v>171</v>
      </c>
      <c r="O40" s="7" t="s">
        <v>171</v>
      </c>
      <c r="P40" s="7"/>
      <c r="Q40" s="7" t="s">
        <v>20</v>
      </c>
      <c r="R40" s="7" t="s">
        <v>14</v>
      </c>
      <c r="S40" s="7" t="s">
        <v>16</v>
      </c>
      <c r="T40" s="14" t="s">
        <v>1493</v>
      </c>
      <c r="U40" s="10" t="s">
        <v>1506</v>
      </c>
    </row>
    <row r="41" spans="1:21" ht="26.4">
      <c r="A41" s="6" t="s">
        <v>1516</v>
      </c>
      <c r="B41" s="7" t="s">
        <v>1472</v>
      </c>
      <c r="C41" s="23">
        <v>41950</v>
      </c>
      <c r="D41" s="23">
        <v>44334</v>
      </c>
      <c r="E41" s="9">
        <v>1</v>
      </c>
      <c r="F41" s="9">
        <v>256</v>
      </c>
      <c r="G41" s="7" t="s">
        <v>12</v>
      </c>
      <c r="H41" s="7" t="s">
        <v>118</v>
      </c>
      <c r="I41" s="7" t="s">
        <v>340</v>
      </c>
      <c r="J41" s="7" t="s">
        <v>122</v>
      </c>
      <c r="K41" s="7">
        <v>1</v>
      </c>
      <c r="L41" s="9">
        <v>0</v>
      </c>
      <c r="M41" s="9">
        <v>0</v>
      </c>
      <c r="N41" s="7" t="s">
        <v>42</v>
      </c>
      <c r="O41" s="7" t="s">
        <v>29</v>
      </c>
      <c r="P41" s="7"/>
      <c r="Q41" s="7" t="s">
        <v>20</v>
      </c>
      <c r="R41" s="7" t="s">
        <v>20</v>
      </c>
      <c r="S41" s="7" t="s">
        <v>16</v>
      </c>
      <c r="T41" s="7"/>
      <c r="U41" s="10" t="s">
        <v>1517</v>
      </c>
    </row>
    <row r="42" spans="1:21">
      <c r="A42" s="6" t="s">
        <v>1448</v>
      </c>
      <c r="B42" s="12" t="s">
        <v>1419</v>
      </c>
      <c r="C42" s="23">
        <v>44296</v>
      </c>
      <c r="D42" s="23">
        <v>44334</v>
      </c>
      <c r="E42" s="9">
        <v>1</v>
      </c>
      <c r="F42" s="9">
        <v>240</v>
      </c>
      <c r="G42" s="7" t="s">
        <v>12</v>
      </c>
      <c r="H42" s="7" t="s">
        <v>1154</v>
      </c>
      <c r="I42" s="7" t="s">
        <v>118</v>
      </c>
      <c r="J42" s="7" t="s">
        <v>122</v>
      </c>
      <c r="K42" s="7">
        <v>1</v>
      </c>
      <c r="L42" s="9">
        <v>0</v>
      </c>
      <c r="M42" s="9">
        <v>1</v>
      </c>
      <c r="N42" s="7" t="s">
        <v>39</v>
      </c>
      <c r="O42" s="7" t="s">
        <v>39</v>
      </c>
      <c r="P42" s="7" t="s">
        <v>1475</v>
      </c>
      <c r="Q42" s="7" t="s">
        <v>24</v>
      </c>
      <c r="R42" s="7" t="s">
        <v>14</v>
      </c>
      <c r="S42" s="7" t="s">
        <v>16</v>
      </c>
      <c r="T42" s="14"/>
      <c r="U42" s="10" t="s">
        <v>1491</v>
      </c>
    </row>
    <row r="43" spans="1:21" ht="26.4">
      <c r="A43" s="6" t="s">
        <v>1449</v>
      </c>
      <c r="B43" s="7" t="s">
        <v>1450</v>
      </c>
      <c r="C43" s="23">
        <v>44334</v>
      </c>
      <c r="D43" s="23">
        <v>44336</v>
      </c>
      <c r="E43" s="9">
        <v>1</v>
      </c>
      <c r="F43" s="9">
        <v>288</v>
      </c>
      <c r="G43" s="7" t="s">
        <v>13</v>
      </c>
      <c r="H43" s="7" t="s">
        <v>1154</v>
      </c>
      <c r="I43" s="7" t="s">
        <v>118</v>
      </c>
      <c r="J43" s="7" t="s">
        <v>122</v>
      </c>
      <c r="K43" s="7">
        <v>0</v>
      </c>
      <c r="L43" s="9">
        <v>0</v>
      </c>
      <c r="M43" s="9">
        <v>0</v>
      </c>
      <c r="N43" s="7" t="s">
        <v>32</v>
      </c>
      <c r="O43" s="7" t="s">
        <v>32</v>
      </c>
      <c r="P43" s="7"/>
      <c r="Q43" s="7" t="s">
        <v>14</v>
      </c>
      <c r="R43" s="7" t="s">
        <v>14</v>
      </c>
      <c r="S43" s="7" t="s">
        <v>16</v>
      </c>
      <c r="T43" s="7"/>
      <c r="U43" s="10" t="s">
        <v>1506</v>
      </c>
    </row>
    <row r="44" spans="1:21" ht="12.75" customHeight="1">
      <c r="A44" s="6" t="s">
        <v>1451</v>
      </c>
      <c r="B44" s="7" t="s">
        <v>866</v>
      </c>
      <c r="C44" s="23">
        <v>44315</v>
      </c>
      <c r="D44" s="23">
        <v>44348</v>
      </c>
      <c r="E44" s="9">
        <v>1</v>
      </c>
      <c r="F44" s="9">
        <v>272</v>
      </c>
      <c r="G44" s="7" t="s">
        <v>13</v>
      </c>
      <c r="H44" s="7" t="s">
        <v>1154</v>
      </c>
      <c r="I44" s="7" t="s">
        <v>340</v>
      </c>
      <c r="J44" s="7" t="s">
        <v>122</v>
      </c>
      <c r="K44" s="7">
        <v>0</v>
      </c>
      <c r="L44" s="9">
        <v>0</v>
      </c>
      <c r="M44" s="9">
        <v>0</v>
      </c>
      <c r="N44" s="7" t="s">
        <v>29</v>
      </c>
      <c r="O44" s="7" t="s">
        <v>29</v>
      </c>
      <c r="P44" s="7"/>
      <c r="Q44" s="7" t="s">
        <v>14</v>
      </c>
      <c r="R44" s="7" t="s">
        <v>14</v>
      </c>
      <c r="S44" s="7" t="s">
        <v>17</v>
      </c>
      <c r="T44" s="7" t="s">
        <v>1518</v>
      </c>
      <c r="U44" s="10" t="s">
        <v>1505</v>
      </c>
    </row>
    <row r="45" spans="1:21" ht="26.4">
      <c r="A45" s="6" t="s">
        <v>1519</v>
      </c>
      <c r="B45" s="7" t="s">
        <v>1452</v>
      </c>
      <c r="C45" s="23">
        <v>44304</v>
      </c>
      <c r="D45" s="23">
        <v>44351</v>
      </c>
      <c r="E45" s="9">
        <v>1</v>
      </c>
      <c r="F45" s="9">
        <v>208</v>
      </c>
      <c r="G45" s="7" t="s">
        <v>12</v>
      </c>
      <c r="H45" s="7" t="s">
        <v>1154</v>
      </c>
      <c r="I45" s="7" t="s">
        <v>340</v>
      </c>
      <c r="J45" s="7" t="s">
        <v>122</v>
      </c>
      <c r="K45" s="7">
        <v>1</v>
      </c>
      <c r="L45" s="9">
        <v>0</v>
      </c>
      <c r="M45" s="9">
        <v>0</v>
      </c>
      <c r="N45" s="7" t="s">
        <v>29</v>
      </c>
      <c r="O45" s="7" t="s">
        <v>29</v>
      </c>
      <c r="P45" s="9"/>
      <c r="Q45" s="7" t="s">
        <v>14</v>
      </c>
      <c r="R45" s="7" t="s">
        <v>14</v>
      </c>
      <c r="S45" s="7" t="s">
        <v>16</v>
      </c>
      <c r="T45" s="7"/>
      <c r="U45" s="10" t="s">
        <v>1520</v>
      </c>
    </row>
    <row r="46" spans="1:21">
      <c r="A46" s="6" t="s">
        <v>1453</v>
      </c>
      <c r="B46" s="7" t="s">
        <v>1454</v>
      </c>
      <c r="C46" s="23">
        <v>44353</v>
      </c>
      <c r="D46" s="23">
        <v>44354</v>
      </c>
      <c r="E46" s="9">
        <v>1</v>
      </c>
      <c r="F46" s="9">
        <v>367</v>
      </c>
      <c r="G46" s="7" t="s">
        <v>12</v>
      </c>
      <c r="H46" s="7" t="s">
        <v>118</v>
      </c>
      <c r="I46" s="7" t="s">
        <v>118</v>
      </c>
      <c r="J46" s="7" t="s">
        <v>118</v>
      </c>
      <c r="K46" s="7">
        <v>1</v>
      </c>
      <c r="L46" s="9">
        <v>0</v>
      </c>
      <c r="M46" s="9">
        <v>0</v>
      </c>
      <c r="N46" s="7" t="s">
        <v>29</v>
      </c>
      <c r="O46" s="7" t="s">
        <v>29</v>
      </c>
      <c r="P46" s="9"/>
      <c r="Q46" s="7" t="s">
        <v>14</v>
      </c>
      <c r="R46" s="7" t="s">
        <v>14</v>
      </c>
      <c r="S46" s="7" t="s">
        <v>17</v>
      </c>
      <c r="T46" s="14"/>
      <c r="U46" s="10" t="s">
        <v>1505</v>
      </c>
    </row>
    <row r="47" spans="1:21" ht="26.4">
      <c r="A47" s="6" t="s">
        <v>1455</v>
      </c>
      <c r="B47" s="7" t="s">
        <v>1456</v>
      </c>
      <c r="C47" s="23">
        <v>44318</v>
      </c>
      <c r="D47" s="23">
        <v>44357</v>
      </c>
      <c r="E47" s="9">
        <v>1</v>
      </c>
      <c r="F47" s="9">
        <v>501</v>
      </c>
      <c r="G47" s="7" t="s">
        <v>13</v>
      </c>
      <c r="H47" s="7" t="s">
        <v>118</v>
      </c>
      <c r="I47" s="7" t="s">
        <v>118</v>
      </c>
      <c r="J47" s="7" t="s">
        <v>118</v>
      </c>
      <c r="K47" s="7">
        <v>1</v>
      </c>
      <c r="L47" s="9">
        <v>0</v>
      </c>
      <c r="M47" s="9">
        <v>0</v>
      </c>
      <c r="N47" s="7" t="s">
        <v>1471</v>
      </c>
      <c r="O47" s="7" t="s">
        <v>1471</v>
      </c>
      <c r="P47" s="7"/>
      <c r="Q47" s="7" t="s">
        <v>20</v>
      </c>
      <c r="R47" s="7" t="s">
        <v>14</v>
      </c>
      <c r="S47" s="7" t="s">
        <v>16</v>
      </c>
      <c r="T47" s="7" t="s">
        <v>1512</v>
      </c>
      <c r="U47" s="10" t="s">
        <v>1481</v>
      </c>
    </row>
    <row r="48" spans="1:21" ht="26.4">
      <c r="A48" s="6" t="s">
        <v>1521</v>
      </c>
      <c r="B48" s="7" t="s">
        <v>152</v>
      </c>
      <c r="C48" s="23">
        <v>44357</v>
      </c>
      <c r="D48" s="23">
        <v>44358</v>
      </c>
      <c r="E48" s="9">
        <v>1</v>
      </c>
      <c r="F48" s="9">
        <v>320</v>
      </c>
      <c r="G48" s="7" t="s">
        <v>13</v>
      </c>
      <c r="H48" s="7" t="s">
        <v>1154</v>
      </c>
      <c r="I48" s="7" t="s">
        <v>118</v>
      </c>
      <c r="J48" s="7" t="s">
        <v>118</v>
      </c>
      <c r="K48" s="7">
        <v>1</v>
      </c>
      <c r="L48" s="9">
        <v>0</v>
      </c>
      <c r="M48" s="9">
        <v>0</v>
      </c>
      <c r="N48" s="7" t="s">
        <v>28</v>
      </c>
      <c r="O48" s="7" t="s">
        <v>28</v>
      </c>
      <c r="P48" s="7" t="s">
        <v>183</v>
      </c>
      <c r="Q48" s="7" t="s">
        <v>14</v>
      </c>
      <c r="R48" s="7" t="s">
        <v>14</v>
      </c>
      <c r="S48" s="7" t="s">
        <v>16</v>
      </c>
      <c r="T48" s="7" t="s">
        <v>1509</v>
      </c>
      <c r="U48" s="10" t="s">
        <v>1522</v>
      </c>
    </row>
    <row r="49" spans="1:21" ht="26.4">
      <c r="A49" s="6" t="s">
        <v>1457</v>
      </c>
      <c r="B49" s="7" t="s">
        <v>1459</v>
      </c>
      <c r="C49" s="23">
        <v>44357</v>
      </c>
      <c r="D49" s="23">
        <v>44363</v>
      </c>
      <c r="E49" s="9">
        <v>1</v>
      </c>
      <c r="F49" s="9">
        <v>168</v>
      </c>
      <c r="G49" s="7" t="s">
        <v>12</v>
      </c>
      <c r="H49" s="7" t="s">
        <v>118</v>
      </c>
      <c r="I49" s="7" t="s">
        <v>118</v>
      </c>
      <c r="J49" s="7" t="s">
        <v>122</v>
      </c>
      <c r="K49" s="7">
        <v>1</v>
      </c>
      <c r="L49" s="9">
        <v>0</v>
      </c>
      <c r="M49" s="9">
        <v>0</v>
      </c>
      <c r="N49" s="7" t="s">
        <v>1470</v>
      </c>
      <c r="O49" s="7" t="s">
        <v>1470</v>
      </c>
      <c r="P49" s="9"/>
      <c r="Q49" s="7" t="s">
        <v>20</v>
      </c>
      <c r="R49" s="7" t="s">
        <v>14</v>
      </c>
      <c r="S49" s="7" t="s">
        <v>16</v>
      </c>
      <c r="T49" s="14" t="s">
        <v>1493</v>
      </c>
      <c r="U49" s="10" t="s">
        <v>1523</v>
      </c>
    </row>
    <row r="50" spans="1:21" ht="12.75" customHeight="1">
      <c r="A50" s="6" t="s">
        <v>1458</v>
      </c>
      <c r="B50" s="7" t="s">
        <v>1244</v>
      </c>
      <c r="C50" s="23">
        <v>44348</v>
      </c>
      <c r="D50" s="23">
        <v>44365</v>
      </c>
      <c r="E50" s="9">
        <v>1</v>
      </c>
      <c r="F50" s="9">
        <v>528</v>
      </c>
      <c r="G50" s="7" t="s">
        <v>12</v>
      </c>
      <c r="H50" s="7" t="s">
        <v>1154</v>
      </c>
      <c r="I50" s="7" t="s">
        <v>118</v>
      </c>
      <c r="J50" s="7" t="s">
        <v>122</v>
      </c>
      <c r="K50" s="7">
        <v>0</v>
      </c>
      <c r="L50" s="9">
        <v>0</v>
      </c>
      <c r="M50" s="9">
        <v>0</v>
      </c>
      <c r="N50" s="7" t="s">
        <v>29</v>
      </c>
      <c r="O50" s="7" t="s">
        <v>29</v>
      </c>
      <c r="P50" s="9"/>
      <c r="Q50" s="7" t="s">
        <v>14</v>
      </c>
      <c r="R50" s="7" t="s">
        <v>14</v>
      </c>
      <c r="S50" s="7" t="s">
        <v>16</v>
      </c>
      <c r="T50" s="9"/>
      <c r="U50" s="10" t="s">
        <v>1510</v>
      </c>
    </row>
    <row r="51" spans="1:21" ht="12.75" customHeight="1">
      <c r="A51" s="6" t="s">
        <v>1461</v>
      </c>
      <c r="B51" s="7" t="s">
        <v>1460</v>
      </c>
      <c r="C51" s="23">
        <v>44376</v>
      </c>
      <c r="D51" s="23">
        <v>44386</v>
      </c>
      <c r="E51" s="9">
        <v>1</v>
      </c>
      <c r="F51" s="9">
        <v>176</v>
      </c>
      <c r="G51" s="7" t="s">
        <v>12</v>
      </c>
      <c r="H51" s="7" t="s">
        <v>1154</v>
      </c>
      <c r="I51" s="7" t="s">
        <v>118</v>
      </c>
      <c r="J51" s="7" t="s">
        <v>118</v>
      </c>
      <c r="K51" s="7">
        <v>0</v>
      </c>
      <c r="L51" s="9">
        <v>0</v>
      </c>
      <c r="M51" s="9">
        <v>0</v>
      </c>
      <c r="N51" s="7" t="s">
        <v>29</v>
      </c>
      <c r="O51" s="7" t="s">
        <v>29</v>
      </c>
      <c r="P51" s="7"/>
      <c r="Q51" s="7" t="s">
        <v>14</v>
      </c>
      <c r="R51" s="7" t="s">
        <v>14</v>
      </c>
      <c r="S51" s="7" t="s">
        <v>17</v>
      </c>
      <c r="T51" s="7"/>
      <c r="U51" s="10" t="s">
        <v>1505</v>
      </c>
    </row>
    <row r="52" spans="1:21" ht="12" customHeight="1">
      <c r="A52" s="6" t="s">
        <v>1462</v>
      </c>
      <c r="B52" s="7" t="s">
        <v>749</v>
      </c>
      <c r="C52" s="23">
        <v>44350</v>
      </c>
      <c r="D52" s="23">
        <v>44370</v>
      </c>
      <c r="E52" s="9">
        <v>1</v>
      </c>
      <c r="F52" s="9">
        <v>352</v>
      </c>
      <c r="G52" s="7" t="s">
        <v>13</v>
      </c>
      <c r="H52" s="7" t="s">
        <v>1154</v>
      </c>
      <c r="I52" s="7" t="s">
        <v>340</v>
      </c>
      <c r="J52" s="7" t="s">
        <v>122</v>
      </c>
      <c r="K52" s="7">
        <v>0</v>
      </c>
      <c r="L52" s="9">
        <v>0</v>
      </c>
      <c r="M52" s="9">
        <v>0</v>
      </c>
      <c r="N52" s="7" t="s">
        <v>40</v>
      </c>
      <c r="O52" s="7" t="s">
        <v>40</v>
      </c>
      <c r="P52" s="9"/>
      <c r="Q52" s="7" t="s">
        <v>25</v>
      </c>
      <c r="R52" s="7" t="s">
        <v>14</v>
      </c>
      <c r="S52" s="7" t="s">
        <v>16</v>
      </c>
      <c r="T52" s="7"/>
      <c r="U52" s="10" t="s">
        <v>1506</v>
      </c>
    </row>
    <row r="53" spans="1:21" ht="12.75" customHeight="1">
      <c r="A53" s="6" t="s">
        <v>1463</v>
      </c>
      <c r="B53" s="7" t="s">
        <v>1323</v>
      </c>
      <c r="C53" s="23">
        <v>44370</v>
      </c>
      <c r="D53" s="23">
        <v>44370</v>
      </c>
      <c r="E53" s="9">
        <v>1</v>
      </c>
      <c r="F53" s="9">
        <v>384</v>
      </c>
      <c r="G53" s="7" t="s">
        <v>12</v>
      </c>
      <c r="H53" s="7" t="s">
        <v>118</v>
      </c>
      <c r="I53" s="7" t="s">
        <v>118</v>
      </c>
      <c r="J53" s="7" t="s">
        <v>118</v>
      </c>
      <c r="K53" s="7">
        <v>0</v>
      </c>
      <c r="L53" s="9">
        <v>0</v>
      </c>
      <c r="M53" s="9">
        <v>0</v>
      </c>
      <c r="N53" s="7" t="s">
        <v>28</v>
      </c>
      <c r="O53" s="7" t="s">
        <v>28</v>
      </c>
      <c r="P53" s="9"/>
      <c r="Q53" s="7" t="s">
        <v>14</v>
      </c>
      <c r="R53" s="7" t="s">
        <v>14</v>
      </c>
      <c r="S53" s="7" t="s">
        <v>16</v>
      </c>
      <c r="T53" s="14"/>
      <c r="U53" s="10" t="s">
        <v>1500</v>
      </c>
    </row>
    <row r="54" spans="1:21">
      <c r="A54" s="6" t="s">
        <v>1464</v>
      </c>
      <c r="B54" s="7" t="s">
        <v>346</v>
      </c>
      <c r="C54" s="23">
        <v>44247</v>
      </c>
      <c r="D54" s="23">
        <v>44397</v>
      </c>
      <c r="E54" s="9">
        <v>1</v>
      </c>
      <c r="F54" s="9">
        <v>541</v>
      </c>
      <c r="G54" s="7" t="s">
        <v>12</v>
      </c>
      <c r="H54" s="7" t="s">
        <v>118</v>
      </c>
      <c r="I54" s="7" t="s">
        <v>340</v>
      </c>
      <c r="J54" s="7" t="s">
        <v>118</v>
      </c>
      <c r="K54" s="7">
        <v>1</v>
      </c>
      <c r="L54" s="9">
        <v>0</v>
      </c>
      <c r="M54" s="9">
        <v>0</v>
      </c>
      <c r="N54" s="7" t="s">
        <v>97</v>
      </c>
      <c r="O54" s="7" t="s">
        <v>29</v>
      </c>
      <c r="P54" s="7"/>
      <c r="Q54" s="7" t="s">
        <v>98</v>
      </c>
      <c r="R54" s="7" t="s">
        <v>15</v>
      </c>
      <c r="S54" s="7" t="s">
        <v>16</v>
      </c>
      <c r="T54" s="7"/>
      <c r="U54" s="10" t="s">
        <v>1504</v>
      </c>
    </row>
    <row r="55" spans="1:21" ht="26.4">
      <c r="A55" s="6" t="s">
        <v>1480</v>
      </c>
      <c r="B55" s="7" t="s">
        <v>1085</v>
      </c>
      <c r="C55" s="8">
        <v>44398</v>
      </c>
      <c r="D55" s="8">
        <v>44406</v>
      </c>
      <c r="E55" s="9">
        <v>1</v>
      </c>
      <c r="F55" s="9">
        <v>405</v>
      </c>
      <c r="G55" s="7" t="s">
        <v>12</v>
      </c>
      <c r="H55" s="7" t="s">
        <v>118</v>
      </c>
      <c r="I55" s="7" t="s">
        <v>340</v>
      </c>
      <c r="J55" s="7" t="s">
        <v>118</v>
      </c>
      <c r="K55" s="7">
        <v>0</v>
      </c>
      <c r="L55" s="9">
        <v>0</v>
      </c>
      <c r="M55" s="9">
        <v>0</v>
      </c>
      <c r="N55" s="7" t="s">
        <v>28</v>
      </c>
      <c r="O55" s="7" t="s">
        <v>28</v>
      </c>
      <c r="P55" s="7"/>
      <c r="Q55" s="7" t="s">
        <v>14</v>
      </c>
      <c r="R55" s="7" t="s">
        <v>14</v>
      </c>
      <c r="S55" s="7" t="s">
        <v>16</v>
      </c>
      <c r="T55" s="7"/>
      <c r="U55" s="10" t="s">
        <v>1500</v>
      </c>
    </row>
    <row r="56" spans="1:21" ht="24.6" customHeight="1">
      <c r="A56" s="6" t="s">
        <v>1524</v>
      </c>
      <c r="B56" s="7" t="s">
        <v>1525</v>
      </c>
      <c r="C56" s="23">
        <v>44401</v>
      </c>
      <c r="D56" s="23">
        <v>44403</v>
      </c>
      <c r="E56" s="9">
        <v>1</v>
      </c>
      <c r="F56" s="9">
        <v>326</v>
      </c>
      <c r="G56" s="7" t="s">
        <v>13</v>
      </c>
      <c r="H56" s="7" t="s">
        <v>1154</v>
      </c>
      <c r="I56" s="7" t="s">
        <v>118</v>
      </c>
      <c r="J56" s="7" t="s">
        <v>122</v>
      </c>
      <c r="K56" s="7">
        <v>0</v>
      </c>
      <c r="L56" s="9">
        <v>0</v>
      </c>
      <c r="M56" s="9">
        <v>0</v>
      </c>
      <c r="N56" s="7" t="s">
        <v>29</v>
      </c>
      <c r="O56" s="7" t="s">
        <v>29</v>
      </c>
      <c r="P56" s="9"/>
      <c r="Q56" s="7" t="s">
        <v>14</v>
      </c>
      <c r="R56" s="7" t="s">
        <v>14</v>
      </c>
      <c r="S56" s="7" t="s">
        <v>17</v>
      </c>
      <c r="T56" s="9"/>
      <c r="U56" s="10" t="s">
        <v>1505</v>
      </c>
    </row>
    <row r="57" spans="1:21" ht="39.6">
      <c r="A57" s="6" t="s">
        <v>1529</v>
      </c>
      <c r="B57" s="7" t="s">
        <v>1530</v>
      </c>
      <c r="C57" s="23">
        <v>44395</v>
      </c>
      <c r="D57" s="23">
        <v>44404</v>
      </c>
      <c r="E57" s="9">
        <v>1</v>
      </c>
      <c r="F57" s="9">
        <v>257</v>
      </c>
      <c r="G57" s="7" t="s">
        <v>13</v>
      </c>
      <c r="H57" s="7" t="s">
        <v>118</v>
      </c>
      <c r="I57" s="7" t="s">
        <v>340</v>
      </c>
      <c r="J57" s="7" t="s">
        <v>122</v>
      </c>
      <c r="K57" s="7">
        <v>0</v>
      </c>
      <c r="L57" s="9">
        <v>0</v>
      </c>
      <c r="M57" s="9">
        <v>0</v>
      </c>
      <c r="N57" s="7" t="s">
        <v>32</v>
      </c>
      <c r="O57" s="7" t="s">
        <v>32</v>
      </c>
      <c r="P57" s="9"/>
      <c r="Q57" s="7" t="s">
        <v>15</v>
      </c>
      <c r="R57" s="7" t="s">
        <v>15</v>
      </c>
      <c r="S57" s="7" t="s">
        <v>16</v>
      </c>
      <c r="T57" s="7"/>
      <c r="U57" s="10" t="s">
        <v>1506</v>
      </c>
    </row>
    <row r="58" spans="1:21" ht="12.75" customHeight="1">
      <c r="A58" s="6" t="s">
        <v>1531</v>
      </c>
      <c r="B58" s="7" t="s">
        <v>214</v>
      </c>
      <c r="C58" s="23">
        <v>44359</v>
      </c>
      <c r="D58" s="23">
        <v>44438</v>
      </c>
      <c r="E58" s="9">
        <v>1</v>
      </c>
      <c r="F58" s="9">
        <v>437</v>
      </c>
      <c r="G58" s="7" t="s">
        <v>13</v>
      </c>
      <c r="H58" s="7" t="s">
        <v>118</v>
      </c>
      <c r="I58" s="7" t="s">
        <v>118</v>
      </c>
      <c r="J58" s="7" t="s">
        <v>118</v>
      </c>
      <c r="K58" s="7">
        <v>1</v>
      </c>
      <c r="L58" s="9">
        <v>0</v>
      </c>
      <c r="M58" s="9">
        <v>0</v>
      </c>
      <c r="N58" s="7" t="s">
        <v>29</v>
      </c>
      <c r="O58" s="7" t="s">
        <v>29</v>
      </c>
      <c r="P58" s="7"/>
      <c r="Q58" s="7" t="s">
        <v>14</v>
      </c>
      <c r="R58" s="7" t="s">
        <v>14</v>
      </c>
      <c r="S58" s="7" t="s">
        <v>16</v>
      </c>
      <c r="T58" s="7"/>
      <c r="U58" s="10" t="s">
        <v>1490</v>
      </c>
    </row>
    <row r="59" spans="1:21" ht="12.75" customHeight="1">
      <c r="A59" s="6" t="s">
        <v>1533</v>
      </c>
      <c r="B59" s="7" t="s">
        <v>1532</v>
      </c>
      <c r="C59" s="23">
        <v>44401</v>
      </c>
      <c r="D59" s="23">
        <v>44451</v>
      </c>
      <c r="E59" s="9">
        <v>1</v>
      </c>
      <c r="F59" s="9">
        <v>229</v>
      </c>
      <c r="G59" s="7" t="s">
        <v>12</v>
      </c>
      <c r="H59" s="7" t="s">
        <v>118</v>
      </c>
      <c r="I59" s="7" t="s">
        <v>340</v>
      </c>
      <c r="J59" s="7" t="s">
        <v>118</v>
      </c>
      <c r="K59" s="7">
        <v>1</v>
      </c>
      <c r="L59" s="9">
        <v>0</v>
      </c>
      <c r="M59" s="9">
        <v>0</v>
      </c>
      <c r="N59" s="7" t="s">
        <v>43</v>
      </c>
      <c r="O59" s="7" t="s">
        <v>43</v>
      </c>
      <c r="P59" s="7"/>
      <c r="Q59" s="7" t="s">
        <v>20</v>
      </c>
      <c r="R59" s="7" t="s">
        <v>14</v>
      </c>
      <c r="S59" s="7" t="s">
        <v>16</v>
      </c>
      <c r="T59" s="7" t="s">
        <v>1493</v>
      </c>
      <c r="U59" s="10" t="s">
        <v>1481</v>
      </c>
    </row>
    <row r="60" spans="1:21">
      <c r="A60" s="6" t="s">
        <v>1535</v>
      </c>
      <c r="B60" s="7" t="s">
        <v>1085</v>
      </c>
      <c r="C60" s="23">
        <v>44402</v>
      </c>
      <c r="D60" s="23">
        <v>44403</v>
      </c>
      <c r="E60" s="9">
        <v>1</v>
      </c>
      <c r="F60" s="9">
        <v>606</v>
      </c>
      <c r="G60" s="7" t="s">
        <v>12</v>
      </c>
      <c r="H60" s="7" t="s">
        <v>118</v>
      </c>
      <c r="I60" s="7" t="s">
        <v>340</v>
      </c>
      <c r="J60" s="7" t="s">
        <v>118</v>
      </c>
      <c r="K60" s="7">
        <v>0</v>
      </c>
      <c r="L60" s="9">
        <v>0</v>
      </c>
      <c r="M60" s="9">
        <v>0</v>
      </c>
      <c r="N60" s="7" t="s">
        <v>28</v>
      </c>
      <c r="O60" s="7" t="s">
        <v>28</v>
      </c>
      <c r="P60" s="7"/>
      <c r="Q60" s="7" t="s">
        <v>14</v>
      </c>
      <c r="R60" s="7" t="s">
        <v>14</v>
      </c>
      <c r="S60" s="7" t="s">
        <v>17</v>
      </c>
      <c r="T60" s="7"/>
      <c r="U60" s="10" t="s">
        <v>1505</v>
      </c>
    </row>
    <row r="61" spans="1:21">
      <c r="A61" s="6" t="s">
        <v>1536</v>
      </c>
      <c r="B61" s="7" t="s">
        <v>1085</v>
      </c>
      <c r="C61" s="23">
        <v>44403</v>
      </c>
      <c r="D61" s="23">
        <v>44404</v>
      </c>
      <c r="E61" s="9">
        <v>1</v>
      </c>
      <c r="F61" s="9">
        <v>376</v>
      </c>
      <c r="G61" s="7" t="s">
        <v>12</v>
      </c>
      <c r="H61" s="7" t="s">
        <v>118</v>
      </c>
      <c r="I61" s="7" t="s">
        <v>340</v>
      </c>
      <c r="J61" s="7" t="s">
        <v>118</v>
      </c>
      <c r="K61" s="7">
        <v>0</v>
      </c>
      <c r="L61" s="9">
        <v>0</v>
      </c>
      <c r="M61" s="9">
        <v>0</v>
      </c>
      <c r="N61" s="7" t="s">
        <v>28</v>
      </c>
      <c r="O61" s="7" t="s">
        <v>28</v>
      </c>
      <c r="P61" s="7"/>
      <c r="Q61" s="7" t="s">
        <v>14</v>
      </c>
      <c r="R61" s="7" t="s">
        <v>14</v>
      </c>
      <c r="S61" s="7" t="s">
        <v>17</v>
      </c>
      <c r="T61" s="7"/>
      <c r="U61" s="10" t="s">
        <v>1505</v>
      </c>
    </row>
    <row r="62" spans="1:21">
      <c r="A62" s="6" t="s">
        <v>1537</v>
      </c>
      <c r="B62" s="7" t="s">
        <v>1538</v>
      </c>
      <c r="C62" s="23">
        <v>44404</v>
      </c>
      <c r="D62" s="23">
        <v>44405</v>
      </c>
      <c r="E62" s="9">
        <v>1</v>
      </c>
      <c r="F62" s="9">
        <v>336</v>
      </c>
      <c r="G62" s="7" t="s">
        <v>12</v>
      </c>
      <c r="H62" s="7" t="s">
        <v>1154</v>
      </c>
      <c r="I62" s="7" t="s">
        <v>118</v>
      </c>
      <c r="J62" s="7" t="s">
        <v>118</v>
      </c>
      <c r="K62" s="7">
        <v>0</v>
      </c>
      <c r="L62" s="9">
        <v>0</v>
      </c>
      <c r="M62" s="9">
        <v>1</v>
      </c>
      <c r="N62" s="7" t="s">
        <v>29</v>
      </c>
      <c r="O62" s="7" t="s">
        <v>29</v>
      </c>
      <c r="P62" s="9"/>
      <c r="Q62" s="7" t="s">
        <v>14</v>
      </c>
      <c r="R62" s="7" t="s">
        <v>14</v>
      </c>
      <c r="S62" s="7" t="s">
        <v>17</v>
      </c>
      <c r="T62" s="7"/>
      <c r="U62" s="10" t="s">
        <v>1505</v>
      </c>
    </row>
    <row r="63" spans="1:21">
      <c r="A63" s="6" t="s">
        <v>1539</v>
      </c>
      <c r="B63" s="7" t="s">
        <v>1085</v>
      </c>
      <c r="C63" s="23">
        <v>44402</v>
      </c>
      <c r="D63" s="23">
        <v>44403</v>
      </c>
      <c r="E63" s="9">
        <v>1</v>
      </c>
      <c r="F63" s="9">
        <v>664</v>
      </c>
      <c r="G63" s="7" t="s">
        <v>12</v>
      </c>
      <c r="H63" s="7" t="s">
        <v>118</v>
      </c>
      <c r="I63" s="7" t="s">
        <v>340</v>
      </c>
      <c r="J63" s="7" t="s">
        <v>118</v>
      </c>
      <c r="K63" s="7">
        <v>0</v>
      </c>
      <c r="L63" s="9">
        <v>0</v>
      </c>
      <c r="M63" s="9">
        <v>0</v>
      </c>
      <c r="N63" s="7" t="s">
        <v>28</v>
      </c>
      <c r="O63" s="7" t="s">
        <v>28</v>
      </c>
      <c r="P63" s="7"/>
      <c r="Q63" s="7" t="s">
        <v>14</v>
      </c>
      <c r="R63" s="7" t="s">
        <v>14</v>
      </c>
      <c r="S63" s="7" t="s">
        <v>17</v>
      </c>
      <c r="T63" s="7"/>
      <c r="U63" s="10" t="s">
        <v>1500</v>
      </c>
    </row>
    <row r="64" spans="1:21">
      <c r="A64" s="26" t="s">
        <v>1540</v>
      </c>
      <c r="B64" s="7" t="s">
        <v>1541</v>
      </c>
      <c r="C64" s="23">
        <v>44416</v>
      </c>
      <c r="D64" s="23">
        <v>44416</v>
      </c>
      <c r="E64" s="9">
        <v>1</v>
      </c>
      <c r="F64" s="9">
        <v>56</v>
      </c>
      <c r="G64" s="7" t="s">
        <v>12</v>
      </c>
      <c r="H64" s="7" t="s">
        <v>118</v>
      </c>
      <c r="I64" s="7" t="s">
        <v>118</v>
      </c>
      <c r="J64" s="7" t="s">
        <v>118</v>
      </c>
      <c r="K64" s="7">
        <v>1</v>
      </c>
      <c r="L64" s="9">
        <v>0</v>
      </c>
      <c r="M64" s="9">
        <v>0</v>
      </c>
      <c r="N64" s="7" t="s">
        <v>28</v>
      </c>
      <c r="O64" s="7" t="s">
        <v>28</v>
      </c>
      <c r="P64" s="7" t="s">
        <v>1172</v>
      </c>
      <c r="Q64" s="7" t="s">
        <v>14</v>
      </c>
      <c r="R64" s="7" t="s">
        <v>14</v>
      </c>
      <c r="S64" s="7" t="s">
        <v>159</v>
      </c>
      <c r="T64" s="7"/>
      <c r="U64" s="10" t="s">
        <v>1492</v>
      </c>
    </row>
    <row r="65" spans="1:21" ht="12.75" customHeight="1">
      <c r="A65" s="6" t="s">
        <v>1542</v>
      </c>
      <c r="B65" s="7" t="s">
        <v>1543</v>
      </c>
      <c r="C65" s="23">
        <v>44416</v>
      </c>
      <c r="D65" s="23">
        <v>44417</v>
      </c>
      <c r="E65" s="9">
        <v>1</v>
      </c>
      <c r="F65" s="9">
        <v>167</v>
      </c>
      <c r="G65" s="7" t="s">
        <v>12</v>
      </c>
      <c r="H65" s="7" t="s">
        <v>118</v>
      </c>
      <c r="I65" s="7" t="s">
        <v>340</v>
      </c>
      <c r="J65" s="7" t="s">
        <v>118</v>
      </c>
      <c r="K65" s="7">
        <v>0</v>
      </c>
      <c r="L65" s="9">
        <v>1</v>
      </c>
      <c r="M65" s="9">
        <v>0</v>
      </c>
      <c r="N65" s="7" t="s">
        <v>32</v>
      </c>
      <c r="O65" s="7" t="s">
        <v>32</v>
      </c>
      <c r="P65" s="9"/>
      <c r="Q65" s="7" t="s">
        <v>14</v>
      </c>
      <c r="R65" s="7" t="s">
        <v>14</v>
      </c>
      <c r="S65" s="7" t="s">
        <v>16</v>
      </c>
      <c r="T65" s="7"/>
      <c r="U65" s="10" t="s">
        <v>1553</v>
      </c>
    </row>
    <row r="66" spans="1:21" ht="12.75" customHeight="1">
      <c r="A66" s="6" t="s">
        <v>1544</v>
      </c>
      <c r="B66" s="7" t="s">
        <v>1545</v>
      </c>
      <c r="C66" s="23">
        <v>44422</v>
      </c>
      <c r="D66" s="23">
        <v>44436</v>
      </c>
      <c r="E66" s="9">
        <v>1</v>
      </c>
      <c r="F66" s="9">
        <v>37</v>
      </c>
      <c r="G66" s="7" t="s">
        <v>13</v>
      </c>
      <c r="H66" s="7" t="s">
        <v>118</v>
      </c>
      <c r="I66" s="7" t="s">
        <v>118</v>
      </c>
      <c r="J66" s="7" t="s">
        <v>118</v>
      </c>
      <c r="K66" s="7">
        <v>1</v>
      </c>
      <c r="L66" s="9">
        <v>0</v>
      </c>
      <c r="M66" s="9">
        <v>0</v>
      </c>
      <c r="N66" s="7" t="s">
        <v>1546</v>
      </c>
      <c r="O66" s="7" t="s">
        <v>32</v>
      </c>
      <c r="P66" s="7" t="s">
        <v>1649</v>
      </c>
      <c r="Q66" s="7" t="s">
        <v>14</v>
      </c>
      <c r="R66" s="7" t="s">
        <v>14</v>
      </c>
      <c r="S66" s="7" t="s">
        <v>17</v>
      </c>
      <c r="T66" s="7" t="s">
        <v>1488</v>
      </c>
      <c r="U66" s="10" t="s">
        <v>1505</v>
      </c>
    </row>
    <row r="67" spans="1:21" ht="12.75" customHeight="1">
      <c r="A67" s="6" t="s">
        <v>1547</v>
      </c>
      <c r="B67" s="7" t="s">
        <v>1548</v>
      </c>
      <c r="C67" s="23">
        <v>44437</v>
      </c>
      <c r="D67" s="23">
        <v>44437</v>
      </c>
      <c r="E67" s="9">
        <v>1</v>
      </c>
      <c r="F67" s="9">
        <v>80</v>
      </c>
      <c r="G67" s="7" t="s">
        <v>12</v>
      </c>
      <c r="H67" s="7" t="s">
        <v>1154</v>
      </c>
      <c r="I67" s="7" t="s">
        <v>118</v>
      </c>
      <c r="J67" s="7" t="s">
        <v>118</v>
      </c>
      <c r="K67" s="7">
        <v>1</v>
      </c>
      <c r="L67" s="9">
        <v>0</v>
      </c>
      <c r="M67" s="9">
        <v>0</v>
      </c>
      <c r="N67" s="7" t="s">
        <v>28</v>
      </c>
      <c r="O67" s="7" t="s">
        <v>28</v>
      </c>
      <c r="P67" s="7" t="s">
        <v>1476</v>
      </c>
      <c r="Q67" s="7" t="s">
        <v>14</v>
      </c>
      <c r="R67" s="7" t="s">
        <v>14</v>
      </c>
      <c r="S67" s="7" t="s">
        <v>16</v>
      </c>
      <c r="T67" s="7"/>
      <c r="U67" s="10" t="s">
        <v>1549</v>
      </c>
    </row>
    <row r="68" spans="1:21" ht="26.4">
      <c r="A68" s="6" t="s">
        <v>1550</v>
      </c>
      <c r="B68" s="7" t="s">
        <v>1423</v>
      </c>
      <c r="C68" s="23">
        <v>44436</v>
      </c>
      <c r="D68" s="23">
        <v>44438</v>
      </c>
      <c r="E68" s="9">
        <v>1</v>
      </c>
      <c r="F68" s="9">
        <v>168</v>
      </c>
      <c r="G68" s="7" t="s">
        <v>13</v>
      </c>
      <c r="H68" s="7" t="s">
        <v>1154</v>
      </c>
      <c r="I68" s="7" t="s">
        <v>118</v>
      </c>
      <c r="J68" s="7" t="s">
        <v>118</v>
      </c>
      <c r="K68" s="7">
        <v>1</v>
      </c>
      <c r="L68" s="9">
        <v>0</v>
      </c>
      <c r="M68" s="9">
        <v>0</v>
      </c>
      <c r="N68" s="7" t="s">
        <v>29</v>
      </c>
      <c r="O68" s="7" t="s">
        <v>29</v>
      </c>
      <c r="P68" s="7" t="s">
        <v>1479</v>
      </c>
      <c r="Q68" s="7" t="s">
        <v>14</v>
      </c>
      <c r="R68" s="7" t="s">
        <v>14</v>
      </c>
      <c r="S68" s="7" t="s">
        <v>16</v>
      </c>
      <c r="T68" s="7" t="s">
        <v>1488</v>
      </c>
      <c r="U68" s="10" t="s">
        <v>1549</v>
      </c>
    </row>
    <row r="69" spans="1:21">
      <c r="A69" s="6" t="s">
        <v>1551</v>
      </c>
      <c r="B69" s="7" t="s">
        <v>1552</v>
      </c>
      <c r="C69" s="23">
        <v>44438</v>
      </c>
      <c r="D69" s="23">
        <v>44441</v>
      </c>
      <c r="E69" s="9">
        <v>1</v>
      </c>
      <c r="F69" s="9">
        <v>297</v>
      </c>
      <c r="G69" s="7" t="s">
        <v>13</v>
      </c>
      <c r="H69" s="7" t="s">
        <v>118</v>
      </c>
      <c r="I69" s="7" t="s">
        <v>118</v>
      </c>
      <c r="J69" s="7" t="s">
        <v>118</v>
      </c>
      <c r="K69" s="7">
        <v>1</v>
      </c>
      <c r="L69" s="9">
        <v>0</v>
      </c>
      <c r="M69" s="9">
        <v>0</v>
      </c>
      <c r="N69" s="7" t="s">
        <v>28</v>
      </c>
      <c r="O69" s="7" t="s">
        <v>28</v>
      </c>
      <c r="P69" s="7" t="s">
        <v>195</v>
      </c>
      <c r="Q69" s="7" t="s">
        <v>14</v>
      </c>
      <c r="R69" s="7" t="s">
        <v>14</v>
      </c>
      <c r="S69" s="7" t="s">
        <v>16</v>
      </c>
      <c r="T69" s="7" t="s">
        <v>1488</v>
      </c>
      <c r="U69" s="10" t="s">
        <v>1490</v>
      </c>
    </row>
    <row r="70" spans="1:21" ht="12.75" customHeight="1">
      <c r="A70" s="6" t="s">
        <v>1554</v>
      </c>
      <c r="B70" s="7" t="s">
        <v>1555</v>
      </c>
      <c r="C70" s="23">
        <v>44427</v>
      </c>
      <c r="D70" s="23">
        <v>44443</v>
      </c>
      <c r="E70" s="9">
        <v>1</v>
      </c>
      <c r="F70">
        <v>104</v>
      </c>
      <c r="G70" s="7" t="s">
        <v>12</v>
      </c>
      <c r="H70" s="7" t="s">
        <v>118</v>
      </c>
      <c r="I70" s="7" t="s">
        <v>340</v>
      </c>
      <c r="J70" s="7" t="s">
        <v>122</v>
      </c>
      <c r="K70" s="7">
        <v>1</v>
      </c>
      <c r="L70" s="9">
        <v>0</v>
      </c>
      <c r="M70" s="9">
        <v>0</v>
      </c>
      <c r="N70" s="7" t="s">
        <v>28</v>
      </c>
      <c r="O70" s="7" t="s">
        <v>28</v>
      </c>
      <c r="P70" s="7" t="s">
        <v>1476</v>
      </c>
      <c r="Q70" s="7" t="s">
        <v>14</v>
      </c>
      <c r="R70" s="7" t="s">
        <v>14</v>
      </c>
      <c r="S70" s="7" t="s">
        <v>16</v>
      </c>
      <c r="T70" s="9"/>
      <c r="U70" s="10" t="s">
        <v>1556</v>
      </c>
    </row>
    <row r="71" spans="1:21" ht="12.75" customHeight="1">
      <c r="A71" s="6" t="s">
        <v>1557</v>
      </c>
      <c r="B71" s="7" t="s">
        <v>1558</v>
      </c>
      <c r="C71" s="23">
        <v>44445</v>
      </c>
      <c r="D71" s="23">
        <v>44446</v>
      </c>
      <c r="E71" s="9">
        <v>1</v>
      </c>
      <c r="F71" s="9">
        <v>192</v>
      </c>
      <c r="G71" s="7" t="s">
        <v>13</v>
      </c>
      <c r="H71" s="7" t="s">
        <v>1154</v>
      </c>
      <c r="I71" s="7" t="s">
        <v>340</v>
      </c>
      <c r="J71" s="7" t="s">
        <v>122</v>
      </c>
      <c r="K71" s="7">
        <v>0</v>
      </c>
      <c r="L71" s="9">
        <v>0</v>
      </c>
      <c r="M71" s="9">
        <v>0</v>
      </c>
      <c r="N71" s="7" t="s">
        <v>1559</v>
      </c>
      <c r="O71" s="7" t="s">
        <v>1559</v>
      </c>
      <c r="P71" s="9"/>
      <c r="Q71" s="7" t="s">
        <v>1560</v>
      </c>
      <c r="R71" s="7" t="s">
        <v>14</v>
      </c>
      <c r="S71" s="7" t="s">
        <v>17</v>
      </c>
      <c r="T71" s="9"/>
      <c r="U71" s="10" t="s">
        <v>1505</v>
      </c>
    </row>
    <row r="72" spans="1:21">
      <c r="A72" s="6" t="s">
        <v>1526</v>
      </c>
      <c r="B72" s="7" t="s">
        <v>1527</v>
      </c>
      <c r="C72" s="23">
        <v>44428</v>
      </c>
      <c r="D72" s="23">
        <v>44450</v>
      </c>
      <c r="E72" s="9">
        <v>1</v>
      </c>
      <c r="F72">
        <v>260</v>
      </c>
      <c r="G72" s="7" t="s">
        <v>12</v>
      </c>
      <c r="H72" s="7" t="s">
        <v>118</v>
      </c>
      <c r="I72" s="7" t="s">
        <v>340</v>
      </c>
      <c r="J72" s="7" t="s">
        <v>122</v>
      </c>
      <c r="K72" s="7">
        <v>0</v>
      </c>
      <c r="L72" s="9">
        <v>0</v>
      </c>
      <c r="M72" s="9">
        <v>0</v>
      </c>
      <c r="N72" s="7" t="s">
        <v>33</v>
      </c>
      <c r="O72" s="7" t="s">
        <v>33</v>
      </c>
      <c r="P72" s="9"/>
      <c r="Q72" s="7" t="s">
        <v>15</v>
      </c>
      <c r="R72" s="7" t="s">
        <v>15</v>
      </c>
      <c r="S72" s="7" t="s">
        <v>16</v>
      </c>
      <c r="T72" s="7"/>
      <c r="U72" s="10" t="s">
        <v>1528</v>
      </c>
    </row>
    <row r="73" spans="1:21">
      <c r="A73" s="6" t="s">
        <v>1562</v>
      </c>
      <c r="B73" s="7" t="s">
        <v>1563</v>
      </c>
      <c r="C73" s="23">
        <v>44451</v>
      </c>
      <c r="D73" s="23">
        <v>44451</v>
      </c>
      <c r="E73" s="9">
        <v>1</v>
      </c>
      <c r="F73" s="9">
        <v>32</v>
      </c>
      <c r="G73" s="7" t="s">
        <v>12</v>
      </c>
      <c r="H73" s="7" t="s">
        <v>118</v>
      </c>
      <c r="I73" s="7" t="s">
        <v>340</v>
      </c>
      <c r="J73" s="7" t="s">
        <v>118</v>
      </c>
      <c r="K73" s="7">
        <v>1</v>
      </c>
      <c r="L73" s="9">
        <v>0</v>
      </c>
      <c r="M73" s="9">
        <v>0</v>
      </c>
      <c r="N73" s="7" t="s">
        <v>28</v>
      </c>
      <c r="O73" s="7" t="s">
        <v>28</v>
      </c>
      <c r="P73" s="9"/>
      <c r="Q73" s="7" t="s">
        <v>14</v>
      </c>
      <c r="R73" s="7" t="s">
        <v>14</v>
      </c>
      <c r="S73" s="7" t="s">
        <v>16</v>
      </c>
      <c r="T73" s="7"/>
      <c r="U73" s="10" t="s">
        <v>1564</v>
      </c>
    </row>
    <row r="74" spans="1:21" ht="12.75" customHeight="1">
      <c r="A74" s="6" t="s">
        <v>1565</v>
      </c>
      <c r="B74" s="7" t="s">
        <v>1566</v>
      </c>
      <c r="C74" s="23">
        <v>44451</v>
      </c>
      <c r="D74" s="23">
        <v>44452</v>
      </c>
      <c r="E74" s="9">
        <v>1</v>
      </c>
      <c r="F74" s="9">
        <v>289</v>
      </c>
      <c r="G74" s="7" t="s">
        <v>13</v>
      </c>
      <c r="H74" s="7" t="s">
        <v>118</v>
      </c>
      <c r="I74" s="7" t="s">
        <v>340</v>
      </c>
      <c r="J74" s="7" t="s">
        <v>118</v>
      </c>
      <c r="K74" s="7">
        <v>0</v>
      </c>
      <c r="L74" s="9">
        <v>0</v>
      </c>
      <c r="M74" s="9">
        <v>0</v>
      </c>
      <c r="N74" s="7" t="s">
        <v>29</v>
      </c>
      <c r="O74" s="7" t="s">
        <v>29</v>
      </c>
      <c r="Q74" s="7" t="s">
        <v>14</v>
      </c>
      <c r="R74" s="7" t="s">
        <v>14</v>
      </c>
      <c r="S74" s="7" t="s">
        <v>17</v>
      </c>
      <c r="T74" s="10" t="s">
        <v>1488</v>
      </c>
      <c r="U74" s="10" t="s">
        <v>1505</v>
      </c>
    </row>
    <row r="75" spans="1:21" ht="26.4">
      <c r="A75" s="6" t="s">
        <v>1567</v>
      </c>
      <c r="B75" s="7" t="s">
        <v>1555</v>
      </c>
      <c r="C75" s="23">
        <v>44452</v>
      </c>
      <c r="D75" s="23">
        <v>44453</v>
      </c>
      <c r="E75" s="9">
        <v>1</v>
      </c>
      <c r="F75">
        <v>192</v>
      </c>
      <c r="G75" s="7" t="s">
        <v>13</v>
      </c>
      <c r="H75" s="7" t="s">
        <v>118</v>
      </c>
      <c r="I75" s="7" t="s">
        <v>340</v>
      </c>
      <c r="J75" s="7" t="s">
        <v>122</v>
      </c>
      <c r="K75" s="7">
        <v>1</v>
      </c>
      <c r="L75" s="9">
        <v>0</v>
      </c>
      <c r="M75" s="9">
        <v>0</v>
      </c>
      <c r="N75" s="7" t="s">
        <v>28</v>
      </c>
      <c r="O75" s="7" t="s">
        <v>28</v>
      </c>
      <c r="P75" s="7" t="s">
        <v>1476</v>
      </c>
      <c r="Q75" s="7" t="s">
        <v>14</v>
      </c>
      <c r="R75" s="7" t="s">
        <v>14</v>
      </c>
      <c r="S75" s="7" t="s">
        <v>17</v>
      </c>
      <c r="T75" s="9"/>
      <c r="U75" s="10" t="s">
        <v>1505</v>
      </c>
    </row>
    <row r="76" spans="1:21">
      <c r="A76" s="6" t="s">
        <v>1568</v>
      </c>
      <c r="B76" s="7" t="s">
        <v>1569</v>
      </c>
      <c r="C76" s="23">
        <v>44454</v>
      </c>
      <c r="D76" s="23">
        <v>44455</v>
      </c>
      <c r="E76" s="9">
        <v>1</v>
      </c>
      <c r="F76" s="9">
        <v>359</v>
      </c>
      <c r="G76" s="7" t="s">
        <v>13</v>
      </c>
      <c r="H76" s="7" t="s">
        <v>118</v>
      </c>
      <c r="I76" s="7" t="s">
        <v>340</v>
      </c>
      <c r="J76" s="7" t="s">
        <v>118</v>
      </c>
      <c r="K76" s="7">
        <v>0</v>
      </c>
      <c r="L76" s="9">
        <v>0</v>
      </c>
      <c r="M76" s="9">
        <v>0</v>
      </c>
      <c r="N76" s="7" t="s">
        <v>32</v>
      </c>
      <c r="O76" s="7" t="s">
        <v>32</v>
      </c>
      <c r="P76" s="7"/>
      <c r="Q76" s="7" t="s">
        <v>14</v>
      </c>
      <c r="R76" s="7" t="s">
        <v>14</v>
      </c>
      <c r="S76" s="7" t="s">
        <v>16</v>
      </c>
      <c r="T76" s="7"/>
      <c r="U76" s="10" t="s">
        <v>1506</v>
      </c>
    </row>
    <row r="77" spans="1:21">
      <c r="A77" s="6" t="s">
        <v>1570</v>
      </c>
      <c r="B77" s="7" t="s">
        <v>1085</v>
      </c>
      <c r="C77" s="23">
        <v>44449</v>
      </c>
      <c r="D77" s="23">
        <v>44456</v>
      </c>
      <c r="E77" s="9">
        <v>1</v>
      </c>
      <c r="F77" s="9">
        <v>393</v>
      </c>
      <c r="G77" s="7" t="s">
        <v>12</v>
      </c>
      <c r="H77" s="7" t="s">
        <v>118</v>
      </c>
      <c r="I77" s="7" t="s">
        <v>340</v>
      </c>
      <c r="J77" s="7" t="s">
        <v>118</v>
      </c>
      <c r="K77" s="7">
        <v>0</v>
      </c>
      <c r="L77" s="9">
        <v>0</v>
      </c>
      <c r="M77" s="9">
        <v>0</v>
      </c>
      <c r="N77" s="7" t="s">
        <v>28</v>
      </c>
      <c r="O77" s="7" t="s">
        <v>28</v>
      </c>
      <c r="P77" s="7"/>
      <c r="Q77" s="7" t="s">
        <v>14</v>
      </c>
      <c r="R77" s="7" t="s">
        <v>14</v>
      </c>
      <c r="S77" s="7" t="s">
        <v>16</v>
      </c>
      <c r="T77" s="7"/>
      <c r="U77" s="10" t="s">
        <v>1500</v>
      </c>
    </row>
    <row r="78" spans="1:21" ht="12.75" customHeight="1">
      <c r="A78" s="6" t="s">
        <v>1571</v>
      </c>
      <c r="B78" s="7" t="s">
        <v>1572</v>
      </c>
      <c r="C78" s="23">
        <v>44458</v>
      </c>
      <c r="D78" s="23">
        <v>44459</v>
      </c>
      <c r="E78" s="9">
        <v>1</v>
      </c>
      <c r="F78" s="9">
        <v>304</v>
      </c>
      <c r="G78" s="7" t="s">
        <v>13</v>
      </c>
      <c r="H78" s="7" t="s">
        <v>118</v>
      </c>
      <c r="I78" s="7" t="s">
        <v>118</v>
      </c>
      <c r="J78" s="7" t="s">
        <v>118</v>
      </c>
      <c r="K78" s="7">
        <v>0</v>
      </c>
      <c r="L78" s="9">
        <v>0</v>
      </c>
      <c r="M78" s="9">
        <v>0</v>
      </c>
      <c r="N78" s="7" t="s">
        <v>28</v>
      </c>
      <c r="O78" s="7" t="s">
        <v>28</v>
      </c>
      <c r="P78" s="9"/>
      <c r="Q78" s="7" t="s">
        <v>14</v>
      </c>
      <c r="R78" s="7" t="s">
        <v>14</v>
      </c>
      <c r="S78" s="7" t="s">
        <v>16</v>
      </c>
      <c r="T78" s="9"/>
      <c r="U78" s="10" t="s">
        <v>1490</v>
      </c>
    </row>
    <row r="79" spans="1:21" ht="12.75" customHeight="1">
      <c r="A79" s="6" t="s">
        <v>1573</v>
      </c>
      <c r="B79" s="7" t="s">
        <v>1566</v>
      </c>
      <c r="C79" s="23">
        <v>44460</v>
      </c>
      <c r="D79" s="23">
        <v>44460</v>
      </c>
      <c r="E79" s="9">
        <v>1</v>
      </c>
      <c r="F79" s="9">
        <v>544</v>
      </c>
      <c r="G79" s="7" t="s">
        <v>13</v>
      </c>
      <c r="H79" s="7" t="s">
        <v>118</v>
      </c>
      <c r="I79" s="7" t="s">
        <v>340</v>
      </c>
      <c r="J79" s="7" t="s">
        <v>118</v>
      </c>
      <c r="K79" s="7">
        <v>0</v>
      </c>
      <c r="L79" s="9">
        <v>0</v>
      </c>
      <c r="M79" s="9">
        <v>0</v>
      </c>
      <c r="N79" s="7" t="s">
        <v>29</v>
      </c>
      <c r="O79" s="7" t="s">
        <v>29</v>
      </c>
      <c r="Q79" s="7" t="s">
        <v>14</v>
      </c>
      <c r="R79" s="7" t="s">
        <v>14</v>
      </c>
      <c r="S79" s="7" t="s">
        <v>17</v>
      </c>
      <c r="T79" s="10"/>
      <c r="U79" s="10" t="s">
        <v>1505</v>
      </c>
    </row>
    <row r="80" spans="1:21">
      <c r="A80" s="6" t="s">
        <v>1575</v>
      </c>
      <c r="B80" s="7" t="s">
        <v>1085</v>
      </c>
      <c r="C80" s="23">
        <v>44364</v>
      </c>
      <c r="D80" s="23">
        <v>44369</v>
      </c>
      <c r="E80" s="9">
        <v>1</v>
      </c>
      <c r="F80" s="9">
        <v>387</v>
      </c>
      <c r="G80" s="7" t="s">
        <v>12</v>
      </c>
      <c r="H80" s="7" t="s">
        <v>118</v>
      </c>
      <c r="I80" s="7" t="s">
        <v>340</v>
      </c>
      <c r="J80" s="7" t="s">
        <v>118</v>
      </c>
      <c r="K80" s="7">
        <v>0</v>
      </c>
      <c r="L80" s="9">
        <v>0</v>
      </c>
      <c r="M80" s="9">
        <v>0</v>
      </c>
      <c r="N80" s="7" t="s">
        <v>28</v>
      </c>
      <c r="O80" s="7" t="s">
        <v>28</v>
      </c>
      <c r="P80" s="7"/>
      <c r="Q80" s="7" t="s">
        <v>14</v>
      </c>
      <c r="R80" s="7" t="s">
        <v>14</v>
      </c>
      <c r="S80" s="7" t="s">
        <v>16</v>
      </c>
      <c r="T80" s="7"/>
      <c r="U80" s="10" t="s">
        <v>1500</v>
      </c>
    </row>
    <row r="81" spans="1:21" ht="12.75" customHeight="1">
      <c r="A81" s="6" t="s">
        <v>1574</v>
      </c>
      <c r="B81" s="7" t="s">
        <v>1323</v>
      </c>
      <c r="C81" s="23">
        <v>44369</v>
      </c>
      <c r="D81" s="23">
        <v>44369</v>
      </c>
      <c r="E81" s="9">
        <v>1</v>
      </c>
      <c r="F81" s="9">
        <v>337</v>
      </c>
      <c r="G81" s="7" t="s">
        <v>13</v>
      </c>
      <c r="H81" s="7" t="s">
        <v>118</v>
      </c>
      <c r="I81" s="7" t="s">
        <v>118</v>
      </c>
      <c r="J81" s="7" t="s">
        <v>118</v>
      </c>
      <c r="K81" s="7">
        <v>0</v>
      </c>
      <c r="L81" s="9">
        <v>0</v>
      </c>
      <c r="M81" s="9">
        <v>0</v>
      </c>
      <c r="N81" s="7" t="s">
        <v>28</v>
      </c>
      <c r="O81" s="7" t="s">
        <v>28</v>
      </c>
      <c r="P81" s="9"/>
      <c r="Q81" s="7" t="s">
        <v>14</v>
      </c>
      <c r="R81" s="7" t="s">
        <v>14</v>
      </c>
      <c r="S81" s="7" t="s">
        <v>16</v>
      </c>
      <c r="T81" s="14"/>
      <c r="U81" s="10" t="s">
        <v>1505</v>
      </c>
    </row>
    <row r="82" spans="1:21" ht="12.75" customHeight="1">
      <c r="A82" s="6" t="s">
        <v>1576</v>
      </c>
      <c r="B82" s="7" t="s">
        <v>1577</v>
      </c>
      <c r="C82" s="23">
        <v>44369</v>
      </c>
      <c r="D82" s="23">
        <v>44371</v>
      </c>
      <c r="E82" s="9">
        <v>1</v>
      </c>
      <c r="F82" s="9">
        <v>451</v>
      </c>
      <c r="G82" s="7" t="s">
        <v>13</v>
      </c>
      <c r="H82" s="7" t="s">
        <v>118</v>
      </c>
      <c r="I82" s="7" t="s">
        <v>340</v>
      </c>
      <c r="J82" s="7" t="s">
        <v>118</v>
      </c>
      <c r="K82" s="7">
        <v>0</v>
      </c>
      <c r="L82" s="9">
        <v>0</v>
      </c>
      <c r="M82" s="9">
        <v>0</v>
      </c>
      <c r="N82" s="7" t="s">
        <v>315</v>
      </c>
      <c r="O82" s="7" t="s">
        <v>315</v>
      </c>
      <c r="P82" s="9"/>
      <c r="Q82" s="7" t="s">
        <v>14</v>
      </c>
      <c r="R82" s="7" t="s">
        <v>14</v>
      </c>
      <c r="S82" s="7" t="s">
        <v>17</v>
      </c>
      <c r="T82" s="7"/>
      <c r="U82" s="10" t="s">
        <v>1505</v>
      </c>
    </row>
    <row r="83" spans="1:21" ht="12.75" customHeight="1">
      <c r="A83" s="6" t="s">
        <v>1578</v>
      </c>
      <c r="B83" s="7" t="s">
        <v>1394</v>
      </c>
      <c r="C83" s="23">
        <v>44372</v>
      </c>
      <c r="D83" s="23">
        <v>44372</v>
      </c>
      <c r="E83" s="9">
        <v>1</v>
      </c>
      <c r="F83" s="9">
        <v>219</v>
      </c>
      <c r="G83" s="7" t="s">
        <v>13</v>
      </c>
      <c r="H83" s="7" t="s">
        <v>118</v>
      </c>
      <c r="I83" s="7" t="s">
        <v>340</v>
      </c>
      <c r="J83" s="7" t="s">
        <v>118</v>
      </c>
      <c r="K83" s="7">
        <v>0</v>
      </c>
      <c r="L83" s="9">
        <v>0</v>
      </c>
      <c r="M83" s="9">
        <v>0</v>
      </c>
      <c r="N83" s="7" t="s">
        <v>29</v>
      </c>
      <c r="O83" s="7" t="s">
        <v>29</v>
      </c>
      <c r="P83" s="9"/>
      <c r="Q83" s="7" t="s">
        <v>14</v>
      </c>
      <c r="R83" s="7" t="s">
        <v>14</v>
      </c>
      <c r="S83" s="7" t="s">
        <v>16</v>
      </c>
      <c r="T83" s="7"/>
      <c r="U83" s="10" t="s">
        <v>1579</v>
      </c>
    </row>
    <row r="84" spans="1:21" ht="12.75" customHeight="1">
      <c r="A84" s="6" t="s">
        <v>1580</v>
      </c>
      <c r="B84" s="7" t="s">
        <v>1566</v>
      </c>
      <c r="C84" s="23">
        <v>44371</v>
      </c>
      <c r="D84" s="23">
        <v>44372</v>
      </c>
      <c r="E84" s="9">
        <v>1</v>
      </c>
      <c r="F84" s="9">
        <v>337</v>
      </c>
      <c r="G84" s="7" t="s">
        <v>13</v>
      </c>
      <c r="H84" s="7" t="s">
        <v>118</v>
      </c>
      <c r="I84" s="7" t="s">
        <v>340</v>
      </c>
      <c r="J84" s="7" t="s">
        <v>118</v>
      </c>
      <c r="K84" s="7">
        <v>0</v>
      </c>
      <c r="L84" s="9">
        <v>0</v>
      </c>
      <c r="M84" s="9">
        <v>0</v>
      </c>
      <c r="N84" s="7" t="s">
        <v>29</v>
      </c>
      <c r="O84" s="7" t="s">
        <v>29</v>
      </c>
      <c r="Q84" s="7" t="s">
        <v>14</v>
      </c>
      <c r="R84" s="7" t="s">
        <v>14</v>
      </c>
      <c r="S84" s="7" t="s">
        <v>17</v>
      </c>
      <c r="T84" s="10"/>
      <c r="U84" s="10" t="s">
        <v>1505</v>
      </c>
    </row>
    <row r="85" spans="1:21">
      <c r="A85" s="6" t="s">
        <v>1582</v>
      </c>
      <c r="B85" s="7" t="s">
        <v>1085</v>
      </c>
      <c r="C85" s="23">
        <v>44370</v>
      </c>
      <c r="D85" s="23">
        <v>44373</v>
      </c>
      <c r="E85" s="9">
        <v>1</v>
      </c>
      <c r="F85" s="9">
        <v>564</v>
      </c>
      <c r="G85" s="7" t="s">
        <v>12</v>
      </c>
      <c r="H85" s="7" t="s">
        <v>118</v>
      </c>
      <c r="I85" s="7" t="s">
        <v>340</v>
      </c>
      <c r="J85" s="7" t="s">
        <v>118</v>
      </c>
      <c r="K85" s="7">
        <v>0</v>
      </c>
      <c r="L85" s="9">
        <v>0</v>
      </c>
      <c r="M85" s="9">
        <v>0</v>
      </c>
      <c r="N85" s="7" t="s">
        <v>28</v>
      </c>
      <c r="O85" s="7" t="s">
        <v>28</v>
      </c>
      <c r="P85" s="7"/>
      <c r="Q85" s="7" t="s">
        <v>14</v>
      </c>
      <c r="R85" s="7" t="s">
        <v>14</v>
      </c>
      <c r="S85" s="7" t="s">
        <v>16</v>
      </c>
      <c r="T85" s="7"/>
      <c r="U85" s="10" t="s">
        <v>1500</v>
      </c>
    </row>
    <row r="86" spans="1:21" ht="12.75" customHeight="1">
      <c r="A86" s="6" t="s">
        <v>1581</v>
      </c>
      <c r="B86" s="7" t="s">
        <v>675</v>
      </c>
      <c r="C86" s="23">
        <v>44372</v>
      </c>
      <c r="D86" s="23">
        <v>44373</v>
      </c>
      <c r="E86" s="9">
        <v>1</v>
      </c>
      <c r="F86" s="9">
        <v>166</v>
      </c>
      <c r="G86" s="7" t="s">
        <v>13</v>
      </c>
      <c r="H86" s="7" t="s">
        <v>118</v>
      </c>
      <c r="I86" s="7" t="s">
        <v>340</v>
      </c>
      <c r="J86" s="7" t="s">
        <v>122</v>
      </c>
      <c r="K86" s="7">
        <v>0</v>
      </c>
      <c r="L86" s="9">
        <v>0</v>
      </c>
      <c r="M86" s="9">
        <v>0</v>
      </c>
      <c r="N86" s="7" t="s">
        <v>29</v>
      </c>
      <c r="O86" s="7" t="s">
        <v>29</v>
      </c>
      <c r="P86" s="7"/>
      <c r="Q86" s="7" t="s">
        <v>14</v>
      </c>
      <c r="R86" s="7" t="s">
        <v>14</v>
      </c>
      <c r="S86" s="7" t="s">
        <v>16</v>
      </c>
      <c r="T86" s="9"/>
      <c r="U86" s="10" t="s">
        <v>1506</v>
      </c>
    </row>
    <row r="87" spans="1:21" ht="12.6" customHeight="1">
      <c r="A87" s="6" t="s">
        <v>1583</v>
      </c>
      <c r="B87" s="7" t="s">
        <v>1569</v>
      </c>
      <c r="C87" s="23">
        <v>44470</v>
      </c>
      <c r="D87" s="23">
        <v>44472</v>
      </c>
      <c r="E87" s="9">
        <v>1</v>
      </c>
      <c r="F87" s="9">
        <v>340</v>
      </c>
      <c r="G87" s="7" t="s">
        <v>13</v>
      </c>
      <c r="H87" s="7" t="s">
        <v>118</v>
      </c>
      <c r="I87" s="7" t="s">
        <v>340</v>
      </c>
      <c r="J87" s="7" t="s">
        <v>118</v>
      </c>
      <c r="K87" s="7">
        <v>0</v>
      </c>
      <c r="L87" s="9">
        <v>0</v>
      </c>
      <c r="M87" s="9">
        <v>0</v>
      </c>
      <c r="N87" s="7" t="s">
        <v>32</v>
      </c>
      <c r="O87" s="7" t="s">
        <v>32</v>
      </c>
      <c r="P87" s="7"/>
      <c r="Q87" s="7" t="s">
        <v>14</v>
      </c>
      <c r="R87" s="7" t="s">
        <v>14</v>
      </c>
      <c r="S87" s="7" t="s">
        <v>16</v>
      </c>
      <c r="T87" s="7"/>
      <c r="U87" s="10" t="s">
        <v>1505</v>
      </c>
    </row>
    <row r="88" spans="1:21" ht="12.75" customHeight="1">
      <c r="A88" s="6" t="s">
        <v>1584</v>
      </c>
      <c r="B88" s="7" t="s">
        <v>1566</v>
      </c>
      <c r="C88" s="23">
        <v>44373</v>
      </c>
      <c r="D88" s="23">
        <v>44476</v>
      </c>
      <c r="E88" s="9">
        <v>1</v>
      </c>
      <c r="F88" s="9">
        <v>717</v>
      </c>
      <c r="G88" s="7" t="s">
        <v>13</v>
      </c>
      <c r="H88" s="7" t="s">
        <v>118</v>
      </c>
      <c r="I88" s="7" t="s">
        <v>340</v>
      </c>
      <c r="J88" s="7" t="s">
        <v>118</v>
      </c>
      <c r="K88" s="7">
        <v>0</v>
      </c>
      <c r="L88" s="9">
        <v>0</v>
      </c>
      <c r="M88" s="9">
        <v>0</v>
      </c>
      <c r="N88" s="7" t="s">
        <v>29</v>
      </c>
      <c r="O88" s="7" t="s">
        <v>29</v>
      </c>
      <c r="Q88" s="7" t="s">
        <v>14</v>
      </c>
      <c r="R88" s="7" t="s">
        <v>14</v>
      </c>
      <c r="S88" s="7" t="s">
        <v>17</v>
      </c>
      <c r="T88" s="10"/>
      <c r="U88" s="10" t="s">
        <v>1505</v>
      </c>
    </row>
    <row r="89" spans="1:21" ht="12.75" customHeight="1">
      <c r="A89" s="6" t="s">
        <v>1585</v>
      </c>
      <c r="B89" s="7" t="s">
        <v>1577</v>
      </c>
      <c r="C89" s="23">
        <v>44473</v>
      </c>
      <c r="D89" s="23">
        <v>44476</v>
      </c>
      <c r="E89" s="9">
        <v>1</v>
      </c>
      <c r="F89" s="9">
        <v>528</v>
      </c>
      <c r="G89" s="7" t="s">
        <v>13</v>
      </c>
      <c r="H89" s="7" t="s">
        <v>118</v>
      </c>
      <c r="I89" s="7" t="s">
        <v>340</v>
      </c>
      <c r="J89" s="7" t="s">
        <v>118</v>
      </c>
      <c r="K89" s="7">
        <v>0</v>
      </c>
      <c r="L89" s="9">
        <v>0</v>
      </c>
      <c r="M89" s="9">
        <v>0</v>
      </c>
      <c r="N89" s="7" t="s">
        <v>315</v>
      </c>
      <c r="O89" s="7" t="s">
        <v>315</v>
      </c>
      <c r="P89" s="9"/>
      <c r="Q89" s="7" t="s">
        <v>14</v>
      </c>
      <c r="R89" s="7" t="s">
        <v>14</v>
      </c>
      <c r="S89" s="7" t="s">
        <v>17</v>
      </c>
      <c r="T89" s="7"/>
      <c r="U89" s="10" t="s">
        <v>1505</v>
      </c>
    </row>
    <row r="90" spans="1:21" ht="13.8" customHeight="1">
      <c r="A90" s="6" t="s">
        <v>1586</v>
      </c>
      <c r="B90" s="7" t="s">
        <v>1587</v>
      </c>
      <c r="C90" s="23">
        <v>44477</v>
      </c>
      <c r="D90" s="23">
        <v>44479</v>
      </c>
      <c r="E90" s="9">
        <v>1</v>
      </c>
      <c r="F90" s="9">
        <v>253</v>
      </c>
      <c r="G90" s="7" t="s">
        <v>13</v>
      </c>
      <c r="H90" s="7" t="s">
        <v>1154</v>
      </c>
      <c r="I90" s="7" t="s">
        <v>340</v>
      </c>
      <c r="J90" s="7" t="s">
        <v>118</v>
      </c>
      <c r="K90" s="7">
        <v>0</v>
      </c>
      <c r="L90" s="9">
        <v>0</v>
      </c>
      <c r="M90" s="9">
        <v>1</v>
      </c>
      <c r="N90" s="7" t="s">
        <v>28</v>
      </c>
      <c r="O90" s="7" t="s">
        <v>28</v>
      </c>
      <c r="P90" s="7"/>
      <c r="Q90" s="7" t="s">
        <v>14</v>
      </c>
      <c r="R90" s="7" t="s">
        <v>14</v>
      </c>
      <c r="S90" s="7" t="s">
        <v>17</v>
      </c>
      <c r="T90" s="7"/>
      <c r="U90" s="10" t="s">
        <v>1505</v>
      </c>
    </row>
    <row r="91" spans="1:21" ht="12.75" customHeight="1">
      <c r="A91" s="6" t="s">
        <v>1588</v>
      </c>
      <c r="B91" s="7" t="s">
        <v>1589</v>
      </c>
      <c r="C91" s="23">
        <v>44476</v>
      </c>
      <c r="D91" s="23">
        <v>44477</v>
      </c>
      <c r="E91" s="9">
        <v>1</v>
      </c>
      <c r="F91" s="9">
        <v>336</v>
      </c>
      <c r="G91" s="7" t="s">
        <v>13</v>
      </c>
      <c r="H91" s="7" t="s">
        <v>1154</v>
      </c>
      <c r="I91" s="7" t="s">
        <v>118</v>
      </c>
      <c r="J91" s="7" t="s">
        <v>118</v>
      </c>
      <c r="K91" s="7">
        <v>1</v>
      </c>
      <c r="L91" s="9">
        <v>0</v>
      </c>
      <c r="M91" s="9">
        <v>0</v>
      </c>
      <c r="N91" s="7" t="s">
        <v>28</v>
      </c>
      <c r="O91" s="7" t="s">
        <v>28</v>
      </c>
      <c r="P91" s="7" t="s">
        <v>107</v>
      </c>
      <c r="Q91" s="7" t="s">
        <v>14</v>
      </c>
      <c r="R91" s="7" t="s">
        <v>14</v>
      </c>
      <c r="S91" s="7" t="s">
        <v>16</v>
      </c>
      <c r="T91" s="7"/>
      <c r="U91" s="10" t="s">
        <v>1491</v>
      </c>
    </row>
    <row r="92" spans="1:21">
      <c r="A92" s="6" t="s">
        <v>1590</v>
      </c>
      <c r="B92" s="7" t="s">
        <v>1527</v>
      </c>
      <c r="C92" s="23">
        <v>44481</v>
      </c>
      <c r="D92" s="23">
        <v>44483</v>
      </c>
      <c r="E92" s="9">
        <v>1</v>
      </c>
      <c r="F92">
        <v>320</v>
      </c>
      <c r="G92" s="7" t="s">
        <v>12</v>
      </c>
      <c r="H92" s="7" t="s">
        <v>118</v>
      </c>
      <c r="I92" s="7" t="s">
        <v>340</v>
      </c>
      <c r="J92" s="7" t="s">
        <v>122</v>
      </c>
      <c r="K92" s="7">
        <v>0</v>
      </c>
      <c r="L92" s="9">
        <v>0</v>
      </c>
      <c r="M92" s="9">
        <v>0</v>
      </c>
      <c r="N92" s="7" t="s">
        <v>33</v>
      </c>
      <c r="O92" s="7" t="s">
        <v>33</v>
      </c>
      <c r="P92" s="9"/>
      <c r="Q92" s="7" t="s">
        <v>15</v>
      </c>
      <c r="R92" s="7" t="s">
        <v>15</v>
      </c>
      <c r="S92" s="7" t="s">
        <v>16</v>
      </c>
      <c r="T92" s="7"/>
      <c r="U92" s="10" t="s">
        <v>1528</v>
      </c>
    </row>
    <row r="93" spans="1:21" ht="26.4">
      <c r="A93" s="6" t="s">
        <v>1591</v>
      </c>
      <c r="B93" s="7" t="s">
        <v>1592</v>
      </c>
      <c r="C93" s="23">
        <v>44484</v>
      </c>
      <c r="D93" s="23">
        <v>44487</v>
      </c>
      <c r="E93" s="9">
        <v>1</v>
      </c>
      <c r="F93" s="9">
        <v>336</v>
      </c>
      <c r="G93" s="7" t="s">
        <v>13</v>
      </c>
      <c r="H93" s="7" t="s">
        <v>1154</v>
      </c>
      <c r="I93" s="7" t="s">
        <v>340</v>
      </c>
      <c r="J93" s="7" t="s">
        <v>122</v>
      </c>
      <c r="K93" s="7">
        <v>1</v>
      </c>
      <c r="L93" s="9">
        <v>0</v>
      </c>
      <c r="M93" s="9">
        <v>0</v>
      </c>
      <c r="N93" s="7" t="s">
        <v>29</v>
      </c>
      <c r="O93" s="7" t="s">
        <v>29</v>
      </c>
      <c r="P93" s="9"/>
      <c r="Q93" s="7" t="s">
        <v>14</v>
      </c>
      <c r="R93" s="7" t="s">
        <v>14</v>
      </c>
      <c r="S93" s="7" t="s">
        <v>17</v>
      </c>
      <c r="T93" s="7"/>
      <c r="U93" s="10" t="s">
        <v>1505</v>
      </c>
    </row>
    <row r="94" spans="1:21">
      <c r="A94" s="6" t="s">
        <v>1593</v>
      </c>
      <c r="B94" s="7" t="s">
        <v>454</v>
      </c>
      <c r="C94" s="23">
        <v>44479</v>
      </c>
      <c r="D94" s="23">
        <v>44484</v>
      </c>
      <c r="E94" s="9">
        <v>1</v>
      </c>
      <c r="F94" s="9">
        <v>256</v>
      </c>
      <c r="G94" s="7" t="s">
        <v>13</v>
      </c>
      <c r="H94" s="7" t="s">
        <v>118</v>
      </c>
      <c r="I94" s="7" t="s">
        <v>118</v>
      </c>
      <c r="J94" s="7" t="s">
        <v>122</v>
      </c>
      <c r="K94" s="7">
        <v>1</v>
      </c>
      <c r="L94" s="9">
        <v>0</v>
      </c>
      <c r="M94" s="9">
        <v>0</v>
      </c>
      <c r="N94" s="7" t="s">
        <v>28</v>
      </c>
      <c r="O94" s="7" t="s">
        <v>28</v>
      </c>
      <c r="P94" s="7" t="s">
        <v>1172</v>
      </c>
      <c r="Q94" s="7" t="s">
        <v>14</v>
      </c>
      <c r="R94" s="7" t="s">
        <v>14</v>
      </c>
      <c r="S94" s="7" t="s">
        <v>16</v>
      </c>
      <c r="T94" s="7" t="s">
        <v>1594</v>
      </c>
      <c r="U94" s="10" t="s">
        <v>1490</v>
      </c>
    </row>
    <row r="95" spans="1:21">
      <c r="A95" s="6" t="s">
        <v>1595</v>
      </c>
      <c r="B95" s="7" t="s">
        <v>1596</v>
      </c>
      <c r="C95" s="23">
        <v>44483</v>
      </c>
      <c r="D95" s="23">
        <v>44484</v>
      </c>
      <c r="E95" s="9">
        <v>1</v>
      </c>
      <c r="F95" s="9">
        <v>480</v>
      </c>
      <c r="G95" s="7" t="s">
        <v>13</v>
      </c>
      <c r="H95" s="7" t="s">
        <v>118</v>
      </c>
      <c r="I95" s="7" t="s">
        <v>118</v>
      </c>
      <c r="J95" s="7" t="s">
        <v>122</v>
      </c>
      <c r="K95" s="7">
        <v>0</v>
      </c>
      <c r="L95" s="9">
        <v>0</v>
      </c>
      <c r="M95" s="9">
        <v>0</v>
      </c>
      <c r="N95" s="7" t="s">
        <v>28</v>
      </c>
      <c r="O95" s="7" t="s">
        <v>28</v>
      </c>
      <c r="P95" s="9"/>
      <c r="Q95" s="7" t="s">
        <v>14</v>
      </c>
      <c r="R95" s="7" t="s">
        <v>14</v>
      </c>
      <c r="S95" s="7" t="s">
        <v>16</v>
      </c>
      <c r="T95" s="7"/>
      <c r="U95" s="10" t="s">
        <v>1500</v>
      </c>
    </row>
    <row r="96" spans="1:21" ht="26.4">
      <c r="A96" s="6" t="s">
        <v>1597</v>
      </c>
      <c r="B96" s="7" t="s">
        <v>1598</v>
      </c>
      <c r="C96" s="23">
        <v>44487</v>
      </c>
      <c r="D96" s="23">
        <v>44492</v>
      </c>
      <c r="E96" s="9">
        <v>1</v>
      </c>
      <c r="F96">
        <v>352</v>
      </c>
      <c r="G96" s="7" t="s">
        <v>13</v>
      </c>
      <c r="H96" s="7" t="s">
        <v>1154</v>
      </c>
      <c r="I96" s="7" t="s">
        <v>118</v>
      </c>
      <c r="J96" s="7" t="s">
        <v>118</v>
      </c>
      <c r="K96" s="7">
        <v>0</v>
      </c>
      <c r="L96" s="9">
        <v>0</v>
      </c>
      <c r="M96" s="9">
        <v>0</v>
      </c>
      <c r="N96" s="7" t="s">
        <v>29</v>
      </c>
      <c r="O96" s="7" t="s">
        <v>29</v>
      </c>
      <c r="P96" s="9"/>
      <c r="Q96" s="7" t="s">
        <v>14</v>
      </c>
      <c r="R96" s="7" t="s">
        <v>14</v>
      </c>
      <c r="S96" s="7" t="s">
        <v>17</v>
      </c>
      <c r="T96" s="7"/>
      <c r="U96" s="10" t="s">
        <v>1505</v>
      </c>
    </row>
    <row r="97" spans="1:21" ht="13.8" customHeight="1">
      <c r="A97" s="6" t="s">
        <v>1599</v>
      </c>
      <c r="B97" s="7" t="s">
        <v>117</v>
      </c>
      <c r="C97" s="23">
        <v>44476</v>
      </c>
      <c r="D97" s="23">
        <v>44492</v>
      </c>
      <c r="E97" s="9">
        <v>1</v>
      </c>
      <c r="F97" s="9">
        <v>408</v>
      </c>
      <c r="G97" s="7" t="s">
        <v>13</v>
      </c>
      <c r="H97" s="7" t="s">
        <v>118</v>
      </c>
      <c r="I97" s="7" t="s">
        <v>118</v>
      </c>
      <c r="J97" s="7" t="s">
        <v>118</v>
      </c>
      <c r="K97" s="7">
        <v>1</v>
      </c>
      <c r="L97" s="9">
        <v>0</v>
      </c>
      <c r="M97" s="9">
        <v>0</v>
      </c>
      <c r="N97" s="7" t="s">
        <v>28</v>
      </c>
      <c r="O97" s="7" t="s">
        <v>28</v>
      </c>
      <c r="P97" s="7" t="s">
        <v>1476</v>
      </c>
      <c r="Q97" s="7" t="s">
        <v>14</v>
      </c>
      <c r="R97" s="7" t="s">
        <v>14</v>
      </c>
      <c r="S97" s="7" t="s">
        <v>159</v>
      </c>
      <c r="T97" s="7"/>
      <c r="U97" s="10" t="s">
        <v>1492</v>
      </c>
    </row>
    <row r="98" spans="1:21" ht="26.4">
      <c r="A98" s="7" t="s">
        <v>1600</v>
      </c>
      <c r="B98" s="7" t="s">
        <v>1601</v>
      </c>
      <c r="C98" s="23">
        <v>44176</v>
      </c>
      <c r="D98" s="23">
        <v>44496</v>
      </c>
      <c r="E98" s="9">
        <v>1</v>
      </c>
      <c r="F98" s="9">
        <v>309</v>
      </c>
      <c r="G98" s="7" t="s">
        <v>13</v>
      </c>
      <c r="H98" s="7" t="s">
        <v>1154</v>
      </c>
      <c r="I98" s="7" t="s">
        <v>118</v>
      </c>
      <c r="J98" s="7" t="s">
        <v>118</v>
      </c>
      <c r="K98" s="7">
        <v>1</v>
      </c>
      <c r="L98" s="9">
        <v>1</v>
      </c>
      <c r="M98" s="9">
        <v>1</v>
      </c>
      <c r="N98" s="7" t="s">
        <v>29</v>
      </c>
      <c r="O98" s="7" t="s">
        <v>29</v>
      </c>
      <c r="Q98" s="7" t="s">
        <v>14</v>
      </c>
      <c r="R98" s="7" t="s">
        <v>14</v>
      </c>
      <c r="S98" s="7" t="s">
        <v>16</v>
      </c>
      <c r="T98" s="7"/>
      <c r="U98" s="10" t="s">
        <v>1491</v>
      </c>
    </row>
    <row r="99" spans="1:21" ht="12.75" customHeight="1">
      <c r="A99" s="7" t="s">
        <v>1602</v>
      </c>
      <c r="B99" s="7" t="s">
        <v>1558</v>
      </c>
      <c r="C99" s="23">
        <v>44484</v>
      </c>
      <c r="D99" s="23">
        <v>44504</v>
      </c>
      <c r="E99" s="9">
        <v>1</v>
      </c>
      <c r="F99" s="9">
        <v>160</v>
      </c>
      <c r="G99" s="7" t="s">
        <v>13</v>
      </c>
      <c r="H99" s="7" t="s">
        <v>1154</v>
      </c>
      <c r="I99" s="7" t="s">
        <v>340</v>
      </c>
      <c r="J99" s="7" t="s">
        <v>122</v>
      </c>
      <c r="K99" s="7">
        <v>0</v>
      </c>
      <c r="L99" s="9">
        <v>0</v>
      </c>
      <c r="M99" s="9">
        <v>0</v>
      </c>
      <c r="N99" s="7" t="s">
        <v>1559</v>
      </c>
      <c r="O99" s="7" t="s">
        <v>1559</v>
      </c>
      <c r="P99" s="9"/>
      <c r="Q99" s="7" t="s">
        <v>1560</v>
      </c>
      <c r="R99" s="7" t="s">
        <v>14</v>
      </c>
      <c r="S99" s="7" t="s">
        <v>17</v>
      </c>
      <c r="T99" s="9"/>
      <c r="U99" s="10" t="s">
        <v>1505</v>
      </c>
    </row>
    <row r="100" spans="1:21" ht="12.75" customHeight="1">
      <c r="A100" s="7" t="s">
        <v>1603</v>
      </c>
      <c r="B100" s="82" t="s">
        <v>1604</v>
      </c>
      <c r="C100" s="23">
        <v>44504</v>
      </c>
      <c r="D100" s="23">
        <v>44506</v>
      </c>
      <c r="E100" s="9">
        <v>1</v>
      </c>
      <c r="F100" s="9">
        <v>15</v>
      </c>
      <c r="G100" s="7" t="s">
        <v>13</v>
      </c>
      <c r="H100" s="7" t="s">
        <v>118</v>
      </c>
      <c r="I100" s="7" t="s">
        <v>340</v>
      </c>
      <c r="J100" s="7" t="s">
        <v>118</v>
      </c>
      <c r="K100" s="7">
        <v>0</v>
      </c>
      <c r="L100" s="9">
        <v>0</v>
      </c>
      <c r="M100" s="9">
        <v>0</v>
      </c>
      <c r="N100" s="7" t="s">
        <v>29</v>
      </c>
      <c r="O100" s="7" t="s">
        <v>29</v>
      </c>
      <c r="P100" s="9"/>
      <c r="Q100" s="7" t="s">
        <v>14</v>
      </c>
      <c r="R100" s="7" t="s">
        <v>14</v>
      </c>
      <c r="S100" s="7" t="s">
        <v>17</v>
      </c>
      <c r="T100" s="7"/>
      <c r="U100" s="10" t="s">
        <v>1505</v>
      </c>
    </row>
    <row r="101" spans="1:21" ht="12.75" customHeight="1">
      <c r="A101" s="7" t="s">
        <v>1605</v>
      </c>
      <c r="B101" s="82" t="s">
        <v>655</v>
      </c>
      <c r="C101" s="23">
        <v>44506</v>
      </c>
      <c r="D101" s="23">
        <v>44510</v>
      </c>
      <c r="E101" s="9">
        <v>1</v>
      </c>
      <c r="F101" s="9">
        <v>96</v>
      </c>
      <c r="G101" s="7" t="s">
        <v>13</v>
      </c>
      <c r="H101" s="7" t="s">
        <v>118</v>
      </c>
      <c r="I101" s="7" t="s">
        <v>340</v>
      </c>
      <c r="J101" s="7" t="s">
        <v>122</v>
      </c>
      <c r="K101" s="7">
        <v>0</v>
      </c>
      <c r="L101" s="9">
        <v>0</v>
      </c>
      <c r="M101" s="9">
        <v>0</v>
      </c>
      <c r="N101" s="7" t="s">
        <v>29</v>
      </c>
      <c r="O101" s="7" t="s">
        <v>29</v>
      </c>
      <c r="P101" s="9"/>
      <c r="Q101" s="7" t="s">
        <v>14</v>
      </c>
      <c r="R101" s="7" t="s">
        <v>14</v>
      </c>
      <c r="S101" s="7" t="s">
        <v>16</v>
      </c>
      <c r="T101" s="7"/>
      <c r="U101" s="10" t="s">
        <v>1579</v>
      </c>
    </row>
    <row r="102" spans="1:21" ht="12.75" customHeight="1">
      <c r="A102" s="7" t="s">
        <v>1606</v>
      </c>
      <c r="B102" s="82" t="s">
        <v>1607</v>
      </c>
      <c r="C102" s="23">
        <v>44485</v>
      </c>
      <c r="D102" s="23">
        <v>44489</v>
      </c>
      <c r="E102" s="9">
        <v>1</v>
      </c>
      <c r="F102" s="9">
        <v>366</v>
      </c>
      <c r="G102" s="7" t="s">
        <v>13</v>
      </c>
      <c r="H102" s="7" t="s">
        <v>1154</v>
      </c>
      <c r="I102" s="7" t="s">
        <v>118</v>
      </c>
      <c r="J102" s="7" t="s">
        <v>122</v>
      </c>
      <c r="K102" s="7">
        <v>0</v>
      </c>
      <c r="L102" s="9">
        <v>0</v>
      </c>
      <c r="M102" s="9">
        <v>0</v>
      </c>
      <c r="N102" s="7" t="s">
        <v>32</v>
      </c>
      <c r="O102" s="7" t="s">
        <v>32</v>
      </c>
      <c r="P102" s="7"/>
      <c r="Q102" s="7"/>
      <c r="R102" s="7" t="s">
        <v>14</v>
      </c>
      <c r="S102" s="7" t="s">
        <v>17</v>
      </c>
      <c r="T102" s="7"/>
      <c r="U102" s="10" t="s">
        <v>1505</v>
      </c>
    </row>
    <row r="103" spans="1:21" ht="13.8" customHeight="1">
      <c r="A103" s="7" t="s">
        <v>1608</v>
      </c>
      <c r="B103" s="82" t="s">
        <v>1609</v>
      </c>
      <c r="C103" s="23">
        <v>44484</v>
      </c>
      <c r="D103" s="23">
        <v>44485</v>
      </c>
      <c r="E103" s="9">
        <v>1</v>
      </c>
      <c r="F103" s="9">
        <v>320</v>
      </c>
      <c r="G103" s="7" t="s">
        <v>13</v>
      </c>
      <c r="H103" s="7" t="s">
        <v>1154</v>
      </c>
      <c r="I103" s="7" t="s">
        <v>340</v>
      </c>
      <c r="J103" s="7" t="s">
        <v>122</v>
      </c>
      <c r="K103" s="7">
        <v>0</v>
      </c>
      <c r="L103" s="9">
        <v>0</v>
      </c>
      <c r="M103" s="9">
        <v>0</v>
      </c>
      <c r="N103" s="7" t="s">
        <v>32</v>
      </c>
      <c r="O103" s="7" t="s">
        <v>28</v>
      </c>
      <c r="P103" s="7"/>
      <c r="Q103" s="7" t="s">
        <v>14</v>
      </c>
      <c r="R103" s="7" t="s">
        <v>14</v>
      </c>
      <c r="S103" s="7" t="s">
        <v>16</v>
      </c>
      <c r="T103" s="7"/>
      <c r="U103" s="10" t="s">
        <v>1510</v>
      </c>
    </row>
    <row r="104" spans="1:21" ht="12.75" customHeight="1">
      <c r="A104" s="7" t="s">
        <v>1610</v>
      </c>
      <c r="B104" s="82" t="s">
        <v>1611</v>
      </c>
      <c r="C104" s="23">
        <v>44485</v>
      </c>
      <c r="D104" s="23">
        <v>44530</v>
      </c>
      <c r="E104" s="9">
        <v>1</v>
      </c>
      <c r="F104" s="9">
        <v>291</v>
      </c>
      <c r="G104" s="7" t="s">
        <v>13</v>
      </c>
      <c r="H104" s="7" t="s">
        <v>1154</v>
      </c>
      <c r="I104" s="7" t="s">
        <v>340</v>
      </c>
      <c r="J104" s="7" t="s">
        <v>122</v>
      </c>
      <c r="K104" s="7">
        <v>0</v>
      </c>
      <c r="L104" s="9">
        <v>0</v>
      </c>
      <c r="M104" s="9">
        <v>0</v>
      </c>
      <c r="N104" s="7" t="s">
        <v>29</v>
      </c>
      <c r="O104" s="7" t="s">
        <v>29</v>
      </c>
      <c r="P104" s="9"/>
      <c r="Q104" s="7" t="s">
        <v>14</v>
      </c>
      <c r="R104" s="7" t="s">
        <v>14</v>
      </c>
      <c r="S104" s="7" t="s">
        <v>17</v>
      </c>
      <c r="T104" s="7"/>
      <c r="U104" s="10" t="s">
        <v>1505</v>
      </c>
    </row>
    <row r="105" spans="1:21" ht="26.4">
      <c r="A105" s="7" t="s">
        <v>1612</v>
      </c>
      <c r="B105" s="82" t="s">
        <v>1613</v>
      </c>
      <c r="C105" s="23">
        <v>44489</v>
      </c>
      <c r="D105" s="23">
        <v>44495</v>
      </c>
      <c r="E105" s="9">
        <v>1</v>
      </c>
      <c r="F105" s="9">
        <v>348</v>
      </c>
      <c r="G105" s="7" t="s">
        <v>13</v>
      </c>
      <c r="H105" s="7" t="s">
        <v>1154</v>
      </c>
      <c r="I105" s="7" t="s">
        <v>118</v>
      </c>
      <c r="J105" s="7" t="s">
        <v>118</v>
      </c>
      <c r="K105" s="7">
        <v>0</v>
      </c>
      <c r="L105" s="9">
        <v>0</v>
      </c>
      <c r="M105" s="9">
        <v>0</v>
      </c>
      <c r="N105" s="7" t="s">
        <v>28</v>
      </c>
      <c r="O105" s="7" t="s">
        <v>28</v>
      </c>
      <c r="P105" s="9"/>
      <c r="Q105" s="7" t="s">
        <v>14</v>
      </c>
      <c r="R105" s="7" t="s">
        <v>14</v>
      </c>
      <c r="S105" s="7" t="s">
        <v>16</v>
      </c>
      <c r="T105" s="7"/>
      <c r="U105" s="10" t="s">
        <v>1549</v>
      </c>
    </row>
    <row r="106" spans="1:21" ht="12.75" customHeight="1">
      <c r="A106" s="7" t="s">
        <v>1619</v>
      </c>
      <c r="B106" s="82" t="s">
        <v>1620</v>
      </c>
      <c r="C106" s="23">
        <v>44496</v>
      </c>
      <c r="D106" s="23">
        <v>44496</v>
      </c>
      <c r="E106" s="9">
        <v>1</v>
      </c>
      <c r="F106" s="9">
        <v>495</v>
      </c>
      <c r="G106" s="7" t="s">
        <v>12</v>
      </c>
      <c r="H106" s="7" t="s">
        <v>118</v>
      </c>
      <c r="I106" s="7" t="s">
        <v>118</v>
      </c>
      <c r="J106" s="7" t="s">
        <v>118</v>
      </c>
      <c r="K106" s="7">
        <v>0</v>
      </c>
      <c r="L106" s="9">
        <v>0</v>
      </c>
      <c r="M106" s="9">
        <v>0</v>
      </c>
      <c r="N106" s="7" t="s">
        <v>29</v>
      </c>
      <c r="O106" s="7" t="s">
        <v>29</v>
      </c>
      <c r="P106" s="9"/>
      <c r="Q106" s="7" t="s">
        <v>14</v>
      </c>
      <c r="R106" s="7" t="s">
        <v>14</v>
      </c>
      <c r="S106" s="7" t="s">
        <v>16</v>
      </c>
      <c r="T106" s="7"/>
      <c r="U106" s="10" t="s">
        <v>1505</v>
      </c>
    </row>
    <row r="107" spans="1:21" ht="12.6" customHeight="1">
      <c r="A107" s="7" t="s">
        <v>1614</v>
      </c>
      <c r="B107" s="82" t="s">
        <v>1569</v>
      </c>
      <c r="C107" s="23">
        <v>44496</v>
      </c>
      <c r="D107" s="23">
        <v>44497</v>
      </c>
      <c r="E107" s="9">
        <v>1</v>
      </c>
      <c r="F107" s="9">
        <v>404</v>
      </c>
      <c r="G107" s="7" t="s">
        <v>13</v>
      </c>
      <c r="H107" s="7" t="s">
        <v>118</v>
      </c>
      <c r="I107" s="7" t="s">
        <v>340</v>
      </c>
      <c r="J107" s="7" t="s">
        <v>118</v>
      </c>
      <c r="K107" s="7">
        <v>0</v>
      </c>
      <c r="L107" s="9">
        <v>0</v>
      </c>
      <c r="M107" s="9">
        <v>0</v>
      </c>
      <c r="N107" s="7" t="s">
        <v>32</v>
      </c>
      <c r="O107" s="7" t="s">
        <v>32</v>
      </c>
      <c r="P107" s="7"/>
      <c r="Q107" s="7" t="s">
        <v>14</v>
      </c>
      <c r="R107" s="7" t="s">
        <v>14</v>
      </c>
      <c r="S107" s="7" t="s">
        <v>16</v>
      </c>
      <c r="T107" s="7"/>
      <c r="U107" s="10" t="s">
        <v>1505</v>
      </c>
    </row>
    <row r="108" spans="1:21" ht="26.4">
      <c r="A108" s="7" t="s">
        <v>1617</v>
      </c>
      <c r="B108" s="82" t="s">
        <v>1618</v>
      </c>
      <c r="C108" s="23">
        <v>44497</v>
      </c>
      <c r="D108" s="23">
        <v>44498</v>
      </c>
      <c r="E108" s="9">
        <v>1</v>
      </c>
      <c r="F108" s="9">
        <v>536</v>
      </c>
      <c r="G108" s="7" t="s">
        <v>13</v>
      </c>
      <c r="H108" s="7" t="s">
        <v>1154</v>
      </c>
      <c r="I108" s="7" t="s">
        <v>118</v>
      </c>
      <c r="J108" s="7" t="s">
        <v>122</v>
      </c>
      <c r="K108" s="7">
        <v>0</v>
      </c>
      <c r="L108" s="9">
        <v>0</v>
      </c>
      <c r="M108" s="9">
        <v>0</v>
      </c>
      <c r="N108" s="7" t="s">
        <v>29</v>
      </c>
      <c r="O108" s="7" t="s">
        <v>29</v>
      </c>
      <c r="P108" s="9"/>
      <c r="Q108" s="7" t="s">
        <v>14</v>
      </c>
      <c r="R108" s="7" t="s">
        <v>14</v>
      </c>
      <c r="S108" s="7" t="s">
        <v>16</v>
      </c>
      <c r="T108" s="7"/>
      <c r="U108" s="10" t="s">
        <v>1491</v>
      </c>
    </row>
    <row r="109" spans="1:21" ht="12.75" customHeight="1">
      <c r="A109" s="7" t="s">
        <v>1616</v>
      </c>
      <c r="B109" s="82" t="s">
        <v>1281</v>
      </c>
      <c r="C109" s="23">
        <v>44530</v>
      </c>
      <c r="D109" s="23">
        <v>44531</v>
      </c>
      <c r="E109" s="9">
        <v>1</v>
      </c>
      <c r="F109" s="9">
        <v>514</v>
      </c>
      <c r="G109" s="7" t="s">
        <v>13</v>
      </c>
      <c r="H109" s="7" t="s">
        <v>118</v>
      </c>
      <c r="I109" s="7" t="s">
        <v>340</v>
      </c>
      <c r="J109" s="7" t="s">
        <v>118</v>
      </c>
      <c r="K109" s="7">
        <v>0</v>
      </c>
      <c r="L109" s="9">
        <v>0</v>
      </c>
      <c r="M109" s="9">
        <v>0</v>
      </c>
      <c r="N109" s="7" t="s">
        <v>29</v>
      </c>
      <c r="O109" s="7" t="s">
        <v>29</v>
      </c>
      <c r="P109" s="9"/>
      <c r="Q109" s="7" t="s">
        <v>14</v>
      </c>
      <c r="R109" s="7" t="s">
        <v>14</v>
      </c>
      <c r="S109" s="7" t="s">
        <v>17</v>
      </c>
      <c r="T109" s="7"/>
      <c r="U109" s="10" t="s">
        <v>1505</v>
      </c>
    </row>
    <row r="110" spans="1:21">
      <c r="A110" s="7" t="s">
        <v>1615</v>
      </c>
      <c r="B110" s="82" t="s">
        <v>1085</v>
      </c>
      <c r="C110" s="23">
        <v>44530</v>
      </c>
      <c r="D110" s="23">
        <v>44535</v>
      </c>
      <c r="E110" s="9">
        <v>1</v>
      </c>
      <c r="F110" s="9">
        <v>528</v>
      </c>
      <c r="G110" s="7" t="s">
        <v>12</v>
      </c>
      <c r="H110" s="7" t="s">
        <v>118</v>
      </c>
      <c r="I110" s="7" t="s">
        <v>340</v>
      </c>
      <c r="J110" s="7" t="s">
        <v>118</v>
      </c>
      <c r="K110" s="7">
        <v>0</v>
      </c>
      <c r="L110" s="9">
        <v>0</v>
      </c>
      <c r="M110" s="9">
        <v>0</v>
      </c>
      <c r="N110" s="7" t="s">
        <v>28</v>
      </c>
      <c r="O110" s="7" t="s">
        <v>28</v>
      </c>
      <c r="P110" s="7"/>
      <c r="Q110" s="7" t="s">
        <v>14</v>
      </c>
      <c r="R110" s="7" t="s">
        <v>14</v>
      </c>
      <c r="S110" s="7" t="s">
        <v>16</v>
      </c>
      <c r="T110" s="7"/>
      <c r="U110" s="10" t="s">
        <v>1500</v>
      </c>
    </row>
    <row r="111" spans="1:21" ht="13.8" customHeight="1">
      <c r="A111" s="7" t="s">
        <v>1621</v>
      </c>
      <c r="B111" s="82" t="s">
        <v>267</v>
      </c>
      <c r="C111" s="23">
        <v>44531</v>
      </c>
      <c r="D111" s="23">
        <v>44538</v>
      </c>
      <c r="E111" s="9">
        <v>1</v>
      </c>
      <c r="F111" s="9">
        <v>253</v>
      </c>
      <c r="G111" s="7" t="s">
        <v>13</v>
      </c>
      <c r="H111" s="7" t="s">
        <v>118</v>
      </c>
      <c r="I111" s="7" t="s">
        <v>340</v>
      </c>
      <c r="J111" s="7" t="s">
        <v>118</v>
      </c>
      <c r="K111" s="7">
        <v>0</v>
      </c>
      <c r="L111" s="9">
        <v>0</v>
      </c>
      <c r="M111" s="9">
        <v>0</v>
      </c>
      <c r="N111" s="7" t="s">
        <v>28</v>
      </c>
      <c r="O111" s="7" t="s">
        <v>28</v>
      </c>
      <c r="P111" s="7"/>
      <c r="Q111" s="7" t="s">
        <v>14</v>
      </c>
      <c r="R111" s="7" t="s">
        <v>14</v>
      </c>
      <c r="S111" s="7" t="s">
        <v>16</v>
      </c>
      <c r="T111" s="7"/>
      <c r="U111" s="10" t="s">
        <v>1481</v>
      </c>
    </row>
    <row r="112" spans="1:21">
      <c r="A112" s="7" t="s">
        <v>1622</v>
      </c>
      <c r="B112" s="82" t="s">
        <v>1623</v>
      </c>
      <c r="C112" s="23">
        <v>44531</v>
      </c>
      <c r="D112" s="23">
        <v>44538</v>
      </c>
      <c r="E112" s="9">
        <v>1</v>
      </c>
      <c r="F112" s="9">
        <v>312</v>
      </c>
      <c r="G112" s="7" t="s">
        <v>13</v>
      </c>
      <c r="H112" s="7" t="s">
        <v>1154</v>
      </c>
      <c r="I112" s="7" t="s">
        <v>118</v>
      </c>
      <c r="J112" s="7" t="s">
        <v>122</v>
      </c>
      <c r="K112" s="7">
        <v>0</v>
      </c>
      <c r="L112" s="9">
        <v>1</v>
      </c>
      <c r="M112" s="9">
        <v>0</v>
      </c>
      <c r="N112" s="7" t="s">
        <v>28</v>
      </c>
      <c r="O112" s="7" t="s">
        <v>28</v>
      </c>
      <c r="P112" s="9"/>
      <c r="Q112" s="7" t="s">
        <v>14</v>
      </c>
      <c r="R112" s="7" t="s">
        <v>14</v>
      </c>
      <c r="S112" s="7" t="s">
        <v>17</v>
      </c>
      <c r="T112" s="7"/>
      <c r="U112" s="77" t="s">
        <v>1505</v>
      </c>
    </row>
    <row r="113" spans="1:21" ht="12.75" customHeight="1">
      <c r="A113" s="7" t="s">
        <v>1624</v>
      </c>
      <c r="B113" s="7" t="s">
        <v>1394</v>
      </c>
      <c r="C113" s="23">
        <v>44538</v>
      </c>
      <c r="D113" s="23">
        <v>44539</v>
      </c>
      <c r="E113" s="9">
        <v>1</v>
      </c>
      <c r="F113" s="9">
        <v>247</v>
      </c>
      <c r="G113" s="7" t="s">
        <v>13</v>
      </c>
      <c r="H113" s="7" t="s">
        <v>118</v>
      </c>
      <c r="I113" s="7" t="s">
        <v>340</v>
      </c>
      <c r="J113" s="7" t="s">
        <v>118</v>
      </c>
      <c r="K113" s="7">
        <v>0</v>
      </c>
      <c r="L113" s="9">
        <v>0</v>
      </c>
      <c r="M113" s="9">
        <v>0</v>
      </c>
      <c r="N113" s="7" t="s">
        <v>29</v>
      </c>
      <c r="O113" s="7" t="s">
        <v>29</v>
      </c>
      <c r="P113" s="9"/>
      <c r="Q113" s="7" t="s">
        <v>14</v>
      </c>
      <c r="R113" s="7" t="s">
        <v>14</v>
      </c>
      <c r="S113" s="7" t="s">
        <v>16</v>
      </c>
      <c r="T113" s="7"/>
      <c r="U113" s="10" t="s">
        <v>1579</v>
      </c>
    </row>
    <row r="114" spans="1:21" ht="12.75" customHeight="1">
      <c r="A114" s="7" t="s">
        <v>1625</v>
      </c>
      <c r="B114" s="7" t="s">
        <v>1626</v>
      </c>
      <c r="C114" s="23">
        <v>44538</v>
      </c>
      <c r="D114" s="23">
        <v>44539</v>
      </c>
      <c r="E114" s="9">
        <v>1</v>
      </c>
      <c r="F114" s="9">
        <v>400</v>
      </c>
      <c r="G114" s="7" t="s">
        <v>13</v>
      </c>
      <c r="H114" s="7" t="s">
        <v>118</v>
      </c>
      <c r="I114" s="7" t="s">
        <v>118</v>
      </c>
      <c r="J114" s="7" t="s">
        <v>118</v>
      </c>
      <c r="K114" s="7">
        <v>0</v>
      </c>
      <c r="L114" s="9">
        <v>0</v>
      </c>
      <c r="M114" s="9">
        <v>0</v>
      </c>
      <c r="N114" s="7" t="s">
        <v>32</v>
      </c>
      <c r="O114" s="7" t="s">
        <v>32</v>
      </c>
      <c r="P114" s="7"/>
      <c r="Q114" s="7" t="s">
        <v>14</v>
      </c>
      <c r="R114" s="7" t="s">
        <v>14</v>
      </c>
      <c r="S114" s="7" t="s">
        <v>17</v>
      </c>
      <c r="T114" s="7"/>
      <c r="U114" s="10" t="s">
        <v>1492</v>
      </c>
    </row>
    <row r="115" spans="1:21" ht="26.4">
      <c r="A115" s="7" t="s">
        <v>1627</v>
      </c>
      <c r="B115" s="7" t="s">
        <v>1628</v>
      </c>
      <c r="C115" s="23">
        <v>44540</v>
      </c>
      <c r="D115" s="23">
        <v>44540</v>
      </c>
      <c r="E115" s="9">
        <v>1</v>
      </c>
      <c r="F115" s="9">
        <v>208</v>
      </c>
      <c r="G115" s="7" t="s">
        <v>13</v>
      </c>
      <c r="H115" s="7" t="s">
        <v>1154</v>
      </c>
      <c r="I115" s="7" t="s">
        <v>118</v>
      </c>
      <c r="J115" s="7" t="s">
        <v>118</v>
      </c>
      <c r="K115" s="7">
        <v>0</v>
      </c>
      <c r="L115" s="9">
        <v>0</v>
      </c>
      <c r="M115" s="9">
        <v>0</v>
      </c>
      <c r="N115" s="7" t="s">
        <v>338</v>
      </c>
      <c r="O115" s="7" t="s">
        <v>338</v>
      </c>
      <c r="P115" s="7"/>
      <c r="Q115" s="7" t="s">
        <v>14</v>
      </c>
      <c r="R115" s="7" t="s">
        <v>14</v>
      </c>
      <c r="S115" s="7" t="s">
        <v>17</v>
      </c>
      <c r="T115" s="7"/>
      <c r="U115" s="10" t="s">
        <v>1505</v>
      </c>
    </row>
    <row r="116" spans="1:21" ht="12.6" customHeight="1">
      <c r="A116" s="7" t="s">
        <v>1629</v>
      </c>
      <c r="B116" s="7" t="s">
        <v>1569</v>
      </c>
      <c r="C116" s="23">
        <v>44539</v>
      </c>
      <c r="D116" s="23">
        <v>44540</v>
      </c>
      <c r="E116" s="9">
        <v>1</v>
      </c>
      <c r="F116" s="9">
        <v>352</v>
      </c>
      <c r="G116" s="7" t="s">
        <v>13</v>
      </c>
      <c r="H116" s="7" t="s">
        <v>118</v>
      </c>
      <c r="I116" s="7" t="s">
        <v>340</v>
      </c>
      <c r="J116" s="7" t="s">
        <v>118</v>
      </c>
      <c r="K116" s="7">
        <v>0</v>
      </c>
      <c r="L116" s="9">
        <v>0</v>
      </c>
      <c r="M116" s="9">
        <v>0</v>
      </c>
      <c r="N116" s="7" t="s">
        <v>32</v>
      </c>
      <c r="O116" s="7" t="s">
        <v>32</v>
      </c>
      <c r="P116" s="7"/>
      <c r="Q116" s="7" t="s">
        <v>14</v>
      </c>
      <c r="R116" s="7" t="s">
        <v>14</v>
      </c>
      <c r="S116" s="7" t="s">
        <v>16</v>
      </c>
      <c r="T116" s="7"/>
      <c r="U116" s="10" t="s">
        <v>1505</v>
      </c>
    </row>
    <row r="117" spans="1:21" ht="13.8" customHeight="1">
      <c r="A117" s="7" t="s">
        <v>1630</v>
      </c>
      <c r="B117" s="7" t="s">
        <v>1631</v>
      </c>
      <c r="C117" s="23">
        <v>44540</v>
      </c>
      <c r="D117" s="23">
        <v>44541</v>
      </c>
      <c r="E117" s="9">
        <v>1</v>
      </c>
      <c r="F117" s="9">
        <v>288</v>
      </c>
      <c r="G117" s="26" t="s">
        <v>13</v>
      </c>
      <c r="H117" s="7" t="s">
        <v>1154</v>
      </c>
      <c r="I117" s="7" t="s">
        <v>340</v>
      </c>
      <c r="J117" s="7" t="s">
        <v>122</v>
      </c>
      <c r="K117" s="7">
        <v>0</v>
      </c>
      <c r="L117" s="9">
        <v>0</v>
      </c>
      <c r="M117" s="9">
        <v>0</v>
      </c>
      <c r="N117" s="7" t="s">
        <v>338</v>
      </c>
      <c r="O117" s="7" t="s">
        <v>338</v>
      </c>
      <c r="P117" s="7"/>
      <c r="Q117" s="7" t="s">
        <v>1381</v>
      </c>
      <c r="R117" s="7" t="s">
        <v>14</v>
      </c>
      <c r="S117" s="7" t="s">
        <v>17</v>
      </c>
      <c r="T117" s="7"/>
      <c r="U117" s="10" t="s">
        <v>1505</v>
      </c>
    </row>
    <row r="118" spans="1:21" ht="12.75" customHeight="1">
      <c r="A118" s="7" t="s">
        <v>1632</v>
      </c>
      <c r="B118" s="7" t="s">
        <v>1633</v>
      </c>
      <c r="C118" s="23">
        <v>44541</v>
      </c>
      <c r="D118" s="23">
        <v>44542</v>
      </c>
      <c r="E118" s="9">
        <v>1</v>
      </c>
      <c r="F118" s="9">
        <v>400</v>
      </c>
      <c r="G118" s="7" t="s">
        <v>13</v>
      </c>
      <c r="H118" s="7" t="s">
        <v>118</v>
      </c>
      <c r="I118" s="7" t="s">
        <v>340</v>
      </c>
      <c r="J118" s="7" t="s">
        <v>118</v>
      </c>
      <c r="K118" s="7">
        <v>0</v>
      </c>
      <c r="L118" s="9">
        <v>0</v>
      </c>
      <c r="M118" s="9">
        <v>0</v>
      </c>
      <c r="N118" s="7" t="s">
        <v>28</v>
      </c>
      <c r="O118" s="7" t="s">
        <v>28</v>
      </c>
      <c r="P118" s="9"/>
      <c r="Q118" s="7" t="s">
        <v>14</v>
      </c>
      <c r="R118" s="7" t="s">
        <v>14</v>
      </c>
      <c r="S118" s="7" t="s">
        <v>17</v>
      </c>
      <c r="T118" s="7"/>
      <c r="U118" s="10" t="s">
        <v>1505</v>
      </c>
    </row>
    <row r="119" spans="1:21" ht="12.75" customHeight="1">
      <c r="A119" s="7" t="s">
        <v>1634</v>
      </c>
      <c r="B119" s="7" t="s">
        <v>1633</v>
      </c>
      <c r="C119" s="23">
        <v>44542</v>
      </c>
      <c r="D119" s="23">
        <v>44543</v>
      </c>
      <c r="E119" s="9">
        <v>1</v>
      </c>
      <c r="F119" s="9">
        <v>376</v>
      </c>
      <c r="G119" s="7" t="s">
        <v>13</v>
      </c>
      <c r="H119" s="7" t="s">
        <v>118</v>
      </c>
      <c r="I119" s="7" t="s">
        <v>340</v>
      </c>
      <c r="J119" s="7" t="s">
        <v>118</v>
      </c>
      <c r="K119" s="7">
        <v>0</v>
      </c>
      <c r="L119" s="9">
        <v>0</v>
      </c>
      <c r="M119" s="9">
        <v>0</v>
      </c>
      <c r="N119" s="7" t="s">
        <v>28</v>
      </c>
      <c r="O119" s="7" t="s">
        <v>28</v>
      </c>
      <c r="P119" s="9"/>
      <c r="Q119" s="7" t="s">
        <v>14</v>
      </c>
      <c r="R119" s="7" t="s">
        <v>14</v>
      </c>
      <c r="S119" s="7" t="s">
        <v>17</v>
      </c>
      <c r="T119" s="7"/>
      <c r="U119" s="10" t="s">
        <v>1505</v>
      </c>
    </row>
    <row r="120" spans="1:21">
      <c r="A120" s="7" t="s">
        <v>1635</v>
      </c>
      <c r="B120" s="7" t="s">
        <v>1636</v>
      </c>
      <c r="C120" s="23">
        <v>44543</v>
      </c>
      <c r="D120" s="23">
        <v>44545</v>
      </c>
      <c r="E120" s="9">
        <v>1</v>
      </c>
      <c r="F120" s="9">
        <v>400</v>
      </c>
      <c r="G120" s="7" t="s">
        <v>13</v>
      </c>
      <c r="H120" s="7" t="s">
        <v>118</v>
      </c>
      <c r="I120" s="7" t="s">
        <v>340</v>
      </c>
      <c r="J120" s="7" t="s">
        <v>118</v>
      </c>
      <c r="K120" s="7">
        <v>0</v>
      </c>
      <c r="L120" s="9">
        <v>0</v>
      </c>
      <c r="M120" s="9">
        <v>0</v>
      </c>
      <c r="N120" s="7" t="s">
        <v>32</v>
      </c>
      <c r="O120" s="7" t="s">
        <v>32</v>
      </c>
      <c r="P120" s="7"/>
      <c r="Q120" s="7" t="s">
        <v>14</v>
      </c>
      <c r="R120" s="7" t="s">
        <v>14</v>
      </c>
      <c r="S120" s="7" t="s">
        <v>17</v>
      </c>
      <c r="T120" s="7"/>
      <c r="U120" s="10" t="s">
        <v>1505</v>
      </c>
    </row>
    <row r="121" spans="1:21">
      <c r="A121" s="7" t="s">
        <v>1637</v>
      </c>
      <c r="B121" s="7" t="s">
        <v>1527</v>
      </c>
      <c r="C121" s="23">
        <v>44545</v>
      </c>
      <c r="D121" s="23">
        <v>44545</v>
      </c>
      <c r="E121" s="9">
        <v>1</v>
      </c>
      <c r="F121" s="9">
        <v>252</v>
      </c>
      <c r="G121" s="7" t="s">
        <v>13</v>
      </c>
      <c r="H121" s="7" t="s">
        <v>118</v>
      </c>
      <c r="I121" s="7" t="s">
        <v>340</v>
      </c>
      <c r="J121" s="7" t="s">
        <v>122</v>
      </c>
      <c r="K121" s="7">
        <v>0</v>
      </c>
      <c r="L121" s="9">
        <v>0</v>
      </c>
      <c r="M121" s="9">
        <v>0</v>
      </c>
      <c r="N121" s="7" t="s">
        <v>33</v>
      </c>
      <c r="O121" s="7" t="s">
        <v>33</v>
      </c>
      <c r="P121" s="9"/>
      <c r="Q121" s="7" t="s">
        <v>15</v>
      </c>
      <c r="R121" s="7" t="s">
        <v>15</v>
      </c>
      <c r="S121" s="7" t="s">
        <v>16</v>
      </c>
      <c r="T121" s="7"/>
      <c r="U121" s="10" t="s">
        <v>1528</v>
      </c>
    </row>
    <row r="122" spans="1:21">
      <c r="A122" s="7" t="s">
        <v>1638</v>
      </c>
      <c r="B122" s="7" t="s">
        <v>1636</v>
      </c>
      <c r="C122" s="23">
        <v>44545</v>
      </c>
      <c r="D122" s="23">
        <v>44546</v>
      </c>
      <c r="E122" s="9">
        <v>1</v>
      </c>
      <c r="F122" s="9">
        <v>400</v>
      </c>
      <c r="G122" s="7" t="s">
        <v>13</v>
      </c>
      <c r="H122" s="7" t="s">
        <v>118</v>
      </c>
      <c r="I122" s="7" t="s">
        <v>340</v>
      </c>
      <c r="J122" s="7" t="s">
        <v>118</v>
      </c>
      <c r="K122" s="7">
        <v>0</v>
      </c>
      <c r="L122" s="9">
        <v>0</v>
      </c>
      <c r="M122" s="9">
        <v>0</v>
      </c>
      <c r="N122" s="7" t="s">
        <v>32</v>
      </c>
      <c r="O122" s="7" t="s">
        <v>32</v>
      </c>
      <c r="P122" s="7"/>
      <c r="Q122" s="7" t="s">
        <v>14</v>
      </c>
      <c r="R122" s="7" t="s">
        <v>14</v>
      </c>
      <c r="S122" s="7" t="s">
        <v>17</v>
      </c>
      <c r="T122" s="7"/>
      <c r="U122" s="10" t="s">
        <v>1505</v>
      </c>
    </row>
    <row r="123" spans="1:21" ht="26.4">
      <c r="A123" s="7" t="s">
        <v>1639</v>
      </c>
      <c r="B123" s="7" t="s">
        <v>1640</v>
      </c>
      <c r="C123" s="23">
        <v>44543</v>
      </c>
      <c r="D123" s="23">
        <v>44549</v>
      </c>
      <c r="E123" s="9">
        <v>1</v>
      </c>
      <c r="F123" s="9">
        <v>400</v>
      </c>
      <c r="G123" s="7" t="s">
        <v>13</v>
      </c>
      <c r="H123" s="7" t="s">
        <v>1154</v>
      </c>
      <c r="I123" s="7" t="s">
        <v>340</v>
      </c>
      <c r="J123" s="7" t="s">
        <v>122</v>
      </c>
      <c r="K123" s="7">
        <v>0</v>
      </c>
      <c r="L123" s="9">
        <v>0</v>
      </c>
      <c r="M123" s="9">
        <v>0</v>
      </c>
      <c r="N123" s="7" t="s">
        <v>32</v>
      </c>
      <c r="O123" s="7" t="s">
        <v>32</v>
      </c>
      <c r="P123" s="7"/>
      <c r="Q123" s="7" t="s">
        <v>14</v>
      </c>
      <c r="R123" s="7" t="s">
        <v>14</v>
      </c>
      <c r="S123" s="7" t="s">
        <v>17</v>
      </c>
      <c r="T123" s="7"/>
      <c r="U123" s="10" t="s">
        <v>1505</v>
      </c>
    </row>
    <row r="124" spans="1:21">
      <c r="A124" s="7" t="s">
        <v>1641</v>
      </c>
      <c r="B124" s="7" t="s">
        <v>1642</v>
      </c>
      <c r="C124" s="23">
        <v>44549</v>
      </c>
      <c r="D124" s="23">
        <v>44550</v>
      </c>
      <c r="E124" s="9">
        <v>1</v>
      </c>
      <c r="F124" s="9">
        <v>294</v>
      </c>
      <c r="G124" s="7" t="s">
        <v>13</v>
      </c>
      <c r="H124" s="7" t="s">
        <v>118</v>
      </c>
      <c r="I124" s="7" t="s">
        <v>340</v>
      </c>
      <c r="J124" s="7" t="s">
        <v>122</v>
      </c>
      <c r="K124" s="7">
        <v>0</v>
      </c>
      <c r="L124" s="9">
        <v>0</v>
      </c>
      <c r="M124" s="9">
        <v>0</v>
      </c>
      <c r="N124" s="7" t="s">
        <v>1466</v>
      </c>
      <c r="O124" s="7" t="s">
        <v>1466</v>
      </c>
      <c r="P124" s="7"/>
      <c r="Q124" s="7" t="s">
        <v>1465</v>
      </c>
      <c r="R124" s="7" t="s">
        <v>14</v>
      </c>
      <c r="S124" s="7" t="s">
        <v>17</v>
      </c>
      <c r="T124" s="7"/>
      <c r="U124" s="10" t="s">
        <v>1505</v>
      </c>
    </row>
    <row r="125" spans="1:21">
      <c r="A125" s="7" t="s">
        <v>1643</v>
      </c>
      <c r="B125" s="7" t="s">
        <v>1644</v>
      </c>
      <c r="C125" s="23">
        <v>44538</v>
      </c>
      <c r="D125" s="23">
        <v>44551</v>
      </c>
      <c r="E125" s="9">
        <v>1</v>
      </c>
      <c r="F125" s="9">
        <v>560</v>
      </c>
      <c r="G125" s="7" t="s">
        <v>12</v>
      </c>
      <c r="H125" s="7" t="s">
        <v>118</v>
      </c>
      <c r="I125" s="7" t="s">
        <v>118</v>
      </c>
      <c r="J125" s="7" t="s">
        <v>118</v>
      </c>
      <c r="K125" s="7">
        <v>1</v>
      </c>
      <c r="L125" s="9">
        <v>0</v>
      </c>
      <c r="M125" s="9">
        <v>0</v>
      </c>
      <c r="N125" s="7" t="s">
        <v>942</v>
      </c>
      <c r="O125" s="7" t="s">
        <v>942</v>
      </c>
      <c r="P125" s="7"/>
      <c r="Q125" s="7" t="s">
        <v>20</v>
      </c>
      <c r="R125" s="7" t="s">
        <v>14</v>
      </c>
      <c r="S125" s="7" t="s">
        <v>16</v>
      </c>
      <c r="T125" s="7" t="s">
        <v>1493</v>
      </c>
      <c r="U125" s="10" t="s">
        <v>1490</v>
      </c>
    </row>
    <row r="126" spans="1:21" ht="12.75" customHeight="1">
      <c r="A126" s="6" t="s">
        <v>1645</v>
      </c>
      <c r="B126" s="7" t="s">
        <v>1577</v>
      </c>
      <c r="C126" s="23">
        <v>44551</v>
      </c>
      <c r="D126" s="23">
        <v>44553</v>
      </c>
      <c r="E126" s="9">
        <v>1</v>
      </c>
      <c r="F126" s="9">
        <v>464</v>
      </c>
      <c r="G126" s="7" t="s">
        <v>13</v>
      </c>
      <c r="H126" s="7" t="s">
        <v>118</v>
      </c>
      <c r="I126" s="7" t="s">
        <v>340</v>
      </c>
      <c r="J126" s="7" t="s">
        <v>118</v>
      </c>
      <c r="K126" s="7">
        <v>0</v>
      </c>
      <c r="L126" s="9">
        <v>0</v>
      </c>
      <c r="M126" s="9">
        <v>0</v>
      </c>
      <c r="N126" s="7" t="s">
        <v>315</v>
      </c>
      <c r="O126" s="7" t="s">
        <v>315</v>
      </c>
      <c r="P126" s="9"/>
      <c r="Q126" s="7" t="s">
        <v>14</v>
      </c>
      <c r="R126" s="7" t="s">
        <v>14</v>
      </c>
      <c r="S126" s="7" t="s">
        <v>17</v>
      </c>
      <c r="T126" s="7"/>
      <c r="U126" s="10" t="s">
        <v>1505</v>
      </c>
    </row>
    <row r="127" spans="1:21" s="1" customFormat="1" ht="12.75" customHeight="1">
      <c r="A127" s="19" t="s">
        <v>51</v>
      </c>
      <c r="B127" s="19"/>
      <c r="C127" s="19"/>
      <c r="D127" s="19"/>
      <c r="E127" s="43">
        <f>SUM(E2:E126)</f>
        <v>125</v>
      </c>
      <c r="F127" s="43">
        <f>SUM(F2:F126)</f>
        <v>39652</v>
      </c>
      <c r="G127" s="43">
        <f>COUNTIF(G2:G126,"Paper")</f>
        <v>51</v>
      </c>
      <c r="H127" s="43">
        <f>COUNTIF(H2:H126,"F")</f>
        <v>84</v>
      </c>
      <c r="I127" s="43">
        <f>COUNTIF(I2:I126,"F")</f>
        <v>54</v>
      </c>
      <c r="J127" s="43">
        <f>COUNTIF(J2:J126,"F")</f>
        <v>89</v>
      </c>
      <c r="K127" s="43">
        <f>SUM(K2:K126)</f>
        <v>52</v>
      </c>
      <c r="L127" s="43">
        <f>SUM(L2:L126)</f>
        <v>6</v>
      </c>
      <c r="M127" s="43">
        <f>SUM(M2:M126)</f>
        <v>6</v>
      </c>
      <c r="N127" s="19">
        <f>COUNTIF(N2:N126, "Canada")</f>
        <v>32</v>
      </c>
      <c r="O127" s="19">
        <f>COUNTIF(O2:O126, "Canada")</f>
        <v>37</v>
      </c>
      <c r="P127" s="19">
        <v>29</v>
      </c>
      <c r="Q127" s="20">
        <f>COUNTIF(Q2:Q126, "English")</f>
        <v>87</v>
      </c>
      <c r="R127" s="20">
        <f>COUNTIF(R2:R126, "English")</f>
        <v>117</v>
      </c>
      <c r="S127" s="19">
        <f>COUNTIF(S2:S126,"Home")</f>
        <v>78</v>
      </c>
      <c r="T127" s="19"/>
      <c r="U127" s="19"/>
    </row>
    <row r="128" spans="1:21" s="1" customFormat="1" ht="13.5" customHeight="1" thickBot="1">
      <c r="B128" s="1" t="s">
        <v>1473</v>
      </c>
      <c r="E128" s="1" t="s">
        <v>18</v>
      </c>
      <c r="F128" s="2" t="s">
        <v>2</v>
      </c>
      <c r="G128" s="2" t="s">
        <v>12</v>
      </c>
      <c r="H128" s="2" t="s">
        <v>22</v>
      </c>
      <c r="I128" s="2" t="s">
        <v>341</v>
      </c>
      <c r="J128" s="2" t="s">
        <v>19</v>
      </c>
      <c r="K128" s="2" t="s">
        <v>1534</v>
      </c>
      <c r="L128" s="2" t="s">
        <v>50</v>
      </c>
      <c r="M128" s="2" t="s">
        <v>1279</v>
      </c>
      <c r="N128" s="2" t="s">
        <v>28</v>
      </c>
      <c r="O128" s="2" t="s">
        <v>28</v>
      </c>
      <c r="P128" s="2" t="s">
        <v>107</v>
      </c>
      <c r="Q128" s="2" t="s">
        <v>14</v>
      </c>
      <c r="R128" s="2" t="s">
        <v>14</v>
      </c>
      <c r="S128" s="2" t="s">
        <v>16</v>
      </c>
    </row>
    <row r="129" spans="2:19">
      <c r="B129" s="83">
        <f>$F$127/$E$127</f>
        <v>317.21600000000001</v>
      </c>
      <c r="C129" s="31"/>
      <c r="D129" s="31"/>
      <c r="E129" s="30"/>
      <c r="F129" s="30" t="s">
        <v>66</v>
      </c>
      <c r="G129" s="5">
        <f>COUNTIF(G2:G126,"Audio")</f>
        <v>73</v>
      </c>
      <c r="H129" s="5">
        <f>COUNTIF(H2:H126,"N")</f>
        <v>41</v>
      </c>
      <c r="I129" s="5">
        <f>COUNTIF(I2:I126,"B")</f>
        <v>71</v>
      </c>
      <c r="J129" s="5">
        <f>COUNTIF(J2:J126,"M")</f>
        <v>36</v>
      </c>
      <c r="K129" s="42">
        <f>E127-K127</f>
        <v>73</v>
      </c>
      <c r="L129" s="22"/>
      <c r="M129" s="22"/>
      <c r="N129" s="2">
        <f>COUNTIF(N2:N126, "US")</f>
        <v>29</v>
      </c>
      <c r="O129" s="2">
        <f>COUNTIF(O2:O126, "US")</f>
        <v>40</v>
      </c>
      <c r="P129" s="2">
        <f>COUNTIF(P2:P126, "Jewish")</f>
        <v>0</v>
      </c>
      <c r="Q129" s="2">
        <f>COUNTIF(Q2:Q126, "French")</f>
        <v>9</v>
      </c>
      <c r="R129" s="2">
        <f>COUNTIF(R2:R126, "French")</f>
        <v>7</v>
      </c>
      <c r="S129" s="2">
        <f>COUNTIF(S2:S126,"Library")</f>
        <v>41</v>
      </c>
    </row>
    <row r="130" spans="2:19" ht="12.75" customHeight="1">
      <c r="E130" s="27" t="s">
        <v>48</v>
      </c>
      <c r="F130">
        <f>AVERAGE(F2:F126)</f>
        <v>317.21600000000001</v>
      </c>
      <c r="G130" s="2" t="s">
        <v>13</v>
      </c>
      <c r="H130" s="2" t="s">
        <v>21</v>
      </c>
      <c r="I130" s="2" t="s">
        <v>342</v>
      </c>
      <c r="J130" s="2" t="s">
        <v>23</v>
      </c>
      <c r="K130" s="2" t="s">
        <v>87</v>
      </c>
      <c r="L130" s="5"/>
      <c r="M130" s="5"/>
      <c r="N130" s="2" t="s">
        <v>29</v>
      </c>
      <c r="O130" s="2" t="s">
        <v>29</v>
      </c>
      <c r="P130" s="2" t="s">
        <v>102</v>
      </c>
      <c r="Q130" s="2" t="s">
        <v>15</v>
      </c>
      <c r="R130" s="2" t="s">
        <v>15</v>
      </c>
      <c r="S130" s="2" t="s">
        <v>17</v>
      </c>
    </row>
    <row r="131" spans="2:19" ht="13.8" thickBot="1">
      <c r="E131" s="25" t="s">
        <v>62</v>
      </c>
      <c r="F131">
        <f>F141/SQRT(E127)</f>
        <v>12.158743483467942</v>
      </c>
      <c r="G131" s="21"/>
      <c r="H131" s="21"/>
      <c r="I131" s="21"/>
      <c r="J131" s="21"/>
      <c r="K131" s="22"/>
      <c r="N131" s="2">
        <f>COUNTIF(N2:N126, "UK")</f>
        <v>13</v>
      </c>
      <c r="O131" s="2">
        <f>COUNTIF(O2:O126, "UK")</f>
        <v>13</v>
      </c>
      <c r="P131" s="2">
        <f>COUNTIF(O2:O126, "Kurdish")</f>
        <v>0</v>
      </c>
      <c r="Q131" s="2">
        <f>COUNTIF(Q2:Q126, "Arabic")</f>
        <v>8</v>
      </c>
      <c r="R131" s="2">
        <f>COUNTIF(R2:R126, "Arabic")</f>
        <v>1</v>
      </c>
      <c r="S131" s="2">
        <f>COUNTIF(S2:S126,"Borrowed")</f>
        <v>4</v>
      </c>
    </row>
    <row r="132" spans="2:19" ht="13.5" customHeight="1">
      <c r="E132" s="27" t="s">
        <v>46</v>
      </c>
      <c r="F132" s="3">
        <f>MEDIAN(F2:F126)</f>
        <v>320</v>
      </c>
      <c r="G132" s="5"/>
      <c r="H132" s="31"/>
      <c r="I132" s="31"/>
      <c r="J132" s="49" t="s">
        <v>89</v>
      </c>
      <c r="K132" s="5"/>
      <c r="N132" s="4" t="s">
        <v>32</v>
      </c>
      <c r="O132" s="2" t="s">
        <v>32</v>
      </c>
      <c r="P132" s="2" t="s">
        <v>103</v>
      </c>
      <c r="Q132" s="2" t="s">
        <v>20</v>
      </c>
      <c r="R132" s="2" t="s">
        <v>20</v>
      </c>
      <c r="S132" s="2" t="s">
        <v>104</v>
      </c>
    </row>
    <row r="133" spans="2:19">
      <c r="E133" s="27" t="s">
        <v>47</v>
      </c>
      <c r="F133" s="3">
        <f>_xlfn.MODE.SNGL(F2:F126)</f>
        <v>336</v>
      </c>
      <c r="G133" s="21"/>
      <c r="H133" s="26" t="s">
        <v>12</v>
      </c>
      <c r="I133" s="26"/>
      <c r="J133" s="21">
        <f>G127/E127</f>
        <v>0.40799999999999997</v>
      </c>
      <c r="K133" s="21"/>
      <c r="N133" s="4">
        <f>COUNTIF(N2:N126,"Afghanistan")</f>
        <v>0</v>
      </c>
      <c r="O133" s="4">
        <f>COUNTIF(O2:O126, "Australia")</f>
        <v>2</v>
      </c>
      <c r="P133" s="2"/>
      <c r="Q133" s="2">
        <f>COUNTIF(Q2:Q126, "Greek")</f>
        <v>0</v>
      </c>
      <c r="R133" s="3"/>
      <c r="S133" s="2">
        <f>COUNTIF(S2:S126,"Wordfest")</f>
        <v>2</v>
      </c>
    </row>
    <row r="134" spans="2:19" ht="12.75" customHeight="1">
      <c r="E134" s="25" t="s">
        <v>56</v>
      </c>
      <c r="F134" s="25">
        <f>MIN(F2:F126)</f>
        <v>15</v>
      </c>
      <c r="G134" s="5"/>
      <c r="H134" s="26" t="s">
        <v>13</v>
      </c>
      <c r="I134" s="26"/>
      <c r="J134" s="21">
        <f>G129/E127</f>
        <v>0.58399999999999996</v>
      </c>
      <c r="K134" s="26"/>
      <c r="N134" s="4" t="s">
        <v>108</v>
      </c>
      <c r="O134" s="4" t="s">
        <v>92</v>
      </c>
      <c r="P134" s="2"/>
      <c r="Q134" s="2" t="s">
        <v>27</v>
      </c>
      <c r="R134" s="3"/>
      <c r="S134" s="2" t="s">
        <v>159</v>
      </c>
    </row>
    <row r="135" spans="2:19">
      <c r="E135" s="25" t="s">
        <v>57</v>
      </c>
      <c r="F135">
        <f>MAX(F2:F126)</f>
        <v>717</v>
      </c>
      <c r="H135" s="43" t="s">
        <v>22</v>
      </c>
      <c r="I135" s="43"/>
      <c r="J135" s="44">
        <f>H127/E127</f>
        <v>0.67200000000000004</v>
      </c>
      <c r="N135" s="4">
        <f>COUNTIF(N2:N126,"Australia")</f>
        <v>2</v>
      </c>
      <c r="O135" s="4">
        <f>COUNTIF(O2:O126, "Cameroon")</f>
        <v>0</v>
      </c>
      <c r="Q135" s="2">
        <f>COUNTIF(Q2:Q126, "Hebrew")</f>
        <v>0</v>
      </c>
      <c r="R135" s="3"/>
    </row>
    <row r="136" spans="2:19" ht="12.75" customHeight="1">
      <c r="E136" s="27" t="s">
        <v>58</v>
      </c>
      <c r="F136" s="5">
        <f>F135-F134</f>
        <v>702</v>
      </c>
      <c r="G136" s="40"/>
      <c r="H136" s="45" t="s">
        <v>21</v>
      </c>
      <c r="I136" s="45"/>
      <c r="J136" s="46">
        <f>H129/E127</f>
        <v>0.32800000000000001</v>
      </c>
      <c r="N136" s="4" t="s">
        <v>92</v>
      </c>
      <c r="O136" s="4" t="s">
        <v>105</v>
      </c>
      <c r="Q136" s="2" t="s">
        <v>26</v>
      </c>
      <c r="R136" s="3"/>
    </row>
    <row r="137" spans="2:19">
      <c r="E137" s="24" t="s">
        <v>59</v>
      </c>
      <c r="F137" s="5">
        <f>QUARTILE(F2:F126,1)</f>
        <v>229</v>
      </c>
      <c r="H137" s="28" t="s">
        <v>19</v>
      </c>
      <c r="I137" s="28"/>
      <c r="J137" s="21">
        <f>J127/E127</f>
        <v>0.71199999999999997</v>
      </c>
      <c r="N137" s="4">
        <f>COUNTIF(N2:N126, "Cameroon")</f>
        <v>0</v>
      </c>
      <c r="O137" s="4">
        <f>COUNTIF(O2:O126, "Egypt")</f>
        <v>1</v>
      </c>
      <c r="Q137" s="2">
        <f>COUNTIF(Q2:Q126, "Italian")</f>
        <v>1</v>
      </c>
      <c r="R137" s="3"/>
    </row>
    <row r="138" spans="2:19">
      <c r="E138" s="25" t="s">
        <v>60</v>
      </c>
      <c r="F138" s="26">
        <f>QUARTILE(F2:F126,3)</f>
        <v>391</v>
      </c>
      <c r="H138" s="28" t="s">
        <v>23</v>
      </c>
      <c r="I138" s="28"/>
      <c r="J138" s="21">
        <f>J129/E127</f>
        <v>0.28799999999999998</v>
      </c>
      <c r="N138" s="4" t="s">
        <v>105</v>
      </c>
      <c r="O138" s="4" t="s">
        <v>43</v>
      </c>
      <c r="Q138" s="2" t="s">
        <v>25</v>
      </c>
      <c r="R138" s="3"/>
    </row>
    <row r="139" spans="2:19">
      <c r="E139" s="27" t="s">
        <v>61</v>
      </c>
      <c r="F139" s="5">
        <f>F138-F137</f>
        <v>162</v>
      </c>
      <c r="H139" s="43" t="s">
        <v>1534</v>
      </c>
      <c r="I139" s="43"/>
      <c r="J139" s="44">
        <f>K127/E127</f>
        <v>0.41599999999999998</v>
      </c>
      <c r="N139" s="4">
        <f>COUNTIF(N2:N126,"Chile")</f>
        <v>3</v>
      </c>
      <c r="O139" s="2">
        <f>COUNTIF(O2:O126, "France")</f>
        <v>6</v>
      </c>
      <c r="Q139" s="2">
        <f>COUNTIF(Q2:Q126, "Japanese")</f>
        <v>2</v>
      </c>
      <c r="R139" s="3"/>
    </row>
    <row r="140" spans="2:19">
      <c r="E140" s="25" t="s">
        <v>64</v>
      </c>
      <c r="F140" s="5">
        <f>_xlfn.VAR.S(F2:F126)</f>
        <v>18479.380387096771</v>
      </c>
      <c r="H140" s="47" t="s">
        <v>87</v>
      </c>
      <c r="I140" s="47"/>
      <c r="J140" s="48">
        <f>K129/E127</f>
        <v>0.58399999999999996</v>
      </c>
      <c r="N140" s="4" t="s">
        <v>97</v>
      </c>
      <c r="O140" s="2" t="s">
        <v>33</v>
      </c>
      <c r="Q140" s="2" t="s">
        <v>24</v>
      </c>
      <c r="R140" s="3"/>
    </row>
    <row r="141" spans="2:19">
      <c r="E141" s="27" t="s">
        <v>63</v>
      </c>
      <c r="F141" s="5">
        <f>STDEVA(F2:F126)</f>
        <v>135.93888475008455</v>
      </c>
      <c r="H141" s="28" t="s">
        <v>88</v>
      </c>
      <c r="I141" s="28"/>
      <c r="J141" s="41">
        <f>L127/E127</f>
        <v>4.8000000000000001E-2</v>
      </c>
      <c r="N141" s="4">
        <f>COUNTIF(N2:N126,"Croatia")</f>
        <v>0</v>
      </c>
      <c r="O141" s="4">
        <f>COUNTIF(O2:O126, "Greece")</f>
        <v>0</v>
      </c>
      <c r="Q141" s="4">
        <f>COUNTIF(Q2:Q126, "Korean")</f>
        <v>0</v>
      </c>
      <c r="R141" s="3"/>
    </row>
    <row r="142" spans="2:19">
      <c r="E142" s="27" t="s">
        <v>65</v>
      </c>
      <c r="F142" s="26">
        <f>CONFIDENCE(0.05,F141,E127)</f>
        <v>23.830699324858241</v>
      </c>
      <c r="H142" s="78" t="s">
        <v>1180</v>
      </c>
      <c r="I142" s="78"/>
      <c r="J142" s="79">
        <f>M127/E127</f>
        <v>4.8000000000000001E-2</v>
      </c>
      <c r="N142" s="4" t="s">
        <v>36</v>
      </c>
      <c r="O142" s="4" t="s">
        <v>44</v>
      </c>
      <c r="Q142" s="4" t="s">
        <v>112</v>
      </c>
      <c r="R142" s="3"/>
    </row>
    <row r="143" spans="2:19">
      <c r="E143" s="25" t="s">
        <v>67</v>
      </c>
      <c r="F143" s="24">
        <f>_xlfn.CONFIDENCE.T(0.05, F141, E127)</f>
        <v>24.065559219726996</v>
      </c>
      <c r="N143" s="4">
        <f>COUNTIF(N2:N126, "Dominican Republic")</f>
        <v>0</v>
      </c>
      <c r="O143" s="4">
        <f>COUNTIF(O2:O126, "Israel")</f>
        <v>0</v>
      </c>
      <c r="Q143" s="4">
        <f>COUNTIF(Q2:Q126, "Russian")</f>
        <v>0</v>
      </c>
      <c r="R143" s="3"/>
    </row>
    <row r="144" spans="2:19">
      <c r="E144" s="25" t="s">
        <v>68</v>
      </c>
      <c r="F144">
        <f>F130-F142</f>
        <v>293.38530067514176</v>
      </c>
      <c r="N144" s="4" t="s">
        <v>94</v>
      </c>
      <c r="O144" s="4" t="s">
        <v>42</v>
      </c>
      <c r="Q144" s="4" t="s">
        <v>53</v>
      </c>
      <c r="R144" s="3"/>
    </row>
    <row r="145" spans="3:18">
      <c r="D145" s="26"/>
      <c r="E145" s="33" t="s">
        <v>69</v>
      </c>
      <c r="F145" s="35">
        <f>F130+F142</f>
        <v>341.04669932485825</v>
      </c>
      <c r="N145" s="4">
        <f>COUNTIF(N2:N126, "Egypt")</f>
        <v>1</v>
      </c>
      <c r="O145" s="4">
        <f>COUNTIF(O2:O126, "Italy")</f>
        <v>1</v>
      </c>
      <c r="Q145" s="4">
        <f>COUNTIF(Q2:Q126, "Spanish")</f>
        <v>4</v>
      </c>
      <c r="R145" s="3"/>
    </row>
    <row r="146" spans="3:18" ht="13.8" thickBot="1">
      <c r="G146" s="37"/>
      <c r="N146" s="4" t="s">
        <v>43</v>
      </c>
      <c r="O146" s="2" t="s">
        <v>40</v>
      </c>
      <c r="Q146" s="2" t="s">
        <v>98</v>
      </c>
      <c r="R146" s="3"/>
    </row>
    <row r="147" spans="3:18" ht="14.25" customHeight="1">
      <c r="C147" s="38"/>
      <c r="D147" s="38"/>
      <c r="E147" s="39"/>
      <c r="F147" s="30" t="s">
        <v>86</v>
      </c>
      <c r="G147" s="32"/>
      <c r="N147" s="4">
        <f>COUNTIF(N2:N126, "France")</f>
        <v>3</v>
      </c>
      <c r="O147" s="4">
        <f>COUNTIF(O2:O126, "Japan")</f>
        <v>2</v>
      </c>
      <c r="Q147" s="4">
        <f>COUNTIF(Q2:Q126, "Sweden")</f>
        <v>0</v>
      </c>
      <c r="R147" s="3"/>
    </row>
    <row r="148" spans="3:18">
      <c r="C148" s="36" t="s">
        <v>70</v>
      </c>
      <c r="D148" s="36" t="s">
        <v>71</v>
      </c>
      <c r="E148" s="36"/>
      <c r="F148" s="36" t="s">
        <v>72</v>
      </c>
      <c r="G148" s="37"/>
      <c r="N148" s="4" t="s">
        <v>33</v>
      </c>
      <c r="O148" s="2" t="s">
        <v>39</v>
      </c>
      <c r="Q148" s="2" t="s">
        <v>100</v>
      </c>
      <c r="R148" s="3"/>
    </row>
    <row r="149" spans="3:18">
      <c r="C149" s="29">
        <v>99</v>
      </c>
      <c r="D149" s="32">
        <f t="array" ref="D149:D163">FREQUENCY(F2:F126,C149:C163)</f>
        <v>7</v>
      </c>
      <c r="E149" s="29"/>
      <c r="F149" s="33" t="s">
        <v>73</v>
      </c>
      <c r="G149" s="37"/>
      <c r="N149" s="4">
        <f>COUNTIF(N2:N126, "Russia")</f>
        <v>0</v>
      </c>
      <c r="O149" s="4">
        <f>COUNTIF(O2:O126, "Kyrgystan")</f>
        <v>0</v>
      </c>
      <c r="Q149" s="26"/>
      <c r="R149" s="3"/>
    </row>
    <row r="150" spans="3:18">
      <c r="C150" s="29">
        <v>199</v>
      </c>
      <c r="D150" s="32">
        <v>18</v>
      </c>
      <c r="E150" s="29"/>
      <c r="F150" s="33" t="s">
        <v>74</v>
      </c>
      <c r="G150" s="37"/>
      <c r="N150" s="4" t="s">
        <v>52</v>
      </c>
      <c r="O150" s="2" t="s">
        <v>115</v>
      </c>
      <c r="Q150" s="81" t="s">
        <v>1161</v>
      </c>
      <c r="R150" s="3"/>
    </row>
    <row r="151" spans="3:18">
      <c r="C151" s="29">
        <v>299</v>
      </c>
      <c r="D151" s="32">
        <v>31</v>
      </c>
      <c r="E151" s="29"/>
      <c r="F151" s="33" t="s">
        <v>75</v>
      </c>
      <c r="G151" s="37"/>
      <c r="N151" s="2">
        <f>COUNTIF(N2:N126, "Ghana")</f>
        <v>0</v>
      </c>
      <c r="O151" s="4">
        <f>COUNTIF(O2:O126, "New Zealand")</f>
        <v>0</v>
      </c>
      <c r="Q151" s="81" t="s">
        <v>1252</v>
      </c>
      <c r="R151" s="3"/>
    </row>
    <row r="152" spans="3:18" ht="12.75" customHeight="1">
      <c r="C152" s="29">
        <v>399</v>
      </c>
      <c r="D152" s="32">
        <v>39</v>
      </c>
      <c r="E152" s="29"/>
      <c r="F152" s="33" t="s">
        <v>76</v>
      </c>
      <c r="G152" s="37"/>
      <c r="N152" s="2" t="s">
        <v>37</v>
      </c>
      <c r="O152" s="2" t="s">
        <v>41</v>
      </c>
      <c r="Q152" s="81" t="s">
        <v>1304</v>
      </c>
      <c r="R152" s="3"/>
    </row>
    <row r="153" spans="3:18" ht="12.75" customHeight="1">
      <c r="C153" s="29">
        <v>499</v>
      </c>
      <c r="D153" s="32">
        <v>15</v>
      </c>
      <c r="E153" s="29"/>
      <c r="F153" s="33" t="s">
        <v>77</v>
      </c>
      <c r="G153" s="37"/>
      <c r="N153" s="4">
        <f>COUNTIF(N2:N126, "Greece")</f>
        <v>0</v>
      </c>
      <c r="O153" s="4">
        <f>COUNTIF(O2:O126, "Peru")</f>
        <v>0</v>
      </c>
      <c r="Q153" s="81" t="s">
        <v>1385</v>
      </c>
      <c r="R153" s="3"/>
    </row>
    <row r="154" spans="3:18" ht="12.75" customHeight="1">
      <c r="C154" s="29">
        <v>599</v>
      </c>
      <c r="D154" s="32">
        <v>12</v>
      </c>
      <c r="E154" s="29"/>
      <c r="F154" s="33" t="s">
        <v>78</v>
      </c>
      <c r="G154" s="37"/>
      <c r="N154" s="4" t="s">
        <v>44</v>
      </c>
      <c r="O154" s="2" t="s">
        <v>113</v>
      </c>
      <c r="Q154" s="81" t="s">
        <v>1561</v>
      </c>
      <c r="R154" s="3"/>
    </row>
    <row r="155" spans="3:18">
      <c r="C155" s="29">
        <v>699</v>
      </c>
      <c r="D155" s="32">
        <v>2</v>
      </c>
      <c r="E155" s="29"/>
      <c r="F155" s="33" t="s">
        <v>79</v>
      </c>
      <c r="G155" s="37"/>
      <c r="N155" s="4">
        <f>COUNTIF(N2:N126, "Haiti")</f>
        <v>0</v>
      </c>
      <c r="O155" s="4">
        <f>COUNTIF(O2:O126, "Russia")</f>
        <v>0</v>
      </c>
      <c r="Q155" s="2" t="s">
        <v>1465</v>
      </c>
    </row>
    <row r="156" spans="3:18">
      <c r="C156" s="29">
        <v>799</v>
      </c>
      <c r="D156" s="32">
        <v>1</v>
      </c>
      <c r="E156" s="29"/>
      <c r="F156" s="33" t="s">
        <v>80</v>
      </c>
      <c r="G156" s="37"/>
      <c r="N156" s="4" t="s">
        <v>35</v>
      </c>
      <c r="O156" s="2" t="s">
        <v>52</v>
      </c>
      <c r="Q156" s="2" t="s">
        <v>1381</v>
      </c>
    </row>
    <row r="157" spans="3:18">
      <c r="C157" s="29">
        <v>899</v>
      </c>
      <c r="D157" s="32">
        <v>0</v>
      </c>
      <c r="E157" s="29"/>
      <c r="F157" s="33" t="s">
        <v>81</v>
      </c>
      <c r="G157" s="37"/>
      <c r="N157" s="4">
        <f>COUNTIF(N2:N126, "India")</f>
        <v>0</v>
      </c>
      <c r="O157" s="4">
        <f>COUNTIF(O2:O126, "South Africa")</f>
        <v>0</v>
      </c>
      <c r="Q157" s="2"/>
    </row>
    <row r="158" spans="3:18">
      <c r="C158" s="29">
        <v>999</v>
      </c>
      <c r="D158" s="32">
        <v>0</v>
      </c>
      <c r="E158" s="29"/>
      <c r="F158" s="33" t="s">
        <v>82</v>
      </c>
      <c r="G158" s="37"/>
      <c r="N158" s="4" t="s">
        <v>54</v>
      </c>
      <c r="O158" s="2" t="s">
        <v>114</v>
      </c>
      <c r="Q158" s="2"/>
    </row>
    <row r="159" spans="3:18">
      <c r="C159" s="29">
        <v>1099</v>
      </c>
      <c r="D159" s="32">
        <v>0</v>
      </c>
      <c r="E159" s="29"/>
      <c r="F159" s="33" t="s">
        <v>83</v>
      </c>
      <c r="G159" s="37"/>
      <c r="N159" s="4">
        <f>COUNTIF(N2:N126, "Iran")</f>
        <v>2</v>
      </c>
      <c r="O159" s="4">
        <f>COUNTIF(O2:O126, "South Korea")</f>
        <v>0</v>
      </c>
      <c r="Q159" s="2"/>
    </row>
    <row r="160" spans="3:18">
      <c r="C160" s="29">
        <v>1199</v>
      </c>
      <c r="D160" s="32">
        <v>0</v>
      </c>
      <c r="E160" s="29"/>
      <c r="F160" s="33" t="s">
        <v>84</v>
      </c>
      <c r="G160" s="37"/>
      <c r="N160" s="4" t="s">
        <v>93</v>
      </c>
      <c r="O160" s="2" t="s">
        <v>106</v>
      </c>
      <c r="Q160" s="2"/>
    </row>
    <row r="161" spans="2:17">
      <c r="C161" s="29">
        <v>1299</v>
      </c>
      <c r="D161" s="32">
        <v>0</v>
      </c>
      <c r="E161" s="29"/>
      <c r="F161" s="33" t="s">
        <v>85</v>
      </c>
      <c r="G161" s="37"/>
      <c r="N161" s="4">
        <f>COUNTIF(N2:N126, "Israel")</f>
        <v>2</v>
      </c>
      <c r="O161" s="4">
        <f>COUNTIF(O2:O126, "Spain")</f>
        <v>0</v>
      </c>
      <c r="Q161" s="2"/>
    </row>
    <row r="162" spans="2:17">
      <c r="B162" s="32"/>
      <c r="C162" s="50">
        <v>1399</v>
      </c>
      <c r="D162">
        <v>0</v>
      </c>
      <c r="F162" s="25" t="s">
        <v>95</v>
      </c>
      <c r="N162" s="4" t="s">
        <v>42</v>
      </c>
      <c r="O162" s="2" t="s">
        <v>99</v>
      </c>
      <c r="Q162" s="2"/>
    </row>
    <row r="163" spans="2:17">
      <c r="C163" s="50">
        <v>1499</v>
      </c>
      <c r="D163">
        <v>0</v>
      </c>
      <c r="F163" s="25" t="s">
        <v>96</v>
      </c>
      <c r="N163" s="4">
        <f>COUNTIF(N2:N126, "Italy")</f>
        <v>1</v>
      </c>
      <c r="O163" s="4">
        <f>COUNTIF(O2:O126, "Sweden")</f>
        <v>0</v>
      </c>
      <c r="Q163" s="2"/>
    </row>
    <row r="164" spans="2:17">
      <c r="N164" s="4" t="s">
        <v>40</v>
      </c>
      <c r="O164" s="2" t="s">
        <v>101</v>
      </c>
    </row>
    <row r="165" spans="2:17">
      <c r="N165" s="4">
        <f>COUNTIF(N2:N126, "Jamaica")</f>
        <v>0</v>
      </c>
      <c r="O165" s="4">
        <f>COUNTIF(O2:O126, "Turkey")</f>
        <v>1</v>
      </c>
    </row>
    <row r="166" spans="2:17">
      <c r="N166" s="4" t="s">
        <v>45</v>
      </c>
      <c r="O166" s="2" t="s">
        <v>55</v>
      </c>
    </row>
    <row r="167" spans="2:17">
      <c r="N167" s="4">
        <f>COUNTIF(N2:N126, "Japan")</f>
        <v>2</v>
      </c>
    </row>
    <row r="168" spans="2:17">
      <c r="N168" s="4" t="s">
        <v>39</v>
      </c>
    </row>
    <row r="169" spans="2:17">
      <c r="N169" s="4">
        <f>COUNTIF(N2:N126, "Kyrgystan")</f>
        <v>0</v>
      </c>
      <c r="O169" s="2" t="s">
        <v>1123</v>
      </c>
    </row>
    <row r="170" spans="2:17">
      <c r="N170" s="4" t="s">
        <v>115</v>
      </c>
      <c r="O170" s="2" t="s">
        <v>1129</v>
      </c>
    </row>
    <row r="171" spans="2:17">
      <c r="N171" s="4">
        <f>COUNTIF(N2:N126, "Lebanon")</f>
        <v>2</v>
      </c>
      <c r="O171" s="2" t="s">
        <v>1302</v>
      </c>
    </row>
    <row r="172" spans="2:17">
      <c r="N172" s="4" t="s">
        <v>110</v>
      </c>
      <c r="O172" s="2" t="s">
        <v>1349</v>
      </c>
    </row>
    <row r="173" spans="2:17">
      <c r="N173" s="4">
        <f>COUNTIF(N2:N126, "Liberia")</f>
        <v>0</v>
      </c>
      <c r="O173" s="2" t="s">
        <v>234</v>
      </c>
    </row>
    <row r="174" spans="2:17">
      <c r="N174" s="4" t="s">
        <v>111</v>
      </c>
      <c r="O174" s="2" t="s">
        <v>1380</v>
      </c>
    </row>
    <row r="175" spans="2:17">
      <c r="N175" s="4">
        <f>COUNTIF(N2:N126, "Nigeria")</f>
        <v>1</v>
      </c>
      <c r="O175" s="2" t="s">
        <v>1387</v>
      </c>
    </row>
    <row r="176" spans="2:17">
      <c r="N176" s="4" t="s">
        <v>91</v>
      </c>
      <c r="O176" s="2" t="s">
        <v>1559</v>
      </c>
    </row>
    <row r="177" spans="14:15">
      <c r="N177" s="4">
        <f>COUNTIF(N2:N126, "Peru")</f>
        <v>0</v>
      </c>
      <c r="O177" s="2" t="s">
        <v>315</v>
      </c>
    </row>
    <row r="178" spans="14:15">
      <c r="N178" s="4" t="s">
        <v>113</v>
      </c>
      <c r="O178" s="2" t="s">
        <v>942</v>
      </c>
    </row>
    <row r="179" spans="14:15">
      <c r="N179" s="4">
        <f>COUNTIF(N2:N126, "Pakistan")</f>
        <v>1</v>
      </c>
      <c r="O179" s="2" t="s">
        <v>1466</v>
      </c>
    </row>
    <row r="180" spans="14:15">
      <c r="N180" s="4" t="s">
        <v>109</v>
      </c>
      <c r="O180" s="2" t="s">
        <v>338</v>
      </c>
    </row>
    <row r="181" spans="14:15">
      <c r="N181" s="4">
        <f>COUNTIF(N2:N126, "Spain")</f>
        <v>0</v>
      </c>
      <c r="O181" s="2"/>
    </row>
    <row r="182" spans="14:15">
      <c r="N182" s="4" t="s">
        <v>99</v>
      </c>
      <c r="O182" s="2"/>
    </row>
    <row r="183" spans="14:15">
      <c r="N183" s="4">
        <f>COUNTIF(N2:N126, "South Africa")</f>
        <v>0</v>
      </c>
      <c r="O183" s="2"/>
    </row>
    <row r="184" spans="14:15">
      <c r="N184" s="4" t="s">
        <v>114</v>
      </c>
      <c r="O184" s="2"/>
    </row>
    <row r="185" spans="14:15">
      <c r="N185" s="4">
        <f>COUNTIF(N2:N126, "South Korea")</f>
        <v>0</v>
      </c>
      <c r="O185" s="2"/>
    </row>
    <row r="186" spans="14:15">
      <c r="N186" s="4" t="s">
        <v>106</v>
      </c>
      <c r="O186" s="2"/>
    </row>
    <row r="187" spans="14:15">
      <c r="N187" s="4">
        <f>COUNTIF(N2:N126, "Sweden")</f>
        <v>0</v>
      </c>
    </row>
    <row r="188" spans="14:15">
      <c r="N188" s="4" t="s">
        <v>101</v>
      </c>
    </row>
    <row r="189" spans="14:15">
      <c r="N189" s="4">
        <f>COUNTIF(N2:N126, "Ukraine")</f>
        <v>0</v>
      </c>
    </row>
    <row r="190" spans="14:15">
      <c r="N190" s="4" t="s">
        <v>34</v>
      </c>
    </row>
    <row r="191" spans="14:15">
      <c r="N191" s="2">
        <f>COUNTIF(N2:N126, "Vietnam")</f>
        <v>1</v>
      </c>
    </row>
    <row r="192" spans="14:15">
      <c r="N192" s="2" t="s">
        <v>38</v>
      </c>
    </row>
    <row r="193" spans="14:14">
      <c r="N193" s="2">
        <f>COUNTIF(N2:N126, "Turkey")</f>
        <v>1</v>
      </c>
    </row>
    <row r="194" spans="14:14">
      <c r="N194" s="2" t="s">
        <v>55</v>
      </c>
    </row>
    <row r="195" spans="14:14">
      <c r="N195" s="26"/>
    </row>
    <row r="196" spans="14:14">
      <c r="N196" s="1"/>
    </row>
    <row r="197" spans="14:14">
      <c r="N197" s="2" t="s">
        <v>1112</v>
      </c>
    </row>
    <row r="198" spans="14:14">
      <c r="N198" s="2" t="s">
        <v>1123</v>
      </c>
    </row>
    <row r="199" spans="14:14">
      <c r="N199" s="2" t="s">
        <v>1129</v>
      </c>
    </row>
    <row r="200" spans="14:14">
      <c r="N200" s="2" t="s">
        <v>967</v>
      </c>
    </row>
    <row r="201" spans="14:14">
      <c r="N201" s="2" t="s">
        <v>1299</v>
      </c>
    </row>
    <row r="202" spans="14:14">
      <c r="N202" s="2" t="s">
        <v>1302</v>
      </c>
    </row>
    <row r="203" spans="14:14">
      <c r="N203" s="2" t="s">
        <v>1326</v>
      </c>
    </row>
    <row r="204" spans="14:14">
      <c r="N204" s="2" t="s">
        <v>1349</v>
      </c>
    </row>
    <row r="205" spans="14:14">
      <c r="N205" s="2" t="s">
        <v>1350</v>
      </c>
    </row>
    <row r="206" spans="14:14">
      <c r="N206" s="2" t="s">
        <v>1377</v>
      </c>
    </row>
    <row r="207" spans="14:14">
      <c r="N207" s="2" t="s">
        <v>234</v>
      </c>
    </row>
    <row r="208" spans="14:14">
      <c r="N208" s="2" t="s">
        <v>1380</v>
      </c>
    </row>
    <row r="209" spans="14:14">
      <c r="N209" s="2" t="s">
        <v>591</v>
      </c>
    </row>
    <row r="210" spans="14:14">
      <c r="N210" s="2" t="s">
        <v>1466</v>
      </c>
    </row>
    <row r="211" spans="14:14">
      <c r="N211" s="2" t="s">
        <v>1468</v>
      </c>
    </row>
    <row r="212" spans="14:14">
      <c r="N212" s="2" t="s">
        <v>1053</v>
      </c>
    </row>
    <row r="213" spans="14:14">
      <c r="N213" s="2" t="s">
        <v>1302</v>
      </c>
    </row>
    <row r="214" spans="14:14">
      <c r="N214" s="2" t="s">
        <v>1471</v>
      </c>
    </row>
    <row r="215" spans="14:14">
      <c r="N215" s="2" t="s">
        <v>171</v>
      </c>
    </row>
    <row r="216" spans="14:14">
      <c r="N216" s="2" t="s">
        <v>583</v>
      </c>
    </row>
    <row r="217" spans="14:14">
      <c r="N217" s="2" t="s">
        <v>1546</v>
      </c>
    </row>
    <row r="218" spans="14:14">
      <c r="N218" s="2" t="s">
        <v>1559</v>
      </c>
    </row>
    <row r="219" spans="14:14">
      <c r="N219" s="2" t="s">
        <v>315</v>
      </c>
    </row>
    <row r="220" spans="14:14">
      <c r="N220" s="2" t="s">
        <v>942</v>
      </c>
    </row>
    <row r="221" spans="14:14">
      <c r="N221" s="2" t="s">
        <v>1466</v>
      </c>
    </row>
    <row r="222" spans="14:14">
      <c r="N222" s="2" t="s">
        <v>338</v>
      </c>
    </row>
    <row r="223" spans="14:14">
      <c r="N223" s="2" t="s">
        <v>1654</v>
      </c>
    </row>
    <row r="224" spans="14:14">
      <c r="N224" s="2"/>
    </row>
    <row r="225" spans="14:14">
      <c r="N225" s="2"/>
    </row>
    <row r="226" spans="14:14">
      <c r="N226" s="2"/>
    </row>
    <row r="227" spans="14:14">
      <c r="N227" s="2"/>
    </row>
    <row r="228" spans="14:14">
      <c r="N228" s="2"/>
    </row>
    <row r="1048557" spans="21:21">
      <c r="U1048557" s="10" t="s">
        <v>1481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5AC-D38F-46D7-9446-4FC813E0BF87}">
  <sheetPr>
    <pageSetUpPr fitToPage="1"/>
  </sheetPr>
  <dimension ref="A1:V210"/>
  <sheetViews>
    <sheetView showWhiteSpace="0" zoomScaleNormal="100" workbookViewId="0">
      <pane ySplit="1" topLeftCell="A134" activePane="bottomLeft" state="frozen"/>
      <selection pane="bottomLeft" activeCell="C126" sqref="C126"/>
    </sheetView>
  </sheetViews>
  <sheetFormatPr defaultColWidth="14.44140625" defaultRowHeight="13.2"/>
  <cols>
    <col min="1" max="1" width="46.21875" customWidth="1"/>
    <col min="2" max="2" width="24.109375" bestFit="1" customWidth="1"/>
    <col min="3" max="3" width="10.44140625" customWidth="1"/>
    <col min="4" max="4" width="10.5546875" customWidth="1"/>
    <col min="5" max="5" width="5.44140625" customWidth="1"/>
    <col min="6" max="7" width="6.88671875" customWidth="1"/>
    <col min="8" max="8" width="7.44140625" customWidth="1"/>
    <col min="9" max="9" width="10.6640625" customWidth="1"/>
    <col min="10" max="10" width="6.33203125" customWidth="1"/>
    <col min="11" max="11" width="8.109375" customWidth="1"/>
    <col min="12" max="13" width="6" customWidth="1"/>
    <col min="14" max="14" width="8.5546875" customWidth="1"/>
    <col min="15" max="15" width="16.88671875" customWidth="1"/>
    <col min="16" max="16" width="17.33203125" customWidth="1"/>
    <col min="17" max="17" width="15.88671875" customWidth="1"/>
    <col min="18" max="18" width="17" customWidth="1"/>
    <col min="19" max="19" width="14.44140625" customWidth="1"/>
    <col min="20" max="20" width="10.44140625" customWidth="1"/>
    <col min="21" max="21" width="39.109375" customWidth="1"/>
    <col min="22" max="22" width="37.77734375" customWidth="1"/>
  </cols>
  <sheetData>
    <row r="1" spans="1:22" s="1" customFormat="1" ht="12.75" customHeight="1" thickBot="1">
      <c r="A1" s="15" t="s">
        <v>0</v>
      </c>
      <c r="B1" s="16" t="s">
        <v>1</v>
      </c>
      <c r="C1" s="16" t="s">
        <v>30</v>
      </c>
      <c r="D1" s="16" t="s">
        <v>31</v>
      </c>
      <c r="E1" s="17" t="s">
        <v>18</v>
      </c>
      <c r="F1" s="16" t="s">
        <v>2</v>
      </c>
      <c r="G1" s="16" t="s">
        <v>90</v>
      </c>
      <c r="H1" s="16" t="s">
        <v>3</v>
      </c>
      <c r="I1" s="16" t="s">
        <v>49</v>
      </c>
      <c r="J1" s="16" t="s">
        <v>339</v>
      </c>
      <c r="K1" s="16" t="s">
        <v>4</v>
      </c>
      <c r="L1" s="16" t="s">
        <v>5</v>
      </c>
      <c r="M1" s="17" t="s">
        <v>50</v>
      </c>
      <c r="N1" s="17" t="s">
        <v>1151</v>
      </c>
      <c r="O1" s="17" t="s">
        <v>6</v>
      </c>
      <c r="P1" s="17" t="s">
        <v>186</v>
      </c>
      <c r="Q1" s="17" t="s">
        <v>237</v>
      </c>
      <c r="R1" s="17" t="s">
        <v>8</v>
      </c>
      <c r="S1" s="17" t="s">
        <v>9</v>
      </c>
      <c r="T1" s="17" t="s">
        <v>10</v>
      </c>
      <c r="U1" s="17" t="s">
        <v>7</v>
      </c>
      <c r="V1" s="18" t="s">
        <v>11</v>
      </c>
    </row>
    <row r="2" spans="1:22" ht="12.75" customHeight="1">
      <c r="A2" s="6" t="s">
        <v>1152</v>
      </c>
      <c r="B2" s="7" t="s">
        <v>1153</v>
      </c>
      <c r="C2" s="23">
        <v>43822</v>
      </c>
      <c r="D2" s="23">
        <v>43834</v>
      </c>
      <c r="E2" s="9">
        <v>1</v>
      </c>
      <c r="F2" s="9">
        <v>466</v>
      </c>
      <c r="G2" s="9">
        <f>F128/E128</f>
        <v>316.20634920634922</v>
      </c>
      <c r="H2" s="7" t="s">
        <v>12</v>
      </c>
      <c r="I2" s="7" t="s">
        <v>1154</v>
      </c>
      <c r="J2" s="7" t="s">
        <v>340</v>
      </c>
      <c r="K2" s="7" t="s">
        <v>122</v>
      </c>
      <c r="L2" s="9">
        <v>1</v>
      </c>
      <c r="M2" s="9"/>
      <c r="N2" s="9"/>
      <c r="O2" s="7" t="s">
        <v>29</v>
      </c>
      <c r="P2" s="7" t="s">
        <v>29</v>
      </c>
      <c r="Q2" s="7"/>
      <c r="R2" s="7" t="s">
        <v>14</v>
      </c>
      <c r="S2" s="7" t="s">
        <v>14</v>
      </c>
      <c r="T2" s="7" t="s">
        <v>16</v>
      </c>
      <c r="U2" s="7" t="s">
        <v>347</v>
      </c>
      <c r="V2" s="10" t="s">
        <v>125</v>
      </c>
    </row>
    <row r="3" spans="1:22" ht="12.75" customHeight="1">
      <c r="A3" s="6" t="s">
        <v>1155</v>
      </c>
      <c r="B3" s="7" t="s">
        <v>1156</v>
      </c>
      <c r="C3" s="23">
        <v>43827</v>
      </c>
      <c r="D3" s="23">
        <v>43834</v>
      </c>
      <c r="E3" s="9">
        <v>1</v>
      </c>
      <c r="F3" s="9">
        <v>240</v>
      </c>
      <c r="G3" s="9">
        <f>F128/E128</f>
        <v>316.20634920634922</v>
      </c>
      <c r="H3" s="7" t="s">
        <v>13</v>
      </c>
      <c r="I3" s="7" t="s">
        <v>1154</v>
      </c>
      <c r="J3" s="7" t="s">
        <v>118</v>
      </c>
      <c r="K3" s="7" t="s">
        <v>122</v>
      </c>
      <c r="L3" s="9">
        <v>1</v>
      </c>
      <c r="M3" s="9"/>
      <c r="N3" s="9"/>
      <c r="O3" s="7" t="s">
        <v>28</v>
      </c>
      <c r="P3" s="7" t="s">
        <v>28</v>
      </c>
      <c r="Q3" s="7" t="s">
        <v>195</v>
      </c>
      <c r="R3" s="7" t="s">
        <v>14</v>
      </c>
      <c r="S3" s="7" t="s">
        <v>14</v>
      </c>
      <c r="T3" s="7" t="s">
        <v>16</v>
      </c>
      <c r="U3" s="14"/>
      <c r="V3" s="10" t="s">
        <v>125</v>
      </c>
    </row>
    <row r="4" spans="1:22">
      <c r="A4" s="6" t="s">
        <v>1159</v>
      </c>
      <c r="B4" s="7" t="s">
        <v>756</v>
      </c>
      <c r="C4" s="23">
        <v>43834</v>
      </c>
      <c r="D4" s="23">
        <v>43840</v>
      </c>
      <c r="E4" s="9">
        <v>1</v>
      </c>
      <c r="F4" s="9">
        <v>256</v>
      </c>
      <c r="G4" s="9">
        <f>F128/E128</f>
        <v>316.20634920634922</v>
      </c>
      <c r="H4" s="7" t="s">
        <v>12</v>
      </c>
      <c r="I4" s="7" t="s">
        <v>118</v>
      </c>
      <c r="J4" s="7" t="s">
        <v>340</v>
      </c>
      <c r="K4" s="7" t="s">
        <v>122</v>
      </c>
      <c r="L4" s="9"/>
      <c r="M4" s="9"/>
      <c r="N4" s="9"/>
      <c r="O4" s="7" t="s">
        <v>32</v>
      </c>
      <c r="P4" s="7" t="s">
        <v>32</v>
      </c>
      <c r="Q4" s="7"/>
      <c r="R4" s="7" t="s">
        <v>14</v>
      </c>
      <c r="S4" s="7" t="s">
        <v>14</v>
      </c>
      <c r="T4" s="7" t="s">
        <v>16</v>
      </c>
      <c r="U4" s="14" t="s">
        <v>1160</v>
      </c>
      <c r="V4" s="10" t="s">
        <v>779</v>
      </c>
    </row>
    <row r="5" spans="1:22">
      <c r="A5" s="6" t="s">
        <v>1157</v>
      </c>
      <c r="B5" s="7" t="s">
        <v>1158</v>
      </c>
      <c r="C5" s="23">
        <v>43834</v>
      </c>
      <c r="D5" s="23">
        <v>43844</v>
      </c>
      <c r="E5" s="9">
        <v>1</v>
      </c>
      <c r="F5" s="9">
        <v>464</v>
      </c>
      <c r="G5" s="9">
        <f>F128/E128</f>
        <v>316.20634920634922</v>
      </c>
      <c r="H5" s="7" t="s">
        <v>13</v>
      </c>
      <c r="I5" s="7" t="s">
        <v>118</v>
      </c>
      <c r="J5" s="7" t="s">
        <v>118</v>
      </c>
      <c r="K5" s="7" t="s">
        <v>118</v>
      </c>
      <c r="L5" s="9">
        <v>1</v>
      </c>
      <c r="M5" s="9">
        <v>1</v>
      </c>
      <c r="N5" s="9"/>
      <c r="O5" s="7" t="s">
        <v>32</v>
      </c>
      <c r="P5" s="7" t="s">
        <v>32</v>
      </c>
      <c r="Q5" s="7"/>
      <c r="R5" s="7" t="s">
        <v>14</v>
      </c>
      <c r="S5" s="7" t="s">
        <v>14</v>
      </c>
      <c r="T5" s="7" t="s">
        <v>16</v>
      </c>
      <c r="U5" s="14" t="s">
        <v>1162</v>
      </c>
      <c r="V5" s="10" t="s">
        <v>119</v>
      </c>
    </row>
    <row r="6" spans="1:22" ht="12" customHeight="1">
      <c r="A6" s="6" t="s">
        <v>1163</v>
      </c>
      <c r="B6" s="7" t="s">
        <v>756</v>
      </c>
      <c r="C6" s="23">
        <v>43840</v>
      </c>
      <c r="D6" s="23">
        <v>43860</v>
      </c>
      <c r="E6" s="9">
        <v>1</v>
      </c>
      <c r="F6" s="9">
        <v>123</v>
      </c>
      <c r="G6" s="9">
        <f>F128/E128</f>
        <v>316.20634920634922</v>
      </c>
      <c r="H6" s="7" t="s">
        <v>13</v>
      </c>
      <c r="I6" s="7" t="s">
        <v>118</v>
      </c>
      <c r="J6" s="7" t="s">
        <v>340</v>
      </c>
      <c r="K6" s="7" t="s">
        <v>122</v>
      </c>
      <c r="L6" s="9"/>
      <c r="M6" s="9"/>
      <c r="N6" s="9"/>
      <c r="O6" s="7" t="s">
        <v>32</v>
      </c>
      <c r="P6" s="7" t="s">
        <v>32</v>
      </c>
      <c r="Q6" s="7"/>
      <c r="R6" s="7" t="s">
        <v>14</v>
      </c>
      <c r="S6" s="7" t="s">
        <v>14</v>
      </c>
      <c r="T6" s="7" t="s">
        <v>16</v>
      </c>
      <c r="U6" s="7" t="s">
        <v>1160</v>
      </c>
      <c r="V6" s="10" t="s">
        <v>779</v>
      </c>
    </row>
    <row r="7" spans="1:22" ht="12.75" customHeight="1">
      <c r="A7" s="6" t="s">
        <v>1164</v>
      </c>
      <c r="B7" s="7" t="s">
        <v>756</v>
      </c>
      <c r="C7" s="23">
        <v>43840</v>
      </c>
      <c r="D7" s="23">
        <v>43860</v>
      </c>
      <c r="E7" s="9">
        <v>1</v>
      </c>
      <c r="F7" s="9">
        <v>507</v>
      </c>
      <c r="G7" s="9">
        <f>F128/E128</f>
        <v>316.20634920634922</v>
      </c>
      <c r="H7" s="7" t="s">
        <v>13</v>
      </c>
      <c r="I7" s="7" t="s">
        <v>118</v>
      </c>
      <c r="J7" s="7" t="s">
        <v>340</v>
      </c>
      <c r="K7" s="7" t="s">
        <v>122</v>
      </c>
      <c r="L7" s="9"/>
      <c r="M7" s="9"/>
      <c r="N7" s="9"/>
      <c r="O7" s="7" t="s">
        <v>32</v>
      </c>
      <c r="P7" s="7" t="s">
        <v>32</v>
      </c>
      <c r="Q7" s="7"/>
      <c r="R7" s="7" t="s">
        <v>14</v>
      </c>
      <c r="S7" s="7" t="s">
        <v>14</v>
      </c>
      <c r="T7" s="7" t="s">
        <v>16</v>
      </c>
      <c r="U7" s="7" t="s">
        <v>1160</v>
      </c>
      <c r="V7" s="10" t="s">
        <v>779</v>
      </c>
    </row>
    <row r="8" spans="1:22">
      <c r="A8" s="11" t="s">
        <v>1165</v>
      </c>
      <c r="B8" s="7" t="s">
        <v>756</v>
      </c>
      <c r="C8" s="23">
        <v>43840</v>
      </c>
      <c r="D8" s="23">
        <v>43860</v>
      </c>
      <c r="E8" s="9">
        <v>1</v>
      </c>
      <c r="F8" s="9">
        <v>460</v>
      </c>
      <c r="G8" s="9">
        <f>F128/E128</f>
        <v>316.20634920634922</v>
      </c>
      <c r="H8" s="7" t="s">
        <v>13</v>
      </c>
      <c r="I8" s="7" t="s">
        <v>118</v>
      </c>
      <c r="J8" s="7" t="s">
        <v>340</v>
      </c>
      <c r="K8" s="7" t="s">
        <v>122</v>
      </c>
      <c r="L8" s="9"/>
      <c r="M8" s="9"/>
      <c r="N8" s="9"/>
      <c r="O8" s="7" t="s">
        <v>32</v>
      </c>
      <c r="P8" s="7" t="s">
        <v>32</v>
      </c>
      <c r="Q8" s="7"/>
      <c r="R8" s="7" t="s">
        <v>14</v>
      </c>
      <c r="S8" s="7" t="s">
        <v>14</v>
      </c>
      <c r="T8" s="7" t="s">
        <v>16</v>
      </c>
      <c r="U8" s="7" t="s">
        <v>1160</v>
      </c>
      <c r="V8" s="10" t="s">
        <v>779</v>
      </c>
    </row>
    <row r="9" spans="1:22">
      <c r="A9" s="11" t="s">
        <v>1166</v>
      </c>
      <c r="B9" s="12" t="s">
        <v>1085</v>
      </c>
      <c r="C9" s="23">
        <v>43844</v>
      </c>
      <c r="D9" s="23">
        <v>43848</v>
      </c>
      <c r="E9" s="9">
        <v>1</v>
      </c>
      <c r="F9" s="9">
        <v>384</v>
      </c>
      <c r="G9" s="9">
        <f>F128/E128</f>
        <v>316.20634920634922</v>
      </c>
      <c r="H9" s="7" t="s">
        <v>12</v>
      </c>
      <c r="I9" s="7" t="s">
        <v>118</v>
      </c>
      <c r="J9" s="7" t="s">
        <v>340</v>
      </c>
      <c r="K9" s="7" t="s">
        <v>118</v>
      </c>
      <c r="L9" s="9"/>
      <c r="M9" s="9"/>
      <c r="N9" s="9"/>
      <c r="O9" s="7" t="s">
        <v>28</v>
      </c>
      <c r="P9" s="7" t="s">
        <v>28</v>
      </c>
      <c r="Q9" s="7"/>
      <c r="R9" s="7" t="s">
        <v>14</v>
      </c>
      <c r="S9" s="7" t="s">
        <v>14</v>
      </c>
      <c r="T9" s="7" t="s">
        <v>16</v>
      </c>
      <c r="U9" s="7" t="s">
        <v>1144</v>
      </c>
      <c r="V9" s="10" t="s">
        <v>384</v>
      </c>
    </row>
    <row r="10" spans="1:22">
      <c r="A10" s="6" t="s">
        <v>1167</v>
      </c>
      <c r="B10" s="7" t="s">
        <v>805</v>
      </c>
      <c r="C10" s="23">
        <v>43844</v>
      </c>
      <c r="D10" s="23">
        <v>43852</v>
      </c>
      <c r="E10" s="9">
        <v>1</v>
      </c>
      <c r="F10" s="9">
        <v>368</v>
      </c>
      <c r="G10" s="9">
        <f>F128/E128</f>
        <v>316.20634920634922</v>
      </c>
      <c r="H10" s="7" t="s">
        <v>12</v>
      </c>
      <c r="I10" s="7" t="s">
        <v>118</v>
      </c>
      <c r="J10" s="7" t="s">
        <v>340</v>
      </c>
      <c r="K10" s="7" t="s">
        <v>118</v>
      </c>
      <c r="L10" s="9">
        <v>1</v>
      </c>
      <c r="M10" s="9"/>
      <c r="N10" s="9"/>
      <c r="O10" s="7" t="s">
        <v>55</v>
      </c>
      <c r="P10" s="7" t="s">
        <v>55</v>
      </c>
      <c r="Q10" s="7"/>
      <c r="R10" s="7" t="s">
        <v>1169</v>
      </c>
      <c r="S10" s="7" t="s">
        <v>14</v>
      </c>
      <c r="T10" s="7" t="s">
        <v>16</v>
      </c>
      <c r="U10" s="14" t="s">
        <v>1168</v>
      </c>
      <c r="V10" s="10" t="s">
        <v>130</v>
      </c>
    </row>
    <row r="11" spans="1:22" ht="12.75" customHeight="1">
      <c r="A11" s="6" t="s">
        <v>1170</v>
      </c>
      <c r="B11" s="7" t="s">
        <v>1171</v>
      </c>
      <c r="C11" s="23">
        <v>43838</v>
      </c>
      <c r="D11" s="23">
        <v>43853</v>
      </c>
      <c r="E11" s="9">
        <v>1</v>
      </c>
      <c r="F11" s="9">
        <v>210</v>
      </c>
      <c r="G11" s="9">
        <f>F128/E128</f>
        <v>316.20634920634922</v>
      </c>
      <c r="H11" s="7" t="s">
        <v>13</v>
      </c>
      <c r="I11" s="7" t="s">
        <v>118</v>
      </c>
      <c r="J11" s="7" t="s">
        <v>340</v>
      </c>
      <c r="K11" s="7" t="s">
        <v>118</v>
      </c>
      <c r="L11" s="9">
        <v>1</v>
      </c>
      <c r="M11" s="9"/>
      <c r="N11" s="9"/>
      <c r="O11" s="7" t="s">
        <v>29</v>
      </c>
      <c r="P11" s="7" t="s">
        <v>29</v>
      </c>
      <c r="Q11" s="7" t="s">
        <v>1172</v>
      </c>
      <c r="R11" s="7" t="s">
        <v>14</v>
      </c>
      <c r="S11" s="7" t="s">
        <v>14</v>
      </c>
      <c r="T11" s="7" t="s">
        <v>17</v>
      </c>
      <c r="U11" s="7" t="s">
        <v>1173</v>
      </c>
      <c r="V11" s="10" t="s">
        <v>123</v>
      </c>
    </row>
    <row r="12" spans="1:22" ht="39.6">
      <c r="A12" s="6" t="s">
        <v>1175</v>
      </c>
      <c r="B12" s="7" t="s">
        <v>1174</v>
      </c>
      <c r="C12" s="23">
        <v>43856</v>
      </c>
      <c r="D12" s="23">
        <v>43861</v>
      </c>
      <c r="E12" s="9">
        <v>1</v>
      </c>
      <c r="F12" s="9">
        <v>248</v>
      </c>
      <c r="G12" s="9">
        <f>F128/E128</f>
        <v>316.20634920634922</v>
      </c>
      <c r="H12" s="7" t="s">
        <v>12</v>
      </c>
      <c r="I12" s="7" t="s">
        <v>1154</v>
      </c>
      <c r="J12" s="7" t="s">
        <v>340</v>
      </c>
      <c r="K12" s="7" t="s">
        <v>118</v>
      </c>
      <c r="L12" s="9"/>
      <c r="M12" s="9"/>
      <c r="N12" s="9">
        <v>1</v>
      </c>
      <c r="O12" s="7" t="s">
        <v>32</v>
      </c>
      <c r="P12" s="7" t="s">
        <v>32</v>
      </c>
      <c r="Q12" s="7"/>
      <c r="R12" s="7" t="s">
        <v>14</v>
      </c>
      <c r="S12" s="7" t="s">
        <v>14</v>
      </c>
      <c r="T12" s="7" t="s">
        <v>16</v>
      </c>
      <c r="U12" s="7" t="s">
        <v>1176</v>
      </c>
      <c r="V12" s="10" t="s">
        <v>208</v>
      </c>
    </row>
    <row r="13" spans="1:22" ht="13.5" customHeight="1">
      <c r="A13" s="6" t="s">
        <v>1177</v>
      </c>
      <c r="B13" s="7" t="s">
        <v>1178</v>
      </c>
      <c r="C13" s="23">
        <v>43853</v>
      </c>
      <c r="D13" s="23">
        <v>43860</v>
      </c>
      <c r="E13" s="9">
        <v>1</v>
      </c>
      <c r="F13" s="9">
        <v>278</v>
      </c>
      <c r="G13" s="9">
        <f>F128/E128</f>
        <v>316.20634920634922</v>
      </c>
      <c r="H13" s="7" t="s">
        <v>13</v>
      </c>
      <c r="I13" s="7" t="s">
        <v>1154</v>
      </c>
      <c r="J13" s="7" t="s">
        <v>118</v>
      </c>
      <c r="K13" s="7" t="s">
        <v>118</v>
      </c>
      <c r="L13" s="9">
        <v>1</v>
      </c>
      <c r="M13" s="9"/>
      <c r="N13" s="9"/>
      <c r="O13" s="7" t="s">
        <v>32</v>
      </c>
      <c r="P13" s="7" t="s">
        <v>32</v>
      </c>
      <c r="Q13" s="7"/>
      <c r="R13" s="7" t="s">
        <v>14</v>
      </c>
      <c r="S13" s="7" t="s">
        <v>14</v>
      </c>
      <c r="T13" s="7" t="s">
        <v>16</v>
      </c>
      <c r="U13" s="7" t="s">
        <v>1144</v>
      </c>
      <c r="V13" s="10" t="s">
        <v>1179</v>
      </c>
    </row>
    <row r="14" spans="1:22">
      <c r="A14" s="6" t="s">
        <v>1183</v>
      </c>
      <c r="B14" s="7" t="s">
        <v>1181</v>
      </c>
      <c r="C14" s="23">
        <v>43860</v>
      </c>
      <c r="D14" s="23">
        <v>43861</v>
      </c>
      <c r="E14" s="9">
        <v>1</v>
      </c>
      <c r="F14" s="9">
        <v>208</v>
      </c>
      <c r="G14" s="9">
        <f>F128/E128</f>
        <v>316.20634920634922</v>
      </c>
      <c r="H14" s="7" t="s">
        <v>13</v>
      </c>
      <c r="I14" s="7" t="s">
        <v>1154</v>
      </c>
      <c r="J14" s="7" t="s">
        <v>118</v>
      </c>
      <c r="K14" s="7" t="s">
        <v>118</v>
      </c>
      <c r="L14" s="9">
        <v>1</v>
      </c>
      <c r="M14" s="9"/>
      <c r="N14" s="9">
        <v>1</v>
      </c>
      <c r="O14" s="7" t="s">
        <v>29</v>
      </c>
      <c r="P14" s="7" t="s">
        <v>29</v>
      </c>
      <c r="Q14" s="7"/>
      <c r="R14" s="7" t="s">
        <v>14</v>
      </c>
      <c r="S14" s="7" t="s">
        <v>14</v>
      </c>
      <c r="T14" s="7" t="s">
        <v>16</v>
      </c>
      <c r="U14" s="7" t="s">
        <v>1182</v>
      </c>
      <c r="V14" s="10" t="s">
        <v>123</v>
      </c>
    </row>
    <row r="15" spans="1:22" ht="26.4">
      <c r="A15" s="6" t="s">
        <v>1208</v>
      </c>
      <c r="B15" s="12" t="s">
        <v>1085</v>
      </c>
      <c r="C15" s="23">
        <v>43861</v>
      </c>
      <c r="D15" s="23">
        <v>43863</v>
      </c>
      <c r="E15" s="9">
        <v>1</v>
      </c>
      <c r="F15" s="9">
        <v>432</v>
      </c>
      <c r="G15" s="9">
        <f>F128/E128</f>
        <v>316.20634920634922</v>
      </c>
      <c r="H15" s="7" t="s">
        <v>12</v>
      </c>
      <c r="I15" s="7" t="s">
        <v>118</v>
      </c>
      <c r="J15" s="7" t="s">
        <v>340</v>
      </c>
      <c r="K15" s="7" t="s">
        <v>118</v>
      </c>
      <c r="L15" s="9"/>
      <c r="M15" s="9"/>
      <c r="N15" s="9"/>
      <c r="O15" s="7" t="s">
        <v>28</v>
      </c>
      <c r="P15" s="7" t="s">
        <v>28</v>
      </c>
      <c r="Q15" s="7"/>
      <c r="R15" s="7" t="s">
        <v>14</v>
      </c>
      <c r="S15" s="7" t="s">
        <v>14</v>
      </c>
      <c r="T15" s="7" t="s">
        <v>16</v>
      </c>
      <c r="U15" s="14"/>
      <c r="V15" s="10" t="s">
        <v>384</v>
      </c>
    </row>
    <row r="16" spans="1:22">
      <c r="A16" s="6" t="s">
        <v>1184</v>
      </c>
      <c r="B16" s="7" t="s">
        <v>1185</v>
      </c>
      <c r="C16" s="23">
        <v>43866</v>
      </c>
      <c r="D16" s="23">
        <v>43868</v>
      </c>
      <c r="E16" s="9">
        <v>1</v>
      </c>
      <c r="F16" s="9">
        <v>256</v>
      </c>
      <c r="G16" s="9">
        <f>F128/E128</f>
        <v>316.20634920634922</v>
      </c>
      <c r="H16" s="7" t="s">
        <v>13</v>
      </c>
      <c r="I16" s="7" t="s">
        <v>1154</v>
      </c>
      <c r="J16" s="7" t="s">
        <v>118</v>
      </c>
      <c r="K16" s="7" t="s">
        <v>118</v>
      </c>
      <c r="L16" s="9">
        <v>1</v>
      </c>
      <c r="M16" s="9"/>
      <c r="N16" s="9"/>
      <c r="O16" s="7" t="s">
        <v>610</v>
      </c>
      <c r="P16" s="7" t="s">
        <v>28</v>
      </c>
      <c r="Q16" s="7"/>
      <c r="R16" s="7" t="s">
        <v>14</v>
      </c>
      <c r="S16" s="7" t="s">
        <v>14</v>
      </c>
      <c r="T16" s="7" t="s">
        <v>159</v>
      </c>
      <c r="U16" s="7"/>
      <c r="V16" s="10" t="s">
        <v>160</v>
      </c>
    </row>
    <row r="17" spans="1:22" ht="26.4">
      <c r="A17" s="13" t="s">
        <v>1186</v>
      </c>
      <c r="B17" s="12" t="s">
        <v>1085</v>
      </c>
      <c r="C17" s="23">
        <v>43863</v>
      </c>
      <c r="D17" s="23">
        <v>43868</v>
      </c>
      <c r="E17" s="9">
        <v>1</v>
      </c>
      <c r="F17" s="9">
        <v>454</v>
      </c>
      <c r="G17" s="9">
        <f>F128/E128</f>
        <v>316.20634920634922</v>
      </c>
      <c r="H17" s="7" t="s">
        <v>12</v>
      </c>
      <c r="I17" s="7" t="s">
        <v>118</v>
      </c>
      <c r="J17" s="7" t="s">
        <v>340</v>
      </c>
      <c r="K17" s="7" t="s">
        <v>118</v>
      </c>
      <c r="L17" s="9"/>
      <c r="M17" s="9"/>
      <c r="N17" s="9"/>
      <c r="O17" s="7" t="s">
        <v>28</v>
      </c>
      <c r="P17" s="7" t="s">
        <v>28</v>
      </c>
      <c r="Q17" s="7"/>
      <c r="R17" s="7" t="s">
        <v>14</v>
      </c>
      <c r="S17" s="7" t="s">
        <v>14</v>
      </c>
      <c r="T17" s="7" t="s">
        <v>16</v>
      </c>
      <c r="U17" s="7"/>
      <c r="V17" s="10" t="s">
        <v>384</v>
      </c>
    </row>
    <row r="18" spans="1:22">
      <c r="A18" s="13" t="s">
        <v>1187</v>
      </c>
      <c r="B18" s="7" t="s">
        <v>1188</v>
      </c>
      <c r="C18" s="23">
        <v>43868</v>
      </c>
      <c r="D18" s="23">
        <v>43869</v>
      </c>
      <c r="E18" s="9">
        <v>1</v>
      </c>
      <c r="F18" s="9">
        <v>288</v>
      </c>
      <c r="G18" s="9">
        <f>F128/E128</f>
        <v>316.20634920634922</v>
      </c>
      <c r="H18" s="7" t="s">
        <v>12</v>
      </c>
      <c r="I18" s="7" t="s">
        <v>1154</v>
      </c>
      <c r="J18" s="7" t="s">
        <v>118</v>
      </c>
      <c r="K18" s="7" t="s">
        <v>122</v>
      </c>
      <c r="L18" s="9">
        <v>1</v>
      </c>
      <c r="M18" s="9"/>
      <c r="N18" s="9"/>
      <c r="O18" s="7" t="s">
        <v>28</v>
      </c>
      <c r="P18" s="7" t="s">
        <v>28</v>
      </c>
      <c r="Q18" s="26" t="s">
        <v>1189</v>
      </c>
      <c r="R18" s="7" t="s">
        <v>14</v>
      </c>
      <c r="S18" s="7" t="s">
        <v>14</v>
      </c>
      <c r="T18" s="7" t="s">
        <v>159</v>
      </c>
      <c r="U18" s="14"/>
      <c r="V18" s="10" t="s">
        <v>160</v>
      </c>
    </row>
    <row r="19" spans="1:22" ht="12.75" customHeight="1">
      <c r="A19" s="13" t="s">
        <v>1190</v>
      </c>
      <c r="B19" s="7" t="s">
        <v>346</v>
      </c>
      <c r="C19" s="23">
        <v>43851</v>
      </c>
      <c r="D19" s="23">
        <v>43870</v>
      </c>
      <c r="E19" s="9">
        <v>1</v>
      </c>
      <c r="F19" s="9">
        <v>353</v>
      </c>
      <c r="G19" s="9">
        <f>F128/E128</f>
        <v>316.20634920634922</v>
      </c>
      <c r="H19" s="7" t="s">
        <v>12</v>
      </c>
      <c r="I19" s="7" t="s">
        <v>118</v>
      </c>
      <c r="J19" s="7" t="s">
        <v>118</v>
      </c>
      <c r="K19" s="7" t="s">
        <v>118</v>
      </c>
      <c r="L19" s="9">
        <v>1</v>
      </c>
      <c r="M19" s="9"/>
      <c r="N19" s="9"/>
      <c r="O19" s="7" t="s">
        <v>97</v>
      </c>
      <c r="P19" s="7" t="s">
        <v>29</v>
      </c>
      <c r="Q19" s="7"/>
      <c r="R19" s="7" t="s">
        <v>98</v>
      </c>
      <c r="S19" s="7" t="s">
        <v>14</v>
      </c>
      <c r="T19" s="7" t="s">
        <v>16</v>
      </c>
      <c r="U19" s="7" t="s">
        <v>1144</v>
      </c>
      <c r="V19" s="10" t="s">
        <v>119</v>
      </c>
    </row>
    <row r="20" spans="1:22">
      <c r="A20" s="6" t="s">
        <v>1191</v>
      </c>
      <c r="B20" s="7" t="s">
        <v>756</v>
      </c>
      <c r="C20" s="23">
        <v>43869</v>
      </c>
      <c r="D20" s="23">
        <v>43871</v>
      </c>
      <c r="E20" s="9">
        <v>1</v>
      </c>
      <c r="F20" s="9">
        <v>424</v>
      </c>
      <c r="G20" s="9">
        <f>F128/E128</f>
        <v>316.20634920634922</v>
      </c>
      <c r="H20" s="7" t="s">
        <v>12</v>
      </c>
      <c r="I20" s="7" t="s">
        <v>118</v>
      </c>
      <c r="J20" s="7" t="s">
        <v>340</v>
      </c>
      <c r="K20" s="7" t="s">
        <v>122</v>
      </c>
      <c r="L20" s="9"/>
      <c r="M20" s="9"/>
      <c r="N20" s="9"/>
      <c r="O20" s="7" t="s">
        <v>32</v>
      </c>
      <c r="P20" s="7" t="s">
        <v>32</v>
      </c>
      <c r="Q20" s="7"/>
      <c r="R20" s="7" t="s">
        <v>14</v>
      </c>
      <c r="S20" s="7" t="s">
        <v>14</v>
      </c>
      <c r="T20" s="7" t="s">
        <v>16</v>
      </c>
      <c r="U20" s="7" t="s">
        <v>1160</v>
      </c>
      <c r="V20" s="10" t="s">
        <v>779</v>
      </c>
    </row>
    <row r="21" spans="1:22">
      <c r="A21" s="6" t="s">
        <v>1192</v>
      </c>
      <c r="B21" s="7" t="s">
        <v>1171</v>
      </c>
      <c r="C21" s="23">
        <v>43871</v>
      </c>
      <c r="D21" s="23">
        <v>43877</v>
      </c>
      <c r="E21" s="9">
        <v>1</v>
      </c>
      <c r="F21" s="9">
        <v>333</v>
      </c>
      <c r="G21" s="9">
        <f>F128/E128</f>
        <v>316.20634920634922</v>
      </c>
      <c r="H21" s="7" t="s">
        <v>13</v>
      </c>
      <c r="I21" s="7" t="s">
        <v>118</v>
      </c>
      <c r="J21" s="7" t="s">
        <v>340</v>
      </c>
      <c r="K21" s="7" t="s">
        <v>118</v>
      </c>
      <c r="L21" s="9">
        <v>1</v>
      </c>
      <c r="M21" s="9"/>
      <c r="N21" s="9"/>
      <c r="O21" s="7" t="s">
        <v>29</v>
      </c>
      <c r="P21" s="7" t="s">
        <v>29</v>
      </c>
      <c r="Q21" s="7" t="s">
        <v>1172</v>
      </c>
      <c r="R21" s="7" t="s">
        <v>14</v>
      </c>
      <c r="S21" s="7" t="s">
        <v>14</v>
      </c>
      <c r="T21" s="7" t="s">
        <v>17</v>
      </c>
      <c r="U21" s="7" t="s">
        <v>1173</v>
      </c>
      <c r="V21" s="10" t="s">
        <v>123</v>
      </c>
    </row>
    <row r="22" spans="1:22">
      <c r="A22" s="6" t="s">
        <v>1193</v>
      </c>
      <c r="B22" s="7" t="s">
        <v>1194</v>
      </c>
      <c r="C22" s="23">
        <v>43862</v>
      </c>
      <c r="D22" s="23">
        <v>43872</v>
      </c>
      <c r="E22" s="9">
        <v>1</v>
      </c>
      <c r="F22" s="9">
        <v>384</v>
      </c>
      <c r="G22" s="9">
        <f>F128/E128</f>
        <v>316.20634920634922</v>
      </c>
      <c r="H22" s="7" t="s">
        <v>13</v>
      </c>
      <c r="I22" s="7" t="s">
        <v>1154</v>
      </c>
      <c r="J22" s="7" t="s">
        <v>340</v>
      </c>
      <c r="K22" s="7" t="s">
        <v>118</v>
      </c>
      <c r="L22" s="9">
        <v>1</v>
      </c>
      <c r="M22" s="9"/>
      <c r="N22" s="9"/>
      <c r="O22" s="7" t="s">
        <v>1195</v>
      </c>
      <c r="P22" s="7" t="s">
        <v>1195</v>
      </c>
      <c r="Q22" s="7"/>
      <c r="R22" s="7" t="s">
        <v>14</v>
      </c>
      <c r="S22" s="7" t="s">
        <v>14</v>
      </c>
      <c r="T22" s="7" t="s">
        <v>16</v>
      </c>
      <c r="U22" s="7"/>
      <c r="V22" s="10" t="s">
        <v>125</v>
      </c>
    </row>
    <row r="23" spans="1:22" ht="12.75" customHeight="1">
      <c r="A23" s="6" t="s">
        <v>1196</v>
      </c>
      <c r="B23" s="7" t="s">
        <v>1197</v>
      </c>
      <c r="C23" s="23">
        <v>43872</v>
      </c>
      <c r="D23" s="23">
        <v>43873</v>
      </c>
      <c r="E23" s="9">
        <v>1</v>
      </c>
      <c r="F23" s="9">
        <v>146</v>
      </c>
      <c r="G23" s="9">
        <f>F128/E128</f>
        <v>316.20634920634922</v>
      </c>
      <c r="H23" s="7" t="s">
        <v>13</v>
      </c>
      <c r="I23" s="7" t="s">
        <v>1154</v>
      </c>
      <c r="J23" s="7" t="s">
        <v>340</v>
      </c>
      <c r="K23" s="7" t="s">
        <v>118</v>
      </c>
      <c r="L23" s="9"/>
      <c r="M23" s="9"/>
      <c r="N23" s="9"/>
      <c r="O23" s="7" t="s">
        <v>29</v>
      </c>
      <c r="P23" s="7" t="s">
        <v>29</v>
      </c>
      <c r="Q23" s="7"/>
      <c r="R23" s="7" t="s">
        <v>14</v>
      </c>
      <c r="S23" s="7" t="s">
        <v>14</v>
      </c>
      <c r="T23" s="7" t="s">
        <v>16</v>
      </c>
      <c r="U23" s="7"/>
      <c r="V23" s="10" t="s">
        <v>156</v>
      </c>
    </row>
    <row r="24" spans="1:22" ht="12.75" customHeight="1">
      <c r="A24" s="6" t="s">
        <v>1199</v>
      </c>
      <c r="B24" s="7" t="s">
        <v>1198</v>
      </c>
      <c r="C24" s="23">
        <v>43873</v>
      </c>
      <c r="D24" s="23">
        <v>43878</v>
      </c>
      <c r="E24" s="9">
        <v>1</v>
      </c>
      <c r="F24" s="9">
        <v>304</v>
      </c>
      <c r="G24" s="9">
        <f>F128/E128</f>
        <v>316.20634920634922</v>
      </c>
      <c r="H24" s="7" t="s">
        <v>13</v>
      </c>
      <c r="I24" s="7" t="s">
        <v>1154</v>
      </c>
      <c r="J24" s="7" t="s">
        <v>340</v>
      </c>
      <c r="K24" s="7" t="s">
        <v>118</v>
      </c>
      <c r="L24" s="9"/>
      <c r="M24" s="9"/>
      <c r="N24" s="9"/>
      <c r="O24" s="7" t="s">
        <v>29</v>
      </c>
      <c r="P24" s="7" t="s">
        <v>29</v>
      </c>
      <c r="Q24" s="7"/>
      <c r="R24" s="7" t="s">
        <v>14</v>
      </c>
      <c r="S24" s="7" t="s">
        <v>14</v>
      </c>
      <c r="T24" s="7" t="s">
        <v>16</v>
      </c>
      <c r="U24" s="14"/>
      <c r="V24" s="10" t="s">
        <v>225</v>
      </c>
    </row>
    <row r="25" spans="1:22">
      <c r="A25" s="6" t="s">
        <v>1200</v>
      </c>
      <c r="B25" s="7" t="s">
        <v>1201</v>
      </c>
      <c r="C25" s="23">
        <v>43878</v>
      </c>
      <c r="D25" s="23">
        <v>43880</v>
      </c>
      <c r="E25" s="9">
        <v>1</v>
      </c>
      <c r="F25" s="9">
        <v>275</v>
      </c>
      <c r="G25" s="9">
        <f>F128/E128</f>
        <v>316.20634920634922</v>
      </c>
      <c r="H25" s="7" t="s">
        <v>13</v>
      </c>
      <c r="I25" s="7" t="s">
        <v>118</v>
      </c>
      <c r="J25" s="7" t="s">
        <v>118</v>
      </c>
      <c r="K25" s="7" t="s">
        <v>122</v>
      </c>
      <c r="L25" s="9">
        <v>1</v>
      </c>
      <c r="M25" s="9"/>
      <c r="N25" s="9"/>
      <c r="O25" s="7" t="s">
        <v>29</v>
      </c>
      <c r="P25" s="7" t="s">
        <v>29</v>
      </c>
      <c r="Q25" s="7" t="s">
        <v>1202</v>
      </c>
      <c r="R25" s="7" t="s">
        <v>14</v>
      </c>
      <c r="S25" s="7" t="s">
        <v>14</v>
      </c>
      <c r="T25" s="7" t="s">
        <v>16</v>
      </c>
      <c r="U25" s="7"/>
      <c r="V25" s="10" t="s">
        <v>119</v>
      </c>
    </row>
    <row r="26" spans="1:22">
      <c r="A26" s="6" t="s">
        <v>1203</v>
      </c>
      <c r="B26" s="7" t="s">
        <v>1204</v>
      </c>
      <c r="C26" s="23">
        <v>43880</v>
      </c>
      <c r="D26" s="23">
        <v>43883</v>
      </c>
      <c r="E26" s="9">
        <v>1</v>
      </c>
      <c r="F26" s="9">
        <v>336</v>
      </c>
      <c r="G26" s="9">
        <f>F128/E128</f>
        <v>316.20634920634922</v>
      </c>
      <c r="H26" s="7" t="s">
        <v>13</v>
      </c>
      <c r="I26" s="7" t="s">
        <v>118</v>
      </c>
      <c r="J26" s="7" t="s">
        <v>118</v>
      </c>
      <c r="K26" s="7" t="s">
        <v>118</v>
      </c>
      <c r="L26" s="9">
        <v>1</v>
      </c>
      <c r="M26" s="9"/>
      <c r="N26" s="9"/>
      <c r="O26" s="7" t="s">
        <v>29</v>
      </c>
      <c r="P26" s="7" t="s">
        <v>29</v>
      </c>
      <c r="Q26" s="7"/>
      <c r="R26" s="7" t="s">
        <v>14</v>
      </c>
      <c r="S26" s="7" t="s">
        <v>14</v>
      </c>
      <c r="T26" s="7" t="s">
        <v>17</v>
      </c>
      <c r="U26" s="7" t="s">
        <v>155</v>
      </c>
      <c r="V26" s="10" t="s">
        <v>123</v>
      </c>
    </row>
    <row r="27" spans="1:22" ht="13.2" customHeight="1">
      <c r="A27" s="6" t="s">
        <v>1205</v>
      </c>
      <c r="B27" s="7" t="s">
        <v>756</v>
      </c>
      <c r="C27" s="23">
        <v>43879</v>
      </c>
      <c r="D27" s="23">
        <v>43883</v>
      </c>
      <c r="E27" s="9">
        <v>1</v>
      </c>
      <c r="F27" s="9">
        <v>308</v>
      </c>
      <c r="G27" s="9">
        <f>F128/E128</f>
        <v>316.20634920634922</v>
      </c>
      <c r="H27" s="7" t="s">
        <v>12</v>
      </c>
      <c r="I27" s="7" t="s">
        <v>118</v>
      </c>
      <c r="J27" s="7" t="s">
        <v>340</v>
      </c>
      <c r="K27" s="7" t="s">
        <v>122</v>
      </c>
      <c r="L27" s="9"/>
      <c r="M27" s="9"/>
      <c r="N27" s="9"/>
      <c r="O27" s="7" t="s">
        <v>32</v>
      </c>
      <c r="P27" s="7" t="s">
        <v>32</v>
      </c>
      <c r="Q27" s="7"/>
      <c r="R27" s="7" t="s">
        <v>14</v>
      </c>
      <c r="S27" s="7" t="s">
        <v>14</v>
      </c>
      <c r="T27" s="7" t="s">
        <v>16</v>
      </c>
      <c r="U27" s="7" t="s">
        <v>1160</v>
      </c>
      <c r="V27" s="10" t="s">
        <v>779</v>
      </c>
    </row>
    <row r="28" spans="1:22" ht="26.4">
      <c r="A28" s="6" t="s">
        <v>1207</v>
      </c>
      <c r="B28" s="12" t="s">
        <v>1085</v>
      </c>
      <c r="C28" s="23">
        <v>43880</v>
      </c>
      <c r="D28" s="23">
        <v>43887</v>
      </c>
      <c r="E28" s="9">
        <v>1</v>
      </c>
      <c r="F28" s="9">
        <v>322</v>
      </c>
      <c r="G28" s="9">
        <f>F128/E128</f>
        <v>316.20634920634922</v>
      </c>
      <c r="H28" s="7" t="s">
        <v>12</v>
      </c>
      <c r="I28" s="7" t="s">
        <v>118</v>
      </c>
      <c r="J28" s="7" t="s">
        <v>340</v>
      </c>
      <c r="K28" s="7" t="s">
        <v>118</v>
      </c>
      <c r="L28" s="9"/>
      <c r="M28" s="9"/>
      <c r="N28" s="9"/>
      <c r="O28" s="7" t="s">
        <v>28</v>
      </c>
      <c r="P28" s="7" t="s">
        <v>28</v>
      </c>
      <c r="Q28" s="7"/>
      <c r="R28" s="7" t="s">
        <v>14</v>
      </c>
      <c r="S28" s="7" t="s">
        <v>14</v>
      </c>
      <c r="T28" s="7" t="s">
        <v>16</v>
      </c>
      <c r="U28" s="7"/>
      <c r="V28" s="10" t="s">
        <v>384</v>
      </c>
    </row>
    <row r="29" spans="1:22">
      <c r="A29" s="6" t="s">
        <v>1206</v>
      </c>
      <c r="B29" s="7" t="s">
        <v>274</v>
      </c>
      <c r="C29" s="23">
        <v>43883</v>
      </c>
      <c r="D29" s="23">
        <v>43888</v>
      </c>
      <c r="E29" s="9">
        <v>1</v>
      </c>
      <c r="F29" s="9">
        <v>512</v>
      </c>
      <c r="G29" s="9">
        <f>F128/E128</f>
        <v>316.20634920634922</v>
      </c>
      <c r="H29" s="7" t="s">
        <v>13</v>
      </c>
      <c r="I29" s="7" t="s">
        <v>118</v>
      </c>
      <c r="J29" s="7" t="s">
        <v>340</v>
      </c>
      <c r="K29" s="7" t="s">
        <v>118</v>
      </c>
      <c r="L29" s="9">
        <v>1</v>
      </c>
      <c r="M29" s="9"/>
      <c r="N29" s="9"/>
      <c r="O29" s="7" t="s">
        <v>29</v>
      </c>
      <c r="P29" s="7" t="s">
        <v>29</v>
      </c>
      <c r="Q29" s="7"/>
      <c r="R29" s="7" t="s">
        <v>14</v>
      </c>
      <c r="S29" s="7" t="s">
        <v>14</v>
      </c>
      <c r="T29" s="7" t="s">
        <v>16</v>
      </c>
      <c r="U29" s="7"/>
      <c r="V29" s="10" t="s">
        <v>1209</v>
      </c>
    </row>
    <row r="30" spans="1:22" ht="12.75" customHeight="1">
      <c r="A30" s="6" t="s">
        <v>1218</v>
      </c>
      <c r="B30" s="7" t="s">
        <v>1171</v>
      </c>
      <c r="C30" s="23">
        <v>43883</v>
      </c>
      <c r="D30" s="23">
        <v>43889</v>
      </c>
      <c r="E30" s="9">
        <v>1</v>
      </c>
      <c r="F30" s="9">
        <v>340</v>
      </c>
      <c r="G30" s="9">
        <f>F128/E128</f>
        <v>316.20634920634922</v>
      </c>
      <c r="H30" s="7" t="s">
        <v>12</v>
      </c>
      <c r="I30" s="7" t="s">
        <v>118</v>
      </c>
      <c r="J30" s="7" t="s">
        <v>340</v>
      </c>
      <c r="K30" s="7" t="s">
        <v>118</v>
      </c>
      <c r="L30" s="9">
        <v>1</v>
      </c>
      <c r="M30" s="9"/>
      <c r="N30" s="9"/>
      <c r="O30" s="7" t="s">
        <v>29</v>
      </c>
      <c r="P30" s="7" t="s">
        <v>29</v>
      </c>
      <c r="Q30" s="7" t="s">
        <v>1172</v>
      </c>
      <c r="R30" s="7" t="s">
        <v>14</v>
      </c>
      <c r="S30" s="7" t="s">
        <v>14</v>
      </c>
      <c r="T30" s="7" t="s">
        <v>17</v>
      </c>
      <c r="U30" s="7" t="s">
        <v>1173</v>
      </c>
      <c r="V30" s="10" t="s">
        <v>123</v>
      </c>
    </row>
    <row r="31" spans="1:22" ht="26.4">
      <c r="A31" s="6" t="s">
        <v>1210</v>
      </c>
      <c r="B31" s="7" t="s">
        <v>1211</v>
      </c>
      <c r="C31" s="23">
        <v>43878</v>
      </c>
      <c r="D31" s="23">
        <v>43890</v>
      </c>
      <c r="E31" s="9">
        <v>1</v>
      </c>
      <c r="F31" s="9">
        <v>320</v>
      </c>
      <c r="G31" s="9">
        <f>F128/E128</f>
        <v>316.20634920634922</v>
      </c>
      <c r="H31" s="7" t="s">
        <v>12</v>
      </c>
      <c r="I31" s="7" t="s">
        <v>1154</v>
      </c>
      <c r="J31" s="7" t="s">
        <v>118</v>
      </c>
      <c r="K31" s="7" t="s">
        <v>122</v>
      </c>
      <c r="L31" s="9">
        <v>1</v>
      </c>
      <c r="M31" s="9"/>
      <c r="N31" s="9"/>
      <c r="O31" s="7" t="s">
        <v>28</v>
      </c>
      <c r="P31" s="7" t="s">
        <v>28</v>
      </c>
      <c r="Q31" s="7"/>
      <c r="R31" s="7" t="s">
        <v>14</v>
      </c>
      <c r="S31" s="7" t="s">
        <v>14</v>
      </c>
      <c r="T31" s="7" t="s">
        <v>16</v>
      </c>
      <c r="U31" s="7"/>
      <c r="V31" s="10" t="s">
        <v>1212</v>
      </c>
    </row>
    <row r="32" spans="1:22">
      <c r="A32" s="6" t="s">
        <v>1213</v>
      </c>
      <c r="B32" s="7" t="s">
        <v>1214</v>
      </c>
      <c r="C32" s="23">
        <v>43848</v>
      </c>
      <c r="D32" s="23">
        <v>43897</v>
      </c>
      <c r="E32" s="9">
        <v>1</v>
      </c>
      <c r="F32" s="9">
        <v>238</v>
      </c>
      <c r="G32" s="9">
        <f>F128/E128</f>
        <v>316.20634920634922</v>
      </c>
      <c r="H32" s="7" t="s">
        <v>12</v>
      </c>
      <c r="I32" s="7" t="s">
        <v>118</v>
      </c>
      <c r="J32" s="7" t="s">
        <v>340</v>
      </c>
      <c r="K32" s="7" t="s">
        <v>122</v>
      </c>
      <c r="L32" s="9">
        <v>1</v>
      </c>
      <c r="M32" s="9"/>
      <c r="N32" s="9"/>
      <c r="O32" s="7" t="s">
        <v>39</v>
      </c>
      <c r="P32" s="7" t="s">
        <v>39</v>
      </c>
      <c r="Q32" s="7"/>
      <c r="R32" s="7" t="s">
        <v>24</v>
      </c>
      <c r="S32" s="7" t="s">
        <v>14</v>
      </c>
      <c r="T32" s="7" t="s">
        <v>16</v>
      </c>
      <c r="U32" s="7"/>
      <c r="V32" s="10" t="s">
        <v>156</v>
      </c>
    </row>
    <row r="33" spans="1:22">
      <c r="A33" s="6" t="s">
        <v>1215</v>
      </c>
      <c r="B33" s="7" t="s">
        <v>1156</v>
      </c>
      <c r="C33" s="23">
        <v>43891</v>
      </c>
      <c r="D33" s="23">
        <v>43897</v>
      </c>
      <c r="E33" s="9">
        <v>1</v>
      </c>
      <c r="F33" s="9">
        <v>100</v>
      </c>
      <c r="G33" s="9">
        <f>F128/E128</f>
        <v>316.20634920634922</v>
      </c>
      <c r="H33" s="7" t="s">
        <v>12</v>
      </c>
      <c r="I33" s="7" t="s">
        <v>1154</v>
      </c>
      <c r="J33" s="7" t="s">
        <v>118</v>
      </c>
      <c r="K33" s="7" t="s">
        <v>122</v>
      </c>
      <c r="L33" s="9">
        <v>1</v>
      </c>
      <c r="M33" s="9"/>
      <c r="N33" s="9"/>
      <c r="O33" s="7" t="s">
        <v>28</v>
      </c>
      <c r="P33" s="7" t="s">
        <v>28</v>
      </c>
      <c r="Q33" s="7" t="s">
        <v>195</v>
      </c>
      <c r="R33" s="7" t="s">
        <v>14</v>
      </c>
      <c r="S33" s="7" t="s">
        <v>14</v>
      </c>
      <c r="T33" s="7" t="s">
        <v>159</v>
      </c>
      <c r="U33" s="14"/>
      <c r="V33" s="10" t="s">
        <v>160</v>
      </c>
    </row>
    <row r="34" spans="1:22" ht="12.75" customHeight="1">
      <c r="A34" s="6" t="s">
        <v>1216</v>
      </c>
      <c r="B34" s="7" t="s">
        <v>1217</v>
      </c>
      <c r="C34" s="23">
        <v>43612</v>
      </c>
      <c r="D34" s="23">
        <v>43905</v>
      </c>
      <c r="E34" s="9">
        <v>1</v>
      </c>
      <c r="F34" s="9">
        <v>200</v>
      </c>
      <c r="G34" s="9">
        <f>F128/E128</f>
        <v>316.20634920634922</v>
      </c>
      <c r="H34" s="7" t="s">
        <v>12</v>
      </c>
      <c r="I34" s="7" t="s">
        <v>118</v>
      </c>
      <c r="J34" s="7" t="s">
        <v>340</v>
      </c>
      <c r="K34" s="7" t="s">
        <v>122</v>
      </c>
      <c r="L34" s="9"/>
      <c r="M34" s="9"/>
      <c r="N34" s="9"/>
      <c r="O34" s="7" t="s">
        <v>29</v>
      </c>
      <c r="P34" s="7" t="s">
        <v>29</v>
      </c>
      <c r="Q34" s="7"/>
      <c r="R34" s="7" t="s">
        <v>14</v>
      </c>
      <c r="S34" s="7" t="s">
        <v>14</v>
      </c>
      <c r="T34" s="7" t="s">
        <v>16</v>
      </c>
      <c r="U34" s="9"/>
      <c r="V34" s="10" t="s">
        <v>629</v>
      </c>
    </row>
    <row r="35" spans="1:22">
      <c r="A35" s="6" t="s">
        <v>1219</v>
      </c>
      <c r="B35" s="7" t="s">
        <v>1171</v>
      </c>
      <c r="C35" s="23">
        <v>43919</v>
      </c>
      <c r="D35" s="23">
        <v>43919</v>
      </c>
      <c r="E35" s="9">
        <v>1</v>
      </c>
      <c r="F35" s="9">
        <v>304</v>
      </c>
      <c r="G35" s="9">
        <f>F128/E128</f>
        <v>316.20634920634922</v>
      </c>
      <c r="H35" s="7" t="s">
        <v>12</v>
      </c>
      <c r="I35" s="7" t="s">
        <v>118</v>
      </c>
      <c r="J35" s="7" t="s">
        <v>340</v>
      </c>
      <c r="K35" s="7" t="s">
        <v>118</v>
      </c>
      <c r="L35" s="9">
        <v>1</v>
      </c>
      <c r="M35" s="9"/>
      <c r="N35" s="9"/>
      <c r="O35" s="7" t="s">
        <v>29</v>
      </c>
      <c r="P35" s="7" t="s">
        <v>29</v>
      </c>
      <c r="Q35" s="7" t="s">
        <v>1172</v>
      </c>
      <c r="R35" s="7" t="s">
        <v>14</v>
      </c>
      <c r="S35" s="7" t="s">
        <v>14</v>
      </c>
      <c r="T35" s="7" t="s">
        <v>17</v>
      </c>
      <c r="U35" s="7" t="s">
        <v>1173</v>
      </c>
      <c r="V35" s="10" t="s">
        <v>123</v>
      </c>
    </row>
    <row r="36" spans="1:22" ht="26.4">
      <c r="A36" s="6" t="s">
        <v>1220</v>
      </c>
      <c r="B36" s="7" t="s">
        <v>285</v>
      </c>
      <c r="C36" s="23">
        <v>43908</v>
      </c>
      <c r="D36" s="23">
        <v>43920</v>
      </c>
      <c r="E36" s="9">
        <v>1</v>
      </c>
      <c r="F36" s="9">
        <v>368</v>
      </c>
      <c r="G36" s="9">
        <f>F128/E128</f>
        <v>316.20634920634922</v>
      </c>
      <c r="H36" s="7" t="s">
        <v>13</v>
      </c>
      <c r="I36" s="7" t="s">
        <v>1154</v>
      </c>
      <c r="J36" s="7" t="s">
        <v>340</v>
      </c>
      <c r="K36" s="7" t="s">
        <v>122</v>
      </c>
      <c r="L36" s="9"/>
      <c r="M36" s="9"/>
      <c r="N36" s="9"/>
      <c r="O36" s="7" t="s">
        <v>29</v>
      </c>
      <c r="P36" s="7" t="s">
        <v>29</v>
      </c>
      <c r="Q36" s="7"/>
      <c r="R36" s="7" t="s">
        <v>14</v>
      </c>
      <c r="S36" s="7" t="s">
        <v>14</v>
      </c>
      <c r="T36" s="7" t="s">
        <v>16</v>
      </c>
      <c r="U36" s="14"/>
      <c r="V36" s="10" t="s">
        <v>208</v>
      </c>
    </row>
    <row r="37" spans="1:22">
      <c r="A37" s="6" t="s">
        <v>1221</v>
      </c>
      <c r="B37" s="7" t="s">
        <v>1222</v>
      </c>
      <c r="C37" s="23">
        <v>43921</v>
      </c>
      <c r="D37" s="23">
        <v>43929</v>
      </c>
      <c r="E37" s="9">
        <v>1</v>
      </c>
      <c r="F37" s="9">
        <v>340</v>
      </c>
      <c r="G37" s="9">
        <f>F128/E128</f>
        <v>316.20634920634922</v>
      </c>
      <c r="H37" s="7" t="s">
        <v>13</v>
      </c>
      <c r="I37" s="7" t="s">
        <v>118</v>
      </c>
      <c r="J37" s="7" t="s">
        <v>340</v>
      </c>
      <c r="K37" s="7" t="s">
        <v>118</v>
      </c>
      <c r="L37" s="9">
        <v>1</v>
      </c>
      <c r="M37" s="9"/>
      <c r="N37" s="9"/>
      <c r="O37" s="7" t="s">
        <v>93</v>
      </c>
      <c r="P37" s="7" t="s">
        <v>29</v>
      </c>
      <c r="Q37" s="7" t="s">
        <v>102</v>
      </c>
      <c r="R37" s="7" t="s">
        <v>14</v>
      </c>
      <c r="S37" s="7" t="s">
        <v>14</v>
      </c>
      <c r="T37" s="7" t="s">
        <v>16</v>
      </c>
      <c r="U37" s="14" t="s">
        <v>1168</v>
      </c>
      <c r="V37" s="10" t="s">
        <v>130</v>
      </c>
    </row>
    <row r="38" spans="1:22" ht="26.4">
      <c r="A38" s="6" t="s">
        <v>1223</v>
      </c>
      <c r="B38" s="7" t="s">
        <v>1224</v>
      </c>
      <c r="C38" s="23">
        <v>43929</v>
      </c>
      <c r="D38" s="23">
        <v>43930</v>
      </c>
      <c r="E38" s="9">
        <v>1</v>
      </c>
      <c r="F38" s="9">
        <v>254</v>
      </c>
      <c r="G38" s="9">
        <f>F128/E128</f>
        <v>316.20634920634922</v>
      </c>
      <c r="H38" s="7" t="s">
        <v>13</v>
      </c>
      <c r="I38" s="7" t="s">
        <v>1154</v>
      </c>
      <c r="J38" s="7" t="s">
        <v>118</v>
      </c>
      <c r="K38" s="7" t="s">
        <v>118</v>
      </c>
      <c r="L38" s="9">
        <v>1</v>
      </c>
      <c r="M38" s="9"/>
      <c r="N38" s="9"/>
      <c r="O38" s="7" t="s">
        <v>338</v>
      </c>
      <c r="P38" s="7" t="s">
        <v>338</v>
      </c>
      <c r="Q38" s="7"/>
      <c r="R38" s="7" t="s">
        <v>14</v>
      </c>
      <c r="S38" s="7" t="s">
        <v>14</v>
      </c>
      <c r="T38" s="7" t="s">
        <v>16</v>
      </c>
      <c r="U38" s="7"/>
      <c r="V38" s="10" t="s">
        <v>1179</v>
      </c>
    </row>
    <row r="39" spans="1:22">
      <c r="A39" s="6" t="s">
        <v>1225</v>
      </c>
      <c r="B39" s="7" t="s">
        <v>1226</v>
      </c>
      <c r="C39" s="23">
        <v>43929</v>
      </c>
      <c r="D39" s="23">
        <v>43933</v>
      </c>
      <c r="E39" s="9">
        <v>1</v>
      </c>
      <c r="F39" s="9">
        <v>176</v>
      </c>
      <c r="G39" s="9">
        <f>F128/E128</f>
        <v>316.20634920634922</v>
      </c>
      <c r="H39" s="7" t="s">
        <v>12</v>
      </c>
      <c r="I39" s="7" t="s">
        <v>118</v>
      </c>
      <c r="J39" s="7" t="s">
        <v>118</v>
      </c>
      <c r="K39" s="7" t="s">
        <v>118</v>
      </c>
      <c r="L39" s="9">
        <v>1</v>
      </c>
      <c r="M39" s="9"/>
      <c r="N39" s="9"/>
      <c r="O39" s="7" t="s">
        <v>365</v>
      </c>
      <c r="P39" s="7" t="s">
        <v>28</v>
      </c>
      <c r="Q39" s="7"/>
      <c r="R39" s="7" t="s">
        <v>14</v>
      </c>
      <c r="S39" s="7" t="s">
        <v>14</v>
      </c>
      <c r="T39" s="7" t="s">
        <v>16</v>
      </c>
      <c r="U39" s="14"/>
      <c r="V39" s="10" t="s">
        <v>119</v>
      </c>
    </row>
    <row r="40" spans="1:22">
      <c r="A40" s="6" t="s">
        <v>1227</v>
      </c>
      <c r="B40" s="7" t="s">
        <v>1228</v>
      </c>
      <c r="C40" s="23">
        <v>43930</v>
      </c>
      <c r="D40" s="23">
        <v>43933</v>
      </c>
      <c r="E40" s="9">
        <v>1</v>
      </c>
      <c r="F40" s="9">
        <v>100</v>
      </c>
      <c r="G40" s="9">
        <f>F128/E128</f>
        <v>316.20634920634922</v>
      </c>
      <c r="H40" s="7" t="s">
        <v>13</v>
      </c>
      <c r="I40" s="7" t="s">
        <v>1154</v>
      </c>
      <c r="J40" s="7" t="s">
        <v>340</v>
      </c>
      <c r="K40" s="7" t="s">
        <v>122</v>
      </c>
      <c r="L40" s="9"/>
      <c r="M40" s="9"/>
      <c r="N40" s="9"/>
      <c r="O40" s="7" t="s">
        <v>29</v>
      </c>
      <c r="P40" s="7" t="s">
        <v>29</v>
      </c>
      <c r="Q40" s="7"/>
      <c r="R40" s="7" t="s">
        <v>14</v>
      </c>
      <c r="S40" s="7" t="s">
        <v>14</v>
      </c>
      <c r="T40" s="7" t="s">
        <v>16</v>
      </c>
      <c r="U40" s="7"/>
      <c r="V40" s="10" t="s">
        <v>1179</v>
      </c>
    </row>
    <row r="41" spans="1:22" ht="12.75" customHeight="1">
      <c r="A41" s="6" t="s">
        <v>1229</v>
      </c>
      <c r="B41" s="7" t="s">
        <v>756</v>
      </c>
      <c r="C41" s="23">
        <v>43933</v>
      </c>
      <c r="D41" s="23">
        <v>43936</v>
      </c>
      <c r="E41" s="9">
        <v>1</v>
      </c>
      <c r="F41" s="9">
        <v>408</v>
      </c>
      <c r="G41" s="9">
        <f>F128/E128</f>
        <v>316.20634920634922</v>
      </c>
      <c r="H41" s="7" t="s">
        <v>12</v>
      </c>
      <c r="I41" s="7" t="s">
        <v>118</v>
      </c>
      <c r="J41" s="7" t="s">
        <v>340</v>
      </c>
      <c r="K41" s="7" t="s">
        <v>122</v>
      </c>
      <c r="L41" s="9"/>
      <c r="M41" s="9"/>
      <c r="N41" s="9"/>
      <c r="O41" s="7" t="s">
        <v>32</v>
      </c>
      <c r="P41" s="7" t="s">
        <v>32</v>
      </c>
      <c r="Q41" s="7"/>
      <c r="R41" s="7" t="s">
        <v>14</v>
      </c>
      <c r="S41" s="7" t="s">
        <v>14</v>
      </c>
      <c r="T41" s="7" t="s">
        <v>16</v>
      </c>
      <c r="U41" s="7" t="s">
        <v>1160</v>
      </c>
      <c r="V41" s="10" t="s">
        <v>779</v>
      </c>
    </row>
    <row r="42" spans="1:22" ht="12.75" customHeight="1">
      <c r="A42" s="6" t="s">
        <v>1230</v>
      </c>
      <c r="B42" s="7" t="s">
        <v>1231</v>
      </c>
      <c r="C42" s="23">
        <v>43937</v>
      </c>
      <c r="D42" s="23">
        <v>43937</v>
      </c>
      <c r="E42" s="9">
        <v>1</v>
      </c>
      <c r="F42" s="9">
        <v>96</v>
      </c>
      <c r="G42" s="9">
        <f>F128/E128</f>
        <v>316.20634920634922</v>
      </c>
      <c r="H42" s="7" t="s">
        <v>12</v>
      </c>
      <c r="I42" s="7" t="s">
        <v>118</v>
      </c>
      <c r="J42" s="7" t="s">
        <v>340</v>
      </c>
      <c r="K42" s="7" t="s">
        <v>118</v>
      </c>
      <c r="L42" s="9">
        <v>1</v>
      </c>
      <c r="M42" s="9"/>
      <c r="N42" s="9"/>
      <c r="O42" s="7" t="s">
        <v>28</v>
      </c>
      <c r="P42" s="7" t="s">
        <v>28</v>
      </c>
      <c r="Q42" s="9"/>
      <c r="R42" s="7" t="s">
        <v>14</v>
      </c>
      <c r="S42" s="7" t="s">
        <v>14</v>
      </c>
      <c r="T42" s="7" t="s">
        <v>16</v>
      </c>
      <c r="U42" s="7"/>
      <c r="V42" s="10" t="s">
        <v>779</v>
      </c>
    </row>
    <row r="43" spans="1:22">
      <c r="A43" s="6" t="s">
        <v>1232</v>
      </c>
      <c r="B43" s="7" t="s">
        <v>1233</v>
      </c>
      <c r="C43" s="23">
        <v>43933</v>
      </c>
      <c r="D43" s="23">
        <v>43937</v>
      </c>
      <c r="E43" s="9">
        <v>1</v>
      </c>
      <c r="F43" s="9">
        <v>100</v>
      </c>
      <c r="G43" s="9">
        <f>F128/E128</f>
        <v>316.20634920634922</v>
      </c>
      <c r="H43" s="7" t="s">
        <v>13</v>
      </c>
      <c r="I43" s="7" t="s">
        <v>1154</v>
      </c>
      <c r="J43" s="7" t="s">
        <v>340</v>
      </c>
      <c r="K43" s="7" t="s">
        <v>118</v>
      </c>
      <c r="L43" s="9"/>
      <c r="M43" s="9"/>
      <c r="N43" s="9"/>
      <c r="O43" s="7" t="s">
        <v>29</v>
      </c>
      <c r="P43" s="7" t="s">
        <v>29</v>
      </c>
      <c r="Q43" s="9"/>
      <c r="R43" s="7" t="s">
        <v>14</v>
      </c>
      <c r="S43" s="7" t="s">
        <v>14</v>
      </c>
      <c r="T43" s="7" t="s">
        <v>16</v>
      </c>
      <c r="U43" s="14"/>
      <c r="V43" s="10" t="s">
        <v>1179</v>
      </c>
    </row>
    <row r="44" spans="1:22" ht="26.4">
      <c r="A44" s="6" t="s">
        <v>1234</v>
      </c>
      <c r="B44" s="7" t="s">
        <v>1085</v>
      </c>
      <c r="C44" s="23">
        <v>43919</v>
      </c>
      <c r="D44" s="23">
        <v>43939</v>
      </c>
      <c r="E44" s="9">
        <v>1</v>
      </c>
      <c r="F44" s="9">
        <v>386</v>
      </c>
      <c r="G44" s="9">
        <f>F128/E128</f>
        <v>316.20634920634922</v>
      </c>
      <c r="H44" s="7" t="s">
        <v>12</v>
      </c>
      <c r="I44" s="7" t="s">
        <v>118</v>
      </c>
      <c r="J44" s="7" t="s">
        <v>340</v>
      </c>
      <c r="K44" s="7" t="s">
        <v>118</v>
      </c>
      <c r="L44" s="9"/>
      <c r="M44" s="9"/>
      <c r="N44" s="9"/>
      <c r="O44" s="7" t="s">
        <v>28</v>
      </c>
      <c r="P44" s="7" t="s">
        <v>28</v>
      </c>
      <c r="Q44" s="7"/>
      <c r="R44" s="7" t="s">
        <v>14</v>
      </c>
      <c r="S44" s="7" t="s">
        <v>14</v>
      </c>
      <c r="T44" s="7" t="s">
        <v>16</v>
      </c>
      <c r="U44" s="7"/>
      <c r="V44" s="10" t="s">
        <v>384</v>
      </c>
    </row>
    <row r="45" spans="1:22" ht="26.4">
      <c r="A45" s="6" t="s">
        <v>1235</v>
      </c>
      <c r="B45" s="7" t="s">
        <v>1085</v>
      </c>
      <c r="C45" s="23">
        <v>43940</v>
      </c>
      <c r="D45" s="23">
        <v>43944</v>
      </c>
      <c r="E45" s="9">
        <v>1</v>
      </c>
      <c r="F45" s="9">
        <v>470</v>
      </c>
      <c r="G45" s="9">
        <f>F128/E128</f>
        <v>316.20634920634922</v>
      </c>
      <c r="H45" s="7" t="s">
        <v>12</v>
      </c>
      <c r="I45" s="7" t="s">
        <v>118</v>
      </c>
      <c r="J45" s="7" t="s">
        <v>340</v>
      </c>
      <c r="K45" s="7" t="s">
        <v>118</v>
      </c>
      <c r="L45" s="9"/>
      <c r="M45" s="9"/>
      <c r="N45" s="9"/>
      <c r="O45" s="7" t="s">
        <v>28</v>
      </c>
      <c r="P45" s="7" t="s">
        <v>28</v>
      </c>
      <c r="Q45" s="7"/>
      <c r="R45" s="7" t="s">
        <v>14</v>
      </c>
      <c r="S45" s="7" t="s">
        <v>14</v>
      </c>
      <c r="T45" s="7" t="s">
        <v>16</v>
      </c>
      <c r="U45" s="7"/>
      <c r="V45" s="10" t="s">
        <v>384</v>
      </c>
    </row>
    <row r="46" spans="1:22">
      <c r="A46" s="6" t="s">
        <v>1236</v>
      </c>
      <c r="B46" s="7" t="s">
        <v>1237</v>
      </c>
      <c r="C46" s="23">
        <v>43920</v>
      </c>
      <c r="D46" s="23">
        <v>43946</v>
      </c>
      <c r="E46" s="9">
        <v>1</v>
      </c>
      <c r="F46" s="9">
        <v>224</v>
      </c>
      <c r="G46">
        <f>F128/E128</f>
        <v>316.20634920634922</v>
      </c>
      <c r="H46" s="7" t="s">
        <v>12</v>
      </c>
      <c r="I46" s="7" t="s">
        <v>1154</v>
      </c>
      <c r="J46" s="7" t="s">
        <v>118</v>
      </c>
      <c r="K46" s="7" t="s">
        <v>122</v>
      </c>
      <c r="L46" s="9">
        <v>1</v>
      </c>
      <c r="M46" s="9"/>
      <c r="N46" s="9"/>
      <c r="O46" s="7" t="s">
        <v>29</v>
      </c>
      <c r="P46" s="7" t="s">
        <v>29</v>
      </c>
      <c r="Q46" s="9"/>
      <c r="R46" s="7" t="s">
        <v>14</v>
      </c>
      <c r="S46" s="7" t="s">
        <v>14</v>
      </c>
      <c r="T46" s="7" t="s">
        <v>16</v>
      </c>
      <c r="U46" s="14"/>
      <c r="V46" s="10" t="s">
        <v>225</v>
      </c>
    </row>
    <row r="47" spans="1:22" ht="12.75" customHeight="1">
      <c r="A47" s="6" t="s">
        <v>1238</v>
      </c>
      <c r="B47" s="7" t="s">
        <v>1239</v>
      </c>
      <c r="C47" s="23">
        <v>43897</v>
      </c>
      <c r="D47" s="23">
        <v>43954</v>
      </c>
      <c r="E47" s="9">
        <v>1</v>
      </c>
      <c r="F47" s="9">
        <v>530</v>
      </c>
      <c r="G47" s="9">
        <f>F128/E128</f>
        <v>316.20634920634922</v>
      </c>
      <c r="H47" s="7" t="s">
        <v>12</v>
      </c>
      <c r="I47" s="7" t="s">
        <v>118</v>
      </c>
      <c r="J47" s="7" t="s">
        <v>340</v>
      </c>
      <c r="K47" s="7" t="s">
        <v>118</v>
      </c>
      <c r="L47" s="9"/>
      <c r="M47" s="9"/>
      <c r="N47" s="9"/>
      <c r="O47" s="7" t="s">
        <v>32</v>
      </c>
      <c r="P47" s="7" t="s">
        <v>32</v>
      </c>
      <c r="Q47" s="9"/>
      <c r="R47" s="7" t="s">
        <v>14</v>
      </c>
      <c r="S47" s="7" t="s">
        <v>14</v>
      </c>
      <c r="T47" s="7" t="s">
        <v>16</v>
      </c>
      <c r="U47" s="9"/>
      <c r="V47" s="10" t="s">
        <v>452</v>
      </c>
    </row>
    <row r="48" spans="1:22" ht="12.75" customHeight="1">
      <c r="A48" s="6" t="s">
        <v>1241</v>
      </c>
      <c r="B48" s="7" t="s">
        <v>1240</v>
      </c>
      <c r="C48" s="23">
        <v>43952</v>
      </c>
      <c r="D48" s="23">
        <v>43954</v>
      </c>
      <c r="E48" s="9">
        <v>1</v>
      </c>
      <c r="F48" s="9">
        <v>384</v>
      </c>
      <c r="G48" s="9">
        <f>F128/E128</f>
        <v>316.20634920634922</v>
      </c>
      <c r="H48" s="7" t="s">
        <v>12</v>
      </c>
      <c r="I48" s="7" t="s">
        <v>118</v>
      </c>
      <c r="J48" s="7" t="s">
        <v>118</v>
      </c>
      <c r="K48" s="7" t="s">
        <v>118</v>
      </c>
      <c r="L48" s="9"/>
      <c r="M48" s="9"/>
      <c r="N48" s="9"/>
      <c r="O48" s="7" t="s">
        <v>29</v>
      </c>
      <c r="P48" s="7" t="s">
        <v>29</v>
      </c>
      <c r="Q48" s="7"/>
      <c r="R48" s="7" t="s">
        <v>14</v>
      </c>
      <c r="S48" s="7" t="s">
        <v>14</v>
      </c>
      <c r="T48" s="7" t="s">
        <v>16</v>
      </c>
      <c r="U48" s="7"/>
      <c r="V48" s="10" t="s">
        <v>119</v>
      </c>
    </row>
    <row r="49" spans="1:22" ht="12" customHeight="1">
      <c r="A49" s="6" t="s">
        <v>1242</v>
      </c>
      <c r="B49" s="7" t="s">
        <v>408</v>
      </c>
      <c r="C49" s="23">
        <v>43954</v>
      </c>
      <c r="D49" s="23">
        <v>43956</v>
      </c>
      <c r="E49" s="9">
        <v>1</v>
      </c>
      <c r="F49" s="9">
        <v>368</v>
      </c>
      <c r="G49" s="9">
        <f>F128/E128</f>
        <v>316.20634920634922</v>
      </c>
      <c r="H49" s="7" t="s">
        <v>13</v>
      </c>
      <c r="I49" s="7" t="s">
        <v>118</v>
      </c>
      <c r="J49" s="7" t="s">
        <v>118</v>
      </c>
      <c r="K49" s="7" t="s">
        <v>122</v>
      </c>
      <c r="L49" s="9"/>
      <c r="M49" s="9"/>
      <c r="N49" s="9"/>
      <c r="O49" s="7" t="s">
        <v>101</v>
      </c>
      <c r="P49" s="7" t="s">
        <v>101</v>
      </c>
      <c r="Q49" s="9"/>
      <c r="R49" s="7" t="s">
        <v>100</v>
      </c>
      <c r="S49" s="7" t="s">
        <v>14</v>
      </c>
      <c r="T49" s="7" t="s">
        <v>17</v>
      </c>
      <c r="U49" s="7"/>
      <c r="V49" s="10" t="s">
        <v>384</v>
      </c>
    </row>
    <row r="50" spans="1:22" ht="12.75" customHeight="1">
      <c r="A50" s="6" t="s">
        <v>1243</v>
      </c>
      <c r="B50" s="7" t="s">
        <v>1244</v>
      </c>
      <c r="C50" s="23">
        <v>43891</v>
      </c>
      <c r="D50" s="23">
        <v>43964</v>
      </c>
      <c r="E50" s="9">
        <v>1</v>
      </c>
      <c r="F50" s="9">
        <v>528</v>
      </c>
      <c r="G50" s="9">
        <f>F128/E128</f>
        <v>316.20634920634922</v>
      </c>
      <c r="H50" s="7" t="s">
        <v>13</v>
      </c>
      <c r="I50" s="7" t="s">
        <v>1154</v>
      </c>
      <c r="J50" s="7" t="s">
        <v>340</v>
      </c>
      <c r="K50" s="7" t="s">
        <v>122</v>
      </c>
      <c r="L50" s="9"/>
      <c r="M50" s="9"/>
      <c r="N50" s="9"/>
      <c r="O50" s="7" t="s">
        <v>28</v>
      </c>
      <c r="P50" s="7" t="s">
        <v>29</v>
      </c>
      <c r="Q50" s="9"/>
      <c r="R50" s="7" t="s">
        <v>14</v>
      </c>
      <c r="S50" s="7" t="s">
        <v>14</v>
      </c>
      <c r="T50" s="7" t="s">
        <v>16</v>
      </c>
      <c r="U50" s="14"/>
      <c r="V50" s="10" t="s">
        <v>208</v>
      </c>
    </row>
    <row r="51" spans="1:22">
      <c r="A51" s="6" t="s">
        <v>1245</v>
      </c>
      <c r="B51" s="7" t="s">
        <v>1198</v>
      </c>
      <c r="C51" s="23">
        <v>43964</v>
      </c>
      <c r="D51" s="23">
        <v>43965</v>
      </c>
      <c r="E51" s="9">
        <v>1</v>
      </c>
      <c r="F51" s="9">
        <v>266</v>
      </c>
      <c r="G51" s="9">
        <f>F128/E128</f>
        <v>316.20634920634922</v>
      </c>
      <c r="H51" s="7" t="s">
        <v>12</v>
      </c>
      <c r="I51" s="7" t="s">
        <v>1154</v>
      </c>
      <c r="J51" s="7" t="s">
        <v>118</v>
      </c>
      <c r="K51" s="7" t="s">
        <v>118</v>
      </c>
      <c r="L51" s="9"/>
      <c r="M51" s="9"/>
      <c r="N51" s="9"/>
      <c r="O51" s="7" t="s">
        <v>29</v>
      </c>
      <c r="P51" s="7" t="s">
        <v>29</v>
      </c>
      <c r="Q51" s="7"/>
      <c r="R51" s="7" t="s">
        <v>14</v>
      </c>
      <c r="S51" s="7" t="s">
        <v>14</v>
      </c>
      <c r="T51" s="7" t="s">
        <v>159</v>
      </c>
      <c r="U51" s="7"/>
      <c r="V51" s="10" t="s">
        <v>160</v>
      </c>
    </row>
    <row r="52" spans="1:22" ht="13.8" customHeight="1">
      <c r="A52" s="6" t="s">
        <v>1246</v>
      </c>
      <c r="B52" s="7" t="s">
        <v>756</v>
      </c>
      <c r="C52" s="23">
        <v>43953</v>
      </c>
      <c r="D52" s="23">
        <v>43969</v>
      </c>
      <c r="E52" s="9">
        <v>1</v>
      </c>
      <c r="F52" s="9">
        <v>688</v>
      </c>
      <c r="G52" s="9">
        <f>F128/E128</f>
        <v>316.20634920634922</v>
      </c>
      <c r="H52" s="7" t="s">
        <v>12</v>
      </c>
      <c r="I52" s="7" t="s">
        <v>118</v>
      </c>
      <c r="J52" s="7" t="s">
        <v>340</v>
      </c>
      <c r="K52" s="7" t="s">
        <v>122</v>
      </c>
      <c r="L52" s="9"/>
      <c r="M52" s="9"/>
      <c r="N52" s="9"/>
      <c r="O52" s="7" t="s">
        <v>32</v>
      </c>
      <c r="P52" s="7" t="s">
        <v>32</v>
      </c>
      <c r="Q52" s="7"/>
      <c r="R52" s="7" t="s">
        <v>14</v>
      </c>
      <c r="S52" s="7" t="s">
        <v>14</v>
      </c>
      <c r="T52" s="7" t="s">
        <v>16</v>
      </c>
      <c r="U52" s="7" t="s">
        <v>1160</v>
      </c>
      <c r="V52" s="10" t="s">
        <v>779</v>
      </c>
    </row>
    <row r="53" spans="1:22" ht="12.6" customHeight="1">
      <c r="A53" s="6" t="s">
        <v>1247</v>
      </c>
      <c r="B53" s="7" t="s">
        <v>1248</v>
      </c>
      <c r="C53" s="23">
        <v>43964</v>
      </c>
      <c r="D53" s="23">
        <v>43970</v>
      </c>
      <c r="E53" s="9">
        <v>1</v>
      </c>
      <c r="F53" s="9">
        <v>320</v>
      </c>
      <c r="G53" s="9">
        <f>F128/E128</f>
        <v>316.20634920634922</v>
      </c>
      <c r="H53" s="7" t="s">
        <v>12</v>
      </c>
      <c r="I53" s="7" t="s">
        <v>118</v>
      </c>
      <c r="J53" s="7" t="s">
        <v>118</v>
      </c>
      <c r="K53" s="7" t="s">
        <v>118</v>
      </c>
      <c r="L53" s="9"/>
      <c r="M53" s="9"/>
      <c r="N53" s="9"/>
      <c r="O53" s="7" t="s">
        <v>28</v>
      </c>
      <c r="P53" s="7" t="s">
        <v>28</v>
      </c>
      <c r="Q53" s="9"/>
      <c r="R53" s="7" t="s">
        <v>14</v>
      </c>
      <c r="S53" s="7" t="s">
        <v>14</v>
      </c>
      <c r="T53" s="7" t="s">
        <v>16</v>
      </c>
      <c r="U53" s="9"/>
      <c r="V53" s="10" t="s">
        <v>119</v>
      </c>
    </row>
    <row r="54" spans="1:22" ht="12.75" customHeight="1">
      <c r="A54" s="6" t="s">
        <v>1268</v>
      </c>
      <c r="B54" s="7" t="s">
        <v>258</v>
      </c>
      <c r="C54" s="23">
        <v>43919</v>
      </c>
      <c r="D54" s="23">
        <v>43976</v>
      </c>
      <c r="E54" s="9">
        <v>1</v>
      </c>
      <c r="F54" s="9">
        <v>322</v>
      </c>
      <c r="G54" s="9">
        <f>F128/E128</f>
        <v>316.20634920634922</v>
      </c>
      <c r="H54" s="7" t="s">
        <v>12</v>
      </c>
      <c r="I54" s="7" t="s">
        <v>118</v>
      </c>
      <c r="J54" s="7" t="s">
        <v>340</v>
      </c>
      <c r="K54" s="7" t="s">
        <v>122</v>
      </c>
      <c r="L54" s="9"/>
      <c r="M54" s="9"/>
      <c r="N54" s="9"/>
      <c r="O54" s="7" t="s">
        <v>32</v>
      </c>
      <c r="P54" s="7" t="s">
        <v>32</v>
      </c>
      <c r="Q54" s="9"/>
      <c r="R54" s="7" t="s">
        <v>14</v>
      </c>
      <c r="S54" s="7" t="s">
        <v>14</v>
      </c>
      <c r="T54" s="7" t="s">
        <v>16</v>
      </c>
      <c r="U54" s="7" t="s">
        <v>428</v>
      </c>
      <c r="V54" s="10" t="s">
        <v>396</v>
      </c>
    </row>
    <row r="55" spans="1:22" ht="26.4">
      <c r="A55" s="6" t="s">
        <v>1251</v>
      </c>
      <c r="B55" s="7" t="s">
        <v>889</v>
      </c>
      <c r="C55" s="23">
        <v>43983</v>
      </c>
      <c r="D55" s="23">
        <v>43983</v>
      </c>
      <c r="E55" s="9">
        <v>1</v>
      </c>
      <c r="F55" s="9">
        <v>140</v>
      </c>
      <c r="G55" s="9">
        <f>F128/E128</f>
        <v>316.20634920634922</v>
      </c>
      <c r="H55" s="7" t="s">
        <v>13</v>
      </c>
      <c r="I55" s="7" t="s">
        <v>1154</v>
      </c>
      <c r="J55" s="7" t="s">
        <v>340</v>
      </c>
      <c r="K55" s="7" t="s">
        <v>122</v>
      </c>
      <c r="L55" s="9">
        <v>1</v>
      </c>
      <c r="M55" s="9"/>
      <c r="N55" s="9"/>
      <c r="O55" s="7" t="s">
        <v>38</v>
      </c>
      <c r="P55" s="7" t="s">
        <v>33</v>
      </c>
      <c r="Q55" s="9"/>
      <c r="R55" s="7" t="s">
        <v>1252</v>
      </c>
      <c r="S55" s="7" t="s">
        <v>14</v>
      </c>
      <c r="T55" s="7" t="s">
        <v>17</v>
      </c>
      <c r="U55" s="7"/>
      <c r="V55" s="10" t="s">
        <v>123</v>
      </c>
    </row>
    <row r="56" spans="1:22" ht="12.75" customHeight="1">
      <c r="A56" s="6" t="s">
        <v>1253</v>
      </c>
      <c r="B56" s="7" t="s">
        <v>1254</v>
      </c>
      <c r="C56" s="23">
        <v>43992</v>
      </c>
      <c r="D56" s="23">
        <v>43992</v>
      </c>
      <c r="E56" s="9">
        <v>1</v>
      </c>
      <c r="F56" s="9">
        <v>236</v>
      </c>
      <c r="G56" s="9">
        <f>F128/E128</f>
        <v>316.20634920634922</v>
      </c>
      <c r="H56" s="7" t="s">
        <v>12</v>
      </c>
      <c r="I56" s="7" t="s">
        <v>1154</v>
      </c>
      <c r="J56" s="7" t="s">
        <v>118</v>
      </c>
      <c r="K56" s="7" t="s">
        <v>118</v>
      </c>
      <c r="L56" s="9"/>
      <c r="M56" s="9">
        <v>1</v>
      </c>
      <c r="N56" s="9">
        <v>1</v>
      </c>
      <c r="O56" s="7" t="s">
        <v>29</v>
      </c>
      <c r="P56" s="7" t="s">
        <v>29</v>
      </c>
      <c r="Q56" s="7"/>
      <c r="R56" s="7" t="s">
        <v>14</v>
      </c>
      <c r="S56" s="7" t="s">
        <v>14</v>
      </c>
      <c r="T56" s="7" t="s">
        <v>16</v>
      </c>
      <c r="U56" s="7"/>
      <c r="V56" s="10" t="s">
        <v>208</v>
      </c>
    </row>
    <row r="57" spans="1:22" ht="12.75" customHeight="1">
      <c r="A57" s="6" t="s">
        <v>1255</v>
      </c>
      <c r="B57" s="7" t="s">
        <v>1256</v>
      </c>
      <c r="C57" s="23">
        <v>43980</v>
      </c>
      <c r="D57" s="23">
        <v>44007</v>
      </c>
      <c r="E57" s="9">
        <v>1</v>
      </c>
      <c r="F57" s="9">
        <v>368</v>
      </c>
      <c r="G57" s="9">
        <f>F128/E128</f>
        <v>316.20634920634922</v>
      </c>
      <c r="H57" s="7" t="s">
        <v>13</v>
      </c>
      <c r="I57" s="7" t="s">
        <v>118</v>
      </c>
      <c r="J57" s="7" t="s">
        <v>118</v>
      </c>
      <c r="K57" s="7" t="s">
        <v>118</v>
      </c>
      <c r="L57" s="9">
        <v>1</v>
      </c>
      <c r="M57" s="9"/>
      <c r="N57" s="9"/>
      <c r="O57" s="7" t="s">
        <v>54</v>
      </c>
      <c r="P57" s="7" t="s">
        <v>29</v>
      </c>
      <c r="Q57" s="7"/>
      <c r="R57" s="7" t="s">
        <v>14</v>
      </c>
      <c r="S57" s="7" t="s">
        <v>14</v>
      </c>
      <c r="T57" s="7" t="s">
        <v>16</v>
      </c>
      <c r="U57" s="7"/>
      <c r="V57" s="10" t="s">
        <v>119</v>
      </c>
    </row>
    <row r="58" spans="1:22" ht="12.75" customHeight="1">
      <c r="A58" s="6" t="s">
        <v>1257</v>
      </c>
      <c r="B58" s="7" t="s">
        <v>1258</v>
      </c>
      <c r="C58" s="23">
        <v>43976</v>
      </c>
      <c r="D58" s="23">
        <v>43993</v>
      </c>
      <c r="E58" s="9">
        <v>1</v>
      </c>
      <c r="F58" s="9">
        <v>880</v>
      </c>
      <c r="G58" s="9">
        <f>F128/E128</f>
        <v>316.20634920634922</v>
      </c>
      <c r="H58" s="7" t="s">
        <v>12</v>
      </c>
      <c r="I58" s="7" t="s">
        <v>118</v>
      </c>
      <c r="J58" s="7" t="s">
        <v>340</v>
      </c>
      <c r="K58" s="7" t="s">
        <v>122</v>
      </c>
      <c r="L58" s="9"/>
      <c r="M58" s="9"/>
      <c r="N58" s="9"/>
      <c r="O58" s="7" t="s">
        <v>32</v>
      </c>
      <c r="P58" s="7" t="s">
        <v>32</v>
      </c>
      <c r="Q58" s="9"/>
      <c r="R58" s="7" t="s">
        <v>14</v>
      </c>
      <c r="S58" s="7" t="s">
        <v>14</v>
      </c>
      <c r="T58" s="7" t="s">
        <v>16</v>
      </c>
      <c r="U58" s="7"/>
      <c r="V58" s="10" t="s">
        <v>119</v>
      </c>
    </row>
    <row r="59" spans="1:22" ht="13.8" customHeight="1">
      <c r="A59" s="9" t="s">
        <v>1259</v>
      </c>
      <c r="B59" s="7" t="s">
        <v>756</v>
      </c>
      <c r="C59" s="23">
        <v>43966</v>
      </c>
      <c r="D59" s="23">
        <v>43966</v>
      </c>
      <c r="E59" s="9">
        <v>1</v>
      </c>
      <c r="F59" s="9">
        <v>688</v>
      </c>
      <c r="G59" s="9">
        <f>F128/E128</f>
        <v>316.20634920634922</v>
      </c>
      <c r="H59" s="7" t="s">
        <v>12</v>
      </c>
      <c r="I59" s="7" t="s">
        <v>118</v>
      </c>
      <c r="J59" s="7" t="s">
        <v>340</v>
      </c>
      <c r="K59" s="7" t="s">
        <v>122</v>
      </c>
      <c r="L59" s="9"/>
      <c r="M59" s="9"/>
      <c r="N59" s="9"/>
      <c r="O59" s="7" t="s">
        <v>32</v>
      </c>
      <c r="P59" s="7" t="s">
        <v>32</v>
      </c>
      <c r="Q59" s="7"/>
      <c r="R59" s="7" t="s">
        <v>14</v>
      </c>
      <c r="S59" s="7" t="s">
        <v>14</v>
      </c>
      <c r="T59" s="7" t="s">
        <v>16</v>
      </c>
      <c r="U59" s="7" t="s">
        <v>1160</v>
      </c>
      <c r="V59" s="10" t="s">
        <v>779</v>
      </c>
    </row>
    <row r="60" spans="1:22" ht="26.4">
      <c r="A60" s="9" t="s">
        <v>1260</v>
      </c>
      <c r="B60" s="7" t="s">
        <v>1261</v>
      </c>
      <c r="C60" s="23">
        <v>43993</v>
      </c>
      <c r="D60" s="23">
        <v>44016</v>
      </c>
      <c r="E60" s="9">
        <v>1</v>
      </c>
      <c r="F60" s="9">
        <v>183</v>
      </c>
      <c r="G60" s="9">
        <f>F128/E128</f>
        <v>316.20634920634922</v>
      </c>
      <c r="H60" s="7" t="s">
        <v>12</v>
      </c>
      <c r="I60" s="7" t="s">
        <v>1154</v>
      </c>
      <c r="J60" s="7" t="s">
        <v>118</v>
      </c>
      <c r="K60" s="7" t="s">
        <v>118</v>
      </c>
      <c r="L60" s="9"/>
      <c r="M60" s="9"/>
      <c r="N60" s="9"/>
      <c r="O60" s="7" t="s">
        <v>29</v>
      </c>
      <c r="P60" s="7" t="s">
        <v>29</v>
      </c>
      <c r="Q60" s="9"/>
      <c r="R60" s="7" t="s">
        <v>14</v>
      </c>
      <c r="S60" s="7" t="s">
        <v>14</v>
      </c>
      <c r="T60" s="7" t="s">
        <v>16</v>
      </c>
      <c r="U60" s="7"/>
      <c r="V60" s="10" t="s">
        <v>225</v>
      </c>
    </row>
    <row r="61" spans="1:22">
      <c r="A61" s="6" t="s">
        <v>1262</v>
      </c>
      <c r="B61" s="7" t="s">
        <v>1263</v>
      </c>
      <c r="C61" s="23">
        <v>43995</v>
      </c>
      <c r="D61" s="23">
        <v>44017</v>
      </c>
      <c r="E61" s="9">
        <v>1</v>
      </c>
      <c r="F61" s="9">
        <v>288</v>
      </c>
      <c r="G61" s="9">
        <f>F128/E128</f>
        <v>316.20634920634922</v>
      </c>
      <c r="H61" s="7" t="s">
        <v>12</v>
      </c>
      <c r="I61" s="7" t="s">
        <v>1154</v>
      </c>
      <c r="J61" s="7" t="s">
        <v>118</v>
      </c>
      <c r="K61" s="7" t="s">
        <v>118</v>
      </c>
      <c r="L61" s="9"/>
      <c r="M61" s="9">
        <v>1</v>
      </c>
      <c r="N61" s="9">
        <v>1</v>
      </c>
      <c r="O61" s="7" t="s">
        <v>29</v>
      </c>
      <c r="P61" s="7" t="s">
        <v>29</v>
      </c>
      <c r="Q61" s="9"/>
      <c r="R61" s="7" t="s">
        <v>14</v>
      </c>
      <c r="S61" s="7" t="s">
        <v>14</v>
      </c>
      <c r="T61" s="7" t="s">
        <v>16</v>
      </c>
      <c r="U61" s="7"/>
      <c r="V61" s="10" t="s">
        <v>208</v>
      </c>
    </row>
    <row r="62" spans="1:22" ht="26.4">
      <c r="A62" s="6" t="s">
        <v>1264</v>
      </c>
      <c r="B62" s="7" t="s">
        <v>1265</v>
      </c>
      <c r="C62" s="23">
        <v>43995</v>
      </c>
      <c r="D62" s="23">
        <v>44017</v>
      </c>
      <c r="E62" s="9">
        <v>1</v>
      </c>
      <c r="F62" s="9">
        <v>24</v>
      </c>
      <c r="G62" s="9">
        <f>F128/E128</f>
        <v>316.20634920634922</v>
      </c>
      <c r="H62" s="7" t="s">
        <v>12</v>
      </c>
      <c r="I62" s="7" t="s">
        <v>118</v>
      </c>
      <c r="J62" s="7" t="s">
        <v>340</v>
      </c>
      <c r="K62" s="7" t="s">
        <v>118</v>
      </c>
      <c r="L62" s="9">
        <v>1</v>
      </c>
      <c r="M62" s="9"/>
      <c r="N62" s="9"/>
      <c r="O62" s="7" t="s">
        <v>28</v>
      </c>
      <c r="P62" s="7" t="s">
        <v>28</v>
      </c>
      <c r="Q62" s="9" t="s">
        <v>1276</v>
      </c>
      <c r="R62" s="7" t="s">
        <v>14</v>
      </c>
      <c r="S62" s="7" t="s">
        <v>14</v>
      </c>
      <c r="T62" s="7" t="s">
        <v>16</v>
      </c>
      <c r="U62" s="7"/>
      <c r="V62" s="10" t="s">
        <v>387</v>
      </c>
    </row>
    <row r="63" spans="1:22" ht="12.75" customHeight="1">
      <c r="A63" s="6" t="s">
        <v>1266</v>
      </c>
      <c r="B63" s="7" t="s">
        <v>1267</v>
      </c>
      <c r="C63" s="23" t="s">
        <v>1277</v>
      </c>
      <c r="D63" s="23">
        <v>44019</v>
      </c>
      <c r="E63" s="9">
        <v>1</v>
      </c>
      <c r="F63" s="9">
        <v>273</v>
      </c>
      <c r="G63" s="9">
        <f>F128/E128</f>
        <v>316.20634920634922</v>
      </c>
      <c r="H63" s="7" t="s">
        <v>13</v>
      </c>
      <c r="I63" s="7" t="s">
        <v>1154</v>
      </c>
      <c r="J63" s="7" t="s">
        <v>340</v>
      </c>
      <c r="K63" s="7" t="s">
        <v>118</v>
      </c>
      <c r="L63" s="9"/>
      <c r="M63" s="9"/>
      <c r="N63" s="9"/>
      <c r="O63" s="7" t="s">
        <v>52</v>
      </c>
      <c r="P63" s="7" t="s">
        <v>29</v>
      </c>
      <c r="Q63" s="9"/>
      <c r="R63" s="7" t="s">
        <v>14</v>
      </c>
      <c r="S63" s="7" t="s">
        <v>14</v>
      </c>
      <c r="T63" s="7" t="s">
        <v>17</v>
      </c>
      <c r="U63" s="7"/>
      <c r="V63" s="10" t="s">
        <v>123</v>
      </c>
    </row>
    <row r="64" spans="1:22" ht="12.75" customHeight="1">
      <c r="A64" s="6" t="s">
        <v>1269</v>
      </c>
      <c r="B64" s="7" t="s">
        <v>258</v>
      </c>
      <c r="C64" s="23">
        <v>44021</v>
      </c>
      <c r="D64" s="23">
        <v>44025</v>
      </c>
      <c r="E64" s="9">
        <v>1</v>
      </c>
      <c r="F64" s="9">
        <v>422</v>
      </c>
      <c r="G64" s="9">
        <f>F128/E128</f>
        <v>316.20634920634922</v>
      </c>
      <c r="H64" s="7" t="s">
        <v>12</v>
      </c>
      <c r="I64" s="7" t="s">
        <v>118</v>
      </c>
      <c r="J64" s="7" t="s">
        <v>340</v>
      </c>
      <c r="K64" s="7" t="s">
        <v>122</v>
      </c>
      <c r="L64" s="9"/>
      <c r="M64" s="9"/>
      <c r="N64" s="9"/>
      <c r="O64" s="7" t="s">
        <v>32</v>
      </c>
      <c r="P64" s="7" t="s">
        <v>32</v>
      </c>
      <c r="Q64" s="9"/>
      <c r="R64" s="7" t="s">
        <v>14</v>
      </c>
      <c r="S64" s="7" t="s">
        <v>14</v>
      </c>
      <c r="T64" s="7" t="s">
        <v>16</v>
      </c>
      <c r="U64" s="7" t="s">
        <v>428</v>
      </c>
      <c r="V64" s="10" t="s">
        <v>396</v>
      </c>
    </row>
    <row r="65" spans="1:22" ht="12.75" customHeight="1">
      <c r="A65" s="6" t="s">
        <v>1249</v>
      </c>
      <c r="B65" s="7" t="s">
        <v>1250</v>
      </c>
      <c r="C65" s="23">
        <v>43970</v>
      </c>
      <c r="D65" s="23">
        <v>44026</v>
      </c>
      <c r="E65" s="9">
        <v>1</v>
      </c>
      <c r="F65" s="9">
        <v>176</v>
      </c>
      <c r="G65" s="9">
        <f>F128/E128</f>
        <v>316.20634920634922</v>
      </c>
      <c r="H65" s="7" t="s">
        <v>12</v>
      </c>
      <c r="I65" s="7" t="s">
        <v>1154</v>
      </c>
      <c r="J65" s="7" t="s">
        <v>118</v>
      </c>
      <c r="K65" s="7" t="s">
        <v>118</v>
      </c>
      <c r="L65" s="9"/>
      <c r="M65" s="9"/>
      <c r="N65" s="9">
        <v>1</v>
      </c>
      <c r="O65" s="7" t="s">
        <v>29</v>
      </c>
      <c r="P65" s="7" t="s">
        <v>29</v>
      </c>
      <c r="Q65" s="9"/>
      <c r="R65" s="7" t="s">
        <v>14</v>
      </c>
      <c r="S65" s="7" t="s">
        <v>14</v>
      </c>
      <c r="T65" s="7" t="s">
        <v>16</v>
      </c>
      <c r="U65" s="7"/>
      <c r="V65" s="10" t="s">
        <v>140</v>
      </c>
    </row>
    <row r="66" spans="1:22" ht="12.75" customHeight="1">
      <c r="A66" s="6" t="s">
        <v>1270</v>
      </c>
      <c r="B66" s="7" t="s">
        <v>1271</v>
      </c>
      <c r="C66" s="23">
        <v>44034</v>
      </c>
      <c r="D66" s="23">
        <v>44034</v>
      </c>
      <c r="E66" s="9">
        <v>1</v>
      </c>
      <c r="F66" s="9">
        <v>192</v>
      </c>
      <c r="G66" s="9">
        <f>F128/E128</f>
        <v>316.20634920634922</v>
      </c>
      <c r="H66" s="7" t="s">
        <v>12</v>
      </c>
      <c r="I66" s="7" t="s">
        <v>118</v>
      </c>
      <c r="J66" s="7" t="s">
        <v>118</v>
      </c>
      <c r="K66" s="7" t="s">
        <v>118</v>
      </c>
      <c r="L66" s="9"/>
      <c r="M66" s="9"/>
      <c r="N66" s="9">
        <v>1</v>
      </c>
      <c r="O66" s="7" t="s">
        <v>32</v>
      </c>
      <c r="P66" s="7" t="s">
        <v>32</v>
      </c>
      <c r="Q66" s="9"/>
      <c r="R66" s="7" t="s">
        <v>14</v>
      </c>
      <c r="S66" s="7" t="s">
        <v>14</v>
      </c>
      <c r="T66" s="7" t="s">
        <v>16</v>
      </c>
      <c r="U66" s="7"/>
      <c r="V66" s="10" t="s">
        <v>387</v>
      </c>
    </row>
    <row r="67" spans="1:22" ht="26.4">
      <c r="A67" s="6" t="s">
        <v>1272</v>
      </c>
      <c r="B67" s="7" t="s">
        <v>1273</v>
      </c>
      <c r="C67" s="23">
        <v>44036</v>
      </c>
      <c r="D67" s="23">
        <v>44038</v>
      </c>
      <c r="E67" s="9">
        <v>1</v>
      </c>
      <c r="F67" s="9">
        <v>240</v>
      </c>
      <c r="G67" s="9">
        <f>F128/E128</f>
        <v>316.20634920634922</v>
      </c>
      <c r="H67" s="7" t="s">
        <v>12</v>
      </c>
      <c r="I67" s="7" t="s">
        <v>118</v>
      </c>
      <c r="J67" s="7" t="s">
        <v>340</v>
      </c>
      <c r="K67" s="7" t="s">
        <v>118</v>
      </c>
      <c r="L67" s="9"/>
      <c r="M67" s="9"/>
      <c r="N67" s="9">
        <v>1</v>
      </c>
      <c r="O67" s="7" t="s">
        <v>32</v>
      </c>
      <c r="P67" s="7" t="s">
        <v>32</v>
      </c>
      <c r="Q67" s="9"/>
      <c r="R67" s="7" t="s">
        <v>14</v>
      </c>
      <c r="S67" s="7" t="s">
        <v>14</v>
      </c>
      <c r="T67" s="7" t="s">
        <v>16</v>
      </c>
      <c r="U67" s="9"/>
      <c r="V67" s="10" t="s">
        <v>208</v>
      </c>
    </row>
    <row r="68" spans="1:22" ht="12.75" customHeight="1">
      <c r="A68" s="6" t="s">
        <v>1274</v>
      </c>
      <c r="B68" s="7" t="s">
        <v>1275</v>
      </c>
      <c r="C68" s="23">
        <v>44038</v>
      </c>
      <c r="D68" s="23">
        <v>44039</v>
      </c>
      <c r="E68" s="9">
        <v>1</v>
      </c>
      <c r="F68">
        <v>272</v>
      </c>
      <c r="G68" s="9">
        <f>F128/E128</f>
        <v>316.20634920634922</v>
      </c>
      <c r="H68" s="7" t="s">
        <v>12</v>
      </c>
      <c r="I68" s="7" t="s">
        <v>118</v>
      </c>
      <c r="J68" s="7" t="s">
        <v>340</v>
      </c>
      <c r="K68" s="7" t="s">
        <v>122</v>
      </c>
      <c r="L68" s="9"/>
      <c r="M68" s="9"/>
      <c r="N68" s="9"/>
      <c r="O68" s="7" t="s">
        <v>32</v>
      </c>
      <c r="P68" s="7" t="s">
        <v>32</v>
      </c>
      <c r="Q68" s="9"/>
      <c r="R68" s="7" t="s">
        <v>14</v>
      </c>
      <c r="S68" s="7" t="s">
        <v>14</v>
      </c>
      <c r="T68" s="7" t="s">
        <v>16</v>
      </c>
      <c r="U68" s="9"/>
      <c r="V68" s="10" t="s">
        <v>387</v>
      </c>
    </row>
    <row r="69" spans="1:22" ht="12.75" customHeight="1">
      <c r="A69" s="6" t="s">
        <v>1278</v>
      </c>
      <c r="B69" s="7" t="s">
        <v>214</v>
      </c>
      <c r="C69" s="23">
        <v>44010</v>
      </c>
      <c r="D69" s="23">
        <v>44052</v>
      </c>
      <c r="E69" s="9">
        <v>1</v>
      </c>
      <c r="F69" s="9">
        <v>930</v>
      </c>
      <c r="G69" s="9">
        <f>F128/E128</f>
        <v>316.20634920634922</v>
      </c>
      <c r="H69" s="7" t="s">
        <v>13</v>
      </c>
      <c r="I69" s="7" t="s">
        <v>118</v>
      </c>
      <c r="J69" s="7" t="s">
        <v>340</v>
      </c>
      <c r="K69" s="7" t="s">
        <v>118</v>
      </c>
      <c r="L69" s="9">
        <v>1</v>
      </c>
      <c r="M69" s="9"/>
      <c r="N69" s="9"/>
      <c r="O69" s="7" t="s">
        <v>29</v>
      </c>
      <c r="P69" s="7" t="s">
        <v>29</v>
      </c>
      <c r="Q69" s="9"/>
      <c r="R69" s="7" t="s">
        <v>14</v>
      </c>
      <c r="S69" s="7" t="s">
        <v>14</v>
      </c>
      <c r="T69" s="7" t="s">
        <v>16</v>
      </c>
      <c r="U69" s="9"/>
      <c r="V69" s="10" t="s">
        <v>396</v>
      </c>
    </row>
    <row r="70" spans="1:22">
      <c r="A70" s="6" t="s">
        <v>1280</v>
      </c>
      <c r="B70" s="7" t="s">
        <v>1281</v>
      </c>
      <c r="C70" s="23">
        <v>44055</v>
      </c>
      <c r="D70" s="23">
        <v>44056</v>
      </c>
      <c r="E70" s="9">
        <v>1</v>
      </c>
      <c r="F70">
        <v>460</v>
      </c>
      <c r="G70" s="9">
        <f>F128/E128</f>
        <v>316.20634920634922</v>
      </c>
      <c r="H70" s="7" t="s">
        <v>13</v>
      </c>
      <c r="I70" s="7" t="s">
        <v>118</v>
      </c>
      <c r="J70" s="7" t="s">
        <v>340</v>
      </c>
      <c r="K70" s="7" t="s">
        <v>118</v>
      </c>
      <c r="L70" s="9"/>
      <c r="M70" s="9"/>
      <c r="N70" s="9"/>
      <c r="O70" s="7" t="s">
        <v>29</v>
      </c>
      <c r="P70" s="7" t="s">
        <v>29</v>
      </c>
      <c r="Q70" s="9"/>
      <c r="R70" s="7" t="s">
        <v>14</v>
      </c>
      <c r="S70" s="7" t="s">
        <v>14</v>
      </c>
      <c r="T70" s="7" t="s">
        <v>16</v>
      </c>
      <c r="U70" s="7"/>
      <c r="V70" s="10" t="s">
        <v>119</v>
      </c>
    </row>
    <row r="71" spans="1:22" ht="26.4">
      <c r="A71" s="6" t="s">
        <v>1282</v>
      </c>
      <c r="B71" s="7" t="s">
        <v>741</v>
      </c>
      <c r="C71" s="23">
        <v>44042</v>
      </c>
      <c r="D71" s="23">
        <v>44061</v>
      </c>
      <c r="E71" s="9">
        <v>1</v>
      </c>
      <c r="F71" s="9">
        <v>224</v>
      </c>
      <c r="G71" s="9">
        <f>F128/E128</f>
        <v>316.20634920634922</v>
      </c>
      <c r="H71" s="7" t="s">
        <v>13</v>
      </c>
      <c r="I71" s="7" t="s">
        <v>1154</v>
      </c>
      <c r="J71" s="7" t="s">
        <v>118</v>
      </c>
      <c r="K71" s="7" t="s">
        <v>118</v>
      </c>
      <c r="L71" s="9"/>
      <c r="M71" s="9"/>
      <c r="N71" s="9"/>
      <c r="O71" s="7" t="s">
        <v>29</v>
      </c>
      <c r="P71" s="7" t="s">
        <v>29</v>
      </c>
      <c r="Q71" s="9"/>
      <c r="R71" s="7" t="s">
        <v>14</v>
      </c>
      <c r="S71" s="7" t="s">
        <v>14</v>
      </c>
      <c r="T71" s="7" t="s">
        <v>17</v>
      </c>
      <c r="U71" s="7"/>
      <c r="V71" s="10" t="s">
        <v>123</v>
      </c>
    </row>
    <row r="72" spans="1:22" ht="12.75" customHeight="1">
      <c r="A72" s="6" t="s">
        <v>1283</v>
      </c>
      <c r="B72" s="7" t="s">
        <v>1197</v>
      </c>
      <c r="C72" s="23">
        <v>44028</v>
      </c>
      <c r="D72" s="23">
        <v>44058</v>
      </c>
      <c r="E72" s="9">
        <v>1</v>
      </c>
      <c r="F72" s="9">
        <v>288</v>
      </c>
      <c r="G72" s="9">
        <f>F128/E128</f>
        <v>316.20634920634922</v>
      </c>
      <c r="H72" s="7" t="s">
        <v>12</v>
      </c>
      <c r="I72" s="7" t="s">
        <v>118</v>
      </c>
      <c r="J72" s="7" t="s">
        <v>340</v>
      </c>
      <c r="K72" s="7" t="s">
        <v>118</v>
      </c>
      <c r="L72" s="9"/>
      <c r="M72" s="9"/>
      <c r="N72" s="9"/>
      <c r="O72" s="7" t="s">
        <v>32</v>
      </c>
      <c r="P72" s="7" t="s">
        <v>32</v>
      </c>
      <c r="R72" s="7" t="s">
        <v>14</v>
      </c>
      <c r="S72" s="7" t="s">
        <v>14</v>
      </c>
      <c r="T72" s="7" t="s">
        <v>16</v>
      </c>
      <c r="U72" s="9"/>
      <c r="V72" s="10" t="s">
        <v>119</v>
      </c>
    </row>
    <row r="73" spans="1:22">
      <c r="A73" s="6" t="s">
        <v>1284</v>
      </c>
      <c r="B73" s="7" t="s">
        <v>1285</v>
      </c>
      <c r="C73" s="23">
        <v>44055</v>
      </c>
      <c r="D73" s="23">
        <v>44057</v>
      </c>
      <c r="E73" s="9">
        <v>1</v>
      </c>
      <c r="F73" s="9">
        <v>310</v>
      </c>
      <c r="G73" s="9">
        <f>F128/E128</f>
        <v>316.20634920634922</v>
      </c>
      <c r="H73" s="7" t="s">
        <v>12</v>
      </c>
      <c r="I73" s="7" t="s">
        <v>118</v>
      </c>
      <c r="J73" s="7" t="s">
        <v>118</v>
      </c>
      <c r="K73" s="7" t="s">
        <v>122</v>
      </c>
      <c r="L73" s="9">
        <v>1</v>
      </c>
      <c r="M73" s="9"/>
      <c r="N73" s="9"/>
      <c r="O73" s="7" t="s">
        <v>29</v>
      </c>
      <c r="P73" s="7" t="s">
        <v>29</v>
      </c>
      <c r="Q73" s="7" t="s">
        <v>1293</v>
      </c>
      <c r="R73" s="7" t="s">
        <v>14</v>
      </c>
      <c r="S73" s="7" t="s">
        <v>14</v>
      </c>
      <c r="T73" s="7" t="s">
        <v>159</v>
      </c>
      <c r="U73" s="7"/>
      <c r="V73" s="10" t="s">
        <v>160</v>
      </c>
    </row>
    <row r="74" spans="1:22" ht="13.8" customHeight="1">
      <c r="A74" s="6" t="s">
        <v>1286</v>
      </c>
      <c r="B74" s="7" t="s">
        <v>756</v>
      </c>
      <c r="C74" s="23">
        <v>44061</v>
      </c>
      <c r="D74" s="23">
        <v>44061</v>
      </c>
      <c r="E74" s="9">
        <v>1</v>
      </c>
      <c r="F74" s="9">
        <v>245</v>
      </c>
      <c r="G74" s="9">
        <f>F128/E128</f>
        <v>316.20634920634922</v>
      </c>
      <c r="H74" s="7" t="s">
        <v>12</v>
      </c>
      <c r="I74" s="7" t="s">
        <v>118</v>
      </c>
      <c r="J74" s="7" t="s">
        <v>340</v>
      </c>
      <c r="K74" s="7" t="s">
        <v>122</v>
      </c>
      <c r="L74" s="9"/>
      <c r="M74" s="9"/>
      <c r="N74" s="9"/>
      <c r="O74" s="7" t="s">
        <v>32</v>
      </c>
      <c r="P74" s="7" t="s">
        <v>32</v>
      </c>
      <c r="Q74" s="7"/>
      <c r="R74" s="7" t="s">
        <v>14</v>
      </c>
      <c r="S74" s="7" t="s">
        <v>14</v>
      </c>
      <c r="T74" s="7" t="s">
        <v>16</v>
      </c>
      <c r="U74" s="7" t="s">
        <v>1160</v>
      </c>
      <c r="V74" s="10" t="s">
        <v>779</v>
      </c>
    </row>
    <row r="75" spans="1:22" ht="12.75" customHeight="1">
      <c r="A75" s="6" t="s">
        <v>1288</v>
      </c>
      <c r="B75" s="7" t="s">
        <v>1287</v>
      </c>
      <c r="C75" s="23">
        <v>44059</v>
      </c>
      <c r="D75" s="23">
        <v>44063</v>
      </c>
      <c r="E75" s="9">
        <v>1</v>
      </c>
      <c r="F75" s="9">
        <v>288</v>
      </c>
      <c r="G75" s="9">
        <f>F128/E128</f>
        <v>316.20634920634922</v>
      </c>
      <c r="H75" s="7" t="s">
        <v>12</v>
      </c>
      <c r="I75" s="7" t="s">
        <v>118</v>
      </c>
      <c r="J75" s="7" t="s">
        <v>340</v>
      </c>
      <c r="K75" s="7" t="s">
        <v>118</v>
      </c>
      <c r="L75" s="9">
        <v>1</v>
      </c>
      <c r="M75" s="9"/>
      <c r="N75" s="9"/>
      <c r="O75" s="7" t="s">
        <v>967</v>
      </c>
      <c r="P75" s="7" t="s">
        <v>32</v>
      </c>
      <c r="Q75" s="9"/>
      <c r="R75" s="7" t="s">
        <v>14</v>
      </c>
      <c r="S75" s="7" t="s">
        <v>14</v>
      </c>
      <c r="T75" s="7" t="s">
        <v>16</v>
      </c>
      <c r="U75" s="7"/>
      <c r="V75" s="10" t="s">
        <v>130</v>
      </c>
    </row>
    <row r="76" spans="1:22" ht="12.75" customHeight="1">
      <c r="A76" s="6" t="s">
        <v>1289</v>
      </c>
      <c r="B76" s="7" t="s">
        <v>1290</v>
      </c>
      <c r="C76" s="23">
        <v>44059</v>
      </c>
      <c r="D76" s="23">
        <v>44064</v>
      </c>
      <c r="E76" s="9">
        <v>1</v>
      </c>
      <c r="F76" s="9">
        <v>25</v>
      </c>
      <c r="G76" s="9">
        <f>F128/E128</f>
        <v>316.20634920634922</v>
      </c>
      <c r="H76" s="7" t="s">
        <v>13</v>
      </c>
      <c r="I76" s="7" t="s">
        <v>1154</v>
      </c>
      <c r="J76" s="7" t="s">
        <v>340</v>
      </c>
      <c r="K76" s="7" t="s">
        <v>122</v>
      </c>
      <c r="L76" s="9"/>
      <c r="M76" s="9"/>
      <c r="N76" s="9"/>
      <c r="O76" s="7" t="s">
        <v>29</v>
      </c>
      <c r="P76" s="7" t="s">
        <v>29</v>
      </c>
      <c r="Q76" s="9"/>
      <c r="R76" s="7" t="s">
        <v>14</v>
      </c>
      <c r="S76" s="7" t="s">
        <v>14</v>
      </c>
      <c r="T76" s="7" t="s">
        <v>16</v>
      </c>
      <c r="U76" s="9"/>
      <c r="V76" s="10" t="s">
        <v>556</v>
      </c>
    </row>
    <row r="77" spans="1:22" ht="13.2" customHeight="1">
      <c r="A77" s="6" t="s">
        <v>1291</v>
      </c>
      <c r="B77" s="7" t="s">
        <v>1085</v>
      </c>
      <c r="C77" s="23">
        <v>44064</v>
      </c>
      <c r="D77" s="23">
        <v>44065</v>
      </c>
      <c r="E77" s="9">
        <v>1</v>
      </c>
      <c r="F77">
        <v>87</v>
      </c>
      <c r="G77" s="9">
        <f>F128/E128</f>
        <v>316.20634920634922</v>
      </c>
      <c r="H77" s="7" t="s">
        <v>12</v>
      </c>
      <c r="I77" s="7" t="s">
        <v>118</v>
      </c>
      <c r="J77" s="7" t="s">
        <v>340</v>
      </c>
      <c r="K77" s="7" t="s">
        <v>118</v>
      </c>
      <c r="L77" s="9"/>
      <c r="M77" s="9"/>
      <c r="N77" s="9"/>
      <c r="O77" s="7" t="s">
        <v>28</v>
      </c>
      <c r="P77" s="7" t="s">
        <v>28</v>
      </c>
      <c r="Q77" s="7"/>
      <c r="R77" s="7" t="s">
        <v>14</v>
      </c>
      <c r="S77" s="7" t="s">
        <v>14</v>
      </c>
      <c r="T77" s="7" t="s">
        <v>16</v>
      </c>
      <c r="U77" s="7"/>
      <c r="V77" s="10" t="s">
        <v>384</v>
      </c>
    </row>
    <row r="78" spans="1:22" ht="26.4">
      <c r="A78" s="6" t="s">
        <v>1292</v>
      </c>
      <c r="B78" s="7" t="s">
        <v>1085</v>
      </c>
      <c r="C78" s="23">
        <v>44065</v>
      </c>
      <c r="D78" s="23">
        <v>44066</v>
      </c>
      <c r="E78" s="9">
        <v>1</v>
      </c>
      <c r="F78" s="9">
        <v>351</v>
      </c>
      <c r="G78" s="9">
        <f>F128/E128</f>
        <v>316.20634920634922</v>
      </c>
      <c r="H78" s="7" t="s">
        <v>12</v>
      </c>
      <c r="I78" s="7" t="s">
        <v>118</v>
      </c>
      <c r="J78" s="7" t="s">
        <v>340</v>
      </c>
      <c r="K78" s="7" t="s">
        <v>118</v>
      </c>
      <c r="L78" s="9"/>
      <c r="M78" s="9"/>
      <c r="N78" s="9"/>
      <c r="O78" s="7" t="s">
        <v>28</v>
      </c>
      <c r="P78" s="7" t="s">
        <v>28</v>
      </c>
      <c r="Q78" s="7"/>
      <c r="R78" s="7" t="s">
        <v>14</v>
      </c>
      <c r="S78" s="7" t="s">
        <v>14</v>
      </c>
      <c r="T78" s="7" t="s">
        <v>16</v>
      </c>
      <c r="U78" s="7"/>
      <c r="V78" s="10" t="s">
        <v>384</v>
      </c>
    </row>
    <row r="79" spans="1:22" ht="26.4">
      <c r="A79" s="6" t="s">
        <v>1294</v>
      </c>
      <c r="B79" s="7" t="s">
        <v>1085</v>
      </c>
      <c r="C79" s="23">
        <v>44068</v>
      </c>
      <c r="D79" s="23">
        <v>44070</v>
      </c>
      <c r="E79" s="9">
        <v>1</v>
      </c>
      <c r="F79" s="9">
        <v>390</v>
      </c>
      <c r="G79" s="9">
        <f>F128/E128</f>
        <v>316.20634920634922</v>
      </c>
      <c r="H79" s="7" t="s">
        <v>12</v>
      </c>
      <c r="I79" s="7" t="s">
        <v>118</v>
      </c>
      <c r="J79" s="7" t="s">
        <v>340</v>
      </c>
      <c r="K79" s="7" t="s">
        <v>118</v>
      </c>
      <c r="L79" s="9"/>
      <c r="M79" s="9"/>
      <c r="N79" s="9"/>
      <c r="O79" s="7" t="s">
        <v>28</v>
      </c>
      <c r="P79" s="7" t="s">
        <v>28</v>
      </c>
      <c r="Q79" s="7"/>
      <c r="R79" s="7" t="s">
        <v>14</v>
      </c>
      <c r="S79" s="7" t="s">
        <v>14</v>
      </c>
      <c r="T79" s="7" t="s">
        <v>16</v>
      </c>
      <c r="U79" s="7"/>
      <c r="V79" s="10" t="s">
        <v>384</v>
      </c>
    </row>
    <row r="80" spans="1:22" ht="12.75" customHeight="1">
      <c r="A80" s="6" t="s">
        <v>1295</v>
      </c>
      <c r="B80" s="7" t="s">
        <v>1296</v>
      </c>
      <c r="C80" s="23">
        <v>44067</v>
      </c>
      <c r="D80" s="23">
        <v>44070</v>
      </c>
      <c r="E80" s="9">
        <v>1</v>
      </c>
      <c r="F80" s="9">
        <v>144</v>
      </c>
      <c r="G80" s="9">
        <f>F128/E128</f>
        <v>316.20634920634922</v>
      </c>
      <c r="H80" s="7" t="s">
        <v>12</v>
      </c>
      <c r="I80" s="7" t="s">
        <v>1154</v>
      </c>
      <c r="J80" s="7" t="s">
        <v>340</v>
      </c>
      <c r="K80" s="7" t="s">
        <v>122</v>
      </c>
      <c r="L80" s="9">
        <v>1</v>
      </c>
      <c r="M80" s="9"/>
      <c r="N80" s="9"/>
      <c r="O80" s="7" t="s">
        <v>29</v>
      </c>
      <c r="P80" s="7" t="s">
        <v>29</v>
      </c>
      <c r="Q80" s="9"/>
      <c r="R80" s="7" t="s">
        <v>14</v>
      </c>
      <c r="S80" s="7" t="s">
        <v>14</v>
      </c>
      <c r="T80" s="7" t="s">
        <v>17</v>
      </c>
      <c r="U80" s="7"/>
      <c r="V80" s="10" t="s">
        <v>123</v>
      </c>
    </row>
    <row r="81" spans="1:22" ht="12.75" customHeight="1">
      <c r="A81" s="6" t="s">
        <v>1297</v>
      </c>
      <c r="B81" s="7" t="s">
        <v>1298</v>
      </c>
      <c r="C81" s="23">
        <v>44063</v>
      </c>
      <c r="D81" s="23">
        <v>44071</v>
      </c>
      <c r="E81" s="9">
        <v>1</v>
      </c>
      <c r="F81" s="9">
        <v>396</v>
      </c>
      <c r="G81" s="9">
        <f>F128/E128</f>
        <v>316.20634920634922</v>
      </c>
      <c r="H81" s="7" t="s">
        <v>13</v>
      </c>
      <c r="I81" s="7" t="s">
        <v>118</v>
      </c>
      <c r="J81" s="7" t="s">
        <v>340</v>
      </c>
      <c r="K81" s="7" t="s">
        <v>118</v>
      </c>
      <c r="L81" s="9">
        <v>1</v>
      </c>
      <c r="M81" s="9"/>
      <c r="N81" s="9"/>
      <c r="O81" s="7" t="s">
        <v>1299</v>
      </c>
      <c r="P81" s="7" t="s">
        <v>29</v>
      </c>
      <c r="Q81" s="9"/>
      <c r="R81" s="7" t="s">
        <v>98</v>
      </c>
      <c r="S81" s="7" t="s">
        <v>14</v>
      </c>
      <c r="T81" s="7" t="s">
        <v>16</v>
      </c>
      <c r="U81" s="7"/>
      <c r="V81" s="10" t="s">
        <v>130</v>
      </c>
    </row>
    <row r="82" spans="1:22" ht="12.75" customHeight="1">
      <c r="A82" s="6" t="s">
        <v>1300</v>
      </c>
      <c r="B82" s="7" t="s">
        <v>1301</v>
      </c>
      <c r="C82" s="23">
        <v>44058</v>
      </c>
      <c r="D82" s="23">
        <v>44075</v>
      </c>
      <c r="E82" s="9">
        <v>1</v>
      </c>
      <c r="F82" s="9">
        <v>284</v>
      </c>
      <c r="G82" s="9">
        <f>F128/E128</f>
        <v>316.20634920634922</v>
      </c>
      <c r="H82" s="7" t="s">
        <v>13</v>
      </c>
      <c r="I82" s="7" t="s">
        <v>118</v>
      </c>
      <c r="J82" s="7" t="s">
        <v>118</v>
      </c>
      <c r="K82" s="7" t="s">
        <v>118</v>
      </c>
      <c r="L82" s="9">
        <v>1</v>
      </c>
      <c r="M82" s="9"/>
      <c r="N82" s="9"/>
      <c r="O82" s="7" t="s">
        <v>1302</v>
      </c>
      <c r="P82" s="7" t="s">
        <v>1302</v>
      </c>
      <c r="Q82" s="9"/>
      <c r="R82" s="7" t="s">
        <v>14</v>
      </c>
      <c r="S82" s="7" t="s">
        <v>14</v>
      </c>
      <c r="T82" s="7" t="s">
        <v>17</v>
      </c>
      <c r="U82" s="7"/>
      <c r="V82" s="10" t="s">
        <v>123</v>
      </c>
    </row>
    <row r="83" spans="1:22" ht="12.6" customHeight="1">
      <c r="A83" s="6" t="s">
        <v>1303</v>
      </c>
      <c r="B83" s="7" t="s">
        <v>941</v>
      </c>
      <c r="C83" s="23">
        <v>44072</v>
      </c>
      <c r="D83" s="23">
        <v>44075</v>
      </c>
      <c r="E83" s="9">
        <v>1</v>
      </c>
      <c r="F83" s="9">
        <v>304</v>
      </c>
      <c r="G83" s="9">
        <f>F128/E128</f>
        <v>316.20634920634922</v>
      </c>
      <c r="H83" s="7" t="s">
        <v>13</v>
      </c>
      <c r="I83" s="7" t="s">
        <v>118</v>
      </c>
      <c r="J83" s="7" t="s">
        <v>340</v>
      </c>
      <c r="K83" s="7" t="s">
        <v>122</v>
      </c>
      <c r="L83" s="9">
        <v>1</v>
      </c>
      <c r="M83" s="9"/>
      <c r="N83" s="9"/>
      <c r="O83" s="7" t="s">
        <v>171</v>
      </c>
      <c r="P83" s="7" t="s">
        <v>171</v>
      </c>
      <c r="Q83" s="9"/>
      <c r="R83" s="7" t="s">
        <v>1304</v>
      </c>
      <c r="S83" s="7" t="s">
        <v>14</v>
      </c>
      <c r="T83" s="7" t="s">
        <v>16</v>
      </c>
      <c r="U83" s="7" t="s">
        <v>1305</v>
      </c>
      <c r="V83" s="10" t="s">
        <v>457</v>
      </c>
    </row>
    <row r="84" spans="1:22" ht="12.75" customHeight="1">
      <c r="A84" s="6" t="s">
        <v>1306</v>
      </c>
      <c r="B84" s="7" t="s">
        <v>1307</v>
      </c>
      <c r="C84" s="23">
        <v>44077</v>
      </c>
      <c r="D84" s="23">
        <v>44077</v>
      </c>
      <c r="E84" s="9">
        <v>1</v>
      </c>
      <c r="F84" s="9">
        <v>336</v>
      </c>
      <c r="G84" s="9">
        <f>F128/E128</f>
        <v>316.20634920634922</v>
      </c>
      <c r="H84" s="7" t="s">
        <v>12</v>
      </c>
      <c r="I84" s="7" t="s">
        <v>1154</v>
      </c>
      <c r="J84" s="7" t="s">
        <v>340</v>
      </c>
      <c r="K84" s="7" t="s">
        <v>118</v>
      </c>
      <c r="L84" s="9"/>
      <c r="M84" s="9"/>
      <c r="N84" s="9"/>
      <c r="O84" s="7" t="s">
        <v>29</v>
      </c>
      <c r="P84" s="7" t="s">
        <v>29</v>
      </c>
      <c r="Q84" s="7"/>
      <c r="R84" s="7" t="s">
        <v>14</v>
      </c>
      <c r="S84" s="7" t="s">
        <v>14</v>
      </c>
      <c r="T84" s="7" t="s">
        <v>17</v>
      </c>
      <c r="U84" s="9"/>
      <c r="V84" s="10" t="s">
        <v>123</v>
      </c>
    </row>
    <row r="85" spans="1:22">
      <c r="A85" s="6" t="s">
        <v>1308</v>
      </c>
      <c r="B85" s="7" t="s">
        <v>1309</v>
      </c>
      <c r="C85" s="23">
        <v>44075</v>
      </c>
      <c r="D85" s="23">
        <v>44078</v>
      </c>
      <c r="E85" s="9">
        <v>1</v>
      </c>
      <c r="F85" s="9">
        <v>345</v>
      </c>
      <c r="G85" s="9">
        <f>F128/E128</f>
        <v>316.20634920634922</v>
      </c>
      <c r="H85" s="7" t="s">
        <v>13</v>
      </c>
      <c r="I85" s="7" t="s">
        <v>118</v>
      </c>
      <c r="J85" s="7" t="s">
        <v>340</v>
      </c>
      <c r="K85" s="7" t="s">
        <v>118</v>
      </c>
      <c r="L85" s="9">
        <v>1</v>
      </c>
      <c r="M85" s="9"/>
      <c r="N85" s="9"/>
      <c r="O85" s="9" t="s">
        <v>29</v>
      </c>
      <c r="P85" s="9" t="s">
        <v>29</v>
      </c>
      <c r="Q85" s="9"/>
      <c r="R85" s="7" t="s">
        <v>14</v>
      </c>
      <c r="S85" s="7" t="s">
        <v>14</v>
      </c>
      <c r="T85" s="7" t="s">
        <v>16</v>
      </c>
      <c r="U85" s="9"/>
      <c r="V85" s="10" t="s">
        <v>156</v>
      </c>
    </row>
    <row r="86" spans="1:22" ht="12.6" customHeight="1">
      <c r="A86" s="6" t="s">
        <v>1310</v>
      </c>
      <c r="B86" s="7" t="s">
        <v>121</v>
      </c>
      <c r="C86" s="23">
        <v>44071</v>
      </c>
      <c r="D86" s="23">
        <v>44079</v>
      </c>
      <c r="E86" s="9">
        <v>1</v>
      </c>
      <c r="F86" s="9">
        <v>288</v>
      </c>
      <c r="G86" s="9">
        <f>F128/E128</f>
        <v>316.20634920634922</v>
      </c>
      <c r="H86" s="7" t="s">
        <v>12</v>
      </c>
      <c r="I86" s="7" t="s">
        <v>1154</v>
      </c>
      <c r="J86" s="7" t="s">
        <v>118</v>
      </c>
      <c r="K86" s="7" t="s">
        <v>122</v>
      </c>
      <c r="L86" s="9">
        <v>1</v>
      </c>
      <c r="M86" s="9"/>
      <c r="N86" s="9"/>
      <c r="O86" s="9" t="s">
        <v>28</v>
      </c>
      <c r="P86" s="9" t="s">
        <v>28</v>
      </c>
      <c r="Q86" s="9" t="s">
        <v>1311</v>
      </c>
      <c r="R86" s="7" t="s">
        <v>14</v>
      </c>
      <c r="S86" s="7" t="s">
        <v>14</v>
      </c>
      <c r="T86" s="7" t="s">
        <v>159</v>
      </c>
      <c r="U86" s="7"/>
      <c r="V86" s="10" t="s">
        <v>160</v>
      </c>
    </row>
    <row r="87" spans="1:22">
      <c r="A87" s="6" t="s">
        <v>1312</v>
      </c>
      <c r="B87" s="7" t="s">
        <v>1313</v>
      </c>
      <c r="C87" s="23">
        <v>44075</v>
      </c>
      <c r="D87" s="23">
        <v>44080</v>
      </c>
      <c r="E87" s="9">
        <v>1</v>
      </c>
      <c r="F87" s="9">
        <v>204</v>
      </c>
      <c r="G87" s="9">
        <f>F128/E128</f>
        <v>316.20634920634922</v>
      </c>
      <c r="H87" s="7" t="s">
        <v>12</v>
      </c>
      <c r="I87" s="7" t="s">
        <v>1154</v>
      </c>
      <c r="J87" s="7" t="s">
        <v>340</v>
      </c>
      <c r="K87" s="7" t="s">
        <v>118</v>
      </c>
      <c r="L87" s="9"/>
      <c r="M87" s="9"/>
      <c r="N87" s="9"/>
      <c r="O87" s="9" t="s">
        <v>29</v>
      </c>
      <c r="P87" s="9" t="s">
        <v>29</v>
      </c>
      <c r="Q87" s="9"/>
      <c r="R87" s="7" t="s">
        <v>14</v>
      </c>
      <c r="S87" s="7" t="s">
        <v>14</v>
      </c>
      <c r="T87" s="7" t="s">
        <v>16</v>
      </c>
      <c r="U87" s="14"/>
      <c r="V87" s="10" t="s">
        <v>125</v>
      </c>
    </row>
    <row r="88" spans="1:22" ht="13.8" customHeight="1">
      <c r="A88" s="6" t="s">
        <v>1317</v>
      </c>
      <c r="B88" s="7" t="s">
        <v>756</v>
      </c>
      <c r="C88" s="23">
        <v>44081</v>
      </c>
      <c r="D88" s="23">
        <v>44081</v>
      </c>
      <c r="E88" s="9">
        <v>1</v>
      </c>
      <c r="F88" s="9">
        <v>392</v>
      </c>
      <c r="G88" s="9">
        <f>F128/E128</f>
        <v>316.20634920634922</v>
      </c>
      <c r="H88" s="7" t="s">
        <v>13</v>
      </c>
      <c r="I88" s="7" t="s">
        <v>118</v>
      </c>
      <c r="J88" s="7" t="s">
        <v>340</v>
      </c>
      <c r="K88" s="7" t="s">
        <v>122</v>
      </c>
      <c r="L88" s="9"/>
      <c r="M88" s="9"/>
      <c r="N88" s="9"/>
      <c r="O88" s="7" t="s">
        <v>32</v>
      </c>
      <c r="P88" s="7" t="s">
        <v>32</v>
      </c>
      <c r="Q88" s="7"/>
      <c r="R88" s="7" t="s">
        <v>14</v>
      </c>
      <c r="S88" s="7" t="s">
        <v>14</v>
      </c>
      <c r="T88" s="7" t="s">
        <v>16</v>
      </c>
      <c r="U88" s="7" t="s">
        <v>1160</v>
      </c>
      <c r="V88" s="10" t="s">
        <v>779</v>
      </c>
    </row>
    <row r="89" spans="1:22" ht="12.75" customHeight="1">
      <c r="A89" s="6" t="s">
        <v>1314</v>
      </c>
      <c r="B89" s="7" t="s">
        <v>1315</v>
      </c>
      <c r="C89" s="23">
        <v>44078</v>
      </c>
      <c r="D89" s="23">
        <v>44081</v>
      </c>
      <c r="E89" s="9">
        <v>1</v>
      </c>
      <c r="F89" s="9">
        <v>308</v>
      </c>
      <c r="G89" s="9">
        <f>F128/E128</f>
        <v>316.20634920634922</v>
      </c>
      <c r="H89" s="7" t="s">
        <v>13</v>
      </c>
      <c r="I89" s="7" t="s">
        <v>118</v>
      </c>
      <c r="J89" s="7" t="s">
        <v>340</v>
      </c>
      <c r="K89" s="7" t="s">
        <v>118</v>
      </c>
      <c r="L89" s="9">
        <v>1</v>
      </c>
      <c r="M89" s="9"/>
      <c r="N89" s="9"/>
      <c r="O89" s="7" t="s">
        <v>1326</v>
      </c>
      <c r="P89" s="7" t="s">
        <v>29</v>
      </c>
      <c r="Q89" s="9"/>
      <c r="R89" s="7" t="s">
        <v>14</v>
      </c>
      <c r="S89" s="7" t="s">
        <v>14</v>
      </c>
      <c r="T89" s="7" t="s">
        <v>16</v>
      </c>
      <c r="U89" s="7"/>
      <c r="V89" s="10" t="s">
        <v>130</v>
      </c>
    </row>
    <row r="90" spans="1:22" ht="13.8" customHeight="1">
      <c r="A90" s="6" t="s">
        <v>1316</v>
      </c>
      <c r="B90" s="7" t="s">
        <v>756</v>
      </c>
      <c r="C90" s="23">
        <v>44088</v>
      </c>
      <c r="D90" s="23">
        <v>44088</v>
      </c>
      <c r="E90" s="9">
        <v>1</v>
      </c>
      <c r="F90" s="9">
        <v>345</v>
      </c>
      <c r="G90" s="9">
        <f>F128/E128</f>
        <v>316.20634920634922</v>
      </c>
      <c r="H90" s="7" t="s">
        <v>12</v>
      </c>
      <c r="I90" s="7" t="s">
        <v>118</v>
      </c>
      <c r="J90" s="7" t="s">
        <v>340</v>
      </c>
      <c r="K90" s="7" t="s">
        <v>122</v>
      </c>
      <c r="L90" s="9"/>
      <c r="M90" s="9"/>
      <c r="N90" s="9"/>
      <c r="O90" s="7" t="s">
        <v>32</v>
      </c>
      <c r="P90" s="7" t="s">
        <v>32</v>
      </c>
      <c r="Q90" s="7"/>
      <c r="R90" s="7" t="s">
        <v>14</v>
      </c>
      <c r="S90" s="7" t="s">
        <v>14</v>
      </c>
      <c r="T90" s="7" t="s">
        <v>16</v>
      </c>
      <c r="U90" s="7" t="s">
        <v>1160</v>
      </c>
      <c r="V90" s="10" t="s">
        <v>779</v>
      </c>
    </row>
    <row r="91" spans="1:22">
      <c r="A91" s="6" t="s">
        <v>1318</v>
      </c>
      <c r="B91" s="7" t="s">
        <v>1319</v>
      </c>
      <c r="C91" s="23">
        <v>44081</v>
      </c>
      <c r="D91" s="23">
        <v>44092</v>
      </c>
      <c r="E91" s="9">
        <v>1</v>
      </c>
      <c r="F91" s="9">
        <v>512</v>
      </c>
      <c r="G91" s="9">
        <f>F128/E128</f>
        <v>316.20634920634922</v>
      </c>
      <c r="H91" s="7" t="s">
        <v>13</v>
      </c>
      <c r="I91" s="7" t="s">
        <v>118</v>
      </c>
      <c r="J91" s="7" t="s">
        <v>118</v>
      </c>
      <c r="K91" s="7" t="s">
        <v>122</v>
      </c>
      <c r="L91" s="9"/>
      <c r="M91" s="9"/>
      <c r="N91" s="9"/>
      <c r="O91" s="7" t="s">
        <v>28</v>
      </c>
      <c r="P91" s="7" t="s">
        <v>28</v>
      </c>
      <c r="Q91" s="9"/>
      <c r="R91" s="7" t="s">
        <v>14</v>
      </c>
      <c r="S91" s="7" t="s">
        <v>14</v>
      </c>
      <c r="T91" s="7" t="s">
        <v>16</v>
      </c>
      <c r="U91" s="7"/>
      <c r="V91" s="10" t="s">
        <v>119</v>
      </c>
    </row>
    <row r="92" spans="1:22">
      <c r="A92" s="6" t="s">
        <v>1320</v>
      </c>
      <c r="B92" s="7" t="s">
        <v>1321</v>
      </c>
      <c r="C92" s="23">
        <v>44088</v>
      </c>
      <c r="D92" s="23">
        <v>44092</v>
      </c>
      <c r="E92" s="9">
        <v>1</v>
      </c>
      <c r="F92" s="9">
        <v>272</v>
      </c>
      <c r="G92" s="9">
        <f>F128/E128</f>
        <v>316.20634920634922</v>
      </c>
      <c r="H92" s="7" t="s">
        <v>12</v>
      </c>
      <c r="I92" s="7" t="s">
        <v>118</v>
      </c>
      <c r="J92" s="7" t="s">
        <v>340</v>
      </c>
      <c r="K92" s="7" t="s">
        <v>122</v>
      </c>
      <c r="L92" s="9">
        <v>1</v>
      </c>
      <c r="M92" s="9"/>
      <c r="N92" s="9"/>
      <c r="O92" s="7" t="s">
        <v>93</v>
      </c>
      <c r="P92" s="7" t="s">
        <v>93</v>
      </c>
      <c r="Q92" s="9"/>
      <c r="R92" s="7" t="s">
        <v>14</v>
      </c>
      <c r="S92" s="7" t="s">
        <v>14</v>
      </c>
      <c r="T92" s="7" t="s">
        <v>16</v>
      </c>
      <c r="U92" s="7"/>
      <c r="V92" s="10" t="s">
        <v>1327</v>
      </c>
    </row>
    <row r="93" spans="1:22">
      <c r="A93" s="6" t="s">
        <v>1322</v>
      </c>
      <c r="B93" s="7" t="s">
        <v>1323</v>
      </c>
      <c r="C93" s="23">
        <v>44104</v>
      </c>
      <c r="D93" s="23">
        <v>44104</v>
      </c>
      <c r="E93" s="9">
        <v>1</v>
      </c>
      <c r="F93" s="9">
        <v>352</v>
      </c>
      <c r="G93" s="9">
        <f>F128/E128</f>
        <v>316.20634920634922</v>
      </c>
      <c r="H93" s="7" t="s">
        <v>13</v>
      </c>
      <c r="I93" s="7" t="s">
        <v>118</v>
      </c>
      <c r="J93" s="7" t="s">
        <v>340</v>
      </c>
      <c r="K93" s="7" t="s">
        <v>118</v>
      </c>
      <c r="L93" s="9"/>
      <c r="M93" s="9"/>
      <c r="N93" s="9"/>
      <c r="O93" s="7" t="s">
        <v>29</v>
      </c>
      <c r="P93" s="7" t="s">
        <v>29</v>
      </c>
      <c r="Q93" s="9"/>
      <c r="R93" s="7" t="s">
        <v>14</v>
      </c>
      <c r="S93" s="7" t="s">
        <v>14</v>
      </c>
      <c r="T93" s="7" t="s">
        <v>16</v>
      </c>
      <c r="U93" s="7"/>
      <c r="V93" s="10" t="s">
        <v>119</v>
      </c>
    </row>
    <row r="94" spans="1:22" ht="12.75" customHeight="1">
      <c r="A94" s="6" t="s">
        <v>1324</v>
      </c>
      <c r="B94" s="7" t="s">
        <v>680</v>
      </c>
      <c r="C94" s="23">
        <v>44092</v>
      </c>
      <c r="D94" s="23">
        <v>44097</v>
      </c>
      <c r="E94" s="9">
        <v>1</v>
      </c>
      <c r="F94">
        <v>264</v>
      </c>
      <c r="G94" s="9">
        <f>F128/E128</f>
        <v>316.20634920634922</v>
      </c>
      <c r="H94" s="7" t="s">
        <v>13</v>
      </c>
      <c r="I94" s="7" t="s">
        <v>118</v>
      </c>
      <c r="J94" s="7" t="s">
        <v>118</v>
      </c>
      <c r="K94" s="7" t="s">
        <v>118</v>
      </c>
      <c r="L94" s="9">
        <v>1</v>
      </c>
      <c r="M94" s="9"/>
      <c r="N94" s="9"/>
      <c r="O94" s="7" t="s">
        <v>37</v>
      </c>
      <c r="P94" s="7" t="s">
        <v>29</v>
      </c>
      <c r="Q94" s="9"/>
      <c r="R94" s="7" t="s">
        <v>14</v>
      </c>
      <c r="S94" s="7" t="s">
        <v>14</v>
      </c>
      <c r="T94" s="7" t="s">
        <v>17</v>
      </c>
      <c r="U94" s="7"/>
      <c r="V94" s="10" t="s">
        <v>123</v>
      </c>
    </row>
    <row r="95" spans="1:22" ht="13.8" customHeight="1">
      <c r="A95" s="6" t="s">
        <v>1325</v>
      </c>
      <c r="B95" s="7" t="s">
        <v>756</v>
      </c>
      <c r="C95" s="23">
        <v>44095</v>
      </c>
      <c r="D95" s="23">
        <v>44095</v>
      </c>
      <c r="E95" s="9">
        <v>1</v>
      </c>
      <c r="F95" s="9">
        <v>236</v>
      </c>
      <c r="G95" s="9">
        <f>F128/E128</f>
        <v>316.20634920634922</v>
      </c>
      <c r="H95" s="7" t="s">
        <v>12</v>
      </c>
      <c r="I95" s="7" t="s">
        <v>118</v>
      </c>
      <c r="J95" s="7" t="s">
        <v>340</v>
      </c>
      <c r="K95" s="7" t="s">
        <v>122</v>
      </c>
      <c r="L95" s="9"/>
      <c r="M95" s="9"/>
      <c r="N95" s="9"/>
      <c r="O95" s="7" t="s">
        <v>32</v>
      </c>
      <c r="P95" s="7" t="s">
        <v>32</v>
      </c>
      <c r="Q95" s="7"/>
      <c r="R95" s="7" t="s">
        <v>14</v>
      </c>
      <c r="S95" s="7" t="s">
        <v>14</v>
      </c>
      <c r="T95" s="7" t="s">
        <v>16</v>
      </c>
      <c r="U95" s="7" t="s">
        <v>1160</v>
      </c>
      <c r="V95" s="10" t="s">
        <v>779</v>
      </c>
    </row>
    <row r="96" spans="1:22" ht="12.75" customHeight="1">
      <c r="A96" s="6" t="s">
        <v>1328</v>
      </c>
      <c r="B96" s="7" t="s">
        <v>1342</v>
      </c>
      <c r="C96" s="23">
        <v>44092</v>
      </c>
      <c r="D96" s="8">
        <v>44105</v>
      </c>
      <c r="E96" s="9">
        <v>1</v>
      </c>
      <c r="F96" s="9">
        <v>352</v>
      </c>
      <c r="G96" s="9">
        <f>F128/E128</f>
        <v>316.20634920634922</v>
      </c>
      <c r="H96" s="7" t="s">
        <v>12</v>
      </c>
      <c r="I96" s="7" t="s">
        <v>118</v>
      </c>
      <c r="J96" s="7" t="s">
        <v>118</v>
      </c>
      <c r="K96" s="7" t="s">
        <v>118</v>
      </c>
      <c r="L96" s="9">
        <v>1</v>
      </c>
      <c r="M96" s="9"/>
      <c r="N96" s="9"/>
      <c r="O96" s="7" t="s">
        <v>28</v>
      </c>
      <c r="P96" s="7" t="s">
        <v>28</v>
      </c>
      <c r="Q96" t="s">
        <v>1347</v>
      </c>
      <c r="R96" s="7" t="s">
        <v>14</v>
      </c>
      <c r="S96" s="7" t="s">
        <v>14</v>
      </c>
      <c r="T96" s="7" t="s">
        <v>16</v>
      </c>
      <c r="U96" s="7"/>
      <c r="V96" s="10" t="s">
        <v>119</v>
      </c>
    </row>
    <row r="97" spans="1:22" ht="12.75" customHeight="1">
      <c r="A97" s="6" t="s">
        <v>1329</v>
      </c>
      <c r="B97" s="7" t="s">
        <v>1343</v>
      </c>
      <c r="C97" s="23">
        <v>44096</v>
      </c>
      <c r="D97" s="8">
        <v>44112</v>
      </c>
      <c r="E97" s="9">
        <v>1</v>
      </c>
      <c r="F97" s="9">
        <v>240</v>
      </c>
      <c r="G97" s="9">
        <f>F128/E128</f>
        <v>316.20634920634922</v>
      </c>
      <c r="H97" s="7" t="s">
        <v>12</v>
      </c>
      <c r="I97" s="7" t="s">
        <v>1154</v>
      </c>
      <c r="J97" s="7" t="s">
        <v>118</v>
      </c>
      <c r="K97" s="7" t="s">
        <v>118</v>
      </c>
      <c r="L97" s="9">
        <v>1</v>
      </c>
      <c r="M97" s="9"/>
      <c r="N97" s="9"/>
      <c r="O97" s="7" t="s">
        <v>1348</v>
      </c>
      <c r="P97" s="7" t="s">
        <v>32</v>
      </c>
      <c r="Q97" s="7"/>
      <c r="R97" s="7" t="s">
        <v>14</v>
      </c>
      <c r="S97" s="7" t="s">
        <v>14</v>
      </c>
      <c r="T97" s="7" t="s">
        <v>17</v>
      </c>
      <c r="U97" s="9"/>
      <c r="V97" s="10" t="s">
        <v>123</v>
      </c>
    </row>
    <row r="98" spans="1:22" ht="12.75" customHeight="1">
      <c r="A98" s="6" t="s">
        <v>1330</v>
      </c>
      <c r="B98" s="7" t="s">
        <v>1344</v>
      </c>
      <c r="C98" s="23">
        <v>44124</v>
      </c>
      <c r="D98" s="23">
        <v>44125</v>
      </c>
      <c r="E98" s="9">
        <v>1</v>
      </c>
      <c r="F98" s="9">
        <v>157</v>
      </c>
      <c r="G98" s="9">
        <f>F128/E128</f>
        <v>316.20634920634922</v>
      </c>
      <c r="H98" s="7" t="s">
        <v>13</v>
      </c>
      <c r="I98" s="7" t="s">
        <v>118</v>
      </c>
      <c r="J98" s="7" t="s">
        <v>340</v>
      </c>
      <c r="K98" s="7" t="s">
        <v>118</v>
      </c>
      <c r="L98" s="9">
        <v>1</v>
      </c>
      <c r="M98" s="9"/>
      <c r="N98" s="9"/>
      <c r="O98" s="7" t="s">
        <v>28</v>
      </c>
      <c r="P98" s="7" t="s">
        <v>28</v>
      </c>
      <c r="Q98" s="9"/>
      <c r="R98" s="7" t="s">
        <v>14</v>
      </c>
      <c r="S98" s="7" t="s">
        <v>14</v>
      </c>
      <c r="T98" s="7" t="s">
        <v>16</v>
      </c>
      <c r="U98" s="7"/>
      <c r="V98" s="10" t="s">
        <v>556</v>
      </c>
    </row>
    <row r="99" spans="1:22" ht="12.75" customHeight="1">
      <c r="A99" s="6" t="s">
        <v>1331</v>
      </c>
      <c r="B99" s="7" t="s">
        <v>1345</v>
      </c>
      <c r="C99" s="8">
        <v>44105</v>
      </c>
      <c r="D99" s="23">
        <v>44124</v>
      </c>
      <c r="E99" s="9">
        <v>1</v>
      </c>
      <c r="F99" s="9">
        <v>180</v>
      </c>
      <c r="G99" s="9">
        <f>F128/E128</f>
        <v>316.20634920634922</v>
      </c>
      <c r="H99" s="7" t="s">
        <v>13</v>
      </c>
      <c r="I99" s="7" t="s">
        <v>118</v>
      </c>
      <c r="J99" s="7" t="s">
        <v>340</v>
      </c>
      <c r="K99" s="7" t="s">
        <v>118</v>
      </c>
      <c r="L99" s="9">
        <v>1</v>
      </c>
      <c r="M99" s="9"/>
      <c r="N99" s="9"/>
      <c r="O99" s="7" t="s">
        <v>39</v>
      </c>
      <c r="P99" s="7" t="s">
        <v>39</v>
      </c>
      <c r="Q99" s="9"/>
      <c r="R99" s="7" t="s">
        <v>24</v>
      </c>
      <c r="S99" s="7" t="s">
        <v>14</v>
      </c>
      <c r="T99" s="7" t="s">
        <v>16</v>
      </c>
      <c r="U99" s="7"/>
      <c r="V99" s="10" t="s">
        <v>130</v>
      </c>
    </row>
    <row r="100" spans="1:22" ht="12.75" customHeight="1">
      <c r="A100" s="6" t="s">
        <v>1332</v>
      </c>
      <c r="B100" s="7" t="s">
        <v>1346</v>
      </c>
      <c r="C100" s="23">
        <v>44118</v>
      </c>
      <c r="D100" s="8">
        <v>44120</v>
      </c>
      <c r="E100" s="9">
        <v>1</v>
      </c>
      <c r="F100" s="9">
        <v>289</v>
      </c>
      <c r="G100" s="9">
        <f>F128/E128</f>
        <v>316.20634920634922</v>
      </c>
      <c r="H100" s="7" t="s">
        <v>12</v>
      </c>
      <c r="I100" s="7" t="s">
        <v>1154</v>
      </c>
      <c r="J100" s="7" t="s">
        <v>340</v>
      </c>
      <c r="K100" s="7" t="s">
        <v>122</v>
      </c>
      <c r="L100" s="9"/>
      <c r="M100" s="9"/>
      <c r="N100" s="9"/>
      <c r="O100" s="7" t="s">
        <v>1349</v>
      </c>
      <c r="P100" s="7" t="s">
        <v>1349</v>
      </c>
      <c r="Q100" s="7"/>
      <c r="R100" s="7" t="s">
        <v>14</v>
      </c>
      <c r="S100" s="7" t="s">
        <v>14</v>
      </c>
      <c r="T100" s="7" t="s">
        <v>17</v>
      </c>
      <c r="U100" s="7"/>
      <c r="V100" s="10" t="s">
        <v>123</v>
      </c>
    </row>
    <row r="101" spans="1:22" ht="13.8" customHeight="1">
      <c r="A101" s="6" t="s">
        <v>1333</v>
      </c>
      <c r="B101" s="7" t="s">
        <v>756</v>
      </c>
      <c r="C101" s="23">
        <v>44130</v>
      </c>
      <c r="D101" s="23">
        <v>44130</v>
      </c>
      <c r="E101" s="9">
        <v>1</v>
      </c>
      <c r="F101" s="9">
        <v>507</v>
      </c>
      <c r="G101" s="9">
        <f>F128/E128</f>
        <v>316.20634920634922</v>
      </c>
      <c r="H101" s="7" t="s">
        <v>13</v>
      </c>
      <c r="I101" s="7" t="s">
        <v>118</v>
      </c>
      <c r="J101" s="7" t="s">
        <v>340</v>
      </c>
      <c r="K101" s="7" t="s">
        <v>122</v>
      </c>
      <c r="L101" s="9"/>
      <c r="M101" s="9"/>
      <c r="N101" s="9"/>
      <c r="O101" s="7" t="s">
        <v>32</v>
      </c>
      <c r="P101" s="7" t="s">
        <v>32</v>
      </c>
      <c r="Q101" s="7"/>
      <c r="R101" s="7" t="s">
        <v>14</v>
      </c>
      <c r="S101" s="7" t="s">
        <v>14</v>
      </c>
      <c r="T101" s="7" t="s">
        <v>16</v>
      </c>
      <c r="U101" s="7" t="s">
        <v>1160</v>
      </c>
      <c r="V101" s="10" t="s">
        <v>779</v>
      </c>
    </row>
    <row r="102" spans="1:22" ht="12.75" customHeight="1">
      <c r="A102" s="6" t="s">
        <v>1334</v>
      </c>
      <c r="B102" s="7" t="s">
        <v>1335</v>
      </c>
      <c r="C102" s="23">
        <v>44123</v>
      </c>
      <c r="D102" s="23">
        <v>44130</v>
      </c>
      <c r="E102" s="9">
        <v>1</v>
      </c>
      <c r="F102" s="9">
        <v>240</v>
      </c>
      <c r="G102" s="9">
        <f>F128/E128</f>
        <v>316.20634920634922</v>
      </c>
      <c r="H102" s="7" t="s">
        <v>12</v>
      </c>
      <c r="I102" s="7" t="s">
        <v>1154</v>
      </c>
      <c r="J102" s="7" t="s">
        <v>118</v>
      </c>
      <c r="K102" s="7" t="s">
        <v>118</v>
      </c>
      <c r="L102" s="9"/>
      <c r="M102" s="9"/>
      <c r="N102" s="9"/>
      <c r="O102" s="7" t="s">
        <v>29</v>
      </c>
      <c r="P102" s="7" t="s">
        <v>29</v>
      </c>
      <c r="Q102" s="9"/>
      <c r="R102" s="7" t="s">
        <v>14</v>
      </c>
      <c r="S102" s="7" t="s">
        <v>14</v>
      </c>
      <c r="T102" s="7" t="s">
        <v>159</v>
      </c>
      <c r="U102" s="7"/>
      <c r="V102" s="10" t="s">
        <v>160</v>
      </c>
    </row>
    <row r="103" spans="1:22" ht="26.4">
      <c r="A103" s="6" t="s">
        <v>1336</v>
      </c>
      <c r="B103" s="7" t="s">
        <v>1337</v>
      </c>
      <c r="C103" s="23">
        <v>44131</v>
      </c>
      <c r="D103" s="23">
        <v>44137</v>
      </c>
      <c r="E103" s="9">
        <v>1</v>
      </c>
      <c r="F103" s="9">
        <v>213</v>
      </c>
      <c r="G103" s="9">
        <f>F128/E128</f>
        <v>316.20634920634922</v>
      </c>
      <c r="H103" s="7" t="s">
        <v>13</v>
      </c>
      <c r="I103" s="7" t="s">
        <v>118</v>
      </c>
      <c r="J103" s="7" t="s">
        <v>118</v>
      </c>
      <c r="K103" s="7" t="s">
        <v>118</v>
      </c>
      <c r="L103" s="9">
        <v>1</v>
      </c>
      <c r="M103" s="9"/>
      <c r="N103" s="9"/>
      <c r="O103" s="7" t="s">
        <v>29</v>
      </c>
      <c r="P103" s="7" t="s">
        <v>29</v>
      </c>
      <c r="Q103" s="9"/>
      <c r="R103" s="7" t="s">
        <v>14</v>
      </c>
      <c r="S103" s="7" t="s">
        <v>14</v>
      </c>
      <c r="T103" s="7" t="s">
        <v>16</v>
      </c>
      <c r="U103" s="7"/>
      <c r="V103" s="10" t="s">
        <v>222</v>
      </c>
    </row>
    <row r="104" spans="1:22" ht="12.75" customHeight="1">
      <c r="A104" s="6" t="s">
        <v>1338</v>
      </c>
      <c r="B104" s="7" t="s">
        <v>1339</v>
      </c>
      <c r="C104" s="23">
        <v>44125</v>
      </c>
      <c r="D104" s="23">
        <v>44131</v>
      </c>
      <c r="E104" s="9">
        <v>1</v>
      </c>
      <c r="F104" s="9">
        <v>400</v>
      </c>
      <c r="G104" s="9">
        <f>F128/E128</f>
        <v>316.20634920634922</v>
      </c>
      <c r="H104" s="7" t="s">
        <v>13</v>
      </c>
      <c r="I104" s="7" t="s">
        <v>118</v>
      </c>
      <c r="J104" s="7" t="s">
        <v>118</v>
      </c>
      <c r="K104" s="7" t="s">
        <v>118</v>
      </c>
      <c r="L104" s="9">
        <v>1</v>
      </c>
      <c r="M104" s="9"/>
      <c r="N104" s="9"/>
      <c r="O104" s="7" t="s">
        <v>1350</v>
      </c>
      <c r="P104" s="7" t="s">
        <v>1351</v>
      </c>
      <c r="Q104" s="9"/>
      <c r="R104" s="7" t="s">
        <v>14</v>
      </c>
      <c r="S104" s="7" t="s">
        <v>14</v>
      </c>
      <c r="T104" s="7" t="s">
        <v>16</v>
      </c>
      <c r="U104" s="7"/>
      <c r="V104" s="10" t="s">
        <v>119</v>
      </c>
    </row>
    <row r="105" spans="1:22" ht="12.75" customHeight="1">
      <c r="A105" s="6" t="s">
        <v>1340</v>
      </c>
      <c r="B105" s="7" t="s">
        <v>1341</v>
      </c>
      <c r="C105" s="8">
        <v>43929</v>
      </c>
      <c r="D105" s="8">
        <v>44139</v>
      </c>
      <c r="E105" s="9">
        <v>1</v>
      </c>
      <c r="F105" s="9">
        <v>256</v>
      </c>
      <c r="G105" s="9">
        <f>F128/E128</f>
        <v>316.20634920634922</v>
      </c>
      <c r="H105" s="7" t="s">
        <v>12</v>
      </c>
      <c r="I105" s="7" t="s">
        <v>118</v>
      </c>
      <c r="J105" s="7" t="s">
        <v>340</v>
      </c>
      <c r="K105" s="7" t="s">
        <v>118</v>
      </c>
      <c r="L105" s="9"/>
      <c r="M105" s="9"/>
      <c r="N105" s="9"/>
      <c r="O105" s="7" t="s">
        <v>32</v>
      </c>
      <c r="P105" s="7" t="s">
        <v>32</v>
      </c>
      <c r="Q105" s="7"/>
      <c r="R105" s="7" t="s">
        <v>14</v>
      </c>
      <c r="S105" s="7" t="s">
        <v>14</v>
      </c>
      <c r="T105" s="7" t="s">
        <v>16</v>
      </c>
      <c r="U105" s="7"/>
      <c r="V105" s="10" t="s">
        <v>460</v>
      </c>
    </row>
    <row r="106" spans="1:22" ht="26.4">
      <c r="A106" s="6" t="s">
        <v>1352</v>
      </c>
      <c r="B106" s="7" t="s">
        <v>1353</v>
      </c>
      <c r="C106" s="8">
        <v>44002</v>
      </c>
      <c r="D106" s="8">
        <v>44139</v>
      </c>
      <c r="E106" s="9">
        <v>1</v>
      </c>
      <c r="F106" s="9">
        <v>574</v>
      </c>
      <c r="G106" s="9">
        <f>F128/E128</f>
        <v>316.20634920634922</v>
      </c>
      <c r="H106" s="7" t="s">
        <v>12</v>
      </c>
      <c r="I106" s="7" t="s">
        <v>118</v>
      </c>
      <c r="J106" s="7" t="s">
        <v>340</v>
      </c>
      <c r="K106" s="7" t="s">
        <v>122</v>
      </c>
      <c r="L106" s="9"/>
      <c r="M106" s="9"/>
      <c r="N106" s="9"/>
      <c r="O106" s="7" t="s">
        <v>101</v>
      </c>
      <c r="P106" s="7" t="s">
        <v>101</v>
      </c>
      <c r="Q106" s="9"/>
      <c r="R106" s="7" t="s">
        <v>100</v>
      </c>
      <c r="S106" s="7" t="s">
        <v>15</v>
      </c>
      <c r="T106" s="7" t="s">
        <v>16</v>
      </c>
      <c r="U106" s="7"/>
      <c r="V106" s="10" t="s">
        <v>384</v>
      </c>
    </row>
    <row r="107" spans="1:22" ht="12.75" customHeight="1">
      <c r="A107" s="6" t="s">
        <v>1354</v>
      </c>
      <c r="B107" s="7" t="s">
        <v>664</v>
      </c>
      <c r="C107" s="8">
        <v>44137</v>
      </c>
      <c r="D107" s="8">
        <v>44139</v>
      </c>
      <c r="E107" s="9">
        <v>1</v>
      </c>
      <c r="F107" s="9">
        <v>224</v>
      </c>
      <c r="G107" s="9">
        <f>F128/E128</f>
        <v>316.20634920634922</v>
      </c>
      <c r="H107" s="7" t="s">
        <v>13</v>
      </c>
      <c r="I107" s="7" t="s">
        <v>118</v>
      </c>
      <c r="J107" s="7" t="s">
        <v>340</v>
      </c>
      <c r="K107" s="7" t="s">
        <v>118</v>
      </c>
      <c r="L107" s="9">
        <v>1</v>
      </c>
      <c r="M107" s="9"/>
      <c r="N107" s="9"/>
      <c r="O107" s="7" t="s">
        <v>35</v>
      </c>
      <c r="P107" s="7" t="s">
        <v>29</v>
      </c>
      <c r="Q107" s="9"/>
      <c r="R107" s="7" t="s">
        <v>14</v>
      </c>
      <c r="S107" s="7" t="s">
        <v>14</v>
      </c>
      <c r="T107" s="7" t="s">
        <v>16</v>
      </c>
      <c r="U107" s="7"/>
      <c r="V107" s="10" t="s">
        <v>135</v>
      </c>
    </row>
    <row r="108" spans="1:22" ht="12.75" customHeight="1">
      <c r="A108" s="6" t="s">
        <v>1355</v>
      </c>
      <c r="B108" s="7" t="s">
        <v>1356</v>
      </c>
      <c r="C108" s="8">
        <v>44130</v>
      </c>
      <c r="D108" s="8">
        <v>44141</v>
      </c>
      <c r="E108" s="9">
        <v>1</v>
      </c>
      <c r="F108" s="9">
        <v>128</v>
      </c>
      <c r="G108" s="9">
        <f>F128/E128</f>
        <v>316.20634920634922</v>
      </c>
      <c r="H108" s="7" t="s">
        <v>12</v>
      </c>
      <c r="I108" s="7" t="s">
        <v>1154</v>
      </c>
      <c r="J108" s="7" t="s">
        <v>340</v>
      </c>
      <c r="K108" s="7" t="s">
        <v>122</v>
      </c>
      <c r="L108" s="9"/>
      <c r="M108" s="9"/>
      <c r="N108" s="9"/>
      <c r="O108" s="7" t="s">
        <v>29</v>
      </c>
      <c r="P108" s="7" t="s">
        <v>29</v>
      </c>
      <c r="Q108" s="7"/>
      <c r="R108" s="7" t="s">
        <v>14</v>
      </c>
      <c r="S108" s="7" t="s">
        <v>14</v>
      </c>
      <c r="T108" s="7" t="s">
        <v>16</v>
      </c>
      <c r="U108" s="7"/>
      <c r="V108" s="10" t="s">
        <v>208</v>
      </c>
    </row>
    <row r="109" spans="1:22" ht="13.8" customHeight="1">
      <c r="A109" s="6" t="s">
        <v>1357</v>
      </c>
      <c r="B109" s="7" t="s">
        <v>756</v>
      </c>
      <c r="C109" s="23">
        <v>44144</v>
      </c>
      <c r="D109" s="23">
        <v>44144</v>
      </c>
      <c r="E109" s="9">
        <v>1</v>
      </c>
      <c r="F109" s="9">
        <v>384</v>
      </c>
      <c r="G109" s="9">
        <f>F128/E128</f>
        <v>316.20634920634922</v>
      </c>
      <c r="H109" s="7" t="s">
        <v>13</v>
      </c>
      <c r="I109" s="7" t="s">
        <v>118</v>
      </c>
      <c r="J109" s="7" t="s">
        <v>340</v>
      </c>
      <c r="K109" s="7" t="s">
        <v>122</v>
      </c>
      <c r="L109" s="9"/>
      <c r="M109" s="9"/>
      <c r="N109" s="9"/>
      <c r="O109" s="7" t="s">
        <v>32</v>
      </c>
      <c r="P109" s="7" t="s">
        <v>32</v>
      </c>
      <c r="Q109" s="7"/>
      <c r="R109" s="7" t="s">
        <v>14</v>
      </c>
      <c r="S109" s="7" t="s">
        <v>14</v>
      </c>
      <c r="T109" s="7" t="s">
        <v>16</v>
      </c>
      <c r="U109" s="7" t="s">
        <v>1160</v>
      </c>
      <c r="V109" s="10" t="s">
        <v>779</v>
      </c>
    </row>
    <row r="110" spans="1:22">
      <c r="A110" s="6" t="s">
        <v>1358</v>
      </c>
      <c r="B110" s="7" t="s">
        <v>1359</v>
      </c>
      <c r="C110" s="23">
        <v>44144</v>
      </c>
      <c r="D110" s="23">
        <v>44148</v>
      </c>
      <c r="E110" s="9">
        <v>1</v>
      </c>
      <c r="F110" s="9">
        <v>316</v>
      </c>
      <c r="G110" s="9">
        <f>F128/E128</f>
        <v>316.20634920634922</v>
      </c>
      <c r="H110" s="7" t="s">
        <v>12</v>
      </c>
      <c r="I110" s="7" t="s">
        <v>118</v>
      </c>
      <c r="J110" s="7" t="s">
        <v>340</v>
      </c>
      <c r="K110" s="7" t="s">
        <v>118</v>
      </c>
      <c r="L110" s="9">
        <v>1</v>
      </c>
      <c r="M110" s="9"/>
      <c r="N110" s="9"/>
      <c r="O110" s="7" t="s">
        <v>43</v>
      </c>
      <c r="P110" s="7" t="s">
        <v>43</v>
      </c>
      <c r="Q110" s="9"/>
      <c r="R110" s="7" t="s">
        <v>20</v>
      </c>
      <c r="S110" s="7" t="s">
        <v>14</v>
      </c>
      <c r="T110" s="7" t="s">
        <v>16</v>
      </c>
      <c r="U110" s="7" t="s">
        <v>1168</v>
      </c>
      <c r="V110" s="77" t="s">
        <v>156</v>
      </c>
    </row>
    <row r="111" spans="1:22" ht="12.75" customHeight="1">
      <c r="A111" s="6" t="s">
        <v>1363</v>
      </c>
      <c r="B111" s="7" t="s">
        <v>1360</v>
      </c>
      <c r="C111" s="23">
        <v>44140</v>
      </c>
      <c r="D111" s="23">
        <v>44149</v>
      </c>
      <c r="E111" s="9">
        <v>1</v>
      </c>
      <c r="F111" s="9">
        <v>437</v>
      </c>
      <c r="G111" s="9">
        <f>F128/E128</f>
        <v>316.20634920634922</v>
      </c>
      <c r="H111" s="7" t="s">
        <v>13</v>
      </c>
      <c r="I111" s="7" t="s">
        <v>118</v>
      </c>
      <c r="J111" s="7" t="s">
        <v>340</v>
      </c>
      <c r="K111" s="7" t="s">
        <v>122</v>
      </c>
      <c r="L111" s="9"/>
      <c r="M111" s="9"/>
      <c r="N111" s="9"/>
      <c r="O111" s="7" t="s">
        <v>29</v>
      </c>
      <c r="P111" s="7" t="s">
        <v>29</v>
      </c>
      <c r="Q111" s="7"/>
      <c r="R111" s="7" t="s">
        <v>14</v>
      </c>
      <c r="S111" s="7" t="s">
        <v>14</v>
      </c>
      <c r="T111" s="7" t="s">
        <v>16</v>
      </c>
      <c r="U111" s="7"/>
      <c r="V111" s="10" t="s">
        <v>130</v>
      </c>
    </row>
    <row r="112" spans="1:22" ht="12.75" customHeight="1">
      <c r="A112" s="6" t="s">
        <v>1362</v>
      </c>
      <c r="B112" s="7" t="s">
        <v>1361</v>
      </c>
      <c r="C112" s="23">
        <v>44150</v>
      </c>
      <c r="D112" s="23">
        <v>44152</v>
      </c>
      <c r="E112" s="9">
        <v>1</v>
      </c>
      <c r="F112" s="9">
        <v>352</v>
      </c>
      <c r="G112" s="9">
        <f>F128/E128</f>
        <v>316.20634920634922</v>
      </c>
      <c r="H112" s="7" t="s">
        <v>13</v>
      </c>
      <c r="I112" s="7" t="s">
        <v>1154</v>
      </c>
      <c r="J112" s="7" t="s">
        <v>118</v>
      </c>
      <c r="K112" s="7" t="s">
        <v>118</v>
      </c>
      <c r="L112" s="9">
        <v>1</v>
      </c>
      <c r="M112" s="9"/>
      <c r="N112" s="9"/>
      <c r="O112" s="7" t="s">
        <v>1377</v>
      </c>
      <c r="P112" s="7" t="s">
        <v>28</v>
      </c>
      <c r="Q112" s="7"/>
      <c r="R112" s="7" t="s">
        <v>14</v>
      </c>
      <c r="S112" s="7" t="s">
        <v>14</v>
      </c>
      <c r="T112" s="7" t="s">
        <v>16</v>
      </c>
      <c r="U112" s="7"/>
      <c r="V112" s="10" t="s">
        <v>125</v>
      </c>
    </row>
    <row r="113" spans="1:22">
      <c r="A113" s="6" t="s">
        <v>1364</v>
      </c>
      <c r="B113" s="7" t="s">
        <v>1365</v>
      </c>
      <c r="C113" s="23">
        <v>44149</v>
      </c>
      <c r="D113" s="23">
        <v>44153</v>
      </c>
      <c r="E113" s="9">
        <v>1</v>
      </c>
      <c r="F113" s="9">
        <v>250</v>
      </c>
      <c r="G113" s="9">
        <f>F128/E128</f>
        <v>316.20634920634922</v>
      </c>
      <c r="H113" s="7" t="s">
        <v>13</v>
      </c>
      <c r="I113" s="7" t="s">
        <v>118</v>
      </c>
      <c r="J113" s="7" t="s">
        <v>340</v>
      </c>
      <c r="K113" s="7" t="s">
        <v>118</v>
      </c>
      <c r="L113" s="9">
        <v>1</v>
      </c>
      <c r="M113" s="9"/>
      <c r="N113" s="9"/>
      <c r="O113" s="7" t="s">
        <v>45</v>
      </c>
      <c r="P113" s="7" t="s">
        <v>28</v>
      </c>
      <c r="Q113" s="7"/>
      <c r="R113" s="7" t="s">
        <v>14</v>
      </c>
      <c r="S113" s="7" t="s">
        <v>14</v>
      </c>
      <c r="T113" s="7" t="s">
        <v>16</v>
      </c>
      <c r="U113" s="7"/>
      <c r="V113" s="10" t="s">
        <v>156</v>
      </c>
    </row>
    <row r="114" spans="1:22">
      <c r="A114" s="6" t="s">
        <v>1366</v>
      </c>
      <c r="B114" s="7" t="s">
        <v>1367</v>
      </c>
      <c r="C114" s="23">
        <v>44152</v>
      </c>
      <c r="D114" s="23">
        <v>44156</v>
      </c>
      <c r="E114" s="9">
        <v>1</v>
      </c>
      <c r="F114">
        <v>183</v>
      </c>
      <c r="G114" s="9">
        <f>F128/E128</f>
        <v>316.20634920634922</v>
      </c>
      <c r="H114" s="7" t="s">
        <v>12</v>
      </c>
      <c r="I114" s="7" t="s">
        <v>118</v>
      </c>
      <c r="J114" s="7" t="s">
        <v>340</v>
      </c>
      <c r="K114" s="7" t="s">
        <v>122</v>
      </c>
      <c r="L114" s="9">
        <v>1</v>
      </c>
      <c r="M114" s="9"/>
      <c r="N114" s="9"/>
      <c r="O114" s="7" t="s">
        <v>234</v>
      </c>
      <c r="P114" s="7" t="s">
        <v>33</v>
      </c>
      <c r="Q114" s="9"/>
      <c r="R114" s="7" t="s">
        <v>15</v>
      </c>
      <c r="S114" s="7" t="s">
        <v>14</v>
      </c>
      <c r="T114" s="7" t="s">
        <v>16</v>
      </c>
      <c r="U114" s="7"/>
      <c r="V114" s="10" t="s">
        <v>130</v>
      </c>
    </row>
    <row r="115" spans="1:22" ht="13.8" customHeight="1">
      <c r="A115" s="6" t="s">
        <v>1368</v>
      </c>
      <c r="B115" s="7" t="s">
        <v>756</v>
      </c>
      <c r="C115" s="23">
        <v>44158</v>
      </c>
      <c r="D115" s="23">
        <v>44158</v>
      </c>
      <c r="E115" s="9">
        <v>1</v>
      </c>
      <c r="F115" s="9">
        <v>412</v>
      </c>
      <c r="G115" s="9">
        <f>F128/E128</f>
        <v>316.20634920634922</v>
      </c>
      <c r="H115" s="7" t="s">
        <v>13</v>
      </c>
      <c r="I115" s="7" t="s">
        <v>118</v>
      </c>
      <c r="J115" s="7" t="s">
        <v>340</v>
      </c>
      <c r="K115" s="7" t="s">
        <v>122</v>
      </c>
      <c r="L115" s="9"/>
      <c r="M115" s="9"/>
      <c r="N115" s="9"/>
      <c r="O115" s="7" t="s">
        <v>32</v>
      </c>
      <c r="P115" s="7" t="s">
        <v>32</v>
      </c>
      <c r="Q115" s="7"/>
      <c r="R115" s="7" t="s">
        <v>14</v>
      </c>
      <c r="S115" s="7" t="s">
        <v>14</v>
      </c>
      <c r="T115" s="7" t="s">
        <v>16</v>
      </c>
      <c r="U115" s="7" t="s">
        <v>1160</v>
      </c>
      <c r="V115" s="10" t="s">
        <v>779</v>
      </c>
    </row>
    <row r="116" spans="1:22" ht="12.75" customHeight="1">
      <c r="A116" s="6" t="s">
        <v>1370</v>
      </c>
      <c r="B116" s="7" t="s">
        <v>1369</v>
      </c>
      <c r="C116" s="23">
        <v>44156</v>
      </c>
      <c r="D116" s="23">
        <v>44162</v>
      </c>
      <c r="E116" s="9">
        <v>1</v>
      </c>
      <c r="F116">
        <v>139</v>
      </c>
      <c r="G116" s="9">
        <f>F128/E128</f>
        <v>316.20634920634922</v>
      </c>
      <c r="H116" s="7" t="s">
        <v>12</v>
      </c>
      <c r="I116" s="7" t="s">
        <v>118</v>
      </c>
      <c r="J116" s="7" t="s">
        <v>340</v>
      </c>
      <c r="K116" s="7" t="s">
        <v>122</v>
      </c>
      <c r="L116" s="9">
        <v>1</v>
      </c>
      <c r="M116" s="9"/>
      <c r="N116" s="9"/>
      <c r="O116" s="7" t="s">
        <v>1195</v>
      </c>
      <c r="P116" s="7" t="s">
        <v>28</v>
      </c>
      <c r="Q116" s="9"/>
      <c r="R116" s="7" t="s">
        <v>20</v>
      </c>
      <c r="S116" s="7" t="s">
        <v>14</v>
      </c>
      <c r="T116" s="7" t="s">
        <v>16</v>
      </c>
      <c r="U116" s="7"/>
      <c r="V116" s="10" t="s">
        <v>156</v>
      </c>
    </row>
    <row r="117" spans="1:22" ht="12.75" customHeight="1">
      <c r="A117" s="6" t="s">
        <v>1371</v>
      </c>
      <c r="B117" s="7" t="s">
        <v>1372</v>
      </c>
      <c r="C117" s="23">
        <v>44164</v>
      </c>
      <c r="D117" s="8">
        <v>44173</v>
      </c>
      <c r="E117" s="9">
        <v>1</v>
      </c>
      <c r="F117" s="9">
        <v>384</v>
      </c>
      <c r="G117" s="9">
        <f>F128/E128</f>
        <v>316.20634920634922</v>
      </c>
      <c r="H117" s="7" t="s">
        <v>12</v>
      </c>
      <c r="I117" s="7" t="s">
        <v>118</v>
      </c>
      <c r="J117" s="7" t="s">
        <v>340</v>
      </c>
      <c r="K117" s="7" t="s">
        <v>118</v>
      </c>
      <c r="L117" s="9">
        <v>1</v>
      </c>
      <c r="M117" s="9"/>
      <c r="N117" s="9"/>
      <c r="O117" s="7" t="s">
        <v>110</v>
      </c>
      <c r="P117" s="7" t="s">
        <v>32</v>
      </c>
      <c r="Q117" s="9"/>
      <c r="R117" s="7" t="s">
        <v>20</v>
      </c>
      <c r="S117" s="7" t="s">
        <v>14</v>
      </c>
      <c r="T117" s="7" t="s">
        <v>16</v>
      </c>
      <c r="U117" s="7"/>
      <c r="V117" s="10" t="s">
        <v>156</v>
      </c>
    </row>
    <row r="118" spans="1:22">
      <c r="A118" s="6" t="s">
        <v>1373</v>
      </c>
      <c r="B118" s="7" t="s">
        <v>1374</v>
      </c>
      <c r="C118" s="23">
        <v>44165</v>
      </c>
      <c r="D118" s="8">
        <v>44174</v>
      </c>
      <c r="E118" s="9">
        <v>1</v>
      </c>
      <c r="F118">
        <v>331</v>
      </c>
      <c r="G118" s="9">
        <f>F128/E128</f>
        <v>316.20634920634922</v>
      </c>
      <c r="H118" s="7" t="s">
        <v>13</v>
      </c>
      <c r="I118" s="7" t="s">
        <v>118</v>
      </c>
      <c r="J118" s="7" t="s">
        <v>340</v>
      </c>
      <c r="K118" s="7" t="s">
        <v>118</v>
      </c>
      <c r="L118" s="9"/>
      <c r="M118" s="9"/>
      <c r="N118" s="9"/>
      <c r="O118" s="7" t="s">
        <v>40</v>
      </c>
      <c r="P118" s="7" t="s">
        <v>40</v>
      </c>
      <c r="Q118" s="9"/>
      <c r="R118" s="7" t="s">
        <v>25</v>
      </c>
      <c r="S118" s="7" t="s">
        <v>14</v>
      </c>
      <c r="T118" s="7" t="s">
        <v>16</v>
      </c>
      <c r="U118" s="7"/>
      <c r="V118" s="10" t="s">
        <v>130</v>
      </c>
    </row>
    <row r="119" spans="1:22">
      <c r="A119" s="6" t="s">
        <v>1375</v>
      </c>
      <c r="B119" s="7" t="s">
        <v>1376</v>
      </c>
      <c r="C119" s="8">
        <v>44174</v>
      </c>
      <c r="D119" s="8">
        <v>44176</v>
      </c>
      <c r="E119" s="9">
        <v>1</v>
      </c>
      <c r="F119" s="9">
        <v>304</v>
      </c>
      <c r="G119" s="9">
        <f>F128/E128</f>
        <v>316.20634920634922</v>
      </c>
      <c r="H119" s="7" t="s">
        <v>13</v>
      </c>
      <c r="I119" s="7" t="s">
        <v>1154</v>
      </c>
      <c r="J119" s="7" t="s">
        <v>118</v>
      </c>
      <c r="K119" s="7" t="s">
        <v>118</v>
      </c>
      <c r="L119" s="9"/>
      <c r="M119" s="9"/>
      <c r="N119" s="9"/>
      <c r="O119" s="7" t="s">
        <v>32</v>
      </c>
      <c r="P119" s="7" t="s">
        <v>32</v>
      </c>
      <c r="Q119" s="7"/>
      <c r="R119" s="7" t="s">
        <v>14</v>
      </c>
      <c r="S119" s="7" t="s">
        <v>14</v>
      </c>
      <c r="T119" s="7" t="s">
        <v>16</v>
      </c>
      <c r="U119" s="9"/>
      <c r="V119" s="10" t="s">
        <v>140</v>
      </c>
    </row>
    <row r="120" spans="1:22" ht="26.4">
      <c r="A120" s="6" t="s">
        <v>1382</v>
      </c>
      <c r="B120" s="7" t="s">
        <v>1383</v>
      </c>
      <c r="C120" s="23">
        <v>44164</v>
      </c>
      <c r="D120" s="8">
        <v>44172</v>
      </c>
      <c r="E120" s="9">
        <v>1</v>
      </c>
      <c r="F120" s="9">
        <v>336</v>
      </c>
      <c r="G120" s="9">
        <f>F128/E128</f>
        <v>316.20634920634922</v>
      </c>
      <c r="H120" s="7" t="s">
        <v>12</v>
      </c>
      <c r="I120" s="7" t="s">
        <v>118</v>
      </c>
      <c r="J120" s="7" t="s">
        <v>340</v>
      </c>
      <c r="K120" s="7" t="s">
        <v>122</v>
      </c>
      <c r="L120" s="9">
        <v>1</v>
      </c>
      <c r="M120" s="9"/>
      <c r="N120" s="9"/>
      <c r="O120" s="9" t="s">
        <v>1386</v>
      </c>
      <c r="P120" s="9" t="s">
        <v>1384</v>
      </c>
      <c r="Q120" s="7"/>
      <c r="R120" s="7" t="s">
        <v>1385</v>
      </c>
      <c r="S120" s="7" t="s">
        <v>14</v>
      </c>
      <c r="T120" s="7" t="s">
        <v>16</v>
      </c>
      <c r="U120" s="7"/>
      <c r="V120" s="10" t="s">
        <v>156</v>
      </c>
    </row>
    <row r="121" spans="1:22" ht="12.75" customHeight="1">
      <c r="A121" s="6" t="s">
        <v>1388</v>
      </c>
      <c r="B121" s="7" t="s">
        <v>1389</v>
      </c>
      <c r="C121" s="8">
        <v>44176</v>
      </c>
      <c r="D121" s="8">
        <v>44179</v>
      </c>
      <c r="E121" s="9">
        <v>1</v>
      </c>
      <c r="F121" s="9">
        <v>272</v>
      </c>
      <c r="G121" s="9">
        <f>F128/E128</f>
        <v>316.20634920634922</v>
      </c>
      <c r="H121" s="7" t="s">
        <v>12</v>
      </c>
      <c r="I121" s="7" t="s">
        <v>118</v>
      </c>
      <c r="J121" s="7" t="s">
        <v>340</v>
      </c>
      <c r="K121" s="7" t="s">
        <v>122</v>
      </c>
      <c r="L121" s="9">
        <v>1</v>
      </c>
      <c r="M121" s="9"/>
      <c r="N121" s="9"/>
      <c r="O121" s="9" t="s">
        <v>1390</v>
      </c>
      <c r="P121" s="9" t="s">
        <v>29</v>
      </c>
      <c r="Q121" s="7"/>
      <c r="R121" s="7" t="s">
        <v>14</v>
      </c>
      <c r="S121" s="7" t="s">
        <v>14</v>
      </c>
      <c r="T121" s="7" t="s">
        <v>16</v>
      </c>
      <c r="U121" s="7"/>
      <c r="V121" s="10" t="s">
        <v>156</v>
      </c>
    </row>
    <row r="122" spans="1:22">
      <c r="A122" s="6" t="s">
        <v>1378</v>
      </c>
      <c r="B122" s="7" t="s">
        <v>1379</v>
      </c>
      <c r="C122" s="8">
        <v>44176</v>
      </c>
      <c r="D122" s="8">
        <v>44179</v>
      </c>
      <c r="E122" s="9">
        <v>1</v>
      </c>
      <c r="F122" s="9">
        <v>221</v>
      </c>
      <c r="G122" s="9">
        <f>F128/E128</f>
        <v>316.20634920634922</v>
      </c>
      <c r="H122" s="7" t="s">
        <v>13</v>
      </c>
      <c r="I122" s="7" t="s">
        <v>1154</v>
      </c>
      <c r="J122" s="7" t="s">
        <v>340</v>
      </c>
      <c r="K122" s="7" t="s">
        <v>122</v>
      </c>
      <c r="L122" s="9"/>
      <c r="M122" s="9"/>
      <c r="N122" s="9"/>
      <c r="O122" s="7" t="s">
        <v>1380</v>
      </c>
      <c r="P122" s="7" t="s">
        <v>1380</v>
      </c>
      <c r="Q122" s="7"/>
      <c r="R122" s="7" t="s">
        <v>1381</v>
      </c>
      <c r="S122" s="7" t="s">
        <v>14</v>
      </c>
      <c r="T122" s="7" t="s">
        <v>16</v>
      </c>
      <c r="U122" s="7"/>
      <c r="V122" s="10" t="s">
        <v>208</v>
      </c>
    </row>
    <row r="123" spans="1:22">
      <c r="A123" s="6" t="s">
        <v>1391</v>
      </c>
      <c r="B123" s="7" t="s">
        <v>1392</v>
      </c>
      <c r="C123" s="8">
        <v>44178</v>
      </c>
      <c r="D123" s="8">
        <v>44184</v>
      </c>
      <c r="E123" s="9">
        <v>1</v>
      </c>
      <c r="F123" s="9">
        <v>325</v>
      </c>
      <c r="G123" s="9">
        <f>F128/E128</f>
        <v>316.20634920634922</v>
      </c>
      <c r="H123" s="7" t="s">
        <v>12</v>
      </c>
      <c r="I123" s="7" t="s">
        <v>118</v>
      </c>
      <c r="J123" s="7" t="s">
        <v>340</v>
      </c>
      <c r="K123" s="7" t="s">
        <v>340</v>
      </c>
      <c r="L123" s="9">
        <v>1</v>
      </c>
      <c r="M123" s="9"/>
      <c r="N123" s="9"/>
      <c r="O123" s="7" t="s">
        <v>42</v>
      </c>
      <c r="P123" s="7" t="s">
        <v>42</v>
      </c>
      <c r="Q123" s="7"/>
      <c r="R123" s="7" t="s">
        <v>26</v>
      </c>
      <c r="S123" s="7" t="s">
        <v>14</v>
      </c>
      <c r="T123" s="7" t="s">
        <v>16</v>
      </c>
      <c r="U123" s="7"/>
      <c r="V123" s="10" t="s">
        <v>119</v>
      </c>
    </row>
    <row r="124" spans="1:22" ht="12.75" customHeight="1">
      <c r="A124" s="6" t="s">
        <v>1393</v>
      </c>
      <c r="B124" s="7" t="s">
        <v>1394</v>
      </c>
      <c r="C124" s="8">
        <v>44183</v>
      </c>
      <c r="D124" s="8">
        <v>44193</v>
      </c>
      <c r="E124" s="9">
        <v>1</v>
      </c>
      <c r="F124" s="9">
        <v>224</v>
      </c>
      <c r="G124" s="9">
        <f>F128/E128</f>
        <v>316.20634920634922</v>
      </c>
      <c r="H124" s="7" t="s">
        <v>13</v>
      </c>
      <c r="I124" s="7" t="s">
        <v>1154</v>
      </c>
      <c r="J124" s="7" t="s">
        <v>340</v>
      </c>
      <c r="K124" s="7" t="s">
        <v>118</v>
      </c>
      <c r="L124" s="9"/>
      <c r="M124" s="9"/>
      <c r="N124" s="9"/>
      <c r="O124" s="7" t="s">
        <v>29</v>
      </c>
      <c r="P124" s="7" t="s">
        <v>29</v>
      </c>
      <c r="Q124" s="7"/>
      <c r="R124" s="7" t="s">
        <v>14</v>
      </c>
      <c r="S124" s="7" t="s">
        <v>14</v>
      </c>
      <c r="T124" s="7" t="s">
        <v>16</v>
      </c>
      <c r="U124" s="7"/>
      <c r="V124" s="10" t="s">
        <v>222</v>
      </c>
    </row>
    <row r="125" spans="1:22">
      <c r="A125" s="6" t="s">
        <v>1395</v>
      </c>
      <c r="B125" s="7" t="s">
        <v>1396</v>
      </c>
      <c r="C125" s="8">
        <v>44190</v>
      </c>
      <c r="D125" s="8">
        <v>44193</v>
      </c>
      <c r="E125" s="9">
        <v>1</v>
      </c>
      <c r="F125" s="9">
        <v>352</v>
      </c>
      <c r="G125" s="9">
        <f>F128/E128</f>
        <v>316.20634920634922</v>
      </c>
      <c r="H125" s="7" t="s">
        <v>12</v>
      </c>
      <c r="I125" s="7" t="s">
        <v>118</v>
      </c>
      <c r="J125" s="7" t="s">
        <v>340</v>
      </c>
      <c r="K125" s="7" t="s">
        <v>118</v>
      </c>
      <c r="L125" s="9">
        <v>1</v>
      </c>
      <c r="M125" s="9"/>
      <c r="N125" s="9"/>
      <c r="O125" s="7" t="s">
        <v>109</v>
      </c>
      <c r="P125" s="7" t="s">
        <v>28</v>
      </c>
      <c r="Q125" s="7"/>
      <c r="R125" s="7" t="s">
        <v>14</v>
      </c>
      <c r="S125" s="7" t="s">
        <v>14</v>
      </c>
      <c r="T125" s="7" t="s">
        <v>16</v>
      </c>
      <c r="U125" s="7" t="s">
        <v>1144</v>
      </c>
      <c r="V125" s="10" t="s">
        <v>119</v>
      </c>
    </row>
    <row r="126" spans="1:22">
      <c r="A126" s="6" t="s">
        <v>1397</v>
      </c>
      <c r="B126" s="7" t="s">
        <v>1398</v>
      </c>
      <c r="C126" s="8">
        <v>44184</v>
      </c>
      <c r="D126" s="23">
        <v>44196</v>
      </c>
      <c r="E126" s="9">
        <v>1</v>
      </c>
      <c r="F126">
        <v>328</v>
      </c>
      <c r="G126" s="9">
        <f>F128/E128</f>
        <v>316.20634920634922</v>
      </c>
      <c r="H126" s="7" t="s">
        <v>12</v>
      </c>
      <c r="I126" s="7" t="s">
        <v>1154</v>
      </c>
      <c r="J126" s="7" t="s">
        <v>340</v>
      </c>
      <c r="K126" s="7" t="s">
        <v>118</v>
      </c>
      <c r="L126" s="9"/>
      <c r="M126" s="9"/>
      <c r="N126" s="9"/>
      <c r="O126" s="7" t="s">
        <v>32</v>
      </c>
      <c r="P126" s="7" t="s">
        <v>32</v>
      </c>
      <c r="Q126" s="7"/>
      <c r="R126" s="7" t="s">
        <v>14</v>
      </c>
      <c r="S126" s="7" t="s">
        <v>14</v>
      </c>
      <c r="T126" s="7" t="s">
        <v>16</v>
      </c>
      <c r="U126" s="7" t="s">
        <v>1399</v>
      </c>
      <c r="V126" s="10" t="s">
        <v>1400</v>
      </c>
    </row>
    <row r="127" spans="1:22">
      <c r="A127" s="7" t="s">
        <v>1401</v>
      </c>
      <c r="B127" s="23" t="s">
        <v>1402</v>
      </c>
      <c r="C127" s="8">
        <v>44179</v>
      </c>
      <c r="D127" s="8">
        <v>44194</v>
      </c>
      <c r="E127" s="9">
        <v>1</v>
      </c>
      <c r="F127" s="9">
        <v>401</v>
      </c>
      <c r="G127" s="9">
        <f>F128/E128</f>
        <v>316.20634920634922</v>
      </c>
      <c r="H127" s="7" t="s">
        <v>13</v>
      </c>
      <c r="I127" s="7" t="s">
        <v>118</v>
      </c>
      <c r="J127" s="7" t="s">
        <v>118</v>
      </c>
      <c r="K127" s="7" t="s">
        <v>118</v>
      </c>
      <c r="L127" s="9">
        <v>1</v>
      </c>
      <c r="M127" s="9"/>
      <c r="N127" s="9"/>
      <c r="O127" s="7" t="s">
        <v>1377</v>
      </c>
      <c r="P127" s="7" t="s">
        <v>28</v>
      </c>
      <c r="Q127" s="7"/>
      <c r="R127" s="7" t="s">
        <v>14</v>
      </c>
      <c r="S127" s="7" t="s">
        <v>14</v>
      </c>
      <c r="T127" s="7" t="s">
        <v>16</v>
      </c>
      <c r="U127" s="7"/>
      <c r="V127" s="10" t="s">
        <v>119</v>
      </c>
    </row>
    <row r="128" spans="1:22" s="1" customFormat="1" ht="12.75" customHeight="1">
      <c r="A128" s="19" t="s">
        <v>51</v>
      </c>
      <c r="B128" s="19"/>
      <c r="C128" s="19"/>
      <c r="D128" s="19"/>
      <c r="E128" s="43">
        <f>SUM(E2:E127)</f>
        <v>126</v>
      </c>
      <c r="F128" s="43">
        <f>SUM(F2:F127)</f>
        <v>39842</v>
      </c>
      <c r="G128" s="43">
        <f>F128/E128</f>
        <v>316.20634920634922</v>
      </c>
      <c r="H128" s="43">
        <f>COUNTIF(H2:H127,"Paper")</f>
        <v>71</v>
      </c>
      <c r="I128" s="43">
        <f>COUNTIF(I2:I127,"F")</f>
        <v>86</v>
      </c>
      <c r="J128" s="43">
        <f>COUNTIF(J2:J127,"F")</f>
        <v>38</v>
      </c>
      <c r="K128" s="43">
        <f>COUNTIF(K2:K127,"F")</f>
        <v>75</v>
      </c>
      <c r="L128" s="43">
        <f>SUM(L2:L127)</f>
        <v>58</v>
      </c>
      <c r="M128" s="43">
        <f>SUM(M2:M127)</f>
        <v>3</v>
      </c>
      <c r="N128" s="43">
        <f>SUM(N2:N127)</f>
        <v>7</v>
      </c>
      <c r="O128" s="19">
        <f>COUNTIF(O2:O127, "Canada")</f>
        <v>21</v>
      </c>
      <c r="P128" s="19">
        <f>COUNTIF(P2:P127, "Canada")</f>
        <v>27</v>
      </c>
      <c r="Q128" s="19">
        <v>29</v>
      </c>
      <c r="R128" s="20">
        <f>COUNTIF(R2:R127, "English")</f>
        <v>109</v>
      </c>
      <c r="S128" s="20">
        <f>COUNTIF(S2:S127, "English")</f>
        <v>125</v>
      </c>
      <c r="T128" s="19">
        <f>COUNTIF(T2:T127,"Home")</f>
        <v>104</v>
      </c>
      <c r="U128" s="19"/>
      <c r="V128" s="19"/>
    </row>
    <row r="129" spans="3:20" s="1" customFormat="1" ht="13.5" customHeight="1" thickBot="1">
      <c r="E129" s="1" t="s">
        <v>18</v>
      </c>
      <c r="F129" s="2" t="s">
        <v>2</v>
      </c>
      <c r="G129" s="2"/>
      <c r="H129" s="2" t="s">
        <v>12</v>
      </c>
      <c r="I129" s="2" t="s">
        <v>22</v>
      </c>
      <c r="J129" s="2" t="s">
        <v>341</v>
      </c>
      <c r="K129" s="2" t="s">
        <v>19</v>
      </c>
      <c r="L129" s="2" t="s">
        <v>5</v>
      </c>
      <c r="M129" s="2" t="s">
        <v>50</v>
      </c>
      <c r="N129" s="2" t="s">
        <v>1279</v>
      </c>
      <c r="O129" s="2" t="s">
        <v>28</v>
      </c>
      <c r="P129" s="2" t="s">
        <v>28</v>
      </c>
      <c r="Q129" s="2" t="s">
        <v>107</v>
      </c>
      <c r="R129" s="2" t="s">
        <v>14</v>
      </c>
      <c r="S129" s="2" t="s">
        <v>14</v>
      </c>
      <c r="T129" s="2" t="s">
        <v>16</v>
      </c>
    </row>
    <row r="130" spans="3:20">
      <c r="C130" s="31"/>
      <c r="D130" s="31"/>
      <c r="E130" s="30"/>
      <c r="F130" s="30" t="s">
        <v>66</v>
      </c>
      <c r="G130" s="34"/>
      <c r="H130" s="5">
        <f>COUNTIF(H2:H127,"Audio")</f>
        <v>55</v>
      </c>
      <c r="I130" s="5">
        <f>COUNTIF(I2:I127,"N")</f>
        <v>40</v>
      </c>
      <c r="J130" s="5">
        <f>COUNTIF(J2:J127,"B")</f>
        <v>88</v>
      </c>
      <c r="K130" s="5">
        <f>COUNTIF(K2:K127,"M")</f>
        <v>50</v>
      </c>
      <c r="L130" s="42">
        <f>E128-L128</f>
        <v>68</v>
      </c>
      <c r="M130" s="22"/>
      <c r="N130" s="22"/>
      <c r="O130" s="2">
        <f>COUNTIF(O2:O127, "US")</f>
        <v>37</v>
      </c>
      <c r="P130" s="2">
        <f>COUNTIF(P2:P127, "US")</f>
        <v>47</v>
      </c>
      <c r="Q130" s="2">
        <f>COUNTIF(Q2:Q127, "Jewish")</f>
        <v>1</v>
      </c>
      <c r="R130" s="2">
        <f>COUNTIF(R2:R127, "French")</f>
        <v>1</v>
      </c>
      <c r="S130" s="2">
        <f>COUNTIF(S2:S127, "French")</f>
        <v>1</v>
      </c>
      <c r="T130" s="2">
        <f>COUNTIF(T2:T127,"Library")</f>
        <v>15</v>
      </c>
    </row>
    <row r="131" spans="3:20" ht="12.75" customHeight="1">
      <c r="E131" s="27" t="s">
        <v>48</v>
      </c>
      <c r="F131">
        <f>AVERAGE(F2:F127)</f>
        <v>316.20634920634922</v>
      </c>
      <c r="H131" s="2" t="s">
        <v>13</v>
      </c>
      <c r="I131" s="2" t="s">
        <v>21</v>
      </c>
      <c r="J131" s="2" t="s">
        <v>342</v>
      </c>
      <c r="K131" s="2" t="s">
        <v>23</v>
      </c>
      <c r="L131" s="2" t="s">
        <v>87</v>
      </c>
      <c r="M131" s="5"/>
      <c r="N131" s="5"/>
      <c r="O131" s="2" t="s">
        <v>29</v>
      </c>
      <c r="P131" s="2" t="s">
        <v>29</v>
      </c>
      <c r="Q131" s="2" t="s">
        <v>102</v>
      </c>
      <c r="R131" s="2" t="s">
        <v>15</v>
      </c>
      <c r="S131" s="2" t="s">
        <v>15</v>
      </c>
      <c r="T131" s="2" t="s">
        <v>17</v>
      </c>
    </row>
    <row r="132" spans="3:20" ht="13.8" thickBot="1">
      <c r="E132" s="25" t="s">
        <v>62</v>
      </c>
      <c r="F132">
        <f>F142/SQRT(E128)</f>
        <v>12.581161616242298</v>
      </c>
      <c r="H132" s="21"/>
      <c r="I132" s="21"/>
      <c r="J132" s="21"/>
      <c r="K132" s="21"/>
      <c r="L132" s="22"/>
      <c r="O132" s="2">
        <f>COUNTIF(O2:O127, "UK")</f>
        <v>30</v>
      </c>
      <c r="P132" s="2">
        <f>COUNTIF(P2:P127, "UK")</f>
        <v>33</v>
      </c>
      <c r="Q132" s="2">
        <f>COUNTIF(P2:P127, "Kurdish")</f>
        <v>0</v>
      </c>
      <c r="R132" s="2">
        <f>COUNTIF(R2:R127, "Arabic")</f>
        <v>3</v>
      </c>
      <c r="S132" s="2">
        <f>COUNTIF(S2:S127, "Arabic")</f>
        <v>0</v>
      </c>
      <c r="T132" s="2">
        <f>COUNTIF(T2:T127,"Borrowed")</f>
        <v>0</v>
      </c>
    </row>
    <row r="133" spans="3:20" ht="13.5" customHeight="1">
      <c r="E133" s="27" t="s">
        <v>46</v>
      </c>
      <c r="F133" s="3">
        <f>MEDIAN(F2:F127)</f>
        <v>306</v>
      </c>
      <c r="G133" s="3"/>
      <c r="H133" s="5"/>
      <c r="I133" s="31"/>
      <c r="J133" s="31"/>
      <c r="K133" s="49" t="s">
        <v>89</v>
      </c>
      <c r="L133" s="5"/>
      <c r="O133" s="4" t="s">
        <v>32</v>
      </c>
      <c r="P133" s="2" t="s">
        <v>32</v>
      </c>
      <c r="Q133" s="2" t="s">
        <v>103</v>
      </c>
      <c r="R133" s="2" t="s">
        <v>20</v>
      </c>
      <c r="S133" s="2" t="s">
        <v>20</v>
      </c>
      <c r="T133" s="2" t="s">
        <v>104</v>
      </c>
    </row>
    <row r="134" spans="3:20">
      <c r="E134" s="27" t="s">
        <v>47</v>
      </c>
      <c r="F134" s="3">
        <f>_xlfn.MODE.SNGL(F2:F127)</f>
        <v>384</v>
      </c>
      <c r="G134" s="3"/>
      <c r="H134" s="21"/>
      <c r="I134" s="26" t="s">
        <v>12</v>
      </c>
      <c r="J134" s="26"/>
      <c r="K134" s="21">
        <f>H128/E128</f>
        <v>0.56349206349206349</v>
      </c>
      <c r="L134" s="21"/>
      <c r="O134" s="4">
        <f>COUNTIF(O2:O127,"Afghanistan")</f>
        <v>0</v>
      </c>
      <c r="P134" s="4">
        <f>COUNTIF(P2:P127, "Australia")</f>
        <v>0</v>
      </c>
      <c r="Q134" s="2"/>
      <c r="R134" s="2">
        <f>COUNTIF(R2:R127, "Greek")</f>
        <v>0</v>
      </c>
      <c r="S134" s="3"/>
      <c r="T134" s="2">
        <f>COUNTIF(T2:T127,"Wordfest")</f>
        <v>7</v>
      </c>
    </row>
    <row r="135" spans="3:20" ht="12.75" customHeight="1">
      <c r="E135" s="25" t="s">
        <v>56</v>
      </c>
      <c r="F135" s="25">
        <f>MIN(F2:F127)</f>
        <v>24</v>
      </c>
      <c r="G135" s="25"/>
      <c r="H135" s="5"/>
      <c r="I135" s="26" t="s">
        <v>13</v>
      </c>
      <c r="J135" s="26"/>
      <c r="K135" s="21">
        <f>H130/E128</f>
        <v>0.43650793650793651</v>
      </c>
      <c r="L135" s="26"/>
      <c r="O135" s="4" t="s">
        <v>108</v>
      </c>
      <c r="P135" s="4" t="s">
        <v>92</v>
      </c>
      <c r="Q135" s="2"/>
      <c r="R135" s="2" t="s">
        <v>27</v>
      </c>
      <c r="S135" s="3"/>
      <c r="T135" s="2" t="s">
        <v>159</v>
      </c>
    </row>
    <row r="136" spans="3:20">
      <c r="E136" s="25" t="s">
        <v>57</v>
      </c>
      <c r="F136">
        <f>MAX(F2:F127)</f>
        <v>930</v>
      </c>
      <c r="I136" s="43" t="s">
        <v>22</v>
      </c>
      <c r="J136" s="43"/>
      <c r="K136" s="44">
        <f>I128/E128</f>
        <v>0.68253968253968256</v>
      </c>
      <c r="O136" s="4">
        <f>COUNTIF(O2:O127,"Australia")</f>
        <v>0</v>
      </c>
      <c r="P136" s="4">
        <f>COUNTIF(P2:P127, "Cameroon")</f>
        <v>0</v>
      </c>
      <c r="R136" s="2">
        <f>COUNTIF(R2:R127, "Hebrew")</f>
        <v>1</v>
      </c>
      <c r="S136" s="3"/>
    </row>
    <row r="137" spans="3:20" ht="12.75" customHeight="1">
      <c r="E137" s="27" t="s">
        <v>58</v>
      </c>
      <c r="F137" s="5">
        <f>F136-F135</f>
        <v>906</v>
      </c>
      <c r="G137" s="5"/>
      <c r="H137" s="40"/>
      <c r="I137" s="45" t="s">
        <v>21</v>
      </c>
      <c r="J137" s="45"/>
      <c r="K137" s="46">
        <f>I130/E128</f>
        <v>0.31746031746031744</v>
      </c>
      <c r="O137" s="4" t="s">
        <v>92</v>
      </c>
      <c r="P137" s="4" t="s">
        <v>105</v>
      </c>
      <c r="R137" s="2" t="s">
        <v>26</v>
      </c>
      <c r="S137" s="3"/>
    </row>
    <row r="138" spans="3:20">
      <c r="E138" s="24" t="s">
        <v>59</v>
      </c>
      <c r="F138" s="5">
        <f>QUARTILE(F2:F127,1)</f>
        <v>236.5</v>
      </c>
      <c r="G138" s="5"/>
      <c r="I138" s="28" t="s">
        <v>19</v>
      </c>
      <c r="J138" s="28"/>
      <c r="K138" s="21">
        <f>K128/E128</f>
        <v>0.59523809523809523</v>
      </c>
      <c r="O138" s="4">
        <f>COUNTIF(O2:O127, "Cameroon")</f>
        <v>0</v>
      </c>
      <c r="P138" s="4">
        <f>COUNTIF(P2:P127, "Egypt")</f>
        <v>1</v>
      </c>
      <c r="R138" s="2">
        <f>COUNTIF(R2:R127, "Italian")</f>
        <v>1</v>
      </c>
      <c r="S138" s="3"/>
    </row>
    <row r="139" spans="3:20">
      <c r="E139" s="25" t="s">
        <v>60</v>
      </c>
      <c r="F139" s="26">
        <f>QUARTILE(F2:F127,3)</f>
        <v>384</v>
      </c>
      <c r="G139" s="26"/>
      <c r="I139" s="28" t="s">
        <v>23</v>
      </c>
      <c r="J139" s="28"/>
      <c r="K139" s="21">
        <f>K130/E128</f>
        <v>0.3968253968253968</v>
      </c>
      <c r="O139" s="4" t="s">
        <v>105</v>
      </c>
      <c r="P139" s="4" t="s">
        <v>43</v>
      </c>
      <c r="R139" s="2" t="s">
        <v>25</v>
      </c>
      <c r="S139" s="3"/>
    </row>
    <row r="140" spans="3:20">
      <c r="E140" s="27" t="s">
        <v>61</v>
      </c>
      <c r="F140" s="5">
        <f>F139-F138</f>
        <v>147.5</v>
      </c>
      <c r="G140" s="5"/>
      <c r="I140" s="43" t="s">
        <v>5</v>
      </c>
      <c r="J140" s="43"/>
      <c r="K140" s="44">
        <f>L128/E128</f>
        <v>0.46031746031746029</v>
      </c>
      <c r="O140" s="4">
        <f>COUNTIF(O2:O127,"Chile")</f>
        <v>1</v>
      </c>
      <c r="P140" s="2">
        <f>COUNTIF(P2:P127, "France")</f>
        <v>2</v>
      </c>
      <c r="R140" s="2">
        <f>COUNTIF(R2:R127, "Japanese")</f>
        <v>2</v>
      </c>
      <c r="S140" s="3"/>
    </row>
    <row r="141" spans="3:20">
      <c r="E141" s="25" t="s">
        <v>64</v>
      </c>
      <c r="F141" s="5">
        <f>_xlfn.VAR.S(F2:F127)</f>
        <v>19943.989079365074</v>
      </c>
      <c r="G141" s="5"/>
      <c r="I141" s="47" t="s">
        <v>87</v>
      </c>
      <c r="J141" s="47"/>
      <c r="K141" s="48">
        <f>L130/E128</f>
        <v>0.53968253968253965</v>
      </c>
      <c r="O141" s="4" t="s">
        <v>97</v>
      </c>
      <c r="P141" s="2" t="s">
        <v>33</v>
      </c>
      <c r="R141" s="2" t="s">
        <v>24</v>
      </c>
      <c r="S141" s="3"/>
    </row>
    <row r="142" spans="3:20">
      <c r="E142" s="27" t="s">
        <v>63</v>
      </c>
      <c r="F142" s="5">
        <f>STDEVA(F2:F127)</f>
        <v>141.22318888682932</v>
      </c>
      <c r="G142" s="5"/>
      <c r="I142" s="28" t="s">
        <v>88</v>
      </c>
      <c r="J142" s="28"/>
      <c r="K142" s="41">
        <f>M128/E128</f>
        <v>2.3809523809523808E-2</v>
      </c>
      <c r="O142" s="4">
        <f>COUNTIF(O2:O127,"Croatia")</f>
        <v>0</v>
      </c>
      <c r="P142" s="4">
        <f>COUNTIF(P2:P127, "Greece")</f>
        <v>0</v>
      </c>
      <c r="R142" s="4">
        <f>COUNTIF(R2:R127, "Korean")</f>
        <v>0</v>
      </c>
      <c r="S142" s="3"/>
    </row>
    <row r="143" spans="3:20">
      <c r="E143" s="27" t="s">
        <v>65</v>
      </c>
      <c r="F143" s="26">
        <f>CONFIDENCE(0.05,F142,E128)</f>
        <v>24.658623651512634</v>
      </c>
      <c r="G143" s="26"/>
      <c r="I143" s="78" t="s">
        <v>1180</v>
      </c>
      <c r="J143" s="78"/>
      <c r="K143" s="79">
        <f>N128/E128</f>
        <v>5.5555555555555552E-2</v>
      </c>
      <c r="O143" s="4" t="s">
        <v>36</v>
      </c>
      <c r="P143" s="4" t="s">
        <v>44</v>
      </c>
      <c r="R143" s="4" t="s">
        <v>112</v>
      </c>
      <c r="S143" s="3"/>
    </row>
    <row r="144" spans="3:20">
      <c r="E144" s="25" t="s">
        <v>67</v>
      </c>
      <c r="F144" s="24">
        <f>_xlfn.CONFIDENCE.T(0.05, F142, E128)</f>
        <v>24.899680279262423</v>
      </c>
      <c r="G144" s="24"/>
      <c r="O144" s="4">
        <f>COUNTIF(O2:O127, "Dominican Republic")</f>
        <v>0</v>
      </c>
      <c r="P144" s="4">
        <f>COUNTIF(P2:P127, "Israel")</f>
        <v>1</v>
      </c>
      <c r="R144" s="4">
        <f>COUNTIF(R2:R127, "Russian")</f>
        <v>0</v>
      </c>
      <c r="S144" s="3"/>
    </row>
    <row r="145" spans="3:19">
      <c r="E145" s="25" t="s">
        <v>68</v>
      </c>
      <c r="F145">
        <f>F131-F143</f>
        <v>291.54772555483657</v>
      </c>
      <c r="O145" s="4" t="s">
        <v>94</v>
      </c>
      <c r="P145" s="4" t="s">
        <v>42</v>
      </c>
      <c r="R145" s="4" t="s">
        <v>53</v>
      </c>
      <c r="S145" s="3"/>
    </row>
    <row r="146" spans="3:19">
      <c r="D146" s="26"/>
      <c r="E146" s="33" t="s">
        <v>69</v>
      </c>
      <c r="F146" s="35">
        <f>F131+F143</f>
        <v>340.86497285786186</v>
      </c>
      <c r="G146" s="35"/>
      <c r="O146" s="4">
        <f>COUNTIF(O2:O127, "Egypt")</f>
        <v>1</v>
      </c>
      <c r="P146" s="4">
        <f>COUNTIF(P2:P127, "Italy")</f>
        <v>1</v>
      </c>
      <c r="R146" s="4">
        <f>COUNTIF(R2:R127, "Spanish")</f>
        <v>2</v>
      </c>
      <c r="S146" s="3"/>
    </row>
    <row r="147" spans="3:19" ht="13.8" thickBot="1">
      <c r="H147" s="37"/>
      <c r="O147" s="4" t="s">
        <v>43</v>
      </c>
      <c r="P147" s="2" t="s">
        <v>40</v>
      </c>
      <c r="R147" s="2" t="s">
        <v>98</v>
      </c>
      <c r="S147" s="3"/>
    </row>
    <row r="148" spans="3:19" ht="14.25" customHeight="1">
      <c r="C148" s="38"/>
      <c r="D148" s="38"/>
      <c r="E148" s="39"/>
      <c r="F148" s="30" t="s">
        <v>86</v>
      </c>
      <c r="H148" s="32"/>
      <c r="O148" s="4">
        <f>COUNTIF(O2:O127, "France")</f>
        <v>0</v>
      </c>
      <c r="P148" s="4">
        <f>COUNTIF(P2:P127, "Japan")</f>
        <v>2</v>
      </c>
      <c r="R148" s="4">
        <f>COUNTIF(R2:R127, "Sweden")</f>
        <v>0</v>
      </c>
      <c r="S148" s="3"/>
    </row>
    <row r="149" spans="3:19">
      <c r="C149" s="36" t="s">
        <v>70</v>
      </c>
      <c r="D149" s="36" t="s">
        <v>71</v>
      </c>
      <c r="E149" s="36"/>
      <c r="F149" s="36" t="s">
        <v>72</v>
      </c>
      <c r="H149" s="37"/>
      <c r="O149" s="4" t="s">
        <v>33</v>
      </c>
      <c r="P149" s="2" t="s">
        <v>39</v>
      </c>
      <c r="R149" s="2" t="s">
        <v>100</v>
      </c>
      <c r="S149" s="3"/>
    </row>
    <row r="150" spans="3:19">
      <c r="C150" s="29">
        <v>99</v>
      </c>
      <c r="D150" s="32">
        <f t="array" ref="D150:D164">FREQUENCY(F2:F127,C150:C164)</f>
        <v>4</v>
      </c>
      <c r="E150" s="29"/>
      <c r="F150" s="33" t="s">
        <v>73</v>
      </c>
      <c r="H150" s="37"/>
      <c r="O150" s="4">
        <f>COUNTIF(O2:O127, "Russia")</f>
        <v>1</v>
      </c>
      <c r="P150" s="4">
        <f>COUNTIF(P2:P127, "Kyrgystan")</f>
        <v>0</v>
      </c>
      <c r="R150" s="26"/>
      <c r="S150" s="3"/>
    </row>
    <row r="151" spans="3:19">
      <c r="C151" s="29">
        <v>199</v>
      </c>
      <c r="D151" s="32">
        <v>16</v>
      </c>
      <c r="E151" s="29"/>
      <c r="F151" s="33" t="s">
        <v>74</v>
      </c>
      <c r="H151" s="37"/>
      <c r="O151" s="4" t="s">
        <v>52</v>
      </c>
      <c r="P151" s="2" t="s">
        <v>115</v>
      </c>
      <c r="R151" t="s">
        <v>1161</v>
      </c>
      <c r="S151" s="3"/>
    </row>
    <row r="152" spans="3:19">
      <c r="C152" s="29">
        <v>299</v>
      </c>
      <c r="D152" s="32">
        <v>39</v>
      </c>
      <c r="E152" s="29"/>
      <c r="F152" s="33" t="s">
        <v>75</v>
      </c>
      <c r="H152" s="37"/>
      <c r="O152" s="2">
        <f>COUNTIF(O2:O127, "Ghana")</f>
        <v>1</v>
      </c>
      <c r="P152" s="4">
        <f>COUNTIF(P2:P127, "New Zealand")</f>
        <v>0</v>
      </c>
      <c r="R152" s="3" t="s">
        <v>1252</v>
      </c>
      <c r="S152" s="3"/>
    </row>
    <row r="153" spans="3:19" ht="12.75" customHeight="1">
      <c r="C153" s="29">
        <v>399</v>
      </c>
      <c r="D153" s="32">
        <v>42</v>
      </c>
      <c r="E153" s="29"/>
      <c r="F153" s="33" t="s">
        <v>76</v>
      </c>
      <c r="H153" s="37"/>
      <c r="O153" s="2" t="s">
        <v>37</v>
      </c>
      <c r="P153" s="2" t="s">
        <v>41</v>
      </c>
      <c r="R153" s="7" t="s">
        <v>1304</v>
      </c>
      <c r="S153" s="3"/>
    </row>
    <row r="154" spans="3:19" ht="12.75" customHeight="1">
      <c r="C154" s="29">
        <v>499</v>
      </c>
      <c r="D154" s="32">
        <v>14</v>
      </c>
      <c r="E154" s="29"/>
      <c r="F154" s="33" t="s">
        <v>77</v>
      </c>
      <c r="H154" s="37"/>
      <c r="O154" s="4">
        <f>COUNTIF(O2:O127, "Greece")</f>
        <v>0</v>
      </c>
      <c r="P154" s="4">
        <f>COUNTIF(P2:P127, "Peru")</f>
        <v>0</v>
      </c>
      <c r="R154" s="3" t="s">
        <v>1385</v>
      </c>
      <c r="S154" s="3"/>
    </row>
    <row r="155" spans="3:19" ht="12.75" customHeight="1">
      <c r="C155" s="29">
        <v>599</v>
      </c>
      <c r="D155" s="32">
        <v>7</v>
      </c>
      <c r="E155" s="29"/>
      <c r="F155" s="33" t="s">
        <v>78</v>
      </c>
      <c r="H155" s="37"/>
      <c r="O155" s="4" t="s">
        <v>44</v>
      </c>
      <c r="P155" s="2" t="s">
        <v>113</v>
      </c>
      <c r="R155" s="3"/>
      <c r="S155" s="3"/>
    </row>
    <row r="156" spans="3:19">
      <c r="C156" s="29">
        <v>699</v>
      </c>
      <c r="D156" s="32">
        <v>2</v>
      </c>
      <c r="E156" s="29"/>
      <c r="F156" s="33" t="s">
        <v>79</v>
      </c>
      <c r="H156" s="37"/>
      <c r="O156" s="4">
        <f>COUNTIF(O2:O127, "Haiti")</f>
        <v>1</v>
      </c>
      <c r="P156" s="4">
        <f>COUNTIF(P2:P127, "Russia")</f>
        <v>0</v>
      </c>
    </row>
    <row r="157" spans="3:19">
      <c r="C157" s="29">
        <v>799</v>
      </c>
      <c r="D157" s="32">
        <v>0</v>
      </c>
      <c r="E157" s="29"/>
      <c r="F157" s="33" t="s">
        <v>80</v>
      </c>
      <c r="H157" s="37"/>
      <c r="O157" s="4" t="s">
        <v>35</v>
      </c>
      <c r="P157" s="2" t="s">
        <v>52</v>
      </c>
    </row>
    <row r="158" spans="3:19">
      <c r="C158" s="29">
        <v>899</v>
      </c>
      <c r="D158" s="32">
        <v>1</v>
      </c>
      <c r="E158" s="29"/>
      <c r="F158" s="33" t="s">
        <v>81</v>
      </c>
      <c r="H158" s="37"/>
      <c r="O158" s="4">
        <f>COUNTIF(O2:O127, "India")</f>
        <v>1</v>
      </c>
      <c r="P158" s="4">
        <f>COUNTIF(P2:P127, "South Africa")</f>
        <v>0</v>
      </c>
    </row>
    <row r="159" spans="3:19">
      <c r="C159" s="29">
        <v>999</v>
      </c>
      <c r="D159" s="32">
        <v>1</v>
      </c>
      <c r="E159" s="29"/>
      <c r="F159" s="33" t="s">
        <v>82</v>
      </c>
      <c r="H159" s="37"/>
      <c r="O159" s="4" t="s">
        <v>54</v>
      </c>
      <c r="P159" s="2" t="s">
        <v>114</v>
      </c>
    </row>
    <row r="160" spans="3:19">
      <c r="C160" s="29">
        <v>1099</v>
      </c>
      <c r="D160" s="32">
        <v>0</v>
      </c>
      <c r="E160" s="29"/>
      <c r="F160" s="33" t="s">
        <v>83</v>
      </c>
      <c r="H160" s="37"/>
      <c r="O160" s="4">
        <f>COUNTIF(O2:O127, "Iran")</f>
        <v>2</v>
      </c>
      <c r="P160" s="4">
        <f>COUNTIF(P2:P127, "South Korea")</f>
        <v>0</v>
      </c>
    </row>
    <row r="161" spans="2:16">
      <c r="C161" s="29">
        <v>1199</v>
      </c>
      <c r="D161" s="32">
        <v>0</v>
      </c>
      <c r="E161" s="29"/>
      <c r="F161" s="33" t="s">
        <v>84</v>
      </c>
      <c r="H161" s="37"/>
      <c r="O161" s="4" t="s">
        <v>93</v>
      </c>
      <c r="P161" s="2" t="s">
        <v>106</v>
      </c>
    </row>
    <row r="162" spans="2:16">
      <c r="C162" s="29">
        <v>1299</v>
      </c>
      <c r="D162" s="32">
        <v>0</v>
      </c>
      <c r="E162" s="29"/>
      <c r="F162" s="33" t="s">
        <v>85</v>
      </c>
      <c r="G162" s="34"/>
      <c r="H162" s="37"/>
      <c r="O162" s="4">
        <f>COUNTIF(O2:O127, "Israel")</f>
        <v>1</v>
      </c>
      <c r="P162" s="4">
        <f>COUNTIF(P2:P127, "Spain")</f>
        <v>0</v>
      </c>
    </row>
    <row r="163" spans="2:16">
      <c r="B163" s="32"/>
      <c r="C163" s="50">
        <v>1399</v>
      </c>
      <c r="D163">
        <v>0</v>
      </c>
      <c r="F163" s="25" t="s">
        <v>95</v>
      </c>
      <c r="G163" s="36"/>
      <c r="O163" s="4" t="s">
        <v>42</v>
      </c>
      <c r="P163" s="2" t="s">
        <v>99</v>
      </c>
    </row>
    <row r="164" spans="2:16">
      <c r="C164" s="50">
        <v>1499</v>
      </c>
      <c r="D164">
        <v>0</v>
      </c>
      <c r="F164" s="25" t="s">
        <v>96</v>
      </c>
      <c r="G164" s="33"/>
      <c r="O164" s="4">
        <f>COUNTIF(O2:O127, "Italy")</f>
        <v>1</v>
      </c>
      <c r="P164" s="4">
        <f>COUNTIF(P2:P127, "Sweden")</f>
        <v>2</v>
      </c>
    </row>
    <row r="165" spans="2:16">
      <c r="G165" s="33"/>
      <c r="O165" s="4" t="s">
        <v>40</v>
      </c>
      <c r="P165" s="2" t="s">
        <v>101</v>
      </c>
    </row>
    <row r="166" spans="2:16">
      <c r="G166" s="33"/>
      <c r="O166" s="4">
        <f>COUNTIF(O2:O127, "Jamaica")</f>
        <v>1</v>
      </c>
      <c r="P166" s="4">
        <f>COUNTIF(P2:P127, "Turkey")</f>
        <v>1</v>
      </c>
    </row>
    <row r="167" spans="2:16">
      <c r="G167" s="33"/>
      <c r="O167" s="4" t="s">
        <v>45</v>
      </c>
      <c r="P167" s="2" t="s">
        <v>55</v>
      </c>
    </row>
    <row r="168" spans="2:16">
      <c r="G168" s="33"/>
      <c r="O168" s="4">
        <f>COUNTIF(O2:O127, "Japan")</f>
        <v>2</v>
      </c>
    </row>
    <row r="169" spans="2:16">
      <c r="G169" s="33"/>
      <c r="O169" s="4" t="s">
        <v>39</v>
      </c>
    </row>
    <row r="170" spans="2:16">
      <c r="G170" s="33"/>
      <c r="O170" s="4">
        <f>COUNTIF(O2:O127, "Kyrgystan")</f>
        <v>0</v>
      </c>
      <c r="P170" s="26" t="s">
        <v>1123</v>
      </c>
    </row>
    <row r="171" spans="2:16">
      <c r="G171" s="33"/>
      <c r="O171" s="4" t="s">
        <v>115</v>
      </c>
      <c r="P171" t="s">
        <v>1129</v>
      </c>
    </row>
    <row r="172" spans="2:16">
      <c r="G172" s="33"/>
      <c r="O172" s="4">
        <f>COUNTIF(O2:O127, "Lebanon")</f>
        <v>1</v>
      </c>
      <c r="P172" t="s">
        <v>1302</v>
      </c>
    </row>
    <row r="173" spans="2:16">
      <c r="G173" s="33"/>
      <c r="O173" s="4" t="s">
        <v>110</v>
      </c>
      <c r="P173" t="s">
        <v>1349</v>
      </c>
    </row>
    <row r="174" spans="2:16">
      <c r="G174" s="33"/>
      <c r="O174" s="4">
        <f>COUNTIF(O2:O127, "Liberia")</f>
        <v>0</v>
      </c>
      <c r="P174" t="s">
        <v>234</v>
      </c>
    </row>
    <row r="175" spans="2:16">
      <c r="G175" s="33"/>
      <c r="O175" s="4" t="s">
        <v>111</v>
      </c>
      <c r="P175" t="s">
        <v>1380</v>
      </c>
    </row>
    <row r="176" spans="2:16">
      <c r="G176" s="33"/>
      <c r="O176" s="4">
        <f>COUNTIF(O2:O127, "Nigeria")</f>
        <v>0</v>
      </c>
      <c r="P176" s="26" t="s">
        <v>1387</v>
      </c>
    </row>
    <row r="177" spans="15:16">
      <c r="O177" s="4" t="s">
        <v>91</v>
      </c>
      <c r="P177" s="26"/>
    </row>
    <row r="178" spans="15:16">
      <c r="O178" s="4">
        <f>COUNTIF(O2:O127, "Peru")</f>
        <v>0</v>
      </c>
    </row>
    <row r="179" spans="15:16">
      <c r="O179" s="4" t="s">
        <v>113</v>
      </c>
    </row>
    <row r="180" spans="15:16">
      <c r="O180" s="4">
        <f>COUNTIF(O2:O127, "Pakistan")</f>
        <v>1</v>
      </c>
    </row>
    <row r="181" spans="15:16">
      <c r="O181" s="4" t="s">
        <v>109</v>
      </c>
    </row>
    <row r="182" spans="15:16">
      <c r="O182" s="4">
        <f>COUNTIF(O2:O127, "Spain")</f>
        <v>0</v>
      </c>
    </row>
    <row r="183" spans="15:16">
      <c r="O183" s="4" t="s">
        <v>99</v>
      </c>
    </row>
    <row r="184" spans="15:16">
      <c r="O184" s="4">
        <f>COUNTIF(O2:O127, "South Africa")</f>
        <v>0</v>
      </c>
    </row>
    <row r="185" spans="15:16">
      <c r="O185" s="4" t="s">
        <v>114</v>
      </c>
    </row>
    <row r="186" spans="15:16">
      <c r="O186" s="4">
        <f>COUNTIF(O2:O127, "South Korea")</f>
        <v>0</v>
      </c>
    </row>
    <row r="187" spans="15:16">
      <c r="O187" s="4" t="s">
        <v>106</v>
      </c>
    </row>
    <row r="188" spans="15:16">
      <c r="O188" s="4">
        <f>COUNTIF(O2:O127, "Sweden")</f>
        <v>2</v>
      </c>
    </row>
    <row r="189" spans="15:16">
      <c r="O189" s="4" t="s">
        <v>101</v>
      </c>
    </row>
    <row r="190" spans="15:16">
      <c r="O190" s="4">
        <f>COUNTIF(O2:O127, "Ukraine")</f>
        <v>0</v>
      </c>
    </row>
    <row r="191" spans="15:16">
      <c r="O191" s="4" t="s">
        <v>34</v>
      </c>
    </row>
    <row r="192" spans="15:16">
      <c r="O192" s="2">
        <f>COUNTIF(O2:O127, "Vietnam")</f>
        <v>1</v>
      </c>
    </row>
    <row r="193" spans="15:15">
      <c r="O193" s="2" t="s">
        <v>38</v>
      </c>
    </row>
    <row r="194" spans="15:15">
      <c r="O194" s="2">
        <f>COUNTIF(O2:O127, "Turkey")</f>
        <v>1</v>
      </c>
    </row>
    <row r="195" spans="15:15">
      <c r="O195" s="2" t="s">
        <v>55</v>
      </c>
    </row>
    <row r="196" spans="15:15">
      <c r="O196" s="26"/>
    </row>
    <row r="198" spans="15:15">
      <c r="O198" s="26" t="s">
        <v>1112</v>
      </c>
    </row>
    <row r="199" spans="15:15">
      <c r="O199" s="26" t="s">
        <v>1123</v>
      </c>
    </row>
    <row r="200" spans="15:15">
      <c r="O200" t="s">
        <v>1129</v>
      </c>
    </row>
    <row r="201" spans="15:15">
      <c r="O201" t="s">
        <v>967</v>
      </c>
    </row>
    <row r="202" spans="15:15">
      <c r="O202" t="s">
        <v>1299</v>
      </c>
    </row>
    <row r="203" spans="15:15">
      <c r="O203" t="s">
        <v>1302</v>
      </c>
    </row>
    <row r="204" spans="15:15">
      <c r="O204" t="s">
        <v>1326</v>
      </c>
    </row>
    <row r="205" spans="15:15">
      <c r="O205" t="s">
        <v>1349</v>
      </c>
    </row>
    <row r="206" spans="15:15">
      <c r="O206" t="s">
        <v>1350</v>
      </c>
    </row>
    <row r="207" spans="15:15">
      <c r="O207" t="s">
        <v>1377</v>
      </c>
    </row>
    <row r="208" spans="15:15">
      <c r="O208" t="s">
        <v>234</v>
      </c>
    </row>
    <row r="209" spans="15:15">
      <c r="O209" t="s">
        <v>1380</v>
      </c>
    </row>
    <row r="210" spans="15:15">
      <c r="O210" t="s">
        <v>591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221"/>
  <sheetViews>
    <sheetView showWhiteSpace="0" zoomScaleNormal="100" workbookViewId="0">
      <pane ySplit="1" topLeftCell="A157" activePane="bottomLeft" state="frozen"/>
      <selection pane="bottomLeft" activeCell="B50" sqref="B50"/>
    </sheetView>
  </sheetViews>
  <sheetFormatPr defaultColWidth="14.44140625" defaultRowHeight="13.2"/>
  <cols>
    <col min="1" max="1" width="1.6640625" customWidth="1"/>
    <col min="2" max="2" width="38.5546875" customWidth="1"/>
    <col min="3" max="3" width="24.109375" bestFit="1" customWidth="1"/>
    <col min="4" max="4" width="10.44140625" customWidth="1"/>
    <col min="5" max="5" width="10.5546875" customWidth="1"/>
    <col min="6" max="6" width="5.44140625" customWidth="1"/>
    <col min="7" max="8" width="6.88671875" customWidth="1"/>
    <col min="9" max="9" width="7.44140625" customWidth="1"/>
    <col min="10" max="10" width="10.6640625" customWidth="1"/>
    <col min="11" max="11" width="6.33203125" customWidth="1"/>
    <col min="12" max="12" width="8.109375" customWidth="1"/>
    <col min="13" max="14" width="6" customWidth="1"/>
    <col min="15" max="15" width="16.88671875" customWidth="1"/>
    <col min="16" max="16" width="17.33203125" customWidth="1"/>
    <col min="17" max="17" width="15.88671875" customWidth="1"/>
    <col min="18" max="18" width="17" customWidth="1"/>
    <col min="19" max="19" width="14.44140625" customWidth="1"/>
    <col min="20" max="20" width="10.44140625" customWidth="1"/>
    <col min="21" max="21" width="39.109375" customWidth="1"/>
    <col min="22" max="22" width="30.33203125" customWidth="1"/>
  </cols>
  <sheetData>
    <row r="1" spans="2:22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339</v>
      </c>
      <c r="L1" s="16" t="s">
        <v>4</v>
      </c>
      <c r="M1" s="16" t="s">
        <v>5</v>
      </c>
      <c r="N1" s="17" t="s">
        <v>50</v>
      </c>
      <c r="O1" s="17" t="s">
        <v>6</v>
      </c>
      <c r="P1" s="17" t="s">
        <v>186</v>
      </c>
      <c r="Q1" s="17" t="s">
        <v>237</v>
      </c>
      <c r="R1" s="17" t="s">
        <v>8</v>
      </c>
      <c r="S1" s="17" t="s">
        <v>9</v>
      </c>
      <c r="T1" s="17" t="s">
        <v>10</v>
      </c>
      <c r="U1" s="17" t="s">
        <v>7</v>
      </c>
      <c r="V1" s="18" t="s">
        <v>11</v>
      </c>
    </row>
    <row r="2" spans="2:22" ht="12.75" customHeight="1">
      <c r="B2" s="6" t="s">
        <v>116</v>
      </c>
      <c r="C2" s="7" t="s">
        <v>117</v>
      </c>
      <c r="D2" s="23">
        <v>43465</v>
      </c>
      <c r="E2" s="23">
        <v>43470</v>
      </c>
      <c r="F2" s="9">
        <v>1</v>
      </c>
      <c r="G2" s="9">
        <v>231</v>
      </c>
      <c r="H2" s="9">
        <f>G149/F149</f>
        <v>298.76190476190476</v>
      </c>
      <c r="I2" s="7" t="s">
        <v>13</v>
      </c>
      <c r="J2" s="7" t="s">
        <v>22</v>
      </c>
      <c r="K2" s="7" t="s">
        <v>118</v>
      </c>
      <c r="L2" s="7" t="s">
        <v>118</v>
      </c>
      <c r="M2" s="9">
        <v>1</v>
      </c>
      <c r="N2" s="9"/>
      <c r="O2" s="7" t="s">
        <v>28</v>
      </c>
      <c r="P2" s="7" t="s">
        <v>28</v>
      </c>
      <c r="Q2" s="7" t="s">
        <v>197</v>
      </c>
      <c r="R2" s="7" t="s">
        <v>14</v>
      </c>
      <c r="S2" s="7" t="s">
        <v>14</v>
      </c>
      <c r="T2" s="7" t="s">
        <v>17</v>
      </c>
      <c r="U2" s="7" t="s">
        <v>120</v>
      </c>
      <c r="V2" s="10" t="s">
        <v>119</v>
      </c>
    </row>
    <row r="3" spans="2:22" ht="12.75" customHeight="1">
      <c r="B3" s="6" t="s">
        <v>1141</v>
      </c>
      <c r="C3" s="7" t="s">
        <v>121</v>
      </c>
      <c r="D3" s="23">
        <v>43470</v>
      </c>
      <c r="E3" s="23">
        <v>43471</v>
      </c>
      <c r="F3" s="9">
        <v>1</v>
      </c>
      <c r="G3" s="9">
        <v>128</v>
      </c>
      <c r="H3" s="9">
        <f>G149/F149</f>
        <v>298.76190476190476</v>
      </c>
      <c r="I3" s="7" t="s">
        <v>12</v>
      </c>
      <c r="J3" s="7" t="s">
        <v>22</v>
      </c>
      <c r="K3" s="7" t="s">
        <v>340</v>
      </c>
      <c r="L3" s="7" t="s">
        <v>122</v>
      </c>
      <c r="M3" s="9">
        <v>1</v>
      </c>
      <c r="N3" s="9"/>
      <c r="O3" s="7" t="s">
        <v>28</v>
      </c>
      <c r="P3" s="7" t="s">
        <v>28</v>
      </c>
      <c r="Q3" s="7" t="s">
        <v>195</v>
      </c>
      <c r="R3" s="7" t="s">
        <v>14</v>
      </c>
      <c r="S3" s="7" t="s">
        <v>14</v>
      </c>
      <c r="T3" s="7" t="s">
        <v>17</v>
      </c>
      <c r="U3" s="14" t="s">
        <v>120</v>
      </c>
      <c r="V3" s="10" t="s">
        <v>123</v>
      </c>
    </row>
    <row r="4" spans="2:22" ht="25.5" customHeight="1">
      <c r="B4" s="6" t="s">
        <v>1140</v>
      </c>
      <c r="C4" s="7" t="s">
        <v>124</v>
      </c>
      <c r="D4" s="23">
        <v>43470</v>
      </c>
      <c r="E4" s="23">
        <v>43472</v>
      </c>
      <c r="F4" s="9">
        <v>1</v>
      </c>
      <c r="G4" s="9">
        <v>210</v>
      </c>
      <c r="H4" s="9">
        <f>G149/F149</f>
        <v>298.76190476190476</v>
      </c>
      <c r="I4" s="7" t="s">
        <v>13</v>
      </c>
      <c r="J4" s="7" t="s">
        <v>21</v>
      </c>
      <c r="K4" s="7" t="s">
        <v>340</v>
      </c>
      <c r="L4" s="7" t="s">
        <v>118</v>
      </c>
      <c r="M4" s="9">
        <v>1</v>
      </c>
      <c r="N4" s="9"/>
      <c r="O4" s="7" t="s">
        <v>29</v>
      </c>
      <c r="P4" s="7" t="s">
        <v>29</v>
      </c>
      <c r="Q4" s="7"/>
      <c r="R4" s="7" t="s">
        <v>14</v>
      </c>
      <c r="S4" s="7" t="s">
        <v>14</v>
      </c>
      <c r="T4" s="7" t="s">
        <v>16</v>
      </c>
      <c r="U4" s="14" t="s">
        <v>120</v>
      </c>
      <c r="V4" s="10" t="s">
        <v>125</v>
      </c>
    </row>
    <row r="5" spans="2:22">
      <c r="B5" s="6" t="s">
        <v>126</v>
      </c>
      <c r="C5" s="7" t="s">
        <v>127</v>
      </c>
      <c r="D5" s="23">
        <v>43471</v>
      </c>
      <c r="E5" s="23">
        <v>43472</v>
      </c>
      <c r="F5" s="9">
        <v>1</v>
      </c>
      <c r="G5" s="9">
        <v>120</v>
      </c>
      <c r="H5" s="9">
        <f>G149/F149</f>
        <v>298.76190476190476</v>
      </c>
      <c r="I5" s="7" t="s">
        <v>12</v>
      </c>
      <c r="J5" s="7" t="s">
        <v>22</v>
      </c>
      <c r="K5" s="7" t="s">
        <v>118</v>
      </c>
      <c r="L5" s="7" t="s">
        <v>122</v>
      </c>
      <c r="M5" s="9">
        <v>1</v>
      </c>
      <c r="N5" s="9"/>
      <c r="O5" s="7" t="s">
        <v>28</v>
      </c>
      <c r="P5" s="7" t="s">
        <v>28</v>
      </c>
      <c r="Q5" s="7" t="s">
        <v>196</v>
      </c>
      <c r="R5" s="7" t="s">
        <v>14</v>
      </c>
      <c r="S5" s="7" t="s">
        <v>14</v>
      </c>
      <c r="T5" s="7" t="s">
        <v>17</v>
      </c>
      <c r="U5" s="14" t="s">
        <v>120</v>
      </c>
      <c r="V5" s="10" t="s">
        <v>123</v>
      </c>
    </row>
    <row r="6" spans="2:22" ht="12" customHeight="1">
      <c r="B6" s="6" t="s">
        <v>128</v>
      </c>
      <c r="C6" s="7" t="s">
        <v>129</v>
      </c>
      <c r="D6" s="23">
        <v>43472</v>
      </c>
      <c r="E6" s="23">
        <v>43474</v>
      </c>
      <c r="F6" s="9">
        <v>1</v>
      </c>
      <c r="G6" s="9">
        <v>320</v>
      </c>
      <c r="H6" s="9">
        <f>G149/F149</f>
        <v>298.76190476190476</v>
      </c>
      <c r="I6" s="7" t="s">
        <v>13</v>
      </c>
      <c r="J6" s="7" t="s">
        <v>22</v>
      </c>
      <c r="K6" s="7" t="s">
        <v>340</v>
      </c>
      <c r="L6" s="7" t="s">
        <v>122</v>
      </c>
      <c r="M6" s="9"/>
      <c r="N6" s="9"/>
      <c r="O6" s="7" t="s">
        <v>42</v>
      </c>
      <c r="P6" s="7" t="s">
        <v>42</v>
      </c>
      <c r="Q6" s="7"/>
      <c r="R6" s="7" t="s">
        <v>14</v>
      </c>
      <c r="S6" s="7" t="s">
        <v>14</v>
      </c>
      <c r="T6" s="7" t="s">
        <v>16</v>
      </c>
      <c r="U6" s="7"/>
      <c r="V6" s="10" t="s">
        <v>130</v>
      </c>
    </row>
    <row r="7" spans="2:22" ht="12.75" customHeight="1">
      <c r="B7" s="6" t="s">
        <v>131</v>
      </c>
      <c r="C7" s="7" t="s">
        <v>132</v>
      </c>
      <c r="D7" s="23">
        <v>43474</v>
      </c>
      <c r="E7" s="23">
        <v>43476</v>
      </c>
      <c r="F7" s="9">
        <v>1</v>
      </c>
      <c r="G7" s="9">
        <v>130</v>
      </c>
      <c r="H7" s="9">
        <f>G149/F149</f>
        <v>298.76190476190476</v>
      </c>
      <c r="I7" s="7" t="s">
        <v>13</v>
      </c>
      <c r="J7" s="7" t="s">
        <v>21</v>
      </c>
      <c r="K7" s="7" t="s">
        <v>118</v>
      </c>
      <c r="L7" s="7" t="s">
        <v>118</v>
      </c>
      <c r="M7" s="9"/>
      <c r="N7" s="9"/>
      <c r="O7" s="7" t="s">
        <v>29</v>
      </c>
      <c r="P7" s="7" t="s">
        <v>29</v>
      </c>
      <c r="Q7" s="7"/>
      <c r="R7" s="7" t="s">
        <v>14</v>
      </c>
      <c r="S7" s="7" t="s">
        <v>14</v>
      </c>
      <c r="T7" s="7" t="s">
        <v>17</v>
      </c>
      <c r="U7" s="7"/>
      <c r="V7" s="10" t="s">
        <v>123</v>
      </c>
    </row>
    <row r="8" spans="2:22">
      <c r="B8" s="11" t="s">
        <v>133</v>
      </c>
      <c r="C8" s="12" t="s">
        <v>134</v>
      </c>
      <c r="D8" s="23">
        <v>43474</v>
      </c>
      <c r="E8" s="23">
        <v>43480</v>
      </c>
      <c r="F8" s="9">
        <v>1</v>
      </c>
      <c r="G8" s="9">
        <v>194</v>
      </c>
      <c r="H8" s="9">
        <f>G149/F149</f>
        <v>298.76190476190476</v>
      </c>
      <c r="I8" s="7" t="s">
        <v>13</v>
      </c>
      <c r="J8" s="7" t="s">
        <v>22</v>
      </c>
      <c r="K8" s="7" t="s">
        <v>118</v>
      </c>
      <c r="L8" s="7" t="s">
        <v>122</v>
      </c>
      <c r="M8" s="9">
        <v>1</v>
      </c>
      <c r="N8" s="9"/>
      <c r="O8" s="7" t="s">
        <v>29</v>
      </c>
      <c r="P8" s="7" t="s">
        <v>29</v>
      </c>
      <c r="Q8" s="7"/>
      <c r="R8" s="7" t="s">
        <v>14</v>
      </c>
      <c r="S8" s="7" t="s">
        <v>14</v>
      </c>
      <c r="T8" s="7" t="s">
        <v>16</v>
      </c>
      <c r="U8" s="7"/>
      <c r="V8" s="10" t="s">
        <v>135</v>
      </c>
    </row>
    <row r="9" spans="2:22" ht="24.6" customHeight="1">
      <c r="B9" s="11" t="s">
        <v>136</v>
      </c>
      <c r="C9" s="12" t="s">
        <v>137</v>
      </c>
      <c r="D9" s="23">
        <v>43476</v>
      </c>
      <c r="E9" s="23">
        <v>43477</v>
      </c>
      <c r="F9" s="9">
        <v>1</v>
      </c>
      <c r="G9" s="9">
        <v>368</v>
      </c>
      <c r="H9" s="9">
        <f>G149/F149</f>
        <v>298.76190476190476</v>
      </c>
      <c r="I9" s="7" t="s">
        <v>12</v>
      </c>
      <c r="J9" s="7" t="s">
        <v>22</v>
      </c>
      <c r="K9" s="7" t="s">
        <v>118</v>
      </c>
      <c r="L9" s="7" t="s">
        <v>122</v>
      </c>
      <c r="M9" s="9"/>
      <c r="N9" s="9"/>
      <c r="O9" s="7" t="s">
        <v>29</v>
      </c>
      <c r="P9" s="7" t="s">
        <v>29</v>
      </c>
      <c r="Q9" s="7"/>
      <c r="R9" s="7" t="s">
        <v>14</v>
      </c>
      <c r="S9" s="7" t="s">
        <v>14</v>
      </c>
      <c r="T9" s="7" t="s">
        <v>17</v>
      </c>
      <c r="U9" s="7"/>
      <c r="V9" s="10" t="s">
        <v>123</v>
      </c>
    </row>
    <row r="10" spans="2:22" ht="25.5" customHeight="1">
      <c r="B10" s="6" t="s">
        <v>139</v>
      </c>
      <c r="C10" s="7" t="s">
        <v>138</v>
      </c>
      <c r="D10" s="23">
        <v>43480</v>
      </c>
      <c r="E10" s="23">
        <v>43494</v>
      </c>
      <c r="F10" s="9">
        <v>1</v>
      </c>
      <c r="G10" s="9">
        <v>480</v>
      </c>
      <c r="H10" s="9">
        <f>G149/F149</f>
        <v>298.76190476190476</v>
      </c>
      <c r="I10" s="7" t="s">
        <v>13</v>
      </c>
      <c r="J10" s="7" t="s">
        <v>21</v>
      </c>
      <c r="K10" s="7" t="s">
        <v>340</v>
      </c>
      <c r="L10" s="7" t="s">
        <v>122</v>
      </c>
      <c r="M10" s="9"/>
      <c r="N10" s="9"/>
      <c r="O10" s="7" t="s">
        <v>29</v>
      </c>
      <c r="P10" s="7" t="s">
        <v>29</v>
      </c>
      <c r="Q10" s="7"/>
      <c r="R10" s="7" t="s">
        <v>14</v>
      </c>
      <c r="S10" s="7" t="s">
        <v>14</v>
      </c>
      <c r="T10" s="7" t="s">
        <v>16</v>
      </c>
      <c r="U10" s="14" t="s">
        <v>120</v>
      </c>
      <c r="V10" s="10" t="s">
        <v>140</v>
      </c>
    </row>
    <row r="11" spans="2:22" ht="12.75" customHeight="1">
      <c r="B11" s="6" t="s">
        <v>142</v>
      </c>
      <c r="C11" s="7" t="s">
        <v>143</v>
      </c>
      <c r="D11" s="23">
        <v>43484</v>
      </c>
      <c r="E11" s="23">
        <v>43496</v>
      </c>
      <c r="F11" s="9">
        <v>1</v>
      </c>
      <c r="G11" s="9">
        <v>297</v>
      </c>
      <c r="H11" s="9">
        <f>G149/F149</f>
        <v>298.76190476190476</v>
      </c>
      <c r="I11" s="7" t="s">
        <v>13</v>
      </c>
      <c r="J11" s="7" t="s">
        <v>21</v>
      </c>
      <c r="K11" s="7" t="s">
        <v>118</v>
      </c>
      <c r="L11" s="7" t="s">
        <v>122</v>
      </c>
      <c r="M11" s="9"/>
      <c r="N11" s="9"/>
      <c r="O11" s="7" t="s">
        <v>52</v>
      </c>
      <c r="P11" s="7" t="s">
        <v>52</v>
      </c>
      <c r="Q11" s="7"/>
      <c r="R11" s="7" t="s">
        <v>14</v>
      </c>
      <c r="S11" s="7" t="s">
        <v>14</v>
      </c>
      <c r="T11" s="7" t="s">
        <v>17</v>
      </c>
      <c r="U11" s="7"/>
      <c r="V11" s="10" t="s">
        <v>123</v>
      </c>
    </row>
    <row r="12" spans="2:22" ht="13.5" customHeight="1">
      <c r="B12" s="6" t="s">
        <v>141</v>
      </c>
      <c r="C12" s="7" t="s">
        <v>144</v>
      </c>
      <c r="D12" s="23">
        <v>43486</v>
      </c>
      <c r="E12" s="8">
        <v>43498</v>
      </c>
      <c r="F12" s="9">
        <v>1</v>
      </c>
      <c r="G12" s="9">
        <v>352</v>
      </c>
      <c r="H12" s="9">
        <f>G149/F149</f>
        <v>298.76190476190476</v>
      </c>
      <c r="I12" s="7" t="s">
        <v>12</v>
      </c>
      <c r="J12" s="7" t="s">
        <v>21</v>
      </c>
      <c r="K12" s="7" t="s">
        <v>118</v>
      </c>
      <c r="L12" s="7" t="s">
        <v>122</v>
      </c>
      <c r="M12" s="9"/>
      <c r="N12" s="9"/>
      <c r="O12" s="7" t="s">
        <v>29</v>
      </c>
      <c r="P12" s="7" t="s">
        <v>29</v>
      </c>
      <c r="Q12" s="7"/>
      <c r="R12" s="7" t="s">
        <v>14</v>
      </c>
      <c r="S12" s="7" t="s">
        <v>14</v>
      </c>
      <c r="T12" s="7" t="s">
        <v>17</v>
      </c>
      <c r="U12" s="7"/>
      <c r="V12" s="10" t="s">
        <v>123</v>
      </c>
    </row>
    <row r="13" spans="2:22" ht="13.5" customHeight="1">
      <c r="B13" s="6" t="s">
        <v>145</v>
      </c>
      <c r="C13" s="7" t="s">
        <v>146</v>
      </c>
      <c r="D13" s="23">
        <v>43496</v>
      </c>
      <c r="E13" s="8">
        <v>43498</v>
      </c>
      <c r="F13" s="9">
        <v>1</v>
      </c>
      <c r="G13" s="9">
        <v>288</v>
      </c>
      <c r="H13" s="9">
        <f>G149/F149</f>
        <v>298.76190476190476</v>
      </c>
      <c r="I13" s="7" t="s">
        <v>13</v>
      </c>
      <c r="J13" s="7" t="s">
        <v>22</v>
      </c>
      <c r="K13" s="7" t="s">
        <v>340</v>
      </c>
      <c r="L13" s="7" t="s">
        <v>122</v>
      </c>
      <c r="M13" s="9">
        <v>1</v>
      </c>
      <c r="N13" s="9"/>
      <c r="O13" s="7" t="s">
        <v>54</v>
      </c>
      <c r="P13" s="7" t="s">
        <v>92</v>
      </c>
      <c r="Q13" s="7"/>
      <c r="R13" s="7" t="s">
        <v>14</v>
      </c>
      <c r="S13" s="7" t="s">
        <v>14</v>
      </c>
      <c r="T13" s="7" t="s">
        <v>16</v>
      </c>
      <c r="U13" s="14" t="s">
        <v>120</v>
      </c>
      <c r="V13" s="10" t="s">
        <v>130</v>
      </c>
    </row>
    <row r="14" spans="2:22" ht="26.4">
      <c r="B14" s="6" t="s">
        <v>147</v>
      </c>
      <c r="C14" s="7" t="s">
        <v>148</v>
      </c>
      <c r="D14" s="8">
        <v>43498</v>
      </c>
      <c r="E14" s="8">
        <v>43503</v>
      </c>
      <c r="F14" s="9">
        <v>1</v>
      </c>
      <c r="G14" s="9">
        <v>324</v>
      </c>
      <c r="H14" s="9">
        <f>G149/F149</f>
        <v>298.76190476190476</v>
      </c>
      <c r="I14" s="7" t="s">
        <v>13</v>
      </c>
      <c r="J14" s="7" t="s">
        <v>22</v>
      </c>
      <c r="K14" s="7" t="s">
        <v>340</v>
      </c>
      <c r="L14" s="7" t="s">
        <v>118</v>
      </c>
      <c r="M14" s="9">
        <v>1</v>
      </c>
      <c r="N14" s="9"/>
      <c r="O14" s="7" t="s">
        <v>54</v>
      </c>
      <c r="P14" s="7" t="s">
        <v>29</v>
      </c>
      <c r="Q14" s="7" t="s">
        <v>198</v>
      </c>
      <c r="R14" s="7" t="s">
        <v>14</v>
      </c>
      <c r="S14" s="7" t="s">
        <v>14</v>
      </c>
      <c r="T14" s="7" t="s">
        <v>16</v>
      </c>
      <c r="U14" s="14" t="s">
        <v>150</v>
      </c>
      <c r="V14" s="10" t="s">
        <v>149</v>
      </c>
    </row>
    <row r="15" spans="2:22" ht="25.8" customHeight="1">
      <c r="B15" s="6" t="s">
        <v>151</v>
      </c>
      <c r="C15" s="7" t="s">
        <v>152</v>
      </c>
      <c r="D15" s="8">
        <v>43503</v>
      </c>
      <c r="E15" s="8">
        <v>43505</v>
      </c>
      <c r="F15" s="9">
        <v>1</v>
      </c>
      <c r="G15" s="9">
        <v>376</v>
      </c>
      <c r="H15" s="9">
        <f>G149/F149</f>
        <v>298.76190476190476</v>
      </c>
      <c r="I15" s="7" t="s">
        <v>13</v>
      </c>
      <c r="J15" s="7" t="s">
        <v>21</v>
      </c>
      <c r="K15" s="7" t="s">
        <v>340</v>
      </c>
      <c r="L15" s="7" t="s">
        <v>118</v>
      </c>
      <c r="M15" s="9">
        <v>1</v>
      </c>
      <c r="N15" s="9"/>
      <c r="O15" s="7" t="s">
        <v>28</v>
      </c>
      <c r="P15" s="7" t="s">
        <v>28</v>
      </c>
      <c r="Q15" s="7" t="s">
        <v>183</v>
      </c>
      <c r="R15" s="7" t="s">
        <v>14</v>
      </c>
      <c r="S15" s="7" t="s">
        <v>14</v>
      </c>
      <c r="T15" s="7" t="s">
        <v>17</v>
      </c>
      <c r="U15" s="14" t="s">
        <v>120</v>
      </c>
      <c r="V15" s="10" t="s">
        <v>123</v>
      </c>
    </row>
    <row r="16" spans="2:22">
      <c r="B16" s="6" t="s">
        <v>153</v>
      </c>
      <c r="C16" s="7" t="s">
        <v>154</v>
      </c>
      <c r="D16" s="8">
        <v>43505</v>
      </c>
      <c r="E16" s="8">
        <v>43507</v>
      </c>
      <c r="F16" s="9">
        <v>1</v>
      </c>
      <c r="G16" s="9">
        <v>288</v>
      </c>
      <c r="H16" s="9">
        <f>G149/F149</f>
        <v>298.76190476190476</v>
      </c>
      <c r="I16" s="7" t="s">
        <v>13</v>
      </c>
      <c r="J16" s="7" t="s">
        <v>22</v>
      </c>
      <c r="K16" s="7" t="s">
        <v>340</v>
      </c>
      <c r="L16" s="7" t="s">
        <v>118</v>
      </c>
      <c r="M16" s="9">
        <v>1</v>
      </c>
      <c r="N16" s="9">
        <v>1</v>
      </c>
      <c r="O16" s="7" t="s">
        <v>29</v>
      </c>
      <c r="P16" s="7" t="s">
        <v>29</v>
      </c>
      <c r="Q16" s="7"/>
      <c r="R16" s="7" t="s">
        <v>14</v>
      </c>
      <c r="S16" s="7" t="s">
        <v>14</v>
      </c>
      <c r="T16" s="7" t="s">
        <v>16</v>
      </c>
      <c r="U16" s="7" t="s">
        <v>155</v>
      </c>
      <c r="V16" s="10" t="s">
        <v>156</v>
      </c>
    </row>
    <row r="17" spans="2:22">
      <c r="B17" s="6" t="s">
        <v>243</v>
      </c>
      <c r="C17" s="7" t="s">
        <v>244</v>
      </c>
      <c r="D17" s="8">
        <v>43498</v>
      </c>
      <c r="E17" s="8">
        <v>43509</v>
      </c>
      <c r="F17" s="9">
        <v>1</v>
      </c>
      <c r="G17" s="9">
        <v>288</v>
      </c>
      <c r="H17" s="9">
        <f>G149/F149</f>
        <v>298.76190476190476</v>
      </c>
      <c r="I17" s="7" t="s">
        <v>13</v>
      </c>
      <c r="J17" s="7" t="s">
        <v>21</v>
      </c>
      <c r="K17" s="7" t="s">
        <v>340</v>
      </c>
      <c r="L17" s="7" t="s">
        <v>118</v>
      </c>
      <c r="M17" s="9">
        <v>1</v>
      </c>
      <c r="N17" s="9"/>
      <c r="O17" s="7" t="s">
        <v>29</v>
      </c>
      <c r="P17" s="7" t="s">
        <v>29</v>
      </c>
      <c r="Q17" s="7"/>
      <c r="R17" s="7" t="s">
        <v>14</v>
      </c>
      <c r="S17" s="7" t="s">
        <v>14</v>
      </c>
      <c r="T17" s="7" t="s">
        <v>16</v>
      </c>
      <c r="U17" s="14" t="s">
        <v>120</v>
      </c>
      <c r="V17" s="10" t="s">
        <v>228</v>
      </c>
    </row>
    <row r="18" spans="2:22">
      <c r="B18" s="13" t="s">
        <v>157</v>
      </c>
      <c r="C18" s="7" t="s">
        <v>158</v>
      </c>
      <c r="D18" s="8">
        <v>43505</v>
      </c>
      <c r="E18" s="8">
        <v>43511</v>
      </c>
      <c r="F18" s="9">
        <v>1</v>
      </c>
      <c r="G18" s="9">
        <v>296</v>
      </c>
      <c r="H18" s="9">
        <f>G149/F149</f>
        <v>298.76190476190476</v>
      </c>
      <c r="I18" s="7" t="s">
        <v>12</v>
      </c>
      <c r="J18" s="7" t="s">
        <v>22</v>
      </c>
      <c r="K18" s="7" t="s">
        <v>118</v>
      </c>
      <c r="L18" s="7" t="s">
        <v>118</v>
      </c>
      <c r="M18" s="9">
        <v>1</v>
      </c>
      <c r="N18" s="9"/>
      <c r="O18" s="7" t="s">
        <v>28</v>
      </c>
      <c r="P18" s="7" t="s">
        <v>28</v>
      </c>
      <c r="Q18" s="7" t="s">
        <v>107</v>
      </c>
      <c r="R18" s="7" t="s">
        <v>14</v>
      </c>
      <c r="S18" s="7" t="s">
        <v>14</v>
      </c>
      <c r="T18" s="7" t="s">
        <v>159</v>
      </c>
      <c r="U18" s="14" t="s">
        <v>120</v>
      </c>
      <c r="V18" s="10" t="s">
        <v>160</v>
      </c>
    </row>
    <row r="19" spans="2:22" ht="12.75" customHeight="1">
      <c r="B19" s="13" t="s">
        <v>161</v>
      </c>
      <c r="C19" s="7" t="s">
        <v>162</v>
      </c>
      <c r="D19" s="8">
        <v>43507</v>
      </c>
      <c r="E19" s="8">
        <v>43516</v>
      </c>
      <c r="F19" s="9">
        <v>1</v>
      </c>
      <c r="G19" s="9">
        <v>320</v>
      </c>
      <c r="H19" s="9">
        <f>G149/F149</f>
        <v>298.76190476190476</v>
      </c>
      <c r="I19" s="7" t="s">
        <v>13</v>
      </c>
      <c r="J19" s="7" t="s">
        <v>22</v>
      </c>
      <c r="K19" s="7" t="s">
        <v>118</v>
      </c>
      <c r="L19" s="7" t="s">
        <v>118</v>
      </c>
      <c r="M19" s="9">
        <v>1</v>
      </c>
      <c r="N19" s="9"/>
      <c r="O19" s="7" t="s">
        <v>29</v>
      </c>
      <c r="P19" s="7" t="s">
        <v>29</v>
      </c>
      <c r="Q19" s="7" t="s">
        <v>194</v>
      </c>
      <c r="R19" s="7" t="s">
        <v>14</v>
      </c>
      <c r="S19" s="7" t="s">
        <v>14</v>
      </c>
      <c r="T19" s="7" t="s">
        <v>17</v>
      </c>
      <c r="U19" s="7" t="s">
        <v>163</v>
      </c>
      <c r="V19" s="10" t="s">
        <v>123</v>
      </c>
    </row>
    <row r="20" spans="2:22" ht="26.4">
      <c r="B20" s="6" t="s">
        <v>164</v>
      </c>
      <c r="C20" s="7" t="s">
        <v>165</v>
      </c>
      <c r="D20" s="8">
        <v>43517</v>
      </c>
      <c r="E20" s="8">
        <v>43517</v>
      </c>
      <c r="F20" s="9">
        <v>1</v>
      </c>
      <c r="G20" s="9">
        <v>48</v>
      </c>
      <c r="H20" s="9">
        <f>G149/F149</f>
        <v>298.76190476190476</v>
      </c>
      <c r="I20" s="7" t="s">
        <v>12</v>
      </c>
      <c r="J20" s="7" t="s">
        <v>22</v>
      </c>
      <c r="K20" s="7" t="s">
        <v>118</v>
      </c>
      <c r="L20" s="7" t="s">
        <v>122</v>
      </c>
      <c r="M20" s="9">
        <v>1</v>
      </c>
      <c r="N20" s="9"/>
      <c r="O20" s="7" t="s">
        <v>28</v>
      </c>
      <c r="P20" s="7" t="s">
        <v>28</v>
      </c>
      <c r="Q20" s="7" t="s">
        <v>180</v>
      </c>
      <c r="R20" s="7" t="s">
        <v>14</v>
      </c>
      <c r="S20" s="7" t="s">
        <v>14</v>
      </c>
      <c r="T20" s="7" t="s">
        <v>16</v>
      </c>
      <c r="U20" s="7"/>
      <c r="V20" s="10" t="s">
        <v>166</v>
      </c>
    </row>
    <row r="21" spans="2:22">
      <c r="B21" s="6" t="s">
        <v>167</v>
      </c>
      <c r="C21" s="7" t="s">
        <v>168</v>
      </c>
      <c r="D21" s="8">
        <v>43516</v>
      </c>
      <c r="E21" s="8">
        <v>43519</v>
      </c>
      <c r="F21" s="9">
        <v>1</v>
      </c>
      <c r="G21" s="9">
        <v>224</v>
      </c>
      <c r="H21" s="9">
        <f>G149/F149</f>
        <v>298.76190476190476</v>
      </c>
      <c r="I21" s="7" t="s">
        <v>13</v>
      </c>
      <c r="J21" s="7" t="s">
        <v>22</v>
      </c>
      <c r="K21" s="7" t="s">
        <v>118</v>
      </c>
      <c r="L21" s="7" t="s">
        <v>118</v>
      </c>
      <c r="M21" s="9">
        <v>1</v>
      </c>
      <c r="N21" s="9"/>
      <c r="O21" s="7" t="s">
        <v>29</v>
      </c>
      <c r="P21" s="7" t="s">
        <v>29</v>
      </c>
      <c r="Q21" s="7"/>
      <c r="R21" s="7" t="s">
        <v>14</v>
      </c>
      <c r="S21" s="7" t="s">
        <v>14</v>
      </c>
      <c r="T21" s="7" t="s">
        <v>17</v>
      </c>
      <c r="U21" s="7"/>
      <c r="V21" s="10" t="s">
        <v>123</v>
      </c>
    </row>
    <row r="22" spans="2:22" ht="26.4">
      <c r="B22" s="6" t="s">
        <v>169</v>
      </c>
      <c r="C22" s="7" t="s">
        <v>170</v>
      </c>
      <c r="D22" s="8">
        <v>43520</v>
      </c>
      <c r="E22" s="8">
        <v>43522</v>
      </c>
      <c r="F22" s="9">
        <v>1</v>
      </c>
      <c r="G22" s="9">
        <v>320</v>
      </c>
      <c r="H22" s="9">
        <f>G149/F149</f>
        <v>298.76190476190476</v>
      </c>
      <c r="I22" s="7" t="s">
        <v>13</v>
      </c>
      <c r="J22" s="7" t="s">
        <v>21</v>
      </c>
      <c r="K22" s="7" t="s">
        <v>118</v>
      </c>
      <c r="L22" s="7" t="s">
        <v>118</v>
      </c>
      <c r="M22" s="9">
        <v>1</v>
      </c>
      <c r="N22" s="9"/>
      <c r="O22" s="7" t="s">
        <v>171</v>
      </c>
      <c r="P22" s="7" t="s">
        <v>171</v>
      </c>
      <c r="Q22" s="7" t="s">
        <v>192</v>
      </c>
      <c r="R22" s="7" t="s">
        <v>14</v>
      </c>
      <c r="S22" s="7" t="s">
        <v>14</v>
      </c>
      <c r="T22" s="7" t="s">
        <v>17</v>
      </c>
      <c r="U22" s="7"/>
      <c r="V22" s="10" t="s">
        <v>123</v>
      </c>
    </row>
    <row r="23" spans="2:22" ht="12.75" customHeight="1">
      <c r="B23" s="6" t="s">
        <v>172</v>
      </c>
      <c r="C23" s="7" t="s">
        <v>173</v>
      </c>
      <c r="D23" s="8">
        <v>43522</v>
      </c>
      <c r="E23" s="8">
        <v>43523</v>
      </c>
      <c r="F23" s="9">
        <v>1</v>
      </c>
      <c r="G23" s="9">
        <v>384</v>
      </c>
      <c r="H23" s="9">
        <f>G149/F149</f>
        <v>298.76190476190476</v>
      </c>
      <c r="I23" s="7" t="s">
        <v>13</v>
      </c>
      <c r="J23" s="7" t="s">
        <v>22</v>
      </c>
      <c r="K23" s="7" t="s">
        <v>340</v>
      </c>
      <c r="L23" s="7" t="s">
        <v>118</v>
      </c>
      <c r="M23" s="9"/>
      <c r="N23" s="9"/>
      <c r="O23" s="7" t="s">
        <v>28</v>
      </c>
      <c r="P23" s="7" t="s">
        <v>28</v>
      </c>
      <c r="Q23" s="7"/>
      <c r="R23" s="7" t="s">
        <v>14</v>
      </c>
      <c r="S23" s="7" t="s">
        <v>14</v>
      </c>
      <c r="T23" s="7" t="s">
        <v>16</v>
      </c>
      <c r="U23" s="7"/>
      <c r="V23" s="10" t="s">
        <v>156</v>
      </c>
    </row>
    <row r="24" spans="2:22" ht="12.75" customHeight="1">
      <c r="B24" s="6" t="s">
        <v>174</v>
      </c>
      <c r="C24" s="7" t="s">
        <v>175</v>
      </c>
      <c r="D24" s="8">
        <v>43524</v>
      </c>
      <c r="E24" s="8">
        <v>43524</v>
      </c>
      <c r="F24" s="9">
        <v>1</v>
      </c>
      <c r="G24" s="9">
        <v>182</v>
      </c>
      <c r="H24" s="9">
        <f>G149/F149</f>
        <v>298.76190476190476</v>
      </c>
      <c r="I24" s="7" t="s">
        <v>13</v>
      </c>
      <c r="J24" s="7" t="s">
        <v>22</v>
      </c>
      <c r="K24" s="7" t="s">
        <v>340</v>
      </c>
      <c r="L24" s="7" t="s">
        <v>122</v>
      </c>
      <c r="M24" s="9">
        <v>1</v>
      </c>
      <c r="N24" s="9"/>
      <c r="O24" s="7" t="s">
        <v>41</v>
      </c>
      <c r="P24" s="7" t="s">
        <v>41</v>
      </c>
      <c r="Q24" s="7" t="s">
        <v>181</v>
      </c>
      <c r="R24" s="7" t="s">
        <v>14</v>
      </c>
      <c r="S24" s="7" t="s">
        <v>14</v>
      </c>
      <c r="T24" s="7" t="s">
        <v>16</v>
      </c>
      <c r="U24" s="14" t="s">
        <v>120</v>
      </c>
      <c r="V24" s="10" t="s">
        <v>156</v>
      </c>
    </row>
    <row r="25" spans="2:22" ht="26.25" customHeight="1">
      <c r="B25" s="6" t="s">
        <v>176</v>
      </c>
      <c r="C25" s="7" t="s">
        <v>177</v>
      </c>
      <c r="D25" s="8">
        <v>43524</v>
      </c>
      <c r="E25" s="8">
        <v>43526</v>
      </c>
      <c r="F25" s="9">
        <v>1</v>
      </c>
      <c r="G25" s="9">
        <v>207</v>
      </c>
      <c r="H25" s="9">
        <f>G149/F149</f>
        <v>298.76190476190476</v>
      </c>
      <c r="I25" s="7" t="s">
        <v>13</v>
      </c>
      <c r="J25" s="7" t="s">
        <v>21</v>
      </c>
      <c r="K25" s="7" t="s">
        <v>118</v>
      </c>
      <c r="L25" s="7" t="s">
        <v>122</v>
      </c>
      <c r="M25" s="9">
        <v>1</v>
      </c>
      <c r="N25" s="9"/>
      <c r="O25" s="7" t="s">
        <v>29</v>
      </c>
      <c r="P25" s="7" t="s">
        <v>29</v>
      </c>
      <c r="Q25" s="7" t="s">
        <v>193</v>
      </c>
      <c r="R25" s="7" t="s">
        <v>14</v>
      </c>
      <c r="S25" s="7" t="s">
        <v>14</v>
      </c>
      <c r="T25" s="7" t="s">
        <v>17</v>
      </c>
      <c r="U25" s="7"/>
      <c r="V25" s="10" t="s">
        <v>123</v>
      </c>
    </row>
    <row r="26" spans="2:22" ht="37.200000000000003" customHeight="1">
      <c r="B26" s="6" t="s">
        <v>179</v>
      </c>
      <c r="C26" s="7" t="s">
        <v>178</v>
      </c>
      <c r="D26" s="8">
        <v>43511</v>
      </c>
      <c r="E26" s="8">
        <v>43529</v>
      </c>
      <c r="F26" s="9">
        <v>1</v>
      </c>
      <c r="G26" s="9">
        <v>368</v>
      </c>
      <c r="H26" s="9">
        <f>G149/F149</f>
        <v>298.76190476190476</v>
      </c>
      <c r="I26" s="7" t="s">
        <v>13</v>
      </c>
      <c r="J26" s="7" t="s">
        <v>21</v>
      </c>
      <c r="K26" s="7" t="s">
        <v>118</v>
      </c>
      <c r="L26" s="7" t="s">
        <v>118</v>
      </c>
      <c r="M26" s="9">
        <v>1</v>
      </c>
      <c r="N26" s="9"/>
      <c r="O26" s="7" t="s">
        <v>28</v>
      </c>
      <c r="P26" s="7" t="s">
        <v>28</v>
      </c>
      <c r="Q26" s="7" t="s">
        <v>182</v>
      </c>
      <c r="R26" s="7" t="s">
        <v>14</v>
      </c>
      <c r="S26" s="7" t="s">
        <v>14</v>
      </c>
      <c r="T26" s="7" t="s">
        <v>17</v>
      </c>
      <c r="U26" s="7"/>
      <c r="V26" s="10" t="s">
        <v>123</v>
      </c>
    </row>
    <row r="27" spans="2:22" ht="13.2" customHeight="1">
      <c r="B27" s="6" t="s">
        <v>184</v>
      </c>
      <c r="C27" s="7" t="s">
        <v>185</v>
      </c>
      <c r="D27" s="8">
        <v>43526</v>
      </c>
      <c r="E27" s="8">
        <v>43536</v>
      </c>
      <c r="F27" s="9">
        <v>1</v>
      </c>
      <c r="G27" s="9">
        <v>464</v>
      </c>
      <c r="H27" s="9">
        <f>G149/F149</f>
        <v>298.76190476190476</v>
      </c>
      <c r="I27" s="7" t="s">
        <v>13</v>
      </c>
      <c r="J27" s="7" t="s">
        <v>22</v>
      </c>
      <c r="K27" s="7" t="s">
        <v>118</v>
      </c>
      <c r="L27" s="7" t="s">
        <v>122</v>
      </c>
      <c r="M27" s="9">
        <v>1</v>
      </c>
      <c r="N27" s="9"/>
      <c r="O27" s="7" t="s">
        <v>91</v>
      </c>
      <c r="P27" s="7" t="s">
        <v>29</v>
      </c>
      <c r="Q27" s="7" t="s">
        <v>191</v>
      </c>
      <c r="R27" s="7" t="s">
        <v>14</v>
      </c>
      <c r="S27" s="7" t="s">
        <v>14</v>
      </c>
      <c r="T27" s="7" t="s">
        <v>16</v>
      </c>
      <c r="U27" s="14"/>
      <c r="V27" s="10" t="s">
        <v>119</v>
      </c>
    </row>
    <row r="28" spans="2:22" ht="26.4">
      <c r="B28" s="6" t="s">
        <v>187</v>
      </c>
      <c r="C28" s="7" t="s">
        <v>188</v>
      </c>
      <c r="D28" s="23">
        <v>43470</v>
      </c>
      <c r="E28" s="8">
        <v>43539</v>
      </c>
      <c r="F28" s="9">
        <v>1</v>
      </c>
      <c r="G28" s="9">
        <v>272</v>
      </c>
      <c r="H28" s="9">
        <f>G149/F149</f>
        <v>298.76190476190476</v>
      </c>
      <c r="I28" s="7" t="s">
        <v>12</v>
      </c>
      <c r="J28" s="7" t="s">
        <v>22</v>
      </c>
      <c r="K28" s="7" t="s">
        <v>340</v>
      </c>
      <c r="L28" s="7" t="s">
        <v>122</v>
      </c>
      <c r="M28" s="9">
        <v>1</v>
      </c>
      <c r="N28" s="9"/>
      <c r="O28" s="7" t="s">
        <v>91</v>
      </c>
      <c r="P28" s="7" t="s">
        <v>91</v>
      </c>
      <c r="Q28" s="7" t="s">
        <v>190</v>
      </c>
      <c r="R28" s="7" t="s">
        <v>14</v>
      </c>
      <c r="S28" s="7" t="s">
        <v>14</v>
      </c>
      <c r="T28" s="7" t="s">
        <v>16</v>
      </c>
      <c r="U28" s="14" t="s">
        <v>189</v>
      </c>
      <c r="V28" s="10" t="s">
        <v>156</v>
      </c>
    </row>
    <row r="29" spans="2:22" ht="25.8" customHeight="1">
      <c r="B29" s="6" t="s">
        <v>199</v>
      </c>
      <c r="C29" s="7" t="s">
        <v>200</v>
      </c>
      <c r="D29" s="23">
        <v>43514</v>
      </c>
      <c r="E29" s="23">
        <v>43555</v>
      </c>
      <c r="F29" s="9">
        <v>1</v>
      </c>
      <c r="G29" s="9">
        <v>354</v>
      </c>
      <c r="H29" s="9">
        <f>G149/F149</f>
        <v>298.76190476190476</v>
      </c>
      <c r="I29" s="7" t="s">
        <v>13</v>
      </c>
      <c r="J29" s="7" t="s">
        <v>21</v>
      </c>
      <c r="K29" s="7" t="s">
        <v>118</v>
      </c>
      <c r="L29" s="7" t="s">
        <v>118</v>
      </c>
      <c r="M29" s="9">
        <v>1</v>
      </c>
      <c r="N29" s="9"/>
      <c r="O29" s="7" t="s">
        <v>29</v>
      </c>
      <c r="P29" s="7" t="s">
        <v>29</v>
      </c>
      <c r="Q29" s="7"/>
      <c r="R29" s="7" t="s">
        <v>14</v>
      </c>
      <c r="S29" s="7" t="s">
        <v>14</v>
      </c>
      <c r="T29" s="7" t="s">
        <v>16</v>
      </c>
      <c r="U29" s="7"/>
      <c r="V29" s="10" t="s">
        <v>140</v>
      </c>
    </row>
    <row r="30" spans="2:22" ht="12.75" customHeight="1">
      <c r="B30" s="6" t="s">
        <v>201</v>
      </c>
      <c r="C30" s="7" t="s">
        <v>202</v>
      </c>
      <c r="D30" s="8">
        <v>43539</v>
      </c>
      <c r="E30" s="23">
        <v>43546</v>
      </c>
      <c r="F30" s="9">
        <v>1</v>
      </c>
      <c r="G30" s="9">
        <v>171</v>
      </c>
      <c r="H30" s="9">
        <f>G149/F149</f>
        <v>298.76190476190476</v>
      </c>
      <c r="I30" s="7" t="s">
        <v>12</v>
      </c>
      <c r="J30" s="7" t="s">
        <v>22</v>
      </c>
      <c r="K30" s="7" t="s">
        <v>340</v>
      </c>
      <c r="L30" s="7" t="s">
        <v>122</v>
      </c>
      <c r="M30" s="9">
        <v>1</v>
      </c>
      <c r="N30" s="9"/>
      <c r="O30" s="7" t="s">
        <v>205</v>
      </c>
      <c r="P30" s="7" t="s">
        <v>28</v>
      </c>
      <c r="Q30" s="7" t="s">
        <v>229</v>
      </c>
      <c r="R30" s="7" t="s">
        <v>14</v>
      </c>
      <c r="S30" s="7" t="s">
        <v>14</v>
      </c>
      <c r="T30" s="7" t="s">
        <v>16</v>
      </c>
      <c r="U30" s="7"/>
      <c r="V30" s="10" t="s">
        <v>119</v>
      </c>
    </row>
    <row r="31" spans="2:22">
      <c r="B31" s="6" t="s">
        <v>203</v>
      </c>
      <c r="C31" s="7" t="s">
        <v>204</v>
      </c>
      <c r="D31" s="8">
        <v>43537</v>
      </c>
      <c r="E31" s="23">
        <v>43547</v>
      </c>
      <c r="F31" s="9">
        <v>1</v>
      </c>
      <c r="G31" s="9">
        <v>599</v>
      </c>
      <c r="H31" s="9">
        <f>G149/F149</f>
        <v>298.76190476190476</v>
      </c>
      <c r="I31" s="7" t="s">
        <v>13</v>
      </c>
      <c r="J31" s="7" t="s">
        <v>21</v>
      </c>
      <c r="K31" s="7" t="s">
        <v>118</v>
      </c>
      <c r="L31" s="7" t="s">
        <v>118</v>
      </c>
      <c r="M31" s="9">
        <v>1</v>
      </c>
      <c r="N31" s="9"/>
      <c r="O31" s="7" t="s">
        <v>29</v>
      </c>
      <c r="P31" s="7" t="s">
        <v>29</v>
      </c>
      <c r="Q31" s="7"/>
      <c r="R31" s="7" t="s">
        <v>14</v>
      </c>
      <c r="S31" s="7" t="s">
        <v>14</v>
      </c>
      <c r="T31" s="7" t="s">
        <v>17</v>
      </c>
      <c r="U31" s="7"/>
      <c r="V31" s="10" t="s">
        <v>123</v>
      </c>
    </row>
    <row r="32" spans="2:22" ht="26.4">
      <c r="B32" s="6" t="s">
        <v>206</v>
      </c>
      <c r="C32" s="7" t="s">
        <v>207</v>
      </c>
      <c r="D32" s="23">
        <v>43547</v>
      </c>
      <c r="E32" s="23">
        <v>43549</v>
      </c>
      <c r="F32" s="9">
        <v>1</v>
      </c>
      <c r="G32" s="9">
        <v>320</v>
      </c>
      <c r="H32" s="9">
        <f>G149/F149</f>
        <v>298.76190476190476</v>
      </c>
      <c r="I32" s="7" t="s">
        <v>13</v>
      </c>
      <c r="J32" s="7" t="s">
        <v>21</v>
      </c>
      <c r="K32" s="7" t="s">
        <v>118</v>
      </c>
      <c r="L32" s="7" t="s">
        <v>118</v>
      </c>
      <c r="M32" s="9"/>
      <c r="N32" s="9"/>
      <c r="O32" s="7" t="s">
        <v>28</v>
      </c>
      <c r="P32" s="7" t="s">
        <v>32</v>
      </c>
      <c r="Q32" s="7"/>
      <c r="R32" s="7" t="s">
        <v>14</v>
      </c>
      <c r="S32" s="7" t="s">
        <v>14</v>
      </c>
      <c r="T32" s="7" t="s">
        <v>16</v>
      </c>
      <c r="U32" s="7"/>
      <c r="V32" s="10" t="s">
        <v>208</v>
      </c>
    </row>
    <row r="33" spans="2:22" ht="52.8">
      <c r="B33" s="6" t="s">
        <v>209</v>
      </c>
      <c r="C33" s="7" t="s">
        <v>210</v>
      </c>
      <c r="D33" s="23">
        <v>43548</v>
      </c>
      <c r="E33" s="23">
        <v>43550</v>
      </c>
      <c r="F33" s="9">
        <v>1</v>
      </c>
      <c r="G33" s="9">
        <v>160</v>
      </c>
      <c r="H33" s="9">
        <f>G149/F149</f>
        <v>298.76190476190476</v>
      </c>
      <c r="I33" s="7" t="s">
        <v>12</v>
      </c>
      <c r="J33" s="7" t="s">
        <v>21</v>
      </c>
      <c r="K33" s="7" t="s">
        <v>340</v>
      </c>
      <c r="L33" s="7" t="s">
        <v>122</v>
      </c>
      <c r="M33" s="9">
        <v>1</v>
      </c>
      <c r="N33" s="9"/>
      <c r="O33" s="7" t="s">
        <v>28</v>
      </c>
      <c r="P33" s="7" t="s">
        <v>28</v>
      </c>
      <c r="Q33" s="7" t="s">
        <v>212</v>
      </c>
      <c r="R33" s="7" t="s">
        <v>14</v>
      </c>
      <c r="S33" s="7" t="s">
        <v>14</v>
      </c>
      <c r="T33" s="7" t="s">
        <v>16</v>
      </c>
      <c r="U33" s="14" t="s">
        <v>120</v>
      </c>
      <c r="V33" s="10" t="s">
        <v>211</v>
      </c>
    </row>
    <row r="34" spans="2:22" ht="12.75" customHeight="1">
      <c r="B34" s="6" t="s">
        <v>213</v>
      </c>
      <c r="C34" s="7" t="s">
        <v>214</v>
      </c>
      <c r="D34" s="23">
        <v>43549</v>
      </c>
      <c r="E34" s="23">
        <v>43556</v>
      </c>
      <c r="F34" s="9">
        <v>1</v>
      </c>
      <c r="G34" s="9">
        <v>400</v>
      </c>
      <c r="H34" s="9">
        <f>G149/F149</f>
        <v>298.76190476190476</v>
      </c>
      <c r="I34" s="7" t="s">
        <v>13</v>
      </c>
      <c r="J34" s="7" t="s">
        <v>22</v>
      </c>
      <c r="K34" s="7" t="s">
        <v>340</v>
      </c>
      <c r="L34" s="7" t="s">
        <v>118</v>
      </c>
      <c r="M34" s="9">
        <v>1</v>
      </c>
      <c r="N34" s="9"/>
      <c r="O34" s="7" t="s">
        <v>29</v>
      </c>
      <c r="P34" s="7" t="s">
        <v>29</v>
      </c>
      <c r="Q34" s="7"/>
      <c r="R34" s="7" t="s">
        <v>14</v>
      </c>
      <c r="S34" s="7" t="s">
        <v>14</v>
      </c>
      <c r="T34" s="7" t="s">
        <v>17</v>
      </c>
      <c r="U34" s="9"/>
      <c r="V34" s="10" t="s">
        <v>123</v>
      </c>
    </row>
    <row r="35" spans="2:22" ht="26.4">
      <c r="B35" s="6" t="s">
        <v>215</v>
      </c>
      <c r="C35" s="7" t="s">
        <v>216</v>
      </c>
      <c r="D35" s="23">
        <v>43556</v>
      </c>
      <c r="E35" s="23">
        <v>43558</v>
      </c>
      <c r="F35" s="9">
        <v>1</v>
      </c>
      <c r="G35" s="9">
        <v>257</v>
      </c>
      <c r="H35" s="9">
        <f>G149/F149</f>
        <v>298.76190476190476</v>
      </c>
      <c r="I35" s="7" t="s">
        <v>13</v>
      </c>
      <c r="J35" s="7" t="s">
        <v>22</v>
      </c>
      <c r="K35" s="7" t="s">
        <v>118</v>
      </c>
      <c r="L35" s="7" t="s">
        <v>118</v>
      </c>
      <c r="M35" s="9">
        <v>1</v>
      </c>
      <c r="N35" s="9">
        <v>1</v>
      </c>
      <c r="O35" s="7" t="s">
        <v>29</v>
      </c>
      <c r="P35" s="7" t="s">
        <v>29</v>
      </c>
      <c r="Q35" s="7"/>
      <c r="R35" s="7" t="s">
        <v>14</v>
      </c>
      <c r="S35" s="7" t="s">
        <v>14</v>
      </c>
      <c r="T35" s="7" t="s">
        <v>17</v>
      </c>
      <c r="U35" s="9"/>
      <c r="V35" s="10" t="s">
        <v>123</v>
      </c>
    </row>
    <row r="36" spans="2:22" ht="26.4">
      <c r="B36" s="6" t="s">
        <v>217</v>
      </c>
      <c r="C36" s="7" t="s">
        <v>218</v>
      </c>
      <c r="D36" s="23">
        <v>43558</v>
      </c>
      <c r="E36" s="23">
        <v>43560</v>
      </c>
      <c r="F36" s="9">
        <v>1</v>
      </c>
      <c r="G36" s="9">
        <v>306</v>
      </c>
      <c r="H36" s="9">
        <f>G149/F149</f>
        <v>298.76190476190476</v>
      </c>
      <c r="I36" s="7" t="s">
        <v>13</v>
      </c>
      <c r="J36" s="7" t="s">
        <v>21</v>
      </c>
      <c r="K36" s="7" t="s">
        <v>340</v>
      </c>
      <c r="L36" s="7" t="s">
        <v>118</v>
      </c>
      <c r="M36" s="9">
        <v>1</v>
      </c>
      <c r="N36" s="9">
        <v>1</v>
      </c>
      <c r="O36" s="7" t="s">
        <v>29</v>
      </c>
      <c r="P36" s="7" t="s">
        <v>29</v>
      </c>
      <c r="Q36" s="7"/>
      <c r="R36" s="7" t="s">
        <v>14</v>
      </c>
      <c r="S36" s="7" t="s">
        <v>14</v>
      </c>
      <c r="T36" s="7" t="s">
        <v>17</v>
      </c>
      <c r="U36" s="14" t="s">
        <v>150</v>
      </c>
      <c r="V36" s="10" t="s">
        <v>123</v>
      </c>
    </row>
    <row r="37" spans="2:22" ht="26.4">
      <c r="B37" s="6" t="s">
        <v>220</v>
      </c>
      <c r="C37" s="7" t="s">
        <v>221</v>
      </c>
      <c r="D37" s="23">
        <v>43562</v>
      </c>
      <c r="E37" s="23">
        <v>43564</v>
      </c>
      <c r="F37" s="9">
        <v>1</v>
      </c>
      <c r="G37" s="9">
        <v>233</v>
      </c>
      <c r="H37" s="9">
        <f>G149/F149</f>
        <v>298.76190476190476</v>
      </c>
      <c r="I37" s="7" t="s">
        <v>13</v>
      </c>
      <c r="J37" s="7" t="s">
        <v>21</v>
      </c>
      <c r="K37" s="7" t="s">
        <v>340</v>
      </c>
      <c r="L37" s="7" t="s">
        <v>118</v>
      </c>
      <c r="M37" s="9">
        <v>1</v>
      </c>
      <c r="N37" s="9"/>
      <c r="O37" s="7" t="s">
        <v>29</v>
      </c>
      <c r="P37" s="7" t="s">
        <v>29</v>
      </c>
      <c r="Q37" s="7" t="s">
        <v>198</v>
      </c>
      <c r="R37" s="7" t="s">
        <v>14</v>
      </c>
      <c r="S37" s="7" t="s">
        <v>14</v>
      </c>
      <c r="T37" s="7" t="s">
        <v>16</v>
      </c>
      <c r="U37" s="14" t="s">
        <v>150</v>
      </c>
      <c r="V37" s="10" t="s">
        <v>222</v>
      </c>
    </row>
    <row r="38" spans="2:22" ht="24.6" customHeight="1">
      <c r="B38" s="6" t="s">
        <v>223</v>
      </c>
      <c r="C38" s="7" t="s">
        <v>224</v>
      </c>
      <c r="D38" s="23">
        <v>43562</v>
      </c>
      <c r="E38" s="23">
        <v>43564</v>
      </c>
      <c r="F38" s="9">
        <v>1</v>
      </c>
      <c r="G38" s="9">
        <v>192</v>
      </c>
      <c r="H38" s="9">
        <f>G149/F149</f>
        <v>298.76190476190476</v>
      </c>
      <c r="I38" s="7" t="s">
        <v>12</v>
      </c>
      <c r="J38" s="7" t="s">
        <v>21</v>
      </c>
      <c r="K38" s="7" t="s">
        <v>118</v>
      </c>
      <c r="L38" s="7" t="s">
        <v>118</v>
      </c>
      <c r="M38" s="9">
        <v>1</v>
      </c>
      <c r="N38" s="9"/>
      <c r="O38" s="7" t="s">
        <v>38</v>
      </c>
      <c r="P38" s="7" t="s">
        <v>28</v>
      </c>
      <c r="Q38" s="7"/>
      <c r="R38" s="7" t="s">
        <v>15</v>
      </c>
      <c r="S38" s="7" t="s">
        <v>14</v>
      </c>
      <c r="T38" s="7" t="s">
        <v>16</v>
      </c>
      <c r="U38" s="7"/>
      <c r="V38" s="10" t="s">
        <v>225</v>
      </c>
    </row>
    <row r="39" spans="2:22" ht="12.75" customHeight="1">
      <c r="B39" s="6" t="s">
        <v>226</v>
      </c>
      <c r="C39" s="7" t="s">
        <v>227</v>
      </c>
      <c r="D39" s="23">
        <v>43564</v>
      </c>
      <c r="E39" s="23">
        <v>43568</v>
      </c>
      <c r="F39" s="9">
        <v>1</v>
      </c>
      <c r="G39" s="9">
        <v>190</v>
      </c>
      <c r="H39" s="9">
        <f>G149/F149</f>
        <v>298.76190476190476</v>
      </c>
      <c r="I39" s="7" t="s">
        <v>13</v>
      </c>
      <c r="J39" s="7" t="s">
        <v>21</v>
      </c>
      <c r="K39" s="7" t="s">
        <v>340</v>
      </c>
      <c r="L39" s="7" t="s">
        <v>118</v>
      </c>
      <c r="M39" s="9">
        <v>1</v>
      </c>
      <c r="N39" s="9">
        <v>1</v>
      </c>
      <c r="O39" s="7" t="s">
        <v>29</v>
      </c>
      <c r="P39" s="7" t="s">
        <v>29</v>
      </c>
      <c r="Q39" s="7" t="s">
        <v>229</v>
      </c>
      <c r="R39" s="7" t="s">
        <v>14</v>
      </c>
      <c r="S39" s="7" t="s">
        <v>14</v>
      </c>
      <c r="T39" s="7" t="s">
        <v>16</v>
      </c>
      <c r="U39" s="14" t="s">
        <v>120</v>
      </c>
      <c r="V39" s="10" t="s">
        <v>228</v>
      </c>
    </row>
    <row r="40" spans="2:22" ht="26.4">
      <c r="B40" s="6" t="s">
        <v>230</v>
      </c>
      <c r="C40" s="7" t="s">
        <v>121</v>
      </c>
      <c r="D40" s="23">
        <v>43566</v>
      </c>
      <c r="E40" s="23">
        <v>43568</v>
      </c>
      <c r="F40" s="9">
        <v>1</v>
      </c>
      <c r="G40" s="9">
        <v>54</v>
      </c>
      <c r="H40" s="9">
        <f>G149/F149</f>
        <v>298.76190476190476</v>
      </c>
      <c r="I40" s="7" t="s">
        <v>12</v>
      </c>
      <c r="J40" s="7" t="s">
        <v>22</v>
      </c>
      <c r="K40" s="7" t="s">
        <v>340</v>
      </c>
      <c r="L40" s="7" t="s">
        <v>122</v>
      </c>
      <c r="M40" s="9">
        <v>1</v>
      </c>
      <c r="N40" s="9"/>
      <c r="O40" s="7" t="s">
        <v>28</v>
      </c>
      <c r="P40" s="7" t="s">
        <v>28</v>
      </c>
      <c r="Q40" s="7" t="s">
        <v>195</v>
      </c>
      <c r="R40" s="7" t="s">
        <v>14</v>
      </c>
      <c r="S40" s="7" t="s">
        <v>14</v>
      </c>
      <c r="T40" s="7" t="s">
        <v>16</v>
      </c>
      <c r="U40" s="7"/>
      <c r="V40" s="10" t="s">
        <v>166</v>
      </c>
    </row>
    <row r="41" spans="2:22" ht="12.75" customHeight="1">
      <c r="B41" s="6" t="s">
        <v>231</v>
      </c>
      <c r="C41" s="7" t="s">
        <v>121</v>
      </c>
      <c r="D41" s="23">
        <v>43566</v>
      </c>
      <c r="E41" s="23">
        <v>43568</v>
      </c>
      <c r="F41" s="9">
        <v>1</v>
      </c>
      <c r="G41" s="9">
        <v>40</v>
      </c>
      <c r="H41" s="9">
        <f>G149/F149</f>
        <v>298.76190476190476</v>
      </c>
      <c r="I41" s="7" t="s">
        <v>12</v>
      </c>
      <c r="J41" s="7" t="s">
        <v>22</v>
      </c>
      <c r="K41" s="7" t="s">
        <v>340</v>
      </c>
      <c r="L41" s="7" t="s">
        <v>122</v>
      </c>
      <c r="M41" s="9">
        <v>1</v>
      </c>
      <c r="N41" s="9"/>
      <c r="O41" s="7" t="s">
        <v>28</v>
      </c>
      <c r="P41" s="7" t="s">
        <v>28</v>
      </c>
      <c r="Q41" s="7" t="s">
        <v>195</v>
      </c>
      <c r="R41" s="7" t="s">
        <v>14</v>
      </c>
      <c r="S41" s="7" t="s">
        <v>14</v>
      </c>
      <c r="T41" s="7" t="s">
        <v>16</v>
      </c>
      <c r="U41" s="9"/>
      <c r="V41" s="10" t="s">
        <v>166</v>
      </c>
    </row>
    <row r="42" spans="2:22" ht="12.75" customHeight="1">
      <c r="B42" s="6" t="s">
        <v>232</v>
      </c>
      <c r="C42" s="7" t="s">
        <v>233</v>
      </c>
      <c r="D42" s="23">
        <v>43558</v>
      </c>
      <c r="E42" s="23">
        <v>43569</v>
      </c>
      <c r="F42" s="9">
        <v>1</v>
      </c>
      <c r="G42" s="9">
        <v>320</v>
      </c>
      <c r="H42" s="9">
        <f>G149/F149</f>
        <v>298.76190476190476</v>
      </c>
      <c r="I42" s="7" t="s">
        <v>12</v>
      </c>
      <c r="J42" s="7" t="s">
        <v>22</v>
      </c>
      <c r="K42" s="7" t="s">
        <v>340</v>
      </c>
      <c r="L42" s="7" t="s">
        <v>118</v>
      </c>
      <c r="M42" s="9">
        <v>1</v>
      </c>
      <c r="N42" s="9"/>
      <c r="O42" s="7" t="s">
        <v>234</v>
      </c>
      <c r="P42" s="7" t="s">
        <v>29</v>
      </c>
      <c r="Q42" s="9"/>
      <c r="R42" s="7" t="s">
        <v>14</v>
      </c>
      <c r="S42" s="7" t="s">
        <v>14</v>
      </c>
      <c r="T42" s="7" t="s">
        <v>16</v>
      </c>
      <c r="U42" s="7"/>
      <c r="V42" s="10" t="s">
        <v>119</v>
      </c>
    </row>
    <row r="43" spans="2:22" ht="25.8" customHeight="1">
      <c r="B43" s="6" t="s">
        <v>235</v>
      </c>
      <c r="C43" s="7" t="s">
        <v>236</v>
      </c>
      <c r="D43" s="23">
        <v>43569</v>
      </c>
      <c r="E43" s="23">
        <v>43573</v>
      </c>
      <c r="F43" s="9">
        <v>1</v>
      </c>
      <c r="G43" s="9">
        <v>206</v>
      </c>
      <c r="H43" s="9">
        <f>G149/F149</f>
        <v>298.76190476190476</v>
      </c>
      <c r="I43" s="7" t="s">
        <v>13</v>
      </c>
      <c r="J43" s="7" t="s">
        <v>21</v>
      </c>
      <c r="K43" s="7" t="s">
        <v>340</v>
      </c>
      <c r="L43" s="7" t="s">
        <v>118</v>
      </c>
      <c r="M43" s="9"/>
      <c r="N43" s="9"/>
      <c r="O43" s="7" t="s">
        <v>29</v>
      </c>
      <c r="P43" s="7" t="s">
        <v>29</v>
      </c>
      <c r="Q43" s="9" t="s">
        <v>238</v>
      </c>
      <c r="R43" s="7" t="s">
        <v>14</v>
      </c>
      <c r="S43" s="7" t="s">
        <v>14</v>
      </c>
      <c r="T43" s="7" t="s">
        <v>17</v>
      </c>
      <c r="U43" s="14" t="s">
        <v>120</v>
      </c>
      <c r="V43" s="10" t="s">
        <v>123</v>
      </c>
    </row>
    <row r="44" spans="2:22" ht="13.2" customHeight="1">
      <c r="B44" s="6" t="s">
        <v>239</v>
      </c>
      <c r="C44" s="7" t="s">
        <v>240</v>
      </c>
      <c r="D44" s="23">
        <v>43568</v>
      </c>
      <c r="E44" s="23">
        <v>43574</v>
      </c>
      <c r="F44" s="9">
        <v>1</v>
      </c>
      <c r="G44" s="9">
        <v>197</v>
      </c>
      <c r="H44" s="9">
        <f>G149/F149</f>
        <v>298.76190476190476</v>
      </c>
      <c r="I44" s="7" t="s">
        <v>13</v>
      </c>
      <c r="J44" s="7" t="s">
        <v>22</v>
      </c>
      <c r="K44" s="7" t="s">
        <v>340</v>
      </c>
      <c r="L44" s="7" t="s">
        <v>122</v>
      </c>
      <c r="M44" s="9">
        <v>1</v>
      </c>
      <c r="N44" s="9">
        <v>1</v>
      </c>
      <c r="O44" s="7" t="s">
        <v>29</v>
      </c>
      <c r="P44" s="7" t="s">
        <v>29</v>
      </c>
      <c r="Q44" s="9"/>
      <c r="R44" s="7" t="s">
        <v>14</v>
      </c>
      <c r="S44" s="7" t="s">
        <v>14</v>
      </c>
      <c r="T44" s="7" t="s">
        <v>16</v>
      </c>
      <c r="U44" s="7"/>
      <c r="V44" s="10" t="s">
        <v>156</v>
      </c>
    </row>
    <row r="45" spans="2:22" ht="12.6" customHeight="1">
      <c r="B45" s="6" t="s">
        <v>241</v>
      </c>
      <c r="C45" s="7" t="s">
        <v>242</v>
      </c>
      <c r="D45" s="23">
        <v>43574</v>
      </c>
      <c r="E45" s="23">
        <v>43575</v>
      </c>
      <c r="F45" s="9">
        <v>1</v>
      </c>
      <c r="G45" s="9">
        <v>120</v>
      </c>
      <c r="H45" s="9">
        <f>G149/F149</f>
        <v>298.76190476190476</v>
      </c>
      <c r="I45" s="7" t="s">
        <v>12</v>
      </c>
      <c r="J45" s="7" t="s">
        <v>22</v>
      </c>
      <c r="K45" s="7" t="s">
        <v>340</v>
      </c>
      <c r="L45" s="7" t="s">
        <v>118</v>
      </c>
      <c r="M45" s="9">
        <v>1</v>
      </c>
      <c r="N45" s="9"/>
      <c r="O45" s="7" t="s">
        <v>28</v>
      </c>
      <c r="P45" s="7" t="s">
        <v>28</v>
      </c>
      <c r="Q45" s="7" t="s">
        <v>182</v>
      </c>
      <c r="R45" s="7" t="s">
        <v>14</v>
      </c>
      <c r="S45" s="7" t="s">
        <v>14</v>
      </c>
      <c r="T45" s="7" t="s">
        <v>17</v>
      </c>
      <c r="U45" s="14" t="s">
        <v>120</v>
      </c>
      <c r="V45" s="10" t="s">
        <v>123</v>
      </c>
    </row>
    <row r="46" spans="2:22" ht="26.4">
      <c r="B46" s="6" t="s">
        <v>246</v>
      </c>
      <c r="C46" s="7" t="s">
        <v>245</v>
      </c>
      <c r="D46" s="23">
        <v>43575</v>
      </c>
      <c r="E46" s="23">
        <v>43577</v>
      </c>
      <c r="F46" s="9">
        <v>1</v>
      </c>
      <c r="G46" s="9">
        <v>336</v>
      </c>
      <c r="H46">
        <f>G149/F149</f>
        <v>298.76190476190476</v>
      </c>
      <c r="I46" s="7" t="s">
        <v>13</v>
      </c>
      <c r="J46" s="7" t="s">
        <v>22</v>
      </c>
      <c r="K46" s="7" t="s">
        <v>340</v>
      </c>
      <c r="L46" s="7" t="s">
        <v>118</v>
      </c>
      <c r="M46" s="9">
        <v>1</v>
      </c>
      <c r="N46" s="9"/>
      <c r="O46" s="7" t="s">
        <v>28</v>
      </c>
      <c r="P46" s="7" t="s">
        <v>28</v>
      </c>
      <c r="Q46" s="9" t="s">
        <v>248</v>
      </c>
      <c r="R46" s="7" t="s">
        <v>14</v>
      </c>
      <c r="S46" s="7" t="s">
        <v>14</v>
      </c>
      <c r="T46" s="7" t="s">
        <v>17</v>
      </c>
      <c r="U46" s="14" t="s">
        <v>150</v>
      </c>
      <c r="V46" s="10" t="s">
        <v>247</v>
      </c>
    </row>
    <row r="47" spans="2:22" ht="12.75" customHeight="1">
      <c r="B47" s="6" t="s">
        <v>249</v>
      </c>
      <c r="C47" s="7" t="s">
        <v>250</v>
      </c>
      <c r="D47" s="23">
        <v>43553</v>
      </c>
      <c r="E47" s="23">
        <v>43578</v>
      </c>
      <c r="F47" s="9">
        <v>1</v>
      </c>
      <c r="G47" s="9">
        <v>360</v>
      </c>
      <c r="H47" s="9">
        <f>G149/F149</f>
        <v>298.76190476190476</v>
      </c>
      <c r="I47" s="7" t="s">
        <v>12</v>
      </c>
      <c r="J47" s="7" t="s">
        <v>21</v>
      </c>
      <c r="K47" s="7" t="s">
        <v>118</v>
      </c>
      <c r="L47" s="7" t="s">
        <v>118</v>
      </c>
      <c r="M47" s="9">
        <v>1</v>
      </c>
      <c r="N47" s="9"/>
      <c r="O47" s="7" t="s">
        <v>28</v>
      </c>
      <c r="P47" s="7" t="s">
        <v>28</v>
      </c>
      <c r="Q47" s="9" t="s">
        <v>251</v>
      </c>
      <c r="R47" s="7" t="s">
        <v>14</v>
      </c>
      <c r="S47" s="7" t="s">
        <v>14</v>
      </c>
      <c r="T47" s="7" t="s">
        <v>159</v>
      </c>
      <c r="U47" s="9"/>
      <c r="V47" s="10" t="s">
        <v>160</v>
      </c>
    </row>
    <row r="48" spans="2:22" ht="12.75" customHeight="1">
      <c r="B48" s="6" t="s">
        <v>252</v>
      </c>
      <c r="C48" s="7" t="s">
        <v>253</v>
      </c>
      <c r="D48" s="23">
        <v>43582</v>
      </c>
      <c r="E48" s="23">
        <v>43583</v>
      </c>
      <c r="F48" s="9">
        <v>1</v>
      </c>
      <c r="G48" s="9">
        <v>104</v>
      </c>
      <c r="H48" s="9">
        <f>G149/F149</f>
        <v>298.76190476190476</v>
      </c>
      <c r="I48" s="7" t="s">
        <v>12</v>
      </c>
      <c r="J48" s="7" t="s">
        <v>22</v>
      </c>
      <c r="K48" s="7" t="s">
        <v>340</v>
      </c>
      <c r="L48" s="7" t="s">
        <v>122</v>
      </c>
      <c r="M48" s="9">
        <v>1</v>
      </c>
      <c r="N48" s="9"/>
      <c r="O48" s="7" t="s">
        <v>28</v>
      </c>
      <c r="P48" s="7" t="s">
        <v>28</v>
      </c>
      <c r="Q48" s="7" t="s">
        <v>254</v>
      </c>
      <c r="R48" s="7" t="s">
        <v>14</v>
      </c>
      <c r="S48" s="7" t="s">
        <v>14</v>
      </c>
      <c r="T48" s="7" t="s">
        <v>16</v>
      </c>
      <c r="U48" s="7"/>
      <c r="V48" s="10" t="s">
        <v>166</v>
      </c>
    </row>
    <row r="49" spans="2:22" ht="12" customHeight="1">
      <c r="B49" s="6" t="s">
        <v>255</v>
      </c>
      <c r="C49" s="7" t="s">
        <v>256</v>
      </c>
      <c r="D49" s="23">
        <v>43580</v>
      </c>
      <c r="E49" s="23">
        <v>43581</v>
      </c>
      <c r="F49" s="9">
        <v>1</v>
      </c>
      <c r="G49" s="9">
        <v>223</v>
      </c>
      <c r="H49" s="9">
        <f>G149/F149</f>
        <v>298.76190476190476</v>
      </c>
      <c r="I49" s="7" t="s">
        <v>13</v>
      </c>
      <c r="J49" s="7" t="s">
        <v>22</v>
      </c>
      <c r="K49" s="7" t="s">
        <v>340</v>
      </c>
      <c r="L49" s="7" t="s">
        <v>118</v>
      </c>
      <c r="M49" s="9"/>
      <c r="N49" s="9"/>
      <c r="O49" s="7" t="s">
        <v>32</v>
      </c>
      <c r="P49" s="7" t="s">
        <v>32</v>
      </c>
      <c r="Q49" s="9"/>
      <c r="R49" s="7" t="s">
        <v>14</v>
      </c>
      <c r="S49" s="7" t="s">
        <v>14</v>
      </c>
      <c r="T49" s="7" t="s">
        <v>16</v>
      </c>
      <c r="U49" s="7"/>
      <c r="V49" s="10" t="s">
        <v>257</v>
      </c>
    </row>
    <row r="50" spans="2:22" ht="12.75" customHeight="1">
      <c r="B50" s="6" t="s">
        <v>259</v>
      </c>
      <c r="C50" s="7" t="s">
        <v>258</v>
      </c>
      <c r="D50" s="23">
        <v>43353</v>
      </c>
      <c r="E50" s="23">
        <v>43581</v>
      </c>
      <c r="F50" s="9">
        <v>1</v>
      </c>
      <c r="G50" s="9">
        <v>312</v>
      </c>
      <c r="H50" s="9">
        <f>G149/F149</f>
        <v>298.76190476190476</v>
      </c>
      <c r="I50" s="7" t="s">
        <v>13</v>
      </c>
      <c r="J50" s="7" t="s">
        <v>22</v>
      </c>
      <c r="K50" s="7" t="s">
        <v>340</v>
      </c>
      <c r="L50" s="7" t="s">
        <v>122</v>
      </c>
      <c r="M50" s="9"/>
      <c r="N50" s="9"/>
      <c r="O50" s="7" t="s">
        <v>32</v>
      </c>
      <c r="P50" s="7" t="s">
        <v>32</v>
      </c>
      <c r="Q50" s="9"/>
      <c r="R50" s="7" t="s">
        <v>14</v>
      </c>
      <c r="S50" s="7" t="s">
        <v>118</v>
      </c>
      <c r="T50" s="7" t="s">
        <v>16</v>
      </c>
      <c r="U50" s="14" t="s">
        <v>261</v>
      </c>
      <c r="V50" s="10" t="s">
        <v>260</v>
      </c>
    </row>
    <row r="51" spans="2:22" ht="26.4">
      <c r="B51" s="6" t="s">
        <v>262</v>
      </c>
      <c r="C51" s="7" t="s">
        <v>263</v>
      </c>
      <c r="D51" s="23">
        <v>43582</v>
      </c>
      <c r="E51" s="23">
        <v>43583</v>
      </c>
      <c r="F51" s="9">
        <v>1</v>
      </c>
      <c r="G51" s="9">
        <v>176</v>
      </c>
      <c r="H51" s="9">
        <f>G149/F149</f>
        <v>298.76190476190476</v>
      </c>
      <c r="I51" s="7" t="s">
        <v>12</v>
      </c>
      <c r="J51" s="7" t="s">
        <v>22</v>
      </c>
      <c r="K51" s="7" t="s">
        <v>118</v>
      </c>
      <c r="L51" s="7" t="s">
        <v>122</v>
      </c>
      <c r="M51" s="9"/>
      <c r="N51" s="9"/>
      <c r="O51" s="7" t="s">
        <v>28</v>
      </c>
      <c r="P51" s="7" t="s">
        <v>28</v>
      </c>
      <c r="Q51" s="7" t="s">
        <v>238</v>
      </c>
      <c r="R51" s="7" t="s">
        <v>14</v>
      </c>
      <c r="S51" s="7" t="s">
        <v>14</v>
      </c>
      <c r="T51" s="7" t="s">
        <v>159</v>
      </c>
      <c r="U51" s="7"/>
      <c r="V51" s="10" t="s">
        <v>160</v>
      </c>
    </row>
    <row r="52" spans="2:22" ht="13.8" customHeight="1">
      <c r="B52" s="6" t="s">
        <v>264</v>
      </c>
      <c r="C52" s="7" t="s">
        <v>265</v>
      </c>
      <c r="D52" s="23">
        <v>43554</v>
      </c>
      <c r="E52" s="23">
        <v>43584</v>
      </c>
      <c r="F52" s="9">
        <v>1</v>
      </c>
      <c r="G52" s="9">
        <v>231</v>
      </c>
      <c r="H52" s="9">
        <f>G149/F149</f>
        <v>298.76190476190476</v>
      </c>
      <c r="I52" s="7" t="s">
        <v>12</v>
      </c>
      <c r="J52" s="7" t="s">
        <v>21</v>
      </c>
      <c r="K52" s="7" t="s">
        <v>340</v>
      </c>
      <c r="L52" s="7" t="s">
        <v>122</v>
      </c>
      <c r="M52" s="9"/>
      <c r="N52" s="9"/>
      <c r="O52" s="7" t="s">
        <v>29</v>
      </c>
      <c r="P52" s="7" t="s">
        <v>29</v>
      </c>
      <c r="Q52" s="9"/>
      <c r="R52" s="7" t="s">
        <v>14</v>
      </c>
      <c r="S52" s="7" t="s">
        <v>14</v>
      </c>
      <c r="T52" s="7" t="s">
        <v>16</v>
      </c>
      <c r="U52" s="9"/>
      <c r="V52" s="10" t="s">
        <v>208</v>
      </c>
    </row>
    <row r="53" spans="2:22" ht="12.6" customHeight="1">
      <c r="B53" s="6" t="s">
        <v>266</v>
      </c>
      <c r="C53" s="7" t="s">
        <v>267</v>
      </c>
      <c r="D53" s="23">
        <v>43583</v>
      </c>
      <c r="E53" s="23">
        <v>43585</v>
      </c>
      <c r="F53" s="9">
        <v>1</v>
      </c>
      <c r="G53" s="9">
        <v>240</v>
      </c>
      <c r="H53" s="9">
        <f>G149/F149</f>
        <v>298.76190476190476</v>
      </c>
      <c r="I53" s="7" t="s">
        <v>13</v>
      </c>
      <c r="J53" s="7" t="s">
        <v>22</v>
      </c>
      <c r="K53" s="7" t="s">
        <v>118</v>
      </c>
      <c r="L53" s="7" t="s">
        <v>118</v>
      </c>
      <c r="M53" s="9"/>
      <c r="N53" s="9"/>
      <c r="O53" s="7" t="s">
        <v>28</v>
      </c>
      <c r="P53" s="7" t="s">
        <v>28</v>
      </c>
      <c r="Q53" s="9"/>
      <c r="R53" s="7" t="s">
        <v>14</v>
      </c>
      <c r="S53" s="7" t="s">
        <v>14</v>
      </c>
      <c r="T53" s="7" t="s">
        <v>17</v>
      </c>
      <c r="U53" s="9"/>
      <c r="V53" s="10" t="s">
        <v>123</v>
      </c>
    </row>
    <row r="54" spans="2:22" ht="12.75" customHeight="1">
      <c r="B54" s="6" t="s">
        <v>268</v>
      </c>
      <c r="C54" s="7" t="s">
        <v>256</v>
      </c>
      <c r="D54" s="23">
        <v>43581</v>
      </c>
      <c r="E54" s="23">
        <v>43585</v>
      </c>
      <c r="F54" s="9">
        <v>1</v>
      </c>
      <c r="G54" s="9">
        <v>251</v>
      </c>
      <c r="H54" s="9">
        <f>G149/F149</f>
        <v>298.76190476190476</v>
      </c>
      <c r="I54" s="7" t="s">
        <v>13</v>
      </c>
      <c r="J54" s="7" t="s">
        <v>22</v>
      </c>
      <c r="K54" s="7" t="s">
        <v>340</v>
      </c>
      <c r="L54" s="7" t="s">
        <v>118</v>
      </c>
      <c r="M54" s="9"/>
      <c r="N54" s="9"/>
      <c r="O54" s="7" t="s">
        <v>32</v>
      </c>
      <c r="P54" s="7" t="s">
        <v>32</v>
      </c>
      <c r="Q54" s="9"/>
      <c r="R54" s="7" t="s">
        <v>14</v>
      </c>
      <c r="S54" s="7" t="s">
        <v>14</v>
      </c>
      <c r="T54" s="7" t="s">
        <v>16</v>
      </c>
      <c r="U54" s="7"/>
      <c r="V54" s="10" t="s">
        <v>257</v>
      </c>
    </row>
    <row r="55" spans="2:22" ht="12.75" customHeight="1">
      <c r="B55" s="6" t="s">
        <v>270</v>
      </c>
      <c r="C55" s="7" t="s">
        <v>269</v>
      </c>
      <c r="D55" s="23">
        <v>43581</v>
      </c>
      <c r="E55" s="23">
        <v>43587</v>
      </c>
      <c r="F55" s="9">
        <v>1</v>
      </c>
      <c r="G55" s="9">
        <v>272</v>
      </c>
      <c r="H55" s="9">
        <f>G149/F149</f>
        <v>298.76190476190476</v>
      </c>
      <c r="I55" s="7" t="s">
        <v>12</v>
      </c>
      <c r="J55" s="7" t="s">
        <v>22</v>
      </c>
      <c r="K55" s="7" t="s">
        <v>118</v>
      </c>
      <c r="L55" s="7" t="s">
        <v>118</v>
      </c>
      <c r="M55" s="9">
        <v>1</v>
      </c>
      <c r="N55" s="9"/>
      <c r="O55" s="7" t="s">
        <v>28</v>
      </c>
      <c r="P55" s="7" t="s">
        <v>28</v>
      </c>
      <c r="Q55" s="9"/>
      <c r="R55" s="7" t="s">
        <v>14</v>
      </c>
      <c r="S55" s="7" t="s">
        <v>14</v>
      </c>
      <c r="T55" s="7" t="s">
        <v>159</v>
      </c>
      <c r="U55" s="7"/>
      <c r="V55" s="10" t="s">
        <v>160</v>
      </c>
    </row>
    <row r="56" spans="2:22" ht="12.75" customHeight="1">
      <c r="B56" s="6" t="s">
        <v>271</v>
      </c>
      <c r="C56" s="7" t="s">
        <v>272</v>
      </c>
      <c r="D56" s="23">
        <v>43593</v>
      </c>
      <c r="E56" s="23">
        <v>43593</v>
      </c>
      <c r="F56" s="9">
        <v>1</v>
      </c>
      <c r="G56" s="9">
        <v>128</v>
      </c>
      <c r="H56" s="9">
        <f>G149/F149</f>
        <v>298.76190476190476</v>
      </c>
      <c r="I56" s="7" t="s">
        <v>12</v>
      </c>
      <c r="J56" s="7" t="s">
        <v>22</v>
      </c>
      <c r="K56" s="7" t="s">
        <v>118</v>
      </c>
      <c r="L56" s="7" t="s">
        <v>122</v>
      </c>
      <c r="M56" s="9">
        <v>1</v>
      </c>
      <c r="N56" s="9"/>
      <c r="O56" s="7" t="s">
        <v>92</v>
      </c>
      <c r="P56" s="7" t="s">
        <v>92</v>
      </c>
      <c r="Q56" s="7"/>
      <c r="R56" s="7" t="s">
        <v>14</v>
      </c>
      <c r="S56" s="7" t="s">
        <v>14</v>
      </c>
      <c r="T56" s="7" t="s">
        <v>16</v>
      </c>
      <c r="U56" s="7"/>
      <c r="V56" s="10" t="s">
        <v>166</v>
      </c>
    </row>
    <row r="57" spans="2:22" ht="12.75" customHeight="1">
      <c r="B57" s="6" t="s">
        <v>273</v>
      </c>
      <c r="C57" s="7" t="s">
        <v>274</v>
      </c>
      <c r="D57" s="23">
        <v>43592</v>
      </c>
      <c r="E57" s="23">
        <v>43594</v>
      </c>
      <c r="F57" s="9">
        <v>1</v>
      </c>
      <c r="G57" s="9">
        <v>136</v>
      </c>
      <c r="H57" s="9">
        <f>G149/F149</f>
        <v>298.76190476190476</v>
      </c>
      <c r="I57" s="7" t="s">
        <v>12</v>
      </c>
      <c r="J57" s="7" t="s">
        <v>22</v>
      </c>
      <c r="K57" s="7" t="s">
        <v>340</v>
      </c>
      <c r="L57" s="7" t="s">
        <v>118</v>
      </c>
      <c r="M57" s="9">
        <v>1</v>
      </c>
      <c r="N57" s="9"/>
      <c r="O57" s="7" t="s">
        <v>29</v>
      </c>
      <c r="P57" s="7" t="s">
        <v>29</v>
      </c>
      <c r="Q57" s="7"/>
      <c r="R57" s="7" t="s">
        <v>14</v>
      </c>
      <c r="S57" s="7" t="s">
        <v>14</v>
      </c>
      <c r="T57" s="7" t="s">
        <v>16</v>
      </c>
      <c r="U57" s="7"/>
      <c r="V57" s="10" t="s">
        <v>166</v>
      </c>
    </row>
    <row r="58" spans="2:22" ht="12.75" customHeight="1">
      <c r="B58" s="6" t="s">
        <v>275</v>
      </c>
      <c r="C58" s="7" t="s">
        <v>256</v>
      </c>
      <c r="D58" s="23">
        <v>43587</v>
      </c>
      <c r="E58" s="23">
        <v>43595</v>
      </c>
      <c r="F58" s="9">
        <v>1</v>
      </c>
      <c r="G58" s="9">
        <v>317</v>
      </c>
      <c r="H58" s="9">
        <f>G149/F149</f>
        <v>298.76190476190476</v>
      </c>
      <c r="I58" s="7" t="s">
        <v>13</v>
      </c>
      <c r="J58" s="7" t="s">
        <v>22</v>
      </c>
      <c r="K58" s="7" t="s">
        <v>340</v>
      </c>
      <c r="L58" s="7" t="s">
        <v>118</v>
      </c>
      <c r="M58" s="9"/>
      <c r="N58" s="9"/>
      <c r="O58" s="7" t="s">
        <v>32</v>
      </c>
      <c r="P58" s="7" t="s">
        <v>32</v>
      </c>
      <c r="Q58" s="9"/>
      <c r="R58" s="7" t="s">
        <v>14</v>
      </c>
      <c r="S58" s="7" t="s">
        <v>14</v>
      </c>
      <c r="T58" s="7" t="s">
        <v>16</v>
      </c>
      <c r="U58" s="7"/>
      <c r="V58" s="10" t="s">
        <v>257</v>
      </c>
    </row>
    <row r="59" spans="2:22" ht="12.75" customHeight="1">
      <c r="B59" s="6" t="s">
        <v>276</v>
      </c>
      <c r="C59" s="7" t="s">
        <v>274</v>
      </c>
      <c r="D59" s="23">
        <v>43594</v>
      </c>
      <c r="E59" s="23">
        <v>43595</v>
      </c>
      <c r="F59" s="9">
        <v>1</v>
      </c>
      <c r="G59" s="9">
        <v>112</v>
      </c>
      <c r="H59" s="9">
        <f>G149/F149</f>
        <v>298.76190476190476</v>
      </c>
      <c r="I59" s="7" t="s">
        <v>12</v>
      </c>
      <c r="J59" s="7" t="s">
        <v>22</v>
      </c>
      <c r="K59" s="7" t="s">
        <v>340</v>
      </c>
      <c r="L59" s="7" t="s">
        <v>118</v>
      </c>
      <c r="M59" s="9">
        <v>1</v>
      </c>
      <c r="N59" s="9"/>
      <c r="O59" s="7" t="s">
        <v>29</v>
      </c>
      <c r="P59" s="7" t="s">
        <v>29</v>
      </c>
      <c r="Q59" s="7"/>
      <c r="R59" s="7" t="s">
        <v>14</v>
      </c>
      <c r="S59" s="7" t="s">
        <v>14</v>
      </c>
      <c r="T59" s="7" t="s">
        <v>16</v>
      </c>
      <c r="U59" s="7"/>
      <c r="V59" s="10" t="s">
        <v>166</v>
      </c>
    </row>
    <row r="60" spans="2:22" ht="25.5" customHeight="1">
      <c r="B60" t="s">
        <v>277</v>
      </c>
      <c r="C60" s="7" t="s">
        <v>278</v>
      </c>
      <c r="D60" s="23">
        <v>43601</v>
      </c>
      <c r="E60" s="23">
        <v>43602</v>
      </c>
      <c r="F60" s="9">
        <v>1</v>
      </c>
      <c r="G60" s="9">
        <v>110</v>
      </c>
      <c r="H60" s="9">
        <f>G149/F149</f>
        <v>298.76190476190476</v>
      </c>
      <c r="I60" s="7" t="s">
        <v>12</v>
      </c>
      <c r="J60" s="7" t="s">
        <v>22</v>
      </c>
      <c r="K60" s="7" t="s">
        <v>118</v>
      </c>
      <c r="L60" s="7" t="s">
        <v>122</v>
      </c>
      <c r="M60" s="9"/>
      <c r="N60" s="9"/>
      <c r="O60" s="7" t="s">
        <v>33</v>
      </c>
      <c r="P60" s="7" t="s">
        <v>33</v>
      </c>
      <c r="Q60" s="9"/>
      <c r="R60" s="7" t="s">
        <v>15</v>
      </c>
      <c r="S60" s="7" t="s">
        <v>14</v>
      </c>
      <c r="T60" s="7" t="s">
        <v>17</v>
      </c>
      <c r="U60" s="7"/>
      <c r="V60" s="10" t="s">
        <v>123</v>
      </c>
    </row>
    <row r="61" spans="2:22">
      <c r="B61" s="6" t="s">
        <v>279</v>
      </c>
      <c r="C61" s="7" t="s">
        <v>280</v>
      </c>
      <c r="D61" s="23">
        <v>43603</v>
      </c>
      <c r="E61" s="23">
        <v>43603</v>
      </c>
      <c r="F61" s="9">
        <v>1</v>
      </c>
      <c r="G61" s="9">
        <v>320</v>
      </c>
      <c r="H61" s="9">
        <f>G149/F149</f>
        <v>298.76190476190476</v>
      </c>
      <c r="I61" s="7" t="s">
        <v>12</v>
      </c>
      <c r="J61" s="7" t="s">
        <v>22</v>
      </c>
      <c r="K61" s="7" t="s">
        <v>118</v>
      </c>
      <c r="L61" s="7" t="s">
        <v>122</v>
      </c>
      <c r="M61" s="9"/>
      <c r="N61" s="9"/>
      <c r="O61" s="7" t="s">
        <v>29</v>
      </c>
      <c r="P61" s="7" t="s">
        <v>29</v>
      </c>
      <c r="Q61" s="9"/>
      <c r="R61" s="7" t="s">
        <v>14</v>
      </c>
      <c r="S61" s="7" t="s">
        <v>14</v>
      </c>
      <c r="T61" s="7" t="s">
        <v>17</v>
      </c>
      <c r="U61" s="7"/>
      <c r="V61" s="10" t="s">
        <v>123</v>
      </c>
    </row>
    <row r="62" spans="2:22" ht="25.5" customHeight="1">
      <c r="B62" s="6" t="s">
        <v>281</v>
      </c>
      <c r="C62" s="7" t="s">
        <v>278</v>
      </c>
      <c r="D62" s="23">
        <v>43603</v>
      </c>
      <c r="E62" s="23">
        <v>43604</v>
      </c>
      <c r="F62" s="9">
        <v>1</v>
      </c>
      <c r="G62" s="9">
        <v>140</v>
      </c>
      <c r="H62" s="9">
        <f>G149/F149</f>
        <v>298.76190476190476</v>
      </c>
      <c r="I62" s="7" t="s">
        <v>12</v>
      </c>
      <c r="J62" s="7" t="s">
        <v>22</v>
      </c>
      <c r="K62" s="7" t="s">
        <v>118</v>
      </c>
      <c r="L62" s="7" t="s">
        <v>122</v>
      </c>
      <c r="M62" s="9"/>
      <c r="N62" s="9"/>
      <c r="O62" s="7" t="s">
        <v>33</v>
      </c>
      <c r="P62" s="7" t="s">
        <v>33</v>
      </c>
      <c r="Q62" s="9"/>
      <c r="R62" s="7" t="s">
        <v>15</v>
      </c>
      <c r="S62" s="7" t="s">
        <v>14</v>
      </c>
      <c r="T62" s="7" t="s">
        <v>17</v>
      </c>
      <c r="U62" s="7"/>
      <c r="V62" s="10" t="s">
        <v>123</v>
      </c>
    </row>
    <row r="63" spans="2:22" ht="12.75" customHeight="1">
      <c r="B63" s="6" t="s">
        <v>282</v>
      </c>
      <c r="C63" s="7" t="s">
        <v>283</v>
      </c>
      <c r="D63" s="23">
        <v>43604</v>
      </c>
      <c r="E63" s="23">
        <v>43604</v>
      </c>
      <c r="F63" s="9">
        <v>1</v>
      </c>
      <c r="G63" s="9">
        <v>128</v>
      </c>
      <c r="H63" s="9">
        <f>G149/F149</f>
        <v>298.76190476190476</v>
      </c>
      <c r="I63" s="7" t="s">
        <v>12</v>
      </c>
      <c r="J63" s="7" t="s">
        <v>22</v>
      </c>
      <c r="K63" s="7" t="s">
        <v>118</v>
      </c>
      <c r="L63" s="7" t="s">
        <v>118</v>
      </c>
      <c r="M63" s="9"/>
      <c r="N63" s="9">
        <v>1</v>
      </c>
      <c r="O63" s="7" t="s">
        <v>29</v>
      </c>
      <c r="P63" s="7" t="s">
        <v>29</v>
      </c>
      <c r="Q63" s="9"/>
      <c r="R63" s="7" t="s">
        <v>14</v>
      </c>
      <c r="S63" s="7" t="s">
        <v>14</v>
      </c>
      <c r="T63" s="7" t="s">
        <v>16</v>
      </c>
      <c r="U63" s="7"/>
      <c r="V63" s="10" t="s">
        <v>166</v>
      </c>
    </row>
    <row r="64" spans="2:22" ht="24.75" customHeight="1">
      <c r="B64" s="6" t="s">
        <v>284</v>
      </c>
      <c r="C64" s="7" t="s">
        <v>285</v>
      </c>
      <c r="D64" s="23">
        <v>43601</v>
      </c>
      <c r="E64" s="23">
        <v>43604</v>
      </c>
      <c r="F64" s="9">
        <v>1</v>
      </c>
      <c r="G64" s="9">
        <v>309</v>
      </c>
      <c r="H64" s="9">
        <f>G149/F149</f>
        <v>298.76190476190476</v>
      </c>
      <c r="I64" s="7" t="s">
        <v>13</v>
      </c>
      <c r="J64" s="7" t="s">
        <v>21</v>
      </c>
      <c r="K64" s="7" t="s">
        <v>340</v>
      </c>
      <c r="L64" s="7" t="s">
        <v>122</v>
      </c>
      <c r="M64" s="9"/>
      <c r="N64" s="9"/>
      <c r="O64" s="7" t="s">
        <v>29</v>
      </c>
      <c r="P64" s="7" t="s">
        <v>29</v>
      </c>
      <c r="Q64" s="9"/>
      <c r="R64" s="7" t="s">
        <v>14</v>
      </c>
      <c r="S64" s="7" t="s">
        <v>14</v>
      </c>
      <c r="T64" s="7" t="s">
        <v>16</v>
      </c>
      <c r="U64" s="7"/>
      <c r="V64" s="10" t="s">
        <v>208</v>
      </c>
    </row>
    <row r="65" spans="2:22" ht="12.75" customHeight="1">
      <c r="B65" s="6" t="s">
        <v>286</v>
      </c>
      <c r="C65" s="7" t="s">
        <v>256</v>
      </c>
      <c r="D65" s="23">
        <v>43596</v>
      </c>
      <c r="E65" s="23">
        <v>43606</v>
      </c>
      <c r="F65" s="9">
        <v>1</v>
      </c>
      <c r="G65" s="9">
        <v>636</v>
      </c>
      <c r="H65" s="9">
        <f>G149/F149</f>
        <v>298.76190476190476</v>
      </c>
      <c r="I65" s="7" t="s">
        <v>13</v>
      </c>
      <c r="J65" s="7" t="s">
        <v>22</v>
      </c>
      <c r="K65" s="7" t="s">
        <v>340</v>
      </c>
      <c r="L65" s="7" t="s">
        <v>118</v>
      </c>
      <c r="M65" s="9"/>
      <c r="N65" s="9"/>
      <c r="O65" s="7" t="s">
        <v>32</v>
      </c>
      <c r="P65" s="7" t="s">
        <v>32</v>
      </c>
      <c r="Q65" s="9"/>
      <c r="R65" s="7" t="s">
        <v>14</v>
      </c>
      <c r="S65" s="7" t="s">
        <v>14</v>
      </c>
      <c r="T65" s="7" t="s">
        <v>16</v>
      </c>
      <c r="U65" s="7"/>
      <c r="V65" s="10" t="s">
        <v>257</v>
      </c>
    </row>
    <row r="66" spans="2:22" ht="12.75" customHeight="1">
      <c r="B66" s="6" t="s">
        <v>287</v>
      </c>
      <c r="C66" s="7" t="s">
        <v>288</v>
      </c>
      <c r="D66" s="23">
        <v>43608</v>
      </c>
      <c r="E66" s="23">
        <v>43608</v>
      </c>
      <c r="F66" s="9">
        <v>1</v>
      </c>
      <c r="G66" s="9">
        <v>128</v>
      </c>
      <c r="H66" s="9">
        <f>G149/F149</f>
        <v>298.76190476190476</v>
      </c>
      <c r="I66" s="7" t="s">
        <v>12</v>
      </c>
      <c r="J66" s="7" t="s">
        <v>22</v>
      </c>
      <c r="K66" s="7" t="s">
        <v>118</v>
      </c>
      <c r="L66" s="7" t="s">
        <v>118</v>
      </c>
      <c r="M66" s="9">
        <v>1</v>
      </c>
      <c r="N66" s="9"/>
      <c r="O66" s="7" t="s">
        <v>28</v>
      </c>
      <c r="P66" s="7" t="s">
        <v>28</v>
      </c>
      <c r="Q66" s="9" t="s">
        <v>197</v>
      </c>
      <c r="R66" s="7" t="s">
        <v>14</v>
      </c>
      <c r="S66" s="7" t="s">
        <v>14</v>
      </c>
      <c r="T66" s="7" t="s">
        <v>16</v>
      </c>
      <c r="U66" s="7"/>
      <c r="V66" s="10" t="s">
        <v>166</v>
      </c>
    </row>
    <row r="67" spans="2:22" ht="12.75" customHeight="1">
      <c r="B67" s="6" t="s">
        <v>289</v>
      </c>
      <c r="C67" s="7" t="s">
        <v>290</v>
      </c>
      <c r="D67" s="23">
        <v>43608</v>
      </c>
      <c r="E67" s="23">
        <v>43609</v>
      </c>
      <c r="F67" s="9">
        <v>1</v>
      </c>
      <c r="G67" s="9">
        <v>235</v>
      </c>
      <c r="H67" s="9">
        <f>G149/F149</f>
        <v>298.76190476190476</v>
      </c>
      <c r="I67" s="7" t="s">
        <v>12</v>
      </c>
      <c r="J67" s="7" t="s">
        <v>22</v>
      </c>
      <c r="K67" s="7" t="s">
        <v>118</v>
      </c>
      <c r="L67" s="7" t="s">
        <v>118</v>
      </c>
      <c r="M67" s="9">
        <v>1</v>
      </c>
      <c r="N67" s="9"/>
      <c r="O67" s="7" t="s">
        <v>29</v>
      </c>
      <c r="P67" s="7" t="s">
        <v>29</v>
      </c>
      <c r="Q67" s="9"/>
      <c r="R67" s="7" t="s">
        <v>14</v>
      </c>
      <c r="S67" s="7" t="s">
        <v>14</v>
      </c>
      <c r="T67" s="7" t="s">
        <v>16</v>
      </c>
      <c r="U67" s="9"/>
      <c r="V67" s="10" t="s">
        <v>166</v>
      </c>
    </row>
    <row r="68" spans="2:22" ht="12.75" customHeight="1">
      <c r="B68" s="6" t="s">
        <v>291</v>
      </c>
      <c r="C68" s="7" t="s">
        <v>290</v>
      </c>
      <c r="D68" s="23">
        <v>43610</v>
      </c>
      <c r="E68" s="23">
        <v>43611</v>
      </c>
      <c r="F68" s="9">
        <v>1</v>
      </c>
      <c r="G68" s="9">
        <v>152</v>
      </c>
      <c r="H68" s="9">
        <f>G149/F149</f>
        <v>298.76190476190476</v>
      </c>
      <c r="I68" s="7" t="s">
        <v>12</v>
      </c>
      <c r="J68" s="7" t="s">
        <v>22</v>
      </c>
      <c r="K68" s="7" t="s">
        <v>118</v>
      </c>
      <c r="L68" s="7" t="s">
        <v>118</v>
      </c>
      <c r="M68" s="9">
        <v>1</v>
      </c>
      <c r="N68" s="9"/>
      <c r="O68" s="7" t="s">
        <v>29</v>
      </c>
      <c r="P68" s="7" t="s">
        <v>29</v>
      </c>
      <c r="Q68" s="9"/>
      <c r="R68" s="7" t="s">
        <v>14</v>
      </c>
      <c r="S68" s="7" t="s">
        <v>14</v>
      </c>
      <c r="T68" s="7" t="s">
        <v>16</v>
      </c>
      <c r="U68" s="9"/>
      <c r="V68" s="10" t="s">
        <v>166</v>
      </c>
    </row>
    <row r="69" spans="2:22" ht="12.75" customHeight="1">
      <c r="B69" s="6" t="s">
        <v>292</v>
      </c>
      <c r="C69" s="7" t="s">
        <v>290</v>
      </c>
      <c r="D69" s="23">
        <v>43611</v>
      </c>
      <c r="E69" s="23">
        <v>43611</v>
      </c>
      <c r="F69" s="9">
        <v>1</v>
      </c>
      <c r="G69" s="9">
        <v>168</v>
      </c>
      <c r="H69" s="9">
        <f>G149/F149</f>
        <v>298.76190476190476</v>
      </c>
      <c r="I69" s="7" t="s">
        <v>12</v>
      </c>
      <c r="J69" s="7" t="s">
        <v>22</v>
      </c>
      <c r="K69" s="7" t="s">
        <v>118</v>
      </c>
      <c r="L69" s="7" t="s">
        <v>118</v>
      </c>
      <c r="M69" s="9">
        <v>1</v>
      </c>
      <c r="N69" s="9"/>
      <c r="O69" s="7" t="s">
        <v>29</v>
      </c>
      <c r="P69" s="7" t="s">
        <v>29</v>
      </c>
      <c r="Q69" s="9"/>
      <c r="R69" s="7" t="s">
        <v>14</v>
      </c>
      <c r="S69" s="7" t="s">
        <v>14</v>
      </c>
      <c r="T69" s="7" t="s">
        <v>16</v>
      </c>
      <c r="U69" s="9"/>
      <c r="V69" s="10" t="s">
        <v>123</v>
      </c>
    </row>
    <row r="70" spans="2:22" ht="24.75" customHeight="1">
      <c r="B70" s="6" t="s">
        <v>293</v>
      </c>
      <c r="C70" s="7" t="s">
        <v>294</v>
      </c>
      <c r="D70" s="23">
        <v>43585</v>
      </c>
      <c r="E70" s="23">
        <v>43611</v>
      </c>
      <c r="F70" s="9">
        <v>1</v>
      </c>
      <c r="G70" s="9">
        <v>395</v>
      </c>
      <c r="H70" s="9">
        <f>G149/F149</f>
        <v>298.76190476190476</v>
      </c>
      <c r="I70" s="7" t="s">
        <v>13</v>
      </c>
      <c r="J70" s="7" t="s">
        <v>22</v>
      </c>
      <c r="K70" s="7" t="s">
        <v>340</v>
      </c>
      <c r="L70" s="7" t="s">
        <v>118</v>
      </c>
      <c r="M70" s="9">
        <v>1</v>
      </c>
      <c r="N70" s="9"/>
      <c r="O70" s="7" t="s">
        <v>92</v>
      </c>
      <c r="P70" s="7" t="s">
        <v>92</v>
      </c>
      <c r="Q70" s="9" t="s">
        <v>295</v>
      </c>
      <c r="R70" s="7" t="s">
        <v>14</v>
      </c>
      <c r="S70" s="7" t="s">
        <v>14</v>
      </c>
      <c r="T70" s="7" t="s">
        <v>16</v>
      </c>
      <c r="U70" s="7"/>
      <c r="V70" s="10" t="s">
        <v>257</v>
      </c>
    </row>
    <row r="71" spans="2:22" ht="12.75" customHeight="1">
      <c r="B71" s="6" t="s">
        <v>296</v>
      </c>
      <c r="C71" s="7" t="s">
        <v>297</v>
      </c>
      <c r="D71" s="23">
        <v>43611</v>
      </c>
      <c r="E71" s="23">
        <v>43616</v>
      </c>
      <c r="F71" s="9">
        <v>1</v>
      </c>
      <c r="G71" s="9">
        <v>355</v>
      </c>
      <c r="H71" s="9">
        <f>G149/F149</f>
        <v>298.76190476190476</v>
      </c>
      <c r="I71" s="7" t="s">
        <v>13</v>
      </c>
      <c r="J71" s="7" t="s">
        <v>22</v>
      </c>
      <c r="K71" s="7" t="s">
        <v>118</v>
      </c>
      <c r="L71" s="7" t="s">
        <v>118</v>
      </c>
      <c r="M71" s="9">
        <v>1</v>
      </c>
      <c r="N71" s="9"/>
      <c r="O71" s="7" t="s">
        <v>29</v>
      </c>
      <c r="P71" s="7" t="s">
        <v>29</v>
      </c>
      <c r="Q71" s="9"/>
      <c r="R71" s="7" t="s">
        <v>14</v>
      </c>
      <c r="S71" s="7" t="s">
        <v>14</v>
      </c>
      <c r="T71" s="7" t="s">
        <v>17</v>
      </c>
      <c r="U71" s="7"/>
      <c r="V71" s="10" t="s">
        <v>123</v>
      </c>
    </row>
    <row r="72" spans="2:22" ht="12.75" customHeight="1">
      <c r="B72" s="6" t="s">
        <v>298</v>
      </c>
      <c r="C72" s="7" t="s">
        <v>299</v>
      </c>
      <c r="D72" s="23">
        <v>43607</v>
      </c>
      <c r="E72" s="23">
        <v>43623</v>
      </c>
      <c r="F72" s="9">
        <v>1</v>
      </c>
      <c r="G72" s="9">
        <v>240</v>
      </c>
      <c r="H72" s="9">
        <f>G149/F149</f>
        <v>298.76190476190476</v>
      </c>
      <c r="I72" s="7" t="s">
        <v>12</v>
      </c>
      <c r="J72" s="7" t="s">
        <v>21</v>
      </c>
      <c r="K72" s="7" t="s">
        <v>118</v>
      </c>
      <c r="L72" s="7" t="s">
        <v>118</v>
      </c>
      <c r="M72" s="9">
        <v>1</v>
      </c>
      <c r="N72" s="9"/>
      <c r="O72" s="7" t="s">
        <v>29</v>
      </c>
      <c r="P72" s="7" t="s">
        <v>28</v>
      </c>
      <c r="Q72" t="s">
        <v>300</v>
      </c>
      <c r="R72" s="7" t="s">
        <v>14</v>
      </c>
      <c r="S72" s="7" t="s">
        <v>14</v>
      </c>
      <c r="T72" s="7" t="s">
        <v>16</v>
      </c>
      <c r="U72" s="9"/>
      <c r="V72" s="10" t="s">
        <v>211</v>
      </c>
    </row>
    <row r="73" spans="2:22" ht="25.5" customHeight="1">
      <c r="B73" s="6" t="s">
        <v>301</v>
      </c>
      <c r="C73" s="7" t="s">
        <v>302</v>
      </c>
      <c r="D73" s="23">
        <v>43596</v>
      </c>
      <c r="E73" s="23">
        <v>43622</v>
      </c>
      <c r="F73" s="9">
        <v>1</v>
      </c>
      <c r="G73" s="9">
        <v>253</v>
      </c>
      <c r="H73" s="9">
        <f>G149/F149</f>
        <v>298.76190476190476</v>
      </c>
      <c r="I73" s="7" t="s">
        <v>12</v>
      </c>
      <c r="J73" s="7" t="s">
        <v>22</v>
      </c>
      <c r="K73" s="7" t="s">
        <v>340</v>
      </c>
      <c r="L73" s="7" t="s">
        <v>122</v>
      </c>
      <c r="M73" s="9"/>
      <c r="N73" s="9"/>
      <c r="O73" s="7" t="s">
        <v>29</v>
      </c>
      <c r="P73" s="7" t="s">
        <v>29</v>
      </c>
      <c r="Q73" s="7"/>
      <c r="R73" s="7" t="s">
        <v>14</v>
      </c>
      <c r="S73" s="7" t="s">
        <v>14</v>
      </c>
      <c r="T73" s="7" t="s">
        <v>16</v>
      </c>
      <c r="U73" s="7"/>
      <c r="V73" s="10" t="s">
        <v>166</v>
      </c>
    </row>
    <row r="74" spans="2:22" ht="12.75" customHeight="1">
      <c r="B74" s="6" t="s">
        <v>303</v>
      </c>
      <c r="C74" s="7" t="s">
        <v>290</v>
      </c>
      <c r="D74" s="23">
        <v>43623</v>
      </c>
      <c r="E74" s="23">
        <v>43623</v>
      </c>
      <c r="F74" s="9">
        <v>1</v>
      </c>
      <c r="G74" s="9">
        <v>144</v>
      </c>
      <c r="H74" s="9">
        <f>G149/F149</f>
        <v>298.76190476190476</v>
      </c>
      <c r="I74" s="7" t="s">
        <v>12</v>
      </c>
      <c r="J74" s="7" t="s">
        <v>22</v>
      </c>
      <c r="K74" s="7" t="s">
        <v>340</v>
      </c>
      <c r="L74" s="7" t="s">
        <v>118</v>
      </c>
      <c r="M74" s="9">
        <v>1</v>
      </c>
      <c r="N74" s="9"/>
      <c r="O74" s="7" t="s">
        <v>29</v>
      </c>
      <c r="P74" s="7" t="s">
        <v>29</v>
      </c>
      <c r="Q74" s="9"/>
      <c r="R74" s="7" t="s">
        <v>14</v>
      </c>
      <c r="S74" s="7" t="s">
        <v>14</v>
      </c>
      <c r="T74" s="7" t="s">
        <v>16</v>
      </c>
      <c r="U74" s="9"/>
      <c r="V74" s="10" t="s">
        <v>166</v>
      </c>
    </row>
    <row r="75" spans="2:22" ht="12.75" customHeight="1">
      <c r="B75" s="6" t="s">
        <v>304</v>
      </c>
      <c r="C75" s="7" t="s">
        <v>305</v>
      </c>
      <c r="D75" s="23">
        <v>43623</v>
      </c>
      <c r="E75" s="23">
        <v>43624</v>
      </c>
      <c r="F75" s="9">
        <v>1</v>
      </c>
      <c r="G75" s="9">
        <v>215</v>
      </c>
      <c r="H75" s="9">
        <f>G149/F149</f>
        <v>298.76190476190476</v>
      </c>
      <c r="I75" s="7" t="s">
        <v>12</v>
      </c>
      <c r="J75" s="7" t="s">
        <v>21</v>
      </c>
      <c r="K75" s="7" t="s">
        <v>340</v>
      </c>
      <c r="L75" s="7" t="s">
        <v>122</v>
      </c>
      <c r="M75" s="9"/>
      <c r="N75" s="9"/>
      <c r="O75" s="7" t="s">
        <v>29</v>
      </c>
      <c r="P75" s="7" t="s">
        <v>29</v>
      </c>
      <c r="Q75" s="9"/>
      <c r="R75" s="7" t="s">
        <v>14</v>
      </c>
      <c r="S75" s="7" t="s">
        <v>14</v>
      </c>
      <c r="T75" s="7" t="s">
        <v>16</v>
      </c>
      <c r="U75" s="7"/>
      <c r="V75" s="10" t="s">
        <v>166</v>
      </c>
    </row>
    <row r="76" spans="2:22" ht="12.75" customHeight="1">
      <c r="B76" s="6" t="s">
        <v>306</v>
      </c>
      <c r="C76" s="7" t="s">
        <v>307</v>
      </c>
      <c r="D76" s="23">
        <v>43575</v>
      </c>
      <c r="E76" s="23">
        <v>43624</v>
      </c>
      <c r="F76" s="9">
        <v>1</v>
      </c>
      <c r="G76" s="9">
        <v>834</v>
      </c>
      <c r="H76" s="9">
        <f>G149/F149</f>
        <v>298.76190476190476</v>
      </c>
      <c r="I76" s="7" t="s">
        <v>13</v>
      </c>
      <c r="J76" s="7" t="s">
        <v>22</v>
      </c>
      <c r="K76" s="7" t="s">
        <v>340</v>
      </c>
      <c r="L76" s="7" t="s">
        <v>122</v>
      </c>
      <c r="M76" s="9"/>
      <c r="N76" s="9">
        <v>1</v>
      </c>
      <c r="O76" s="7" t="s">
        <v>33</v>
      </c>
      <c r="P76" s="7" t="s">
        <v>33</v>
      </c>
      <c r="Q76" s="9"/>
      <c r="R76" s="7" t="s">
        <v>15</v>
      </c>
      <c r="S76" s="7" t="s">
        <v>14</v>
      </c>
      <c r="T76" s="7" t="s">
        <v>16</v>
      </c>
      <c r="U76" s="9"/>
      <c r="V76" s="10" t="s">
        <v>156</v>
      </c>
    </row>
    <row r="77" spans="2:22" ht="25.5" customHeight="1">
      <c r="B77" s="6" t="s">
        <v>308</v>
      </c>
      <c r="C77" s="7" t="s">
        <v>278</v>
      </c>
      <c r="D77" s="23">
        <v>43601</v>
      </c>
      <c r="E77" s="23">
        <v>43602</v>
      </c>
      <c r="F77" s="9">
        <v>1</v>
      </c>
      <c r="G77" s="9">
        <v>232</v>
      </c>
      <c r="H77" s="9">
        <f>G149/F149</f>
        <v>298.76190476190476</v>
      </c>
      <c r="I77" s="7" t="s">
        <v>12</v>
      </c>
      <c r="J77" s="7" t="s">
        <v>22</v>
      </c>
      <c r="K77" s="7" t="s">
        <v>118</v>
      </c>
      <c r="L77" s="7" t="s">
        <v>122</v>
      </c>
      <c r="M77" s="9"/>
      <c r="N77" s="9"/>
      <c r="O77" s="7" t="s">
        <v>33</v>
      </c>
      <c r="P77" s="7" t="s">
        <v>33</v>
      </c>
      <c r="Q77" s="9"/>
      <c r="R77" s="7" t="s">
        <v>15</v>
      </c>
      <c r="S77" s="7" t="s">
        <v>14</v>
      </c>
      <c r="T77" s="7" t="s">
        <v>17</v>
      </c>
      <c r="U77" s="7"/>
      <c r="V77" s="10" t="s">
        <v>123</v>
      </c>
    </row>
    <row r="78" spans="2:22" ht="12.75" customHeight="1">
      <c r="B78" s="6" t="s">
        <v>309</v>
      </c>
      <c r="C78" s="7" t="s">
        <v>310</v>
      </c>
      <c r="D78" s="23">
        <v>43620</v>
      </c>
      <c r="E78" s="23">
        <v>43624</v>
      </c>
      <c r="F78" s="9">
        <v>1</v>
      </c>
      <c r="G78" s="9">
        <v>320</v>
      </c>
      <c r="H78" s="9">
        <f>G149/F149</f>
        <v>298.76190476190476</v>
      </c>
      <c r="I78" s="7" t="s">
        <v>12</v>
      </c>
      <c r="J78" s="7" t="s">
        <v>22</v>
      </c>
      <c r="K78" s="7" t="s">
        <v>118</v>
      </c>
      <c r="L78" s="7" t="s">
        <v>118</v>
      </c>
      <c r="M78" s="9">
        <v>1</v>
      </c>
      <c r="N78" s="9"/>
      <c r="O78" s="7" t="s">
        <v>93</v>
      </c>
      <c r="P78" s="7" t="s">
        <v>28</v>
      </c>
      <c r="Q78" s="7"/>
      <c r="R78" s="7" t="s">
        <v>14</v>
      </c>
      <c r="S78" s="7" t="s">
        <v>14</v>
      </c>
      <c r="T78" s="7" t="s">
        <v>159</v>
      </c>
      <c r="U78" s="9"/>
      <c r="V78" s="10" t="s">
        <v>160</v>
      </c>
    </row>
    <row r="79" spans="2:22" ht="12.75" customHeight="1">
      <c r="B79" s="6" t="s">
        <v>311</v>
      </c>
      <c r="C79" s="7" t="s">
        <v>312</v>
      </c>
      <c r="D79" s="23">
        <v>43624</v>
      </c>
      <c r="E79" s="23">
        <v>43624</v>
      </c>
      <c r="F79" s="9">
        <v>1</v>
      </c>
      <c r="G79" s="9">
        <v>30</v>
      </c>
      <c r="H79" s="9">
        <f>G149/F149</f>
        <v>298.76190476190476</v>
      </c>
      <c r="I79" s="7" t="s">
        <v>12</v>
      </c>
      <c r="J79" s="7" t="s">
        <v>22</v>
      </c>
      <c r="K79" s="7" t="s">
        <v>118</v>
      </c>
      <c r="L79" s="7" t="s">
        <v>122</v>
      </c>
      <c r="M79" s="9">
        <v>1</v>
      </c>
      <c r="N79" s="9"/>
      <c r="O79" s="7" t="s">
        <v>28</v>
      </c>
      <c r="P79" s="7" t="s">
        <v>28</v>
      </c>
      <c r="Q79" s="9" t="s">
        <v>195</v>
      </c>
      <c r="R79" s="7" t="s">
        <v>14</v>
      </c>
      <c r="S79" s="7" t="s">
        <v>14</v>
      </c>
      <c r="T79" s="7" t="s">
        <v>16</v>
      </c>
      <c r="U79" s="7"/>
      <c r="V79" s="10" t="s">
        <v>166</v>
      </c>
    </row>
    <row r="80" spans="2:22" ht="12.75" customHeight="1">
      <c r="B80" s="6" t="s">
        <v>313</v>
      </c>
      <c r="C80" s="7" t="s">
        <v>314</v>
      </c>
      <c r="D80" s="23">
        <v>43624</v>
      </c>
      <c r="E80" s="23">
        <v>43629</v>
      </c>
      <c r="F80" s="9">
        <v>1</v>
      </c>
      <c r="G80" s="9">
        <v>273</v>
      </c>
      <c r="H80" s="9">
        <f>G149/F149</f>
        <v>298.76190476190476</v>
      </c>
      <c r="I80" s="7" t="s">
        <v>13</v>
      </c>
      <c r="J80" s="7" t="s">
        <v>22</v>
      </c>
      <c r="K80" s="7" t="s">
        <v>118</v>
      </c>
      <c r="L80" s="7" t="s">
        <v>118</v>
      </c>
      <c r="M80" s="9"/>
      <c r="N80" s="9"/>
      <c r="O80" s="7" t="s">
        <v>315</v>
      </c>
      <c r="P80" s="7" t="s">
        <v>315</v>
      </c>
      <c r="Q80" s="9"/>
      <c r="R80" s="7" t="s">
        <v>14</v>
      </c>
      <c r="S80" s="7" t="s">
        <v>14</v>
      </c>
      <c r="T80" s="7" t="s">
        <v>17</v>
      </c>
      <c r="U80" s="7"/>
      <c r="V80" s="10" t="s">
        <v>123</v>
      </c>
    </row>
    <row r="81" spans="2:22" ht="12.75" customHeight="1">
      <c r="B81" s="6" t="s">
        <v>316</v>
      </c>
      <c r="C81" s="7" t="s">
        <v>317</v>
      </c>
      <c r="D81" s="23">
        <v>43625</v>
      </c>
      <c r="E81" s="23">
        <v>43629</v>
      </c>
      <c r="F81" s="9">
        <v>1</v>
      </c>
      <c r="G81" s="9">
        <v>368</v>
      </c>
      <c r="H81" s="9">
        <f>G149/F149</f>
        <v>298.76190476190476</v>
      </c>
      <c r="I81" s="7" t="s">
        <v>12</v>
      </c>
      <c r="J81" s="7" t="s">
        <v>22</v>
      </c>
      <c r="K81" s="7" t="s">
        <v>118</v>
      </c>
      <c r="L81" s="7" t="s">
        <v>122</v>
      </c>
      <c r="M81" s="9">
        <v>1</v>
      </c>
      <c r="N81" s="9"/>
      <c r="O81" s="7" t="s">
        <v>39</v>
      </c>
      <c r="P81" s="7" t="s">
        <v>39</v>
      </c>
      <c r="Q81" s="9"/>
      <c r="R81" s="7" t="s">
        <v>24</v>
      </c>
      <c r="S81" s="7" t="s">
        <v>14</v>
      </c>
      <c r="T81" s="7" t="s">
        <v>17</v>
      </c>
      <c r="U81" s="7"/>
      <c r="V81" s="10" t="s">
        <v>123</v>
      </c>
    </row>
    <row r="82" spans="2:22" ht="12.75" customHeight="1">
      <c r="B82" s="6" t="s">
        <v>318</v>
      </c>
      <c r="C82" s="7" t="s">
        <v>319</v>
      </c>
      <c r="D82" s="23">
        <v>43630</v>
      </c>
      <c r="E82" s="23">
        <v>43630</v>
      </c>
      <c r="F82" s="9">
        <v>1</v>
      </c>
      <c r="G82" s="9">
        <v>120</v>
      </c>
      <c r="H82" s="9">
        <f>G149/F149</f>
        <v>298.76190476190476</v>
      </c>
      <c r="I82" s="7" t="s">
        <v>12</v>
      </c>
      <c r="J82" s="7" t="s">
        <v>22</v>
      </c>
      <c r="K82" s="7" t="s">
        <v>340</v>
      </c>
      <c r="L82" s="7" t="s">
        <v>118</v>
      </c>
      <c r="M82" s="9">
        <v>1</v>
      </c>
      <c r="N82" s="9"/>
      <c r="O82" s="7" t="s">
        <v>29</v>
      </c>
      <c r="P82" s="7" t="s">
        <v>29</v>
      </c>
      <c r="Q82" s="9"/>
      <c r="R82" s="7" t="s">
        <v>14</v>
      </c>
      <c r="S82" s="7" t="s">
        <v>14</v>
      </c>
      <c r="T82" s="7" t="s">
        <v>16</v>
      </c>
      <c r="U82" s="7"/>
      <c r="V82" s="10" t="s">
        <v>166</v>
      </c>
    </row>
    <row r="83" spans="2:22" ht="12.6" customHeight="1">
      <c r="B83" s="6" t="s">
        <v>320</v>
      </c>
      <c r="C83" s="7" t="s">
        <v>321</v>
      </c>
      <c r="D83" s="23">
        <v>43625</v>
      </c>
      <c r="E83" s="23">
        <v>43630</v>
      </c>
      <c r="F83" s="9">
        <v>1</v>
      </c>
      <c r="G83" s="9">
        <v>368</v>
      </c>
      <c r="H83" s="9">
        <f>G149/F149</f>
        <v>298.76190476190476</v>
      </c>
      <c r="I83" s="7" t="s">
        <v>12</v>
      </c>
      <c r="J83" s="7" t="s">
        <v>21</v>
      </c>
      <c r="K83" s="7" t="s">
        <v>118</v>
      </c>
      <c r="L83" s="7" t="s">
        <v>122</v>
      </c>
      <c r="M83" s="9"/>
      <c r="N83" s="9"/>
      <c r="O83" s="7" t="s">
        <v>322</v>
      </c>
      <c r="P83" s="7" t="s">
        <v>29</v>
      </c>
      <c r="Q83" s="9"/>
      <c r="R83" s="7" t="s">
        <v>14</v>
      </c>
      <c r="S83" s="7" t="s">
        <v>14</v>
      </c>
      <c r="T83" s="7" t="s">
        <v>159</v>
      </c>
      <c r="U83" s="7"/>
      <c r="V83" s="10" t="s">
        <v>160</v>
      </c>
    </row>
    <row r="84" spans="2:22" ht="12.75" customHeight="1">
      <c r="B84" s="6" t="s">
        <v>323</v>
      </c>
      <c r="C84" s="7" t="s">
        <v>324</v>
      </c>
      <c r="D84" s="23">
        <v>43633</v>
      </c>
      <c r="E84" s="23">
        <v>43633</v>
      </c>
      <c r="F84" s="9">
        <v>1</v>
      </c>
      <c r="G84" s="9">
        <v>112</v>
      </c>
      <c r="H84" s="9">
        <f>G149/F149</f>
        <v>298.76190476190476</v>
      </c>
      <c r="I84" s="7" t="s">
        <v>12</v>
      </c>
      <c r="J84" s="7" t="s">
        <v>22</v>
      </c>
      <c r="K84" s="7" t="s">
        <v>118</v>
      </c>
      <c r="L84" s="7" t="s">
        <v>118</v>
      </c>
      <c r="M84" s="9">
        <v>1</v>
      </c>
      <c r="N84" s="9"/>
      <c r="O84" s="7" t="s">
        <v>325</v>
      </c>
      <c r="P84" s="7" t="s">
        <v>33</v>
      </c>
      <c r="Q84" s="7"/>
      <c r="R84" s="7" t="s">
        <v>15</v>
      </c>
      <c r="S84" s="7" t="s">
        <v>14</v>
      </c>
      <c r="T84" s="7" t="s">
        <v>17</v>
      </c>
      <c r="U84" s="9"/>
      <c r="V84" s="10" t="s">
        <v>123</v>
      </c>
    </row>
    <row r="85" spans="2:22" ht="25.8" customHeight="1">
      <c r="B85" s="6" t="s">
        <v>326</v>
      </c>
      <c r="C85" s="7" t="s">
        <v>327</v>
      </c>
      <c r="D85" s="23">
        <v>43631</v>
      </c>
      <c r="E85" s="23">
        <v>43634</v>
      </c>
      <c r="F85" s="9">
        <v>1</v>
      </c>
      <c r="G85" s="9">
        <v>224</v>
      </c>
      <c r="H85" s="9">
        <f>G149/F149</f>
        <v>298.76190476190476</v>
      </c>
      <c r="I85" s="7" t="s">
        <v>12</v>
      </c>
      <c r="J85" s="7" t="s">
        <v>21</v>
      </c>
      <c r="K85" s="7" t="s">
        <v>118</v>
      </c>
      <c r="L85" s="7" t="s">
        <v>118</v>
      </c>
      <c r="M85" s="9">
        <v>1</v>
      </c>
      <c r="N85" s="9"/>
      <c r="O85" s="9" t="s">
        <v>28</v>
      </c>
      <c r="P85" s="9" t="s">
        <v>28</v>
      </c>
      <c r="Q85" s="9"/>
      <c r="R85" s="7" t="s">
        <v>14</v>
      </c>
      <c r="S85" s="7" t="s">
        <v>14</v>
      </c>
      <c r="T85" s="7" t="s">
        <v>159</v>
      </c>
      <c r="U85" s="9"/>
      <c r="V85" s="10" t="s">
        <v>160</v>
      </c>
    </row>
    <row r="86" spans="2:22" ht="12.6" customHeight="1">
      <c r="B86" s="6" t="s">
        <v>328</v>
      </c>
      <c r="C86" s="7" t="s">
        <v>329</v>
      </c>
      <c r="D86" s="23">
        <v>43634</v>
      </c>
      <c r="E86" s="23">
        <v>43635</v>
      </c>
      <c r="F86" s="9">
        <v>1</v>
      </c>
      <c r="G86" s="9">
        <v>512</v>
      </c>
      <c r="H86" s="9">
        <f>G149/F149</f>
        <v>298.76190476190476</v>
      </c>
      <c r="I86" s="7" t="s">
        <v>12</v>
      </c>
      <c r="J86" s="7" t="s">
        <v>22</v>
      </c>
      <c r="K86" s="7" t="s">
        <v>118</v>
      </c>
      <c r="L86" s="7" t="s">
        <v>122</v>
      </c>
      <c r="M86" s="9"/>
      <c r="N86" s="9"/>
      <c r="O86" s="9" t="s">
        <v>28</v>
      </c>
      <c r="P86" s="9" t="s">
        <v>28</v>
      </c>
      <c r="Q86" s="9"/>
      <c r="R86" s="7" t="s">
        <v>14</v>
      </c>
      <c r="S86" s="7" t="s">
        <v>14</v>
      </c>
      <c r="T86" s="7" t="s">
        <v>17</v>
      </c>
      <c r="U86" s="7"/>
      <c r="V86" s="10" t="s">
        <v>123</v>
      </c>
    </row>
    <row r="87" spans="2:22" ht="26.4">
      <c r="B87" s="6" t="s">
        <v>330</v>
      </c>
      <c r="C87" s="7" t="s">
        <v>331</v>
      </c>
      <c r="D87" s="23">
        <v>43588</v>
      </c>
      <c r="E87" s="23">
        <v>43638</v>
      </c>
      <c r="F87" s="9">
        <v>1</v>
      </c>
      <c r="G87" s="9">
        <v>125</v>
      </c>
      <c r="H87" s="9">
        <f>G149/F149</f>
        <v>298.76190476190476</v>
      </c>
      <c r="I87" s="7" t="s">
        <v>12</v>
      </c>
      <c r="J87" s="7" t="s">
        <v>22</v>
      </c>
      <c r="K87" s="7" t="s">
        <v>340</v>
      </c>
      <c r="L87" s="7" t="s">
        <v>118</v>
      </c>
      <c r="M87" s="9">
        <v>1</v>
      </c>
      <c r="N87" s="9"/>
      <c r="O87" s="9" t="s">
        <v>28</v>
      </c>
      <c r="P87" s="9" t="s">
        <v>28</v>
      </c>
      <c r="Q87" s="9" t="s">
        <v>107</v>
      </c>
      <c r="R87" s="7" t="s">
        <v>14</v>
      </c>
      <c r="S87" s="7" t="s">
        <v>14</v>
      </c>
      <c r="T87" s="7" t="s">
        <v>16</v>
      </c>
      <c r="U87" s="14" t="s">
        <v>150</v>
      </c>
      <c r="V87" s="10" t="s">
        <v>135</v>
      </c>
    </row>
    <row r="88" spans="2:22" ht="12.75" customHeight="1">
      <c r="B88" s="6" t="s">
        <v>332</v>
      </c>
      <c r="C88" s="7" t="s">
        <v>333</v>
      </c>
      <c r="D88" s="23">
        <v>43630</v>
      </c>
      <c r="E88" s="23">
        <v>43640</v>
      </c>
      <c r="F88" s="9">
        <v>1</v>
      </c>
      <c r="G88" s="9">
        <v>447</v>
      </c>
      <c r="H88" s="9">
        <f>G149/F149</f>
        <v>298.76190476190476</v>
      </c>
      <c r="I88" s="7" t="s">
        <v>13</v>
      </c>
      <c r="J88" s="7" t="s">
        <v>22</v>
      </c>
      <c r="K88" s="7" t="s">
        <v>118</v>
      </c>
      <c r="L88" s="7" t="s">
        <v>118</v>
      </c>
      <c r="M88" s="9">
        <v>1</v>
      </c>
      <c r="N88" s="9"/>
      <c r="O88" s="7" t="s">
        <v>29</v>
      </c>
      <c r="P88" s="7" t="s">
        <v>29</v>
      </c>
      <c r="Q88" s="9"/>
      <c r="R88" s="7" t="s">
        <v>14</v>
      </c>
      <c r="S88" s="7" t="s">
        <v>14</v>
      </c>
      <c r="T88" s="7" t="s">
        <v>17</v>
      </c>
      <c r="U88" s="7"/>
      <c r="V88" s="10" t="s">
        <v>123</v>
      </c>
    </row>
    <row r="89" spans="2:22" ht="12.75" customHeight="1">
      <c r="B89" s="6" t="s">
        <v>334</v>
      </c>
      <c r="C89" s="7" t="s">
        <v>335</v>
      </c>
      <c r="D89" s="23">
        <v>43640</v>
      </c>
      <c r="E89" s="23">
        <v>43640</v>
      </c>
      <c r="F89" s="9">
        <v>1</v>
      </c>
      <c r="G89" s="9">
        <v>374</v>
      </c>
      <c r="H89" s="9">
        <f>G149/F149</f>
        <v>298.76190476190476</v>
      </c>
      <c r="I89" s="7" t="s">
        <v>12</v>
      </c>
      <c r="J89" s="7" t="s">
        <v>22</v>
      </c>
      <c r="K89" s="7" t="s">
        <v>118</v>
      </c>
      <c r="L89" s="7" t="s">
        <v>118</v>
      </c>
      <c r="M89" s="9"/>
      <c r="N89" s="9"/>
      <c r="O89" s="7" t="s">
        <v>29</v>
      </c>
      <c r="P89" s="7" t="s">
        <v>29</v>
      </c>
      <c r="Q89" s="9"/>
      <c r="R89" s="7" t="s">
        <v>14</v>
      </c>
      <c r="S89" s="7" t="s">
        <v>14</v>
      </c>
      <c r="T89" s="7" t="s">
        <v>16</v>
      </c>
      <c r="U89" s="7"/>
      <c r="V89" s="10" t="s">
        <v>166</v>
      </c>
    </row>
    <row r="90" spans="2:22" ht="12.75" customHeight="1">
      <c r="B90" s="6" t="s">
        <v>336</v>
      </c>
      <c r="C90" s="7" t="s">
        <v>337</v>
      </c>
      <c r="D90" s="23">
        <v>43606</v>
      </c>
      <c r="E90" s="23">
        <v>43643</v>
      </c>
      <c r="F90" s="9">
        <v>1</v>
      </c>
      <c r="G90" s="9">
        <v>527</v>
      </c>
      <c r="H90" s="9">
        <f>G149/F149</f>
        <v>298.76190476190476</v>
      </c>
      <c r="I90" s="7" t="s">
        <v>13</v>
      </c>
      <c r="J90" s="7" t="s">
        <v>21</v>
      </c>
      <c r="K90" s="7" t="s">
        <v>340</v>
      </c>
      <c r="L90" s="7" t="s">
        <v>118</v>
      </c>
      <c r="M90" s="9"/>
      <c r="N90" s="9"/>
      <c r="O90" s="7" t="s">
        <v>338</v>
      </c>
      <c r="P90" s="7" t="s">
        <v>29</v>
      </c>
      <c r="Q90" s="9"/>
      <c r="R90" s="7" t="s">
        <v>14</v>
      </c>
      <c r="S90" s="7" t="s">
        <v>14</v>
      </c>
      <c r="T90" s="7" t="s">
        <v>16</v>
      </c>
      <c r="U90" s="9"/>
      <c r="V90" s="10" t="s">
        <v>140</v>
      </c>
    </row>
    <row r="91" spans="2:22" ht="26.4">
      <c r="B91" s="6" t="s">
        <v>1038</v>
      </c>
      <c r="C91" s="7" t="s">
        <v>256</v>
      </c>
      <c r="D91" s="23">
        <v>43646</v>
      </c>
      <c r="E91" s="8">
        <v>43658</v>
      </c>
      <c r="F91" s="9">
        <v>1</v>
      </c>
      <c r="G91" s="9">
        <v>956</v>
      </c>
      <c r="H91" s="9">
        <f>G149/F149</f>
        <v>298.76190476190476</v>
      </c>
      <c r="I91" s="7" t="s">
        <v>13</v>
      </c>
      <c r="J91" s="7" t="s">
        <v>22</v>
      </c>
      <c r="K91" s="7" t="s">
        <v>340</v>
      </c>
      <c r="L91" s="7" t="s">
        <v>118</v>
      </c>
      <c r="M91" s="9"/>
      <c r="N91" s="9"/>
      <c r="O91" s="7" t="s">
        <v>32</v>
      </c>
      <c r="P91" s="7" t="s">
        <v>32</v>
      </c>
      <c r="Q91" s="9"/>
      <c r="R91" s="7" t="s">
        <v>14</v>
      </c>
      <c r="S91" s="7" t="s">
        <v>14</v>
      </c>
      <c r="T91" s="7" t="s">
        <v>16</v>
      </c>
      <c r="U91" s="7"/>
      <c r="V91" s="10" t="s">
        <v>257</v>
      </c>
    </row>
    <row r="92" spans="2:22" ht="26.4">
      <c r="B92" s="6" t="s">
        <v>1039</v>
      </c>
      <c r="C92" s="7" t="s">
        <v>1040</v>
      </c>
      <c r="D92" s="8">
        <v>43659</v>
      </c>
      <c r="E92" s="8">
        <v>43659</v>
      </c>
      <c r="F92" s="9">
        <v>1</v>
      </c>
      <c r="G92" s="9">
        <v>174</v>
      </c>
      <c r="H92" s="9">
        <f>G149/F149</f>
        <v>298.76190476190476</v>
      </c>
      <c r="I92" s="7" t="s">
        <v>12</v>
      </c>
      <c r="J92" s="7" t="s">
        <v>22</v>
      </c>
      <c r="K92" s="7" t="s">
        <v>340</v>
      </c>
      <c r="L92" s="7" t="s">
        <v>118</v>
      </c>
      <c r="M92" s="9">
        <v>1</v>
      </c>
      <c r="N92" s="9"/>
      <c r="O92" s="7" t="s">
        <v>28</v>
      </c>
      <c r="P92" s="7" t="s">
        <v>28</v>
      </c>
      <c r="Q92" s="9" t="s">
        <v>107</v>
      </c>
      <c r="R92" s="7" t="s">
        <v>14</v>
      </c>
      <c r="S92" s="7" t="s">
        <v>14</v>
      </c>
      <c r="T92" s="7" t="s">
        <v>17</v>
      </c>
      <c r="U92" s="7"/>
      <c r="V92" s="10" t="s">
        <v>579</v>
      </c>
    </row>
    <row r="93" spans="2:22" ht="26.4">
      <c r="B93" s="6" t="s">
        <v>1041</v>
      </c>
      <c r="C93" s="7" t="s">
        <v>1042</v>
      </c>
      <c r="D93" s="8">
        <v>43519</v>
      </c>
      <c r="E93" s="8">
        <v>43664</v>
      </c>
      <c r="F93" s="9">
        <v>1</v>
      </c>
      <c r="G93" s="9">
        <v>240</v>
      </c>
      <c r="H93" s="9">
        <f>G149/F149</f>
        <v>298.76190476190476</v>
      </c>
      <c r="I93" s="7" t="s">
        <v>12</v>
      </c>
      <c r="J93" s="7" t="s">
        <v>21</v>
      </c>
      <c r="K93" s="7" t="s">
        <v>340</v>
      </c>
      <c r="L93" s="7" t="s">
        <v>118</v>
      </c>
      <c r="M93" s="9"/>
      <c r="N93" s="9"/>
      <c r="O93" s="7" t="s">
        <v>29</v>
      </c>
      <c r="P93" s="7" t="s">
        <v>29</v>
      </c>
      <c r="Q93" s="9"/>
      <c r="R93" s="7" t="s">
        <v>14</v>
      </c>
      <c r="S93" s="7" t="s">
        <v>14</v>
      </c>
      <c r="T93" s="7" t="s">
        <v>159</v>
      </c>
      <c r="U93" s="7"/>
      <c r="V93" s="10" t="s">
        <v>160</v>
      </c>
    </row>
    <row r="94" spans="2:22" ht="12.75" customHeight="1">
      <c r="B94" s="6" t="s">
        <v>1043</v>
      </c>
      <c r="C94" s="7" t="s">
        <v>1044</v>
      </c>
      <c r="D94" s="8">
        <v>43647</v>
      </c>
      <c r="E94" s="8">
        <v>43666</v>
      </c>
      <c r="F94" s="9">
        <v>1</v>
      </c>
      <c r="G94" s="9">
        <v>456</v>
      </c>
      <c r="H94" s="9">
        <f>G149/F149</f>
        <v>298.76190476190476</v>
      </c>
      <c r="I94" s="7" t="s">
        <v>12</v>
      </c>
      <c r="J94" s="7" t="s">
        <v>22</v>
      </c>
      <c r="K94" s="7" t="s">
        <v>118</v>
      </c>
      <c r="L94" s="7" t="s">
        <v>118</v>
      </c>
      <c r="M94" s="9">
        <v>1</v>
      </c>
      <c r="N94" s="9"/>
      <c r="O94" s="7" t="s">
        <v>93</v>
      </c>
      <c r="P94" s="7" t="s">
        <v>28</v>
      </c>
      <c r="Q94" s="9"/>
      <c r="R94" s="7" t="s">
        <v>14</v>
      </c>
      <c r="S94" s="7" t="s">
        <v>14</v>
      </c>
      <c r="T94" s="7" t="s">
        <v>16</v>
      </c>
      <c r="U94" s="7"/>
      <c r="V94" s="10" t="s">
        <v>119</v>
      </c>
    </row>
    <row r="95" spans="2:22" ht="12.75" customHeight="1">
      <c r="B95" s="6" t="s">
        <v>1045</v>
      </c>
      <c r="C95" s="7" t="s">
        <v>1046</v>
      </c>
      <c r="D95" s="8">
        <v>43464</v>
      </c>
      <c r="E95" s="8">
        <v>43667</v>
      </c>
      <c r="F95" s="9">
        <v>1</v>
      </c>
      <c r="G95" s="9">
        <v>656</v>
      </c>
      <c r="H95" s="9">
        <f>G149/F149</f>
        <v>298.76190476190476</v>
      </c>
      <c r="I95" s="7" t="s">
        <v>12</v>
      </c>
      <c r="J95" s="7" t="s">
        <v>21</v>
      </c>
      <c r="K95" s="7" t="s">
        <v>340</v>
      </c>
      <c r="L95" s="7" t="s">
        <v>122</v>
      </c>
      <c r="M95" s="9">
        <v>1</v>
      </c>
      <c r="N95" s="9"/>
      <c r="O95" s="7" t="s">
        <v>110</v>
      </c>
      <c r="P95" s="7" t="s">
        <v>33</v>
      </c>
      <c r="Q95" s="9"/>
      <c r="R95" s="7" t="s">
        <v>15</v>
      </c>
      <c r="S95" s="7" t="s">
        <v>14</v>
      </c>
      <c r="T95" s="7" t="s">
        <v>16</v>
      </c>
      <c r="U95" s="9"/>
      <c r="V95" s="10" t="s">
        <v>1047</v>
      </c>
    </row>
    <row r="96" spans="2:22" ht="12.75" customHeight="1">
      <c r="B96" s="6" t="s">
        <v>1048</v>
      </c>
      <c r="C96" s="7" t="s">
        <v>782</v>
      </c>
      <c r="D96" s="8">
        <v>43668</v>
      </c>
      <c r="E96" s="8">
        <v>43671</v>
      </c>
      <c r="F96" s="9">
        <v>1</v>
      </c>
      <c r="G96" s="9">
        <v>224</v>
      </c>
      <c r="H96" s="9">
        <f>G149/F149</f>
        <v>298.76190476190476</v>
      </c>
      <c r="I96" s="7" t="s">
        <v>13</v>
      </c>
      <c r="J96" s="7" t="s">
        <v>22</v>
      </c>
      <c r="K96" s="7" t="s">
        <v>118</v>
      </c>
      <c r="L96" s="7" t="s">
        <v>122</v>
      </c>
      <c r="M96" s="9">
        <v>1</v>
      </c>
      <c r="N96" s="9"/>
      <c r="O96" s="7" t="s">
        <v>29</v>
      </c>
      <c r="P96" s="7" t="s">
        <v>29</v>
      </c>
      <c r="Q96" s="9"/>
      <c r="R96" s="7" t="s">
        <v>14</v>
      </c>
      <c r="S96" s="7" t="s">
        <v>14</v>
      </c>
      <c r="T96" s="7" t="s">
        <v>17</v>
      </c>
      <c r="U96" s="7"/>
      <c r="V96" s="10" t="s">
        <v>123</v>
      </c>
    </row>
    <row r="97" spans="2:22" ht="12.75" customHeight="1">
      <c r="B97" s="6" t="s">
        <v>1049</v>
      </c>
      <c r="C97" s="7" t="s">
        <v>1050</v>
      </c>
      <c r="D97" s="8">
        <v>43536</v>
      </c>
      <c r="E97" s="8">
        <v>43672</v>
      </c>
      <c r="F97" s="9">
        <v>1</v>
      </c>
      <c r="G97" s="9">
        <v>298</v>
      </c>
      <c r="H97" s="9">
        <f>G149/F149</f>
        <v>298.76190476190476</v>
      </c>
      <c r="I97" s="7" t="s">
        <v>13</v>
      </c>
      <c r="J97" s="7" t="s">
        <v>21</v>
      </c>
      <c r="K97" s="7" t="s">
        <v>340</v>
      </c>
      <c r="L97" s="7" t="s">
        <v>122</v>
      </c>
      <c r="M97" s="9"/>
      <c r="N97" s="9"/>
      <c r="O97" s="7" t="s">
        <v>32</v>
      </c>
      <c r="P97" s="7" t="s">
        <v>32</v>
      </c>
      <c r="Q97" s="7"/>
      <c r="R97" s="7" t="s">
        <v>14</v>
      </c>
      <c r="S97" s="7" t="s">
        <v>14</v>
      </c>
      <c r="T97" s="7" t="s">
        <v>16</v>
      </c>
      <c r="U97" s="9"/>
      <c r="V97" s="10" t="s">
        <v>208</v>
      </c>
    </row>
    <row r="98" spans="2:22" ht="12.75" customHeight="1">
      <c r="B98" s="6" t="s">
        <v>1051</v>
      </c>
      <c r="C98" s="7" t="s">
        <v>1052</v>
      </c>
      <c r="D98" s="8">
        <v>43676</v>
      </c>
      <c r="E98" s="8">
        <v>43674</v>
      </c>
      <c r="F98" s="9">
        <v>1</v>
      </c>
      <c r="G98" s="9">
        <v>336</v>
      </c>
      <c r="H98" s="9">
        <f>G149/F149</f>
        <v>298.76190476190476</v>
      </c>
      <c r="I98" s="7" t="s">
        <v>12</v>
      </c>
      <c r="J98" s="7" t="s">
        <v>22</v>
      </c>
      <c r="K98" s="7" t="s">
        <v>118</v>
      </c>
      <c r="L98" s="7" t="s">
        <v>122</v>
      </c>
      <c r="M98" s="9">
        <v>1</v>
      </c>
      <c r="N98" s="9"/>
      <c r="O98" s="7" t="s">
        <v>1053</v>
      </c>
      <c r="P98" s="7" t="s">
        <v>32</v>
      </c>
      <c r="Q98" s="9"/>
      <c r="R98" s="7" t="s">
        <v>14</v>
      </c>
      <c r="S98" s="7" t="s">
        <v>14</v>
      </c>
      <c r="T98" s="7" t="s">
        <v>16</v>
      </c>
      <c r="U98" s="7"/>
      <c r="V98" s="10" t="s">
        <v>119</v>
      </c>
    </row>
    <row r="99" spans="2:22" ht="12.75" customHeight="1">
      <c r="B99" s="6" t="s">
        <v>1054</v>
      </c>
      <c r="C99" s="7" t="s">
        <v>1055</v>
      </c>
      <c r="D99" s="8">
        <v>43672</v>
      </c>
      <c r="E99" s="8">
        <v>43676</v>
      </c>
      <c r="F99" s="9">
        <v>1</v>
      </c>
      <c r="G99" s="9">
        <v>384</v>
      </c>
      <c r="H99" s="9">
        <f>G149/F149</f>
        <v>298.76190476190476</v>
      </c>
      <c r="I99" s="7" t="s">
        <v>13</v>
      </c>
      <c r="J99" s="7" t="s">
        <v>22</v>
      </c>
      <c r="K99" s="7" t="s">
        <v>118</v>
      </c>
      <c r="L99" s="7" t="s">
        <v>118</v>
      </c>
      <c r="M99" s="9">
        <v>1</v>
      </c>
      <c r="N99" s="9"/>
      <c r="O99" s="7" t="s">
        <v>1053</v>
      </c>
      <c r="P99" s="7" t="s">
        <v>29</v>
      </c>
      <c r="Q99" s="9"/>
      <c r="R99" s="7" t="s">
        <v>14</v>
      </c>
      <c r="S99" s="7" t="s">
        <v>14</v>
      </c>
      <c r="T99" s="7" t="s">
        <v>17</v>
      </c>
      <c r="U99" s="7"/>
      <c r="V99" s="10" t="s">
        <v>123</v>
      </c>
    </row>
    <row r="100" spans="2:22" ht="12.75" customHeight="1">
      <c r="B100" s="6" t="s">
        <v>1056</v>
      </c>
      <c r="C100" s="7" t="s">
        <v>218</v>
      </c>
      <c r="D100" s="8">
        <v>43678</v>
      </c>
      <c r="E100" s="8">
        <v>43679</v>
      </c>
      <c r="F100" s="9">
        <v>1</v>
      </c>
      <c r="G100" s="9">
        <v>350</v>
      </c>
      <c r="H100" s="9">
        <f>G149/F149</f>
        <v>298.76190476190476</v>
      </c>
      <c r="I100" s="7" t="s">
        <v>13</v>
      </c>
      <c r="J100" s="7" t="s">
        <v>21</v>
      </c>
      <c r="K100" s="7" t="s">
        <v>340</v>
      </c>
      <c r="L100" s="7" t="s">
        <v>118</v>
      </c>
      <c r="M100" s="9">
        <v>1</v>
      </c>
      <c r="N100" s="9"/>
      <c r="O100" s="7" t="s">
        <v>29</v>
      </c>
      <c r="P100" s="7" t="s">
        <v>29</v>
      </c>
      <c r="Q100" s="7" t="s">
        <v>219</v>
      </c>
      <c r="R100" s="7" t="s">
        <v>14</v>
      </c>
      <c r="S100" s="7" t="s">
        <v>14</v>
      </c>
      <c r="T100" s="7" t="s">
        <v>16</v>
      </c>
      <c r="U100" s="7"/>
      <c r="V100" s="10" t="s">
        <v>228</v>
      </c>
    </row>
    <row r="101" spans="2:22" ht="26.4">
      <c r="B101" s="6" t="s">
        <v>1057</v>
      </c>
      <c r="C101" s="7" t="s">
        <v>1058</v>
      </c>
      <c r="D101" s="8">
        <v>43677</v>
      </c>
      <c r="E101" s="8">
        <v>43680</v>
      </c>
      <c r="F101" s="9">
        <v>1</v>
      </c>
      <c r="G101" s="9">
        <v>320</v>
      </c>
      <c r="H101" s="9">
        <f>G149/F149</f>
        <v>298.76190476190476</v>
      </c>
      <c r="I101" s="7" t="s">
        <v>12</v>
      </c>
      <c r="J101" s="7" t="s">
        <v>21</v>
      </c>
      <c r="K101" s="7" t="s">
        <v>118</v>
      </c>
      <c r="L101" s="7" t="s">
        <v>118</v>
      </c>
      <c r="M101" s="9"/>
      <c r="N101" s="9"/>
      <c r="O101" s="7" t="s">
        <v>28</v>
      </c>
      <c r="P101" s="7" t="s">
        <v>28</v>
      </c>
      <c r="Q101" s="9"/>
      <c r="R101" s="7" t="s">
        <v>14</v>
      </c>
      <c r="S101" s="7" t="s">
        <v>14</v>
      </c>
      <c r="T101" s="7" t="s">
        <v>16</v>
      </c>
      <c r="U101" s="9" t="s">
        <v>163</v>
      </c>
      <c r="V101" s="10" t="s">
        <v>125</v>
      </c>
    </row>
    <row r="102" spans="2:22" ht="12.75" customHeight="1">
      <c r="B102" s="6" t="s">
        <v>1059</v>
      </c>
      <c r="C102" s="7" t="s">
        <v>165</v>
      </c>
      <c r="D102" s="8">
        <v>43680</v>
      </c>
      <c r="E102" s="8">
        <v>43682</v>
      </c>
      <c r="F102" s="9">
        <v>1</v>
      </c>
      <c r="G102" s="9">
        <v>160</v>
      </c>
      <c r="H102" s="9">
        <f>G149/F149</f>
        <v>298.76190476190476</v>
      </c>
      <c r="I102" s="7" t="s">
        <v>12</v>
      </c>
      <c r="J102" s="7" t="s">
        <v>22</v>
      </c>
      <c r="K102" s="7" t="s">
        <v>118</v>
      </c>
      <c r="L102" s="7" t="s">
        <v>122</v>
      </c>
      <c r="M102" s="9">
        <v>1</v>
      </c>
      <c r="N102" s="9"/>
      <c r="O102" s="7" t="s">
        <v>28</v>
      </c>
      <c r="P102" s="7" t="s">
        <v>28</v>
      </c>
      <c r="Q102" s="9" t="s">
        <v>107</v>
      </c>
      <c r="R102" s="7" t="s">
        <v>14</v>
      </c>
      <c r="S102" s="7" t="s">
        <v>14</v>
      </c>
      <c r="T102" s="7" t="s">
        <v>159</v>
      </c>
      <c r="U102" s="7"/>
      <c r="V102" s="10" t="s">
        <v>160</v>
      </c>
    </row>
    <row r="103" spans="2:22" ht="26.4">
      <c r="B103" s="6" t="s">
        <v>1060</v>
      </c>
      <c r="C103" s="7" t="s">
        <v>256</v>
      </c>
      <c r="D103" s="8">
        <v>43676</v>
      </c>
      <c r="E103" s="8">
        <v>43686</v>
      </c>
      <c r="F103" s="9">
        <v>1</v>
      </c>
      <c r="G103" s="9">
        <v>607</v>
      </c>
      <c r="H103" s="9">
        <f>G149/F149</f>
        <v>298.76190476190476</v>
      </c>
      <c r="I103" s="7" t="s">
        <v>13</v>
      </c>
      <c r="J103" s="7" t="s">
        <v>22</v>
      </c>
      <c r="K103" s="7" t="s">
        <v>340</v>
      </c>
      <c r="L103" s="7" t="s">
        <v>118</v>
      </c>
      <c r="M103" s="9"/>
      <c r="N103" s="9"/>
      <c r="O103" s="7" t="s">
        <v>32</v>
      </c>
      <c r="P103" s="7" t="s">
        <v>32</v>
      </c>
      <c r="Q103" s="9"/>
      <c r="R103" s="7" t="s">
        <v>14</v>
      </c>
      <c r="S103" s="7" t="s">
        <v>14</v>
      </c>
      <c r="T103" s="7" t="s">
        <v>16</v>
      </c>
      <c r="U103" s="7"/>
      <c r="V103" s="10" t="s">
        <v>257</v>
      </c>
    </row>
    <row r="104" spans="2:22" ht="12.75" customHeight="1">
      <c r="B104" s="6" t="s">
        <v>1061</v>
      </c>
      <c r="C104" s="7" t="s">
        <v>393</v>
      </c>
      <c r="D104" s="8">
        <v>43679</v>
      </c>
      <c r="E104" s="8">
        <v>43689</v>
      </c>
      <c r="F104" s="9">
        <v>1</v>
      </c>
      <c r="G104" s="9">
        <v>136</v>
      </c>
      <c r="H104" s="9">
        <f>G149/F149</f>
        <v>298.76190476190476</v>
      </c>
      <c r="I104" s="7" t="s">
        <v>12</v>
      </c>
      <c r="J104" s="7" t="s">
        <v>22</v>
      </c>
      <c r="K104" s="7" t="s">
        <v>118</v>
      </c>
      <c r="L104" s="7" t="s">
        <v>118</v>
      </c>
      <c r="M104" s="9">
        <v>1</v>
      </c>
      <c r="N104" s="9"/>
      <c r="O104" s="7" t="s">
        <v>29</v>
      </c>
      <c r="P104" s="7" t="s">
        <v>29</v>
      </c>
      <c r="Q104" s="9"/>
      <c r="R104" s="7" t="s">
        <v>14</v>
      </c>
      <c r="S104" s="7" t="s">
        <v>14</v>
      </c>
      <c r="T104" s="7" t="s">
        <v>16</v>
      </c>
      <c r="U104" s="7"/>
      <c r="V104" s="10" t="s">
        <v>166</v>
      </c>
    </row>
    <row r="105" spans="2:22" ht="12.75" customHeight="1">
      <c r="B105" s="6" t="s">
        <v>1062</v>
      </c>
      <c r="C105" s="7" t="s">
        <v>1063</v>
      </c>
      <c r="D105" s="8">
        <v>43679</v>
      </c>
      <c r="E105" s="8">
        <v>43691</v>
      </c>
      <c r="F105" s="9">
        <v>1</v>
      </c>
      <c r="G105" s="9">
        <v>430</v>
      </c>
      <c r="H105" s="9">
        <f>G149/F149</f>
        <v>298.76190476190476</v>
      </c>
      <c r="I105" s="7" t="s">
        <v>13</v>
      </c>
      <c r="J105" s="7" t="s">
        <v>22</v>
      </c>
      <c r="K105" s="7" t="s">
        <v>340</v>
      </c>
      <c r="L105" s="7" t="s">
        <v>122</v>
      </c>
      <c r="M105" s="9"/>
      <c r="N105" s="9"/>
      <c r="O105" s="7" t="s">
        <v>32</v>
      </c>
      <c r="P105" s="7" t="s">
        <v>32</v>
      </c>
      <c r="Q105" s="7"/>
      <c r="R105" s="7" t="s">
        <v>14</v>
      </c>
      <c r="S105" s="7" t="s">
        <v>14</v>
      </c>
      <c r="T105" s="7" t="s">
        <v>16</v>
      </c>
      <c r="U105" s="7"/>
      <c r="V105" s="10" t="s">
        <v>123</v>
      </c>
    </row>
    <row r="106" spans="2:22" ht="26.4">
      <c r="B106" s="6" t="s">
        <v>1064</v>
      </c>
      <c r="C106" s="7" t="s">
        <v>367</v>
      </c>
      <c r="D106" s="8">
        <v>43691</v>
      </c>
      <c r="E106" s="8">
        <v>43692</v>
      </c>
      <c r="F106" s="9">
        <v>1</v>
      </c>
      <c r="G106" s="9">
        <v>335</v>
      </c>
      <c r="H106" s="9">
        <f>G149/F149</f>
        <v>298.76190476190476</v>
      </c>
      <c r="I106" s="7" t="s">
        <v>13</v>
      </c>
      <c r="J106" s="7" t="s">
        <v>22</v>
      </c>
      <c r="K106" s="7" t="s">
        <v>340</v>
      </c>
      <c r="L106" s="7" t="s">
        <v>118</v>
      </c>
      <c r="M106" s="9"/>
      <c r="N106" s="9"/>
      <c r="O106" s="7" t="s">
        <v>32</v>
      </c>
      <c r="P106" s="7" t="s">
        <v>32</v>
      </c>
      <c r="Q106" s="9"/>
      <c r="R106" s="7" t="s">
        <v>14</v>
      </c>
      <c r="S106" s="7" t="s">
        <v>14</v>
      </c>
      <c r="T106" s="7" t="s">
        <v>16</v>
      </c>
      <c r="U106" s="7"/>
      <c r="V106" s="10" t="s">
        <v>123</v>
      </c>
    </row>
    <row r="107" spans="2:22" ht="12.75" customHeight="1">
      <c r="B107" s="6" t="s">
        <v>1139</v>
      </c>
      <c r="C107" s="7" t="s">
        <v>1065</v>
      </c>
      <c r="D107" s="8">
        <v>43693</v>
      </c>
      <c r="E107" s="8">
        <v>43695</v>
      </c>
      <c r="F107" s="9">
        <v>1</v>
      </c>
      <c r="G107" s="9">
        <v>248</v>
      </c>
      <c r="H107" s="9">
        <f>G149/F149</f>
        <v>298.76190476190476</v>
      </c>
      <c r="I107" s="7" t="s">
        <v>13</v>
      </c>
      <c r="J107" s="7" t="s">
        <v>22</v>
      </c>
      <c r="K107" s="7" t="s">
        <v>118</v>
      </c>
      <c r="L107" s="7" t="s">
        <v>118</v>
      </c>
      <c r="M107" s="9">
        <v>1</v>
      </c>
      <c r="N107" s="9">
        <v>1</v>
      </c>
      <c r="O107" s="7" t="s">
        <v>29</v>
      </c>
      <c r="P107" s="7" t="s">
        <v>29</v>
      </c>
      <c r="Q107" s="9"/>
      <c r="R107" s="7" t="s">
        <v>14</v>
      </c>
      <c r="S107" s="7" t="s">
        <v>14</v>
      </c>
      <c r="T107" s="7" t="s">
        <v>16</v>
      </c>
      <c r="U107" s="7"/>
      <c r="V107" s="10" t="s">
        <v>135</v>
      </c>
    </row>
    <row r="108" spans="2:22" ht="12.75" customHeight="1">
      <c r="B108" s="6" t="s">
        <v>1066</v>
      </c>
      <c r="C108" s="7" t="s">
        <v>1067</v>
      </c>
      <c r="D108" s="8">
        <v>43695</v>
      </c>
      <c r="E108" s="8">
        <v>43697</v>
      </c>
      <c r="F108" s="9">
        <v>1</v>
      </c>
      <c r="G108" s="9">
        <v>368</v>
      </c>
      <c r="H108" s="9">
        <f>G149/F149</f>
        <v>298.76190476190476</v>
      </c>
      <c r="I108" s="7" t="s">
        <v>12</v>
      </c>
      <c r="J108" s="7" t="s">
        <v>22</v>
      </c>
      <c r="K108" s="7" t="s">
        <v>118</v>
      </c>
      <c r="L108" s="7" t="s">
        <v>118</v>
      </c>
      <c r="M108" s="9"/>
      <c r="N108" s="9"/>
      <c r="O108" s="7" t="s">
        <v>29</v>
      </c>
      <c r="P108" s="7" t="s">
        <v>29</v>
      </c>
      <c r="Q108" s="7"/>
      <c r="R108" s="7" t="s">
        <v>14</v>
      </c>
      <c r="S108" s="7" t="s">
        <v>14</v>
      </c>
      <c r="T108" s="7" t="s">
        <v>16</v>
      </c>
      <c r="U108" s="7"/>
      <c r="V108" s="10" t="s">
        <v>119</v>
      </c>
    </row>
    <row r="109" spans="2:22" ht="26.4">
      <c r="B109" s="6" t="s">
        <v>1068</v>
      </c>
      <c r="C109" s="7" t="s">
        <v>1069</v>
      </c>
      <c r="D109" s="8">
        <v>43696</v>
      </c>
      <c r="E109" s="8">
        <v>43701</v>
      </c>
      <c r="F109" s="9">
        <v>1</v>
      </c>
      <c r="G109" s="9">
        <v>152</v>
      </c>
      <c r="H109" s="9">
        <f>G149/F149</f>
        <v>298.76190476190476</v>
      </c>
      <c r="I109" s="7" t="s">
        <v>13</v>
      </c>
      <c r="J109" s="7" t="s">
        <v>22</v>
      </c>
      <c r="K109" s="7" t="s">
        <v>340</v>
      </c>
      <c r="L109" s="7" t="s">
        <v>118</v>
      </c>
      <c r="M109" s="9">
        <v>1</v>
      </c>
      <c r="N109" s="9"/>
      <c r="O109" s="7" t="s">
        <v>28</v>
      </c>
      <c r="P109" s="7" t="s">
        <v>28</v>
      </c>
      <c r="Q109" s="9" t="s">
        <v>1070</v>
      </c>
      <c r="R109" s="7" t="s">
        <v>14</v>
      </c>
      <c r="S109" s="7" t="s">
        <v>14</v>
      </c>
      <c r="T109" s="7" t="s">
        <v>16</v>
      </c>
      <c r="U109" s="7" t="s">
        <v>120</v>
      </c>
      <c r="V109" s="10" t="s">
        <v>135</v>
      </c>
    </row>
    <row r="110" spans="2:22" ht="26.4">
      <c r="B110" s="6" t="s">
        <v>1071</v>
      </c>
      <c r="C110" s="7" t="s">
        <v>1072</v>
      </c>
      <c r="D110" s="8">
        <v>43698</v>
      </c>
      <c r="E110" s="8">
        <v>43701</v>
      </c>
      <c r="F110" s="9">
        <v>1</v>
      </c>
      <c r="G110" s="9">
        <v>160</v>
      </c>
      <c r="H110" s="9">
        <f>G149/F149</f>
        <v>298.76190476190476</v>
      </c>
      <c r="I110" s="7" t="s">
        <v>12</v>
      </c>
      <c r="J110" s="7" t="s">
        <v>21</v>
      </c>
      <c r="K110" s="7" t="s">
        <v>118</v>
      </c>
      <c r="L110" s="7" t="s">
        <v>122</v>
      </c>
      <c r="M110" s="9">
        <v>1</v>
      </c>
      <c r="N110" s="9"/>
      <c r="O110" s="7" t="s">
        <v>28</v>
      </c>
      <c r="P110" s="7" t="s">
        <v>28</v>
      </c>
      <c r="Q110" s="9" t="s">
        <v>195</v>
      </c>
      <c r="R110" s="7" t="s">
        <v>14</v>
      </c>
      <c r="S110" s="7" t="s">
        <v>14</v>
      </c>
      <c r="T110" s="7" t="s">
        <v>16</v>
      </c>
      <c r="U110" s="7"/>
      <c r="V110" s="77" t="s">
        <v>211</v>
      </c>
    </row>
    <row r="111" spans="2:22" ht="12.75" customHeight="1">
      <c r="B111" s="6" t="s">
        <v>1073</v>
      </c>
      <c r="C111" s="7" t="s">
        <v>1074</v>
      </c>
      <c r="D111" s="8">
        <v>43682</v>
      </c>
      <c r="E111" s="8">
        <v>43706</v>
      </c>
      <c r="F111" s="9">
        <v>1</v>
      </c>
      <c r="G111" s="9">
        <v>393</v>
      </c>
      <c r="H111" s="9">
        <f>G149/F149</f>
        <v>298.76190476190476</v>
      </c>
      <c r="I111" s="7" t="s">
        <v>12</v>
      </c>
      <c r="J111" s="7" t="s">
        <v>21</v>
      </c>
      <c r="K111" s="7" t="s">
        <v>340</v>
      </c>
      <c r="L111" s="7" t="s">
        <v>118</v>
      </c>
      <c r="M111" s="9"/>
      <c r="N111" s="9"/>
      <c r="O111" s="7" t="s">
        <v>33</v>
      </c>
      <c r="P111" s="7" t="s">
        <v>33</v>
      </c>
      <c r="Q111" s="7"/>
      <c r="R111" s="7" t="s">
        <v>15</v>
      </c>
      <c r="S111" s="7" t="s">
        <v>14</v>
      </c>
      <c r="T111" s="7" t="s">
        <v>16</v>
      </c>
      <c r="U111" s="7"/>
      <c r="V111" s="10" t="s">
        <v>125</v>
      </c>
    </row>
    <row r="112" spans="2:22" ht="12.75" customHeight="1">
      <c r="B112" s="6" t="s">
        <v>1075</v>
      </c>
      <c r="C112" s="7" t="s">
        <v>256</v>
      </c>
      <c r="D112" s="8">
        <v>43689</v>
      </c>
      <c r="E112" s="8">
        <v>43707</v>
      </c>
      <c r="F112" s="9">
        <v>1</v>
      </c>
      <c r="G112" s="9">
        <v>607</v>
      </c>
      <c r="H112" s="9">
        <f>G149/F149</f>
        <v>298.76190476190476</v>
      </c>
      <c r="I112" s="7" t="s">
        <v>13</v>
      </c>
      <c r="J112" s="7" t="s">
        <v>22</v>
      </c>
      <c r="K112" s="7" t="s">
        <v>340</v>
      </c>
      <c r="L112" s="7" t="s">
        <v>118</v>
      </c>
      <c r="M112" s="9"/>
      <c r="N112" s="9"/>
      <c r="O112" s="7" t="s">
        <v>32</v>
      </c>
      <c r="P112" s="7" t="s">
        <v>32</v>
      </c>
      <c r="Q112" s="7"/>
      <c r="R112" s="7" t="s">
        <v>14</v>
      </c>
      <c r="S112" s="7" t="s">
        <v>14</v>
      </c>
      <c r="T112" s="7" t="s">
        <v>16</v>
      </c>
      <c r="U112" s="7"/>
      <c r="V112" s="10" t="s">
        <v>257</v>
      </c>
    </row>
    <row r="113" spans="2:22">
      <c r="B113" s="6" t="s">
        <v>1076</v>
      </c>
      <c r="C113" s="7" t="s">
        <v>1077</v>
      </c>
      <c r="D113" s="8">
        <v>43706</v>
      </c>
      <c r="E113" s="8">
        <v>43710</v>
      </c>
      <c r="F113" s="9">
        <v>1</v>
      </c>
      <c r="G113" s="9">
        <v>368</v>
      </c>
      <c r="H113" s="9">
        <f>G149/F149</f>
        <v>298.76190476190476</v>
      </c>
      <c r="I113" s="7" t="s">
        <v>12</v>
      </c>
      <c r="J113" s="7" t="s">
        <v>21</v>
      </c>
      <c r="K113" s="7" t="s">
        <v>118</v>
      </c>
      <c r="L113" s="7" t="s">
        <v>122</v>
      </c>
      <c r="M113" s="9"/>
      <c r="N113" s="9"/>
      <c r="O113" s="7" t="s">
        <v>28</v>
      </c>
      <c r="P113" s="7" t="s">
        <v>28</v>
      </c>
      <c r="Q113" s="7"/>
      <c r="R113" s="7" t="s">
        <v>14</v>
      </c>
      <c r="S113" s="7" t="s">
        <v>14</v>
      </c>
      <c r="T113" s="7" t="s">
        <v>159</v>
      </c>
      <c r="U113" s="7"/>
      <c r="V113" s="10" t="s">
        <v>1078</v>
      </c>
    </row>
    <row r="114" spans="2:22">
      <c r="B114" s="6" t="s">
        <v>1079</v>
      </c>
      <c r="C114" s="7" t="s">
        <v>1080</v>
      </c>
      <c r="D114" s="8">
        <v>43685</v>
      </c>
      <c r="E114" s="8">
        <v>43714</v>
      </c>
      <c r="F114" s="9">
        <v>1</v>
      </c>
      <c r="G114" s="9">
        <v>528</v>
      </c>
      <c r="H114" s="9">
        <f>G149/F149</f>
        <v>298.76190476190476</v>
      </c>
      <c r="I114" s="7" t="s">
        <v>12</v>
      </c>
      <c r="J114" s="7" t="s">
        <v>21</v>
      </c>
      <c r="K114" s="7" t="s">
        <v>340</v>
      </c>
      <c r="L114" s="7" t="s">
        <v>122</v>
      </c>
      <c r="M114" s="9"/>
      <c r="N114" s="9"/>
      <c r="O114" s="7" t="s">
        <v>32</v>
      </c>
      <c r="P114" s="7" t="s">
        <v>32</v>
      </c>
      <c r="Q114" s="9"/>
      <c r="R114" s="7" t="s">
        <v>14</v>
      </c>
      <c r="S114" s="7" t="s">
        <v>14</v>
      </c>
      <c r="T114" s="7" t="s">
        <v>16</v>
      </c>
      <c r="U114" s="7" t="s">
        <v>1081</v>
      </c>
      <c r="V114" s="10" t="s">
        <v>1082</v>
      </c>
    </row>
    <row r="115" spans="2:22" ht="26.4">
      <c r="B115" s="6" t="s">
        <v>1083</v>
      </c>
      <c r="C115" s="6" t="s">
        <v>588</v>
      </c>
      <c r="D115" s="8">
        <v>43708</v>
      </c>
      <c r="E115" s="8">
        <v>43719</v>
      </c>
      <c r="F115" s="9">
        <v>1</v>
      </c>
      <c r="G115" s="9">
        <v>350</v>
      </c>
      <c r="H115" s="9">
        <f>G149/F149</f>
        <v>298.76190476190476</v>
      </c>
      <c r="I115" s="7" t="s">
        <v>13</v>
      </c>
      <c r="J115" s="7" t="s">
        <v>22</v>
      </c>
      <c r="K115" s="7" t="s">
        <v>340</v>
      </c>
      <c r="L115" s="7" t="s">
        <v>118</v>
      </c>
      <c r="M115" s="9">
        <v>1</v>
      </c>
      <c r="N115" s="9"/>
      <c r="O115" s="7" t="s">
        <v>28</v>
      </c>
      <c r="P115" s="7" t="s">
        <v>28</v>
      </c>
      <c r="Q115" s="9" t="s">
        <v>197</v>
      </c>
      <c r="R115" s="7" t="s">
        <v>14</v>
      </c>
      <c r="S115" s="7" t="s">
        <v>14</v>
      </c>
      <c r="T115" s="7" t="s">
        <v>16</v>
      </c>
      <c r="U115" s="7" t="s">
        <v>150</v>
      </c>
      <c r="V115" s="10" t="s">
        <v>119</v>
      </c>
    </row>
    <row r="116" spans="2:22" ht="12.75" customHeight="1">
      <c r="B116" s="6" t="s">
        <v>1084</v>
      </c>
      <c r="C116" s="7" t="s">
        <v>1085</v>
      </c>
      <c r="D116" s="8">
        <v>43720</v>
      </c>
      <c r="E116" s="8">
        <v>43723</v>
      </c>
      <c r="F116" s="9">
        <v>1</v>
      </c>
      <c r="G116" s="9">
        <v>393</v>
      </c>
      <c r="H116" s="9">
        <f>G149/F149</f>
        <v>298.76190476190476</v>
      </c>
      <c r="I116" s="7" t="s">
        <v>13</v>
      </c>
      <c r="J116" s="7" t="s">
        <v>22</v>
      </c>
      <c r="K116" s="7" t="s">
        <v>340</v>
      </c>
      <c r="L116" s="7" t="s">
        <v>118</v>
      </c>
      <c r="M116" s="9"/>
      <c r="N116" s="9"/>
      <c r="O116" s="7" t="s">
        <v>28</v>
      </c>
      <c r="P116" s="7" t="s">
        <v>28</v>
      </c>
      <c r="Q116" s="9"/>
      <c r="R116" s="7" t="s">
        <v>14</v>
      </c>
      <c r="S116" s="7" t="s">
        <v>14</v>
      </c>
      <c r="T116" s="7" t="s">
        <v>16</v>
      </c>
      <c r="U116" s="7"/>
      <c r="V116" s="10" t="s">
        <v>384</v>
      </c>
    </row>
    <row r="117" spans="2:22" ht="12.75" customHeight="1">
      <c r="B117" s="6" t="s">
        <v>1086</v>
      </c>
      <c r="C117" s="7" t="s">
        <v>1087</v>
      </c>
      <c r="D117" s="8">
        <v>43719</v>
      </c>
      <c r="E117" s="8">
        <v>43725</v>
      </c>
      <c r="F117" s="9">
        <v>1</v>
      </c>
      <c r="G117" s="9">
        <v>213</v>
      </c>
      <c r="H117" s="9">
        <f>G149/F149</f>
        <v>298.76190476190476</v>
      </c>
      <c r="I117" s="7" t="s">
        <v>13</v>
      </c>
      <c r="J117" s="7" t="s">
        <v>22</v>
      </c>
      <c r="K117" s="7" t="s">
        <v>340</v>
      </c>
      <c r="L117" s="7" t="s">
        <v>122</v>
      </c>
      <c r="M117" s="9"/>
      <c r="N117" s="9"/>
      <c r="O117" s="7" t="s">
        <v>29</v>
      </c>
      <c r="P117" s="7" t="s">
        <v>29</v>
      </c>
      <c r="Q117" s="9"/>
      <c r="R117" s="7" t="s">
        <v>14</v>
      </c>
      <c r="S117" s="7" t="s">
        <v>14</v>
      </c>
      <c r="T117" s="7" t="s">
        <v>16</v>
      </c>
      <c r="U117" s="7"/>
      <c r="V117" s="10" t="s">
        <v>387</v>
      </c>
    </row>
    <row r="118" spans="2:22">
      <c r="B118" s="6" t="s">
        <v>1088</v>
      </c>
      <c r="C118" s="7" t="s">
        <v>173</v>
      </c>
      <c r="D118" s="8">
        <v>43720</v>
      </c>
      <c r="E118" s="8">
        <v>43726</v>
      </c>
      <c r="F118" s="9">
        <v>1</v>
      </c>
      <c r="G118" s="9">
        <v>432</v>
      </c>
      <c r="H118" s="9">
        <f>G149/F149</f>
        <v>298.76190476190476</v>
      </c>
      <c r="I118" s="7" t="s">
        <v>12</v>
      </c>
      <c r="J118" s="7" t="s">
        <v>22</v>
      </c>
      <c r="K118" s="7" t="s">
        <v>118</v>
      </c>
      <c r="L118" s="7" t="s">
        <v>118</v>
      </c>
      <c r="M118" s="9"/>
      <c r="N118" s="9"/>
      <c r="O118" s="7" t="s">
        <v>28</v>
      </c>
      <c r="P118" s="7" t="s">
        <v>28</v>
      </c>
      <c r="Q118" s="9"/>
      <c r="R118" s="7" t="s">
        <v>14</v>
      </c>
      <c r="S118" s="7" t="s">
        <v>14</v>
      </c>
      <c r="T118" s="7" t="s">
        <v>16</v>
      </c>
      <c r="U118" s="7"/>
      <c r="V118" s="10" t="s">
        <v>119</v>
      </c>
    </row>
    <row r="119" spans="2:22" ht="25.2" customHeight="1">
      <c r="B119" s="6" t="s">
        <v>1089</v>
      </c>
      <c r="C119" s="7" t="s">
        <v>367</v>
      </c>
      <c r="D119" s="8">
        <v>43725</v>
      </c>
      <c r="E119" s="8">
        <v>43727</v>
      </c>
      <c r="F119" s="9">
        <v>1</v>
      </c>
      <c r="G119" s="9">
        <v>181</v>
      </c>
      <c r="H119" s="9">
        <f>G149/F149</f>
        <v>298.76190476190476</v>
      </c>
      <c r="I119" s="7" t="s">
        <v>13</v>
      </c>
      <c r="J119" s="7" t="s">
        <v>22</v>
      </c>
      <c r="K119" s="7" t="s">
        <v>340</v>
      </c>
      <c r="L119" s="7" t="s">
        <v>118</v>
      </c>
      <c r="M119" s="9"/>
      <c r="N119" s="9"/>
      <c r="O119" s="7" t="s">
        <v>32</v>
      </c>
      <c r="P119" s="7" t="s">
        <v>32</v>
      </c>
      <c r="Q119" s="7"/>
      <c r="R119" s="7" t="s">
        <v>14</v>
      </c>
      <c r="S119" s="7" t="s">
        <v>14</v>
      </c>
      <c r="T119" s="7" t="s">
        <v>16</v>
      </c>
      <c r="U119" s="9"/>
      <c r="V119" s="10" t="s">
        <v>384</v>
      </c>
    </row>
    <row r="120" spans="2:22" ht="26.4" customHeight="1">
      <c r="B120" s="6" t="s">
        <v>1090</v>
      </c>
      <c r="C120" s="7" t="s">
        <v>1091</v>
      </c>
      <c r="D120" s="8">
        <v>43728</v>
      </c>
      <c r="E120" s="8">
        <v>43733</v>
      </c>
      <c r="F120" s="9">
        <v>1</v>
      </c>
      <c r="G120" s="9">
        <v>560</v>
      </c>
      <c r="H120" s="9">
        <f>G149/F149</f>
        <v>298.76190476190476</v>
      </c>
      <c r="I120" s="7" t="s">
        <v>13</v>
      </c>
      <c r="J120" s="7" t="s">
        <v>21</v>
      </c>
      <c r="K120" s="7" t="s">
        <v>340</v>
      </c>
      <c r="L120" s="7" t="s">
        <v>122</v>
      </c>
      <c r="M120" s="9"/>
      <c r="N120" s="9"/>
      <c r="O120" s="7" t="s">
        <v>29</v>
      </c>
      <c r="P120" s="7" t="s">
        <v>29</v>
      </c>
      <c r="Q120" s="7"/>
      <c r="R120" s="7" t="s">
        <v>14</v>
      </c>
      <c r="S120" s="7" t="s">
        <v>14</v>
      </c>
      <c r="T120" s="7" t="s">
        <v>16</v>
      </c>
      <c r="U120" s="7"/>
      <c r="V120" s="10" t="s">
        <v>208</v>
      </c>
    </row>
    <row r="121" spans="2:22" ht="26.4">
      <c r="B121" s="6" t="s">
        <v>1092</v>
      </c>
      <c r="C121" s="7" t="s">
        <v>117</v>
      </c>
      <c r="D121" s="8">
        <v>43726</v>
      </c>
      <c r="E121" s="8">
        <v>43738</v>
      </c>
      <c r="F121" s="9">
        <v>1</v>
      </c>
      <c r="G121" s="9">
        <v>320</v>
      </c>
      <c r="H121" s="9">
        <f>G149/F149</f>
        <v>298.76190476190476</v>
      </c>
      <c r="I121" s="7" t="s">
        <v>12</v>
      </c>
      <c r="J121" s="7" t="s">
        <v>22</v>
      </c>
      <c r="K121" s="7" t="s">
        <v>118</v>
      </c>
      <c r="L121" s="7" t="s">
        <v>118</v>
      </c>
      <c r="M121" s="9"/>
      <c r="N121" s="9"/>
      <c r="O121" s="7" t="s">
        <v>28</v>
      </c>
      <c r="P121" s="7" t="s">
        <v>28</v>
      </c>
      <c r="Q121" t="s">
        <v>1093</v>
      </c>
      <c r="R121" s="7" t="s">
        <v>14</v>
      </c>
      <c r="S121" s="7" t="s">
        <v>14</v>
      </c>
      <c r="T121" s="7" t="s">
        <v>16</v>
      </c>
      <c r="U121" s="7"/>
      <c r="V121" s="10" t="s">
        <v>119</v>
      </c>
    </row>
    <row r="122" spans="2:22">
      <c r="B122" s="6" t="s">
        <v>1094</v>
      </c>
      <c r="C122" s="7" t="s">
        <v>1095</v>
      </c>
      <c r="D122" s="8">
        <v>43734</v>
      </c>
      <c r="E122" s="8">
        <v>43738</v>
      </c>
      <c r="F122" s="9">
        <v>1</v>
      </c>
      <c r="G122" s="9">
        <v>336</v>
      </c>
      <c r="H122" s="9">
        <f>G149/F149</f>
        <v>298.76190476190476</v>
      </c>
      <c r="I122" s="7" t="s">
        <v>13</v>
      </c>
      <c r="J122" s="7" t="s">
        <v>22</v>
      </c>
      <c r="K122" s="7" t="s">
        <v>340</v>
      </c>
      <c r="L122" s="7" t="s">
        <v>118</v>
      </c>
      <c r="M122" s="9"/>
      <c r="N122" s="9"/>
      <c r="O122" s="9" t="s">
        <v>32</v>
      </c>
      <c r="P122" s="9" t="s">
        <v>32</v>
      </c>
      <c r="Q122" s="7"/>
      <c r="R122" s="7" t="s">
        <v>14</v>
      </c>
      <c r="S122" s="7" t="s">
        <v>14</v>
      </c>
      <c r="T122" s="7" t="s">
        <v>17</v>
      </c>
      <c r="U122" s="7"/>
      <c r="V122" s="10" t="s">
        <v>384</v>
      </c>
    </row>
    <row r="123" spans="2:22" ht="12.75" customHeight="1">
      <c r="B123" s="6" t="s">
        <v>1096</v>
      </c>
      <c r="C123" s="7" t="s">
        <v>1097</v>
      </c>
      <c r="D123" s="8">
        <v>43719</v>
      </c>
      <c r="E123" s="8">
        <v>43741</v>
      </c>
      <c r="F123" s="9">
        <v>1</v>
      </c>
      <c r="G123" s="9">
        <v>336</v>
      </c>
      <c r="H123" s="9">
        <f>G149/F149</f>
        <v>298.76190476190476</v>
      </c>
      <c r="I123" s="7" t="s">
        <v>12</v>
      </c>
      <c r="J123" s="7" t="s">
        <v>22</v>
      </c>
      <c r="K123" s="7" t="s">
        <v>118</v>
      </c>
      <c r="L123" s="7" t="s">
        <v>118</v>
      </c>
      <c r="M123" s="9">
        <v>1</v>
      </c>
      <c r="N123" s="9"/>
      <c r="O123" s="9" t="s">
        <v>29</v>
      </c>
      <c r="P123" s="9" t="s">
        <v>29</v>
      </c>
      <c r="Q123" s="7"/>
      <c r="R123" s="7" t="s">
        <v>14</v>
      </c>
      <c r="S123" s="7" t="s">
        <v>14</v>
      </c>
      <c r="T123" s="7" t="s">
        <v>16</v>
      </c>
      <c r="U123" s="7"/>
      <c r="V123" s="10" t="s">
        <v>119</v>
      </c>
    </row>
    <row r="124" spans="2:22">
      <c r="B124" s="6" t="s">
        <v>1098</v>
      </c>
      <c r="C124" s="7" t="s">
        <v>346</v>
      </c>
      <c r="D124" s="8">
        <v>43727</v>
      </c>
      <c r="E124" s="8">
        <v>43745</v>
      </c>
      <c r="F124" s="9">
        <v>1</v>
      </c>
      <c r="G124" s="9">
        <v>433</v>
      </c>
      <c r="H124" s="9">
        <f>G149/F149</f>
        <v>298.76190476190476</v>
      </c>
      <c r="I124" s="7" t="s">
        <v>13</v>
      </c>
      <c r="J124" s="7" t="s">
        <v>22</v>
      </c>
      <c r="K124" s="7" t="s">
        <v>340</v>
      </c>
      <c r="L124" s="7" t="s">
        <v>118</v>
      </c>
      <c r="M124" s="9">
        <v>1</v>
      </c>
      <c r="N124" s="9"/>
      <c r="O124" s="9" t="s">
        <v>97</v>
      </c>
      <c r="P124" s="7" t="s">
        <v>29</v>
      </c>
      <c r="Q124" s="7"/>
      <c r="R124" s="7" t="s">
        <v>98</v>
      </c>
      <c r="S124" s="7" t="s">
        <v>14</v>
      </c>
      <c r="T124" s="7" t="s">
        <v>16</v>
      </c>
      <c r="U124" s="7"/>
      <c r="V124" s="10" t="s">
        <v>156</v>
      </c>
    </row>
    <row r="125" spans="2:22" ht="28.2" customHeight="1">
      <c r="B125" s="6" t="s">
        <v>1099</v>
      </c>
      <c r="C125" s="7" t="s">
        <v>210</v>
      </c>
      <c r="D125" s="8">
        <v>43742</v>
      </c>
      <c r="E125" s="8">
        <v>43752</v>
      </c>
      <c r="F125" s="9">
        <v>1</v>
      </c>
      <c r="G125" s="9">
        <v>210</v>
      </c>
      <c r="H125" s="9">
        <f>G149/F149</f>
        <v>298.76190476190476</v>
      </c>
      <c r="I125" s="7" t="s">
        <v>12</v>
      </c>
      <c r="J125" s="7" t="s">
        <v>21</v>
      </c>
      <c r="K125" s="7" t="s">
        <v>118</v>
      </c>
      <c r="L125" s="7" t="s">
        <v>122</v>
      </c>
      <c r="M125" s="9">
        <v>1</v>
      </c>
      <c r="N125" s="9"/>
      <c r="O125" s="7" t="s">
        <v>28</v>
      </c>
      <c r="P125" s="7" t="s">
        <v>28</v>
      </c>
      <c r="Q125" s="7" t="s">
        <v>1100</v>
      </c>
      <c r="R125" s="7" t="s">
        <v>14</v>
      </c>
      <c r="S125" s="7" t="s">
        <v>14</v>
      </c>
      <c r="T125" s="7" t="s">
        <v>16</v>
      </c>
      <c r="U125" s="7"/>
      <c r="V125" s="10" t="s">
        <v>211</v>
      </c>
    </row>
    <row r="126" spans="2:22" ht="12.75" customHeight="1">
      <c r="B126" s="6" t="s">
        <v>1101</v>
      </c>
      <c r="C126" s="7" t="s">
        <v>1102</v>
      </c>
      <c r="D126" s="8">
        <v>43758</v>
      </c>
      <c r="E126" s="8">
        <v>43763</v>
      </c>
      <c r="F126" s="9">
        <v>1</v>
      </c>
      <c r="G126" s="9">
        <v>334</v>
      </c>
      <c r="H126" s="9">
        <f>G149/F149</f>
        <v>298.76190476190476</v>
      </c>
      <c r="I126" s="7" t="s">
        <v>12</v>
      </c>
      <c r="J126" s="7" t="s">
        <v>21</v>
      </c>
      <c r="K126" s="7" t="s">
        <v>118</v>
      </c>
      <c r="L126" s="7" t="s">
        <v>118</v>
      </c>
      <c r="M126" s="9"/>
      <c r="N126" s="9"/>
      <c r="O126" s="7" t="s">
        <v>29</v>
      </c>
      <c r="P126" s="7" t="s">
        <v>29</v>
      </c>
      <c r="Q126" s="7"/>
      <c r="R126" s="7" t="s">
        <v>14</v>
      </c>
      <c r="S126" s="7" t="s">
        <v>14</v>
      </c>
      <c r="T126" s="7" t="s">
        <v>16</v>
      </c>
      <c r="U126" s="7"/>
      <c r="V126" s="10" t="s">
        <v>125</v>
      </c>
    </row>
    <row r="127" spans="2:22" ht="12.75" customHeight="1">
      <c r="B127" s="6" t="s">
        <v>1103</v>
      </c>
      <c r="C127" s="7" t="s">
        <v>274</v>
      </c>
      <c r="D127" s="8">
        <v>43764</v>
      </c>
      <c r="E127" s="23">
        <v>43770</v>
      </c>
      <c r="F127" s="9">
        <v>1</v>
      </c>
      <c r="G127" s="9">
        <v>349</v>
      </c>
      <c r="H127" s="9">
        <f>G149/F149</f>
        <v>298.76190476190476</v>
      </c>
      <c r="I127" s="7" t="s">
        <v>12</v>
      </c>
      <c r="J127" s="7" t="s">
        <v>22</v>
      </c>
      <c r="K127" s="7" t="s">
        <v>340</v>
      </c>
      <c r="L127" s="7" t="s">
        <v>118</v>
      </c>
      <c r="M127" s="9">
        <v>1</v>
      </c>
      <c r="N127" s="9"/>
      <c r="O127" s="7" t="s">
        <v>91</v>
      </c>
      <c r="P127" s="7" t="s">
        <v>29</v>
      </c>
      <c r="Q127" s="7"/>
      <c r="R127" s="7" t="s">
        <v>14</v>
      </c>
      <c r="S127" s="7" t="s">
        <v>14</v>
      </c>
      <c r="T127" s="7" t="s">
        <v>16</v>
      </c>
      <c r="U127" s="7" t="s">
        <v>163</v>
      </c>
      <c r="V127" s="10" t="s">
        <v>257</v>
      </c>
    </row>
    <row r="128" spans="2:22" ht="25.2" customHeight="1">
      <c r="B128" s="6" t="s">
        <v>1104</v>
      </c>
      <c r="C128" s="7" t="s">
        <v>1105</v>
      </c>
      <c r="D128" s="23">
        <v>43698</v>
      </c>
      <c r="E128" s="23">
        <v>43770</v>
      </c>
      <c r="F128" s="9">
        <v>1</v>
      </c>
      <c r="G128" s="9">
        <v>416</v>
      </c>
      <c r="H128" s="9">
        <f>G149/F149</f>
        <v>298.76190476190476</v>
      </c>
      <c r="I128" s="7" t="s">
        <v>12</v>
      </c>
      <c r="J128" s="7" t="s">
        <v>21</v>
      </c>
      <c r="K128" s="7" t="s">
        <v>118</v>
      </c>
      <c r="L128" s="7" t="s">
        <v>118</v>
      </c>
      <c r="M128" s="9"/>
      <c r="N128" s="9"/>
      <c r="O128" s="7" t="s">
        <v>28</v>
      </c>
      <c r="P128" s="7" t="s">
        <v>28</v>
      </c>
      <c r="Q128" s="7"/>
      <c r="R128" s="7" t="s">
        <v>14</v>
      </c>
      <c r="S128" s="7" t="s">
        <v>14</v>
      </c>
      <c r="T128" s="7" t="s">
        <v>16</v>
      </c>
      <c r="U128" s="7"/>
      <c r="V128" s="10" t="s">
        <v>208</v>
      </c>
    </row>
    <row r="129" spans="2:22" ht="24" customHeight="1">
      <c r="B129" s="6" t="s">
        <v>1106</v>
      </c>
      <c r="C129" s="7" t="s">
        <v>1107</v>
      </c>
      <c r="D129" s="23">
        <v>43771</v>
      </c>
      <c r="E129" s="23">
        <v>43773</v>
      </c>
      <c r="F129" s="9">
        <v>1</v>
      </c>
      <c r="G129" s="9">
        <v>288</v>
      </c>
      <c r="H129" s="9">
        <f>G149/F149</f>
        <v>298.76190476190476</v>
      </c>
      <c r="I129" s="7" t="s">
        <v>12</v>
      </c>
      <c r="J129" s="7" t="s">
        <v>21</v>
      </c>
      <c r="K129" s="7" t="s">
        <v>118</v>
      </c>
      <c r="L129" s="7" t="s">
        <v>118</v>
      </c>
      <c r="M129" s="9"/>
      <c r="N129" s="9"/>
      <c r="O129" s="7" t="s">
        <v>29</v>
      </c>
      <c r="P129" s="7" t="s">
        <v>29</v>
      </c>
      <c r="Q129" s="7"/>
      <c r="R129" s="7" t="s">
        <v>14</v>
      </c>
      <c r="S129" s="7" t="s">
        <v>14</v>
      </c>
      <c r="T129" s="7" t="s">
        <v>16</v>
      </c>
      <c r="U129" s="7"/>
      <c r="V129" s="10" t="s">
        <v>228</v>
      </c>
    </row>
    <row r="130" spans="2:22" ht="25.2" customHeight="1">
      <c r="B130" s="7" t="s">
        <v>1108</v>
      </c>
      <c r="C130" s="23" t="s">
        <v>1109</v>
      </c>
      <c r="D130" s="23">
        <v>43770</v>
      </c>
      <c r="E130" s="23">
        <v>43781</v>
      </c>
      <c r="F130" s="9">
        <v>1</v>
      </c>
      <c r="G130" s="9">
        <v>442</v>
      </c>
      <c r="H130" s="9">
        <f>G149/F149</f>
        <v>298.76190476190476</v>
      </c>
      <c r="I130" s="7" t="s">
        <v>13</v>
      </c>
      <c r="J130" s="7" t="s">
        <v>21</v>
      </c>
      <c r="K130" s="7" t="s">
        <v>340</v>
      </c>
      <c r="L130" s="7" t="s">
        <v>122</v>
      </c>
      <c r="M130" s="9"/>
      <c r="N130" s="9"/>
      <c r="O130" s="7" t="s">
        <v>32</v>
      </c>
      <c r="P130" s="7" t="s">
        <v>32</v>
      </c>
      <c r="Q130" s="7"/>
      <c r="R130" s="7" t="s">
        <v>14</v>
      </c>
      <c r="S130" s="7" t="s">
        <v>14</v>
      </c>
      <c r="T130" s="7" t="s">
        <v>16</v>
      </c>
      <c r="U130" s="7"/>
      <c r="V130" s="10" t="s">
        <v>457</v>
      </c>
    </row>
    <row r="131" spans="2:22" ht="12.75" customHeight="1">
      <c r="B131" s="6" t="s">
        <v>1110</v>
      </c>
      <c r="C131" s="7" t="s">
        <v>1111</v>
      </c>
      <c r="D131" s="23">
        <v>43776</v>
      </c>
      <c r="E131" s="23">
        <v>43784</v>
      </c>
      <c r="F131" s="9">
        <v>1</v>
      </c>
      <c r="G131" s="9">
        <v>176</v>
      </c>
      <c r="H131" s="9">
        <f>G149/F149</f>
        <v>298.76190476190476</v>
      </c>
      <c r="I131" s="7" t="s">
        <v>12</v>
      </c>
      <c r="J131" s="7" t="s">
        <v>22</v>
      </c>
      <c r="K131" s="7" t="s">
        <v>340</v>
      </c>
      <c r="L131" s="7" t="s">
        <v>118</v>
      </c>
      <c r="M131" s="9">
        <v>1</v>
      </c>
      <c r="N131" s="9"/>
      <c r="O131" s="7" t="s">
        <v>1112</v>
      </c>
      <c r="P131" s="7" t="s">
        <v>29</v>
      </c>
      <c r="Q131" s="7"/>
      <c r="R131" s="7" t="s">
        <v>14</v>
      </c>
      <c r="S131" s="7" t="s">
        <v>14</v>
      </c>
      <c r="T131" s="7" t="s">
        <v>16</v>
      </c>
      <c r="U131" s="7"/>
      <c r="V131" s="10" t="s">
        <v>156</v>
      </c>
    </row>
    <row r="132" spans="2:22" ht="12.75" customHeight="1">
      <c r="B132" s="6" t="s">
        <v>1113</v>
      </c>
      <c r="C132" s="7" t="s">
        <v>214</v>
      </c>
      <c r="D132" s="23">
        <v>43679</v>
      </c>
      <c r="E132" s="23">
        <v>43785</v>
      </c>
      <c r="F132" s="9">
        <v>1</v>
      </c>
      <c r="G132" s="9">
        <v>1442</v>
      </c>
      <c r="H132" s="9">
        <f>G149/F149</f>
        <v>298.76190476190476</v>
      </c>
      <c r="I132" s="7" t="s">
        <v>13</v>
      </c>
      <c r="J132" s="7" t="s">
        <v>22</v>
      </c>
      <c r="K132" s="7" t="s">
        <v>340</v>
      </c>
      <c r="L132" s="7" t="s">
        <v>118</v>
      </c>
      <c r="M132" s="9">
        <v>1</v>
      </c>
      <c r="N132" s="9"/>
      <c r="O132" s="7" t="s">
        <v>29</v>
      </c>
      <c r="P132" s="7" t="s">
        <v>29</v>
      </c>
      <c r="Q132" s="7"/>
      <c r="R132" s="7" t="s">
        <v>14</v>
      </c>
      <c r="S132" s="7" t="s">
        <v>14</v>
      </c>
      <c r="T132" s="7" t="s">
        <v>16</v>
      </c>
      <c r="U132" s="7"/>
      <c r="V132" s="10" t="s">
        <v>624</v>
      </c>
    </row>
    <row r="133" spans="2:22" ht="12.75" customHeight="1">
      <c r="B133" s="6" t="s">
        <v>1114</v>
      </c>
      <c r="C133" s="7" t="s">
        <v>1115</v>
      </c>
      <c r="D133" s="23">
        <v>43786</v>
      </c>
      <c r="E133" s="23">
        <v>43787</v>
      </c>
      <c r="F133" s="9">
        <v>1</v>
      </c>
      <c r="G133" s="9">
        <v>80</v>
      </c>
      <c r="H133" s="9">
        <f>G149/F149</f>
        <v>298.76190476190476</v>
      </c>
      <c r="I133" s="7" t="s">
        <v>12</v>
      </c>
      <c r="J133" s="7" t="s">
        <v>22</v>
      </c>
      <c r="K133" s="7" t="s">
        <v>340</v>
      </c>
      <c r="L133" s="7" t="s">
        <v>118</v>
      </c>
      <c r="M133" s="9">
        <v>1</v>
      </c>
      <c r="N133" s="9"/>
      <c r="O133" s="7" t="s">
        <v>29</v>
      </c>
      <c r="P133" s="7" t="s">
        <v>29</v>
      </c>
      <c r="Q133" s="7"/>
      <c r="R133" s="7" t="s">
        <v>14</v>
      </c>
      <c r="S133" s="7" t="s">
        <v>14</v>
      </c>
      <c r="T133" s="7" t="s">
        <v>17</v>
      </c>
      <c r="U133" s="7" t="s">
        <v>163</v>
      </c>
      <c r="V133" s="10" t="s">
        <v>123</v>
      </c>
    </row>
    <row r="134" spans="2:22" ht="12.75" customHeight="1">
      <c r="B134" s="6" t="s">
        <v>1116</v>
      </c>
      <c r="C134" s="7" t="s">
        <v>653</v>
      </c>
      <c r="D134" s="23">
        <v>43785</v>
      </c>
      <c r="E134" s="23">
        <v>43790</v>
      </c>
      <c r="F134" s="9">
        <v>1</v>
      </c>
      <c r="G134" s="9">
        <v>403</v>
      </c>
      <c r="H134" s="9">
        <f>G149/F149</f>
        <v>298.76190476190476</v>
      </c>
      <c r="I134" s="7" t="s">
        <v>13</v>
      </c>
      <c r="J134" s="7" t="s">
        <v>22</v>
      </c>
      <c r="K134" s="7" t="s">
        <v>118</v>
      </c>
      <c r="L134" s="7" t="s">
        <v>122</v>
      </c>
      <c r="M134" s="9">
        <v>1</v>
      </c>
      <c r="N134" s="9"/>
      <c r="O134" s="7" t="s">
        <v>29</v>
      </c>
      <c r="P134" s="7" t="s">
        <v>29</v>
      </c>
      <c r="Q134" s="7"/>
      <c r="R134" s="7" t="s">
        <v>14</v>
      </c>
      <c r="S134" s="7" t="s">
        <v>14</v>
      </c>
      <c r="T134" s="7" t="s">
        <v>17</v>
      </c>
      <c r="U134" s="7"/>
      <c r="V134" s="10" t="s">
        <v>123</v>
      </c>
    </row>
    <row r="135" spans="2:22" ht="12.75" customHeight="1">
      <c r="B135" s="6" t="s">
        <v>1117</v>
      </c>
      <c r="C135" s="7" t="s">
        <v>1118</v>
      </c>
      <c r="D135" s="8">
        <v>43763</v>
      </c>
      <c r="E135" s="23">
        <v>43792</v>
      </c>
      <c r="F135" s="9">
        <v>1</v>
      </c>
      <c r="G135" s="9">
        <v>280</v>
      </c>
      <c r="H135" s="9">
        <f>G149/F149</f>
        <v>298.76190476190476</v>
      </c>
      <c r="I135" s="7" t="s">
        <v>12</v>
      </c>
      <c r="J135" s="7" t="s">
        <v>22</v>
      </c>
      <c r="K135" s="7" t="s">
        <v>340</v>
      </c>
      <c r="L135" s="7" t="s">
        <v>122</v>
      </c>
      <c r="M135" s="9">
        <v>1</v>
      </c>
      <c r="N135" s="9"/>
      <c r="O135" s="7" t="s">
        <v>54</v>
      </c>
      <c r="P135" s="7" t="s">
        <v>28</v>
      </c>
      <c r="Q135" s="7"/>
      <c r="R135" s="7" t="s">
        <v>14</v>
      </c>
      <c r="S135" s="7" t="s">
        <v>14</v>
      </c>
      <c r="T135" s="7" t="s">
        <v>16</v>
      </c>
      <c r="U135" s="7"/>
      <c r="V135" s="10" t="s">
        <v>119</v>
      </c>
    </row>
    <row r="136" spans="2:22" ht="12.75" customHeight="1">
      <c r="B136" s="6" t="s">
        <v>1119</v>
      </c>
      <c r="C136" s="7" t="s">
        <v>1120</v>
      </c>
      <c r="D136" s="23">
        <v>43790</v>
      </c>
      <c r="E136" s="23">
        <v>43794</v>
      </c>
      <c r="F136" s="9">
        <v>1</v>
      </c>
      <c r="G136" s="9">
        <v>176</v>
      </c>
      <c r="H136" s="9">
        <f>G149/F149</f>
        <v>298.76190476190476</v>
      </c>
      <c r="I136" s="7" t="s">
        <v>13</v>
      </c>
      <c r="J136" s="7" t="s">
        <v>22</v>
      </c>
      <c r="K136" s="7" t="s">
        <v>118</v>
      </c>
      <c r="L136" s="7" t="s">
        <v>118</v>
      </c>
      <c r="M136" s="9"/>
      <c r="N136" s="9"/>
      <c r="O136" s="7" t="s">
        <v>29</v>
      </c>
      <c r="P136" s="7" t="s">
        <v>29</v>
      </c>
      <c r="Q136" s="7"/>
      <c r="R136" s="7" t="s">
        <v>14</v>
      </c>
      <c r="S136" s="7" t="s">
        <v>14</v>
      </c>
      <c r="T136" s="7" t="s">
        <v>17</v>
      </c>
      <c r="U136" s="7" t="s">
        <v>163</v>
      </c>
      <c r="V136" s="10" t="s">
        <v>123</v>
      </c>
    </row>
    <row r="137" spans="2:22" ht="26.4">
      <c r="B137" s="6" t="s">
        <v>1122</v>
      </c>
      <c r="C137" s="7" t="s">
        <v>1121</v>
      </c>
      <c r="D137" s="23">
        <v>43794</v>
      </c>
      <c r="E137" s="23">
        <v>43798</v>
      </c>
      <c r="F137" s="9">
        <v>1</v>
      </c>
      <c r="G137" s="9">
        <v>320</v>
      </c>
      <c r="H137" s="9">
        <f>G149/F149</f>
        <v>298.76190476190476</v>
      </c>
      <c r="I137" s="7" t="s">
        <v>13</v>
      </c>
      <c r="J137" s="7" t="s">
        <v>21</v>
      </c>
      <c r="K137" s="7" t="s">
        <v>340</v>
      </c>
      <c r="L137" s="7" t="s">
        <v>118</v>
      </c>
      <c r="M137" s="9">
        <v>1</v>
      </c>
      <c r="N137" s="9"/>
      <c r="O137" s="7" t="s">
        <v>1123</v>
      </c>
      <c r="P137" s="7" t="s">
        <v>1123</v>
      </c>
      <c r="Q137" s="7"/>
      <c r="R137" s="7" t="s">
        <v>98</v>
      </c>
      <c r="S137" s="7" t="s">
        <v>14</v>
      </c>
      <c r="T137" s="7" t="s">
        <v>16</v>
      </c>
      <c r="U137" s="7" t="s">
        <v>120</v>
      </c>
      <c r="V137" s="10" t="s">
        <v>125</v>
      </c>
    </row>
    <row r="138" spans="2:22" ht="12.75" customHeight="1">
      <c r="B138" s="6" t="s">
        <v>1124</v>
      </c>
      <c r="C138" t="s">
        <v>1125</v>
      </c>
      <c r="D138" s="23">
        <v>43643</v>
      </c>
      <c r="E138" s="23">
        <v>43800</v>
      </c>
      <c r="F138" s="9">
        <v>1</v>
      </c>
      <c r="G138" s="9">
        <v>352</v>
      </c>
      <c r="H138" s="9">
        <f>G149/F149</f>
        <v>298.76190476190476</v>
      </c>
      <c r="I138" s="7" t="s">
        <v>13</v>
      </c>
      <c r="J138" s="7" t="s">
        <v>22</v>
      </c>
      <c r="K138" s="7" t="s">
        <v>340</v>
      </c>
      <c r="L138" s="7" t="s">
        <v>118</v>
      </c>
      <c r="M138" s="9">
        <v>1</v>
      </c>
      <c r="N138" s="9">
        <v>1</v>
      </c>
      <c r="O138" s="7" t="s">
        <v>1126</v>
      </c>
      <c r="P138" s="7" t="s">
        <v>29</v>
      </c>
      <c r="Q138" s="7"/>
      <c r="R138" s="7" t="s">
        <v>14</v>
      </c>
      <c r="S138" s="7" t="s">
        <v>14</v>
      </c>
      <c r="T138" s="7" t="s">
        <v>16</v>
      </c>
      <c r="U138" s="7"/>
      <c r="V138" s="10" t="s">
        <v>119</v>
      </c>
    </row>
    <row r="139" spans="2:22" ht="12.75" customHeight="1">
      <c r="B139" s="6" t="s">
        <v>1127</v>
      </c>
      <c r="C139" s="7" t="s">
        <v>1128</v>
      </c>
      <c r="D139" s="23">
        <v>43800</v>
      </c>
      <c r="E139" s="23">
        <v>43805</v>
      </c>
      <c r="F139" s="9">
        <v>1</v>
      </c>
      <c r="G139" s="9">
        <v>256</v>
      </c>
      <c r="H139" s="9">
        <f>G149/F149</f>
        <v>298.76190476190476</v>
      </c>
      <c r="I139" s="7" t="s">
        <v>13</v>
      </c>
      <c r="J139" s="7" t="s">
        <v>22</v>
      </c>
      <c r="K139" s="7" t="s">
        <v>118</v>
      </c>
      <c r="L139" s="7" t="s">
        <v>118</v>
      </c>
      <c r="M139" s="9">
        <v>1</v>
      </c>
      <c r="N139" s="9"/>
      <c r="O139" s="7" t="s">
        <v>1129</v>
      </c>
      <c r="P139" s="7" t="s">
        <v>1129</v>
      </c>
      <c r="Q139" s="7"/>
      <c r="R139" s="7" t="s">
        <v>20</v>
      </c>
      <c r="S139" s="7" t="s">
        <v>14</v>
      </c>
      <c r="T139" s="7" t="s">
        <v>16</v>
      </c>
      <c r="U139" s="7"/>
      <c r="V139" s="10" t="s">
        <v>119</v>
      </c>
    </row>
    <row r="140" spans="2:22" ht="12.75" customHeight="1">
      <c r="B140" s="6" t="s">
        <v>1130</v>
      </c>
      <c r="C140" s="7" t="s">
        <v>1131</v>
      </c>
      <c r="D140" s="23">
        <v>43806</v>
      </c>
      <c r="E140" s="23">
        <v>43810</v>
      </c>
      <c r="F140" s="9">
        <v>1</v>
      </c>
      <c r="G140" s="9">
        <v>416</v>
      </c>
      <c r="H140" s="9">
        <f>G149/F149</f>
        <v>298.76190476190476</v>
      </c>
      <c r="I140" s="7" t="s">
        <v>13</v>
      </c>
      <c r="J140" s="7" t="s">
        <v>21</v>
      </c>
      <c r="K140" s="7" t="s">
        <v>340</v>
      </c>
      <c r="L140" s="7" t="s">
        <v>122</v>
      </c>
      <c r="M140" s="9"/>
      <c r="N140" s="9"/>
      <c r="O140" s="7" t="s">
        <v>42</v>
      </c>
      <c r="P140" s="7" t="s">
        <v>42</v>
      </c>
      <c r="Q140" s="7" t="s">
        <v>102</v>
      </c>
      <c r="R140" s="7" t="s">
        <v>14</v>
      </c>
      <c r="S140" s="7" t="s">
        <v>14</v>
      </c>
      <c r="T140" s="7" t="s">
        <v>16</v>
      </c>
      <c r="U140" s="7"/>
      <c r="V140" s="10" t="s">
        <v>140</v>
      </c>
    </row>
    <row r="141" spans="2:22" ht="26.4">
      <c r="B141" s="6" t="s">
        <v>1132</v>
      </c>
      <c r="C141" s="7" t="s">
        <v>1133</v>
      </c>
      <c r="D141" s="23">
        <v>43798</v>
      </c>
      <c r="E141" s="23">
        <v>43812</v>
      </c>
      <c r="F141" s="9">
        <v>1</v>
      </c>
      <c r="G141" s="9">
        <v>368</v>
      </c>
      <c r="H141" s="9">
        <f>G149/F149</f>
        <v>298.76190476190476</v>
      </c>
      <c r="I141" s="7" t="s">
        <v>12</v>
      </c>
      <c r="J141" s="7" t="s">
        <v>21</v>
      </c>
      <c r="K141" s="7" t="s">
        <v>118</v>
      </c>
      <c r="L141" s="7" t="s">
        <v>118</v>
      </c>
      <c r="M141" s="9">
        <v>1</v>
      </c>
      <c r="N141" s="9"/>
      <c r="O141" s="7" t="s">
        <v>43</v>
      </c>
      <c r="P141" s="7" t="s">
        <v>43</v>
      </c>
      <c r="Q141" s="7"/>
      <c r="R141" s="7" t="s">
        <v>20</v>
      </c>
      <c r="S141" s="7" t="s">
        <v>14</v>
      </c>
      <c r="T141" s="7" t="s">
        <v>16</v>
      </c>
      <c r="U141" s="7" t="s">
        <v>120</v>
      </c>
      <c r="V141" s="10" t="s">
        <v>228</v>
      </c>
    </row>
    <row r="142" spans="2:22" ht="26.4">
      <c r="B142" s="6" t="s">
        <v>1134</v>
      </c>
      <c r="C142" s="7" t="s">
        <v>1135</v>
      </c>
      <c r="D142" s="23">
        <v>43379</v>
      </c>
      <c r="E142" s="23">
        <v>43813</v>
      </c>
      <c r="F142" s="9">
        <v>1</v>
      </c>
      <c r="G142" s="9">
        <v>304</v>
      </c>
      <c r="H142" s="9">
        <f>G149/F149</f>
        <v>298.76190476190476</v>
      </c>
      <c r="I142" s="7" t="s">
        <v>12</v>
      </c>
      <c r="J142" s="7" t="s">
        <v>22</v>
      </c>
      <c r="K142" s="7" t="s">
        <v>340</v>
      </c>
      <c r="L142" s="7" t="s">
        <v>118</v>
      </c>
      <c r="M142" s="9">
        <v>1</v>
      </c>
      <c r="N142" s="9">
        <v>1</v>
      </c>
      <c r="O142" s="7" t="s">
        <v>29</v>
      </c>
      <c r="P142" s="7" t="s">
        <v>29</v>
      </c>
      <c r="Q142" s="7"/>
      <c r="R142" s="7" t="s">
        <v>14</v>
      </c>
      <c r="S142" s="7" t="s">
        <v>14</v>
      </c>
      <c r="T142" s="7" t="s">
        <v>16</v>
      </c>
      <c r="U142" s="7" t="s">
        <v>120</v>
      </c>
      <c r="V142" s="10" t="s">
        <v>135</v>
      </c>
    </row>
    <row r="143" spans="2:22" ht="12.75" customHeight="1">
      <c r="B143" s="6" t="s">
        <v>1136</v>
      </c>
      <c r="C143" s="7" t="s">
        <v>889</v>
      </c>
      <c r="D143" s="23">
        <v>43809</v>
      </c>
      <c r="E143" s="23">
        <v>43813</v>
      </c>
      <c r="F143" s="9">
        <v>1</v>
      </c>
      <c r="G143" s="9">
        <v>166</v>
      </c>
      <c r="H143" s="9">
        <f>G149/F149</f>
        <v>298.76190476190476</v>
      </c>
      <c r="I143" s="7" t="s">
        <v>13</v>
      </c>
      <c r="J143" s="7" t="s">
        <v>21</v>
      </c>
      <c r="K143" s="7" t="s">
        <v>340</v>
      </c>
      <c r="L143" s="7" t="s">
        <v>122</v>
      </c>
      <c r="M143" s="9">
        <v>1</v>
      </c>
      <c r="N143" s="9"/>
      <c r="O143" s="7" t="s">
        <v>38</v>
      </c>
      <c r="P143" s="7" t="s">
        <v>33</v>
      </c>
      <c r="Q143" s="7"/>
      <c r="R143" s="7" t="s">
        <v>15</v>
      </c>
      <c r="S143" s="7" t="s">
        <v>14</v>
      </c>
      <c r="T143" s="7" t="s">
        <v>17</v>
      </c>
      <c r="U143" s="7" t="s">
        <v>120</v>
      </c>
      <c r="V143" s="10" t="s">
        <v>123</v>
      </c>
    </row>
    <row r="144" spans="2:22" ht="26.4">
      <c r="B144" s="6" t="s">
        <v>1137</v>
      </c>
      <c r="C144" s="7" t="s">
        <v>1138</v>
      </c>
      <c r="D144" s="23">
        <v>43805</v>
      </c>
      <c r="E144" s="23">
        <v>43814</v>
      </c>
      <c r="F144" s="9">
        <v>1</v>
      </c>
      <c r="G144" s="9">
        <v>336</v>
      </c>
      <c r="H144" s="9">
        <f>G149/F149</f>
        <v>298.76190476190476</v>
      </c>
      <c r="I144" s="7" t="s">
        <v>13</v>
      </c>
      <c r="J144" s="7" t="s">
        <v>21</v>
      </c>
      <c r="K144" s="7" t="s">
        <v>118</v>
      </c>
      <c r="L144" s="7" t="s">
        <v>118</v>
      </c>
      <c r="M144" s="9">
        <v>1</v>
      </c>
      <c r="N144" s="9">
        <v>1</v>
      </c>
      <c r="O144" s="7" t="s">
        <v>29</v>
      </c>
      <c r="P144" s="7" t="s">
        <v>29</v>
      </c>
      <c r="Q144" s="7"/>
      <c r="R144" s="7" t="s">
        <v>14</v>
      </c>
      <c r="S144" s="7" t="s">
        <v>14</v>
      </c>
      <c r="T144" s="7" t="s">
        <v>17</v>
      </c>
      <c r="U144" s="7"/>
      <c r="V144" s="10" t="s">
        <v>123</v>
      </c>
    </row>
    <row r="145" spans="2:22">
      <c r="B145" s="6" t="s">
        <v>1142</v>
      </c>
      <c r="C145" s="7" t="s">
        <v>1143</v>
      </c>
      <c r="D145" s="23">
        <v>43814</v>
      </c>
      <c r="E145" s="23">
        <v>43814</v>
      </c>
      <c r="F145" s="9">
        <v>1</v>
      </c>
      <c r="G145" s="9">
        <v>32</v>
      </c>
      <c r="H145" s="9">
        <f>G149/F149</f>
        <v>298.76190476190476</v>
      </c>
      <c r="I145" s="7" t="s">
        <v>12</v>
      </c>
      <c r="J145" s="7" t="s">
        <v>22</v>
      </c>
      <c r="K145" s="7" t="s">
        <v>340</v>
      </c>
      <c r="L145" s="7" t="s">
        <v>118</v>
      </c>
      <c r="M145" s="9"/>
      <c r="N145" s="9"/>
      <c r="O145" s="7" t="s">
        <v>32</v>
      </c>
      <c r="P145" s="7" t="s">
        <v>32</v>
      </c>
      <c r="Q145" s="7"/>
      <c r="R145" s="7" t="s">
        <v>14</v>
      </c>
      <c r="S145" s="7" t="s">
        <v>14</v>
      </c>
      <c r="T145" s="7" t="s">
        <v>16</v>
      </c>
      <c r="U145" s="7" t="s">
        <v>1144</v>
      </c>
      <c r="V145" s="10" t="s">
        <v>387</v>
      </c>
    </row>
    <row r="146" spans="2:22" ht="26.4">
      <c r="B146" s="6" t="s">
        <v>1150</v>
      </c>
      <c r="C146" s="7" t="s">
        <v>258</v>
      </c>
      <c r="D146" s="23">
        <v>43814</v>
      </c>
      <c r="E146" s="23">
        <v>43819</v>
      </c>
      <c r="F146" s="9">
        <v>1</v>
      </c>
      <c r="G146" s="9">
        <v>184</v>
      </c>
      <c r="H146" s="9">
        <f>G149/F149</f>
        <v>298.76190476190476</v>
      </c>
      <c r="I146" s="7" t="s">
        <v>12</v>
      </c>
      <c r="J146" s="7" t="s">
        <v>22</v>
      </c>
      <c r="K146" s="7" t="s">
        <v>340</v>
      </c>
      <c r="L146" s="7" t="s">
        <v>122</v>
      </c>
      <c r="M146" s="9"/>
      <c r="N146" s="9"/>
      <c r="O146" s="7" t="s">
        <v>32</v>
      </c>
      <c r="P146" s="7" t="s">
        <v>32</v>
      </c>
      <c r="Q146" s="7"/>
      <c r="R146" s="7" t="s">
        <v>14</v>
      </c>
      <c r="S146" s="7" t="s">
        <v>14</v>
      </c>
      <c r="T146" s="7" t="s">
        <v>16</v>
      </c>
      <c r="U146" s="7"/>
      <c r="V146" s="10" t="s">
        <v>624</v>
      </c>
    </row>
    <row r="147" spans="2:22" ht="26.4">
      <c r="B147" s="6" t="s">
        <v>1145</v>
      </c>
      <c r="C147" s="7" t="s">
        <v>1146</v>
      </c>
      <c r="D147" s="23">
        <v>43819</v>
      </c>
      <c r="E147" s="23">
        <v>43822</v>
      </c>
      <c r="F147" s="9">
        <v>1</v>
      </c>
      <c r="G147" s="9">
        <v>184</v>
      </c>
      <c r="H147" s="9">
        <f>G149/F149</f>
        <v>298.76190476190476</v>
      </c>
      <c r="I147" s="7" t="s">
        <v>12</v>
      </c>
      <c r="J147" s="7" t="s">
        <v>22</v>
      </c>
      <c r="K147" s="7" t="s">
        <v>118</v>
      </c>
      <c r="L147" s="7" t="s">
        <v>118</v>
      </c>
      <c r="M147" s="9">
        <v>1</v>
      </c>
      <c r="N147" s="9"/>
      <c r="O147" s="7" t="s">
        <v>28</v>
      </c>
      <c r="P147" s="7" t="s">
        <v>28</v>
      </c>
      <c r="Q147" s="7" t="s">
        <v>107</v>
      </c>
      <c r="R147" s="7" t="s">
        <v>14</v>
      </c>
      <c r="S147" s="7" t="s">
        <v>14</v>
      </c>
      <c r="T147" s="7" t="s">
        <v>17</v>
      </c>
      <c r="U147" s="7" t="s">
        <v>1147</v>
      </c>
      <c r="V147" s="10" t="s">
        <v>123</v>
      </c>
    </row>
    <row r="148" spans="2:22" ht="12.75" customHeight="1">
      <c r="B148" s="6" t="s">
        <v>1149</v>
      </c>
      <c r="C148" s="7" t="s">
        <v>1148</v>
      </c>
      <c r="D148" s="23">
        <v>43813</v>
      </c>
      <c r="E148" s="23">
        <v>43827</v>
      </c>
      <c r="F148" s="9">
        <v>1</v>
      </c>
      <c r="G148" s="9">
        <v>374</v>
      </c>
      <c r="H148" s="9">
        <f>G149/F149</f>
        <v>298.76190476190476</v>
      </c>
      <c r="I148" s="7" t="s">
        <v>13</v>
      </c>
      <c r="J148" s="7" t="s">
        <v>22</v>
      </c>
      <c r="K148" s="7" t="s">
        <v>118</v>
      </c>
      <c r="L148" s="7" t="s">
        <v>118</v>
      </c>
      <c r="M148" s="9">
        <v>1</v>
      </c>
      <c r="N148" s="9"/>
      <c r="O148" s="7" t="s">
        <v>29</v>
      </c>
      <c r="P148" s="7" t="s">
        <v>29</v>
      </c>
      <c r="Q148" s="7"/>
      <c r="R148" s="7" t="s">
        <v>14</v>
      </c>
      <c r="S148" s="7" t="s">
        <v>14</v>
      </c>
      <c r="T148" s="7" t="s">
        <v>17</v>
      </c>
      <c r="U148" s="7"/>
      <c r="V148" s="10" t="s">
        <v>123</v>
      </c>
    </row>
    <row r="149" spans="2:22" s="1" customFormat="1" ht="12.75" customHeight="1">
      <c r="B149" s="19" t="s">
        <v>51</v>
      </c>
      <c r="C149" s="19"/>
      <c r="D149" s="19"/>
      <c r="E149" s="19"/>
      <c r="F149" s="43">
        <f>SUM(F2:F148)</f>
        <v>147</v>
      </c>
      <c r="G149" s="43">
        <f>SUM(G2:G148)</f>
        <v>43918</v>
      </c>
      <c r="H149" s="43">
        <f>G149/F149</f>
        <v>298.76190476190476</v>
      </c>
      <c r="I149" s="43">
        <f>COUNTIF(I2:I148,"Paper")</f>
        <v>74</v>
      </c>
      <c r="J149" s="43">
        <f>COUNTIF(J2:J148,"Fiction")</f>
        <v>100</v>
      </c>
      <c r="K149" s="43">
        <f>COUNTIF(K2:K148,"F")</f>
        <v>71</v>
      </c>
      <c r="L149" s="43">
        <f>COUNTIF(L2:L148,"F")</f>
        <v>93</v>
      </c>
      <c r="M149" s="43">
        <f>SUM(M2:M148)</f>
        <v>89</v>
      </c>
      <c r="N149" s="43">
        <f>SUM(N2:N148)</f>
        <v>11</v>
      </c>
      <c r="O149" s="19">
        <f>COUNTIF(O2:O148, "Canada")</f>
        <v>37</v>
      </c>
      <c r="P149" s="19">
        <f>COUNTIF(P2:P148, "Canada")</f>
        <v>42</v>
      </c>
      <c r="Q149" s="19">
        <v>29</v>
      </c>
      <c r="R149" s="20">
        <f>COUNTIF(R2:R148, "English")</f>
        <v>133</v>
      </c>
      <c r="S149" s="20">
        <f>COUNTIF(S2:S148, "English")</f>
        <v>146</v>
      </c>
      <c r="T149" s="19">
        <f>COUNTIF(T2:T148,"Home")</f>
        <v>95</v>
      </c>
      <c r="U149" s="19"/>
      <c r="V149" s="19"/>
    </row>
    <row r="150" spans="2:22" s="1" customFormat="1" ht="13.5" customHeight="1" thickBot="1">
      <c r="F150" s="1" t="s">
        <v>18</v>
      </c>
      <c r="G150" s="2" t="s">
        <v>2</v>
      </c>
      <c r="H150" s="2"/>
      <c r="I150" s="2" t="s">
        <v>12</v>
      </c>
      <c r="J150" s="2" t="s">
        <v>22</v>
      </c>
      <c r="K150" s="2" t="s">
        <v>341</v>
      </c>
      <c r="L150" s="2" t="s">
        <v>19</v>
      </c>
      <c r="M150" s="2" t="s">
        <v>5</v>
      </c>
      <c r="N150" s="2" t="s">
        <v>50</v>
      </c>
      <c r="O150" s="2" t="s">
        <v>28</v>
      </c>
      <c r="P150" s="2" t="s">
        <v>28</v>
      </c>
      <c r="Q150" s="2" t="s">
        <v>107</v>
      </c>
      <c r="R150" s="2" t="s">
        <v>14</v>
      </c>
      <c r="S150" s="2" t="s">
        <v>14</v>
      </c>
      <c r="T150" s="2" t="s">
        <v>16</v>
      </c>
    </row>
    <row r="151" spans="2:22">
      <c r="D151" s="31"/>
      <c r="E151" s="31"/>
      <c r="F151" s="30"/>
      <c r="G151" s="30" t="s">
        <v>66</v>
      </c>
      <c r="H151" s="34"/>
      <c r="I151" s="5">
        <f>COUNTIF(I2:I148,"Audio")</f>
        <v>73</v>
      </c>
      <c r="J151" s="5">
        <f>COUNTIF(J2:J148,"Non-fiction")</f>
        <v>47</v>
      </c>
      <c r="K151" s="5">
        <f>COUNTIF(K2:K148,"B")</f>
        <v>76</v>
      </c>
      <c r="L151" s="5">
        <f>COUNTIF(L2:L148,"M")</f>
        <v>54</v>
      </c>
      <c r="M151" s="42">
        <f>F149-M149</f>
        <v>58</v>
      </c>
      <c r="N151" s="22"/>
      <c r="O151" s="2">
        <f>COUNTIF(O2:O148, "US")</f>
        <v>55</v>
      </c>
      <c r="P151" s="2">
        <f>COUNTIF(P2:P148, "US")</f>
        <v>64</v>
      </c>
      <c r="Q151" s="2">
        <f>COUNTIF(Q2:Q148, "Jewish")</f>
        <v>1</v>
      </c>
      <c r="R151" s="2">
        <f>COUNTIF(R2:R148, "French")</f>
        <v>9</v>
      </c>
      <c r="S151" s="2">
        <f>COUNTIF(S2:S148, "French")</f>
        <v>0</v>
      </c>
      <c r="T151" s="2">
        <f>COUNTIF(T2:T148,"Library")</f>
        <v>42</v>
      </c>
    </row>
    <row r="152" spans="2:22" ht="12.75" customHeight="1">
      <c r="F152" s="27" t="s">
        <v>48</v>
      </c>
      <c r="G152">
        <f>AVERAGE(G2:G148)</f>
        <v>298.76190476190476</v>
      </c>
      <c r="I152" s="2" t="s">
        <v>13</v>
      </c>
      <c r="J152" s="2" t="s">
        <v>21</v>
      </c>
      <c r="K152" s="2" t="s">
        <v>342</v>
      </c>
      <c r="L152" s="2" t="s">
        <v>23</v>
      </c>
      <c r="M152" s="2" t="s">
        <v>87</v>
      </c>
      <c r="N152" s="5"/>
      <c r="O152" s="2" t="s">
        <v>29</v>
      </c>
      <c r="P152" s="2" t="s">
        <v>29</v>
      </c>
      <c r="Q152" s="2" t="s">
        <v>102</v>
      </c>
      <c r="R152" s="2" t="s">
        <v>15</v>
      </c>
      <c r="S152" s="2" t="s">
        <v>15</v>
      </c>
      <c r="T152" s="2" t="s">
        <v>17</v>
      </c>
    </row>
    <row r="153" spans="2:22" ht="13.8" thickBot="1">
      <c r="F153" s="25" t="s">
        <v>62</v>
      </c>
      <c r="G153">
        <f>G163/SQRT(F149)</f>
        <v>14.39879359680722</v>
      </c>
      <c r="I153" s="21"/>
      <c r="J153" s="21"/>
      <c r="K153" s="21"/>
      <c r="L153" s="21"/>
      <c r="M153" s="22"/>
      <c r="O153" s="2">
        <f>COUNTIF(O2:O148, "UK")</f>
        <v>17</v>
      </c>
      <c r="P153" s="2">
        <f>COUNTIF(P2:P148, "UK")</f>
        <v>19</v>
      </c>
      <c r="Q153" s="2">
        <f>COUNTIF(P2:P148, "Kurdish")</f>
        <v>0</v>
      </c>
      <c r="R153" s="2">
        <f>COUNTIF(R2:R148, "Arabic")</f>
        <v>2</v>
      </c>
      <c r="S153" s="2">
        <f>COUNTIF(S2:S148, "Arabic")</f>
        <v>0</v>
      </c>
      <c r="T153" s="2">
        <f>COUNTIF(T2:T148,"Borrowed")</f>
        <v>0</v>
      </c>
    </row>
    <row r="154" spans="2:22" ht="13.5" customHeight="1">
      <c r="F154" s="27" t="s">
        <v>46</v>
      </c>
      <c r="G154" s="3">
        <f>MEDIAN(G2:G148)</f>
        <v>288</v>
      </c>
      <c r="H154" s="3"/>
      <c r="I154" s="5"/>
      <c r="J154" s="31"/>
      <c r="K154" s="31"/>
      <c r="L154" s="49" t="s">
        <v>89</v>
      </c>
      <c r="M154" s="5"/>
      <c r="O154" s="4" t="s">
        <v>32</v>
      </c>
      <c r="P154" s="2" t="s">
        <v>32</v>
      </c>
      <c r="Q154" s="2" t="s">
        <v>103</v>
      </c>
      <c r="R154" s="2" t="s">
        <v>20</v>
      </c>
      <c r="S154" s="2" t="s">
        <v>20</v>
      </c>
      <c r="T154" s="2" t="s">
        <v>104</v>
      </c>
    </row>
    <row r="155" spans="2:22">
      <c r="F155" s="27" t="s">
        <v>47</v>
      </c>
      <c r="G155" s="3">
        <f>_xlfn.MODE.SNGL(G2:G148)</f>
        <v>320</v>
      </c>
      <c r="H155" s="3"/>
      <c r="I155" s="21"/>
      <c r="J155" s="26" t="s">
        <v>12</v>
      </c>
      <c r="K155" s="26"/>
      <c r="L155" s="21">
        <f>I149/F149</f>
        <v>0.50340136054421769</v>
      </c>
      <c r="M155" s="21"/>
      <c r="O155" s="4">
        <f>COUNTIF(O2:O148,"Afghanistan")</f>
        <v>0</v>
      </c>
      <c r="P155" s="4">
        <f>COUNTIF(P2:P148, "Australia")</f>
        <v>3</v>
      </c>
      <c r="Q155" s="2"/>
      <c r="R155" s="2">
        <f>COUNTIF(R2:R148, "Greek")</f>
        <v>0</v>
      </c>
      <c r="S155" s="3"/>
      <c r="T155" s="2">
        <f>COUNTIF(T2:T148,"Wordfest")</f>
        <v>10</v>
      </c>
    </row>
    <row r="156" spans="2:22" ht="12.75" customHeight="1">
      <c r="F156" s="25" t="s">
        <v>56</v>
      </c>
      <c r="G156" s="25">
        <f>MIN(G2:G148)</f>
        <v>30</v>
      </c>
      <c r="H156" s="25"/>
      <c r="I156" s="5"/>
      <c r="J156" s="26" t="s">
        <v>13</v>
      </c>
      <c r="K156" s="26"/>
      <c r="L156" s="21">
        <f>I151/F149</f>
        <v>0.49659863945578231</v>
      </c>
      <c r="M156" s="26"/>
      <c r="O156" s="4" t="s">
        <v>108</v>
      </c>
      <c r="P156" s="4" t="s">
        <v>92</v>
      </c>
      <c r="Q156" s="2"/>
      <c r="R156" s="2" t="s">
        <v>27</v>
      </c>
      <c r="S156" s="3"/>
      <c r="T156" s="2" t="s">
        <v>159</v>
      </c>
    </row>
    <row r="157" spans="2:22">
      <c r="F157" s="25" t="s">
        <v>57</v>
      </c>
      <c r="G157">
        <f>MAX(G2:G148)</f>
        <v>1442</v>
      </c>
      <c r="J157" s="43" t="s">
        <v>22</v>
      </c>
      <c r="K157" s="43"/>
      <c r="L157" s="44">
        <f>J149/F149</f>
        <v>0.68027210884353739</v>
      </c>
      <c r="O157" s="4">
        <f>COUNTIF(O2:O148,"Australia")</f>
        <v>2</v>
      </c>
      <c r="P157" s="4">
        <f>COUNTIF(P2:P148, "Cameroon")</f>
        <v>0</v>
      </c>
      <c r="R157" s="2">
        <f>COUNTIF(R2:R148, "Hebrew")</f>
        <v>0</v>
      </c>
      <c r="S157" s="3"/>
    </row>
    <row r="158" spans="2:22" ht="12.75" customHeight="1">
      <c r="F158" s="27" t="s">
        <v>58</v>
      </c>
      <c r="G158" s="5">
        <f>G157-G156</f>
        <v>1412</v>
      </c>
      <c r="H158" s="5"/>
      <c r="I158" s="40"/>
      <c r="J158" s="45" t="s">
        <v>21</v>
      </c>
      <c r="K158" s="45"/>
      <c r="L158" s="46">
        <f>J151/F149</f>
        <v>0.31972789115646261</v>
      </c>
      <c r="O158" s="4" t="s">
        <v>92</v>
      </c>
      <c r="P158" s="4" t="s">
        <v>105</v>
      </c>
      <c r="R158" s="2" t="s">
        <v>26</v>
      </c>
      <c r="S158" s="3"/>
    </row>
    <row r="159" spans="2:22">
      <c r="F159" s="24" t="s">
        <v>59</v>
      </c>
      <c r="G159" s="5">
        <f>QUARTILE(G2:G148,1)</f>
        <v>183</v>
      </c>
      <c r="H159" s="5"/>
      <c r="J159" s="28" t="s">
        <v>19</v>
      </c>
      <c r="K159" s="28"/>
      <c r="L159" s="21">
        <f>L149/F149</f>
        <v>0.63265306122448983</v>
      </c>
      <c r="O159" s="4">
        <f>COUNTIF(O2:O148, "Cameroon")</f>
        <v>0</v>
      </c>
      <c r="P159" s="4">
        <f>COUNTIF(P2:P148, "Egypt")</f>
        <v>1</v>
      </c>
      <c r="R159" s="2">
        <f>COUNTIF(R2:R148, "Italian")</f>
        <v>0</v>
      </c>
      <c r="S159" s="3"/>
    </row>
    <row r="160" spans="2:22">
      <c r="F160" s="25" t="s">
        <v>60</v>
      </c>
      <c r="G160" s="26">
        <f>QUARTILE(G2:G148,3)</f>
        <v>368</v>
      </c>
      <c r="H160" s="26"/>
      <c r="J160" s="28" t="s">
        <v>23</v>
      </c>
      <c r="K160" s="28"/>
      <c r="L160" s="21">
        <f>L151/F149</f>
        <v>0.36734693877551022</v>
      </c>
      <c r="O160" s="4" t="s">
        <v>105</v>
      </c>
      <c r="P160" s="4" t="s">
        <v>43</v>
      </c>
      <c r="R160" s="2" t="s">
        <v>25</v>
      </c>
      <c r="S160" s="3"/>
    </row>
    <row r="161" spans="4:19">
      <c r="F161" s="27" t="s">
        <v>61</v>
      </c>
      <c r="G161" s="5">
        <f>G160-G159</f>
        <v>185</v>
      </c>
      <c r="H161" s="5"/>
      <c r="J161" s="43" t="s">
        <v>5</v>
      </c>
      <c r="K161" s="43"/>
      <c r="L161" s="44">
        <f>M149/F149</f>
        <v>0.60544217687074831</v>
      </c>
      <c r="O161" s="4">
        <f>COUNTIF(O2:O148,"Chile")</f>
        <v>1</v>
      </c>
      <c r="P161" s="2">
        <f>COUNTIF(P2:P148, "France")</f>
        <v>8</v>
      </c>
      <c r="R161" s="2">
        <f>COUNTIF(R2:R148, "Japanese")</f>
        <v>1</v>
      </c>
      <c r="S161" s="3"/>
    </row>
    <row r="162" spans="4:19">
      <c r="F162" s="25" t="s">
        <v>64</v>
      </c>
      <c r="G162" s="5">
        <f>_xlfn.VAR.S(G2:G148)</f>
        <v>30476.812785388123</v>
      </c>
      <c r="H162" s="5"/>
      <c r="J162" s="47" t="s">
        <v>87</v>
      </c>
      <c r="K162" s="47"/>
      <c r="L162" s="48">
        <f>M151/F149</f>
        <v>0.39455782312925169</v>
      </c>
      <c r="O162" s="4" t="s">
        <v>97</v>
      </c>
      <c r="P162" s="2" t="s">
        <v>33</v>
      </c>
      <c r="R162" s="2" t="s">
        <v>24</v>
      </c>
      <c r="S162" s="3"/>
    </row>
    <row r="163" spans="4:19">
      <c r="F163" s="27" t="s">
        <v>63</v>
      </c>
      <c r="G163" s="5">
        <f>STDEVA(G2:G148)</f>
        <v>174.57609454157267</v>
      </c>
      <c r="H163" s="5"/>
      <c r="J163" s="28" t="s">
        <v>88</v>
      </c>
      <c r="K163" s="28"/>
      <c r="L163" s="41">
        <f>N149/F149</f>
        <v>7.4829931972789115E-2</v>
      </c>
      <c r="O163" s="4">
        <f>COUNTIF(O2:O148,"Croatia")</f>
        <v>0</v>
      </c>
      <c r="P163" s="4">
        <f>COUNTIF(P2:P148, "Greece")</f>
        <v>0</v>
      </c>
      <c r="R163" s="4">
        <f>COUNTIF(R2:R148, "Korean")</f>
        <v>0</v>
      </c>
      <c r="S163" s="3"/>
    </row>
    <row r="164" spans="4:19">
      <c r="F164" s="27" t="s">
        <v>65</v>
      </c>
      <c r="G164" s="26">
        <f>CONFIDENCE(0.05,G163,F149)</f>
        <v>28.221116870568089</v>
      </c>
      <c r="H164" s="26"/>
      <c r="O164" s="4" t="s">
        <v>36</v>
      </c>
      <c r="P164" s="4" t="s">
        <v>44</v>
      </c>
      <c r="R164" s="4" t="s">
        <v>112</v>
      </c>
      <c r="S164" s="3"/>
    </row>
    <row r="165" spans="4:19">
      <c r="F165" s="25" t="s">
        <v>67</v>
      </c>
      <c r="G165" s="24">
        <f>_xlfn.CONFIDENCE.T(0.05, G163, F149)</f>
        <v>28.456993156443207</v>
      </c>
      <c r="H165" s="24"/>
      <c r="O165" s="4">
        <f>COUNTIF(O2:O148, "Dominican Republic")</f>
        <v>0</v>
      </c>
      <c r="P165" s="4">
        <f>COUNTIF(P2:P148, "Israel")</f>
        <v>2</v>
      </c>
      <c r="R165" s="4">
        <f>COUNTIF(R2:R148, "Russian")</f>
        <v>0</v>
      </c>
      <c r="S165" s="3"/>
    </row>
    <row r="166" spans="4:19">
      <c r="F166" s="25" t="s">
        <v>68</v>
      </c>
      <c r="G166">
        <f>G152-G164</f>
        <v>270.54078789133666</v>
      </c>
      <c r="O166" s="4" t="s">
        <v>94</v>
      </c>
      <c r="P166" s="4" t="s">
        <v>42</v>
      </c>
      <c r="R166" s="4" t="s">
        <v>53</v>
      </c>
      <c r="S166" s="3"/>
    </row>
    <row r="167" spans="4:19">
      <c r="E167" s="26"/>
      <c r="F167" s="33" t="s">
        <v>69</v>
      </c>
      <c r="G167" s="35">
        <f>G152+G164</f>
        <v>326.98302163247286</v>
      </c>
      <c r="H167" s="35"/>
      <c r="O167" s="4">
        <f>COUNTIF(O2:O148, "Egypt")</f>
        <v>1</v>
      </c>
      <c r="P167" s="4">
        <f>COUNTIF(P2:P148, "Italy")</f>
        <v>0</v>
      </c>
      <c r="R167" s="4">
        <f>COUNTIF(R2:R148, "Spanish")</f>
        <v>2</v>
      </c>
      <c r="S167" s="3"/>
    </row>
    <row r="168" spans="4:19" ht="13.8" thickBot="1">
      <c r="I168" s="37"/>
      <c r="O168" s="4" t="s">
        <v>43</v>
      </c>
      <c r="P168" s="2" t="s">
        <v>40</v>
      </c>
      <c r="R168" s="2" t="s">
        <v>98</v>
      </c>
      <c r="S168" s="3"/>
    </row>
    <row r="169" spans="4:19" ht="14.25" customHeight="1">
      <c r="D169" s="38"/>
      <c r="E169" s="38"/>
      <c r="F169" s="39"/>
      <c r="G169" s="30" t="s">
        <v>86</v>
      </c>
      <c r="I169" s="32"/>
      <c r="O169" s="4">
        <f>COUNTIF(O2:O148, "France")</f>
        <v>5</v>
      </c>
      <c r="P169" s="4">
        <f>COUNTIF(P2:P148, "Japan")</f>
        <v>1</v>
      </c>
      <c r="R169" s="4">
        <f>COUNTIF(R2:R148, "Sweden")</f>
        <v>0</v>
      </c>
      <c r="S169" s="3"/>
    </row>
    <row r="170" spans="4:19">
      <c r="D170" s="36" t="s">
        <v>70</v>
      </c>
      <c r="E170" s="36" t="s">
        <v>71</v>
      </c>
      <c r="F170" s="36"/>
      <c r="G170" s="36" t="s">
        <v>72</v>
      </c>
      <c r="I170" s="37"/>
      <c r="O170" s="4" t="s">
        <v>33</v>
      </c>
      <c r="P170" s="2" t="s">
        <v>39</v>
      </c>
      <c r="R170" s="2" t="s">
        <v>100</v>
      </c>
      <c r="S170" s="3"/>
    </row>
    <row r="171" spans="4:19">
      <c r="D171" s="29">
        <v>99</v>
      </c>
      <c r="E171" s="32">
        <f t="array" ref="E171:E185">FREQUENCY(G2:G148,D171:D185)</f>
        <v>6</v>
      </c>
      <c r="F171" s="29"/>
      <c r="G171" s="33" t="s">
        <v>73</v>
      </c>
      <c r="I171" s="37"/>
      <c r="O171" s="4">
        <f>COUNTIF(O2:O148, "Russia")</f>
        <v>1</v>
      </c>
      <c r="P171" s="4">
        <f>COUNTIF(P2:P148, "Kyrgystan")</f>
        <v>0</v>
      </c>
      <c r="R171" s="26"/>
      <c r="S171" s="3"/>
    </row>
    <row r="172" spans="4:19">
      <c r="D172" s="29">
        <v>199</v>
      </c>
      <c r="E172" s="32">
        <v>37</v>
      </c>
      <c r="F172" s="29"/>
      <c r="G172" s="33" t="s">
        <v>74</v>
      </c>
      <c r="I172" s="37"/>
      <c r="O172" s="4" t="s">
        <v>52</v>
      </c>
      <c r="P172" s="2" t="s">
        <v>115</v>
      </c>
      <c r="S172" s="3"/>
    </row>
    <row r="173" spans="4:19">
      <c r="D173" s="29">
        <v>299</v>
      </c>
      <c r="E173" s="32">
        <v>34</v>
      </c>
      <c r="F173" s="29"/>
      <c r="G173" s="33" t="s">
        <v>75</v>
      </c>
      <c r="I173" s="37"/>
      <c r="O173" s="2">
        <f>COUNTIF(O2:O148, "Ghana")</f>
        <v>0</v>
      </c>
      <c r="P173" s="4">
        <f>COUNTIF(P2:P148, "New Zealand")</f>
        <v>1</v>
      </c>
      <c r="R173" s="3"/>
      <c r="S173" s="3"/>
    </row>
    <row r="174" spans="4:19" ht="12.75" customHeight="1">
      <c r="D174" s="29">
        <v>399</v>
      </c>
      <c r="E174" s="32">
        <v>46</v>
      </c>
      <c r="F174" s="29"/>
      <c r="G174" s="33" t="s">
        <v>76</v>
      </c>
      <c r="I174" s="37"/>
      <c r="O174" s="2" t="s">
        <v>37</v>
      </c>
      <c r="P174" s="2" t="s">
        <v>41</v>
      </c>
      <c r="R174" s="3"/>
      <c r="S174" s="3"/>
    </row>
    <row r="175" spans="4:19" ht="12.75" customHeight="1">
      <c r="D175" s="29">
        <v>499</v>
      </c>
      <c r="E175" s="32">
        <v>12</v>
      </c>
      <c r="F175" s="29"/>
      <c r="G175" s="33" t="s">
        <v>77</v>
      </c>
      <c r="I175" s="37"/>
      <c r="O175" s="4">
        <f>COUNTIF(O2:O148, "Greece")</f>
        <v>0</v>
      </c>
      <c r="P175" s="4">
        <f>COUNTIF(P2:P148, "Peru")</f>
        <v>0</v>
      </c>
      <c r="R175" s="3"/>
      <c r="S175" s="3"/>
    </row>
    <row r="176" spans="4:19" ht="12.75" customHeight="1">
      <c r="D176" s="29">
        <v>599</v>
      </c>
      <c r="E176" s="32">
        <v>5</v>
      </c>
      <c r="F176" s="29"/>
      <c r="G176" s="33" t="s">
        <v>78</v>
      </c>
      <c r="I176" s="37"/>
      <c r="O176" s="4" t="s">
        <v>44</v>
      </c>
      <c r="P176" s="2" t="s">
        <v>113</v>
      </c>
      <c r="R176" s="3"/>
      <c r="S176" s="3"/>
    </row>
    <row r="177" spans="3:16">
      <c r="D177" s="29">
        <v>699</v>
      </c>
      <c r="E177" s="32">
        <v>4</v>
      </c>
      <c r="F177" s="29"/>
      <c r="G177" s="33" t="s">
        <v>79</v>
      </c>
      <c r="I177" s="37"/>
      <c r="O177" s="4">
        <f>COUNTIF(O2:O148, "Haiti")</f>
        <v>0</v>
      </c>
      <c r="P177" s="4">
        <f>COUNTIF(P2:P148, "Russia")</f>
        <v>1</v>
      </c>
    </row>
    <row r="178" spans="3:16">
      <c r="D178" s="29">
        <v>799</v>
      </c>
      <c r="E178" s="32">
        <v>0</v>
      </c>
      <c r="F178" s="29"/>
      <c r="G178" s="33" t="s">
        <v>80</v>
      </c>
      <c r="I178" s="37"/>
      <c r="O178" s="4" t="s">
        <v>35</v>
      </c>
      <c r="P178" s="2" t="s">
        <v>52</v>
      </c>
    </row>
    <row r="179" spans="3:16">
      <c r="D179" s="29">
        <v>899</v>
      </c>
      <c r="E179" s="32">
        <v>1</v>
      </c>
      <c r="F179" s="29"/>
      <c r="G179" s="33" t="s">
        <v>81</v>
      </c>
      <c r="I179" s="37"/>
      <c r="O179" s="4">
        <f>COUNTIF(O2:O148, "India")</f>
        <v>3</v>
      </c>
      <c r="P179" s="4">
        <f>COUNTIF(P2:P148, "South Africa")</f>
        <v>0</v>
      </c>
    </row>
    <row r="180" spans="3:16">
      <c r="D180" s="29">
        <v>999</v>
      </c>
      <c r="E180" s="32">
        <v>1</v>
      </c>
      <c r="F180" s="29"/>
      <c r="G180" s="33" t="s">
        <v>82</v>
      </c>
      <c r="I180" s="37"/>
      <c r="O180" s="4" t="s">
        <v>54</v>
      </c>
      <c r="P180" s="2" t="s">
        <v>114</v>
      </c>
    </row>
    <row r="181" spans="3:16">
      <c r="D181" s="29">
        <v>1099</v>
      </c>
      <c r="E181" s="32">
        <v>0</v>
      </c>
      <c r="F181" s="29"/>
      <c r="G181" s="33" t="s">
        <v>83</v>
      </c>
      <c r="I181" s="37"/>
      <c r="O181" s="4">
        <f>COUNTIF(O2:O148, "Iran")</f>
        <v>2</v>
      </c>
      <c r="P181" s="4">
        <f>COUNTIF(P2:P148, "South Korea")</f>
        <v>0</v>
      </c>
    </row>
    <row r="182" spans="3:16">
      <c r="D182" s="29">
        <v>1199</v>
      </c>
      <c r="E182" s="32">
        <v>0</v>
      </c>
      <c r="F182" s="29"/>
      <c r="G182" s="33" t="s">
        <v>84</v>
      </c>
      <c r="I182" s="37"/>
      <c r="O182" s="4" t="s">
        <v>93</v>
      </c>
      <c r="P182" s="2" t="s">
        <v>106</v>
      </c>
    </row>
    <row r="183" spans="3:16">
      <c r="D183" s="29">
        <v>1299</v>
      </c>
      <c r="E183" s="32">
        <v>0</v>
      </c>
      <c r="F183" s="29"/>
      <c r="G183" s="33" t="s">
        <v>85</v>
      </c>
      <c r="H183" s="34"/>
      <c r="I183" s="37"/>
      <c r="O183" s="4">
        <f>COUNTIF(O2:O148, "Israel")</f>
        <v>2</v>
      </c>
      <c r="P183" s="4">
        <f>COUNTIF(P2:P148, "Spain")</f>
        <v>0</v>
      </c>
    </row>
    <row r="184" spans="3:16">
      <c r="C184" s="32"/>
      <c r="D184" s="50">
        <v>1399</v>
      </c>
      <c r="E184">
        <v>0</v>
      </c>
      <c r="G184" s="25" t="s">
        <v>95</v>
      </c>
      <c r="H184" s="36"/>
      <c r="O184" s="4" t="s">
        <v>42</v>
      </c>
      <c r="P184" s="2" t="s">
        <v>99</v>
      </c>
    </row>
    <row r="185" spans="3:16">
      <c r="D185" s="50">
        <v>1499</v>
      </c>
      <c r="E185">
        <v>1</v>
      </c>
      <c r="G185" s="25" t="s">
        <v>96</v>
      </c>
      <c r="H185" s="33"/>
      <c r="O185" s="4">
        <f>COUNTIF(O2:O148, "Italy")</f>
        <v>0</v>
      </c>
      <c r="P185" s="4">
        <f>COUNTIF(P2:P148, "Sweden")</f>
        <v>0</v>
      </c>
    </row>
    <row r="186" spans="3:16">
      <c r="H186" s="33"/>
      <c r="O186" s="4" t="s">
        <v>40</v>
      </c>
      <c r="P186" s="2" t="s">
        <v>101</v>
      </c>
    </row>
    <row r="187" spans="3:16">
      <c r="H187" s="33"/>
      <c r="O187" s="4">
        <f>COUNTIF(O2:O148, "Jamaica")</f>
        <v>0</v>
      </c>
      <c r="P187" s="4">
        <f>COUNTIF(P2:P148, "Turkey")</f>
        <v>0</v>
      </c>
    </row>
    <row r="188" spans="3:16">
      <c r="H188" s="33"/>
      <c r="O188" s="4" t="s">
        <v>45</v>
      </c>
      <c r="P188" s="2" t="s">
        <v>55</v>
      </c>
    </row>
    <row r="189" spans="3:16">
      <c r="H189" s="33"/>
      <c r="O189" s="4">
        <f>COUNTIF(O2:O148, "Japan")</f>
        <v>1</v>
      </c>
    </row>
    <row r="190" spans="3:16">
      <c r="H190" s="33"/>
      <c r="O190" s="4" t="s">
        <v>39</v>
      </c>
    </row>
    <row r="191" spans="3:16">
      <c r="H191" s="33"/>
      <c r="O191" s="4">
        <f>COUNTIF(O2:O148, "Kyrgystan")</f>
        <v>0</v>
      </c>
      <c r="P191" s="26" t="s">
        <v>1123</v>
      </c>
    </row>
    <row r="192" spans="3:16">
      <c r="H192" s="33"/>
      <c r="O192" s="4" t="s">
        <v>115</v>
      </c>
      <c r="P192" t="s">
        <v>1129</v>
      </c>
    </row>
    <row r="193" spans="8:16">
      <c r="H193" s="33"/>
      <c r="O193" s="4">
        <f>COUNTIF(O2:O148, "Lebanon")</f>
        <v>1</v>
      </c>
    </row>
    <row r="194" spans="8:16">
      <c r="H194" s="33"/>
      <c r="O194" s="4" t="s">
        <v>110</v>
      </c>
    </row>
    <row r="195" spans="8:16">
      <c r="H195" s="33"/>
      <c r="O195" s="4">
        <f>COUNTIF(O2:O148, "Liberia")</f>
        <v>0</v>
      </c>
    </row>
    <row r="196" spans="8:16">
      <c r="H196" s="33"/>
      <c r="O196" s="4" t="s">
        <v>111</v>
      </c>
    </row>
    <row r="197" spans="8:16">
      <c r="H197" s="33"/>
      <c r="O197" s="4">
        <f>COUNTIF(O2:O148, "Nigeria")</f>
        <v>3</v>
      </c>
      <c r="P197" s="26"/>
    </row>
    <row r="198" spans="8:16">
      <c r="O198" s="4" t="s">
        <v>91</v>
      </c>
      <c r="P198" s="26"/>
    </row>
    <row r="199" spans="8:16">
      <c r="O199" s="4">
        <f>COUNTIF(O2:O148, "Peru")</f>
        <v>0</v>
      </c>
    </row>
    <row r="200" spans="8:16">
      <c r="O200" s="4" t="s">
        <v>113</v>
      </c>
    </row>
    <row r="201" spans="8:16">
      <c r="O201" s="4">
        <f>COUNTIF(O2:O148, "Pakistan")</f>
        <v>0</v>
      </c>
    </row>
    <row r="202" spans="8:16">
      <c r="O202" s="4" t="s">
        <v>109</v>
      </c>
    </row>
    <row r="203" spans="8:16">
      <c r="O203" s="4">
        <f>COUNTIF(O2:O148, "Spain")</f>
        <v>0</v>
      </c>
    </row>
    <row r="204" spans="8:16">
      <c r="O204" s="4" t="s">
        <v>99</v>
      </c>
    </row>
    <row r="205" spans="8:16">
      <c r="O205" s="4">
        <f>COUNTIF(O2:O148, "South Africa")</f>
        <v>0</v>
      </c>
    </row>
    <row r="206" spans="8:16">
      <c r="O206" s="4" t="s">
        <v>114</v>
      </c>
    </row>
    <row r="207" spans="8:16">
      <c r="O207" s="4">
        <f>COUNTIF(O2:O148, "South Korea")</f>
        <v>0</v>
      </c>
    </row>
    <row r="208" spans="8:16">
      <c r="O208" s="4" t="s">
        <v>106</v>
      </c>
    </row>
    <row r="209" spans="15:15">
      <c r="O209" s="4">
        <f>COUNTIF(O2:O148, "Sweden")</f>
        <v>0</v>
      </c>
    </row>
    <row r="210" spans="15:15">
      <c r="O210" s="4" t="s">
        <v>101</v>
      </c>
    </row>
    <row r="211" spans="15:15">
      <c r="O211" s="4">
        <f>COUNTIF(O2:O148, "Ukraine")</f>
        <v>0</v>
      </c>
    </row>
    <row r="212" spans="15:15">
      <c r="O212" s="4" t="s">
        <v>34</v>
      </c>
    </row>
    <row r="213" spans="15:15">
      <c r="O213" s="2">
        <f>COUNTIF(O2:O148, "Vietnam")</f>
        <v>2</v>
      </c>
    </row>
    <row r="214" spans="15:15">
      <c r="O214" s="2" t="s">
        <v>38</v>
      </c>
    </row>
    <row r="215" spans="15:15">
      <c r="O215" s="2">
        <f>COUNTIF(O2:O148, "Turkey")</f>
        <v>0</v>
      </c>
    </row>
    <row r="216" spans="15:15">
      <c r="O216" s="2" t="s">
        <v>55</v>
      </c>
    </row>
    <row r="217" spans="15:15">
      <c r="O217" s="26"/>
    </row>
    <row r="219" spans="15:15">
      <c r="O219" s="26" t="s">
        <v>1112</v>
      </c>
    </row>
    <row r="220" spans="15:15">
      <c r="O220" s="26" t="s">
        <v>1123</v>
      </c>
    </row>
    <row r="221" spans="15:15">
      <c r="O221" t="s">
        <v>1129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F1BE-4BE3-4AE3-BCF8-BDE47E02CEDB}">
  <dimension ref="B1:U206"/>
  <sheetViews>
    <sheetView topLeftCell="A123" workbookViewId="0">
      <selection activeCell="C136" sqref="C136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44140625" style="56" customWidth="1"/>
    <col min="5" max="5" width="10.5546875" style="56" customWidth="1"/>
    <col min="6" max="6" width="5.44140625" style="56" customWidth="1"/>
    <col min="7" max="8" width="6.88671875" style="56" customWidth="1"/>
    <col min="9" max="9" width="7.44140625" style="56" customWidth="1"/>
    <col min="10" max="10" width="10.6640625" style="56" customWidth="1"/>
    <col min="11" max="11" width="8.109375" style="56" customWidth="1"/>
    <col min="12" max="13" width="6" style="56" customWidth="1"/>
    <col min="14" max="14" width="16.88671875" style="56" customWidth="1"/>
    <col min="15" max="15" width="17.33203125" style="56" customWidth="1"/>
    <col min="16" max="16" width="10.33203125" style="56" customWidth="1"/>
    <col min="17" max="17" width="17" style="56" customWidth="1"/>
    <col min="18" max="18" width="14.44140625" style="56"/>
    <col min="19" max="19" width="10.44140625" style="56" customWidth="1"/>
    <col min="20" max="20" width="39.109375" style="56" customWidth="1"/>
    <col min="21" max="21" width="30.33203125" style="56" customWidth="1"/>
    <col min="22" max="16384" width="14.44140625" style="56"/>
  </cols>
  <sheetData>
    <row r="1" spans="2:21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4</v>
      </c>
      <c r="L1" s="16" t="s">
        <v>5</v>
      </c>
      <c r="M1" s="17" t="s">
        <v>50</v>
      </c>
      <c r="N1" s="17" t="s">
        <v>6</v>
      </c>
      <c r="O1" s="17" t="s">
        <v>343</v>
      </c>
      <c r="P1" s="17" t="s">
        <v>344</v>
      </c>
      <c r="Q1" s="17" t="s">
        <v>8</v>
      </c>
      <c r="R1" s="17" t="s">
        <v>9</v>
      </c>
      <c r="S1" s="17" t="s">
        <v>10</v>
      </c>
      <c r="T1" s="17" t="s">
        <v>7</v>
      </c>
      <c r="U1" s="18" t="s">
        <v>11</v>
      </c>
    </row>
    <row r="2" spans="2:21" ht="12" customHeight="1">
      <c r="B2" s="51" t="s">
        <v>345</v>
      </c>
      <c r="C2" s="14" t="s">
        <v>346</v>
      </c>
      <c r="D2" s="52">
        <v>43098</v>
      </c>
      <c r="E2" s="52">
        <v>43102</v>
      </c>
      <c r="F2" s="53">
        <v>1</v>
      </c>
      <c r="G2" s="53">
        <v>354</v>
      </c>
      <c r="H2" s="53">
        <f>G135/F135</f>
        <v>355.71428571428572</v>
      </c>
      <c r="I2" s="14" t="s">
        <v>13</v>
      </c>
      <c r="J2" s="14" t="s">
        <v>22</v>
      </c>
      <c r="K2" s="54" t="s">
        <v>118</v>
      </c>
      <c r="L2" s="54">
        <v>1</v>
      </c>
      <c r="M2" s="53"/>
      <c r="N2" s="14" t="s">
        <v>97</v>
      </c>
      <c r="O2" s="14" t="s">
        <v>29</v>
      </c>
      <c r="P2" s="14"/>
      <c r="Q2" s="14" t="s">
        <v>98</v>
      </c>
      <c r="R2" s="14" t="s">
        <v>14</v>
      </c>
      <c r="S2" s="14" t="s">
        <v>16</v>
      </c>
      <c r="T2" s="14" t="s">
        <v>347</v>
      </c>
      <c r="U2" s="55" t="s">
        <v>119</v>
      </c>
    </row>
    <row r="3" spans="2:21" ht="12.75" customHeight="1">
      <c r="B3" s="6" t="s">
        <v>348</v>
      </c>
      <c r="C3" s="7" t="s">
        <v>349</v>
      </c>
      <c r="D3" s="52">
        <v>43102</v>
      </c>
      <c r="E3" s="52">
        <v>43105</v>
      </c>
      <c r="F3" s="57">
        <v>1</v>
      </c>
      <c r="G3" s="57">
        <v>220</v>
      </c>
      <c r="H3" s="57">
        <f>G135/F135</f>
        <v>355.71428571428572</v>
      </c>
      <c r="I3" s="7" t="s">
        <v>13</v>
      </c>
      <c r="J3" s="7" t="s">
        <v>22</v>
      </c>
      <c r="K3" s="7" t="s">
        <v>118</v>
      </c>
      <c r="L3" s="57"/>
      <c r="M3" s="57"/>
      <c r="N3" s="7" t="s">
        <v>32</v>
      </c>
      <c r="O3" s="7" t="s">
        <v>32</v>
      </c>
      <c r="P3" s="7"/>
      <c r="Q3" s="7" t="s">
        <v>14</v>
      </c>
      <c r="R3" s="7" t="s">
        <v>14</v>
      </c>
      <c r="S3" s="7" t="s">
        <v>16</v>
      </c>
      <c r="T3" s="14" t="s">
        <v>347</v>
      </c>
      <c r="U3" s="10" t="s">
        <v>350</v>
      </c>
    </row>
    <row r="4" spans="2:21" ht="25.5" customHeight="1">
      <c r="B4" s="6" t="s">
        <v>351</v>
      </c>
      <c r="C4" s="7" t="s">
        <v>352</v>
      </c>
      <c r="D4" s="58">
        <v>43107</v>
      </c>
      <c r="E4" s="58">
        <v>43110</v>
      </c>
      <c r="F4" s="57">
        <v>1</v>
      </c>
      <c r="G4" s="57">
        <v>368</v>
      </c>
      <c r="H4" s="57">
        <f>G135/F135</f>
        <v>355.71428571428572</v>
      </c>
      <c r="I4" s="7" t="s">
        <v>13</v>
      </c>
      <c r="J4" s="7" t="s">
        <v>21</v>
      </c>
      <c r="K4" s="7" t="s">
        <v>118</v>
      </c>
      <c r="L4" s="57">
        <v>1</v>
      </c>
      <c r="M4" s="57"/>
      <c r="N4" s="7" t="s">
        <v>29</v>
      </c>
      <c r="O4" s="7" t="s">
        <v>29</v>
      </c>
      <c r="P4" s="7"/>
      <c r="Q4" s="7" t="s">
        <v>14</v>
      </c>
      <c r="R4" s="7" t="s">
        <v>14</v>
      </c>
      <c r="S4" s="7" t="s">
        <v>16</v>
      </c>
      <c r="T4" s="7"/>
      <c r="U4" s="10" t="s">
        <v>353</v>
      </c>
    </row>
    <row r="5" spans="2:21" ht="26.25" customHeight="1">
      <c r="B5" s="6" t="s">
        <v>354</v>
      </c>
      <c r="C5" s="7" t="s">
        <v>355</v>
      </c>
      <c r="D5" s="58">
        <v>43105</v>
      </c>
      <c r="E5" s="58">
        <v>43113</v>
      </c>
      <c r="F5" s="57">
        <v>1</v>
      </c>
      <c r="G5" s="57">
        <v>400</v>
      </c>
      <c r="H5" s="57">
        <f>G135/F135</f>
        <v>355.71428571428572</v>
      </c>
      <c r="I5" s="7" t="s">
        <v>13</v>
      </c>
      <c r="J5" s="7" t="s">
        <v>21</v>
      </c>
      <c r="K5" s="7" t="s">
        <v>122</v>
      </c>
      <c r="L5" s="57"/>
      <c r="M5" s="57"/>
      <c r="N5" s="7" t="s">
        <v>29</v>
      </c>
      <c r="O5" s="7" t="s">
        <v>29</v>
      </c>
      <c r="P5" s="7"/>
      <c r="Q5" s="7" t="s">
        <v>14</v>
      </c>
      <c r="R5" s="7" t="s">
        <v>14</v>
      </c>
      <c r="S5" s="7" t="s">
        <v>17</v>
      </c>
      <c r="T5" s="7" t="s">
        <v>347</v>
      </c>
      <c r="U5" s="10" t="s">
        <v>123</v>
      </c>
    </row>
    <row r="6" spans="2:21" ht="12" customHeight="1">
      <c r="B6" s="6" t="s">
        <v>356</v>
      </c>
      <c r="C6" s="7" t="s">
        <v>357</v>
      </c>
      <c r="D6" s="58">
        <v>43118</v>
      </c>
      <c r="E6" s="58">
        <v>43126</v>
      </c>
      <c r="F6" s="57">
        <v>1</v>
      </c>
      <c r="G6" s="57">
        <v>285</v>
      </c>
      <c r="H6" s="57">
        <f>G135/F135</f>
        <v>355.71428571428572</v>
      </c>
      <c r="I6" s="7" t="s">
        <v>13</v>
      </c>
      <c r="J6" s="7" t="s">
        <v>22</v>
      </c>
      <c r="K6" s="7" t="s">
        <v>118</v>
      </c>
      <c r="L6" s="57">
        <v>1</v>
      </c>
      <c r="M6" s="57"/>
      <c r="N6" s="7" t="s">
        <v>29</v>
      </c>
      <c r="O6" s="7" t="s">
        <v>29</v>
      </c>
      <c r="P6" s="7"/>
      <c r="Q6" s="7" t="s">
        <v>14</v>
      </c>
      <c r="R6" s="7" t="s">
        <v>14</v>
      </c>
      <c r="S6" s="7" t="s">
        <v>17</v>
      </c>
      <c r="T6" s="7" t="s">
        <v>347</v>
      </c>
      <c r="U6" s="10" t="s">
        <v>123</v>
      </c>
    </row>
    <row r="7" spans="2:21" ht="12.75" customHeight="1">
      <c r="B7" s="6" t="s">
        <v>358</v>
      </c>
      <c r="C7" s="7" t="s">
        <v>333</v>
      </c>
      <c r="D7" s="58">
        <v>43126</v>
      </c>
      <c r="E7" s="58">
        <v>43132</v>
      </c>
      <c r="F7" s="57">
        <v>1</v>
      </c>
      <c r="G7" s="57">
        <v>464</v>
      </c>
      <c r="H7" s="57">
        <f>G135/F135</f>
        <v>355.71428571428572</v>
      </c>
      <c r="I7" s="7" t="s">
        <v>13</v>
      </c>
      <c r="J7" s="7" t="s">
        <v>22</v>
      </c>
      <c r="K7" s="7" t="s">
        <v>118</v>
      </c>
      <c r="L7" s="57">
        <v>1</v>
      </c>
      <c r="M7" s="57"/>
      <c r="N7" s="7" t="s">
        <v>29</v>
      </c>
      <c r="O7" s="7" t="s">
        <v>29</v>
      </c>
      <c r="P7" s="7"/>
      <c r="Q7" s="7" t="s">
        <v>14</v>
      </c>
      <c r="R7" s="7" t="s">
        <v>14</v>
      </c>
      <c r="S7" s="7" t="s">
        <v>17</v>
      </c>
      <c r="T7" s="7" t="s">
        <v>347</v>
      </c>
      <c r="U7" s="10" t="s">
        <v>123</v>
      </c>
    </row>
    <row r="8" spans="2:21" ht="12.75" customHeight="1">
      <c r="B8" s="11" t="s">
        <v>359</v>
      </c>
      <c r="C8" s="12" t="s">
        <v>360</v>
      </c>
      <c r="D8" s="58">
        <v>43132</v>
      </c>
      <c r="E8" s="58">
        <v>43133</v>
      </c>
      <c r="F8" s="57">
        <v>1</v>
      </c>
      <c r="G8" s="57">
        <v>304</v>
      </c>
      <c r="H8" s="57">
        <f>G135/F135</f>
        <v>355.71428571428572</v>
      </c>
      <c r="I8" s="7" t="s">
        <v>13</v>
      </c>
      <c r="J8" s="7" t="s">
        <v>22</v>
      </c>
      <c r="K8" s="7" t="s">
        <v>118</v>
      </c>
      <c r="L8" s="57">
        <v>1</v>
      </c>
      <c r="M8" s="57"/>
      <c r="N8" s="7" t="s">
        <v>29</v>
      </c>
      <c r="O8" s="7" t="s">
        <v>29</v>
      </c>
      <c r="P8" s="7"/>
      <c r="Q8" s="7" t="s">
        <v>14</v>
      </c>
      <c r="R8" s="7" t="s">
        <v>14</v>
      </c>
      <c r="S8" s="7" t="s">
        <v>17</v>
      </c>
      <c r="T8" s="7" t="s">
        <v>347</v>
      </c>
      <c r="U8" s="10" t="s">
        <v>123</v>
      </c>
    </row>
    <row r="9" spans="2:21" ht="12.75" customHeight="1">
      <c r="B9" s="11" t="s">
        <v>361</v>
      </c>
      <c r="C9" s="12" t="s">
        <v>362</v>
      </c>
      <c r="D9" s="58">
        <v>43133</v>
      </c>
      <c r="E9" s="58">
        <v>43136</v>
      </c>
      <c r="F9" s="57">
        <v>1</v>
      </c>
      <c r="G9" s="57">
        <v>362</v>
      </c>
      <c r="H9" s="57">
        <f>G135/F135</f>
        <v>355.71428571428572</v>
      </c>
      <c r="I9" s="7" t="s">
        <v>13</v>
      </c>
      <c r="J9" s="7" t="s">
        <v>22</v>
      </c>
      <c r="K9" s="7" t="s">
        <v>122</v>
      </c>
      <c r="L9" s="57">
        <v>1</v>
      </c>
      <c r="M9" s="57"/>
      <c r="N9" s="7" t="s">
        <v>99</v>
      </c>
      <c r="O9" s="7" t="s">
        <v>99</v>
      </c>
      <c r="P9" s="7"/>
      <c r="Q9" s="7" t="s">
        <v>98</v>
      </c>
      <c r="R9" s="7" t="s">
        <v>14</v>
      </c>
      <c r="S9" s="7" t="s">
        <v>16</v>
      </c>
      <c r="T9" s="7" t="s">
        <v>347</v>
      </c>
      <c r="U9" s="10" t="s">
        <v>156</v>
      </c>
    </row>
    <row r="10" spans="2:21" ht="25.5" customHeight="1">
      <c r="B10" s="6" t="s">
        <v>363</v>
      </c>
      <c r="C10" s="7" t="s">
        <v>364</v>
      </c>
      <c r="D10" s="58">
        <v>43136</v>
      </c>
      <c r="E10" s="58">
        <v>43137</v>
      </c>
      <c r="F10" s="57">
        <v>1</v>
      </c>
      <c r="G10" s="57">
        <v>225</v>
      </c>
      <c r="H10" s="57">
        <f>G135/F135</f>
        <v>355.71428571428572</v>
      </c>
      <c r="I10" s="7" t="s">
        <v>13</v>
      </c>
      <c r="J10" s="7" t="s">
        <v>22</v>
      </c>
      <c r="K10" s="7" t="s">
        <v>118</v>
      </c>
      <c r="L10" s="57">
        <v>1</v>
      </c>
      <c r="M10" s="57"/>
      <c r="N10" s="7" t="s">
        <v>365</v>
      </c>
      <c r="O10" s="7" t="s">
        <v>55</v>
      </c>
      <c r="P10" s="7"/>
      <c r="Q10" s="7" t="s">
        <v>14</v>
      </c>
      <c r="R10" s="7" t="s">
        <v>14</v>
      </c>
      <c r="S10" s="7" t="s">
        <v>17</v>
      </c>
      <c r="T10" s="7" t="s">
        <v>347</v>
      </c>
      <c r="U10" s="10" t="s">
        <v>123</v>
      </c>
    </row>
    <row r="11" spans="2:21" ht="12.75" customHeight="1">
      <c r="B11" s="6" t="s">
        <v>366</v>
      </c>
      <c r="C11" s="7" t="s">
        <v>367</v>
      </c>
      <c r="D11" s="58">
        <v>43137</v>
      </c>
      <c r="E11" s="58">
        <v>43141</v>
      </c>
      <c r="F11" s="57">
        <v>1</v>
      </c>
      <c r="G11" s="57">
        <v>264</v>
      </c>
      <c r="H11" s="57">
        <f>G135/F135</f>
        <v>355.71428571428572</v>
      </c>
      <c r="I11" s="7" t="s">
        <v>13</v>
      </c>
      <c r="J11" s="7" t="s">
        <v>22</v>
      </c>
      <c r="K11" s="7" t="s">
        <v>118</v>
      </c>
      <c r="L11" s="57"/>
      <c r="M11" s="57"/>
      <c r="N11" s="7" t="s">
        <v>32</v>
      </c>
      <c r="O11" s="7" t="s">
        <v>32</v>
      </c>
      <c r="P11" s="7"/>
      <c r="Q11" s="7" t="s">
        <v>14</v>
      </c>
      <c r="R11" s="7" t="s">
        <v>14</v>
      </c>
      <c r="S11" s="7" t="s">
        <v>17</v>
      </c>
      <c r="T11" s="7" t="s">
        <v>347</v>
      </c>
      <c r="U11" s="10" t="s">
        <v>123</v>
      </c>
    </row>
    <row r="12" spans="2:21" ht="13.5" customHeight="1">
      <c r="B12" s="6" t="s">
        <v>368</v>
      </c>
      <c r="C12" s="7" t="s">
        <v>369</v>
      </c>
      <c r="D12" s="58">
        <v>43141</v>
      </c>
      <c r="E12" s="58">
        <v>43144</v>
      </c>
      <c r="F12" s="57">
        <v>1</v>
      </c>
      <c r="G12" s="57">
        <v>317</v>
      </c>
      <c r="H12" s="57">
        <f>G135/F135</f>
        <v>355.71428571428572</v>
      </c>
      <c r="I12" s="7" t="s">
        <v>13</v>
      </c>
      <c r="J12" s="7" t="s">
        <v>22</v>
      </c>
      <c r="K12" s="7" t="s">
        <v>122</v>
      </c>
      <c r="L12" s="57"/>
      <c r="M12" s="57">
        <v>1</v>
      </c>
      <c r="N12" s="7" t="s">
        <v>29</v>
      </c>
      <c r="O12" s="7" t="s">
        <v>32</v>
      </c>
      <c r="P12" s="7"/>
      <c r="Q12" s="7" t="s">
        <v>14</v>
      </c>
      <c r="R12" s="7" t="s">
        <v>14</v>
      </c>
      <c r="S12" s="7" t="s">
        <v>17</v>
      </c>
      <c r="T12" s="7" t="s">
        <v>347</v>
      </c>
      <c r="U12" s="10" t="s">
        <v>123</v>
      </c>
    </row>
    <row r="13" spans="2:21" ht="13.5" customHeight="1">
      <c r="B13" s="6" t="s">
        <v>370</v>
      </c>
      <c r="C13" s="7" t="s">
        <v>371</v>
      </c>
      <c r="D13" s="58">
        <v>43144</v>
      </c>
      <c r="E13" s="58">
        <v>43147</v>
      </c>
      <c r="F13" s="57">
        <v>1</v>
      </c>
      <c r="G13" s="57">
        <v>348</v>
      </c>
      <c r="H13" s="57">
        <f>G135/F135</f>
        <v>355.71428571428572</v>
      </c>
      <c r="I13" s="7" t="s">
        <v>13</v>
      </c>
      <c r="J13" s="7" t="s">
        <v>22</v>
      </c>
      <c r="K13" s="7" t="s">
        <v>118</v>
      </c>
      <c r="L13" s="57">
        <v>1</v>
      </c>
      <c r="M13" s="57"/>
      <c r="N13" s="7" t="s">
        <v>45</v>
      </c>
      <c r="O13" s="7" t="s">
        <v>29</v>
      </c>
      <c r="P13" s="7"/>
      <c r="Q13" s="7" t="s">
        <v>14</v>
      </c>
      <c r="R13" s="7" t="s">
        <v>14</v>
      </c>
      <c r="S13" s="7" t="s">
        <v>17</v>
      </c>
      <c r="T13" s="7" t="s">
        <v>347</v>
      </c>
      <c r="U13" s="10" t="s">
        <v>123</v>
      </c>
    </row>
    <row r="14" spans="2:21" ht="12.75" customHeight="1">
      <c r="B14" s="6" t="s">
        <v>372</v>
      </c>
      <c r="C14" s="7" t="s">
        <v>373</v>
      </c>
      <c r="D14" s="58">
        <v>43048</v>
      </c>
      <c r="E14" s="58">
        <v>43147</v>
      </c>
      <c r="F14" s="57">
        <v>1</v>
      </c>
      <c r="G14" s="57">
        <v>124</v>
      </c>
      <c r="H14" s="57">
        <f>G135/F135</f>
        <v>355.71428571428572</v>
      </c>
      <c r="I14" s="7" t="s">
        <v>12</v>
      </c>
      <c r="J14" s="7" t="s">
        <v>21</v>
      </c>
      <c r="K14" s="7" t="s">
        <v>122</v>
      </c>
      <c r="L14" s="57"/>
      <c r="M14" s="57"/>
      <c r="N14" s="7" t="s">
        <v>32</v>
      </c>
      <c r="O14" s="7" t="s">
        <v>32</v>
      </c>
      <c r="P14" s="7"/>
      <c r="Q14" s="7" t="s">
        <v>14</v>
      </c>
      <c r="R14" s="7" t="s">
        <v>14</v>
      </c>
      <c r="S14" s="7" t="s">
        <v>17</v>
      </c>
      <c r="T14" s="57"/>
      <c r="U14" s="10" t="s">
        <v>123</v>
      </c>
    </row>
    <row r="15" spans="2:21" ht="12.75" customHeight="1">
      <c r="B15" s="6" t="s">
        <v>374</v>
      </c>
      <c r="C15" s="7" t="s">
        <v>375</v>
      </c>
      <c r="D15" s="58">
        <v>43114</v>
      </c>
      <c r="E15" s="58">
        <v>43150</v>
      </c>
      <c r="F15" s="57">
        <v>1</v>
      </c>
      <c r="G15" s="57">
        <v>768</v>
      </c>
      <c r="H15" s="57">
        <f>G135/F135</f>
        <v>355.71428571428572</v>
      </c>
      <c r="I15" s="7" t="s">
        <v>13</v>
      </c>
      <c r="J15" s="7" t="s">
        <v>21</v>
      </c>
      <c r="K15" s="7" t="s">
        <v>122</v>
      </c>
      <c r="L15" s="57"/>
      <c r="M15" s="57">
        <v>1</v>
      </c>
      <c r="N15" s="7" t="s">
        <v>32</v>
      </c>
      <c r="O15" s="7" t="s">
        <v>32</v>
      </c>
      <c r="P15" s="7"/>
      <c r="Q15" s="7" t="s">
        <v>14</v>
      </c>
      <c r="R15" s="7" t="s">
        <v>14</v>
      </c>
      <c r="S15" s="7" t="s">
        <v>16</v>
      </c>
      <c r="T15" s="7" t="s">
        <v>347</v>
      </c>
      <c r="U15" s="10" t="s">
        <v>125</v>
      </c>
    </row>
    <row r="16" spans="2:21" ht="25.5" customHeight="1">
      <c r="B16" s="6" t="s">
        <v>376</v>
      </c>
      <c r="C16" s="7" t="s">
        <v>377</v>
      </c>
      <c r="D16" s="58">
        <v>42994</v>
      </c>
      <c r="E16" s="58">
        <v>43153</v>
      </c>
      <c r="F16" s="57">
        <v>1</v>
      </c>
      <c r="G16" s="57">
        <v>305</v>
      </c>
      <c r="H16" s="57">
        <f>G135/F135</f>
        <v>355.71428571428572</v>
      </c>
      <c r="I16" s="7" t="s">
        <v>13</v>
      </c>
      <c r="J16" s="7" t="s">
        <v>22</v>
      </c>
      <c r="K16" s="7" t="s">
        <v>118</v>
      </c>
      <c r="L16" s="57"/>
      <c r="M16" s="57"/>
      <c r="N16" s="7" t="s">
        <v>32</v>
      </c>
      <c r="O16" s="7" t="s">
        <v>32</v>
      </c>
      <c r="P16" s="7"/>
      <c r="Q16" s="7" t="s">
        <v>14</v>
      </c>
      <c r="R16" s="7" t="s">
        <v>15</v>
      </c>
      <c r="S16" s="7" t="s">
        <v>16</v>
      </c>
      <c r="T16" s="7"/>
      <c r="U16" s="10" t="s">
        <v>257</v>
      </c>
    </row>
    <row r="17" spans="2:21" ht="25.5" customHeight="1">
      <c r="B17" s="6" t="s">
        <v>378</v>
      </c>
      <c r="C17" s="7" t="s">
        <v>379</v>
      </c>
      <c r="D17" s="58">
        <v>43159</v>
      </c>
      <c r="E17" s="58">
        <v>43161</v>
      </c>
      <c r="F17" s="57">
        <v>1</v>
      </c>
      <c r="G17" s="57">
        <v>0</v>
      </c>
      <c r="H17" s="57">
        <f>G135/F135</f>
        <v>355.71428571428572</v>
      </c>
      <c r="I17" s="7" t="s">
        <v>13</v>
      </c>
      <c r="J17" s="7" t="s">
        <v>21</v>
      </c>
      <c r="K17" s="7" t="s">
        <v>118</v>
      </c>
      <c r="L17" s="57"/>
      <c r="M17" s="57"/>
      <c r="N17" s="7" t="s">
        <v>29</v>
      </c>
      <c r="O17" s="7" t="s">
        <v>29</v>
      </c>
      <c r="P17" s="7"/>
      <c r="Q17" s="7" t="s">
        <v>14</v>
      </c>
      <c r="R17" s="7" t="s">
        <v>14</v>
      </c>
      <c r="S17" s="7" t="s">
        <v>16</v>
      </c>
      <c r="T17" s="57"/>
      <c r="U17" s="10" t="s">
        <v>380</v>
      </c>
    </row>
    <row r="18" spans="2:21" ht="12.75" customHeight="1">
      <c r="B18" s="6" t="s">
        <v>381</v>
      </c>
      <c r="C18" s="7" t="s">
        <v>367</v>
      </c>
      <c r="D18" s="58">
        <v>43162</v>
      </c>
      <c r="E18" s="58">
        <v>43162</v>
      </c>
      <c r="F18" s="57">
        <v>1</v>
      </c>
      <c r="G18" s="57">
        <v>224</v>
      </c>
      <c r="H18" s="57">
        <f>G135/F135</f>
        <v>355.71428571428572</v>
      </c>
      <c r="I18" s="7" t="s">
        <v>13</v>
      </c>
      <c r="J18" s="7" t="s">
        <v>22</v>
      </c>
      <c r="K18" s="7" t="s">
        <v>118</v>
      </c>
      <c r="L18" s="57"/>
      <c r="M18" s="57"/>
      <c r="N18" s="7" t="s">
        <v>32</v>
      </c>
      <c r="O18" s="7" t="s">
        <v>32</v>
      </c>
      <c r="P18" s="7"/>
      <c r="Q18" s="7" t="s">
        <v>14</v>
      </c>
      <c r="R18" s="7" t="s">
        <v>14</v>
      </c>
      <c r="S18" s="7" t="s">
        <v>17</v>
      </c>
      <c r="T18" s="7" t="s">
        <v>347</v>
      </c>
      <c r="U18" s="10" t="s">
        <v>123</v>
      </c>
    </row>
    <row r="19" spans="2:21" ht="24.75" customHeight="1">
      <c r="B19" s="6" t="s">
        <v>382</v>
      </c>
      <c r="C19" s="7" t="s">
        <v>383</v>
      </c>
      <c r="D19" s="58">
        <v>43158</v>
      </c>
      <c r="E19" s="58">
        <v>43162</v>
      </c>
      <c r="F19" s="57">
        <v>1</v>
      </c>
      <c r="G19" s="57">
        <v>487</v>
      </c>
      <c r="H19" s="57">
        <f>G135/F135</f>
        <v>355.71428571428572</v>
      </c>
      <c r="I19" s="7" t="s">
        <v>13</v>
      </c>
      <c r="J19" s="7" t="s">
        <v>22</v>
      </c>
      <c r="K19" s="7" t="s">
        <v>122</v>
      </c>
      <c r="L19" s="57"/>
      <c r="M19" s="57"/>
      <c r="N19" s="7" t="s">
        <v>99</v>
      </c>
      <c r="O19" s="7" t="s">
        <v>99</v>
      </c>
      <c r="P19" s="7"/>
      <c r="Q19" s="7" t="s">
        <v>98</v>
      </c>
      <c r="R19" s="7" t="s">
        <v>14</v>
      </c>
      <c r="S19" s="7" t="s">
        <v>16</v>
      </c>
      <c r="T19" s="7" t="s">
        <v>347</v>
      </c>
      <c r="U19" s="10" t="s">
        <v>384</v>
      </c>
    </row>
    <row r="20" spans="2:21" ht="12.75" customHeight="1">
      <c r="B20" s="6" t="s">
        <v>385</v>
      </c>
      <c r="C20" s="7" t="s">
        <v>386</v>
      </c>
      <c r="D20" s="58">
        <v>43166</v>
      </c>
      <c r="E20" s="58">
        <v>43168</v>
      </c>
      <c r="F20" s="57">
        <v>1</v>
      </c>
      <c r="G20" s="57">
        <v>203</v>
      </c>
      <c r="H20" s="57">
        <f>G135/F135</f>
        <v>355.71428571428572</v>
      </c>
      <c r="I20" s="7" t="s">
        <v>13</v>
      </c>
      <c r="J20" s="7" t="s">
        <v>22</v>
      </c>
      <c r="K20" s="7" t="s">
        <v>118</v>
      </c>
      <c r="L20" s="57"/>
      <c r="M20" s="57"/>
      <c r="N20" s="7" t="s">
        <v>29</v>
      </c>
      <c r="O20" s="7" t="s">
        <v>29</v>
      </c>
      <c r="P20" s="7"/>
      <c r="Q20" s="7" t="s">
        <v>14</v>
      </c>
      <c r="R20" s="7" t="s">
        <v>14</v>
      </c>
      <c r="S20" s="7" t="s">
        <v>16</v>
      </c>
      <c r="T20" s="7" t="s">
        <v>347</v>
      </c>
      <c r="U20" s="10" t="s">
        <v>387</v>
      </c>
    </row>
    <row r="21" spans="2:21" ht="12.75" customHeight="1">
      <c r="B21" s="6" t="s">
        <v>388</v>
      </c>
      <c r="C21" s="7" t="s">
        <v>389</v>
      </c>
      <c r="D21" s="58">
        <v>43170</v>
      </c>
      <c r="E21" s="58">
        <v>43175</v>
      </c>
      <c r="F21" s="57">
        <v>1</v>
      </c>
      <c r="G21" s="57">
        <v>635</v>
      </c>
      <c r="H21" s="57">
        <f>G135/F135</f>
        <v>355.71428571428572</v>
      </c>
      <c r="I21" s="7" t="s">
        <v>13</v>
      </c>
      <c r="J21" s="7" t="s">
        <v>22</v>
      </c>
      <c r="K21" s="7" t="s">
        <v>122</v>
      </c>
      <c r="L21" s="57"/>
      <c r="M21" s="57"/>
      <c r="N21" s="7" t="s">
        <v>32</v>
      </c>
      <c r="O21" s="7" t="s">
        <v>29</v>
      </c>
      <c r="P21" s="7"/>
      <c r="Q21" s="7" t="s">
        <v>14</v>
      </c>
      <c r="R21" s="7" t="s">
        <v>14</v>
      </c>
      <c r="S21" s="7" t="s">
        <v>17</v>
      </c>
      <c r="T21" s="7" t="s">
        <v>347</v>
      </c>
      <c r="U21" s="10" t="s">
        <v>123</v>
      </c>
    </row>
    <row r="22" spans="2:21" ht="12.75" customHeight="1">
      <c r="B22" s="6" t="s">
        <v>390</v>
      </c>
      <c r="C22" s="7" t="s">
        <v>391</v>
      </c>
      <c r="D22" s="58">
        <v>43172</v>
      </c>
      <c r="E22" s="58">
        <v>43175</v>
      </c>
      <c r="F22" s="57">
        <v>1</v>
      </c>
      <c r="G22" s="57">
        <v>146</v>
      </c>
      <c r="H22" s="57">
        <f>G135/F135</f>
        <v>355.71428571428572</v>
      </c>
      <c r="I22" s="7" t="s">
        <v>12</v>
      </c>
      <c r="J22" s="7" t="s">
        <v>22</v>
      </c>
      <c r="K22" s="7" t="s">
        <v>122</v>
      </c>
      <c r="L22" s="57"/>
      <c r="M22" s="57"/>
      <c r="N22" s="7" t="s">
        <v>29</v>
      </c>
      <c r="O22" s="7" t="s">
        <v>29</v>
      </c>
      <c r="P22" s="7"/>
      <c r="Q22" s="7" t="s">
        <v>14</v>
      </c>
      <c r="R22" s="7" t="s">
        <v>14</v>
      </c>
      <c r="S22" s="7" t="s">
        <v>17</v>
      </c>
      <c r="T22" s="7"/>
      <c r="U22" s="10" t="s">
        <v>123</v>
      </c>
    </row>
    <row r="23" spans="2:21" ht="12.75" customHeight="1">
      <c r="B23" s="6" t="s">
        <v>392</v>
      </c>
      <c r="C23" s="7" t="s">
        <v>393</v>
      </c>
      <c r="D23" s="58">
        <v>43177</v>
      </c>
      <c r="E23" s="58">
        <v>43177</v>
      </c>
      <c r="F23" s="57">
        <v>1</v>
      </c>
      <c r="G23" s="57">
        <v>94</v>
      </c>
      <c r="H23" s="57">
        <f>G135/F135</f>
        <v>355.71428571428572</v>
      </c>
      <c r="I23" s="7" t="s">
        <v>12</v>
      </c>
      <c r="J23" s="7" t="s">
        <v>22</v>
      </c>
      <c r="K23" s="7" t="s">
        <v>118</v>
      </c>
      <c r="L23" s="57">
        <v>1</v>
      </c>
      <c r="M23" s="57"/>
      <c r="N23" s="7" t="s">
        <v>29</v>
      </c>
      <c r="O23" s="7" t="s">
        <v>29</v>
      </c>
      <c r="P23" s="7"/>
      <c r="Q23" s="7" t="s">
        <v>14</v>
      </c>
      <c r="R23" s="7" t="s">
        <v>14</v>
      </c>
      <c r="S23" s="7" t="s">
        <v>17</v>
      </c>
      <c r="T23" s="7"/>
      <c r="U23" s="10" t="s">
        <v>123</v>
      </c>
    </row>
    <row r="24" spans="2:21" ht="26.25" customHeight="1">
      <c r="B24" s="6" t="s">
        <v>394</v>
      </c>
      <c r="C24" s="7" t="s">
        <v>395</v>
      </c>
      <c r="D24" s="58">
        <v>43176</v>
      </c>
      <c r="E24" s="58">
        <v>43182</v>
      </c>
      <c r="F24" s="57">
        <v>1</v>
      </c>
      <c r="G24" s="57">
        <v>402</v>
      </c>
      <c r="H24" s="57">
        <f>G135/F135</f>
        <v>355.71428571428572</v>
      </c>
      <c r="I24" s="7" t="s">
        <v>13</v>
      </c>
      <c r="J24" s="7" t="s">
        <v>22</v>
      </c>
      <c r="K24" s="7" t="s">
        <v>122</v>
      </c>
      <c r="L24" s="57"/>
      <c r="M24" s="57"/>
      <c r="N24" s="7" t="s">
        <v>32</v>
      </c>
      <c r="O24" s="7" t="s">
        <v>32</v>
      </c>
      <c r="P24" s="7"/>
      <c r="Q24" s="7" t="s">
        <v>14</v>
      </c>
      <c r="R24" s="7" t="s">
        <v>14</v>
      </c>
      <c r="S24" s="7" t="s">
        <v>16</v>
      </c>
      <c r="T24" s="7" t="s">
        <v>347</v>
      </c>
      <c r="U24" s="10" t="s">
        <v>396</v>
      </c>
    </row>
    <row r="25" spans="2:21" ht="25.5" customHeight="1">
      <c r="B25" s="6" t="s">
        <v>397</v>
      </c>
      <c r="C25" s="7" t="s">
        <v>398</v>
      </c>
      <c r="D25" s="58">
        <v>43150</v>
      </c>
      <c r="E25" s="23">
        <v>43192</v>
      </c>
      <c r="F25" s="57">
        <v>1</v>
      </c>
      <c r="G25" s="57">
        <v>1245</v>
      </c>
      <c r="H25" s="57">
        <f>G135/F135</f>
        <v>355.71428571428572</v>
      </c>
      <c r="I25" s="7" t="s">
        <v>13</v>
      </c>
      <c r="J25" s="7" t="s">
        <v>21</v>
      </c>
      <c r="K25" s="7" t="s">
        <v>122</v>
      </c>
      <c r="L25" s="57"/>
      <c r="M25" s="57"/>
      <c r="N25" s="7" t="s">
        <v>29</v>
      </c>
      <c r="O25" s="7" t="s">
        <v>29</v>
      </c>
      <c r="P25" s="7"/>
      <c r="Q25" s="7" t="s">
        <v>14</v>
      </c>
      <c r="R25" s="7" t="s">
        <v>14</v>
      </c>
      <c r="S25" s="7" t="s">
        <v>16</v>
      </c>
      <c r="T25" s="7" t="s">
        <v>347</v>
      </c>
      <c r="U25" s="10" t="s">
        <v>399</v>
      </c>
    </row>
    <row r="26" spans="2:21" ht="12.75" customHeight="1">
      <c r="B26" s="6" t="s">
        <v>400</v>
      </c>
      <c r="C26" s="7" t="s">
        <v>401</v>
      </c>
      <c r="D26" s="23">
        <v>43198</v>
      </c>
      <c r="E26" s="23">
        <v>43198</v>
      </c>
      <c r="F26" s="57">
        <v>1</v>
      </c>
      <c r="G26" s="57">
        <v>319</v>
      </c>
      <c r="H26" s="57">
        <f>G135/F135</f>
        <v>355.71428571428572</v>
      </c>
      <c r="I26" s="7" t="s">
        <v>12</v>
      </c>
      <c r="J26" s="7" t="s">
        <v>22</v>
      </c>
      <c r="K26" s="7" t="s">
        <v>118</v>
      </c>
      <c r="L26" s="57">
        <v>1</v>
      </c>
      <c r="M26" s="57">
        <v>1</v>
      </c>
      <c r="N26" s="7" t="s">
        <v>28</v>
      </c>
      <c r="O26" s="7" t="s">
        <v>28</v>
      </c>
      <c r="P26" s="7" t="s">
        <v>102</v>
      </c>
      <c r="Q26" s="7" t="s">
        <v>14</v>
      </c>
      <c r="R26" s="7" t="s">
        <v>14</v>
      </c>
      <c r="S26" s="7" t="s">
        <v>17</v>
      </c>
      <c r="T26" s="7"/>
      <c r="U26" s="10" t="s">
        <v>123</v>
      </c>
    </row>
    <row r="27" spans="2:21" ht="12.75" customHeight="1">
      <c r="B27" s="6" t="s">
        <v>402</v>
      </c>
      <c r="C27" s="7" t="s">
        <v>403</v>
      </c>
      <c r="D27" s="23">
        <v>43192</v>
      </c>
      <c r="E27" s="23">
        <v>43199</v>
      </c>
      <c r="F27" s="57">
        <v>1</v>
      </c>
      <c r="G27" s="57">
        <v>364</v>
      </c>
      <c r="H27" s="57">
        <f>G135/F135</f>
        <v>355.71428571428572</v>
      </c>
      <c r="I27" s="7" t="s">
        <v>13</v>
      </c>
      <c r="J27" s="7" t="s">
        <v>22</v>
      </c>
      <c r="K27" s="7" t="s">
        <v>118</v>
      </c>
      <c r="L27" s="57"/>
      <c r="M27" s="57"/>
      <c r="N27" s="7" t="s">
        <v>404</v>
      </c>
      <c r="O27" s="7" t="s">
        <v>29</v>
      </c>
      <c r="P27" s="7"/>
      <c r="Q27" s="7" t="s">
        <v>14</v>
      </c>
      <c r="R27" s="7" t="s">
        <v>14</v>
      </c>
      <c r="S27" s="7" t="s">
        <v>17</v>
      </c>
      <c r="T27" s="7" t="s">
        <v>347</v>
      </c>
      <c r="U27" s="10" t="s">
        <v>123</v>
      </c>
    </row>
    <row r="28" spans="2:21" ht="12.75" customHeight="1">
      <c r="B28" s="6" t="s">
        <v>405</v>
      </c>
      <c r="C28" s="7" t="s">
        <v>200</v>
      </c>
      <c r="D28" s="23">
        <v>43181</v>
      </c>
      <c r="E28" s="23">
        <v>43202</v>
      </c>
      <c r="F28" s="57">
        <v>1</v>
      </c>
      <c r="G28" s="57">
        <v>131</v>
      </c>
      <c r="H28" s="57">
        <f>G135/F135</f>
        <v>355.71428571428572</v>
      </c>
      <c r="I28" s="7" t="s">
        <v>12</v>
      </c>
      <c r="J28" s="7" t="s">
        <v>21</v>
      </c>
      <c r="K28" s="7" t="s">
        <v>118</v>
      </c>
      <c r="L28" s="57">
        <v>1</v>
      </c>
      <c r="M28" s="57"/>
      <c r="N28" s="7" t="s">
        <v>29</v>
      </c>
      <c r="O28" s="7" t="s">
        <v>29</v>
      </c>
      <c r="P28" s="7"/>
      <c r="Q28" s="7" t="s">
        <v>14</v>
      </c>
      <c r="R28" s="7" t="s">
        <v>14</v>
      </c>
      <c r="S28" s="7" t="s">
        <v>16</v>
      </c>
      <c r="T28" s="7" t="s">
        <v>347</v>
      </c>
      <c r="U28" s="10" t="s">
        <v>140</v>
      </c>
    </row>
    <row r="29" spans="2:21" ht="12.75" customHeight="1">
      <c r="B29" s="6" t="s">
        <v>406</v>
      </c>
      <c r="C29" s="7" t="s">
        <v>218</v>
      </c>
      <c r="D29" s="23">
        <v>43203</v>
      </c>
      <c r="E29" s="23">
        <v>43203</v>
      </c>
      <c r="F29" s="57">
        <v>1</v>
      </c>
      <c r="G29" s="57">
        <v>144</v>
      </c>
      <c r="H29" s="57">
        <f>G135/F135</f>
        <v>355.71428571428572</v>
      </c>
      <c r="I29" s="7" t="s">
        <v>12</v>
      </c>
      <c r="J29" s="7" t="s">
        <v>22</v>
      </c>
      <c r="K29" s="7" t="s">
        <v>118</v>
      </c>
      <c r="L29" s="57">
        <v>1</v>
      </c>
      <c r="M29" s="57">
        <v>1</v>
      </c>
      <c r="N29" s="7" t="s">
        <v>29</v>
      </c>
      <c r="O29" s="7" t="s">
        <v>29</v>
      </c>
      <c r="P29" s="7"/>
      <c r="Q29" s="7" t="s">
        <v>14</v>
      </c>
      <c r="R29" s="7" t="s">
        <v>14</v>
      </c>
      <c r="S29" s="7" t="s">
        <v>17</v>
      </c>
      <c r="T29" s="7"/>
      <c r="U29" s="10" t="s">
        <v>123</v>
      </c>
    </row>
    <row r="30" spans="2:21" ht="26.25" customHeight="1">
      <c r="B30" s="6" t="s">
        <v>407</v>
      </c>
      <c r="C30" s="7" t="s">
        <v>408</v>
      </c>
      <c r="D30" s="23">
        <v>43199</v>
      </c>
      <c r="E30" s="23">
        <v>43204</v>
      </c>
      <c r="F30" s="57">
        <v>1</v>
      </c>
      <c r="G30" s="57">
        <v>347</v>
      </c>
      <c r="H30" s="57">
        <f>G135/F135</f>
        <v>355.71428571428572</v>
      </c>
      <c r="I30" s="7" t="s">
        <v>13</v>
      </c>
      <c r="J30" s="7" t="s">
        <v>22</v>
      </c>
      <c r="K30" s="7" t="s">
        <v>122</v>
      </c>
      <c r="L30" s="57"/>
      <c r="M30" s="57"/>
      <c r="N30" s="7" t="s">
        <v>101</v>
      </c>
      <c r="O30" s="7" t="s">
        <v>101</v>
      </c>
      <c r="P30" s="7"/>
      <c r="Q30" s="7" t="s">
        <v>100</v>
      </c>
      <c r="R30" s="7" t="s">
        <v>14</v>
      </c>
      <c r="S30" s="7" t="s">
        <v>16</v>
      </c>
      <c r="T30" s="7" t="s">
        <v>347</v>
      </c>
      <c r="U30" s="10" t="s">
        <v>384</v>
      </c>
    </row>
    <row r="31" spans="2:21" ht="12.75" customHeight="1">
      <c r="B31" s="6" t="s">
        <v>409</v>
      </c>
      <c r="C31" s="7" t="s">
        <v>410</v>
      </c>
      <c r="D31" s="23">
        <v>43193</v>
      </c>
      <c r="E31" s="23">
        <v>43204</v>
      </c>
      <c r="F31" s="57">
        <v>1</v>
      </c>
      <c r="G31" s="57">
        <v>0</v>
      </c>
      <c r="H31" s="57">
        <f>G135/F135</f>
        <v>355.71428571428572</v>
      </c>
      <c r="I31" s="7" t="s">
        <v>13</v>
      </c>
      <c r="J31" s="7" t="s">
        <v>22</v>
      </c>
      <c r="K31" s="7" t="s">
        <v>118</v>
      </c>
      <c r="L31" s="57"/>
      <c r="M31" s="57"/>
      <c r="N31" s="7" t="s">
        <v>32</v>
      </c>
      <c r="O31" s="7" t="s">
        <v>32</v>
      </c>
      <c r="P31" s="7"/>
      <c r="Q31" s="7" t="s">
        <v>14</v>
      </c>
      <c r="R31" s="7" t="s">
        <v>14</v>
      </c>
      <c r="S31" s="7" t="s">
        <v>16</v>
      </c>
      <c r="T31" s="7"/>
      <c r="U31" s="10" t="s">
        <v>380</v>
      </c>
    </row>
    <row r="32" spans="2:21" ht="12.75" customHeight="1">
      <c r="B32" s="6" t="s">
        <v>411</v>
      </c>
      <c r="C32" s="7" t="s">
        <v>173</v>
      </c>
      <c r="D32" s="23">
        <v>43203</v>
      </c>
      <c r="E32" s="23">
        <v>43208</v>
      </c>
      <c r="F32" s="57">
        <v>1</v>
      </c>
      <c r="G32" s="57">
        <v>289</v>
      </c>
      <c r="H32" s="57">
        <f>G135/F135</f>
        <v>355.71428571428572</v>
      </c>
      <c r="I32" s="7" t="s">
        <v>13</v>
      </c>
      <c r="J32" s="7" t="s">
        <v>22</v>
      </c>
      <c r="K32" s="7" t="s">
        <v>118</v>
      </c>
      <c r="L32" s="57"/>
      <c r="M32" s="57"/>
      <c r="N32" s="7" t="s">
        <v>28</v>
      </c>
      <c r="O32" s="7" t="s">
        <v>28</v>
      </c>
      <c r="P32" s="7"/>
      <c r="Q32" s="7" t="s">
        <v>14</v>
      </c>
      <c r="R32" s="7" t="s">
        <v>14</v>
      </c>
      <c r="S32" s="7" t="s">
        <v>16</v>
      </c>
      <c r="T32" s="57"/>
      <c r="U32" s="10" t="s">
        <v>135</v>
      </c>
    </row>
    <row r="33" spans="2:21" ht="12.75" customHeight="1">
      <c r="B33" s="6" t="s">
        <v>412</v>
      </c>
      <c r="C33" s="7" t="s">
        <v>413</v>
      </c>
      <c r="D33" s="23">
        <v>43213</v>
      </c>
      <c r="E33" s="23">
        <v>43214</v>
      </c>
      <c r="F33" s="57">
        <v>1</v>
      </c>
      <c r="G33" s="57">
        <v>272</v>
      </c>
      <c r="H33" s="57">
        <f>G135/F135</f>
        <v>355.71428571428572</v>
      </c>
      <c r="I33" s="7" t="s">
        <v>12</v>
      </c>
      <c r="J33" s="7" t="s">
        <v>21</v>
      </c>
      <c r="K33" s="7" t="s">
        <v>118</v>
      </c>
      <c r="L33" s="57">
        <v>1</v>
      </c>
      <c r="M33" s="57"/>
      <c r="N33" s="7" t="s">
        <v>365</v>
      </c>
      <c r="O33" s="7" t="s">
        <v>28</v>
      </c>
      <c r="P33" s="7" t="s">
        <v>103</v>
      </c>
      <c r="Q33" s="7" t="s">
        <v>14</v>
      </c>
      <c r="R33" s="7" t="s">
        <v>14</v>
      </c>
      <c r="S33" s="7" t="s">
        <v>16</v>
      </c>
      <c r="T33" s="57"/>
      <c r="U33" s="10" t="s">
        <v>125</v>
      </c>
    </row>
    <row r="34" spans="2:21" ht="12.75" customHeight="1">
      <c r="B34" s="6" t="s">
        <v>414</v>
      </c>
      <c r="C34" s="7" t="s">
        <v>389</v>
      </c>
      <c r="D34" s="23">
        <v>43214</v>
      </c>
      <c r="E34" s="23">
        <v>43215</v>
      </c>
      <c r="F34" s="57">
        <v>1</v>
      </c>
      <c r="G34" s="57">
        <v>240</v>
      </c>
      <c r="H34" s="57">
        <f>G135/F135</f>
        <v>355.71428571428572</v>
      </c>
      <c r="I34" s="7" t="s">
        <v>12</v>
      </c>
      <c r="J34" s="7" t="s">
        <v>22</v>
      </c>
      <c r="K34" s="7" t="s">
        <v>122</v>
      </c>
      <c r="L34" s="57"/>
      <c r="M34" s="57"/>
      <c r="N34" s="7" t="s">
        <v>32</v>
      </c>
      <c r="O34" s="7" t="s">
        <v>29</v>
      </c>
      <c r="P34" s="7"/>
      <c r="Q34" s="7" t="s">
        <v>14</v>
      </c>
      <c r="R34" s="7" t="s">
        <v>14</v>
      </c>
      <c r="S34" s="7" t="s">
        <v>17</v>
      </c>
      <c r="T34" s="57"/>
      <c r="U34" s="10" t="s">
        <v>123</v>
      </c>
    </row>
    <row r="35" spans="2:21" ht="12.75" customHeight="1">
      <c r="B35" s="6" t="s">
        <v>415</v>
      </c>
      <c r="C35" s="7" t="s">
        <v>416</v>
      </c>
      <c r="D35" s="23">
        <v>43217</v>
      </c>
      <c r="E35" s="23">
        <v>43218</v>
      </c>
      <c r="F35" s="57">
        <v>1</v>
      </c>
      <c r="G35" s="57">
        <v>277</v>
      </c>
      <c r="H35" s="57">
        <f>G135/F135</f>
        <v>355.71428571428572</v>
      </c>
      <c r="I35" s="7" t="s">
        <v>13</v>
      </c>
      <c r="J35" s="7" t="s">
        <v>22</v>
      </c>
      <c r="K35" s="7" t="s">
        <v>118</v>
      </c>
      <c r="L35" s="57"/>
      <c r="M35" s="57"/>
      <c r="N35" s="7" t="s">
        <v>28</v>
      </c>
      <c r="O35" s="7" t="s">
        <v>28</v>
      </c>
      <c r="P35" s="7"/>
      <c r="Q35" s="7" t="s">
        <v>14</v>
      </c>
      <c r="R35" s="7" t="s">
        <v>14</v>
      </c>
      <c r="S35" s="7" t="s">
        <v>104</v>
      </c>
      <c r="T35" s="57"/>
      <c r="U35" s="10" t="s">
        <v>160</v>
      </c>
    </row>
    <row r="36" spans="2:21" ht="12.75" customHeight="1">
      <c r="B36" s="6" t="s">
        <v>417</v>
      </c>
      <c r="C36" s="7" t="s">
        <v>418</v>
      </c>
      <c r="D36" s="23">
        <v>43219</v>
      </c>
      <c r="E36" s="23">
        <v>43219</v>
      </c>
      <c r="F36" s="57">
        <v>1</v>
      </c>
      <c r="G36" s="57">
        <v>160</v>
      </c>
      <c r="H36" s="57">
        <f>G135/F135</f>
        <v>355.71428571428572</v>
      </c>
      <c r="I36" s="7" t="s">
        <v>12</v>
      </c>
      <c r="J36" s="7" t="s">
        <v>22</v>
      </c>
      <c r="K36" s="7" t="s">
        <v>122</v>
      </c>
      <c r="L36" s="57">
        <v>1</v>
      </c>
      <c r="M36" s="57"/>
      <c r="N36" s="7" t="s">
        <v>29</v>
      </c>
      <c r="O36" s="7" t="s">
        <v>29</v>
      </c>
      <c r="P36" s="7"/>
      <c r="Q36" s="7" t="s">
        <v>14</v>
      </c>
      <c r="R36" s="7" t="s">
        <v>14</v>
      </c>
      <c r="S36" s="7" t="s">
        <v>17</v>
      </c>
      <c r="T36" s="7"/>
      <c r="U36" s="10" t="s">
        <v>123</v>
      </c>
    </row>
    <row r="37" spans="2:21" ht="12.75" customHeight="1">
      <c r="B37" s="6" t="s">
        <v>419</v>
      </c>
      <c r="C37" s="7" t="s">
        <v>420</v>
      </c>
      <c r="D37" s="23">
        <v>43215</v>
      </c>
      <c r="E37" s="23">
        <v>43221</v>
      </c>
      <c r="F37" s="57">
        <v>1</v>
      </c>
      <c r="G37" s="57">
        <v>400</v>
      </c>
      <c r="H37" s="57">
        <f>G135/F135</f>
        <v>355.71428571428572</v>
      </c>
      <c r="I37" s="7" t="s">
        <v>13</v>
      </c>
      <c r="J37" s="7" t="s">
        <v>22</v>
      </c>
      <c r="K37" s="7" t="s">
        <v>118</v>
      </c>
      <c r="L37" s="57">
        <v>1</v>
      </c>
      <c r="M37" s="57"/>
      <c r="N37" s="7" t="s">
        <v>105</v>
      </c>
      <c r="O37" s="7" t="s">
        <v>105</v>
      </c>
      <c r="P37" s="7"/>
      <c r="Q37" s="7" t="s">
        <v>14</v>
      </c>
      <c r="R37" s="7" t="s">
        <v>14</v>
      </c>
      <c r="S37" s="7" t="s">
        <v>16</v>
      </c>
      <c r="T37" s="7" t="s">
        <v>347</v>
      </c>
      <c r="U37" s="10" t="s">
        <v>119</v>
      </c>
    </row>
    <row r="38" spans="2:21" ht="12.75" customHeight="1">
      <c r="B38" s="6" t="s">
        <v>421</v>
      </c>
      <c r="C38" s="7" t="s">
        <v>422</v>
      </c>
      <c r="D38" s="23">
        <v>43221</v>
      </c>
      <c r="E38" s="23">
        <v>43223</v>
      </c>
      <c r="F38" s="57">
        <v>1</v>
      </c>
      <c r="G38" s="57">
        <v>260</v>
      </c>
      <c r="H38" s="57">
        <f>G135/F135</f>
        <v>355.71428571428572</v>
      </c>
      <c r="I38" s="7" t="s">
        <v>13</v>
      </c>
      <c r="J38" s="7" t="s">
        <v>22</v>
      </c>
      <c r="K38" s="7" t="s">
        <v>118</v>
      </c>
      <c r="L38" s="57">
        <v>1</v>
      </c>
      <c r="M38" s="57"/>
      <c r="N38" s="7" t="s">
        <v>91</v>
      </c>
      <c r="O38" s="7" t="s">
        <v>91</v>
      </c>
      <c r="P38" s="7"/>
      <c r="Q38" s="7" t="s">
        <v>14</v>
      </c>
      <c r="R38" s="7" t="s">
        <v>14</v>
      </c>
      <c r="S38" s="7" t="s">
        <v>17</v>
      </c>
      <c r="T38" s="7" t="s">
        <v>423</v>
      </c>
      <c r="U38" s="10" t="s">
        <v>123</v>
      </c>
    </row>
    <row r="39" spans="2:21" ht="25.5" customHeight="1">
      <c r="B39" s="6" t="s">
        <v>424</v>
      </c>
      <c r="C39" s="7" t="s">
        <v>307</v>
      </c>
      <c r="D39" s="23">
        <v>43208</v>
      </c>
      <c r="E39" s="23">
        <v>43224</v>
      </c>
      <c r="F39" s="57">
        <v>1</v>
      </c>
      <c r="G39" s="57">
        <v>749</v>
      </c>
      <c r="H39" s="57">
        <f>G135/F135</f>
        <v>355.71428571428572</v>
      </c>
      <c r="I39" s="7" t="s">
        <v>13</v>
      </c>
      <c r="J39" s="7" t="s">
        <v>22</v>
      </c>
      <c r="K39" s="7" t="s">
        <v>122</v>
      </c>
      <c r="L39" s="57"/>
      <c r="M39" s="57">
        <v>1</v>
      </c>
      <c r="N39" s="7" t="s">
        <v>33</v>
      </c>
      <c r="O39" s="7" t="s">
        <v>33</v>
      </c>
      <c r="P39" s="7"/>
      <c r="Q39" s="7" t="s">
        <v>15</v>
      </c>
      <c r="R39" s="7" t="s">
        <v>14</v>
      </c>
      <c r="S39" s="7" t="s">
        <v>16</v>
      </c>
      <c r="T39" s="7" t="s">
        <v>347</v>
      </c>
      <c r="U39" s="10" t="s">
        <v>156</v>
      </c>
    </row>
    <row r="40" spans="2:21" ht="12.75" customHeight="1">
      <c r="B40" s="6" t="s">
        <v>425</v>
      </c>
      <c r="C40" s="7" t="s">
        <v>224</v>
      </c>
      <c r="D40" s="23">
        <v>43223</v>
      </c>
      <c r="E40" s="23">
        <v>43226</v>
      </c>
      <c r="F40" s="57">
        <v>1</v>
      </c>
      <c r="G40" s="57">
        <v>144</v>
      </c>
      <c r="H40" s="57">
        <f>G135/F135</f>
        <v>355.71428571428572</v>
      </c>
      <c r="I40" s="7" t="s">
        <v>12</v>
      </c>
      <c r="J40" s="7" t="s">
        <v>22</v>
      </c>
      <c r="K40" s="7" t="s">
        <v>118</v>
      </c>
      <c r="L40" s="57">
        <v>1</v>
      </c>
      <c r="M40" s="57"/>
      <c r="N40" s="7" t="s">
        <v>38</v>
      </c>
      <c r="O40" s="7" t="s">
        <v>28</v>
      </c>
      <c r="P40" s="57"/>
      <c r="Q40" s="7" t="s">
        <v>15</v>
      </c>
      <c r="R40" s="7" t="s">
        <v>14</v>
      </c>
      <c r="S40" s="7" t="s">
        <v>104</v>
      </c>
      <c r="T40" s="57"/>
      <c r="U40" s="10" t="s">
        <v>160</v>
      </c>
    </row>
    <row r="41" spans="2:21" ht="12.75" customHeight="1">
      <c r="B41" s="6" t="s">
        <v>426</v>
      </c>
      <c r="C41" s="7" t="s">
        <v>427</v>
      </c>
      <c r="D41" s="58">
        <v>43100</v>
      </c>
      <c r="E41" s="23">
        <v>43233</v>
      </c>
      <c r="F41" s="57">
        <v>1</v>
      </c>
      <c r="G41" s="57">
        <v>1120</v>
      </c>
      <c r="H41" s="57">
        <f>G135/F135</f>
        <v>355.71428571428572</v>
      </c>
      <c r="I41" s="7" t="s">
        <v>12</v>
      </c>
      <c r="J41" s="7" t="s">
        <v>21</v>
      </c>
      <c r="K41" s="7" t="s">
        <v>122</v>
      </c>
      <c r="L41" s="57"/>
      <c r="M41" s="57"/>
      <c r="N41" s="7" t="s">
        <v>29</v>
      </c>
      <c r="O41" s="7" t="s">
        <v>29</v>
      </c>
      <c r="P41" s="57"/>
      <c r="Q41" s="7" t="s">
        <v>14</v>
      </c>
      <c r="R41" s="7" t="s">
        <v>14</v>
      </c>
      <c r="S41" s="7" t="s">
        <v>16</v>
      </c>
      <c r="T41" s="7" t="s">
        <v>428</v>
      </c>
      <c r="U41" s="10" t="s">
        <v>429</v>
      </c>
    </row>
    <row r="42" spans="2:21" ht="12.75" customHeight="1">
      <c r="B42" s="6" t="s">
        <v>430</v>
      </c>
      <c r="C42" s="7" t="s">
        <v>431</v>
      </c>
      <c r="D42" s="23">
        <v>43220</v>
      </c>
      <c r="E42" s="23">
        <v>43235</v>
      </c>
      <c r="F42" s="57">
        <v>1</v>
      </c>
      <c r="G42" s="57">
        <v>248</v>
      </c>
      <c r="H42" s="57">
        <f>G135/F135</f>
        <v>355.71428571428572</v>
      </c>
      <c r="I42" s="7" t="s">
        <v>12</v>
      </c>
      <c r="J42" s="7" t="s">
        <v>21</v>
      </c>
      <c r="K42" s="7" t="s">
        <v>122</v>
      </c>
      <c r="L42" s="57"/>
      <c r="M42" s="57"/>
      <c r="N42" s="7" t="s">
        <v>29</v>
      </c>
      <c r="O42" s="7" t="s">
        <v>29</v>
      </c>
      <c r="P42" s="57"/>
      <c r="Q42" s="7" t="s">
        <v>14</v>
      </c>
      <c r="R42" s="7" t="s">
        <v>14</v>
      </c>
      <c r="S42" s="7" t="s">
        <v>16</v>
      </c>
      <c r="T42" s="57"/>
      <c r="U42" s="10" t="s">
        <v>432</v>
      </c>
    </row>
    <row r="43" spans="2:21" ht="13.5" customHeight="1">
      <c r="B43" s="6" t="s">
        <v>433</v>
      </c>
      <c r="C43" s="7" t="s">
        <v>434</v>
      </c>
      <c r="D43" s="23">
        <v>43224</v>
      </c>
      <c r="E43" s="23">
        <v>43235</v>
      </c>
      <c r="F43" s="57">
        <v>1</v>
      </c>
      <c r="G43" s="57">
        <v>500</v>
      </c>
      <c r="H43" s="57">
        <f>G135/F135</f>
        <v>355.71428571428572</v>
      </c>
      <c r="I43" s="7" t="s">
        <v>13</v>
      </c>
      <c r="J43" s="7" t="s">
        <v>22</v>
      </c>
      <c r="K43" s="7" t="s">
        <v>118</v>
      </c>
      <c r="L43" s="57">
        <v>1</v>
      </c>
      <c r="M43" s="57"/>
      <c r="N43" s="7" t="s">
        <v>106</v>
      </c>
      <c r="O43" s="7" t="s">
        <v>29</v>
      </c>
      <c r="P43" s="57"/>
      <c r="Q43" s="7" t="s">
        <v>14</v>
      </c>
      <c r="R43" s="7" t="s">
        <v>14</v>
      </c>
      <c r="S43" s="7" t="s">
        <v>17</v>
      </c>
      <c r="T43" s="7" t="s">
        <v>423</v>
      </c>
      <c r="U43" s="10" t="s">
        <v>123</v>
      </c>
    </row>
    <row r="44" spans="2:21" ht="12.75" customHeight="1">
      <c r="B44" s="6" t="s">
        <v>435</v>
      </c>
      <c r="C44" s="7" t="s">
        <v>367</v>
      </c>
      <c r="D44" s="23">
        <v>43231</v>
      </c>
      <c r="E44" s="23">
        <v>43237</v>
      </c>
      <c r="F44" s="57">
        <v>1</v>
      </c>
      <c r="G44" s="57">
        <v>411</v>
      </c>
      <c r="H44" s="57">
        <f>G135/F135</f>
        <v>355.71428571428572</v>
      </c>
      <c r="I44" s="7" t="s">
        <v>13</v>
      </c>
      <c r="J44" s="7" t="s">
        <v>22</v>
      </c>
      <c r="K44" s="7" t="s">
        <v>118</v>
      </c>
      <c r="L44" s="57"/>
      <c r="M44" s="57"/>
      <c r="N44" s="7" t="s">
        <v>32</v>
      </c>
      <c r="O44" s="7" t="s">
        <v>32</v>
      </c>
      <c r="P44" s="7"/>
      <c r="Q44" s="7" t="s">
        <v>14</v>
      </c>
      <c r="R44" s="7" t="s">
        <v>14</v>
      </c>
      <c r="S44" s="7" t="s">
        <v>17</v>
      </c>
      <c r="T44" s="7" t="s">
        <v>347</v>
      </c>
      <c r="U44" s="10" t="s">
        <v>123</v>
      </c>
    </row>
    <row r="45" spans="2:21" ht="12.75" customHeight="1">
      <c r="B45" s="6" t="s">
        <v>436</v>
      </c>
      <c r="C45" s="7" t="s">
        <v>437</v>
      </c>
      <c r="D45" s="23">
        <v>43207</v>
      </c>
      <c r="E45" s="23">
        <v>43238</v>
      </c>
      <c r="F45" s="57">
        <v>1</v>
      </c>
      <c r="G45" s="57">
        <v>352</v>
      </c>
      <c r="H45" s="57">
        <f>G135/F135</f>
        <v>355.71428571428572</v>
      </c>
      <c r="I45" s="7" t="s">
        <v>12</v>
      </c>
      <c r="J45" s="7" t="s">
        <v>22</v>
      </c>
      <c r="K45" s="7" t="s">
        <v>118</v>
      </c>
      <c r="L45" s="57"/>
      <c r="M45" s="57"/>
      <c r="N45" s="7" t="s">
        <v>40</v>
      </c>
      <c r="O45" s="7" t="s">
        <v>40</v>
      </c>
      <c r="P45" s="57"/>
      <c r="Q45" s="7" t="s">
        <v>25</v>
      </c>
      <c r="R45" s="7" t="s">
        <v>14</v>
      </c>
      <c r="S45" s="7" t="s">
        <v>16</v>
      </c>
      <c r="T45" s="7" t="s">
        <v>428</v>
      </c>
      <c r="U45" s="10" t="s">
        <v>130</v>
      </c>
    </row>
    <row r="46" spans="2:21" ht="12.75" customHeight="1">
      <c r="B46" s="6" t="s">
        <v>438</v>
      </c>
      <c r="C46" s="7" t="s">
        <v>439</v>
      </c>
      <c r="D46" s="23">
        <v>43238</v>
      </c>
      <c r="E46" s="23">
        <v>43239</v>
      </c>
      <c r="F46" s="57">
        <v>1</v>
      </c>
      <c r="G46" s="57">
        <v>272</v>
      </c>
      <c r="H46" s="57">
        <f>G135/F135</f>
        <v>355.71428571428572</v>
      </c>
      <c r="I46" s="7" t="s">
        <v>12</v>
      </c>
      <c r="J46" s="7" t="s">
        <v>21</v>
      </c>
      <c r="K46" s="7" t="s">
        <v>122</v>
      </c>
      <c r="L46" s="57"/>
      <c r="M46" s="57"/>
      <c r="N46" s="7" t="s">
        <v>28</v>
      </c>
      <c r="O46" s="7" t="s">
        <v>28</v>
      </c>
      <c r="P46" s="57"/>
      <c r="Q46" s="7" t="s">
        <v>14</v>
      </c>
      <c r="R46" s="7" t="s">
        <v>14</v>
      </c>
      <c r="S46" s="7" t="s">
        <v>16</v>
      </c>
      <c r="T46" s="57"/>
      <c r="U46" s="10" t="s">
        <v>125</v>
      </c>
    </row>
    <row r="47" spans="2:21" ht="12.75" customHeight="1">
      <c r="B47" s="6" t="s">
        <v>440</v>
      </c>
      <c r="C47" s="7" t="s">
        <v>367</v>
      </c>
      <c r="D47" s="23">
        <v>43237</v>
      </c>
      <c r="E47" s="23">
        <v>43240</v>
      </c>
      <c r="F47" s="57">
        <v>1</v>
      </c>
      <c r="G47" s="57">
        <v>214</v>
      </c>
      <c r="H47" s="57">
        <f>G135/F135</f>
        <v>355.71428571428572</v>
      </c>
      <c r="I47" s="7" t="s">
        <v>13</v>
      </c>
      <c r="J47" s="7" t="s">
        <v>22</v>
      </c>
      <c r="K47" s="7" t="s">
        <v>118</v>
      </c>
      <c r="L47" s="57"/>
      <c r="M47" s="57"/>
      <c r="N47" s="7" t="s">
        <v>32</v>
      </c>
      <c r="O47" s="7" t="s">
        <v>32</v>
      </c>
      <c r="P47" s="7"/>
      <c r="Q47" s="7" t="s">
        <v>14</v>
      </c>
      <c r="R47" s="7" t="s">
        <v>14</v>
      </c>
      <c r="S47" s="7" t="s">
        <v>17</v>
      </c>
      <c r="T47" s="7" t="s">
        <v>347</v>
      </c>
      <c r="U47" s="10" t="s">
        <v>123</v>
      </c>
    </row>
    <row r="48" spans="2:21" ht="12" customHeight="1">
      <c r="B48" s="6" t="s">
        <v>441</v>
      </c>
      <c r="C48" s="7" t="s">
        <v>240</v>
      </c>
      <c r="D48" s="23">
        <v>43239</v>
      </c>
      <c r="E48" s="23">
        <v>43244</v>
      </c>
      <c r="F48" s="57">
        <v>1</v>
      </c>
      <c r="G48" s="57">
        <v>106</v>
      </c>
      <c r="H48" s="57">
        <f>G135/F135</f>
        <v>355.71428571428572</v>
      </c>
      <c r="I48" s="7" t="s">
        <v>12</v>
      </c>
      <c r="J48" s="7" t="s">
        <v>21</v>
      </c>
      <c r="K48" s="7" t="s">
        <v>122</v>
      </c>
      <c r="L48" s="57">
        <v>1</v>
      </c>
      <c r="M48" s="57">
        <v>1</v>
      </c>
      <c r="N48" s="7" t="s">
        <v>29</v>
      </c>
      <c r="O48" s="7" t="s">
        <v>29</v>
      </c>
      <c r="P48" s="57"/>
      <c r="Q48" s="7" t="s">
        <v>14</v>
      </c>
      <c r="R48" s="7" t="s">
        <v>14</v>
      </c>
      <c r="S48" s="7" t="s">
        <v>16</v>
      </c>
      <c r="T48" s="7" t="s">
        <v>347</v>
      </c>
      <c r="U48" s="10" t="s">
        <v>140</v>
      </c>
    </row>
    <row r="49" spans="2:21" ht="12.75" customHeight="1">
      <c r="B49" s="6" t="s">
        <v>442</v>
      </c>
      <c r="C49" s="7" t="s">
        <v>443</v>
      </c>
      <c r="D49" s="23">
        <v>43240</v>
      </c>
      <c r="E49" s="23">
        <v>43244</v>
      </c>
      <c r="F49" s="57">
        <v>1</v>
      </c>
      <c r="G49" s="57">
        <v>352</v>
      </c>
      <c r="H49" s="57">
        <f>G135/F135</f>
        <v>355.71428571428572</v>
      </c>
      <c r="I49" s="7" t="s">
        <v>13</v>
      </c>
      <c r="J49" s="7" t="s">
        <v>22</v>
      </c>
      <c r="K49" s="7" t="s">
        <v>118</v>
      </c>
      <c r="L49" s="57">
        <v>1</v>
      </c>
      <c r="M49" s="57"/>
      <c r="N49" s="7" t="s">
        <v>54</v>
      </c>
      <c r="O49" s="7" t="s">
        <v>29</v>
      </c>
      <c r="P49" s="57"/>
      <c r="Q49" s="7" t="s">
        <v>14</v>
      </c>
      <c r="R49" s="7" t="s">
        <v>14</v>
      </c>
      <c r="S49" s="7" t="s">
        <v>17</v>
      </c>
      <c r="T49" s="7" t="s">
        <v>444</v>
      </c>
      <c r="U49" s="10" t="s">
        <v>123</v>
      </c>
    </row>
    <row r="50" spans="2:21" ht="12.75" customHeight="1">
      <c r="B50" s="6" t="s">
        <v>445</v>
      </c>
      <c r="C50" s="7" t="s">
        <v>377</v>
      </c>
      <c r="D50" s="23">
        <v>43153</v>
      </c>
      <c r="E50" s="23">
        <v>43249</v>
      </c>
      <c r="F50" s="57">
        <v>1</v>
      </c>
      <c r="G50" s="57">
        <v>356</v>
      </c>
      <c r="H50" s="57">
        <f>G135/F135</f>
        <v>355.71428571428572</v>
      </c>
      <c r="I50" s="7" t="s">
        <v>13</v>
      </c>
      <c r="J50" s="7" t="s">
        <v>22</v>
      </c>
      <c r="K50" s="7" t="s">
        <v>118</v>
      </c>
      <c r="L50" s="57"/>
      <c r="M50" s="57"/>
      <c r="N50" s="7" t="s">
        <v>32</v>
      </c>
      <c r="O50" s="7" t="s">
        <v>32</v>
      </c>
      <c r="P50" s="7"/>
      <c r="Q50" s="7" t="s">
        <v>14</v>
      </c>
      <c r="R50" s="7" t="s">
        <v>15</v>
      </c>
      <c r="S50" s="7" t="s">
        <v>16</v>
      </c>
      <c r="T50" s="7"/>
      <c r="U50" s="10" t="s">
        <v>257</v>
      </c>
    </row>
    <row r="51" spans="2:21" ht="25.5" customHeight="1">
      <c r="B51" s="6" t="s">
        <v>446</v>
      </c>
      <c r="C51" s="7" t="s">
        <v>447</v>
      </c>
      <c r="D51" s="23">
        <v>43244</v>
      </c>
      <c r="E51" s="23">
        <v>43251</v>
      </c>
      <c r="F51" s="57">
        <v>1</v>
      </c>
      <c r="G51" s="57">
        <v>448</v>
      </c>
      <c r="H51" s="57">
        <f>G135/F135</f>
        <v>355.71428571428572</v>
      </c>
      <c r="I51" s="7" t="s">
        <v>13</v>
      </c>
      <c r="J51" s="7" t="s">
        <v>21</v>
      </c>
      <c r="K51" s="7" t="s">
        <v>122</v>
      </c>
      <c r="L51" s="57"/>
      <c r="M51" s="57"/>
      <c r="N51" s="7" t="s">
        <v>29</v>
      </c>
      <c r="O51" s="7" t="s">
        <v>29</v>
      </c>
      <c r="P51" s="57"/>
      <c r="Q51" s="7" t="s">
        <v>14</v>
      </c>
      <c r="R51" s="7" t="s">
        <v>14</v>
      </c>
      <c r="S51" s="7" t="s">
        <v>17</v>
      </c>
      <c r="T51" s="57"/>
      <c r="U51" s="10" t="s">
        <v>123</v>
      </c>
    </row>
    <row r="52" spans="2:21" ht="25.5" customHeight="1">
      <c r="B52" s="6" t="s">
        <v>448</v>
      </c>
      <c r="C52" s="7" t="s">
        <v>357</v>
      </c>
      <c r="D52" s="23">
        <v>43247</v>
      </c>
      <c r="E52" s="23">
        <v>43251</v>
      </c>
      <c r="F52" s="57">
        <v>1</v>
      </c>
      <c r="G52" s="57">
        <v>240</v>
      </c>
      <c r="H52" s="57">
        <f>G135/F135</f>
        <v>355.71428571428572</v>
      </c>
      <c r="I52" s="7" t="s">
        <v>12</v>
      </c>
      <c r="J52" s="7" t="s">
        <v>21</v>
      </c>
      <c r="K52" s="7" t="s">
        <v>118</v>
      </c>
      <c r="L52" s="57">
        <v>1</v>
      </c>
      <c r="M52" s="57"/>
      <c r="N52" s="7" t="s">
        <v>29</v>
      </c>
      <c r="O52" s="7" t="s">
        <v>29</v>
      </c>
      <c r="P52" s="57"/>
      <c r="Q52" s="7" t="s">
        <v>14</v>
      </c>
      <c r="R52" s="7" t="s">
        <v>14</v>
      </c>
      <c r="S52" s="7" t="s">
        <v>16</v>
      </c>
      <c r="T52" s="57"/>
      <c r="U52" s="10" t="s">
        <v>140</v>
      </c>
    </row>
    <row r="53" spans="2:21" ht="12.75" customHeight="1">
      <c r="B53" s="6" t="s">
        <v>449</v>
      </c>
      <c r="C53" s="7" t="s">
        <v>214</v>
      </c>
      <c r="D53" s="23">
        <v>43253</v>
      </c>
      <c r="E53" s="23">
        <v>43259</v>
      </c>
      <c r="F53" s="57">
        <v>1</v>
      </c>
      <c r="G53" s="57">
        <v>498</v>
      </c>
      <c r="H53" s="57">
        <f>G135/F135</f>
        <v>355.71428571428572</v>
      </c>
      <c r="I53" s="7" t="s">
        <v>13</v>
      </c>
      <c r="J53" s="7" t="s">
        <v>22</v>
      </c>
      <c r="K53" s="7" t="s">
        <v>118</v>
      </c>
      <c r="L53" s="57">
        <v>1</v>
      </c>
      <c r="M53" s="57"/>
      <c r="N53" s="7" t="s">
        <v>29</v>
      </c>
      <c r="O53" s="7" t="s">
        <v>29</v>
      </c>
      <c r="P53" s="57"/>
      <c r="Q53" s="7" t="s">
        <v>14</v>
      </c>
      <c r="R53" s="7" t="s">
        <v>14</v>
      </c>
      <c r="S53" s="7" t="s">
        <v>16</v>
      </c>
      <c r="T53" s="7" t="s">
        <v>347</v>
      </c>
      <c r="U53" s="10" t="s">
        <v>396</v>
      </c>
    </row>
    <row r="54" spans="2:21" ht="12.75" customHeight="1">
      <c r="B54" s="6" t="s">
        <v>450</v>
      </c>
      <c r="C54" s="7" t="s">
        <v>451</v>
      </c>
      <c r="D54" s="23">
        <v>43259</v>
      </c>
      <c r="E54" s="23">
        <v>43268</v>
      </c>
      <c r="F54" s="57">
        <v>1</v>
      </c>
      <c r="G54" s="57">
        <v>489</v>
      </c>
      <c r="H54" s="57">
        <f>G135/F135</f>
        <v>355.71428571428572</v>
      </c>
      <c r="I54" s="7" t="s">
        <v>13</v>
      </c>
      <c r="J54" s="7" t="s">
        <v>22</v>
      </c>
      <c r="K54" s="7" t="s">
        <v>118</v>
      </c>
      <c r="L54" s="57"/>
      <c r="M54" s="57"/>
      <c r="N54" s="7" t="s">
        <v>32</v>
      </c>
      <c r="O54" s="7" t="s">
        <v>32</v>
      </c>
      <c r="P54" s="57"/>
      <c r="Q54" s="7" t="s">
        <v>14</v>
      </c>
      <c r="R54" s="7" t="s">
        <v>14</v>
      </c>
      <c r="S54" s="7" t="s">
        <v>16</v>
      </c>
      <c r="T54" s="7" t="s">
        <v>347</v>
      </c>
      <c r="U54" s="10" t="s">
        <v>452</v>
      </c>
    </row>
    <row r="55" spans="2:21" ht="12.75" customHeight="1">
      <c r="B55" s="6" t="s">
        <v>453</v>
      </c>
      <c r="C55" s="7" t="s">
        <v>454</v>
      </c>
      <c r="D55" s="23">
        <v>43277</v>
      </c>
      <c r="E55" s="23">
        <v>43278</v>
      </c>
      <c r="F55" s="57">
        <v>1</v>
      </c>
      <c r="G55" s="57">
        <v>221</v>
      </c>
      <c r="H55" s="57">
        <f>G135/F135</f>
        <v>355.71428571428572</v>
      </c>
      <c r="I55" s="7" t="s">
        <v>13</v>
      </c>
      <c r="J55" s="7" t="s">
        <v>22</v>
      </c>
      <c r="K55" s="7" t="s">
        <v>122</v>
      </c>
      <c r="L55" s="57">
        <v>1</v>
      </c>
      <c r="M55" s="57"/>
      <c r="N55" s="7" t="s">
        <v>28</v>
      </c>
      <c r="O55" s="7" t="s">
        <v>28</v>
      </c>
      <c r="P55" s="7" t="s">
        <v>107</v>
      </c>
      <c r="Q55" s="7" t="s">
        <v>14</v>
      </c>
      <c r="R55" s="7" t="s">
        <v>14</v>
      </c>
      <c r="S55" s="7" t="s">
        <v>16</v>
      </c>
      <c r="T55" s="7" t="s">
        <v>455</v>
      </c>
      <c r="U55" s="10" t="s">
        <v>130</v>
      </c>
    </row>
    <row r="56" spans="2:21" ht="12.75" customHeight="1">
      <c r="B56" s="6" t="s">
        <v>456</v>
      </c>
      <c r="C56" s="7" t="s">
        <v>389</v>
      </c>
      <c r="D56" s="23">
        <v>43278</v>
      </c>
      <c r="E56" s="23">
        <v>43280</v>
      </c>
      <c r="F56" s="57">
        <v>1</v>
      </c>
      <c r="G56" s="57">
        <v>304</v>
      </c>
      <c r="H56" s="57">
        <f>G135/F135</f>
        <v>355.71428571428572</v>
      </c>
      <c r="I56" s="7" t="s">
        <v>13</v>
      </c>
      <c r="J56" s="7" t="s">
        <v>22</v>
      </c>
      <c r="K56" s="7" t="s">
        <v>122</v>
      </c>
      <c r="L56" s="57"/>
      <c r="M56" s="57"/>
      <c r="N56" s="7" t="s">
        <v>32</v>
      </c>
      <c r="O56" s="7" t="s">
        <v>29</v>
      </c>
      <c r="P56" s="7"/>
      <c r="Q56" s="7" t="s">
        <v>14</v>
      </c>
      <c r="R56" s="7" t="s">
        <v>14</v>
      </c>
      <c r="S56" s="7" t="s">
        <v>16</v>
      </c>
      <c r="T56" s="7" t="s">
        <v>347</v>
      </c>
      <c r="U56" s="10" t="s">
        <v>457</v>
      </c>
    </row>
    <row r="57" spans="2:21" ht="25.5" customHeight="1">
      <c r="B57" s="6" t="s">
        <v>458</v>
      </c>
      <c r="C57" s="7" t="s">
        <v>459</v>
      </c>
      <c r="D57" s="58">
        <v>42903</v>
      </c>
      <c r="E57" s="23">
        <v>43280</v>
      </c>
      <c r="F57" s="57">
        <v>1</v>
      </c>
      <c r="G57" s="57">
        <v>224</v>
      </c>
      <c r="H57" s="57">
        <f>G135/F135</f>
        <v>355.71428571428572</v>
      </c>
      <c r="I57" s="7" t="s">
        <v>12</v>
      </c>
      <c r="J57" s="7" t="s">
        <v>22</v>
      </c>
      <c r="K57" s="7" t="s">
        <v>118</v>
      </c>
      <c r="L57" s="57"/>
      <c r="M57" s="57">
        <v>1</v>
      </c>
      <c r="N57" s="7" t="s">
        <v>29</v>
      </c>
      <c r="O57" s="7" t="s">
        <v>29</v>
      </c>
      <c r="P57" s="57"/>
      <c r="Q57" s="7" t="s">
        <v>14</v>
      </c>
      <c r="R57" s="7" t="s">
        <v>14</v>
      </c>
      <c r="S57" s="7" t="s">
        <v>16</v>
      </c>
      <c r="T57" s="57"/>
      <c r="U57" s="10" t="s">
        <v>460</v>
      </c>
    </row>
    <row r="58" spans="2:21" ht="12.75" customHeight="1">
      <c r="B58" s="6" t="s">
        <v>461</v>
      </c>
      <c r="C58" s="7" t="s">
        <v>462</v>
      </c>
      <c r="D58" s="23">
        <v>43280</v>
      </c>
      <c r="E58" s="23">
        <v>43281</v>
      </c>
      <c r="F58" s="57">
        <v>1</v>
      </c>
      <c r="G58" s="57">
        <v>222</v>
      </c>
      <c r="H58" s="57">
        <f>G135/F135</f>
        <v>355.71428571428572</v>
      </c>
      <c r="I58" s="7" t="s">
        <v>13</v>
      </c>
      <c r="J58" s="7" t="s">
        <v>21</v>
      </c>
      <c r="K58" s="7" t="s">
        <v>122</v>
      </c>
      <c r="L58" s="57">
        <v>1</v>
      </c>
      <c r="M58" s="57"/>
      <c r="N58" s="7" t="s">
        <v>29</v>
      </c>
      <c r="O58" s="7" t="s">
        <v>29</v>
      </c>
      <c r="P58" s="57"/>
      <c r="Q58" s="7" t="s">
        <v>14</v>
      </c>
      <c r="R58" s="7" t="s">
        <v>14</v>
      </c>
      <c r="S58" s="7" t="s">
        <v>17</v>
      </c>
      <c r="T58" s="7" t="s">
        <v>347</v>
      </c>
      <c r="U58" s="10" t="s">
        <v>123</v>
      </c>
    </row>
    <row r="59" spans="2:21" ht="25.5" customHeight="1">
      <c r="B59" s="6" t="s">
        <v>463</v>
      </c>
      <c r="C59" s="7" t="s">
        <v>464</v>
      </c>
      <c r="D59" s="58">
        <v>43228</v>
      </c>
      <c r="E59" s="58">
        <v>43282</v>
      </c>
      <c r="F59" s="57">
        <v>1</v>
      </c>
      <c r="G59" s="57">
        <v>1232</v>
      </c>
      <c r="H59" s="57">
        <f>G135/F135</f>
        <v>355.71428571428572</v>
      </c>
      <c r="I59" s="7" t="s">
        <v>13</v>
      </c>
      <c r="J59" s="7" t="s">
        <v>21</v>
      </c>
      <c r="K59" s="7" t="s">
        <v>122</v>
      </c>
      <c r="L59" s="57"/>
      <c r="M59" s="57"/>
      <c r="N59" s="7" t="s">
        <v>32</v>
      </c>
      <c r="O59" s="7" t="s">
        <v>32</v>
      </c>
      <c r="P59" s="57"/>
      <c r="Q59" s="7" t="s">
        <v>14</v>
      </c>
      <c r="R59" s="7" t="s">
        <v>14</v>
      </c>
      <c r="S59" s="7" t="s">
        <v>16</v>
      </c>
      <c r="T59" s="7" t="s">
        <v>347</v>
      </c>
      <c r="U59" s="10" t="s">
        <v>465</v>
      </c>
    </row>
    <row r="60" spans="2:21" ht="25.5" customHeight="1">
      <c r="B60" s="6" t="s">
        <v>466</v>
      </c>
      <c r="C60" s="7" t="s">
        <v>467</v>
      </c>
      <c r="D60" s="23">
        <v>42010</v>
      </c>
      <c r="E60" s="58">
        <v>43282</v>
      </c>
      <c r="F60" s="57">
        <v>1</v>
      </c>
      <c r="G60" s="57">
        <v>400</v>
      </c>
      <c r="H60" s="57">
        <f>G135/F135</f>
        <v>355.71428571428572</v>
      </c>
      <c r="I60" s="7" t="s">
        <v>12</v>
      </c>
      <c r="J60" s="7" t="s">
        <v>21</v>
      </c>
      <c r="K60" s="7" t="s">
        <v>118</v>
      </c>
      <c r="L60" s="57"/>
      <c r="M60" s="57"/>
      <c r="N60" s="7" t="s">
        <v>29</v>
      </c>
      <c r="O60" s="7" t="s">
        <v>29</v>
      </c>
      <c r="P60" s="57"/>
      <c r="Q60" s="7" t="s">
        <v>14</v>
      </c>
      <c r="R60" s="7" t="s">
        <v>14</v>
      </c>
      <c r="S60" s="7" t="s">
        <v>16</v>
      </c>
      <c r="T60" s="7" t="s">
        <v>428</v>
      </c>
      <c r="U60" s="10" t="s">
        <v>125</v>
      </c>
    </row>
    <row r="61" spans="2:21" ht="25.5" customHeight="1">
      <c r="B61" s="6" t="s">
        <v>468</v>
      </c>
      <c r="C61" s="7" t="s">
        <v>265</v>
      </c>
      <c r="D61" s="58">
        <v>43284</v>
      </c>
      <c r="E61" s="58">
        <v>43287</v>
      </c>
      <c r="F61" s="57">
        <v>1</v>
      </c>
      <c r="G61" s="57">
        <v>368</v>
      </c>
      <c r="H61" s="57">
        <f>G135/F135</f>
        <v>355.71428571428572</v>
      </c>
      <c r="I61" s="7" t="s">
        <v>13</v>
      </c>
      <c r="J61" s="7" t="s">
        <v>21</v>
      </c>
      <c r="K61" s="7" t="s">
        <v>122</v>
      </c>
      <c r="L61" s="57"/>
      <c r="M61" s="57"/>
      <c r="N61" s="7" t="s">
        <v>29</v>
      </c>
      <c r="O61" s="7" t="s">
        <v>29</v>
      </c>
      <c r="P61" s="57"/>
      <c r="Q61" s="7" t="s">
        <v>14</v>
      </c>
      <c r="R61" s="7" t="s">
        <v>14</v>
      </c>
      <c r="S61" s="7" t="s">
        <v>17</v>
      </c>
      <c r="T61" s="7" t="s">
        <v>347</v>
      </c>
      <c r="U61" s="10" t="s">
        <v>123</v>
      </c>
    </row>
    <row r="62" spans="2:21" ht="12.75" customHeight="1">
      <c r="B62" s="6" t="s">
        <v>469</v>
      </c>
      <c r="C62" s="7" t="s">
        <v>367</v>
      </c>
      <c r="D62" s="58">
        <v>43285</v>
      </c>
      <c r="E62" s="58">
        <v>43288</v>
      </c>
      <c r="F62" s="57">
        <v>1</v>
      </c>
      <c r="G62" s="57">
        <v>278</v>
      </c>
      <c r="H62" s="57">
        <f>G135/F135</f>
        <v>355.71428571428572</v>
      </c>
      <c r="I62" s="7" t="s">
        <v>13</v>
      </c>
      <c r="J62" s="7" t="s">
        <v>22</v>
      </c>
      <c r="K62" s="7" t="s">
        <v>118</v>
      </c>
      <c r="L62" s="57"/>
      <c r="M62" s="57"/>
      <c r="N62" s="7" t="s">
        <v>32</v>
      </c>
      <c r="O62" s="7" t="s">
        <v>32</v>
      </c>
      <c r="P62" s="57"/>
      <c r="Q62" s="7" t="s">
        <v>14</v>
      </c>
      <c r="R62" s="7" t="s">
        <v>14</v>
      </c>
      <c r="S62" s="7" t="s">
        <v>17</v>
      </c>
      <c r="T62" s="7" t="s">
        <v>347</v>
      </c>
      <c r="U62" s="10" t="s">
        <v>123</v>
      </c>
    </row>
    <row r="63" spans="2:21" ht="24.75" customHeight="1">
      <c r="B63" s="6" t="s">
        <v>470</v>
      </c>
      <c r="C63" s="7" t="s">
        <v>471</v>
      </c>
      <c r="D63" s="58">
        <v>43252</v>
      </c>
      <c r="E63" s="58">
        <v>43290</v>
      </c>
      <c r="F63" s="57">
        <v>1</v>
      </c>
      <c r="G63" s="57">
        <v>713</v>
      </c>
      <c r="H63" s="57">
        <f>G135/F135</f>
        <v>355.71428571428572</v>
      </c>
      <c r="I63" s="7" t="s">
        <v>12</v>
      </c>
      <c r="J63" s="7" t="s">
        <v>21</v>
      </c>
      <c r="K63" s="7" t="s">
        <v>122</v>
      </c>
      <c r="L63" s="57"/>
      <c r="M63" s="57"/>
      <c r="N63" s="7" t="s">
        <v>32</v>
      </c>
      <c r="O63" s="7" t="s">
        <v>32</v>
      </c>
      <c r="P63" s="57"/>
      <c r="Q63" s="7" t="s">
        <v>14</v>
      </c>
      <c r="R63" s="7" t="s">
        <v>14</v>
      </c>
      <c r="S63" s="7" t="s">
        <v>16</v>
      </c>
      <c r="T63" s="7" t="s">
        <v>347</v>
      </c>
      <c r="U63" s="10" t="s">
        <v>465</v>
      </c>
    </row>
    <row r="64" spans="2:21" ht="12.75" customHeight="1">
      <c r="B64" s="6" t="s">
        <v>472</v>
      </c>
      <c r="C64" s="7" t="s">
        <v>214</v>
      </c>
      <c r="D64" s="23">
        <v>43289</v>
      </c>
      <c r="E64" s="23">
        <v>43292</v>
      </c>
      <c r="F64" s="57">
        <v>1</v>
      </c>
      <c r="G64" s="57">
        <v>410</v>
      </c>
      <c r="H64" s="57">
        <f>G135/F135</f>
        <v>355.71428571428572</v>
      </c>
      <c r="I64" s="7" t="s">
        <v>13</v>
      </c>
      <c r="J64" s="7" t="s">
        <v>22</v>
      </c>
      <c r="K64" s="7" t="s">
        <v>118</v>
      </c>
      <c r="L64" s="57">
        <v>1</v>
      </c>
      <c r="M64" s="57"/>
      <c r="N64" s="7" t="s">
        <v>29</v>
      </c>
      <c r="O64" s="7" t="s">
        <v>29</v>
      </c>
      <c r="P64" s="57"/>
      <c r="Q64" s="7" t="s">
        <v>14</v>
      </c>
      <c r="R64" s="7" t="s">
        <v>14</v>
      </c>
      <c r="S64" s="7" t="s">
        <v>16</v>
      </c>
      <c r="T64" s="7" t="s">
        <v>347</v>
      </c>
      <c r="U64" s="10" t="s">
        <v>396</v>
      </c>
    </row>
    <row r="65" spans="2:21" ht="12.75" customHeight="1">
      <c r="B65" s="6" t="s">
        <v>473</v>
      </c>
      <c r="C65" s="7" t="s">
        <v>367</v>
      </c>
      <c r="D65" s="23">
        <v>43292</v>
      </c>
      <c r="E65" s="23">
        <v>43293</v>
      </c>
      <c r="F65" s="57">
        <v>1</v>
      </c>
      <c r="G65" s="57">
        <v>303</v>
      </c>
      <c r="H65" s="57">
        <f>G135/F135</f>
        <v>355.71428571428572</v>
      </c>
      <c r="I65" s="7" t="s">
        <v>13</v>
      </c>
      <c r="J65" s="7" t="s">
        <v>22</v>
      </c>
      <c r="K65" s="7" t="s">
        <v>118</v>
      </c>
      <c r="L65" s="57"/>
      <c r="M65" s="57"/>
      <c r="N65" s="7" t="s">
        <v>32</v>
      </c>
      <c r="O65" s="7" t="s">
        <v>32</v>
      </c>
      <c r="P65" s="57"/>
      <c r="Q65" s="7" t="s">
        <v>14</v>
      </c>
      <c r="R65" s="7" t="s">
        <v>14</v>
      </c>
      <c r="S65" s="7" t="s">
        <v>17</v>
      </c>
      <c r="T65" s="7" t="s">
        <v>347</v>
      </c>
      <c r="U65" s="10" t="s">
        <v>123</v>
      </c>
    </row>
    <row r="66" spans="2:21" ht="12.75" customHeight="1">
      <c r="B66" s="6" t="s">
        <v>474</v>
      </c>
      <c r="C66" s="7" t="s">
        <v>475</v>
      </c>
      <c r="D66" s="23">
        <v>42880</v>
      </c>
      <c r="E66" s="23">
        <v>43293</v>
      </c>
      <c r="F66" s="57">
        <v>1</v>
      </c>
      <c r="G66" s="57">
        <v>240</v>
      </c>
      <c r="H66" s="57">
        <f>G135/F135</f>
        <v>355.71428571428572</v>
      </c>
      <c r="I66" s="7" t="s">
        <v>12</v>
      </c>
      <c r="J66" s="7" t="s">
        <v>21</v>
      </c>
      <c r="K66" s="7" t="s">
        <v>122</v>
      </c>
      <c r="L66" s="57"/>
      <c r="M66" s="57"/>
      <c r="N66" s="7" t="s">
        <v>29</v>
      </c>
      <c r="O66" s="7" t="s">
        <v>29</v>
      </c>
      <c r="P66" s="57"/>
      <c r="Q66" s="7" t="s">
        <v>14</v>
      </c>
      <c r="R66" s="7" t="s">
        <v>14</v>
      </c>
      <c r="S66" s="7" t="s">
        <v>16</v>
      </c>
      <c r="T66" s="57"/>
      <c r="U66" s="10" t="s">
        <v>208</v>
      </c>
    </row>
    <row r="67" spans="2:21" ht="25.5" customHeight="1">
      <c r="B67" s="6" t="s">
        <v>476</v>
      </c>
      <c r="C67" s="7" t="s">
        <v>477</v>
      </c>
      <c r="D67" s="23">
        <v>43293</v>
      </c>
      <c r="E67" s="23">
        <v>43295</v>
      </c>
      <c r="F67" s="57">
        <v>1</v>
      </c>
      <c r="G67" s="57">
        <v>270</v>
      </c>
      <c r="H67" s="57">
        <f>G135/F135</f>
        <v>355.71428571428572</v>
      </c>
      <c r="I67" s="7" t="s">
        <v>13</v>
      </c>
      <c r="J67" s="7" t="s">
        <v>21</v>
      </c>
      <c r="K67" s="7" t="s">
        <v>118</v>
      </c>
      <c r="L67" s="57"/>
      <c r="M67" s="57"/>
      <c r="N67" s="7" t="s">
        <v>29</v>
      </c>
      <c r="O67" s="7" t="s">
        <v>29</v>
      </c>
      <c r="P67" s="57"/>
      <c r="Q67" s="7" t="s">
        <v>14</v>
      </c>
      <c r="R67" s="7" t="s">
        <v>14</v>
      </c>
      <c r="S67" s="7" t="s">
        <v>17</v>
      </c>
      <c r="T67" s="7" t="s">
        <v>347</v>
      </c>
      <c r="U67" s="10" t="s">
        <v>123</v>
      </c>
    </row>
    <row r="68" spans="2:21" ht="12.75" customHeight="1">
      <c r="B68" s="6" t="s">
        <v>478</v>
      </c>
      <c r="C68" s="7" t="s">
        <v>214</v>
      </c>
      <c r="D68" s="23">
        <v>43295</v>
      </c>
      <c r="E68" s="23">
        <v>43299</v>
      </c>
      <c r="F68" s="57">
        <v>1</v>
      </c>
      <c r="G68" s="57">
        <v>398</v>
      </c>
      <c r="H68" s="57">
        <f>G135/F135</f>
        <v>355.71428571428572</v>
      </c>
      <c r="I68" s="7" t="s">
        <v>13</v>
      </c>
      <c r="J68" s="7" t="s">
        <v>22</v>
      </c>
      <c r="K68" s="7" t="s">
        <v>118</v>
      </c>
      <c r="L68" s="57">
        <v>1</v>
      </c>
      <c r="M68" s="57"/>
      <c r="N68" s="7" t="s">
        <v>29</v>
      </c>
      <c r="O68" s="7" t="s">
        <v>29</v>
      </c>
      <c r="P68" s="57"/>
      <c r="Q68" s="7" t="s">
        <v>14</v>
      </c>
      <c r="R68" s="7" t="s">
        <v>14</v>
      </c>
      <c r="S68" s="7" t="s">
        <v>16</v>
      </c>
      <c r="T68" s="7" t="s">
        <v>347</v>
      </c>
      <c r="U68" s="10" t="s">
        <v>396</v>
      </c>
    </row>
    <row r="69" spans="2:21" ht="24.75" customHeight="1">
      <c r="B69" s="6" t="s">
        <v>479</v>
      </c>
      <c r="C69" s="7" t="s">
        <v>389</v>
      </c>
      <c r="D69" s="23">
        <v>43300</v>
      </c>
      <c r="E69" s="23">
        <v>43305</v>
      </c>
      <c r="F69" s="57">
        <v>1</v>
      </c>
      <c r="G69" s="57">
        <v>522</v>
      </c>
      <c r="H69" s="57">
        <f>G135/F135</f>
        <v>355.71428571428572</v>
      </c>
      <c r="I69" s="7" t="s">
        <v>13</v>
      </c>
      <c r="J69" s="7" t="s">
        <v>21</v>
      </c>
      <c r="K69" s="7" t="s">
        <v>122</v>
      </c>
      <c r="L69" s="57"/>
      <c r="M69" s="57"/>
      <c r="N69" s="7" t="s">
        <v>29</v>
      </c>
      <c r="O69" s="7" t="s">
        <v>29</v>
      </c>
      <c r="P69" s="57"/>
      <c r="Q69" s="7" t="s">
        <v>14</v>
      </c>
      <c r="R69" s="7" t="s">
        <v>14</v>
      </c>
      <c r="S69" s="7" t="s">
        <v>17</v>
      </c>
      <c r="T69" s="7" t="s">
        <v>347</v>
      </c>
      <c r="U69" s="10" t="s">
        <v>123</v>
      </c>
    </row>
    <row r="70" spans="2:21" ht="12.75" customHeight="1">
      <c r="B70" s="6" t="s">
        <v>480</v>
      </c>
      <c r="C70" s="7" t="s">
        <v>481</v>
      </c>
      <c r="D70" s="23">
        <v>43307</v>
      </c>
      <c r="E70" s="23">
        <v>43311</v>
      </c>
      <c r="F70" s="57">
        <v>1</v>
      </c>
      <c r="G70" s="57">
        <v>452</v>
      </c>
      <c r="H70" s="57">
        <f>G135/F135</f>
        <v>355.71428571428572</v>
      </c>
      <c r="I70" s="7" t="s">
        <v>13</v>
      </c>
      <c r="J70" s="7" t="s">
        <v>22</v>
      </c>
      <c r="K70" s="7" t="s">
        <v>122</v>
      </c>
      <c r="L70" s="57">
        <v>1</v>
      </c>
      <c r="M70" s="57">
        <v>1</v>
      </c>
      <c r="N70" s="7" t="s">
        <v>29</v>
      </c>
      <c r="O70" s="7" t="s">
        <v>29</v>
      </c>
      <c r="P70" s="57"/>
      <c r="Q70" s="7" t="s">
        <v>14</v>
      </c>
      <c r="R70" s="7" t="s">
        <v>14</v>
      </c>
      <c r="S70" s="7" t="s">
        <v>17</v>
      </c>
      <c r="T70" s="7" t="s">
        <v>347</v>
      </c>
      <c r="U70" s="10" t="s">
        <v>123</v>
      </c>
    </row>
    <row r="71" spans="2:21" ht="12.75" customHeight="1">
      <c r="B71" s="6" t="s">
        <v>482</v>
      </c>
      <c r="C71" s="7" t="s">
        <v>483</v>
      </c>
      <c r="D71" s="23">
        <v>43299</v>
      </c>
      <c r="E71" s="23">
        <v>43311</v>
      </c>
      <c r="F71" s="57">
        <v>1</v>
      </c>
      <c r="G71" s="57">
        <v>207</v>
      </c>
      <c r="H71" s="57">
        <f>G135/F135</f>
        <v>355.71428571428572</v>
      </c>
      <c r="I71" s="7" t="s">
        <v>13</v>
      </c>
      <c r="J71" s="7" t="s">
        <v>22</v>
      </c>
      <c r="K71" s="7" t="s">
        <v>122</v>
      </c>
      <c r="L71" s="57">
        <v>1</v>
      </c>
      <c r="M71" s="57"/>
      <c r="N71" s="7" t="s">
        <v>29</v>
      </c>
      <c r="O71" s="7" t="s">
        <v>29</v>
      </c>
      <c r="P71" s="57"/>
      <c r="Q71" s="7" t="s">
        <v>14</v>
      </c>
      <c r="R71" s="7" t="s">
        <v>14</v>
      </c>
      <c r="S71" s="7" t="s">
        <v>17</v>
      </c>
      <c r="T71" s="57"/>
      <c r="U71" s="10" t="s">
        <v>123</v>
      </c>
    </row>
    <row r="72" spans="2:21" ht="25.5" customHeight="1">
      <c r="B72" s="6" t="s">
        <v>484</v>
      </c>
      <c r="C72" s="7" t="s">
        <v>485</v>
      </c>
      <c r="D72" s="23">
        <v>43293</v>
      </c>
      <c r="E72" s="23">
        <v>43312</v>
      </c>
      <c r="F72" s="57">
        <v>1</v>
      </c>
      <c r="G72" s="57">
        <v>400</v>
      </c>
      <c r="H72" s="57">
        <f>G135/F135</f>
        <v>355.71428571428572</v>
      </c>
      <c r="I72" s="7" t="s">
        <v>12</v>
      </c>
      <c r="J72" s="7" t="s">
        <v>21</v>
      </c>
      <c r="K72" s="7" t="s">
        <v>118</v>
      </c>
      <c r="L72" s="57">
        <v>1</v>
      </c>
      <c r="M72" s="57"/>
      <c r="N72" s="7" t="s">
        <v>404</v>
      </c>
      <c r="O72" s="7" t="s">
        <v>42</v>
      </c>
      <c r="P72" s="7"/>
      <c r="Q72" s="7" t="s">
        <v>26</v>
      </c>
      <c r="R72" s="7" t="s">
        <v>14</v>
      </c>
      <c r="S72" s="7" t="s">
        <v>16</v>
      </c>
      <c r="T72" s="7" t="s">
        <v>347</v>
      </c>
      <c r="U72" s="10" t="s">
        <v>486</v>
      </c>
    </row>
    <row r="73" spans="2:21" ht="12.75" customHeight="1">
      <c r="B73" s="6" t="s">
        <v>487</v>
      </c>
      <c r="C73" s="7" t="s">
        <v>488</v>
      </c>
      <c r="D73" s="23">
        <v>43306</v>
      </c>
      <c r="E73" s="58">
        <v>43319</v>
      </c>
      <c r="F73" s="57">
        <v>1</v>
      </c>
      <c r="G73" s="57">
        <v>759</v>
      </c>
      <c r="H73" s="57">
        <f>G135/F135</f>
        <v>355.71428571428572</v>
      </c>
      <c r="I73" s="7" t="s">
        <v>13</v>
      </c>
      <c r="J73" s="7" t="s">
        <v>21</v>
      </c>
      <c r="K73" s="7" t="s">
        <v>122</v>
      </c>
      <c r="L73" s="57"/>
      <c r="M73" s="57"/>
      <c r="N73" s="7" t="s">
        <v>29</v>
      </c>
      <c r="O73" s="7" t="s">
        <v>29</v>
      </c>
      <c r="P73" s="57"/>
      <c r="Q73" s="7" t="s">
        <v>14</v>
      </c>
      <c r="R73" s="7" t="s">
        <v>14</v>
      </c>
      <c r="S73" s="7" t="s">
        <v>17</v>
      </c>
      <c r="T73" s="7" t="s">
        <v>347</v>
      </c>
      <c r="U73" s="10" t="s">
        <v>123</v>
      </c>
    </row>
    <row r="74" spans="2:21" ht="12.75" customHeight="1">
      <c r="B74" s="6" t="s">
        <v>489</v>
      </c>
      <c r="C74" s="7" t="s">
        <v>490</v>
      </c>
      <c r="D74" s="58">
        <v>43319</v>
      </c>
      <c r="E74" s="58">
        <v>43325</v>
      </c>
      <c r="F74" s="57">
        <v>1</v>
      </c>
      <c r="G74" s="57">
        <v>384</v>
      </c>
      <c r="H74" s="57">
        <f>G135/F135</f>
        <v>355.71428571428572</v>
      </c>
      <c r="I74" s="7" t="s">
        <v>13</v>
      </c>
      <c r="J74" s="7" t="s">
        <v>22</v>
      </c>
      <c r="K74" s="7" t="s">
        <v>118</v>
      </c>
      <c r="L74" s="57"/>
      <c r="M74" s="57"/>
      <c r="N74" s="7" t="s">
        <v>29</v>
      </c>
      <c r="O74" s="7" t="s">
        <v>29</v>
      </c>
      <c r="P74" s="57"/>
      <c r="Q74" s="7" t="s">
        <v>14</v>
      </c>
      <c r="R74" s="7" t="s">
        <v>14</v>
      </c>
      <c r="S74" s="7" t="s">
        <v>16</v>
      </c>
      <c r="T74" s="7" t="s">
        <v>159</v>
      </c>
      <c r="U74" s="10" t="s">
        <v>457</v>
      </c>
    </row>
    <row r="75" spans="2:21" ht="12.75" customHeight="1">
      <c r="B75" s="6" t="s">
        <v>491</v>
      </c>
      <c r="C75" s="7" t="s">
        <v>492</v>
      </c>
      <c r="D75" s="58">
        <v>43325</v>
      </c>
      <c r="E75" s="58">
        <v>43328</v>
      </c>
      <c r="F75" s="57">
        <v>1</v>
      </c>
      <c r="G75" s="57">
        <v>454</v>
      </c>
      <c r="H75" s="57">
        <f>G135/F135</f>
        <v>355.71428571428572</v>
      </c>
      <c r="I75" s="7" t="s">
        <v>13</v>
      </c>
      <c r="J75" s="7" t="s">
        <v>22</v>
      </c>
      <c r="K75" s="7" t="s">
        <v>118</v>
      </c>
      <c r="L75" s="57"/>
      <c r="M75" s="57"/>
      <c r="N75" s="7" t="s">
        <v>29</v>
      </c>
      <c r="O75" s="7" t="s">
        <v>29</v>
      </c>
      <c r="P75" s="57"/>
      <c r="Q75" s="7" t="s">
        <v>14</v>
      </c>
      <c r="R75" s="7" t="s">
        <v>14</v>
      </c>
      <c r="S75" s="7" t="s">
        <v>16</v>
      </c>
      <c r="T75" s="57"/>
      <c r="U75" s="10" t="s">
        <v>119</v>
      </c>
    </row>
    <row r="76" spans="2:21" ht="14.25" customHeight="1">
      <c r="B76" s="6" t="s">
        <v>493</v>
      </c>
      <c r="C76" s="7" t="s">
        <v>200</v>
      </c>
      <c r="D76" s="58">
        <v>43328</v>
      </c>
      <c r="E76" s="58">
        <v>43332</v>
      </c>
      <c r="F76" s="57">
        <v>1</v>
      </c>
      <c r="G76" s="57">
        <v>275</v>
      </c>
      <c r="H76" s="57">
        <f>G135/F135</f>
        <v>355.71428571428572</v>
      </c>
      <c r="I76" s="7" t="s">
        <v>13</v>
      </c>
      <c r="J76" s="7" t="s">
        <v>22</v>
      </c>
      <c r="K76" s="7" t="s">
        <v>118</v>
      </c>
      <c r="L76" s="57">
        <v>1</v>
      </c>
      <c r="M76" s="57"/>
      <c r="N76" s="7" t="s">
        <v>29</v>
      </c>
      <c r="O76" s="7" t="s">
        <v>29</v>
      </c>
      <c r="P76" s="57"/>
      <c r="Q76" s="7" t="s">
        <v>14</v>
      </c>
      <c r="R76" s="7" t="s">
        <v>14</v>
      </c>
      <c r="S76" s="7" t="s">
        <v>16</v>
      </c>
      <c r="T76" s="7" t="s">
        <v>347</v>
      </c>
      <c r="U76" s="10" t="s">
        <v>156</v>
      </c>
    </row>
    <row r="77" spans="2:21" ht="12.75" customHeight="1">
      <c r="B77" s="6" t="s">
        <v>494</v>
      </c>
      <c r="C77" s="7" t="s">
        <v>495</v>
      </c>
      <c r="D77" s="58">
        <v>43323</v>
      </c>
      <c r="E77" s="58">
        <v>43332</v>
      </c>
      <c r="F77" s="57">
        <v>1</v>
      </c>
      <c r="G77" s="57">
        <v>284</v>
      </c>
      <c r="H77" s="57">
        <f>G135/F135</f>
        <v>355.71428571428572</v>
      </c>
      <c r="I77" s="7" t="s">
        <v>12</v>
      </c>
      <c r="J77" s="7" t="s">
        <v>21</v>
      </c>
      <c r="K77" s="7" t="s">
        <v>122</v>
      </c>
      <c r="L77" s="57">
        <v>1</v>
      </c>
      <c r="M77" s="57"/>
      <c r="N77" s="7" t="s">
        <v>29</v>
      </c>
      <c r="O77" s="7" t="s">
        <v>28</v>
      </c>
      <c r="P77" s="7" t="s">
        <v>107</v>
      </c>
      <c r="Q77" s="7" t="s">
        <v>14</v>
      </c>
      <c r="R77" s="7" t="s">
        <v>14</v>
      </c>
      <c r="S77" s="7" t="s">
        <v>16</v>
      </c>
      <c r="T77" s="57"/>
      <c r="U77" s="10" t="s">
        <v>222</v>
      </c>
    </row>
    <row r="78" spans="2:21" ht="12.75" customHeight="1">
      <c r="B78" s="6" t="s">
        <v>496</v>
      </c>
      <c r="C78" s="7" t="s">
        <v>490</v>
      </c>
      <c r="D78" s="58">
        <v>43332</v>
      </c>
      <c r="E78" s="58">
        <v>43337</v>
      </c>
      <c r="F78" s="57">
        <v>1</v>
      </c>
      <c r="G78" s="57">
        <v>394</v>
      </c>
      <c r="H78" s="57">
        <f>G135/F135</f>
        <v>355.71428571428572</v>
      </c>
      <c r="I78" s="7" t="s">
        <v>13</v>
      </c>
      <c r="J78" s="7" t="s">
        <v>22</v>
      </c>
      <c r="K78" s="7" t="s">
        <v>118</v>
      </c>
      <c r="L78" s="57"/>
      <c r="M78" s="57"/>
      <c r="N78" s="7" t="s">
        <v>29</v>
      </c>
      <c r="O78" s="7" t="s">
        <v>29</v>
      </c>
      <c r="P78" s="57"/>
      <c r="Q78" s="7" t="s">
        <v>14</v>
      </c>
      <c r="R78" s="7" t="s">
        <v>14</v>
      </c>
      <c r="S78" s="7" t="s">
        <v>16</v>
      </c>
      <c r="T78" s="7" t="s">
        <v>159</v>
      </c>
      <c r="U78" s="10" t="s">
        <v>457</v>
      </c>
    </row>
    <row r="79" spans="2:21" ht="12.75" customHeight="1">
      <c r="B79" s="6" t="s">
        <v>497</v>
      </c>
      <c r="C79" s="7" t="s">
        <v>498</v>
      </c>
      <c r="D79" s="58">
        <v>43337</v>
      </c>
      <c r="E79" s="58">
        <v>43337</v>
      </c>
      <c r="F79" s="57">
        <v>1</v>
      </c>
      <c r="G79" s="57">
        <v>302</v>
      </c>
      <c r="H79" s="57">
        <f>G135/F135</f>
        <v>355.71428571428572</v>
      </c>
      <c r="I79" s="7" t="s">
        <v>13</v>
      </c>
      <c r="J79" s="7" t="s">
        <v>22</v>
      </c>
      <c r="K79" s="7" t="s">
        <v>122</v>
      </c>
      <c r="L79" s="57"/>
      <c r="M79" s="57"/>
      <c r="N79" s="7" t="s">
        <v>29</v>
      </c>
      <c r="O79" s="7" t="s">
        <v>29</v>
      </c>
      <c r="P79" s="57"/>
      <c r="Q79" s="7" t="s">
        <v>14</v>
      </c>
      <c r="R79" s="7" t="s">
        <v>14</v>
      </c>
      <c r="S79" s="7" t="s">
        <v>16</v>
      </c>
      <c r="T79" s="7" t="s">
        <v>347</v>
      </c>
      <c r="U79" s="10" t="s">
        <v>156</v>
      </c>
    </row>
    <row r="80" spans="2:21" ht="12.75" customHeight="1">
      <c r="B80" s="6" t="s">
        <v>499</v>
      </c>
      <c r="C80" s="7" t="s">
        <v>500</v>
      </c>
      <c r="D80" s="58">
        <v>43337</v>
      </c>
      <c r="E80" s="58">
        <v>43339</v>
      </c>
      <c r="F80" s="57">
        <v>1</v>
      </c>
      <c r="G80" s="57">
        <v>248</v>
      </c>
      <c r="H80" s="57">
        <f>G135/F135</f>
        <v>355.71428571428572</v>
      </c>
      <c r="I80" s="7" t="s">
        <v>13</v>
      </c>
      <c r="J80" s="7" t="s">
        <v>22</v>
      </c>
      <c r="K80" s="7" t="s">
        <v>118</v>
      </c>
      <c r="L80" s="57">
        <v>1</v>
      </c>
      <c r="M80" s="57"/>
      <c r="N80" s="7" t="s">
        <v>29</v>
      </c>
      <c r="O80" s="7" t="s">
        <v>29</v>
      </c>
      <c r="P80" s="57"/>
      <c r="Q80" s="7" t="s">
        <v>14</v>
      </c>
      <c r="R80" s="7" t="s">
        <v>14</v>
      </c>
      <c r="S80" s="7" t="s">
        <v>16</v>
      </c>
      <c r="T80" s="7" t="s">
        <v>347</v>
      </c>
      <c r="U80" s="10" t="s">
        <v>396</v>
      </c>
    </row>
    <row r="81" spans="2:21" ht="12.75" customHeight="1">
      <c r="B81" s="6" t="s">
        <v>501</v>
      </c>
      <c r="C81" s="7" t="s">
        <v>502</v>
      </c>
      <c r="D81" s="58">
        <v>43336</v>
      </c>
      <c r="E81" s="58">
        <v>43343</v>
      </c>
      <c r="F81" s="57">
        <v>1</v>
      </c>
      <c r="G81" s="57">
        <v>272</v>
      </c>
      <c r="H81" s="57">
        <f>G135/F135</f>
        <v>355.71428571428572</v>
      </c>
      <c r="I81" s="7" t="s">
        <v>12</v>
      </c>
      <c r="J81" s="7" t="s">
        <v>21</v>
      </c>
      <c r="K81" s="7" t="s">
        <v>122</v>
      </c>
      <c r="L81" s="57"/>
      <c r="M81" s="57"/>
      <c r="N81" s="7" t="s">
        <v>28</v>
      </c>
      <c r="O81" s="7" t="s">
        <v>28</v>
      </c>
      <c r="P81" s="57"/>
      <c r="Q81" s="7" t="s">
        <v>14</v>
      </c>
      <c r="R81" s="7" t="s">
        <v>14</v>
      </c>
      <c r="S81" s="7" t="s">
        <v>16</v>
      </c>
      <c r="T81" s="7" t="s">
        <v>159</v>
      </c>
      <c r="U81" s="10" t="s">
        <v>222</v>
      </c>
    </row>
    <row r="82" spans="2:21" ht="12.6" customHeight="1">
      <c r="B82" s="6" t="s">
        <v>503</v>
      </c>
      <c r="C82" s="7" t="s">
        <v>504</v>
      </c>
      <c r="D82" s="58">
        <v>43339</v>
      </c>
      <c r="E82" s="58">
        <v>43343</v>
      </c>
      <c r="F82" s="57">
        <v>1</v>
      </c>
      <c r="G82" s="57">
        <v>608</v>
      </c>
      <c r="H82" s="57">
        <f>G135/F135</f>
        <v>355.71428571428572</v>
      </c>
      <c r="I82" s="7" t="s">
        <v>13</v>
      </c>
      <c r="J82" s="7" t="s">
        <v>22</v>
      </c>
      <c r="K82" s="7" t="s">
        <v>118</v>
      </c>
      <c r="L82" s="57"/>
      <c r="M82" s="57"/>
      <c r="N82" s="7" t="s">
        <v>32</v>
      </c>
      <c r="O82" s="7" t="s">
        <v>32</v>
      </c>
      <c r="P82" s="57"/>
      <c r="Q82" s="7" t="s">
        <v>14</v>
      </c>
      <c r="R82" s="7" t="s">
        <v>14</v>
      </c>
      <c r="S82" s="7" t="s">
        <v>16</v>
      </c>
      <c r="T82" s="7" t="s">
        <v>347</v>
      </c>
      <c r="U82" s="10" t="s">
        <v>130</v>
      </c>
    </row>
    <row r="83" spans="2:21" ht="12.75" customHeight="1">
      <c r="B83" s="6" t="s">
        <v>505</v>
      </c>
      <c r="C83" s="7" t="s">
        <v>506</v>
      </c>
      <c r="D83" s="58">
        <v>43346</v>
      </c>
      <c r="E83" s="58">
        <v>43348</v>
      </c>
      <c r="F83" s="57">
        <v>1</v>
      </c>
      <c r="G83" s="57">
        <v>304</v>
      </c>
      <c r="H83" s="57">
        <f>G135/F135</f>
        <v>355.71428571428572</v>
      </c>
      <c r="I83" s="7" t="s">
        <v>12</v>
      </c>
      <c r="J83" s="7" t="s">
        <v>22</v>
      </c>
      <c r="K83" s="7" t="s">
        <v>122</v>
      </c>
      <c r="L83" s="57">
        <v>1</v>
      </c>
      <c r="M83" s="57"/>
      <c r="N83" s="7" t="s">
        <v>29</v>
      </c>
      <c r="O83" s="7" t="s">
        <v>29</v>
      </c>
      <c r="P83" s="7" t="s">
        <v>107</v>
      </c>
      <c r="Q83" s="7" t="s">
        <v>14</v>
      </c>
      <c r="R83" s="7" t="s">
        <v>14</v>
      </c>
      <c r="S83" s="7" t="s">
        <v>16</v>
      </c>
      <c r="T83" s="57" t="s">
        <v>159</v>
      </c>
      <c r="U83" s="10" t="s">
        <v>119</v>
      </c>
    </row>
    <row r="84" spans="2:21" ht="13.8" customHeight="1">
      <c r="B84" s="6" t="s">
        <v>507</v>
      </c>
      <c r="C84" s="7" t="s">
        <v>508</v>
      </c>
      <c r="D84" s="58">
        <v>43347</v>
      </c>
      <c r="E84" s="58">
        <v>43352</v>
      </c>
      <c r="F84" s="57">
        <v>1</v>
      </c>
      <c r="G84" s="57">
        <v>400</v>
      </c>
      <c r="H84" s="57">
        <f>G135/F135</f>
        <v>355.71428571428572</v>
      </c>
      <c r="I84" s="7" t="s">
        <v>12</v>
      </c>
      <c r="J84" s="7" t="s">
        <v>22</v>
      </c>
      <c r="K84" s="7" t="s">
        <v>122</v>
      </c>
      <c r="L84" s="57">
        <v>1</v>
      </c>
      <c r="M84" s="57"/>
      <c r="N84" s="57" t="s">
        <v>509</v>
      </c>
      <c r="O84" s="57" t="s">
        <v>509</v>
      </c>
      <c r="P84" s="57"/>
      <c r="Q84" s="7" t="s">
        <v>510</v>
      </c>
      <c r="R84" s="7" t="s">
        <v>14</v>
      </c>
      <c r="S84" s="7" t="s">
        <v>104</v>
      </c>
      <c r="T84" s="57" t="s">
        <v>159</v>
      </c>
      <c r="U84" s="10" t="s">
        <v>119</v>
      </c>
    </row>
    <row r="85" spans="2:21" ht="24.6" customHeight="1">
      <c r="B85" s="6" t="s">
        <v>511</v>
      </c>
      <c r="C85" s="7" t="s">
        <v>512</v>
      </c>
      <c r="D85" s="58">
        <v>43343</v>
      </c>
      <c r="E85" s="58">
        <v>43354</v>
      </c>
      <c r="F85" s="57">
        <v>1</v>
      </c>
      <c r="G85" s="57">
        <v>566</v>
      </c>
      <c r="H85" s="57">
        <f>G135/F135</f>
        <v>355.71428571428572</v>
      </c>
      <c r="I85" s="7" t="s">
        <v>13</v>
      </c>
      <c r="J85" s="7" t="s">
        <v>21</v>
      </c>
      <c r="K85" s="7" t="s">
        <v>118</v>
      </c>
      <c r="L85" s="57"/>
      <c r="M85" s="57"/>
      <c r="N85" s="57" t="s">
        <v>29</v>
      </c>
      <c r="O85" s="57" t="s">
        <v>29</v>
      </c>
      <c r="P85" s="57"/>
      <c r="Q85" s="7" t="s">
        <v>14</v>
      </c>
      <c r="R85" s="7" t="s">
        <v>14</v>
      </c>
      <c r="S85" s="7" t="s">
        <v>16</v>
      </c>
      <c r="T85" s="7" t="s">
        <v>347</v>
      </c>
      <c r="U85" s="10" t="s">
        <v>123</v>
      </c>
    </row>
    <row r="86" spans="2:21" ht="12.75" customHeight="1">
      <c r="B86" s="6" t="s">
        <v>513</v>
      </c>
      <c r="C86" s="7" t="s">
        <v>514</v>
      </c>
      <c r="D86" s="58">
        <v>43354</v>
      </c>
      <c r="E86" s="58">
        <v>43357</v>
      </c>
      <c r="F86" s="57">
        <v>1</v>
      </c>
      <c r="G86" s="57">
        <v>325</v>
      </c>
      <c r="H86" s="57">
        <f>G135/F135</f>
        <v>355.71428571428572</v>
      </c>
      <c r="I86" s="7" t="s">
        <v>13</v>
      </c>
      <c r="J86" s="7" t="s">
        <v>22</v>
      </c>
      <c r="K86" s="7" t="s">
        <v>122</v>
      </c>
      <c r="L86" s="57"/>
      <c r="M86" s="57"/>
      <c r="N86" s="7" t="s">
        <v>28</v>
      </c>
      <c r="O86" s="7" t="s">
        <v>28</v>
      </c>
      <c r="P86" s="57"/>
      <c r="Q86" s="7" t="s">
        <v>14</v>
      </c>
      <c r="R86" s="7" t="s">
        <v>14</v>
      </c>
      <c r="S86" s="7" t="s">
        <v>17</v>
      </c>
      <c r="T86" s="7" t="s">
        <v>159</v>
      </c>
      <c r="U86" s="10" t="s">
        <v>123</v>
      </c>
    </row>
    <row r="87" spans="2:21" ht="12.75" customHeight="1">
      <c r="B87" s="6" t="s">
        <v>515</v>
      </c>
      <c r="C87" s="7" t="s">
        <v>516</v>
      </c>
      <c r="D87" s="58">
        <v>43352</v>
      </c>
      <c r="E87" s="58">
        <v>43362</v>
      </c>
      <c r="F87" s="57">
        <v>1</v>
      </c>
      <c r="G87" s="57">
        <v>432</v>
      </c>
      <c r="H87" s="57">
        <f>G135/F135</f>
        <v>355.71428571428572</v>
      </c>
      <c r="I87" s="7" t="s">
        <v>12</v>
      </c>
      <c r="J87" s="7" t="s">
        <v>22</v>
      </c>
      <c r="K87" s="7" t="s">
        <v>118</v>
      </c>
      <c r="L87" s="57">
        <v>1</v>
      </c>
      <c r="M87" s="57"/>
      <c r="N87" s="7" t="s">
        <v>28</v>
      </c>
      <c r="O87" s="7" t="s">
        <v>28</v>
      </c>
      <c r="P87" s="57"/>
      <c r="Q87" s="7" t="s">
        <v>14</v>
      </c>
      <c r="R87" s="7" t="s">
        <v>14</v>
      </c>
      <c r="S87" s="7" t="s">
        <v>16</v>
      </c>
      <c r="T87" s="7" t="s">
        <v>159</v>
      </c>
      <c r="U87" s="10" t="s">
        <v>119</v>
      </c>
    </row>
    <row r="88" spans="2:21" ht="12.75" customHeight="1">
      <c r="B88" s="6" t="s">
        <v>517</v>
      </c>
      <c r="C88" s="7" t="s">
        <v>518</v>
      </c>
      <c r="D88" s="58">
        <v>43363</v>
      </c>
      <c r="E88" s="58">
        <v>43363</v>
      </c>
      <c r="F88" s="57">
        <v>1</v>
      </c>
      <c r="G88" s="57">
        <v>48</v>
      </c>
      <c r="H88" s="57">
        <f>G135/F135</f>
        <v>355.71428571428572</v>
      </c>
      <c r="I88" s="7" t="s">
        <v>12</v>
      </c>
      <c r="J88" s="7" t="s">
        <v>22</v>
      </c>
      <c r="K88" s="7" t="s">
        <v>122</v>
      </c>
      <c r="L88" s="57">
        <v>1</v>
      </c>
      <c r="M88" s="57"/>
      <c r="N88" s="7" t="s">
        <v>108</v>
      </c>
      <c r="O88" s="7" t="s">
        <v>29</v>
      </c>
      <c r="P88" s="57"/>
      <c r="Q88" s="7" t="s">
        <v>14</v>
      </c>
      <c r="R88" s="7" t="s">
        <v>14</v>
      </c>
      <c r="S88" s="7" t="s">
        <v>16</v>
      </c>
      <c r="T88" s="7"/>
      <c r="U88" s="10" t="s">
        <v>387</v>
      </c>
    </row>
    <row r="89" spans="2:21" ht="12.75" customHeight="1">
      <c r="B89" s="6" t="s">
        <v>519</v>
      </c>
      <c r="C89" s="7" t="s">
        <v>520</v>
      </c>
      <c r="D89" s="58">
        <v>43361</v>
      </c>
      <c r="E89" s="58">
        <v>43365</v>
      </c>
      <c r="F89" s="57">
        <v>1</v>
      </c>
      <c r="G89" s="57">
        <v>256</v>
      </c>
      <c r="H89" s="57">
        <f>G135/F135</f>
        <v>355.71428571428572</v>
      </c>
      <c r="I89" s="7" t="s">
        <v>12</v>
      </c>
      <c r="J89" s="7" t="s">
        <v>21</v>
      </c>
      <c r="K89" s="7" t="s">
        <v>118</v>
      </c>
      <c r="L89" s="57">
        <v>1</v>
      </c>
      <c r="M89" s="57"/>
      <c r="N89" s="7" t="s">
        <v>43</v>
      </c>
      <c r="O89" s="7" t="s">
        <v>29</v>
      </c>
      <c r="P89" s="57"/>
      <c r="Q89" s="7" t="s">
        <v>14</v>
      </c>
      <c r="R89" s="7" t="s">
        <v>14</v>
      </c>
      <c r="S89" s="7" t="s">
        <v>17</v>
      </c>
      <c r="T89" s="57" t="s">
        <v>521</v>
      </c>
      <c r="U89" s="10" t="s">
        <v>123</v>
      </c>
    </row>
    <row r="90" spans="2:21" ht="12.75" customHeight="1">
      <c r="B90" s="6" t="s">
        <v>522</v>
      </c>
      <c r="C90" s="7" t="s">
        <v>523</v>
      </c>
      <c r="D90" s="58">
        <v>43357</v>
      </c>
      <c r="E90" s="58">
        <v>43369</v>
      </c>
      <c r="F90" s="57">
        <v>1</v>
      </c>
      <c r="G90" s="57">
        <v>784</v>
      </c>
      <c r="H90" s="57">
        <f>G135/F135</f>
        <v>355.71428571428572</v>
      </c>
      <c r="I90" s="7" t="s">
        <v>13</v>
      </c>
      <c r="J90" s="7" t="s">
        <v>21</v>
      </c>
      <c r="K90" s="7" t="s">
        <v>122</v>
      </c>
      <c r="L90" s="57"/>
      <c r="M90" s="57"/>
      <c r="N90" s="7" t="s">
        <v>32</v>
      </c>
      <c r="O90" s="7" t="s">
        <v>32</v>
      </c>
      <c r="P90" s="57"/>
      <c r="Q90" s="7" t="s">
        <v>14</v>
      </c>
      <c r="R90" s="7" t="s">
        <v>14</v>
      </c>
      <c r="S90" s="7" t="s">
        <v>17</v>
      </c>
      <c r="T90" s="7" t="s">
        <v>524</v>
      </c>
      <c r="U90" s="10" t="s">
        <v>123</v>
      </c>
    </row>
    <row r="91" spans="2:21" ht="12.75" customHeight="1">
      <c r="B91" s="6" t="s">
        <v>525</v>
      </c>
      <c r="C91" s="7" t="s">
        <v>377</v>
      </c>
      <c r="D91" s="58">
        <v>43365</v>
      </c>
      <c r="E91" s="58">
        <v>43369</v>
      </c>
      <c r="F91" s="57">
        <v>1</v>
      </c>
      <c r="G91" s="57">
        <v>650</v>
      </c>
      <c r="H91" s="57">
        <f>G135/F135</f>
        <v>355.71428571428572</v>
      </c>
      <c r="I91" s="7" t="s">
        <v>12</v>
      </c>
      <c r="J91" s="7" t="s">
        <v>22</v>
      </c>
      <c r="K91" s="7" t="s">
        <v>118</v>
      </c>
      <c r="L91" s="57"/>
      <c r="M91" s="57"/>
      <c r="N91" s="7" t="s">
        <v>32</v>
      </c>
      <c r="O91" s="7" t="s">
        <v>32</v>
      </c>
      <c r="P91" s="57"/>
      <c r="Q91" s="7" t="s">
        <v>14</v>
      </c>
      <c r="R91" s="7" t="s">
        <v>14</v>
      </c>
      <c r="S91" s="7" t="s">
        <v>16</v>
      </c>
      <c r="T91" s="7"/>
      <c r="U91" s="10" t="s">
        <v>384</v>
      </c>
    </row>
    <row r="92" spans="2:21" ht="12.75" customHeight="1">
      <c r="B92" s="6" t="s">
        <v>526</v>
      </c>
      <c r="C92" s="7" t="s">
        <v>527</v>
      </c>
      <c r="D92" s="58">
        <v>43326</v>
      </c>
      <c r="E92" s="58">
        <v>43371</v>
      </c>
      <c r="F92" s="57">
        <v>1</v>
      </c>
      <c r="G92" s="57">
        <v>482</v>
      </c>
      <c r="H92" s="57">
        <f>G135/F135</f>
        <v>355.71428571428572</v>
      </c>
      <c r="I92" s="7" t="s">
        <v>12</v>
      </c>
      <c r="J92" s="7" t="s">
        <v>21</v>
      </c>
      <c r="K92" s="7" t="s">
        <v>122</v>
      </c>
      <c r="L92" s="57"/>
      <c r="M92" s="57"/>
      <c r="N92" s="7" t="s">
        <v>29</v>
      </c>
      <c r="O92" s="7" t="s">
        <v>29</v>
      </c>
      <c r="P92" s="57"/>
      <c r="Q92" s="7" t="s">
        <v>14</v>
      </c>
      <c r="R92" s="7" t="s">
        <v>14</v>
      </c>
      <c r="S92" s="7" t="s">
        <v>16</v>
      </c>
      <c r="T92" s="7"/>
      <c r="U92" s="10" t="s">
        <v>432</v>
      </c>
    </row>
    <row r="93" spans="2:21" ht="12.75" customHeight="1">
      <c r="B93" s="6" t="s">
        <v>528</v>
      </c>
      <c r="C93" s="7" t="s">
        <v>529</v>
      </c>
      <c r="D93" s="58">
        <v>43369</v>
      </c>
      <c r="E93" s="58">
        <v>43372</v>
      </c>
      <c r="F93" s="57">
        <v>1</v>
      </c>
      <c r="G93" s="57">
        <v>276</v>
      </c>
      <c r="H93" s="57">
        <f>G135/F135</f>
        <v>355.71428571428572</v>
      </c>
      <c r="I93" s="7" t="s">
        <v>13</v>
      </c>
      <c r="J93" s="7" t="s">
        <v>22</v>
      </c>
      <c r="K93" s="7" t="s">
        <v>118</v>
      </c>
      <c r="L93" s="57">
        <v>1</v>
      </c>
      <c r="M93" s="57"/>
      <c r="N93" s="7" t="s">
        <v>109</v>
      </c>
      <c r="O93" s="7" t="s">
        <v>32</v>
      </c>
      <c r="P93" s="57"/>
      <c r="Q93" s="7" t="s">
        <v>14</v>
      </c>
      <c r="R93" s="7" t="s">
        <v>14</v>
      </c>
      <c r="S93" s="7" t="s">
        <v>17</v>
      </c>
      <c r="T93" s="7"/>
      <c r="U93" s="10" t="s">
        <v>123</v>
      </c>
    </row>
    <row r="94" spans="2:21" ht="12.75" customHeight="1">
      <c r="B94" s="6" t="s">
        <v>530</v>
      </c>
      <c r="C94" s="7" t="s">
        <v>531</v>
      </c>
      <c r="D94" s="58">
        <v>43372</v>
      </c>
      <c r="E94" s="58">
        <v>43375</v>
      </c>
      <c r="F94" s="57">
        <v>1</v>
      </c>
      <c r="G94" s="57">
        <v>417</v>
      </c>
      <c r="H94" s="57">
        <f>G135/F135</f>
        <v>355.71428571428572</v>
      </c>
      <c r="I94" s="7" t="s">
        <v>13</v>
      </c>
      <c r="J94" s="7" t="s">
        <v>22</v>
      </c>
      <c r="K94" s="7" t="s">
        <v>122</v>
      </c>
      <c r="L94" s="57"/>
      <c r="M94" s="57"/>
      <c r="N94" s="7" t="s">
        <v>29</v>
      </c>
      <c r="O94" s="7" t="s">
        <v>29</v>
      </c>
      <c r="P94" s="57"/>
      <c r="Q94" s="7" t="s">
        <v>14</v>
      </c>
      <c r="R94" s="7" t="s">
        <v>14</v>
      </c>
      <c r="S94" s="7" t="s">
        <v>17</v>
      </c>
      <c r="T94" s="57"/>
      <c r="U94" s="10" t="s">
        <v>123</v>
      </c>
    </row>
    <row r="95" spans="2:21" ht="12.75" customHeight="1">
      <c r="B95" s="6" t="s">
        <v>532</v>
      </c>
      <c r="C95" s="7" t="s">
        <v>533</v>
      </c>
      <c r="D95" s="58">
        <v>43371</v>
      </c>
      <c r="E95" s="58">
        <v>43376</v>
      </c>
      <c r="F95" s="57">
        <v>1</v>
      </c>
      <c r="G95" s="57">
        <v>224</v>
      </c>
      <c r="H95" s="57">
        <f>G135/F135</f>
        <v>355.71428571428572</v>
      </c>
      <c r="I95" s="7" t="s">
        <v>12</v>
      </c>
      <c r="J95" s="7" t="s">
        <v>21</v>
      </c>
      <c r="K95" s="7" t="s">
        <v>122</v>
      </c>
      <c r="L95" s="57"/>
      <c r="M95" s="57"/>
      <c r="N95" s="7" t="s">
        <v>29</v>
      </c>
      <c r="O95" s="7" t="s">
        <v>29</v>
      </c>
      <c r="P95" s="57"/>
      <c r="Q95" s="7" t="s">
        <v>14</v>
      </c>
      <c r="R95" s="7" t="s">
        <v>14</v>
      </c>
      <c r="S95" s="7" t="s">
        <v>16</v>
      </c>
      <c r="T95" s="7"/>
      <c r="U95" s="10" t="s">
        <v>432</v>
      </c>
    </row>
    <row r="96" spans="2:21" ht="12.75" customHeight="1">
      <c r="B96" s="6" t="s">
        <v>534</v>
      </c>
      <c r="C96" s="7" t="s">
        <v>535</v>
      </c>
      <c r="D96" s="58">
        <v>43370</v>
      </c>
      <c r="E96" s="58">
        <v>43378</v>
      </c>
      <c r="F96" s="57">
        <v>1</v>
      </c>
      <c r="G96" s="57">
        <v>288</v>
      </c>
      <c r="H96" s="57">
        <f>G135/F135</f>
        <v>355.71428571428572</v>
      </c>
      <c r="I96" s="7" t="s">
        <v>12</v>
      </c>
      <c r="J96" s="7" t="s">
        <v>22</v>
      </c>
      <c r="K96" s="7" t="s">
        <v>122</v>
      </c>
      <c r="L96" s="57">
        <v>1</v>
      </c>
      <c r="M96" s="57"/>
      <c r="N96" s="7" t="s">
        <v>110</v>
      </c>
      <c r="O96" s="7" t="s">
        <v>28</v>
      </c>
      <c r="P96" s="7"/>
      <c r="Q96" s="7" t="s">
        <v>14</v>
      </c>
      <c r="R96" s="7" t="s">
        <v>14</v>
      </c>
      <c r="S96" s="7" t="s">
        <v>16</v>
      </c>
      <c r="T96" s="57" t="s">
        <v>536</v>
      </c>
      <c r="U96" s="10" t="s">
        <v>119</v>
      </c>
    </row>
    <row r="97" spans="2:21" ht="12.75" customHeight="1">
      <c r="B97" s="6" t="s">
        <v>537</v>
      </c>
      <c r="C97" s="7" t="s">
        <v>538</v>
      </c>
      <c r="D97" s="58">
        <v>43379</v>
      </c>
      <c r="E97" s="58">
        <v>43379</v>
      </c>
      <c r="F97" s="57">
        <v>1</v>
      </c>
      <c r="G97" s="57">
        <v>112</v>
      </c>
      <c r="H97" s="57">
        <f>G135/F135</f>
        <v>355.71428571428572</v>
      </c>
      <c r="I97" s="7" t="s">
        <v>12</v>
      </c>
      <c r="J97" s="7" t="s">
        <v>22</v>
      </c>
      <c r="K97" s="7" t="s">
        <v>122</v>
      </c>
      <c r="L97" s="57"/>
      <c r="M97" s="57"/>
      <c r="N97" s="7" t="s">
        <v>28</v>
      </c>
      <c r="O97" s="7" t="s">
        <v>28</v>
      </c>
      <c r="P97" s="57"/>
      <c r="Q97" s="7" t="s">
        <v>14</v>
      </c>
      <c r="R97" s="7" t="s">
        <v>14</v>
      </c>
      <c r="S97" s="7" t="s">
        <v>16</v>
      </c>
      <c r="T97" s="7"/>
      <c r="U97" s="10" t="s">
        <v>119</v>
      </c>
    </row>
    <row r="98" spans="2:21" ht="12.75" customHeight="1">
      <c r="B98" s="6" t="s">
        <v>539</v>
      </c>
      <c r="C98" s="7" t="s">
        <v>540</v>
      </c>
      <c r="D98" s="58">
        <v>43378</v>
      </c>
      <c r="E98" s="58">
        <v>43380</v>
      </c>
      <c r="F98" s="57">
        <v>1</v>
      </c>
      <c r="G98" s="57">
        <v>336</v>
      </c>
      <c r="H98" s="57">
        <f>G135/F135</f>
        <v>355.71428571428572</v>
      </c>
      <c r="I98" s="7" t="s">
        <v>12</v>
      </c>
      <c r="J98" s="7" t="s">
        <v>22</v>
      </c>
      <c r="K98" s="7" t="s">
        <v>118</v>
      </c>
      <c r="L98" s="57">
        <v>1</v>
      </c>
      <c r="M98" s="57"/>
      <c r="N98" s="7" t="s">
        <v>28</v>
      </c>
      <c r="O98" s="7" t="s">
        <v>28</v>
      </c>
      <c r="P98" s="57"/>
      <c r="Q98" s="7" t="s">
        <v>14</v>
      </c>
      <c r="R98" s="7" t="s">
        <v>14</v>
      </c>
      <c r="S98" s="7" t="s">
        <v>16</v>
      </c>
      <c r="T98" s="7" t="s">
        <v>159</v>
      </c>
      <c r="U98" s="10" t="s">
        <v>119</v>
      </c>
    </row>
    <row r="99" spans="2:21" ht="12.75" customHeight="1">
      <c r="B99" s="6" t="s">
        <v>541</v>
      </c>
      <c r="C99" s="7" t="s">
        <v>542</v>
      </c>
      <c r="D99" s="58">
        <v>43381</v>
      </c>
      <c r="E99" s="58">
        <v>43384</v>
      </c>
      <c r="F99" s="57">
        <v>1</v>
      </c>
      <c r="G99" s="57">
        <v>208</v>
      </c>
      <c r="H99" s="57">
        <f>G135/F135</f>
        <v>355.71428571428572</v>
      </c>
      <c r="I99" s="7" t="s">
        <v>12</v>
      </c>
      <c r="J99" s="7" t="s">
        <v>22</v>
      </c>
      <c r="K99" s="7" t="s">
        <v>118</v>
      </c>
      <c r="L99" s="57">
        <v>1</v>
      </c>
      <c r="M99" s="57"/>
      <c r="N99" s="7" t="s">
        <v>28</v>
      </c>
      <c r="O99" s="7" t="s">
        <v>28</v>
      </c>
      <c r="P99" s="7" t="s">
        <v>107</v>
      </c>
      <c r="Q99" s="7" t="s">
        <v>14</v>
      </c>
      <c r="R99" s="7" t="s">
        <v>14</v>
      </c>
      <c r="S99" s="7" t="s">
        <v>104</v>
      </c>
      <c r="T99" s="7" t="s">
        <v>159</v>
      </c>
      <c r="U99" s="10" t="s">
        <v>160</v>
      </c>
    </row>
    <row r="100" spans="2:21" ht="12.75" customHeight="1">
      <c r="B100" s="6" t="s">
        <v>543</v>
      </c>
      <c r="C100" s="7" t="s">
        <v>544</v>
      </c>
      <c r="D100" s="58">
        <v>43379</v>
      </c>
      <c r="E100" s="58">
        <v>43387</v>
      </c>
      <c r="F100" s="57">
        <v>1</v>
      </c>
      <c r="G100" s="57">
        <v>195</v>
      </c>
      <c r="H100" s="57">
        <f>G135/F135</f>
        <v>355.71428571428572</v>
      </c>
      <c r="I100" s="7" t="s">
        <v>12</v>
      </c>
      <c r="J100" s="7" t="s">
        <v>22</v>
      </c>
      <c r="K100" s="7" t="s">
        <v>122</v>
      </c>
      <c r="L100" s="57"/>
      <c r="M100" s="57"/>
      <c r="N100" s="7" t="s">
        <v>29</v>
      </c>
      <c r="O100" s="7" t="s">
        <v>29</v>
      </c>
      <c r="P100" s="57"/>
      <c r="Q100" s="7" t="s">
        <v>14</v>
      </c>
      <c r="R100" s="7" t="s">
        <v>14</v>
      </c>
      <c r="S100" s="7" t="s">
        <v>16</v>
      </c>
      <c r="T100" s="57"/>
      <c r="U100" s="10" t="s">
        <v>130</v>
      </c>
    </row>
    <row r="101" spans="2:21" ht="12.75" customHeight="1">
      <c r="B101" s="6" t="s">
        <v>545</v>
      </c>
      <c r="C101" s="7" t="s">
        <v>546</v>
      </c>
      <c r="D101" s="58">
        <v>43389</v>
      </c>
      <c r="E101" s="58">
        <v>43389</v>
      </c>
      <c r="F101" s="57">
        <v>1</v>
      </c>
      <c r="G101" s="57">
        <v>96</v>
      </c>
      <c r="H101" s="57">
        <f>G135/F135</f>
        <v>355.71428571428572</v>
      </c>
      <c r="I101" s="7" t="s">
        <v>12</v>
      </c>
      <c r="J101" s="7" t="s">
        <v>21</v>
      </c>
      <c r="K101" s="7" t="s">
        <v>118</v>
      </c>
      <c r="L101" s="57">
        <v>1</v>
      </c>
      <c r="M101" s="57">
        <v>1</v>
      </c>
      <c r="N101" s="7" t="s">
        <v>28</v>
      </c>
      <c r="O101" s="7" t="s">
        <v>28</v>
      </c>
      <c r="P101" s="57"/>
      <c r="Q101" s="7" t="s">
        <v>14</v>
      </c>
      <c r="R101" s="7" t="s">
        <v>14</v>
      </c>
      <c r="S101" s="7" t="s">
        <v>16</v>
      </c>
      <c r="T101" s="7" t="s">
        <v>159</v>
      </c>
      <c r="U101" s="10" t="s">
        <v>228</v>
      </c>
    </row>
    <row r="102" spans="2:21" ht="12.75" customHeight="1">
      <c r="B102" s="6" t="s">
        <v>547</v>
      </c>
      <c r="C102" s="7" t="s">
        <v>548</v>
      </c>
      <c r="D102" s="58">
        <v>43318</v>
      </c>
      <c r="E102" s="58">
        <v>43393</v>
      </c>
      <c r="F102" s="57">
        <v>1</v>
      </c>
      <c r="G102" s="57">
        <v>704</v>
      </c>
      <c r="H102" s="57">
        <f>G135/F135</f>
        <v>355.71428571428572</v>
      </c>
      <c r="I102" s="7" t="s">
        <v>13</v>
      </c>
      <c r="J102" s="7" t="s">
        <v>21</v>
      </c>
      <c r="K102" s="7" t="s">
        <v>122</v>
      </c>
      <c r="L102" s="57"/>
      <c r="M102" s="57"/>
      <c r="N102" s="7" t="s">
        <v>29</v>
      </c>
      <c r="O102" s="7" t="s">
        <v>29</v>
      </c>
      <c r="P102" s="57"/>
      <c r="Q102" s="7" t="s">
        <v>14</v>
      </c>
      <c r="R102" s="7" t="s">
        <v>14</v>
      </c>
      <c r="S102" s="7" t="s">
        <v>16</v>
      </c>
      <c r="T102" s="7" t="s">
        <v>347</v>
      </c>
      <c r="U102" s="10" t="s">
        <v>125</v>
      </c>
    </row>
    <row r="103" spans="2:21" ht="12.75" customHeight="1">
      <c r="B103" s="6" t="s">
        <v>549</v>
      </c>
      <c r="C103" s="7" t="s">
        <v>200</v>
      </c>
      <c r="D103" s="58">
        <v>43393</v>
      </c>
      <c r="E103" s="58">
        <v>43396</v>
      </c>
      <c r="F103" s="57">
        <v>1</v>
      </c>
      <c r="G103" s="57">
        <v>192</v>
      </c>
      <c r="H103" s="57">
        <f>G135/F135</f>
        <v>355.71428571428572</v>
      </c>
      <c r="I103" s="7" t="s">
        <v>13</v>
      </c>
      <c r="J103" s="7" t="s">
        <v>22</v>
      </c>
      <c r="K103" s="7" t="s">
        <v>118</v>
      </c>
      <c r="L103" s="57">
        <v>1</v>
      </c>
      <c r="M103" s="57"/>
      <c r="N103" s="7" t="s">
        <v>29</v>
      </c>
      <c r="O103" s="7" t="s">
        <v>29</v>
      </c>
      <c r="P103" s="57"/>
      <c r="Q103" s="7" t="s">
        <v>14</v>
      </c>
      <c r="R103" s="7" t="s">
        <v>14</v>
      </c>
      <c r="S103" s="7" t="s">
        <v>16</v>
      </c>
      <c r="T103" s="7" t="s">
        <v>347</v>
      </c>
      <c r="U103" s="10" t="s">
        <v>156</v>
      </c>
    </row>
    <row r="104" spans="2:21" ht="12.75" customHeight="1">
      <c r="B104" s="6" t="s">
        <v>550</v>
      </c>
      <c r="C104" s="7" t="s">
        <v>551</v>
      </c>
      <c r="D104" s="58">
        <v>43393</v>
      </c>
      <c r="E104" s="58">
        <v>43397</v>
      </c>
      <c r="F104" s="57">
        <v>1</v>
      </c>
      <c r="G104" s="57">
        <v>218</v>
      </c>
      <c r="H104" s="57">
        <f>G135/F135</f>
        <v>355.71428571428572</v>
      </c>
      <c r="I104" s="7" t="s">
        <v>12</v>
      </c>
      <c r="J104" s="7" t="s">
        <v>22</v>
      </c>
      <c r="K104" s="7" t="s">
        <v>122</v>
      </c>
      <c r="L104" s="57">
        <v>1</v>
      </c>
      <c r="M104" s="57"/>
      <c r="N104" s="7" t="s">
        <v>28</v>
      </c>
      <c r="O104" s="7" t="s">
        <v>28</v>
      </c>
      <c r="P104" s="7" t="s">
        <v>107</v>
      </c>
      <c r="Q104" s="7" t="s">
        <v>14</v>
      </c>
      <c r="R104" s="7" t="s">
        <v>14</v>
      </c>
      <c r="S104" s="7" t="s">
        <v>16</v>
      </c>
      <c r="T104" s="7" t="s">
        <v>159</v>
      </c>
      <c r="U104" s="10" t="s">
        <v>119</v>
      </c>
    </row>
    <row r="105" spans="2:21" ht="12.75" customHeight="1">
      <c r="B105" s="6" t="s">
        <v>552</v>
      </c>
      <c r="C105" s="7" t="s">
        <v>553</v>
      </c>
      <c r="D105" s="58">
        <v>43396</v>
      </c>
      <c r="E105" s="58">
        <v>43399</v>
      </c>
      <c r="F105" s="57">
        <v>1</v>
      </c>
      <c r="G105" s="57">
        <v>308</v>
      </c>
      <c r="H105" s="57">
        <f>G135/F135</f>
        <v>355.71428571428572</v>
      </c>
      <c r="I105" s="7" t="s">
        <v>13</v>
      </c>
      <c r="J105" s="7" t="s">
        <v>22</v>
      </c>
      <c r="K105" s="7" t="s">
        <v>118</v>
      </c>
      <c r="L105" s="57">
        <v>1</v>
      </c>
      <c r="M105" s="57"/>
      <c r="N105" s="7" t="s">
        <v>29</v>
      </c>
      <c r="O105" s="7" t="s">
        <v>29</v>
      </c>
      <c r="P105" s="57"/>
      <c r="Q105" s="7" t="s">
        <v>14</v>
      </c>
      <c r="R105" s="7" t="s">
        <v>14</v>
      </c>
      <c r="S105" s="7" t="s">
        <v>17</v>
      </c>
      <c r="T105" s="7" t="s">
        <v>444</v>
      </c>
      <c r="U105" s="10" t="s">
        <v>123</v>
      </c>
    </row>
    <row r="106" spans="2:21" ht="12.75" customHeight="1">
      <c r="B106" s="6" t="s">
        <v>554</v>
      </c>
      <c r="C106" s="7" t="s">
        <v>555</v>
      </c>
      <c r="D106" s="23">
        <v>43403</v>
      </c>
      <c r="E106" s="23">
        <v>43406</v>
      </c>
      <c r="F106" s="57">
        <v>1</v>
      </c>
      <c r="G106" s="57">
        <v>312</v>
      </c>
      <c r="H106" s="57">
        <f>G135/F135</f>
        <v>355.71428571428572</v>
      </c>
      <c r="I106" s="7" t="s">
        <v>13</v>
      </c>
      <c r="J106" s="7" t="s">
        <v>22</v>
      </c>
      <c r="K106" s="7" t="s">
        <v>118</v>
      </c>
      <c r="L106" s="57">
        <v>1</v>
      </c>
      <c r="M106" s="57"/>
      <c r="N106" s="7" t="s">
        <v>111</v>
      </c>
      <c r="O106" s="7" t="s">
        <v>29</v>
      </c>
      <c r="P106" s="57"/>
      <c r="Q106" s="7" t="s">
        <v>14</v>
      </c>
      <c r="R106" s="7" t="s">
        <v>14</v>
      </c>
      <c r="S106" s="7" t="s">
        <v>17</v>
      </c>
      <c r="T106" s="7"/>
      <c r="U106" s="10" t="s">
        <v>556</v>
      </c>
    </row>
    <row r="107" spans="2:21" ht="12.75" customHeight="1">
      <c r="B107" s="6" t="s">
        <v>557</v>
      </c>
      <c r="C107" s="7" t="s">
        <v>558</v>
      </c>
      <c r="D107" s="58">
        <v>43397</v>
      </c>
      <c r="E107" s="23">
        <v>43408</v>
      </c>
      <c r="F107" s="57">
        <v>1</v>
      </c>
      <c r="G107" s="57">
        <v>290</v>
      </c>
      <c r="H107" s="57">
        <f>G135/F135</f>
        <v>355.71428571428572</v>
      </c>
      <c r="I107" s="7" t="s">
        <v>12</v>
      </c>
      <c r="J107" s="7" t="s">
        <v>21</v>
      </c>
      <c r="K107" s="7" t="s">
        <v>118</v>
      </c>
      <c r="L107" s="57">
        <v>1</v>
      </c>
      <c r="M107" s="57"/>
      <c r="N107" s="7" t="s">
        <v>28</v>
      </c>
      <c r="O107" s="7" t="s">
        <v>28</v>
      </c>
      <c r="P107" s="7" t="s">
        <v>107</v>
      </c>
      <c r="Q107" s="7" t="s">
        <v>14</v>
      </c>
      <c r="R107" s="7" t="s">
        <v>14</v>
      </c>
      <c r="S107" s="7" t="s">
        <v>16</v>
      </c>
      <c r="T107" s="7" t="s">
        <v>347</v>
      </c>
      <c r="U107" s="10" t="s">
        <v>140</v>
      </c>
    </row>
    <row r="108" spans="2:21" ht="12.75" customHeight="1">
      <c r="B108" s="6" t="s">
        <v>559</v>
      </c>
      <c r="C108" s="7" t="s">
        <v>560</v>
      </c>
      <c r="D108" s="58">
        <v>43400</v>
      </c>
      <c r="E108" s="23">
        <v>43409</v>
      </c>
      <c r="F108" s="57">
        <v>1</v>
      </c>
      <c r="G108" s="57">
        <v>424</v>
      </c>
      <c r="H108" s="57">
        <f>G135/F135</f>
        <v>355.71428571428572</v>
      </c>
      <c r="I108" s="7" t="s">
        <v>13</v>
      </c>
      <c r="J108" s="7" t="s">
        <v>22</v>
      </c>
      <c r="K108" s="7" t="s">
        <v>122</v>
      </c>
      <c r="L108" s="57"/>
      <c r="M108" s="57"/>
      <c r="N108" s="7" t="s">
        <v>99</v>
      </c>
      <c r="O108" s="7" t="s">
        <v>99</v>
      </c>
      <c r="P108" s="57"/>
      <c r="Q108" s="7" t="s">
        <v>98</v>
      </c>
      <c r="R108" s="7" t="s">
        <v>14</v>
      </c>
      <c r="S108" s="7" t="s">
        <v>17</v>
      </c>
      <c r="T108" s="7"/>
      <c r="U108" s="10" t="s">
        <v>123</v>
      </c>
    </row>
    <row r="109" spans="2:21" ht="12.75" customHeight="1">
      <c r="B109" s="6" t="s">
        <v>561</v>
      </c>
      <c r="C109" s="7" t="s">
        <v>562</v>
      </c>
      <c r="D109" s="23">
        <v>43409</v>
      </c>
      <c r="E109" s="23">
        <v>43409</v>
      </c>
      <c r="F109" s="57">
        <v>1</v>
      </c>
      <c r="G109" s="57">
        <v>304</v>
      </c>
      <c r="H109" s="57">
        <f>G135/F135</f>
        <v>355.71428571428572</v>
      </c>
      <c r="I109" s="7" t="s">
        <v>12</v>
      </c>
      <c r="J109" s="7" t="s">
        <v>22</v>
      </c>
      <c r="K109" s="7" t="s">
        <v>122</v>
      </c>
      <c r="L109" s="57">
        <v>1</v>
      </c>
      <c r="M109" s="57"/>
      <c r="N109" s="7" t="s">
        <v>28</v>
      </c>
      <c r="O109" s="7" t="s">
        <v>28</v>
      </c>
      <c r="P109" s="57"/>
      <c r="Q109" s="7" t="s">
        <v>14</v>
      </c>
      <c r="R109" s="7" t="s">
        <v>14</v>
      </c>
      <c r="S109" s="7" t="s">
        <v>17</v>
      </c>
      <c r="T109" s="7"/>
      <c r="U109" s="10" t="s">
        <v>123</v>
      </c>
    </row>
    <row r="110" spans="2:21" ht="12.75" customHeight="1">
      <c r="B110" s="6" t="s">
        <v>563</v>
      </c>
      <c r="C110" s="7" t="s">
        <v>564</v>
      </c>
      <c r="D110" s="23">
        <v>43409</v>
      </c>
      <c r="E110" s="58">
        <v>43411</v>
      </c>
      <c r="F110" s="57">
        <v>1</v>
      </c>
      <c r="G110" s="57">
        <v>278</v>
      </c>
      <c r="H110" s="57">
        <f>G135/F135</f>
        <v>355.71428571428572</v>
      </c>
      <c r="I110" s="7" t="s">
        <v>13</v>
      </c>
      <c r="J110" s="7" t="s">
        <v>22</v>
      </c>
      <c r="K110" s="7" t="s">
        <v>118</v>
      </c>
      <c r="L110" s="57">
        <v>1</v>
      </c>
      <c r="M110" s="57"/>
      <c r="N110" s="7" t="s">
        <v>29</v>
      </c>
      <c r="O110" s="7" t="s">
        <v>29</v>
      </c>
      <c r="P110" s="7"/>
      <c r="Q110" s="7" t="s">
        <v>14</v>
      </c>
      <c r="R110" s="7" t="s">
        <v>14</v>
      </c>
      <c r="S110" s="7" t="s">
        <v>16</v>
      </c>
      <c r="T110" s="7"/>
      <c r="U110" s="10" t="s">
        <v>257</v>
      </c>
    </row>
    <row r="111" spans="2:21" ht="12.75" customHeight="1">
      <c r="B111" s="6" t="s">
        <v>565</v>
      </c>
      <c r="C111" s="7" t="s">
        <v>566</v>
      </c>
      <c r="D111" s="58">
        <v>43411</v>
      </c>
      <c r="E111" s="58">
        <v>43412</v>
      </c>
      <c r="F111" s="57">
        <v>1</v>
      </c>
      <c r="G111" s="57">
        <v>160</v>
      </c>
      <c r="H111" s="57">
        <f>G135/F135</f>
        <v>355.71428571428572</v>
      </c>
      <c r="I111" s="7" t="s">
        <v>13</v>
      </c>
      <c r="J111" s="7" t="s">
        <v>21</v>
      </c>
      <c r="K111" s="7" t="s">
        <v>118</v>
      </c>
      <c r="L111" s="57">
        <v>1</v>
      </c>
      <c r="M111" s="57"/>
      <c r="N111" s="7" t="s">
        <v>28</v>
      </c>
      <c r="O111" s="7" t="s">
        <v>28</v>
      </c>
      <c r="P111" s="7" t="s">
        <v>107</v>
      </c>
      <c r="Q111" s="7" t="s">
        <v>14</v>
      </c>
      <c r="R111" s="7" t="s">
        <v>14</v>
      </c>
      <c r="S111" s="7" t="s">
        <v>17</v>
      </c>
      <c r="T111" s="7"/>
      <c r="U111" s="10" t="s">
        <v>123</v>
      </c>
    </row>
    <row r="112" spans="2:21" ht="25.2" customHeight="1">
      <c r="B112" s="6" t="s">
        <v>567</v>
      </c>
      <c r="C112" s="7" t="s">
        <v>568</v>
      </c>
      <c r="D112" s="58">
        <v>43406</v>
      </c>
      <c r="E112" s="58">
        <v>43412</v>
      </c>
      <c r="F112" s="57">
        <v>1</v>
      </c>
      <c r="G112" s="57">
        <v>176</v>
      </c>
      <c r="H112" s="57">
        <f>G135/F135</f>
        <v>355.71428571428572</v>
      </c>
      <c r="I112" s="7" t="s">
        <v>12</v>
      </c>
      <c r="J112" s="7" t="s">
        <v>22</v>
      </c>
      <c r="K112" s="7" t="s">
        <v>122</v>
      </c>
      <c r="L112" s="57">
        <v>1</v>
      </c>
      <c r="M112" s="57"/>
      <c r="N112" s="7" t="s">
        <v>29</v>
      </c>
      <c r="O112" s="7" t="s">
        <v>29</v>
      </c>
      <c r="P112" s="7" t="s">
        <v>107</v>
      </c>
      <c r="Q112" s="7" t="s">
        <v>14</v>
      </c>
      <c r="R112" s="7" t="s">
        <v>14</v>
      </c>
      <c r="S112" s="7" t="s">
        <v>17</v>
      </c>
      <c r="T112" s="7"/>
      <c r="U112" s="10" t="s">
        <v>123</v>
      </c>
    </row>
    <row r="113" spans="2:21" ht="25.8" customHeight="1">
      <c r="B113" s="6" t="s">
        <v>569</v>
      </c>
      <c r="C113" s="7" t="s">
        <v>570</v>
      </c>
      <c r="D113" s="58">
        <v>43412</v>
      </c>
      <c r="E113" s="58">
        <v>43420</v>
      </c>
      <c r="F113" s="57">
        <v>1</v>
      </c>
      <c r="G113" s="57">
        <v>916</v>
      </c>
      <c r="H113" s="57">
        <f>G135/F135</f>
        <v>355.71428571428572</v>
      </c>
      <c r="I113" s="7" t="s">
        <v>13</v>
      </c>
      <c r="J113" s="7" t="s">
        <v>21</v>
      </c>
      <c r="K113" s="7" t="s">
        <v>118</v>
      </c>
      <c r="L113" s="57"/>
      <c r="M113" s="57"/>
      <c r="N113" s="7" t="s">
        <v>29</v>
      </c>
      <c r="O113" s="7" t="s">
        <v>29</v>
      </c>
      <c r="P113" s="57"/>
      <c r="Q113" s="7" t="s">
        <v>14</v>
      </c>
      <c r="R113" s="7" t="s">
        <v>14</v>
      </c>
      <c r="S113" s="7" t="s">
        <v>16</v>
      </c>
      <c r="T113" s="7" t="s">
        <v>347</v>
      </c>
      <c r="U113" s="10" t="s">
        <v>125</v>
      </c>
    </row>
    <row r="114" spans="2:21" ht="51" customHeight="1">
      <c r="B114" s="6" t="s">
        <v>571</v>
      </c>
      <c r="C114" s="7" t="s">
        <v>572</v>
      </c>
      <c r="D114" s="58">
        <v>43397</v>
      </c>
      <c r="E114" s="58">
        <v>43427</v>
      </c>
      <c r="F114" s="57">
        <v>1</v>
      </c>
      <c r="G114" s="57">
        <v>544</v>
      </c>
      <c r="H114" s="57">
        <f>G135/F135</f>
        <v>355.71428571428572</v>
      </c>
      <c r="I114" s="7" t="s">
        <v>12</v>
      </c>
      <c r="J114" s="7" t="s">
        <v>21</v>
      </c>
      <c r="K114" s="7" t="s">
        <v>122</v>
      </c>
      <c r="L114" s="57"/>
      <c r="M114" s="57"/>
      <c r="N114" s="7" t="s">
        <v>28</v>
      </c>
      <c r="O114" s="7" t="s">
        <v>28</v>
      </c>
      <c r="P114" s="57"/>
      <c r="Q114" s="7" t="s">
        <v>14</v>
      </c>
      <c r="R114" s="7" t="s">
        <v>14</v>
      </c>
      <c r="S114" s="7" t="s">
        <v>16</v>
      </c>
      <c r="T114" s="7"/>
      <c r="U114" s="10" t="s">
        <v>140</v>
      </c>
    </row>
    <row r="115" spans="2:21" ht="12.75" customHeight="1">
      <c r="B115" s="6" t="s">
        <v>573</v>
      </c>
      <c r="C115" s="7" t="s">
        <v>574</v>
      </c>
      <c r="D115" s="58">
        <v>43419</v>
      </c>
      <c r="E115" s="58">
        <v>43430</v>
      </c>
      <c r="F115" s="57">
        <v>1</v>
      </c>
      <c r="G115" s="57">
        <v>329</v>
      </c>
      <c r="H115" s="57">
        <f>G135/F135</f>
        <v>355.71428571428572</v>
      </c>
      <c r="I115" s="7" t="s">
        <v>12</v>
      </c>
      <c r="J115" s="7" t="s">
        <v>22</v>
      </c>
      <c r="K115" s="7" t="s">
        <v>118</v>
      </c>
      <c r="L115" s="57">
        <v>1</v>
      </c>
      <c r="M115" s="57"/>
      <c r="N115" s="7" t="s">
        <v>38</v>
      </c>
      <c r="O115" s="7" t="s">
        <v>29</v>
      </c>
      <c r="P115" s="57"/>
      <c r="Q115" s="7" t="s">
        <v>14</v>
      </c>
      <c r="R115" s="7" t="s">
        <v>14</v>
      </c>
      <c r="S115" s="7" t="s">
        <v>17</v>
      </c>
      <c r="T115" s="7"/>
      <c r="U115" s="10" t="s">
        <v>123</v>
      </c>
    </row>
    <row r="116" spans="2:21" ht="12.75" customHeight="1">
      <c r="B116" s="6" t="s">
        <v>575</v>
      </c>
      <c r="C116" s="7" t="s">
        <v>576</v>
      </c>
      <c r="D116" s="58">
        <v>43420</v>
      </c>
      <c r="E116" s="58">
        <v>43431</v>
      </c>
      <c r="F116" s="57">
        <v>1</v>
      </c>
      <c r="G116" s="57">
        <v>1006</v>
      </c>
      <c r="H116" s="57">
        <f>G135/F135</f>
        <v>355.71428571428572</v>
      </c>
      <c r="I116" s="7" t="s">
        <v>13</v>
      </c>
      <c r="J116" s="7" t="s">
        <v>22</v>
      </c>
      <c r="K116" s="7" t="s">
        <v>118</v>
      </c>
      <c r="L116" s="57"/>
      <c r="M116" s="57"/>
      <c r="N116" s="7" t="s">
        <v>32</v>
      </c>
      <c r="O116" s="7" t="s">
        <v>32</v>
      </c>
      <c r="P116" s="57"/>
      <c r="Q116" s="7" t="s">
        <v>14</v>
      </c>
      <c r="R116" s="7" t="s">
        <v>14</v>
      </c>
      <c r="S116" s="7" t="s">
        <v>16</v>
      </c>
      <c r="T116" s="7" t="s">
        <v>347</v>
      </c>
      <c r="U116" s="10" t="s">
        <v>396</v>
      </c>
    </row>
    <row r="117" spans="2:21" ht="25.2" customHeight="1">
      <c r="B117" s="6" t="s">
        <v>577</v>
      </c>
      <c r="C117" s="7" t="s">
        <v>578</v>
      </c>
      <c r="D117" s="58">
        <v>43409</v>
      </c>
      <c r="E117" s="58">
        <v>43432</v>
      </c>
      <c r="F117" s="57">
        <v>1</v>
      </c>
      <c r="G117" s="57">
        <v>261</v>
      </c>
      <c r="H117" s="57">
        <f>G135/F135</f>
        <v>355.71428571428572</v>
      </c>
      <c r="I117" s="7" t="s">
        <v>12</v>
      </c>
      <c r="J117" s="7" t="s">
        <v>21</v>
      </c>
      <c r="K117" s="7" t="s">
        <v>118</v>
      </c>
      <c r="L117" s="57"/>
      <c r="M117" s="57"/>
      <c r="N117" s="7" t="s">
        <v>29</v>
      </c>
      <c r="O117" s="7" t="s">
        <v>29</v>
      </c>
      <c r="P117" s="57"/>
      <c r="Q117" s="7" t="s">
        <v>14</v>
      </c>
      <c r="R117" s="7" t="s">
        <v>14</v>
      </c>
      <c r="S117" s="7" t="s">
        <v>16</v>
      </c>
      <c r="T117" s="7"/>
      <c r="U117" s="10" t="s">
        <v>579</v>
      </c>
    </row>
    <row r="118" spans="2:21" ht="25.2" customHeight="1">
      <c r="B118" s="6" t="s">
        <v>580</v>
      </c>
      <c r="C118" s="7" t="s">
        <v>377</v>
      </c>
      <c r="D118" s="58">
        <v>43426</v>
      </c>
      <c r="E118" s="58">
        <v>43433</v>
      </c>
      <c r="F118" s="57">
        <v>1</v>
      </c>
      <c r="G118" s="57">
        <v>287</v>
      </c>
      <c r="H118" s="57">
        <f>G135/F135</f>
        <v>355.71428571428572</v>
      </c>
      <c r="I118" s="7" t="s">
        <v>12</v>
      </c>
      <c r="J118" s="7" t="s">
        <v>22</v>
      </c>
      <c r="K118" s="7" t="s">
        <v>118</v>
      </c>
      <c r="L118" s="57"/>
      <c r="M118" s="57"/>
      <c r="N118" s="7" t="s">
        <v>32</v>
      </c>
      <c r="O118" s="7" t="s">
        <v>32</v>
      </c>
      <c r="P118" s="7"/>
      <c r="Q118" s="7" t="s">
        <v>14</v>
      </c>
      <c r="R118" s="7" t="s">
        <v>14</v>
      </c>
      <c r="S118" s="7" t="s">
        <v>16</v>
      </c>
      <c r="T118" s="57"/>
      <c r="U118" s="10" t="s">
        <v>396</v>
      </c>
    </row>
    <row r="119" spans="2:21" ht="26.4" customHeight="1">
      <c r="B119" s="6" t="s">
        <v>581</v>
      </c>
      <c r="C119" s="7" t="s">
        <v>582</v>
      </c>
      <c r="D119" s="58">
        <v>43431</v>
      </c>
      <c r="E119" s="58">
        <v>43440</v>
      </c>
      <c r="F119" s="57">
        <v>1</v>
      </c>
      <c r="G119" s="57">
        <v>525</v>
      </c>
      <c r="H119" s="57">
        <f>G135/F135</f>
        <v>355.71428571428572</v>
      </c>
      <c r="I119" s="7" t="s">
        <v>13</v>
      </c>
      <c r="J119" s="7" t="s">
        <v>22</v>
      </c>
      <c r="K119" s="7" t="s">
        <v>118</v>
      </c>
      <c r="L119" s="57">
        <v>1</v>
      </c>
      <c r="M119" s="57"/>
      <c r="N119" s="7" t="s">
        <v>91</v>
      </c>
      <c r="O119" s="7" t="s">
        <v>29</v>
      </c>
      <c r="P119" s="7"/>
      <c r="Q119" s="7" t="s">
        <v>14</v>
      </c>
      <c r="R119" s="7" t="s">
        <v>14</v>
      </c>
      <c r="S119" s="7" t="s">
        <v>17</v>
      </c>
      <c r="T119" s="7"/>
      <c r="U119" s="10" t="s">
        <v>123</v>
      </c>
    </row>
    <row r="120" spans="2:21" ht="12.75" customHeight="1">
      <c r="B120" s="6" t="s">
        <v>583</v>
      </c>
      <c r="C120" s="7" t="s">
        <v>584</v>
      </c>
      <c r="D120" s="58">
        <v>43413</v>
      </c>
      <c r="E120" s="58">
        <v>43441</v>
      </c>
      <c r="F120" s="57">
        <v>1</v>
      </c>
      <c r="G120" s="57">
        <v>288</v>
      </c>
      <c r="H120" s="57">
        <f>G135/F135</f>
        <v>355.71428571428572</v>
      </c>
      <c r="I120" s="7" t="s">
        <v>12</v>
      </c>
      <c r="J120" s="7" t="s">
        <v>21</v>
      </c>
      <c r="K120" s="7" t="s">
        <v>122</v>
      </c>
      <c r="L120" s="57"/>
      <c r="M120" s="57"/>
      <c r="N120" s="7" t="s">
        <v>29</v>
      </c>
      <c r="O120" s="7" t="s">
        <v>29</v>
      </c>
      <c r="P120" s="7"/>
      <c r="Q120" s="7" t="s">
        <v>14</v>
      </c>
      <c r="R120" s="7" t="s">
        <v>14</v>
      </c>
      <c r="S120" s="7" t="s">
        <v>16</v>
      </c>
      <c r="T120" s="7" t="s">
        <v>347</v>
      </c>
      <c r="U120" s="10" t="s">
        <v>166</v>
      </c>
    </row>
    <row r="121" spans="2:21" ht="25.2" customHeight="1">
      <c r="B121" s="6" t="s">
        <v>585</v>
      </c>
      <c r="C121" s="7" t="s">
        <v>586</v>
      </c>
      <c r="D121" s="58">
        <v>43446</v>
      </c>
      <c r="E121" s="58">
        <v>43446</v>
      </c>
      <c r="F121" s="57">
        <v>1</v>
      </c>
      <c r="G121" s="57">
        <v>48</v>
      </c>
      <c r="H121" s="57">
        <f>G135/F135</f>
        <v>355.71428571428572</v>
      </c>
      <c r="I121" s="7" t="s">
        <v>12</v>
      </c>
      <c r="J121" s="7" t="s">
        <v>22</v>
      </c>
      <c r="K121" s="7" t="s">
        <v>118</v>
      </c>
      <c r="L121" s="57">
        <v>1</v>
      </c>
      <c r="M121" s="57"/>
      <c r="N121" s="57" t="s">
        <v>28</v>
      </c>
      <c r="O121" s="57" t="s">
        <v>28</v>
      </c>
      <c r="P121" s="7" t="s">
        <v>107</v>
      </c>
      <c r="Q121" s="7" t="s">
        <v>14</v>
      </c>
      <c r="R121" s="7" t="s">
        <v>14</v>
      </c>
      <c r="S121" s="7" t="s">
        <v>104</v>
      </c>
      <c r="T121" s="7"/>
      <c r="U121" s="10" t="s">
        <v>160</v>
      </c>
    </row>
    <row r="122" spans="2:21" ht="12.75" customHeight="1">
      <c r="B122" s="6" t="s">
        <v>587</v>
      </c>
      <c r="C122" s="7" t="s">
        <v>588</v>
      </c>
      <c r="D122" s="58">
        <v>43446</v>
      </c>
      <c r="E122" s="58">
        <v>43446</v>
      </c>
      <c r="F122" s="57">
        <v>1</v>
      </c>
      <c r="G122" s="57">
        <v>48</v>
      </c>
      <c r="H122" s="57">
        <f>G135/F135</f>
        <v>355.71428571428572</v>
      </c>
      <c r="I122" s="7" t="s">
        <v>12</v>
      </c>
      <c r="J122" s="7" t="s">
        <v>22</v>
      </c>
      <c r="K122" s="7" t="s">
        <v>118</v>
      </c>
      <c r="L122" s="57">
        <v>1</v>
      </c>
      <c r="M122" s="57"/>
      <c r="N122" s="57" t="s">
        <v>28</v>
      </c>
      <c r="O122" s="57" t="s">
        <v>28</v>
      </c>
      <c r="P122" s="7" t="s">
        <v>107</v>
      </c>
      <c r="Q122" s="7" t="s">
        <v>14</v>
      </c>
      <c r="R122" s="7" t="s">
        <v>14</v>
      </c>
      <c r="S122" s="7" t="s">
        <v>104</v>
      </c>
      <c r="T122" s="7"/>
      <c r="U122" s="10" t="s">
        <v>160</v>
      </c>
    </row>
    <row r="123" spans="2:21" ht="25.2" customHeight="1">
      <c r="B123" s="6" t="s">
        <v>589</v>
      </c>
      <c r="C123" s="7" t="s">
        <v>590</v>
      </c>
      <c r="D123" s="58">
        <v>43437</v>
      </c>
      <c r="E123" s="23">
        <v>43448</v>
      </c>
      <c r="F123" s="57">
        <v>1</v>
      </c>
      <c r="G123" s="57">
        <v>96</v>
      </c>
      <c r="H123" s="57">
        <f>G135/F135</f>
        <v>355.71428571428572</v>
      </c>
      <c r="I123" s="7" t="s">
        <v>12</v>
      </c>
      <c r="J123" s="7" t="s">
        <v>22</v>
      </c>
      <c r="K123" s="7" t="s">
        <v>122</v>
      </c>
      <c r="L123" s="57">
        <v>1</v>
      </c>
      <c r="M123" s="57"/>
      <c r="N123" s="57" t="s">
        <v>591</v>
      </c>
      <c r="O123" s="7" t="s">
        <v>591</v>
      </c>
      <c r="P123" s="7"/>
      <c r="Q123" s="7" t="s">
        <v>53</v>
      </c>
      <c r="R123" s="7" t="s">
        <v>14</v>
      </c>
      <c r="S123" s="7" t="s">
        <v>16</v>
      </c>
      <c r="T123" s="7" t="s">
        <v>592</v>
      </c>
      <c r="U123" s="10" t="s">
        <v>156</v>
      </c>
    </row>
    <row r="124" spans="2:21" ht="12.75" customHeight="1">
      <c r="B124" s="6" t="s">
        <v>593</v>
      </c>
      <c r="C124" s="7" t="s">
        <v>594</v>
      </c>
      <c r="D124" s="58">
        <v>43444</v>
      </c>
      <c r="E124" s="23">
        <v>43448</v>
      </c>
      <c r="F124" s="57">
        <v>1</v>
      </c>
      <c r="G124" s="57">
        <v>420</v>
      </c>
      <c r="H124" s="57">
        <f>G135/F135</f>
        <v>355.71428571428572</v>
      </c>
      <c r="I124" s="7" t="s">
        <v>13</v>
      </c>
      <c r="J124" s="7" t="s">
        <v>21</v>
      </c>
      <c r="K124" s="7" t="s">
        <v>122</v>
      </c>
      <c r="L124" s="57"/>
      <c r="M124" s="57"/>
      <c r="N124" s="7" t="s">
        <v>29</v>
      </c>
      <c r="O124" s="7" t="s">
        <v>29</v>
      </c>
      <c r="P124" s="7"/>
      <c r="Q124" s="7" t="s">
        <v>14</v>
      </c>
      <c r="R124" s="7" t="s">
        <v>14</v>
      </c>
      <c r="S124" s="7" t="s">
        <v>17</v>
      </c>
      <c r="T124" s="7"/>
      <c r="U124" s="10" t="s">
        <v>123</v>
      </c>
    </row>
    <row r="125" spans="2:21" ht="12.75" customHeight="1">
      <c r="B125" s="6" t="s">
        <v>595</v>
      </c>
      <c r="C125" s="7" t="s">
        <v>391</v>
      </c>
      <c r="D125" s="58">
        <v>43449</v>
      </c>
      <c r="E125" s="23">
        <v>43450</v>
      </c>
      <c r="F125" s="57">
        <v>1</v>
      </c>
      <c r="G125" s="57">
        <v>152</v>
      </c>
      <c r="H125" s="57">
        <f>G135/F135</f>
        <v>355.71428571428572</v>
      </c>
      <c r="I125" s="7" t="s">
        <v>12</v>
      </c>
      <c r="J125" s="7" t="s">
        <v>22</v>
      </c>
      <c r="K125" s="7" t="s">
        <v>122</v>
      </c>
      <c r="L125" s="57"/>
      <c r="M125" s="57"/>
      <c r="N125" s="7" t="s">
        <v>29</v>
      </c>
      <c r="O125" s="7" t="s">
        <v>29</v>
      </c>
      <c r="P125" s="7"/>
      <c r="Q125" s="7" t="s">
        <v>14</v>
      </c>
      <c r="R125" s="7" t="s">
        <v>14</v>
      </c>
      <c r="S125" s="7" t="s">
        <v>17</v>
      </c>
      <c r="T125" s="7"/>
      <c r="U125" s="10" t="s">
        <v>166</v>
      </c>
    </row>
    <row r="126" spans="2:21" ht="12.75" customHeight="1">
      <c r="B126" s="6" t="s">
        <v>596</v>
      </c>
      <c r="C126" s="7" t="s">
        <v>597</v>
      </c>
      <c r="D126" s="58">
        <v>43449</v>
      </c>
      <c r="E126" s="23">
        <v>43450</v>
      </c>
      <c r="F126" s="57">
        <v>1</v>
      </c>
      <c r="G126" s="57">
        <v>272</v>
      </c>
      <c r="H126" s="57">
        <f>G135/F135</f>
        <v>355.71428571428572</v>
      </c>
      <c r="I126" s="7" t="s">
        <v>12</v>
      </c>
      <c r="J126" s="7" t="s">
        <v>21</v>
      </c>
      <c r="K126" s="7" t="s">
        <v>122</v>
      </c>
      <c r="L126" s="57"/>
      <c r="M126" s="57"/>
      <c r="N126" s="7" t="s">
        <v>28</v>
      </c>
      <c r="O126" s="7" t="s">
        <v>28</v>
      </c>
      <c r="P126" s="7"/>
      <c r="Q126" s="7" t="s">
        <v>14</v>
      </c>
      <c r="R126" s="7" t="s">
        <v>14</v>
      </c>
      <c r="S126" s="7" t="s">
        <v>16</v>
      </c>
      <c r="T126" s="7" t="s">
        <v>347</v>
      </c>
      <c r="U126" s="10" t="s">
        <v>598</v>
      </c>
    </row>
    <row r="127" spans="2:21" ht="25.2" customHeight="1">
      <c r="B127" s="6" t="s">
        <v>599</v>
      </c>
      <c r="C127" s="7" t="s">
        <v>600</v>
      </c>
      <c r="D127" s="23">
        <v>43387</v>
      </c>
      <c r="E127" s="23">
        <v>43450</v>
      </c>
      <c r="F127" s="57">
        <v>1</v>
      </c>
      <c r="G127" s="57">
        <v>512</v>
      </c>
      <c r="H127" s="57">
        <f>G135/F135</f>
        <v>355.71428571428572</v>
      </c>
      <c r="I127" s="7" t="s">
        <v>12</v>
      </c>
      <c r="J127" s="7" t="s">
        <v>21</v>
      </c>
      <c r="K127" s="7" t="s">
        <v>122</v>
      </c>
      <c r="L127" s="57"/>
      <c r="M127" s="57"/>
      <c r="N127" s="7" t="s">
        <v>32</v>
      </c>
      <c r="O127" s="7" t="s">
        <v>32</v>
      </c>
      <c r="P127" s="7" t="s">
        <v>102</v>
      </c>
      <c r="Q127" s="7" t="s">
        <v>14</v>
      </c>
      <c r="R127" s="7" t="s">
        <v>14</v>
      </c>
      <c r="S127" s="7" t="s">
        <v>16</v>
      </c>
      <c r="T127" s="7" t="s">
        <v>347</v>
      </c>
      <c r="U127" s="10" t="s">
        <v>486</v>
      </c>
    </row>
    <row r="128" spans="2:21" ht="24" customHeight="1">
      <c r="B128" s="6" t="s">
        <v>601</v>
      </c>
      <c r="C128" s="7" t="s">
        <v>602</v>
      </c>
      <c r="D128" s="23">
        <v>43455</v>
      </c>
      <c r="E128" s="23">
        <v>43458</v>
      </c>
      <c r="F128" s="57">
        <v>1</v>
      </c>
      <c r="G128" s="57">
        <v>336</v>
      </c>
      <c r="H128" s="57">
        <f>G135/F135</f>
        <v>355.71428571428572</v>
      </c>
      <c r="I128" s="7" t="s">
        <v>12</v>
      </c>
      <c r="J128" s="7" t="s">
        <v>22</v>
      </c>
      <c r="K128" s="7" t="s">
        <v>118</v>
      </c>
      <c r="L128" s="57">
        <v>1</v>
      </c>
      <c r="M128" s="57"/>
      <c r="N128" s="7" t="s">
        <v>32</v>
      </c>
      <c r="O128" s="7" t="s">
        <v>32</v>
      </c>
      <c r="P128" s="7"/>
      <c r="Q128" s="7" t="s">
        <v>14</v>
      </c>
      <c r="R128" s="7" t="s">
        <v>14</v>
      </c>
      <c r="S128" s="7" t="s">
        <v>16</v>
      </c>
      <c r="T128" s="7" t="s">
        <v>603</v>
      </c>
      <c r="U128" s="10" t="s">
        <v>130</v>
      </c>
    </row>
    <row r="129" spans="2:21" ht="25.2" customHeight="1">
      <c r="B129" s="6" t="s">
        <v>604</v>
      </c>
      <c r="C129" s="7" t="s">
        <v>605</v>
      </c>
      <c r="D129" s="23">
        <v>43450</v>
      </c>
      <c r="E129" s="23">
        <v>43460</v>
      </c>
      <c r="F129" s="57">
        <v>1</v>
      </c>
      <c r="G129" s="57">
        <v>722</v>
      </c>
      <c r="H129" s="57">
        <f>G135/F135</f>
        <v>355.71428571428572</v>
      </c>
      <c r="I129" s="7" t="s">
        <v>13</v>
      </c>
      <c r="J129" s="7" t="s">
        <v>22</v>
      </c>
      <c r="K129" s="7" t="s">
        <v>122</v>
      </c>
      <c r="L129" s="57"/>
      <c r="M129" s="57"/>
      <c r="N129" s="7" t="s">
        <v>29</v>
      </c>
      <c r="O129" s="7" t="s">
        <v>29</v>
      </c>
      <c r="P129" s="7"/>
      <c r="Q129" s="7" t="s">
        <v>14</v>
      </c>
      <c r="R129" s="7" t="s">
        <v>14</v>
      </c>
      <c r="S129" s="7" t="s">
        <v>16</v>
      </c>
      <c r="T129" s="7" t="s">
        <v>347</v>
      </c>
      <c r="U129" s="10" t="s">
        <v>396</v>
      </c>
    </row>
    <row r="130" spans="2:21" ht="12.75" customHeight="1">
      <c r="B130" s="6" t="s">
        <v>606</v>
      </c>
      <c r="C130" s="7" t="s">
        <v>607</v>
      </c>
      <c r="D130" s="23">
        <v>43460</v>
      </c>
      <c r="E130" s="23">
        <v>43461</v>
      </c>
      <c r="F130" s="57">
        <v>1</v>
      </c>
      <c r="G130" s="57">
        <v>248</v>
      </c>
      <c r="H130" s="57">
        <f>G135/F135</f>
        <v>355.71428571428572</v>
      </c>
      <c r="I130" s="7" t="s">
        <v>13</v>
      </c>
      <c r="J130" s="7" t="s">
        <v>21</v>
      </c>
      <c r="K130" s="7" t="s">
        <v>118</v>
      </c>
      <c r="L130" s="57">
        <v>1</v>
      </c>
      <c r="M130" s="57">
        <v>1</v>
      </c>
      <c r="N130" s="7" t="s">
        <v>29</v>
      </c>
      <c r="O130" s="7" t="s">
        <v>29</v>
      </c>
      <c r="P130" s="7"/>
      <c r="Q130" s="7" t="s">
        <v>14</v>
      </c>
      <c r="R130" s="7" t="s">
        <v>14</v>
      </c>
      <c r="S130" s="7" t="s">
        <v>17</v>
      </c>
      <c r="T130" s="7"/>
      <c r="U130" s="10" t="s">
        <v>123</v>
      </c>
    </row>
    <row r="131" spans="2:21" ht="12.75" customHeight="1">
      <c r="B131" s="6" t="s">
        <v>608</v>
      </c>
      <c r="C131" s="7" t="s">
        <v>609</v>
      </c>
      <c r="D131" s="23">
        <v>43461</v>
      </c>
      <c r="E131" s="23">
        <v>43462</v>
      </c>
      <c r="F131" s="57">
        <v>1</v>
      </c>
      <c r="G131" s="57">
        <v>188</v>
      </c>
      <c r="H131" s="57">
        <f>G135/F135</f>
        <v>355.71428571428572</v>
      </c>
      <c r="I131" s="7" t="s">
        <v>13</v>
      </c>
      <c r="J131" s="7" t="s">
        <v>22</v>
      </c>
      <c r="K131" s="7" t="s">
        <v>118</v>
      </c>
      <c r="L131" s="57">
        <v>1</v>
      </c>
      <c r="M131" s="57"/>
      <c r="N131" s="7" t="s">
        <v>610</v>
      </c>
      <c r="O131" s="7" t="s">
        <v>610</v>
      </c>
      <c r="P131" s="7"/>
      <c r="Q131" s="7" t="s">
        <v>112</v>
      </c>
      <c r="R131" s="7" t="s">
        <v>14</v>
      </c>
      <c r="S131" s="7" t="s">
        <v>16</v>
      </c>
      <c r="T131" s="7" t="s">
        <v>423</v>
      </c>
      <c r="U131" s="10" t="s">
        <v>119</v>
      </c>
    </row>
    <row r="132" spans="2:21" ht="12.75" customHeight="1">
      <c r="B132" s="6" t="s">
        <v>611</v>
      </c>
      <c r="C132" s="7" t="s">
        <v>612</v>
      </c>
      <c r="D132" s="23">
        <v>43462</v>
      </c>
      <c r="E132" s="23">
        <v>43464</v>
      </c>
      <c r="F132" s="57">
        <v>1</v>
      </c>
      <c r="G132" s="57">
        <v>249</v>
      </c>
      <c r="H132" s="57">
        <f>G135/F135</f>
        <v>355.71428571428572</v>
      </c>
      <c r="I132" s="7" t="s">
        <v>13</v>
      </c>
      <c r="J132" s="7" t="s">
        <v>21</v>
      </c>
      <c r="K132" s="7" t="s">
        <v>118</v>
      </c>
      <c r="L132" s="57">
        <v>1</v>
      </c>
      <c r="M132" s="57"/>
      <c r="N132" s="7" t="s">
        <v>32</v>
      </c>
      <c r="O132" s="7" t="s">
        <v>32</v>
      </c>
      <c r="P132" s="7"/>
      <c r="Q132" s="7" t="s">
        <v>14</v>
      </c>
      <c r="R132" s="7" t="s">
        <v>14</v>
      </c>
      <c r="S132" s="7" t="s">
        <v>17</v>
      </c>
      <c r="T132" s="7"/>
      <c r="U132" s="10" t="s">
        <v>123</v>
      </c>
    </row>
    <row r="133" spans="2:21" ht="12.75" customHeight="1">
      <c r="B133" s="6" t="s">
        <v>613</v>
      </c>
      <c r="C133" s="7" t="s">
        <v>614</v>
      </c>
      <c r="D133" s="23">
        <v>43458</v>
      </c>
      <c r="E133" s="23">
        <v>43464</v>
      </c>
      <c r="F133" s="57">
        <v>1</v>
      </c>
      <c r="G133" s="57">
        <v>404</v>
      </c>
      <c r="H133" s="57">
        <f>G135/F135</f>
        <v>355.71428571428572</v>
      </c>
      <c r="I133" s="7" t="s">
        <v>12</v>
      </c>
      <c r="J133" s="7" t="s">
        <v>22</v>
      </c>
      <c r="K133" s="7" t="s">
        <v>122</v>
      </c>
      <c r="L133" s="57">
        <v>1</v>
      </c>
      <c r="M133" s="57"/>
      <c r="N133" s="7" t="s">
        <v>113</v>
      </c>
      <c r="O133" s="7" t="s">
        <v>113</v>
      </c>
      <c r="P133" s="7"/>
      <c r="Q133" s="7" t="s">
        <v>98</v>
      </c>
      <c r="R133" s="7" t="s">
        <v>14</v>
      </c>
      <c r="S133" s="7" t="s">
        <v>16</v>
      </c>
      <c r="T133" s="7" t="s">
        <v>347</v>
      </c>
      <c r="U133" s="10" t="s">
        <v>130</v>
      </c>
    </row>
    <row r="134" spans="2:21" ht="12.75" customHeight="1">
      <c r="B134" s="6" t="s">
        <v>615</v>
      </c>
      <c r="C134" s="7" t="s">
        <v>616</v>
      </c>
      <c r="D134" s="23">
        <v>43464</v>
      </c>
      <c r="E134" s="23">
        <v>43465</v>
      </c>
      <c r="F134" s="57">
        <v>1</v>
      </c>
      <c r="G134" s="57">
        <v>304</v>
      </c>
      <c r="H134" s="57">
        <f>G135/F135</f>
        <v>355.71428571428572</v>
      </c>
      <c r="I134" s="7" t="s">
        <v>13</v>
      </c>
      <c r="J134" s="7" t="s">
        <v>21</v>
      </c>
      <c r="K134" s="7" t="s">
        <v>122</v>
      </c>
      <c r="L134" s="57">
        <v>1</v>
      </c>
      <c r="M134" s="57"/>
      <c r="N134" s="7" t="s">
        <v>114</v>
      </c>
      <c r="O134" s="7" t="s">
        <v>114</v>
      </c>
      <c r="P134" s="7"/>
      <c r="Q134" s="7" t="s">
        <v>14</v>
      </c>
      <c r="R134" s="7" t="s">
        <v>14</v>
      </c>
      <c r="S134" s="7" t="s">
        <v>17</v>
      </c>
      <c r="T134" s="7"/>
      <c r="U134" s="10" t="s">
        <v>123</v>
      </c>
    </row>
    <row r="135" spans="2:21" s="1" customFormat="1" ht="12.75" customHeight="1">
      <c r="B135" s="19" t="s">
        <v>51</v>
      </c>
      <c r="C135" s="19"/>
      <c r="D135" s="19"/>
      <c r="E135" s="19"/>
      <c r="F135" s="43">
        <f>SUM(F2:F134)</f>
        <v>133</v>
      </c>
      <c r="G135" s="43">
        <f>SUM(G2:G134)</f>
        <v>47310</v>
      </c>
      <c r="H135" s="43">
        <f>G135/F135</f>
        <v>355.71428571428572</v>
      </c>
      <c r="I135" s="43">
        <f>COUNTIF(I2:I134,"Paper")</f>
        <v>54</v>
      </c>
      <c r="J135" s="43">
        <f>COUNTIF(J2:J134,"Fiction")</f>
        <v>88</v>
      </c>
      <c r="K135" s="43">
        <f>COUNTIF(K2:K134,"F")</f>
        <v>74</v>
      </c>
      <c r="L135" s="43">
        <f>SUM(L2:L134)</f>
        <v>62</v>
      </c>
      <c r="M135" s="43">
        <f>SUM(M2:M134)</f>
        <v>10</v>
      </c>
      <c r="N135" s="19">
        <f>COUNTIF(N2:N134, "Canada")</f>
        <v>20</v>
      </c>
      <c r="O135" s="19">
        <f>COUNTIF(O2:O134, "Canada")</f>
        <v>24</v>
      </c>
      <c r="P135" s="19">
        <f>COUNTIF(P2:P134, "Indigenous")</f>
        <v>10</v>
      </c>
      <c r="Q135" s="20">
        <f>COUNTIF(Q2:Q134, "English")</f>
        <v>120</v>
      </c>
      <c r="R135" s="20">
        <f>COUNTIF(R2:R134, "English")</f>
        <v>131</v>
      </c>
      <c r="S135" s="19">
        <f>COUNTIF(S2:S134,"Home")</f>
        <v>76</v>
      </c>
      <c r="T135" s="19"/>
      <c r="U135" s="19"/>
    </row>
    <row r="136" spans="2:21" s="1" customFormat="1" ht="13.5" customHeight="1" thickBot="1">
      <c r="F136" s="1" t="s">
        <v>18</v>
      </c>
      <c r="G136" s="2" t="s">
        <v>2</v>
      </c>
      <c r="H136" s="2"/>
      <c r="I136" s="2" t="s">
        <v>12</v>
      </c>
      <c r="J136" s="2" t="s">
        <v>22</v>
      </c>
      <c r="K136" s="2" t="s">
        <v>19</v>
      </c>
      <c r="L136" s="2" t="s">
        <v>5</v>
      </c>
      <c r="M136" s="2" t="s">
        <v>50</v>
      </c>
      <c r="N136" s="2" t="s">
        <v>28</v>
      </c>
      <c r="O136" s="2" t="s">
        <v>28</v>
      </c>
      <c r="P136" s="2" t="s">
        <v>107</v>
      </c>
      <c r="Q136" s="2" t="s">
        <v>14</v>
      </c>
      <c r="R136" s="2" t="s">
        <v>14</v>
      </c>
      <c r="S136" s="2" t="s">
        <v>16</v>
      </c>
    </row>
    <row r="137" spans="2:21">
      <c r="D137" s="59"/>
      <c r="E137" s="59"/>
      <c r="F137" s="49"/>
      <c r="G137" s="49" t="s">
        <v>66</v>
      </c>
      <c r="H137" s="60"/>
      <c r="I137" s="5">
        <f>COUNTIF(I2:I134,"Audio")</f>
        <v>79</v>
      </c>
      <c r="J137" s="5">
        <f>COUNTIF(J2:J134,"Non-fiction")</f>
        <v>45</v>
      </c>
      <c r="K137" s="5">
        <f>COUNTIF(K2:K134,"M")</f>
        <v>59</v>
      </c>
      <c r="L137" s="42">
        <f>F135-L135</f>
        <v>71</v>
      </c>
      <c r="M137" s="22"/>
      <c r="N137" s="2">
        <f>COUNTIF(N2:N134, "US")</f>
        <v>57</v>
      </c>
      <c r="O137" s="2">
        <f>COUNTIF(O2:O134, "US")</f>
        <v>68</v>
      </c>
      <c r="P137" s="2">
        <f>COUNTIF(P2:P134, "Jewish")</f>
        <v>2</v>
      </c>
      <c r="Q137" s="2">
        <f>COUNTIF(Q2:Q134, "French")</f>
        <v>2</v>
      </c>
      <c r="R137" s="2">
        <f>COUNTIF(R2:R134, "French")</f>
        <v>2</v>
      </c>
      <c r="S137" s="2">
        <f>COUNTIF(S2:S134,"Library")</f>
        <v>51</v>
      </c>
    </row>
    <row r="138" spans="2:21" ht="12.75" customHeight="1">
      <c r="F138" s="27" t="s">
        <v>48</v>
      </c>
      <c r="G138" s="56">
        <f>AVERAGE(G2:G134)</f>
        <v>355.71428571428572</v>
      </c>
      <c r="I138" s="2" t="s">
        <v>13</v>
      </c>
      <c r="J138" s="2" t="s">
        <v>21</v>
      </c>
      <c r="K138" s="2" t="s">
        <v>23</v>
      </c>
      <c r="L138" s="2" t="s">
        <v>87</v>
      </c>
      <c r="M138" s="5"/>
      <c r="N138" s="2" t="s">
        <v>29</v>
      </c>
      <c r="O138" s="2" t="s">
        <v>29</v>
      </c>
      <c r="P138" s="2" t="s">
        <v>102</v>
      </c>
      <c r="Q138" s="2" t="s">
        <v>15</v>
      </c>
      <c r="R138" s="2" t="s">
        <v>15</v>
      </c>
      <c r="S138" s="2" t="s">
        <v>17</v>
      </c>
    </row>
    <row r="139" spans="2:21" ht="13.8" thickBot="1">
      <c r="F139" s="25" t="s">
        <v>62</v>
      </c>
      <c r="G139" s="56">
        <f>G149/SQRT(F135)</f>
        <v>18.959910132535736</v>
      </c>
      <c r="I139" s="21"/>
      <c r="J139" s="21"/>
      <c r="K139" s="21"/>
      <c r="L139" s="22"/>
      <c r="N139" s="2">
        <f>COUNTIF(N2:N134, "UK")</f>
        <v>27</v>
      </c>
      <c r="O139" s="2">
        <f>COUNTIF(O2:O134, "UK")</f>
        <v>26</v>
      </c>
      <c r="P139" s="2">
        <f>COUNTIF(P2:P134, "Kurdish")</f>
        <v>1</v>
      </c>
      <c r="Q139" s="2">
        <f>COUNTIF(Q2:Q134, "Arabic")</f>
        <v>0</v>
      </c>
      <c r="R139" s="2">
        <f>COUNTIF(R2:R134, "Arabic")</f>
        <v>0</v>
      </c>
      <c r="S139" s="2">
        <f>COUNTIF(S2:S134,"Borrowed")</f>
        <v>6</v>
      </c>
    </row>
    <row r="140" spans="2:21" ht="13.5" customHeight="1">
      <c r="F140" s="27" t="s">
        <v>46</v>
      </c>
      <c r="G140" s="61">
        <f>MEDIAN(G2:G134)</f>
        <v>304</v>
      </c>
      <c r="H140" s="61"/>
      <c r="I140" s="5"/>
      <c r="J140" s="59"/>
      <c r="K140" s="49" t="s">
        <v>89</v>
      </c>
      <c r="L140" s="5"/>
      <c r="N140" s="2" t="s">
        <v>32</v>
      </c>
      <c r="O140" s="2" t="s">
        <v>32</v>
      </c>
      <c r="P140" s="2" t="s">
        <v>103</v>
      </c>
      <c r="Q140" s="2" t="s">
        <v>20</v>
      </c>
      <c r="R140" s="2" t="s">
        <v>20</v>
      </c>
      <c r="S140" s="2" t="s">
        <v>104</v>
      </c>
    </row>
    <row r="141" spans="2:21">
      <c r="F141" s="27" t="s">
        <v>47</v>
      </c>
      <c r="G141" s="61">
        <f>_xlfn.MODE.SNGL(G2:G134)</f>
        <v>400</v>
      </c>
      <c r="H141" s="61"/>
      <c r="I141" s="21"/>
      <c r="J141" s="26" t="s">
        <v>12</v>
      </c>
      <c r="K141" s="21">
        <f>I135/F135</f>
        <v>0.40601503759398494</v>
      </c>
      <c r="L141" s="21"/>
      <c r="N141" s="2">
        <f>COUNTIF(N2:N134,"Afghanistan")</f>
        <v>1</v>
      </c>
      <c r="O141" s="2">
        <f>COUNTIF(O2:O134, "Australia")</f>
        <v>0</v>
      </c>
      <c r="P141" s="2"/>
      <c r="Q141" s="2">
        <f>COUNTIF(Q2:Q134, "Greek")</f>
        <v>0</v>
      </c>
      <c r="R141" s="61"/>
    </row>
    <row r="142" spans="2:21" ht="12.75" customHeight="1">
      <c r="F142" s="25" t="s">
        <v>56</v>
      </c>
      <c r="G142" s="25">
        <f>MIN(G2:G134)</f>
        <v>0</v>
      </c>
      <c r="H142" s="25"/>
      <c r="I142" s="5"/>
      <c r="J142" s="26" t="s">
        <v>13</v>
      </c>
      <c r="K142" s="21">
        <f>I137/F135</f>
        <v>0.59398496240601506</v>
      </c>
      <c r="L142" s="26"/>
      <c r="N142" s="2" t="s">
        <v>108</v>
      </c>
      <c r="O142" s="2" t="s">
        <v>92</v>
      </c>
      <c r="P142" s="2"/>
      <c r="Q142" s="2" t="s">
        <v>27</v>
      </c>
      <c r="R142" s="61"/>
    </row>
    <row r="143" spans="2:21">
      <c r="F143" s="25" t="s">
        <v>57</v>
      </c>
      <c r="G143" s="56">
        <f>MAX(G2:G134)</f>
        <v>1245</v>
      </c>
      <c r="J143" s="43" t="s">
        <v>22</v>
      </c>
      <c r="K143" s="44">
        <f>J135/F135</f>
        <v>0.66165413533834583</v>
      </c>
      <c r="N143" s="2">
        <f>COUNTIF(N2:N134,"Australia")</f>
        <v>0</v>
      </c>
      <c r="O143" s="2">
        <f>COUNTIF(O2:O134, "Cameroon")</f>
        <v>1</v>
      </c>
      <c r="Q143" s="2">
        <f>COUNTIF(Q2:Q134, "Hebrew")</f>
        <v>1</v>
      </c>
      <c r="R143" s="61"/>
    </row>
    <row r="144" spans="2:21" ht="12.75" customHeight="1">
      <c r="F144" s="27" t="s">
        <v>58</v>
      </c>
      <c r="G144" s="5">
        <f>G143-G142</f>
        <v>1245</v>
      </c>
      <c r="H144" s="5"/>
      <c r="I144" s="62"/>
      <c r="J144" s="63" t="s">
        <v>21</v>
      </c>
      <c r="K144" s="46">
        <f>J137/F135</f>
        <v>0.33834586466165412</v>
      </c>
      <c r="N144" s="2" t="s">
        <v>92</v>
      </c>
      <c r="O144" s="2" t="s">
        <v>105</v>
      </c>
      <c r="Q144" s="2" t="s">
        <v>26</v>
      </c>
      <c r="R144" s="61"/>
    </row>
    <row r="145" spans="4:18">
      <c r="F145" s="64" t="s">
        <v>59</v>
      </c>
      <c r="G145" s="5">
        <f>QUARTILE(G2:G134,1)</f>
        <v>225</v>
      </c>
      <c r="H145" s="5"/>
      <c r="J145" s="65" t="s">
        <v>19</v>
      </c>
      <c r="K145" s="21">
        <f>K135/F135</f>
        <v>0.55639097744360899</v>
      </c>
      <c r="N145" s="2">
        <f>COUNTIF(N2:N134, "Cameroon")</f>
        <v>1</v>
      </c>
      <c r="O145" s="2">
        <f>COUNTIF(O2:O134, "Egypt")</f>
        <v>0</v>
      </c>
      <c r="Q145" s="2">
        <f>COUNTIF(Q2:Q134, "Italian")</f>
        <v>1</v>
      </c>
      <c r="R145" s="61"/>
    </row>
    <row r="146" spans="4:18">
      <c r="F146" s="25" t="s">
        <v>60</v>
      </c>
      <c r="G146" s="26">
        <f>QUARTILE(G2:G134,3)</f>
        <v>411</v>
      </c>
      <c r="H146" s="26"/>
      <c r="J146" s="65" t="s">
        <v>23</v>
      </c>
      <c r="K146" s="21">
        <f>K137/F135</f>
        <v>0.44360902255639095</v>
      </c>
      <c r="N146" s="2" t="s">
        <v>105</v>
      </c>
      <c r="O146" s="2" t="s">
        <v>43</v>
      </c>
      <c r="Q146" s="2" t="s">
        <v>25</v>
      </c>
      <c r="R146" s="61"/>
    </row>
    <row r="147" spans="4:18">
      <c r="F147" s="27" t="s">
        <v>61</v>
      </c>
      <c r="G147" s="5">
        <f>G146-G145</f>
        <v>186</v>
      </c>
      <c r="H147" s="5"/>
      <c r="J147" s="43" t="s">
        <v>5</v>
      </c>
      <c r="K147" s="44">
        <f>L135/F135</f>
        <v>0.46616541353383456</v>
      </c>
      <c r="N147" s="2">
        <f>COUNTIF(N2:N134,"Chile")</f>
        <v>1</v>
      </c>
      <c r="O147" s="2">
        <f>COUNTIF(O2:O134, "France")</f>
        <v>1</v>
      </c>
      <c r="Q147" s="2">
        <f>COUNTIF(Q2:Q134, "Japanese")</f>
        <v>0</v>
      </c>
      <c r="R147" s="61"/>
    </row>
    <row r="148" spans="4:18">
      <c r="F148" s="25" t="s">
        <v>64</v>
      </c>
      <c r="G148" s="5">
        <f>_xlfn.VAR.S(G2:G134)</f>
        <v>47810.599567099562</v>
      </c>
      <c r="H148" s="5"/>
      <c r="J148" s="47" t="s">
        <v>87</v>
      </c>
      <c r="K148" s="66">
        <f>L137/F135</f>
        <v>0.53383458646616544</v>
      </c>
      <c r="N148" s="2" t="s">
        <v>97</v>
      </c>
      <c r="O148" s="2" t="s">
        <v>33</v>
      </c>
      <c r="Q148" s="2" t="s">
        <v>24</v>
      </c>
      <c r="R148" s="61"/>
    </row>
    <row r="149" spans="4:18">
      <c r="F149" s="27" t="s">
        <v>63</v>
      </c>
      <c r="G149" s="5">
        <f>STDEVA(G2:G134)</f>
        <v>218.65635039280144</v>
      </c>
      <c r="H149" s="5"/>
      <c r="J149" s="65" t="s">
        <v>88</v>
      </c>
      <c r="K149" s="67">
        <f>M135/F135</f>
        <v>7.5187969924812026E-2</v>
      </c>
      <c r="N149" s="2">
        <f>COUNTIF(N2:N134,"Croatia")</f>
        <v>0</v>
      </c>
      <c r="O149" s="2">
        <f>COUNTIF(O2:O134, "Greece")</f>
        <v>0</v>
      </c>
      <c r="Q149" s="2">
        <f>COUNTIF(Q2:Q134, "Korean")</f>
        <v>1</v>
      </c>
      <c r="R149" s="61"/>
    </row>
    <row r="150" spans="4:18">
      <c r="F150" s="27" t="s">
        <v>65</v>
      </c>
      <c r="G150" s="26">
        <f>CONFIDENCE(0.05,G149,F135)</f>
        <v>37.160741009886074</v>
      </c>
      <c r="H150" s="26"/>
      <c r="N150" s="2" t="s">
        <v>36</v>
      </c>
      <c r="O150" s="2" t="s">
        <v>44</v>
      </c>
      <c r="Q150" s="2" t="s">
        <v>112</v>
      </c>
      <c r="R150" s="61"/>
    </row>
    <row r="151" spans="4:18">
      <c r="F151" s="25" t="s">
        <v>67</v>
      </c>
      <c r="G151" s="64">
        <f>_xlfn.CONFIDENCE.T(0.05, G149, F135)</f>
        <v>37.504576276154609</v>
      </c>
      <c r="H151" s="64"/>
      <c r="N151" s="2">
        <f>COUNTIF(N2:N134, "Dominican Republic")</f>
        <v>0</v>
      </c>
      <c r="O151" s="2">
        <f>COUNTIF(O2:O134, "Isreal")</f>
        <v>0</v>
      </c>
      <c r="Q151" s="2">
        <f>COUNTIF(Q2:Q134, "Russian")</f>
        <v>1</v>
      </c>
      <c r="R151" s="61"/>
    </row>
    <row r="152" spans="4:18">
      <c r="F152" s="25" t="s">
        <v>68</v>
      </c>
      <c r="G152" s="56">
        <f>G138-G150</f>
        <v>318.55354470439966</v>
      </c>
      <c r="N152" s="2" t="s">
        <v>94</v>
      </c>
      <c r="O152" s="2" t="s">
        <v>42</v>
      </c>
      <c r="Q152" s="2" t="s">
        <v>53</v>
      </c>
      <c r="R152" s="61"/>
    </row>
    <row r="153" spans="4:18">
      <c r="E153" s="26"/>
      <c r="F153" s="25" t="s">
        <v>69</v>
      </c>
      <c r="G153" s="5">
        <f>G138+G150</f>
        <v>392.87502672417179</v>
      </c>
      <c r="H153" s="5"/>
      <c r="N153" s="2">
        <f>COUNTIF(N2:N134, "Egypt")</f>
        <v>1</v>
      </c>
      <c r="O153" s="2">
        <f>COUNTIF(O2:O134, "Italy")</f>
        <v>1</v>
      </c>
      <c r="Q153" s="2">
        <f>COUNTIF(Q2:Q134, "Spanish")</f>
        <v>5</v>
      </c>
      <c r="R153" s="61"/>
    </row>
    <row r="154" spans="4:18" ht="13.8" thickBot="1">
      <c r="I154" s="68"/>
      <c r="N154" s="2" t="s">
        <v>43</v>
      </c>
      <c r="O154" s="2" t="s">
        <v>40</v>
      </c>
      <c r="Q154" s="2" t="s">
        <v>98</v>
      </c>
      <c r="R154" s="61"/>
    </row>
    <row r="155" spans="4:18" ht="14.25" customHeight="1">
      <c r="D155" s="59"/>
      <c r="E155" s="59"/>
      <c r="F155" s="59"/>
      <c r="G155" s="49" t="s">
        <v>86</v>
      </c>
      <c r="N155" s="2">
        <f>COUNTIF(N2:N134, "France")</f>
        <v>1</v>
      </c>
      <c r="O155" s="2">
        <f>COUNTIF(O2:O134, "Japan")</f>
        <v>0</v>
      </c>
      <c r="Q155" s="2">
        <f>COUNTIF(Q2:Q134, "Sweden")</f>
        <v>0</v>
      </c>
      <c r="R155" s="61"/>
    </row>
    <row r="156" spans="4:18">
      <c r="D156" s="27" t="s">
        <v>70</v>
      </c>
      <c r="E156" s="27" t="s">
        <v>71</v>
      </c>
      <c r="F156" s="27"/>
      <c r="G156" s="27" t="s">
        <v>72</v>
      </c>
      <c r="I156" s="68"/>
      <c r="N156" s="2" t="s">
        <v>33</v>
      </c>
      <c r="O156" s="2" t="s">
        <v>39</v>
      </c>
      <c r="Q156" s="2" t="s">
        <v>100</v>
      </c>
      <c r="R156" s="61"/>
    </row>
    <row r="157" spans="4:18">
      <c r="D157" s="64">
        <v>99</v>
      </c>
      <c r="E157" s="56">
        <f t="array" ref="E157:E171">FREQUENCY(G2:G134,D157:D171)</f>
        <v>8</v>
      </c>
      <c r="F157" s="64"/>
      <c r="G157" s="25" t="s">
        <v>73</v>
      </c>
      <c r="I157" s="68"/>
      <c r="N157" s="2">
        <f>COUNTIF(N2:N134, "Russia")</f>
        <v>0</v>
      </c>
      <c r="O157" s="2">
        <f>COUNTIF(O2:O134, "Kyrgystan")</f>
        <v>0</v>
      </c>
      <c r="Q157" s="26"/>
      <c r="R157" s="61"/>
    </row>
    <row r="158" spans="4:18">
      <c r="D158" s="64">
        <v>199</v>
      </c>
      <c r="E158" s="56">
        <v>14</v>
      </c>
      <c r="F158" s="64"/>
      <c r="G158" s="25" t="s">
        <v>74</v>
      </c>
      <c r="I158" s="68"/>
      <c r="N158" s="2" t="s">
        <v>52</v>
      </c>
      <c r="O158" s="2" t="s">
        <v>115</v>
      </c>
      <c r="R158" s="61"/>
    </row>
    <row r="159" spans="4:18">
      <c r="D159" s="64">
        <v>299</v>
      </c>
      <c r="E159" s="56">
        <v>40</v>
      </c>
      <c r="F159" s="64"/>
      <c r="G159" s="25" t="s">
        <v>75</v>
      </c>
      <c r="I159" s="68"/>
      <c r="N159" s="2">
        <f>COUNTIF(N2:N134, "Ghana")</f>
        <v>0</v>
      </c>
      <c r="O159" s="2">
        <f>COUNTIF(O2:O134, "New Zealand")</f>
        <v>0</v>
      </c>
      <c r="Q159" s="61"/>
      <c r="R159" s="61"/>
    </row>
    <row r="160" spans="4:18" ht="12.75" customHeight="1">
      <c r="D160" s="64">
        <v>399</v>
      </c>
      <c r="E160" s="56">
        <v>29</v>
      </c>
      <c r="F160" s="64"/>
      <c r="G160" s="25" t="s">
        <v>76</v>
      </c>
      <c r="I160" s="68"/>
      <c r="N160" s="2" t="s">
        <v>37</v>
      </c>
      <c r="O160" s="2" t="s">
        <v>41</v>
      </c>
      <c r="Q160" s="61"/>
      <c r="R160" s="61"/>
    </row>
    <row r="161" spans="4:18" ht="12.75" customHeight="1">
      <c r="D161" s="64">
        <v>499</v>
      </c>
      <c r="E161" s="56">
        <v>21</v>
      </c>
      <c r="F161" s="64"/>
      <c r="G161" s="25" t="s">
        <v>77</v>
      </c>
      <c r="I161" s="68"/>
      <c r="N161" s="2">
        <f>COUNTIF(N2:N134, "Greece")</f>
        <v>0</v>
      </c>
      <c r="O161" s="2">
        <f>COUNTIF(O2:O134, "Peru")</f>
        <v>1</v>
      </c>
      <c r="Q161" s="61"/>
      <c r="R161" s="61"/>
    </row>
    <row r="162" spans="4:18" ht="12.75" customHeight="1">
      <c r="D162" s="64">
        <v>599</v>
      </c>
      <c r="E162" s="56">
        <v>6</v>
      </c>
      <c r="F162" s="64"/>
      <c r="G162" s="25" t="s">
        <v>78</v>
      </c>
      <c r="I162" s="68"/>
      <c r="N162" s="2" t="s">
        <v>44</v>
      </c>
      <c r="O162" s="2" t="s">
        <v>113</v>
      </c>
      <c r="Q162" s="61"/>
      <c r="R162" s="61"/>
    </row>
    <row r="163" spans="4:18">
      <c r="D163" s="64">
        <v>699</v>
      </c>
      <c r="E163" s="56">
        <v>3</v>
      </c>
      <c r="F163" s="64"/>
      <c r="G163" s="25" t="s">
        <v>79</v>
      </c>
      <c r="I163" s="68"/>
      <c r="N163" s="2">
        <f>COUNTIF(N2:N134, "Haiti")</f>
        <v>0</v>
      </c>
      <c r="O163" s="2">
        <f>COUNTIF(O2:O134, "Russia")</f>
        <v>0</v>
      </c>
    </row>
    <row r="164" spans="4:18">
      <c r="D164" s="64">
        <v>799</v>
      </c>
      <c r="E164" s="56">
        <v>7</v>
      </c>
      <c r="F164" s="64"/>
      <c r="G164" s="25" t="s">
        <v>80</v>
      </c>
      <c r="I164" s="68"/>
      <c r="N164" s="2" t="s">
        <v>35</v>
      </c>
      <c r="O164" s="2" t="s">
        <v>52</v>
      </c>
    </row>
    <row r="165" spans="4:18">
      <c r="D165" s="64">
        <v>899</v>
      </c>
      <c r="E165" s="56">
        <v>0</v>
      </c>
      <c r="F165" s="64"/>
      <c r="G165" s="25" t="s">
        <v>81</v>
      </c>
      <c r="I165" s="68"/>
      <c r="N165" s="2">
        <f>COUNTIF(N2:N134, "India")</f>
        <v>1</v>
      </c>
      <c r="O165" s="2">
        <f>COUNTIF(O2:O134, "South Africa")</f>
        <v>1</v>
      </c>
    </row>
    <row r="166" spans="4:18">
      <c r="D166" s="64">
        <v>999</v>
      </c>
      <c r="E166" s="56">
        <v>1</v>
      </c>
      <c r="F166" s="64"/>
      <c r="G166" s="25" t="s">
        <v>82</v>
      </c>
      <c r="I166" s="68"/>
      <c r="N166" s="2" t="s">
        <v>54</v>
      </c>
      <c r="O166" s="2" t="s">
        <v>114</v>
      </c>
    </row>
    <row r="167" spans="4:18">
      <c r="D167" s="64">
        <v>1099</v>
      </c>
      <c r="E167" s="56">
        <v>1</v>
      </c>
      <c r="F167" s="64"/>
      <c r="G167" s="25" t="s">
        <v>83</v>
      </c>
      <c r="I167" s="68"/>
      <c r="N167" s="2">
        <f>COUNTIF(N2:N134, "Iran")</f>
        <v>0</v>
      </c>
      <c r="O167" s="2">
        <f>COUNTIF(O2:O134, "South Korea")</f>
        <v>0</v>
      </c>
    </row>
    <row r="168" spans="4:18">
      <c r="D168" s="64">
        <v>1199</v>
      </c>
      <c r="E168" s="56">
        <v>1</v>
      </c>
      <c r="F168" s="64"/>
      <c r="G168" s="25" t="s">
        <v>84</v>
      </c>
      <c r="I168" s="68"/>
      <c r="N168" s="2" t="s">
        <v>93</v>
      </c>
      <c r="O168" s="2" t="s">
        <v>106</v>
      </c>
    </row>
    <row r="169" spans="4:18">
      <c r="D169" s="64">
        <v>1299</v>
      </c>
      <c r="E169" s="56">
        <v>2</v>
      </c>
      <c r="F169" s="64"/>
      <c r="G169" s="25" t="s">
        <v>85</v>
      </c>
      <c r="H169" s="60"/>
      <c r="I169" s="68"/>
      <c r="N169" s="2">
        <f>COUNTIF(N2:N134, "Israel")</f>
        <v>0</v>
      </c>
      <c r="O169" s="2">
        <f>COUNTIF(O2:O134, "Spain")</f>
        <v>3</v>
      </c>
    </row>
    <row r="170" spans="4:18">
      <c r="D170" s="56">
        <v>1399</v>
      </c>
      <c r="E170" s="56">
        <v>0</v>
      </c>
      <c r="G170" s="25" t="s">
        <v>95</v>
      </c>
      <c r="H170" s="27"/>
      <c r="N170" s="2" t="s">
        <v>42</v>
      </c>
      <c r="O170" s="2" t="s">
        <v>99</v>
      </c>
    </row>
    <row r="171" spans="4:18">
      <c r="D171" s="56">
        <v>1499</v>
      </c>
      <c r="E171" s="56">
        <v>0</v>
      </c>
      <c r="G171" s="25" t="s">
        <v>96</v>
      </c>
      <c r="H171" s="25"/>
      <c r="N171" s="2">
        <f>COUNTIF(N2:N134, "Italy")</f>
        <v>1</v>
      </c>
      <c r="O171" s="2">
        <f>COUNTIF(O2:O134, "Sweden")</f>
        <v>1</v>
      </c>
    </row>
    <row r="172" spans="4:18">
      <c r="H172" s="25"/>
      <c r="N172" s="2" t="s">
        <v>40</v>
      </c>
      <c r="O172" s="2" t="s">
        <v>101</v>
      </c>
    </row>
    <row r="173" spans="4:18">
      <c r="H173" s="25"/>
      <c r="N173" s="2">
        <f>COUNTIF(N2:N134, "Jamaica")</f>
        <v>1</v>
      </c>
      <c r="O173" s="2">
        <f>COUNTIF(O2:O134, "Turkey")</f>
        <v>1</v>
      </c>
    </row>
    <row r="174" spans="4:18">
      <c r="H174" s="25"/>
      <c r="N174" s="2" t="s">
        <v>45</v>
      </c>
      <c r="O174" s="2" t="s">
        <v>55</v>
      </c>
    </row>
    <row r="175" spans="4:18">
      <c r="H175" s="25"/>
      <c r="N175" s="2">
        <f>COUNTIF(N2:N134, "Japan")</f>
        <v>0</v>
      </c>
    </row>
    <row r="176" spans="4:18">
      <c r="H176" s="25"/>
      <c r="N176" s="2" t="s">
        <v>39</v>
      </c>
    </row>
    <row r="177" spans="8:15">
      <c r="H177" s="25"/>
      <c r="N177" s="2">
        <f>COUNTIF(N2:N134, "Kyrgystan")</f>
        <v>0</v>
      </c>
    </row>
    <row r="178" spans="8:15">
      <c r="H178" s="25"/>
      <c r="N178" s="2" t="s">
        <v>115</v>
      </c>
    </row>
    <row r="179" spans="8:15">
      <c r="H179" s="25"/>
      <c r="N179" s="2">
        <f>COUNTIF(N2:N134, "Lebanon")</f>
        <v>1</v>
      </c>
    </row>
    <row r="180" spans="8:15">
      <c r="H180" s="25"/>
      <c r="N180" s="2" t="s">
        <v>110</v>
      </c>
    </row>
    <row r="181" spans="8:15">
      <c r="H181" s="25"/>
      <c r="N181" s="2">
        <f>COUNTIF(N2:N134, "Liberia")</f>
        <v>1</v>
      </c>
    </row>
    <row r="182" spans="8:15">
      <c r="H182" s="25"/>
      <c r="N182" s="2" t="s">
        <v>111</v>
      </c>
    </row>
    <row r="183" spans="8:15">
      <c r="H183" s="25"/>
      <c r="N183" s="2">
        <f>COUNTIF(N2:N134, "Nigeria")</f>
        <v>2</v>
      </c>
      <c r="O183" s="26"/>
    </row>
    <row r="184" spans="8:15">
      <c r="N184" s="2" t="s">
        <v>91</v>
      </c>
      <c r="O184" s="26"/>
    </row>
    <row r="185" spans="8:15">
      <c r="N185" s="2">
        <f>COUNTIF(N2:N134, "Peru")</f>
        <v>1</v>
      </c>
    </row>
    <row r="186" spans="8:15">
      <c r="N186" s="2" t="s">
        <v>113</v>
      </c>
    </row>
    <row r="187" spans="8:15">
      <c r="N187" s="2">
        <f>COUNTIF(N2:N134, "Pakistan")</f>
        <v>1</v>
      </c>
    </row>
    <row r="188" spans="8:15">
      <c r="N188" s="2" t="s">
        <v>109</v>
      </c>
    </row>
    <row r="189" spans="8:15">
      <c r="N189" s="2">
        <f>COUNTIF(N2:N134, "Spain")</f>
        <v>3</v>
      </c>
    </row>
    <row r="190" spans="8:15">
      <c r="N190" s="2" t="s">
        <v>99</v>
      </c>
    </row>
    <row r="191" spans="8:15">
      <c r="N191" s="2">
        <f>COUNTIF(N2:N134, "South Africa")</f>
        <v>1</v>
      </c>
    </row>
    <row r="192" spans="8:15">
      <c r="N192" s="2" t="s">
        <v>114</v>
      </c>
    </row>
    <row r="193" spans="14:14">
      <c r="N193" s="2">
        <f>COUNTIF(N2:N134, "South Korea")</f>
        <v>1</v>
      </c>
    </row>
    <row r="194" spans="14:14">
      <c r="N194" s="2" t="s">
        <v>106</v>
      </c>
    </row>
    <row r="195" spans="14:14">
      <c r="N195" s="2">
        <f>COUNTIF(N2:N134, "Sweden")</f>
        <v>1</v>
      </c>
    </row>
    <row r="196" spans="14:14">
      <c r="N196" s="2" t="s">
        <v>101</v>
      </c>
    </row>
    <row r="197" spans="14:14">
      <c r="N197" s="2">
        <f>COUNTIF(N2:N134, "Ukraine")</f>
        <v>0</v>
      </c>
    </row>
    <row r="198" spans="14:14">
      <c r="N198" s="2" t="s">
        <v>34</v>
      </c>
    </row>
    <row r="199" spans="14:14">
      <c r="N199" s="2">
        <f>COUNTIF(N2:N134, "Vietnam")</f>
        <v>2</v>
      </c>
    </row>
    <row r="200" spans="14:14">
      <c r="N200" s="2" t="s">
        <v>38</v>
      </c>
    </row>
    <row r="201" spans="14:14">
      <c r="N201" s="2">
        <f>COUNTIF(N2:N134, "Turkey")</f>
        <v>0</v>
      </c>
    </row>
    <row r="202" spans="14:14">
      <c r="N202" s="2" t="s">
        <v>55</v>
      </c>
    </row>
    <row r="203" spans="14:14">
      <c r="N203" s="26"/>
    </row>
    <row r="205" spans="14:14">
      <c r="N205" s="26"/>
    </row>
    <row r="206" spans="14:14">
      <c r="N206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DE1-6D1F-4D14-8D7D-FA34EC3B9399}">
  <dimension ref="B1:U182"/>
  <sheetViews>
    <sheetView topLeftCell="A143" workbookViewId="0">
      <selection activeCell="B127" sqref="B127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44140625" style="56" customWidth="1"/>
    <col min="5" max="5" width="10.5546875" style="56" customWidth="1"/>
    <col min="6" max="6" width="5.44140625" style="56" customWidth="1"/>
    <col min="7" max="8" width="6.88671875" style="56" customWidth="1"/>
    <col min="9" max="9" width="7.44140625" style="56" customWidth="1"/>
    <col min="10" max="10" width="10.6640625" style="56" customWidth="1"/>
    <col min="11" max="11" width="8.109375" style="56" customWidth="1"/>
    <col min="12" max="13" width="6" style="56" customWidth="1"/>
    <col min="14" max="14" width="16.88671875" style="56" customWidth="1"/>
    <col min="15" max="15" width="17.33203125" style="56" customWidth="1"/>
    <col min="16" max="16" width="9.5546875" style="56" customWidth="1"/>
    <col min="17" max="17" width="17" style="56" customWidth="1"/>
    <col min="18" max="18" width="14.44140625" style="56"/>
    <col min="19" max="19" width="7.109375" style="56" customWidth="1"/>
    <col min="20" max="20" width="23.5546875" style="56" customWidth="1"/>
    <col min="21" max="21" width="30.33203125" style="56" customWidth="1"/>
    <col min="22" max="16384" width="14.44140625" style="56"/>
  </cols>
  <sheetData>
    <row r="1" spans="2:21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4</v>
      </c>
      <c r="L1" s="16" t="s">
        <v>5</v>
      </c>
      <c r="M1" s="17" t="s">
        <v>50</v>
      </c>
      <c r="N1" s="17" t="s">
        <v>6</v>
      </c>
      <c r="O1" s="17" t="s">
        <v>343</v>
      </c>
      <c r="P1" s="17" t="s">
        <v>344</v>
      </c>
      <c r="Q1" s="17" t="s">
        <v>8</v>
      </c>
      <c r="R1" s="17" t="s">
        <v>9</v>
      </c>
      <c r="S1" s="17" t="s">
        <v>10</v>
      </c>
      <c r="T1" s="17" t="s">
        <v>7</v>
      </c>
      <c r="U1" s="18" t="s">
        <v>11</v>
      </c>
    </row>
    <row r="2" spans="2:21" ht="25.5" customHeight="1">
      <c r="B2" s="51" t="s">
        <v>617</v>
      </c>
      <c r="C2" s="14" t="s">
        <v>618</v>
      </c>
      <c r="D2" s="52">
        <v>42735</v>
      </c>
      <c r="E2" s="52">
        <v>42737</v>
      </c>
      <c r="F2" s="53">
        <v>1</v>
      </c>
      <c r="G2" s="53">
        <v>336</v>
      </c>
      <c r="H2" s="53">
        <f>G134/F134</f>
        <v>364.37121212121212</v>
      </c>
      <c r="I2" s="14" t="s">
        <v>12</v>
      </c>
      <c r="J2" s="14" t="s">
        <v>21</v>
      </c>
      <c r="K2" s="54" t="s">
        <v>122</v>
      </c>
      <c r="L2" s="54">
        <v>1</v>
      </c>
      <c r="M2" s="53"/>
      <c r="N2" s="14" t="s">
        <v>29</v>
      </c>
      <c r="O2" s="14" t="s">
        <v>28</v>
      </c>
      <c r="P2" s="14" t="s">
        <v>107</v>
      </c>
      <c r="Q2" s="14" t="s">
        <v>14</v>
      </c>
      <c r="R2" s="14" t="s">
        <v>14</v>
      </c>
      <c r="S2" s="14" t="s">
        <v>16</v>
      </c>
      <c r="T2" s="14" t="s">
        <v>619</v>
      </c>
      <c r="U2" s="55" t="s">
        <v>429</v>
      </c>
    </row>
    <row r="3" spans="2:21" ht="12.75" customHeight="1">
      <c r="B3" s="6" t="s">
        <v>620</v>
      </c>
      <c r="C3" s="7" t="s">
        <v>621</v>
      </c>
      <c r="D3" s="58">
        <v>42732</v>
      </c>
      <c r="E3" s="58">
        <v>42738</v>
      </c>
      <c r="F3" s="57">
        <v>1</v>
      </c>
      <c r="G3" s="57">
        <v>372</v>
      </c>
      <c r="H3" s="57">
        <f>G134/F134</f>
        <v>364.37121212121212</v>
      </c>
      <c r="I3" s="7" t="s">
        <v>12</v>
      </c>
      <c r="J3" s="7" t="s">
        <v>21</v>
      </c>
      <c r="K3" s="7" t="s">
        <v>122</v>
      </c>
      <c r="L3" s="57"/>
      <c r="M3" s="57"/>
      <c r="N3" s="7" t="s">
        <v>32</v>
      </c>
      <c r="O3" s="7" t="s">
        <v>32</v>
      </c>
      <c r="P3" s="7"/>
      <c r="Q3" s="7" t="s">
        <v>14</v>
      </c>
      <c r="R3" s="7" t="s">
        <v>14</v>
      </c>
      <c r="S3" s="7" t="s">
        <v>17</v>
      </c>
      <c r="T3" s="7" t="s">
        <v>428</v>
      </c>
      <c r="U3" s="10" t="s">
        <v>123</v>
      </c>
    </row>
    <row r="4" spans="2:21" ht="12.75" customHeight="1">
      <c r="B4" s="6" t="s">
        <v>622</v>
      </c>
      <c r="C4" s="7" t="s">
        <v>623</v>
      </c>
      <c r="D4" s="58">
        <v>42731</v>
      </c>
      <c r="E4" s="58">
        <v>42739</v>
      </c>
      <c r="F4" s="57">
        <v>1</v>
      </c>
      <c r="G4" s="57">
        <v>973</v>
      </c>
      <c r="H4" s="57">
        <f>G134/F134</f>
        <v>364.37121212121212</v>
      </c>
      <c r="I4" s="7" t="s">
        <v>13</v>
      </c>
      <c r="J4" s="7" t="s">
        <v>22</v>
      </c>
      <c r="K4" s="7" t="s">
        <v>122</v>
      </c>
      <c r="L4" s="57"/>
      <c r="M4" s="57"/>
      <c r="N4" s="7" t="s">
        <v>29</v>
      </c>
      <c r="O4" s="7" t="s">
        <v>29</v>
      </c>
      <c r="P4" s="7"/>
      <c r="Q4" s="7" t="s">
        <v>14</v>
      </c>
      <c r="R4" s="7" t="s">
        <v>14</v>
      </c>
      <c r="S4" s="7" t="s">
        <v>16</v>
      </c>
      <c r="T4" s="57"/>
      <c r="U4" s="10" t="s">
        <v>624</v>
      </c>
    </row>
    <row r="5" spans="2:21" ht="25.5" customHeight="1">
      <c r="B5" s="6" t="s">
        <v>625</v>
      </c>
      <c r="C5" s="7" t="s">
        <v>626</v>
      </c>
      <c r="D5" s="58">
        <v>42671</v>
      </c>
      <c r="E5" s="58">
        <v>42741</v>
      </c>
      <c r="F5" s="57">
        <v>1</v>
      </c>
      <c r="G5" s="57">
        <v>466</v>
      </c>
      <c r="H5" s="57">
        <f>G134/F134</f>
        <v>364.37121212121212</v>
      </c>
      <c r="I5" s="7" t="s">
        <v>12</v>
      </c>
      <c r="J5" s="7" t="s">
        <v>21</v>
      </c>
      <c r="K5" s="7" t="s">
        <v>122</v>
      </c>
      <c r="L5" s="57"/>
      <c r="M5" s="57"/>
      <c r="N5" s="7" t="s">
        <v>29</v>
      </c>
      <c r="O5" s="7" t="s">
        <v>29</v>
      </c>
      <c r="P5" s="7"/>
      <c r="Q5" s="7" t="s">
        <v>14</v>
      </c>
      <c r="R5" s="7" t="s">
        <v>14</v>
      </c>
      <c r="S5" s="7" t="s">
        <v>17</v>
      </c>
      <c r="T5" s="7" t="s">
        <v>428</v>
      </c>
      <c r="U5" s="10" t="s">
        <v>123</v>
      </c>
    </row>
    <row r="6" spans="2:21" ht="12.75" customHeight="1">
      <c r="B6" s="6" t="s">
        <v>627</v>
      </c>
      <c r="C6" s="7" t="s">
        <v>628</v>
      </c>
      <c r="D6" s="58">
        <v>42742</v>
      </c>
      <c r="E6" s="58">
        <v>42748</v>
      </c>
      <c r="F6" s="57">
        <v>1</v>
      </c>
      <c r="G6" s="57">
        <v>95</v>
      </c>
      <c r="H6" s="57">
        <f>G134/F134</f>
        <v>364.37121212121212</v>
      </c>
      <c r="I6" s="7" t="s">
        <v>13</v>
      </c>
      <c r="J6" s="7" t="s">
        <v>22</v>
      </c>
      <c r="K6" s="7" t="s">
        <v>122</v>
      </c>
      <c r="L6" s="57"/>
      <c r="M6" s="57"/>
      <c r="N6" s="7" t="s">
        <v>33</v>
      </c>
      <c r="O6" s="7" t="s">
        <v>33</v>
      </c>
      <c r="P6" s="7"/>
      <c r="Q6" s="7" t="s">
        <v>15</v>
      </c>
      <c r="R6" s="7" t="s">
        <v>15</v>
      </c>
      <c r="S6" s="7" t="s">
        <v>16</v>
      </c>
      <c r="T6" s="57"/>
      <c r="U6" s="10" t="s">
        <v>629</v>
      </c>
    </row>
    <row r="7" spans="2:21" ht="25.5" customHeight="1">
      <c r="B7" s="11" t="s">
        <v>630</v>
      </c>
      <c r="C7" s="12" t="s">
        <v>631</v>
      </c>
      <c r="D7" s="58">
        <v>42739</v>
      </c>
      <c r="E7" s="58">
        <v>42750</v>
      </c>
      <c r="F7" s="57">
        <v>1</v>
      </c>
      <c r="G7" s="57">
        <v>992</v>
      </c>
      <c r="H7" s="57">
        <f>G134/F134</f>
        <v>364.37121212121212</v>
      </c>
      <c r="I7" s="7" t="s">
        <v>13</v>
      </c>
      <c r="J7" s="7" t="s">
        <v>21</v>
      </c>
      <c r="K7" s="7" t="s">
        <v>122</v>
      </c>
      <c r="L7" s="57"/>
      <c r="M7" s="57"/>
      <c r="N7" s="7" t="s">
        <v>29</v>
      </c>
      <c r="O7" s="7" t="s">
        <v>29</v>
      </c>
      <c r="P7" s="7"/>
      <c r="Q7" s="7" t="s">
        <v>14</v>
      </c>
      <c r="R7" s="7" t="s">
        <v>14</v>
      </c>
      <c r="S7" s="7" t="s">
        <v>17</v>
      </c>
      <c r="T7" s="7" t="s">
        <v>428</v>
      </c>
      <c r="U7" s="10" t="s">
        <v>123</v>
      </c>
    </row>
    <row r="8" spans="2:21" ht="12.75" customHeight="1">
      <c r="B8" s="11" t="s">
        <v>632</v>
      </c>
      <c r="C8" s="12" t="s">
        <v>633</v>
      </c>
      <c r="D8" s="58">
        <v>42750</v>
      </c>
      <c r="E8" s="58">
        <v>42755</v>
      </c>
      <c r="F8" s="57">
        <v>1</v>
      </c>
      <c r="G8" s="57">
        <v>431</v>
      </c>
      <c r="H8" s="57">
        <f>G134/F134</f>
        <v>364.37121212121212</v>
      </c>
      <c r="I8" s="7" t="s">
        <v>13</v>
      </c>
      <c r="J8" s="7" t="s">
        <v>22</v>
      </c>
      <c r="K8" s="7" t="s">
        <v>118</v>
      </c>
      <c r="L8" s="57"/>
      <c r="M8" s="57"/>
      <c r="N8" s="7" t="s">
        <v>34</v>
      </c>
      <c r="O8" s="7" t="s">
        <v>33</v>
      </c>
      <c r="P8" s="7" t="s">
        <v>102</v>
      </c>
      <c r="Q8" s="7" t="s">
        <v>15</v>
      </c>
      <c r="R8" s="7" t="s">
        <v>14</v>
      </c>
      <c r="S8" s="7" t="s">
        <v>17</v>
      </c>
      <c r="T8" s="7" t="s">
        <v>634</v>
      </c>
      <c r="U8" s="10" t="s">
        <v>123</v>
      </c>
    </row>
    <row r="9" spans="2:21" ht="25.5" customHeight="1">
      <c r="B9" s="6" t="s">
        <v>635</v>
      </c>
      <c r="C9" s="7" t="s">
        <v>636</v>
      </c>
      <c r="D9" s="58">
        <v>42757</v>
      </c>
      <c r="E9" s="58">
        <v>42761</v>
      </c>
      <c r="F9" s="57">
        <v>1</v>
      </c>
      <c r="G9" s="57">
        <v>351</v>
      </c>
      <c r="H9" s="57">
        <f>G134/F134</f>
        <v>364.37121212121212</v>
      </c>
      <c r="I9" s="7" t="s">
        <v>13</v>
      </c>
      <c r="J9" s="7" t="s">
        <v>21</v>
      </c>
      <c r="K9" s="7" t="s">
        <v>122</v>
      </c>
      <c r="L9" s="57"/>
      <c r="M9" s="57"/>
      <c r="N9" s="7" t="s">
        <v>29</v>
      </c>
      <c r="O9" s="7" t="s">
        <v>29</v>
      </c>
      <c r="P9" s="7"/>
      <c r="Q9" s="7" t="s">
        <v>14</v>
      </c>
      <c r="R9" s="7" t="s">
        <v>14</v>
      </c>
      <c r="S9" s="7" t="s">
        <v>17</v>
      </c>
      <c r="T9" s="57"/>
      <c r="U9" s="10" t="s">
        <v>579</v>
      </c>
    </row>
    <row r="10" spans="2:21" ht="12.75" customHeight="1">
      <c r="B10" s="6" t="s">
        <v>637</v>
      </c>
      <c r="C10" s="7" t="s">
        <v>618</v>
      </c>
      <c r="D10" s="58">
        <v>42743</v>
      </c>
      <c r="E10" s="58">
        <v>42772</v>
      </c>
      <c r="F10" s="57">
        <v>1</v>
      </c>
      <c r="G10" s="57">
        <v>518</v>
      </c>
      <c r="H10" s="57">
        <f>G134/F134</f>
        <v>364.37121212121212</v>
      </c>
      <c r="I10" s="7" t="s">
        <v>12</v>
      </c>
      <c r="J10" s="7" t="s">
        <v>22</v>
      </c>
      <c r="K10" s="7" t="s">
        <v>122</v>
      </c>
      <c r="L10" s="57">
        <v>1</v>
      </c>
      <c r="M10" s="57"/>
      <c r="N10" s="7" t="s">
        <v>29</v>
      </c>
      <c r="O10" s="7" t="s">
        <v>28</v>
      </c>
      <c r="P10" s="7" t="s">
        <v>107</v>
      </c>
      <c r="Q10" s="7" t="s">
        <v>14</v>
      </c>
      <c r="R10" s="7" t="s">
        <v>14</v>
      </c>
      <c r="S10" s="7" t="s">
        <v>16</v>
      </c>
      <c r="T10" s="7" t="s">
        <v>638</v>
      </c>
      <c r="U10" s="10" t="s">
        <v>130</v>
      </c>
    </row>
    <row r="11" spans="2:21" ht="25.5" customHeight="1">
      <c r="B11" s="6" t="s">
        <v>639</v>
      </c>
      <c r="C11" s="7" t="s">
        <v>631</v>
      </c>
      <c r="D11" s="58">
        <v>42755</v>
      </c>
      <c r="E11" s="58">
        <v>42772</v>
      </c>
      <c r="F11" s="57">
        <v>1</v>
      </c>
      <c r="G11" s="57">
        <v>800</v>
      </c>
      <c r="H11" s="57">
        <f>G134/F134</f>
        <v>364.37121212121212</v>
      </c>
      <c r="I11" s="7" t="s">
        <v>13</v>
      </c>
      <c r="J11" s="7" t="s">
        <v>21</v>
      </c>
      <c r="K11" s="7" t="s">
        <v>122</v>
      </c>
      <c r="L11" s="57"/>
      <c r="M11" s="57"/>
      <c r="N11" s="7" t="s">
        <v>29</v>
      </c>
      <c r="O11" s="7" t="s">
        <v>29</v>
      </c>
      <c r="P11" s="7"/>
      <c r="Q11" s="7" t="s">
        <v>14</v>
      </c>
      <c r="R11" s="7" t="s">
        <v>14</v>
      </c>
      <c r="S11" s="7" t="s">
        <v>17</v>
      </c>
      <c r="T11" s="7" t="s">
        <v>428</v>
      </c>
      <c r="U11" s="10" t="s">
        <v>123</v>
      </c>
    </row>
    <row r="12" spans="2:21" ht="25.5" customHeight="1">
      <c r="B12" s="6" t="s">
        <v>640</v>
      </c>
      <c r="C12" s="7" t="s">
        <v>641</v>
      </c>
      <c r="D12" s="58">
        <v>42773</v>
      </c>
      <c r="E12" s="58">
        <v>42774</v>
      </c>
      <c r="F12" s="57">
        <v>1</v>
      </c>
      <c r="G12" s="57">
        <v>144</v>
      </c>
      <c r="H12" s="57">
        <f>G134/F134</f>
        <v>364.37121212121212</v>
      </c>
      <c r="I12" s="7" t="s">
        <v>12</v>
      </c>
      <c r="J12" s="7" t="s">
        <v>22</v>
      </c>
      <c r="K12" s="7" t="s">
        <v>122</v>
      </c>
      <c r="L12" s="57"/>
      <c r="M12" s="57"/>
      <c r="N12" s="7" t="s">
        <v>29</v>
      </c>
      <c r="O12" s="7" t="s">
        <v>29</v>
      </c>
      <c r="P12" s="7"/>
      <c r="Q12" s="7" t="s">
        <v>14</v>
      </c>
      <c r="R12" s="7" t="s">
        <v>14</v>
      </c>
      <c r="S12" s="7" t="s">
        <v>16</v>
      </c>
      <c r="T12" s="7" t="s">
        <v>428</v>
      </c>
      <c r="U12" s="10" t="s">
        <v>123</v>
      </c>
    </row>
    <row r="13" spans="2:21" ht="12.75" customHeight="1">
      <c r="B13" s="6" t="s">
        <v>642</v>
      </c>
      <c r="C13" s="7" t="s">
        <v>367</v>
      </c>
      <c r="D13" s="58">
        <v>42778</v>
      </c>
      <c r="E13" s="58">
        <v>42780</v>
      </c>
      <c r="F13" s="57">
        <v>1</v>
      </c>
      <c r="G13" s="57">
        <v>336</v>
      </c>
      <c r="H13" s="57">
        <f>G134/F134</f>
        <v>364.37121212121212</v>
      </c>
      <c r="I13" s="7" t="s">
        <v>13</v>
      </c>
      <c r="J13" s="7" t="s">
        <v>22</v>
      </c>
      <c r="K13" s="7" t="s">
        <v>118</v>
      </c>
      <c r="L13" s="57"/>
      <c r="M13" s="57"/>
      <c r="N13" s="7" t="s">
        <v>32</v>
      </c>
      <c r="O13" s="7" t="s">
        <v>32</v>
      </c>
      <c r="P13" s="7"/>
      <c r="Q13" s="7" t="s">
        <v>14</v>
      </c>
      <c r="R13" s="7" t="s">
        <v>14</v>
      </c>
      <c r="S13" s="7" t="s">
        <v>16</v>
      </c>
      <c r="T13" s="57"/>
      <c r="U13" s="10" t="s">
        <v>384</v>
      </c>
    </row>
    <row r="14" spans="2:21" ht="12.75" customHeight="1">
      <c r="B14" s="6" t="s">
        <v>643</v>
      </c>
      <c r="C14" s="7" t="s">
        <v>258</v>
      </c>
      <c r="D14" s="58">
        <v>42781</v>
      </c>
      <c r="E14" s="58">
        <v>42821</v>
      </c>
      <c r="F14" s="57">
        <v>1</v>
      </c>
      <c r="G14" s="57">
        <v>312</v>
      </c>
      <c r="H14" s="57">
        <f>G134/F134</f>
        <v>364.37121212121212</v>
      </c>
      <c r="I14" s="7" t="s">
        <v>13</v>
      </c>
      <c r="J14" s="7" t="s">
        <v>22</v>
      </c>
      <c r="K14" s="7" t="s">
        <v>122</v>
      </c>
      <c r="L14" s="57"/>
      <c r="M14" s="57"/>
      <c r="N14" s="7" t="s">
        <v>32</v>
      </c>
      <c r="O14" s="7" t="s">
        <v>32</v>
      </c>
      <c r="P14" s="7"/>
      <c r="Q14" s="7" t="s">
        <v>14</v>
      </c>
      <c r="R14" s="7" t="s">
        <v>15</v>
      </c>
      <c r="S14" s="7" t="s">
        <v>16</v>
      </c>
      <c r="T14" s="7" t="s">
        <v>644</v>
      </c>
      <c r="U14" s="10" t="s">
        <v>260</v>
      </c>
    </row>
    <row r="15" spans="2:21" ht="12.75" customHeight="1">
      <c r="B15" s="6" t="s">
        <v>645</v>
      </c>
      <c r="C15" s="7" t="s">
        <v>462</v>
      </c>
      <c r="D15" s="58">
        <v>42782</v>
      </c>
      <c r="E15" s="58">
        <v>42785</v>
      </c>
      <c r="F15" s="57">
        <v>1</v>
      </c>
      <c r="G15" s="57">
        <v>364</v>
      </c>
      <c r="H15" s="57">
        <f>G134/F134</f>
        <v>364.37121212121212</v>
      </c>
      <c r="I15" s="7" t="s">
        <v>13</v>
      </c>
      <c r="J15" s="7" t="s">
        <v>21</v>
      </c>
      <c r="K15" s="7" t="s">
        <v>122</v>
      </c>
      <c r="L15" s="57">
        <v>1</v>
      </c>
      <c r="M15" s="57"/>
      <c r="N15" s="7" t="s">
        <v>29</v>
      </c>
      <c r="O15" s="7" t="s">
        <v>29</v>
      </c>
      <c r="P15" s="7"/>
      <c r="Q15" s="7" t="s">
        <v>14</v>
      </c>
      <c r="R15" s="7" t="s">
        <v>14</v>
      </c>
      <c r="S15" s="7" t="s">
        <v>16</v>
      </c>
      <c r="T15" s="7" t="s">
        <v>644</v>
      </c>
      <c r="U15" s="10" t="s">
        <v>208</v>
      </c>
    </row>
    <row r="16" spans="2:21" ht="25.5" customHeight="1">
      <c r="B16" s="6" t="s">
        <v>646</v>
      </c>
      <c r="C16" s="7" t="s">
        <v>647</v>
      </c>
      <c r="D16" s="58">
        <v>42786</v>
      </c>
      <c r="E16" s="58">
        <v>42786</v>
      </c>
      <c r="F16" s="57">
        <v>1</v>
      </c>
      <c r="G16" s="57">
        <v>58</v>
      </c>
      <c r="H16" s="57">
        <f>G134/F134</f>
        <v>364.37121212121212</v>
      </c>
      <c r="I16" s="7" t="s">
        <v>13</v>
      </c>
      <c r="J16" s="7" t="s">
        <v>22</v>
      </c>
      <c r="K16" s="7" t="s">
        <v>118</v>
      </c>
      <c r="L16" s="57"/>
      <c r="M16" s="57"/>
      <c r="N16" s="7" t="s">
        <v>32</v>
      </c>
      <c r="O16" s="7" t="s">
        <v>32</v>
      </c>
      <c r="P16" s="7"/>
      <c r="Q16" s="7" t="s">
        <v>14</v>
      </c>
      <c r="R16" s="7" t="s">
        <v>15</v>
      </c>
      <c r="S16" s="7" t="s">
        <v>16</v>
      </c>
      <c r="T16" s="57"/>
      <c r="U16" s="10" t="s">
        <v>629</v>
      </c>
    </row>
    <row r="17" spans="2:21" ht="25.5" customHeight="1">
      <c r="B17" s="6" t="s">
        <v>648</v>
      </c>
      <c r="C17" s="7" t="s">
        <v>647</v>
      </c>
      <c r="D17" s="58">
        <v>42786</v>
      </c>
      <c r="E17" s="58">
        <v>42786</v>
      </c>
      <c r="F17" s="57">
        <v>1</v>
      </c>
      <c r="G17" s="57">
        <v>58</v>
      </c>
      <c r="H17" s="57">
        <f>G134/F134</f>
        <v>364.37121212121212</v>
      </c>
      <c r="I17" s="7" t="s">
        <v>13</v>
      </c>
      <c r="J17" s="7" t="s">
        <v>22</v>
      </c>
      <c r="K17" s="7" t="s">
        <v>118</v>
      </c>
      <c r="L17" s="57"/>
      <c r="M17" s="57"/>
      <c r="N17" s="7" t="s">
        <v>32</v>
      </c>
      <c r="O17" s="7" t="s">
        <v>32</v>
      </c>
      <c r="P17" s="7"/>
      <c r="Q17" s="7" t="s">
        <v>14</v>
      </c>
      <c r="R17" s="7" t="s">
        <v>15</v>
      </c>
      <c r="S17" s="7" t="s">
        <v>16</v>
      </c>
      <c r="T17" s="57"/>
      <c r="U17" s="10" t="s">
        <v>629</v>
      </c>
    </row>
    <row r="18" spans="2:21" ht="12.75" customHeight="1">
      <c r="B18" s="6" t="s">
        <v>649</v>
      </c>
      <c r="C18" s="7" t="s">
        <v>240</v>
      </c>
      <c r="D18" s="58">
        <v>42783</v>
      </c>
      <c r="E18" s="58">
        <v>42787</v>
      </c>
      <c r="F18" s="57">
        <v>1</v>
      </c>
      <c r="G18" s="57">
        <v>263</v>
      </c>
      <c r="H18" s="57">
        <f>G134/F134</f>
        <v>364.37121212121212</v>
      </c>
      <c r="I18" s="7" t="s">
        <v>13</v>
      </c>
      <c r="J18" s="7" t="s">
        <v>22</v>
      </c>
      <c r="K18" s="7" t="s">
        <v>122</v>
      </c>
      <c r="L18" s="57">
        <v>1</v>
      </c>
      <c r="M18" s="57"/>
      <c r="N18" s="7" t="s">
        <v>29</v>
      </c>
      <c r="O18" s="7" t="s">
        <v>29</v>
      </c>
      <c r="P18" s="7"/>
      <c r="Q18" s="7" t="s">
        <v>14</v>
      </c>
      <c r="R18" s="7" t="s">
        <v>14</v>
      </c>
      <c r="S18" s="7" t="s">
        <v>17</v>
      </c>
      <c r="T18" s="7" t="s">
        <v>428</v>
      </c>
      <c r="U18" s="10" t="s">
        <v>123</v>
      </c>
    </row>
    <row r="19" spans="2:21" ht="12.75" customHeight="1">
      <c r="B19" s="6" t="s">
        <v>650</v>
      </c>
      <c r="C19" s="7" t="s">
        <v>651</v>
      </c>
      <c r="D19" s="58">
        <v>42755</v>
      </c>
      <c r="E19" s="58">
        <v>42789</v>
      </c>
      <c r="F19" s="57">
        <v>1</v>
      </c>
      <c r="G19" s="57">
        <v>470</v>
      </c>
      <c r="H19" s="57">
        <f>G134/F134</f>
        <v>364.37121212121212</v>
      </c>
      <c r="I19" s="7" t="s">
        <v>12</v>
      </c>
      <c r="J19" s="7" t="s">
        <v>21</v>
      </c>
      <c r="K19" s="7" t="s">
        <v>118</v>
      </c>
      <c r="L19" s="57"/>
      <c r="M19" s="57"/>
      <c r="N19" s="7" t="s">
        <v>29</v>
      </c>
      <c r="O19" s="7" t="s">
        <v>29</v>
      </c>
      <c r="P19" s="7"/>
      <c r="Q19" s="7" t="s">
        <v>14</v>
      </c>
      <c r="R19" s="7" t="s">
        <v>14</v>
      </c>
      <c r="S19" s="7" t="s">
        <v>16</v>
      </c>
      <c r="T19" s="57"/>
      <c r="U19" s="10" t="s">
        <v>432</v>
      </c>
    </row>
    <row r="20" spans="2:21" ht="12.75" customHeight="1">
      <c r="B20" s="6" t="s">
        <v>652</v>
      </c>
      <c r="C20" s="7" t="s">
        <v>653</v>
      </c>
      <c r="D20" s="58">
        <v>42790</v>
      </c>
      <c r="E20" s="58">
        <v>42790</v>
      </c>
      <c r="F20" s="57">
        <v>1</v>
      </c>
      <c r="G20" s="57">
        <v>31</v>
      </c>
      <c r="H20" s="57">
        <f>G134/F134</f>
        <v>364.37121212121212</v>
      </c>
      <c r="I20" s="7" t="s">
        <v>12</v>
      </c>
      <c r="J20" s="7" t="s">
        <v>22</v>
      </c>
      <c r="K20" s="7" t="s">
        <v>122</v>
      </c>
      <c r="L20" s="57">
        <v>1</v>
      </c>
      <c r="M20" s="57"/>
      <c r="N20" s="7" t="s">
        <v>29</v>
      </c>
      <c r="O20" s="7" t="s">
        <v>29</v>
      </c>
      <c r="P20" s="7"/>
      <c r="Q20" s="7" t="s">
        <v>14</v>
      </c>
      <c r="R20" s="7" t="s">
        <v>14</v>
      </c>
      <c r="S20" s="7" t="s">
        <v>16</v>
      </c>
      <c r="T20" s="57"/>
      <c r="U20" s="10" t="s">
        <v>166</v>
      </c>
    </row>
    <row r="21" spans="2:21" ht="12.75" customHeight="1">
      <c r="B21" s="6" t="s">
        <v>654</v>
      </c>
      <c r="C21" s="7" t="s">
        <v>655</v>
      </c>
      <c r="D21" s="58">
        <v>42787</v>
      </c>
      <c r="E21" s="58">
        <v>42793</v>
      </c>
      <c r="F21" s="57">
        <v>1</v>
      </c>
      <c r="G21" s="57">
        <v>601</v>
      </c>
      <c r="H21" s="57">
        <f>G134/F134</f>
        <v>364.37121212121212</v>
      </c>
      <c r="I21" s="7" t="s">
        <v>13</v>
      </c>
      <c r="J21" s="7" t="s">
        <v>22</v>
      </c>
      <c r="K21" s="7" t="s">
        <v>122</v>
      </c>
      <c r="L21" s="57"/>
      <c r="M21" s="57"/>
      <c r="N21" s="7" t="s">
        <v>29</v>
      </c>
      <c r="O21" s="7" t="s">
        <v>29</v>
      </c>
      <c r="P21" s="7"/>
      <c r="Q21" s="7" t="s">
        <v>14</v>
      </c>
      <c r="R21" s="7" t="s">
        <v>14</v>
      </c>
      <c r="S21" s="7" t="s">
        <v>16</v>
      </c>
      <c r="T21" s="7" t="s">
        <v>644</v>
      </c>
      <c r="U21" s="10" t="s">
        <v>156</v>
      </c>
    </row>
    <row r="22" spans="2:21" ht="12.75" customHeight="1">
      <c r="B22" s="6" t="s">
        <v>656</v>
      </c>
      <c r="C22" s="7" t="s">
        <v>657</v>
      </c>
      <c r="D22" s="58">
        <v>42793</v>
      </c>
      <c r="E22" s="58">
        <v>42794</v>
      </c>
      <c r="F22" s="57">
        <v>1</v>
      </c>
      <c r="G22" s="57">
        <v>227</v>
      </c>
      <c r="H22" s="57">
        <f>G134/F134</f>
        <v>364.37121212121212</v>
      </c>
      <c r="I22" s="7" t="s">
        <v>13</v>
      </c>
      <c r="J22" s="7" t="s">
        <v>22</v>
      </c>
      <c r="K22" s="7" t="s">
        <v>122</v>
      </c>
      <c r="L22" s="57"/>
      <c r="M22" s="57"/>
      <c r="N22" s="7" t="s">
        <v>29</v>
      </c>
      <c r="O22" s="7" t="s">
        <v>29</v>
      </c>
      <c r="P22" s="7"/>
      <c r="Q22" s="7" t="s">
        <v>14</v>
      </c>
      <c r="R22" s="7" t="s">
        <v>14</v>
      </c>
      <c r="S22" s="7" t="s">
        <v>17</v>
      </c>
      <c r="T22" s="57"/>
      <c r="U22" s="10" t="s">
        <v>123</v>
      </c>
    </row>
    <row r="23" spans="2:21" ht="26.25" customHeight="1">
      <c r="B23" s="6" t="s">
        <v>658</v>
      </c>
      <c r="C23" s="7" t="s">
        <v>200</v>
      </c>
      <c r="D23" s="58">
        <v>42783</v>
      </c>
      <c r="E23" s="58">
        <v>42797</v>
      </c>
      <c r="F23" s="57">
        <v>1</v>
      </c>
      <c r="G23" s="57">
        <v>91</v>
      </c>
      <c r="H23" s="57">
        <f>G134/F134</f>
        <v>364.37121212121212</v>
      </c>
      <c r="I23" s="7" t="s">
        <v>12</v>
      </c>
      <c r="J23" s="7" t="s">
        <v>21</v>
      </c>
      <c r="K23" s="7" t="s">
        <v>118</v>
      </c>
      <c r="L23" s="57">
        <v>1</v>
      </c>
      <c r="M23" s="57"/>
      <c r="N23" s="7" t="s">
        <v>29</v>
      </c>
      <c r="O23" s="7" t="s">
        <v>29</v>
      </c>
      <c r="P23" s="7"/>
      <c r="Q23" s="7" t="s">
        <v>14</v>
      </c>
      <c r="R23" s="7" t="s">
        <v>14</v>
      </c>
      <c r="S23" s="7" t="s">
        <v>16</v>
      </c>
      <c r="T23" s="57"/>
      <c r="U23" s="10" t="s">
        <v>222</v>
      </c>
    </row>
    <row r="24" spans="2:21" ht="25.5" customHeight="1">
      <c r="B24" s="6" t="s">
        <v>659</v>
      </c>
      <c r="C24" s="7" t="s">
        <v>660</v>
      </c>
      <c r="D24" s="58">
        <v>42794</v>
      </c>
      <c r="E24" s="58">
        <v>42799</v>
      </c>
      <c r="F24" s="57">
        <v>1</v>
      </c>
      <c r="G24" s="57">
        <v>509</v>
      </c>
      <c r="H24" s="57">
        <f>G134/F134</f>
        <v>364.37121212121212</v>
      </c>
      <c r="I24" s="7" t="s">
        <v>13</v>
      </c>
      <c r="J24" s="7" t="s">
        <v>21</v>
      </c>
      <c r="K24" s="7" t="s">
        <v>122</v>
      </c>
      <c r="L24" s="57"/>
      <c r="M24" s="57"/>
      <c r="N24" s="7" t="s">
        <v>29</v>
      </c>
      <c r="O24" s="7" t="s">
        <v>29</v>
      </c>
      <c r="P24" s="7"/>
      <c r="Q24" s="7" t="s">
        <v>14</v>
      </c>
      <c r="R24" s="7" t="s">
        <v>14</v>
      </c>
      <c r="S24" s="7" t="s">
        <v>17</v>
      </c>
      <c r="T24" s="7" t="s">
        <v>428</v>
      </c>
      <c r="U24" s="10" t="s">
        <v>123</v>
      </c>
    </row>
    <row r="25" spans="2:21" ht="12.75" customHeight="1">
      <c r="B25" s="6" t="s">
        <v>661</v>
      </c>
      <c r="C25" s="7" t="s">
        <v>662</v>
      </c>
      <c r="D25" s="58">
        <v>42799</v>
      </c>
      <c r="E25" s="58">
        <v>42799</v>
      </c>
      <c r="F25" s="57">
        <v>1</v>
      </c>
      <c r="G25" s="57">
        <v>136</v>
      </c>
      <c r="H25" s="57">
        <f>G134/F134</f>
        <v>364.37121212121212</v>
      </c>
      <c r="I25" s="7" t="s">
        <v>12</v>
      </c>
      <c r="J25" s="7" t="s">
        <v>22</v>
      </c>
      <c r="K25" s="7" t="s">
        <v>122</v>
      </c>
      <c r="L25" s="57"/>
      <c r="M25" s="57"/>
      <c r="N25" s="7" t="s">
        <v>29</v>
      </c>
      <c r="O25" s="7" t="s">
        <v>29</v>
      </c>
      <c r="P25" s="7"/>
      <c r="Q25" s="7" t="s">
        <v>14</v>
      </c>
      <c r="R25" s="7" t="s">
        <v>14</v>
      </c>
      <c r="S25" s="7" t="s">
        <v>17</v>
      </c>
      <c r="T25" s="7" t="s">
        <v>428</v>
      </c>
      <c r="U25" s="10" t="s">
        <v>123</v>
      </c>
    </row>
    <row r="26" spans="2:21" ht="12.75" customHeight="1">
      <c r="B26" s="6" t="s">
        <v>663</v>
      </c>
      <c r="C26" s="7" t="s">
        <v>664</v>
      </c>
      <c r="D26" s="58">
        <v>42798</v>
      </c>
      <c r="E26" s="58">
        <v>42802</v>
      </c>
      <c r="F26" s="57">
        <v>1</v>
      </c>
      <c r="G26" s="57">
        <v>234</v>
      </c>
      <c r="H26" s="57">
        <f>G134/F134</f>
        <v>364.37121212121212</v>
      </c>
      <c r="I26" s="7" t="s">
        <v>12</v>
      </c>
      <c r="J26" s="7" t="s">
        <v>22</v>
      </c>
      <c r="K26" s="7" t="s">
        <v>118</v>
      </c>
      <c r="L26" s="57">
        <v>1</v>
      </c>
      <c r="M26" s="57"/>
      <c r="N26" s="7" t="s">
        <v>35</v>
      </c>
      <c r="O26" s="7" t="s">
        <v>29</v>
      </c>
      <c r="P26" s="7"/>
      <c r="Q26" s="7" t="s">
        <v>14</v>
      </c>
      <c r="R26" s="7" t="s">
        <v>14</v>
      </c>
      <c r="S26" s="7" t="s">
        <v>16</v>
      </c>
      <c r="T26" s="7" t="s">
        <v>428</v>
      </c>
      <c r="U26" s="10" t="s">
        <v>156</v>
      </c>
    </row>
    <row r="27" spans="2:21" ht="12.75" customHeight="1">
      <c r="B27" s="6" t="s">
        <v>665</v>
      </c>
      <c r="C27" s="7" t="s">
        <v>666</v>
      </c>
      <c r="D27" s="58">
        <v>42799</v>
      </c>
      <c r="E27" s="58">
        <v>42866</v>
      </c>
      <c r="F27" s="57">
        <v>1</v>
      </c>
      <c r="G27" s="57">
        <v>454</v>
      </c>
      <c r="H27" s="57">
        <f>G134/F134</f>
        <v>364.37121212121212</v>
      </c>
      <c r="I27" s="7" t="s">
        <v>13</v>
      </c>
      <c r="J27" s="7" t="s">
        <v>21</v>
      </c>
      <c r="K27" s="7" t="s">
        <v>118</v>
      </c>
      <c r="L27" s="57"/>
      <c r="M27" s="57"/>
      <c r="N27" s="7" t="s">
        <v>29</v>
      </c>
      <c r="O27" s="7" t="s">
        <v>29</v>
      </c>
      <c r="P27" s="7"/>
      <c r="Q27" s="7" t="s">
        <v>14</v>
      </c>
      <c r="R27" s="7" t="s">
        <v>14</v>
      </c>
      <c r="S27" s="7" t="s">
        <v>16</v>
      </c>
      <c r="T27" s="7" t="s">
        <v>428</v>
      </c>
      <c r="U27" s="10" t="s">
        <v>125</v>
      </c>
    </row>
    <row r="28" spans="2:21" ht="12.75" customHeight="1">
      <c r="B28" s="6" t="s">
        <v>667</v>
      </c>
      <c r="C28" s="7" t="s">
        <v>668</v>
      </c>
      <c r="D28" s="58">
        <v>42805</v>
      </c>
      <c r="E28" s="58">
        <v>42807</v>
      </c>
      <c r="F28" s="57">
        <v>1</v>
      </c>
      <c r="G28" s="57">
        <v>335</v>
      </c>
      <c r="H28" s="57">
        <f>G134/F134</f>
        <v>364.37121212121212</v>
      </c>
      <c r="I28" s="7" t="s">
        <v>13</v>
      </c>
      <c r="J28" s="7" t="s">
        <v>22</v>
      </c>
      <c r="K28" s="7" t="s">
        <v>122</v>
      </c>
      <c r="L28" s="57">
        <v>1</v>
      </c>
      <c r="M28" s="7"/>
      <c r="N28" s="7" t="s">
        <v>669</v>
      </c>
      <c r="O28" s="7" t="s">
        <v>29</v>
      </c>
      <c r="P28" s="7"/>
      <c r="Q28" s="7" t="s">
        <v>14</v>
      </c>
      <c r="R28" s="7" t="s">
        <v>14</v>
      </c>
      <c r="S28" s="7" t="s">
        <v>16</v>
      </c>
      <c r="T28" s="7" t="s">
        <v>428</v>
      </c>
      <c r="U28" s="10" t="s">
        <v>130</v>
      </c>
    </row>
    <row r="29" spans="2:21" ht="12.75" customHeight="1">
      <c r="B29" s="6" t="s">
        <v>670</v>
      </c>
      <c r="C29" s="7" t="s">
        <v>200</v>
      </c>
      <c r="D29" s="58">
        <v>42807</v>
      </c>
      <c r="E29" s="58">
        <v>42810</v>
      </c>
      <c r="F29" s="57">
        <v>1</v>
      </c>
      <c r="G29" s="57">
        <v>216</v>
      </c>
      <c r="H29" s="57">
        <f>G134/F134</f>
        <v>364.37121212121212</v>
      </c>
      <c r="I29" s="7" t="s">
        <v>13</v>
      </c>
      <c r="J29" s="7" t="s">
        <v>22</v>
      </c>
      <c r="K29" s="7" t="s">
        <v>118</v>
      </c>
      <c r="L29" s="57">
        <v>1</v>
      </c>
      <c r="M29" s="57"/>
      <c r="N29" s="7" t="s">
        <v>29</v>
      </c>
      <c r="O29" s="7" t="s">
        <v>29</v>
      </c>
      <c r="P29" s="7"/>
      <c r="Q29" s="7" t="s">
        <v>14</v>
      </c>
      <c r="R29" s="7" t="s">
        <v>14</v>
      </c>
      <c r="S29" s="7" t="s">
        <v>16</v>
      </c>
      <c r="T29" s="7" t="s">
        <v>444</v>
      </c>
      <c r="U29" s="10" t="s">
        <v>156</v>
      </c>
    </row>
    <row r="30" spans="2:21" ht="12.75" customHeight="1">
      <c r="B30" s="6" t="s">
        <v>671</v>
      </c>
      <c r="C30" s="7" t="s">
        <v>672</v>
      </c>
      <c r="D30" s="58">
        <v>42804</v>
      </c>
      <c r="E30" s="58">
        <v>42816</v>
      </c>
      <c r="F30" s="57">
        <v>1</v>
      </c>
      <c r="G30" s="57">
        <v>303</v>
      </c>
      <c r="H30" s="57">
        <f>G134/F134</f>
        <v>364.37121212121212</v>
      </c>
      <c r="I30" s="7" t="s">
        <v>12</v>
      </c>
      <c r="J30" s="7" t="s">
        <v>21</v>
      </c>
      <c r="K30" s="7" t="s">
        <v>122</v>
      </c>
      <c r="L30" s="57"/>
      <c r="M30" s="57"/>
      <c r="N30" s="7" t="s">
        <v>36</v>
      </c>
      <c r="O30" s="7" t="s">
        <v>29</v>
      </c>
      <c r="P30" s="7" t="s">
        <v>673</v>
      </c>
      <c r="Q30" s="7" t="s">
        <v>14</v>
      </c>
      <c r="R30" s="7" t="s">
        <v>14</v>
      </c>
      <c r="S30" s="7" t="s">
        <v>17</v>
      </c>
      <c r="T30" s="57"/>
      <c r="U30" s="10" t="s">
        <v>123</v>
      </c>
    </row>
    <row r="31" spans="2:21" ht="12.75" customHeight="1">
      <c r="B31" s="6" t="s">
        <v>674</v>
      </c>
      <c r="C31" s="7" t="s">
        <v>675</v>
      </c>
      <c r="D31" s="58">
        <v>42810</v>
      </c>
      <c r="E31" s="58">
        <v>42819</v>
      </c>
      <c r="F31" s="57">
        <v>1</v>
      </c>
      <c r="G31" s="57">
        <v>492</v>
      </c>
      <c r="H31" s="57">
        <f>G134/F134</f>
        <v>364.37121212121212</v>
      </c>
      <c r="I31" s="7" t="s">
        <v>13</v>
      </c>
      <c r="J31" s="7" t="s">
        <v>22</v>
      </c>
      <c r="K31" s="7" t="s">
        <v>122</v>
      </c>
      <c r="L31" s="57"/>
      <c r="M31" s="57"/>
      <c r="N31" s="7" t="s">
        <v>29</v>
      </c>
      <c r="O31" s="7" t="s">
        <v>29</v>
      </c>
      <c r="P31" s="7"/>
      <c r="Q31" s="7" t="s">
        <v>14</v>
      </c>
      <c r="R31" s="7" t="s">
        <v>14</v>
      </c>
      <c r="S31" s="7" t="s">
        <v>16</v>
      </c>
      <c r="T31" s="57"/>
      <c r="U31" s="10" t="s">
        <v>452</v>
      </c>
    </row>
    <row r="32" spans="2:21" ht="25.5" customHeight="1">
      <c r="B32" s="6" t="s">
        <v>676</v>
      </c>
      <c r="C32" s="7" t="s">
        <v>677</v>
      </c>
      <c r="D32" s="58">
        <v>42819</v>
      </c>
      <c r="E32" s="58">
        <v>42821</v>
      </c>
      <c r="F32" s="57">
        <v>1</v>
      </c>
      <c r="G32" s="57">
        <v>359</v>
      </c>
      <c r="H32" s="57">
        <f>G134/F134</f>
        <v>364.37121212121212</v>
      </c>
      <c r="I32" s="7" t="s">
        <v>13</v>
      </c>
      <c r="J32" s="7" t="s">
        <v>22</v>
      </c>
      <c r="K32" s="7" t="s">
        <v>122</v>
      </c>
      <c r="L32" s="57">
        <v>1</v>
      </c>
      <c r="M32" s="57">
        <v>1</v>
      </c>
      <c r="N32" s="7" t="s">
        <v>29</v>
      </c>
      <c r="O32" s="7" t="s">
        <v>29</v>
      </c>
      <c r="P32" s="7"/>
      <c r="Q32" s="7" t="s">
        <v>14</v>
      </c>
      <c r="R32" s="7" t="s">
        <v>14</v>
      </c>
      <c r="S32" s="7" t="s">
        <v>16</v>
      </c>
      <c r="T32" s="57"/>
      <c r="U32" s="10" t="s">
        <v>387</v>
      </c>
    </row>
    <row r="33" spans="2:21" ht="12.75" customHeight="1">
      <c r="B33" s="6" t="s">
        <v>678</v>
      </c>
      <c r="C33" s="7" t="s">
        <v>221</v>
      </c>
      <c r="D33" s="58">
        <v>42821</v>
      </c>
      <c r="E33" s="58">
        <v>42824</v>
      </c>
      <c r="F33" s="57">
        <v>1</v>
      </c>
      <c r="G33" s="57">
        <v>198</v>
      </c>
      <c r="H33" s="57">
        <f>G134/F134</f>
        <v>364.37121212121212</v>
      </c>
      <c r="I33" s="7" t="s">
        <v>13</v>
      </c>
      <c r="J33" s="7" t="s">
        <v>22</v>
      </c>
      <c r="K33" s="7" t="s">
        <v>118</v>
      </c>
      <c r="L33" s="57">
        <v>1</v>
      </c>
      <c r="M33" s="57"/>
      <c r="N33" s="7" t="s">
        <v>32</v>
      </c>
      <c r="O33" s="7" t="s">
        <v>29</v>
      </c>
      <c r="P33" s="7"/>
      <c r="Q33" s="7" t="s">
        <v>14</v>
      </c>
      <c r="R33" s="7" t="s">
        <v>14</v>
      </c>
      <c r="S33" s="7" t="s">
        <v>17</v>
      </c>
      <c r="T33" s="57"/>
      <c r="U33" s="10" t="s">
        <v>123</v>
      </c>
    </row>
    <row r="34" spans="2:21" ht="25.5" customHeight="1">
      <c r="B34" s="6" t="s">
        <v>679</v>
      </c>
      <c r="C34" s="7" t="s">
        <v>680</v>
      </c>
      <c r="D34" s="58">
        <v>42824</v>
      </c>
      <c r="E34" s="58">
        <v>42829</v>
      </c>
      <c r="F34" s="57">
        <v>1</v>
      </c>
      <c r="G34" s="57">
        <v>305</v>
      </c>
      <c r="H34" s="57">
        <f>G134/F134</f>
        <v>364.37121212121212</v>
      </c>
      <c r="I34" s="7" t="s">
        <v>13</v>
      </c>
      <c r="J34" s="7" t="s">
        <v>22</v>
      </c>
      <c r="K34" s="7" t="s">
        <v>118</v>
      </c>
      <c r="L34" s="57">
        <v>1</v>
      </c>
      <c r="M34" s="57"/>
      <c r="N34" s="7" t="s">
        <v>37</v>
      </c>
      <c r="O34" s="7" t="s">
        <v>29</v>
      </c>
      <c r="P34" s="7"/>
      <c r="Q34" s="7" t="s">
        <v>14</v>
      </c>
      <c r="R34" s="7" t="s">
        <v>14</v>
      </c>
      <c r="S34" s="7" t="s">
        <v>16</v>
      </c>
      <c r="T34" s="7" t="s">
        <v>681</v>
      </c>
      <c r="U34" s="10" t="s">
        <v>119</v>
      </c>
    </row>
    <row r="35" spans="2:21" ht="12.75" customHeight="1">
      <c r="B35" s="6" t="s">
        <v>682</v>
      </c>
      <c r="C35" s="7" t="s">
        <v>683</v>
      </c>
      <c r="D35" s="58">
        <v>42829</v>
      </c>
      <c r="E35" s="58">
        <v>42833</v>
      </c>
      <c r="F35" s="57">
        <v>1</v>
      </c>
      <c r="G35" s="57">
        <v>432</v>
      </c>
      <c r="H35" s="57">
        <f>G134/F134</f>
        <v>364.37121212121212</v>
      </c>
      <c r="I35" s="7" t="s">
        <v>13</v>
      </c>
      <c r="J35" s="7" t="s">
        <v>21</v>
      </c>
      <c r="K35" s="7" t="s">
        <v>122</v>
      </c>
      <c r="L35" s="57"/>
      <c r="M35" s="57"/>
      <c r="N35" s="7" t="s">
        <v>29</v>
      </c>
      <c r="O35" s="7" t="s">
        <v>29</v>
      </c>
      <c r="P35" s="7"/>
      <c r="Q35" s="7" t="s">
        <v>14</v>
      </c>
      <c r="R35" s="7" t="s">
        <v>14</v>
      </c>
      <c r="S35" s="7" t="s">
        <v>16</v>
      </c>
      <c r="T35" s="57"/>
      <c r="U35" s="10" t="s">
        <v>140</v>
      </c>
    </row>
    <row r="36" spans="2:21" ht="12.75" customHeight="1">
      <c r="B36" s="6" t="s">
        <v>684</v>
      </c>
      <c r="C36" s="7" t="s">
        <v>685</v>
      </c>
      <c r="D36" s="58">
        <v>42833</v>
      </c>
      <c r="E36" s="58">
        <v>42837</v>
      </c>
      <c r="F36" s="57">
        <v>1</v>
      </c>
      <c r="G36" s="57">
        <v>927</v>
      </c>
      <c r="H36" s="57">
        <f>G134/F134</f>
        <v>364.37121212121212</v>
      </c>
      <c r="I36" s="7" t="s">
        <v>13</v>
      </c>
      <c r="J36" s="7" t="s">
        <v>21</v>
      </c>
      <c r="K36" s="7" t="s">
        <v>122</v>
      </c>
      <c r="L36" s="57"/>
      <c r="M36" s="57"/>
      <c r="N36" s="7" t="s">
        <v>29</v>
      </c>
      <c r="O36" s="7" t="s">
        <v>29</v>
      </c>
      <c r="P36" s="7"/>
      <c r="Q36" s="7" t="s">
        <v>14</v>
      </c>
      <c r="R36" s="7" t="s">
        <v>14</v>
      </c>
      <c r="S36" s="7" t="s">
        <v>17</v>
      </c>
      <c r="T36" s="7" t="s">
        <v>524</v>
      </c>
      <c r="U36" s="10" t="s">
        <v>123</v>
      </c>
    </row>
    <row r="37" spans="2:21" ht="25.5" customHeight="1">
      <c r="B37" s="6" t="s">
        <v>686</v>
      </c>
      <c r="C37" s="7" t="s">
        <v>687</v>
      </c>
      <c r="D37" s="58">
        <v>42833</v>
      </c>
      <c r="E37" s="58">
        <v>42838</v>
      </c>
      <c r="F37" s="57">
        <v>1</v>
      </c>
      <c r="G37" s="57">
        <v>256</v>
      </c>
      <c r="H37" s="57">
        <f>G134/F134</f>
        <v>364.37121212121212</v>
      </c>
      <c r="I37" s="7" t="s">
        <v>12</v>
      </c>
      <c r="J37" s="7" t="s">
        <v>21</v>
      </c>
      <c r="K37" s="7" t="s">
        <v>118</v>
      </c>
      <c r="L37" s="57"/>
      <c r="M37" s="57"/>
      <c r="N37" s="7" t="s">
        <v>29</v>
      </c>
      <c r="O37" s="7" t="s">
        <v>29</v>
      </c>
      <c r="P37" s="7"/>
      <c r="Q37" s="7" t="s">
        <v>14</v>
      </c>
      <c r="R37" s="7" t="s">
        <v>14</v>
      </c>
      <c r="S37" s="7" t="s">
        <v>17</v>
      </c>
      <c r="T37" s="7" t="s">
        <v>428</v>
      </c>
      <c r="U37" s="10" t="s">
        <v>123</v>
      </c>
    </row>
    <row r="38" spans="2:21" ht="26.25" customHeight="1">
      <c r="B38" s="6" t="s">
        <v>688</v>
      </c>
      <c r="C38" s="7" t="s">
        <v>689</v>
      </c>
      <c r="D38" s="58">
        <v>42838</v>
      </c>
      <c r="E38" s="58">
        <v>42839</v>
      </c>
      <c r="F38" s="57">
        <v>1</v>
      </c>
      <c r="G38" s="57">
        <v>152</v>
      </c>
      <c r="H38" s="57">
        <f>G134/F134</f>
        <v>364.37121212121212</v>
      </c>
      <c r="I38" s="7" t="s">
        <v>12</v>
      </c>
      <c r="J38" s="7" t="s">
        <v>21</v>
      </c>
      <c r="K38" s="7" t="s">
        <v>122</v>
      </c>
      <c r="L38" s="57"/>
      <c r="M38" s="57"/>
      <c r="N38" s="57" t="s">
        <v>29</v>
      </c>
      <c r="O38" s="57" t="s">
        <v>29</v>
      </c>
      <c r="P38" s="57"/>
      <c r="Q38" s="7" t="s">
        <v>14</v>
      </c>
      <c r="R38" s="7" t="s">
        <v>14</v>
      </c>
      <c r="S38" s="7" t="s">
        <v>17</v>
      </c>
      <c r="T38" s="57"/>
      <c r="U38" s="69" t="s">
        <v>123</v>
      </c>
    </row>
    <row r="39" spans="2:21" ht="12.75" customHeight="1">
      <c r="B39" s="6" t="s">
        <v>690</v>
      </c>
      <c r="C39" s="7" t="s">
        <v>691</v>
      </c>
      <c r="D39" s="58">
        <v>42839</v>
      </c>
      <c r="E39" s="58">
        <v>42840</v>
      </c>
      <c r="F39" s="57">
        <v>1</v>
      </c>
      <c r="G39" s="57">
        <v>67</v>
      </c>
      <c r="H39" s="57">
        <f>G134/F134</f>
        <v>364.37121212121212</v>
      </c>
      <c r="I39" s="7" t="s">
        <v>12</v>
      </c>
      <c r="J39" s="7" t="s">
        <v>21</v>
      </c>
      <c r="K39" s="7" t="s">
        <v>122</v>
      </c>
      <c r="L39" s="57"/>
      <c r="M39" s="57"/>
      <c r="N39" s="57" t="s">
        <v>32</v>
      </c>
      <c r="O39" s="57" t="s">
        <v>29</v>
      </c>
      <c r="P39" s="57"/>
      <c r="Q39" s="7" t="s">
        <v>14</v>
      </c>
      <c r="R39" s="7" t="s">
        <v>14</v>
      </c>
      <c r="S39" s="7" t="s">
        <v>16</v>
      </c>
      <c r="T39" s="57"/>
      <c r="U39" s="69" t="s">
        <v>692</v>
      </c>
    </row>
    <row r="40" spans="2:21" ht="12.75" customHeight="1">
      <c r="B40" s="6" t="s">
        <v>693</v>
      </c>
      <c r="C40" s="7" t="s">
        <v>694</v>
      </c>
      <c r="D40" s="58">
        <v>42840</v>
      </c>
      <c r="E40" s="58">
        <v>42849</v>
      </c>
      <c r="F40" s="57">
        <v>1</v>
      </c>
      <c r="G40" s="57">
        <v>382</v>
      </c>
      <c r="H40" s="57">
        <f>G134/F134</f>
        <v>364.37121212121212</v>
      </c>
      <c r="I40" s="7" t="s">
        <v>13</v>
      </c>
      <c r="J40" s="7" t="s">
        <v>22</v>
      </c>
      <c r="K40" s="7" t="s">
        <v>122</v>
      </c>
      <c r="L40" s="57"/>
      <c r="M40" s="57"/>
      <c r="N40" s="57" t="s">
        <v>29</v>
      </c>
      <c r="O40" s="57" t="s">
        <v>29</v>
      </c>
      <c r="P40" s="57"/>
      <c r="Q40" s="7" t="s">
        <v>14</v>
      </c>
      <c r="R40" s="7" t="s">
        <v>14</v>
      </c>
      <c r="S40" s="7" t="s">
        <v>17</v>
      </c>
      <c r="T40" s="57"/>
      <c r="U40" s="69" t="s">
        <v>624</v>
      </c>
    </row>
    <row r="41" spans="2:21" ht="38.25" customHeight="1">
      <c r="B41" s="6" t="s">
        <v>695</v>
      </c>
      <c r="C41" s="7" t="s">
        <v>696</v>
      </c>
      <c r="D41" s="58">
        <v>42840</v>
      </c>
      <c r="E41" s="58">
        <v>42850</v>
      </c>
      <c r="F41" s="57">
        <v>1</v>
      </c>
      <c r="G41" s="57">
        <v>371</v>
      </c>
      <c r="H41" s="57">
        <f>G134/F134</f>
        <v>364.37121212121212</v>
      </c>
      <c r="I41" s="7" t="s">
        <v>12</v>
      </c>
      <c r="J41" s="7" t="s">
        <v>22</v>
      </c>
      <c r="K41" s="7" t="s">
        <v>122</v>
      </c>
      <c r="L41" s="57">
        <v>1</v>
      </c>
      <c r="M41" s="57"/>
      <c r="N41" s="57" t="s">
        <v>38</v>
      </c>
      <c r="O41" s="57" t="s">
        <v>29</v>
      </c>
      <c r="P41" s="57"/>
      <c r="Q41" s="7" t="s">
        <v>14</v>
      </c>
      <c r="R41" s="7" t="s">
        <v>14</v>
      </c>
      <c r="S41" s="7" t="s">
        <v>16</v>
      </c>
      <c r="T41" s="57" t="s">
        <v>697</v>
      </c>
      <c r="U41" s="10" t="s">
        <v>119</v>
      </c>
    </row>
    <row r="42" spans="2:21" ht="12.75" customHeight="1">
      <c r="B42" s="6" t="s">
        <v>698</v>
      </c>
      <c r="C42" s="7" t="s">
        <v>694</v>
      </c>
      <c r="D42" s="58">
        <v>42849</v>
      </c>
      <c r="E42" s="58">
        <v>42853</v>
      </c>
      <c r="F42" s="57">
        <v>1</v>
      </c>
      <c r="G42" s="57">
        <v>430</v>
      </c>
      <c r="H42" s="57">
        <f>G134/F134</f>
        <v>364.37121212121212</v>
      </c>
      <c r="I42" s="7" t="s">
        <v>13</v>
      </c>
      <c r="J42" s="7" t="s">
        <v>22</v>
      </c>
      <c r="K42" s="7" t="s">
        <v>122</v>
      </c>
      <c r="L42" s="57"/>
      <c r="M42" s="57"/>
      <c r="N42" s="57" t="s">
        <v>29</v>
      </c>
      <c r="O42" s="57" t="s">
        <v>29</v>
      </c>
      <c r="P42" s="57"/>
      <c r="Q42" s="7" t="s">
        <v>14</v>
      </c>
      <c r="R42" s="7" t="s">
        <v>14</v>
      </c>
      <c r="S42" s="7" t="s">
        <v>17</v>
      </c>
      <c r="T42" s="57"/>
      <c r="U42" s="69" t="s">
        <v>624</v>
      </c>
    </row>
    <row r="43" spans="2:21" ht="12.75" customHeight="1">
      <c r="B43" s="6" t="s">
        <v>699</v>
      </c>
      <c r="C43" s="7" t="s">
        <v>258</v>
      </c>
      <c r="D43" s="58">
        <v>42852</v>
      </c>
      <c r="E43" s="58">
        <v>42855</v>
      </c>
      <c r="F43" s="57">
        <v>1</v>
      </c>
      <c r="G43" s="57">
        <v>322</v>
      </c>
      <c r="H43" s="57">
        <f>G134/F134</f>
        <v>364.37121212121212</v>
      </c>
      <c r="I43" s="7" t="s">
        <v>12</v>
      </c>
      <c r="J43" s="7" t="s">
        <v>22</v>
      </c>
      <c r="K43" s="7" t="s">
        <v>122</v>
      </c>
      <c r="L43" s="57"/>
      <c r="M43" s="57"/>
      <c r="N43" s="57" t="s">
        <v>32</v>
      </c>
      <c r="O43" s="57" t="s">
        <v>32</v>
      </c>
      <c r="P43" s="57"/>
      <c r="Q43" s="7" t="s">
        <v>14</v>
      </c>
      <c r="R43" s="7" t="s">
        <v>14</v>
      </c>
      <c r="S43" s="7" t="s">
        <v>16</v>
      </c>
      <c r="T43" s="57" t="s">
        <v>428</v>
      </c>
      <c r="U43" s="69" t="s">
        <v>624</v>
      </c>
    </row>
    <row r="44" spans="2:21" ht="12.75" customHeight="1">
      <c r="B44" s="6" t="s">
        <v>700</v>
      </c>
      <c r="C44" s="7" t="s">
        <v>694</v>
      </c>
      <c r="D44" s="58">
        <v>42853</v>
      </c>
      <c r="E44" s="58">
        <v>42855</v>
      </c>
      <c r="F44" s="57">
        <v>1</v>
      </c>
      <c r="G44" s="57">
        <v>524</v>
      </c>
      <c r="H44" s="57">
        <f>G134/F134</f>
        <v>364.37121212121212</v>
      </c>
      <c r="I44" s="7" t="s">
        <v>13</v>
      </c>
      <c r="J44" s="7" t="s">
        <v>22</v>
      </c>
      <c r="K44" s="7" t="s">
        <v>122</v>
      </c>
      <c r="L44" s="57"/>
      <c r="M44" s="57"/>
      <c r="N44" s="57" t="s">
        <v>29</v>
      </c>
      <c r="O44" s="57" t="s">
        <v>29</v>
      </c>
      <c r="P44" s="57"/>
      <c r="Q44" s="7" t="s">
        <v>14</v>
      </c>
      <c r="R44" s="7" t="s">
        <v>14</v>
      </c>
      <c r="S44" s="7" t="s">
        <v>17</v>
      </c>
      <c r="T44" s="57"/>
      <c r="U44" s="69" t="s">
        <v>624</v>
      </c>
    </row>
    <row r="45" spans="2:21" ht="12.75" customHeight="1">
      <c r="B45" s="6" t="s">
        <v>701</v>
      </c>
      <c r="C45" s="7" t="s">
        <v>702</v>
      </c>
      <c r="D45" s="58">
        <v>42856</v>
      </c>
      <c r="E45" s="58">
        <v>42856</v>
      </c>
      <c r="F45" s="57">
        <v>1</v>
      </c>
      <c r="G45" s="57">
        <v>160</v>
      </c>
      <c r="H45" s="57">
        <f>G134/F134</f>
        <v>364.37121212121212</v>
      </c>
      <c r="I45" s="7" t="s">
        <v>12</v>
      </c>
      <c r="J45" s="7" t="s">
        <v>22</v>
      </c>
      <c r="K45" s="7" t="s">
        <v>122</v>
      </c>
      <c r="L45" s="57"/>
      <c r="M45" s="57"/>
      <c r="N45" s="57" t="s">
        <v>29</v>
      </c>
      <c r="O45" s="57" t="s">
        <v>29</v>
      </c>
      <c r="P45" s="57"/>
      <c r="Q45" s="7" t="s">
        <v>14</v>
      </c>
      <c r="R45" s="7" t="s">
        <v>14</v>
      </c>
      <c r="S45" s="7" t="s">
        <v>16</v>
      </c>
      <c r="T45" s="57"/>
      <c r="U45" s="69" t="s">
        <v>166</v>
      </c>
    </row>
    <row r="46" spans="2:21" ht="25.5" customHeight="1">
      <c r="B46" s="6" t="s">
        <v>703</v>
      </c>
      <c r="C46" s="7" t="s">
        <v>258</v>
      </c>
      <c r="D46" s="58">
        <v>42855</v>
      </c>
      <c r="E46" s="58">
        <v>42857</v>
      </c>
      <c r="F46" s="57">
        <v>1</v>
      </c>
      <c r="G46" s="57">
        <v>277</v>
      </c>
      <c r="H46" s="57">
        <f>G134/F134</f>
        <v>364.37121212121212</v>
      </c>
      <c r="I46" s="7" t="s">
        <v>12</v>
      </c>
      <c r="J46" s="7" t="s">
        <v>22</v>
      </c>
      <c r="K46" s="7" t="s">
        <v>122</v>
      </c>
      <c r="L46" s="57"/>
      <c r="M46" s="57"/>
      <c r="N46" s="57" t="s">
        <v>32</v>
      </c>
      <c r="O46" s="57" t="s">
        <v>32</v>
      </c>
      <c r="P46" s="57"/>
      <c r="Q46" s="7" t="s">
        <v>14</v>
      </c>
      <c r="R46" s="7" t="s">
        <v>14</v>
      </c>
      <c r="S46" s="7" t="s">
        <v>16</v>
      </c>
      <c r="T46" s="57" t="s">
        <v>428</v>
      </c>
      <c r="U46" s="69" t="s">
        <v>624</v>
      </c>
    </row>
    <row r="47" spans="2:21" ht="12.75" customHeight="1">
      <c r="B47" s="6" t="s">
        <v>704</v>
      </c>
      <c r="C47" s="7" t="s">
        <v>705</v>
      </c>
      <c r="D47" s="58">
        <v>42837</v>
      </c>
      <c r="E47" s="58">
        <v>42860</v>
      </c>
      <c r="F47" s="57">
        <v>1</v>
      </c>
      <c r="G47" s="57">
        <v>864</v>
      </c>
      <c r="H47" s="57">
        <f>G134/F134</f>
        <v>364.37121212121212</v>
      </c>
      <c r="I47" s="7" t="s">
        <v>13</v>
      </c>
      <c r="J47" s="7" t="s">
        <v>21</v>
      </c>
      <c r="K47" s="7" t="s">
        <v>122</v>
      </c>
      <c r="L47" s="57"/>
      <c r="M47" s="57"/>
      <c r="N47" s="57" t="s">
        <v>29</v>
      </c>
      <c r="O47" s="57" t="s">
        <v>29</v>
      </c>
      <c r="P47" s="57"/>
      <c r="Q47" s="7" t="s">
        <v>14</v>
      </c>
      <c r="R47" s="7" t="s">
        <v>14</v>
      </c>
      <c r="S47" s="7" t="s">
        <v>17</v>
      </c>
      <c r="T47" s="57"/>
      <c r="U47" s="69" t="s">
        <v>123</v>
      </c>
    </row>
    <row r="48" spans="2:21" ht="12.75" customHeight="1">
      <c r="B48" s="6" t="s">
        <v>706</v>
      </c>
      <c r="C48" s="7" t="s">
        <v>707</v>
      </c>
      <c r="D48" s="58">
        <v>42857</v>
      </c>
      <c r="E48" s="58">
        <v>42860</v>
      </c>
      <c r="F48" s="57">
        <v>1</v>
      </c>
      <c r="G48" s="57">
        <v>264</v>
      </c>
      <c r="H48" s="57">
        <f>G134/F134</f>
        <v>364.37121212121212</v>
      </c>
      <c r="I48" s="7" t="s">
        <v>12</v>
      </c>
      <c r="J48" s="7" t="s">
        <v>21</v>
      </c>
      <c r="K48" s="7" t="s">
        <v>122</v>
      </c>
      <c r="L48" s="57"/>
      <c r="M48" s="57"/>
      <c r="N48" s="57" t="s">
        <v>29</v>
      </c>
      <c r="O48" s="57" t="s">
        <v>28</v>
      </c>
      <c r="P48" s="57"/>
      <c r="Q48" s="7" t="s">
        <v>14</v>
      </c>
      <c r="R48" s="7" t="s">
        <v>14</v>
      </c>
      <c r="S48" s="7" t="s">
        <v>17</v>
      </c>
      <c r="T48" s="57"/>
      <c r="U48" s="69" t="s">
        <v>123</v>
      </c>
    </row>
    <row r="49" spans="2:21" ht="25.5" customHeight="1">
      <c r="B49" s="6" t="s">
        <v>708</v>
      </c>
      <c r="C49" s="7" t="s">
        <v>709</v>
      </c>
      <c r="D49" s="58">
        <v>42860</v>
      </c>
      <c r="E49" s="58">
        <v>42861</v>
      </c>
      <c r="F49" s="57">
        <v>1</v>
      </c>
      <c r="G49" s="57">
        <v>177</v>
      </c>
      <c r="H49" s="57">
        <f>G134/F134</f>
        <v>364.37121212121212</v>
      </c>
      <c r="I49" s="7" t="s">
        <v>13</v>
      </c>
      <c r="J49" s="7" t="s">
        <v>22</v>
      </c>
      <c r="K49" s="7" t="s">
        <v>118</v>
      </c>
      <c r="L49" s="57">
        <v>1</v>
      </c>
      <c r="M49" s="57"/>
      <c r="N49" s="57" t="s">
        <v>29</v>
      </c>
      <c r="O49" s="57" t="s">
        <v>29</v>
      </c>
      <c r="P49" s="57"/>
      <c r="Q49" s="7" t="s">
        <v>14</v>
      </c>
      <c r="R49" s="7" t="s">
        <v>14</v>
      </c>
      <c r="S49" s="7" t="s">
        <v>17</v>
      </c>
      <c r="T49" s="57" t="s">
        <v>681</v>
      </c>
      <c r="U49" s="69" t="s">
        <v>123</v>
      </c>
    </row>
    <row r="50" spans="2:21" ht="25.5" customHeight="1">
      <c r="B50" s="6" t="s">
        <v>710</v>
      </c>
      <c r="C50" s="7" t="s">
        <v>631</v>
      </c>
      <c r="D50" s="58">
        <v>42772</v>
      </c>
      <c r="E50" s="58">
        <v>42874</v>
      </c>
      <c r="F50" s="57">
        <v>1</v>
      </c>
      <c r="G50" s="57">
        <v>1232</v>
      </c>
      <c r="H50" s="57">
        <f>G134/F134</f>
        <v>364.37121212121212</v>
      </c>
      <c r="I50" s="7" t="s">
        <v>13</v>
      </c>
      <c r="J50" s="7" t="s">
        <v>21</v>
      </c>
      <c r="K50" s="7" t="s">
        <v>122</v>
      </c>
      <c r="L50" s="57"/>
      <c r="M50" s="57"/>
      <c r="N50" s="57" t="s">
        <v>29</v>
      </c>
      <c r="O50" s="57" t="s">
        <v>29</v>
      </c>
      <c r="P50" s="57"/>
      <c r="Q50" s="7" t="s">
        <v>14</v>
      </c>
      <c r="R50" s="7" t="s">
        <v>14</v>
      </c>
      <c r="S50" s="7" t="s">
        <v>17</v>
      </c>
      <c r="T50" s="57" t="s">
        <v>428</v>
      </c>
      <c r="U50" s="69" t="s">
        <v>123</v>
      </c>
    </row>
    <row r="51" spans="2:21" ht="25.5" customHeight="1">
      <c r="B51" s="6" t="s">
        <v>711</v>
      </c>
      <c r="C51" s="7" t="s">
        <v>712</v>
      </c>
      <c r="D51" s="58">
        <v>42861</v>
      </c>
      <c r="E51" s="58">
        <v>42874</v>
      </c>
      <c r="F51" s="57">
        <v>1</v>
      </c>
      <c r="G51" s="57">
        <v>409</v>
      </c>
      <c r="H51" s="57">
        <f>G134/F134</f>
        <v>364.37121212121212</v>
      </c>
      <c r="I51" s="7" t="s">
        <v>12</v>
      </c>
      <c r="J51" s="7" t="s">
        <v>22</v>
      </c>
      <c r="K51" s="7" t="s">
        <v>122</v>
      </c>
      <c r="L51" s="57"/>
      <c r="M51" s="57"/>
      <c r="N51" s="57" t="s">
        <v>29</v>
      </c>
      <c r="O51" s="57" t="s">
        <v>29</v>
      </c>
      <c r="P51" s="57"/>
      <c r="Q51" s="7" t="s">
        <v>14</v>
      </c>
      <c r="R51" s="7" t="s">
        <v>14</v>
      </c>
      <c r="S51" s="7" t="s">
        <v>16</v>
      </c>
      <c r="T51" s="57"/>
      <c r="U51" s="69" t="s">
        <v>624</v>
      </c>
    </row>
    <row r="52" spans="2:21" ht="12.75" customHeight="1">
      <c r="B52" s="6" t="s">
        <v>713</v>
      </c>
      <c r="C52" s="7" t="s">
        <v>177</v>
      </c>
      <c r="D52" s="58">
        <v>42874</v>
      </c>
      <c r="E52" s="58">
        <v>42878</v>
      </c>
      <c r="F52" s="57">
        <v>1</v>
      </c>
      <c r="G52" s="57">
        <v>288</v>
      </c>
      <c r="H52" s="57">
        <f>G134/F134</f>
        <v>364.37121212121212</v>
      </c>
      <c r="I52" s="7" t="s">
        <v>13</v>
      </c>
      <c r="J52" s="7" t="s">
        <v>21</v>
      </c>
      <c r="K52" s="7" t="s">
        <v>122</v>
      </c>
      <c r="L52" s="57">
        <v>1</v>
      </c>
      <c r="M52" s="57"/>
      <c r="N52" s="57" t="s">
        <v>29</v>
      </c>
      <c r="O52" s="57" t="s">
        <v>29</v>
      </c>
      <c r="P52" s="57"/>
      <c r="Q52" s="7" t="s">
        <v>14</v>
      </c>
      <c r="R52" s="7" t="s">
        <v>14</v>
      </c>
      <c r="S52" s="7" t="s">
        <v>17</v>
      </c>
      <c r="T52" s="57"/>
      <c r="U52" s="69" t="s">
        <v>123</v>
      </c>
    </row>
    <row r="53" spans="2:21" ht="12.75" customHeight="1">
      <c r="B53" s="6" t="s">
        <v>714</v>
      </c>
      <c r="C53" s="7" t="s">
        <v>715</v>
      </c>
      <c r="D53" s="58">
        <v>42878</v>
      </c>
      <c r="E53" s="58">
        <v>42886</v>
      </c>
      <c r="F53" s="57">
        <v>1</v>
      </c>
      <c r="G53" s="57">
        <v>415</v>
      </c>
      <c r="H53" s="57">
        <f>G134/F134</f>
        <v>364.37121212121212</v>
      </c>
      <c r="I53" s="7" t="s">
        <v>13</v>
      </c>
      <c r="J53" s="7" t="s">
        <v>22</v>
      </c>
      <c r="K53" s="7" t="s">
        <v>118</v>
      </c>
      <c r="L53" s="57">
        <v>1</v>
      </c>
      <c r="M53" s="57"/>
      <c r="N53" s="7" t="s">
        <v>29</v>
      </c>
      <c r="O53" s="7" t="s">
        <v>29</v>
      </c>
      <c r="P53" s="57"/>
      <c r="Q53" s="7" t="s">
        <v>14</v>
      </c>
      <c r="R53" s="7" t="s">
        <v>14</v>
      </c>
      <c r="S53" s="7" t="s">
        <v>16</v>
      </c>
      <c r="T53" s="57" t="s">
        <v>428</v>
      </c>
      <c r="U53" s="69" t="s">
        <v>119</v>
      </c>
    </row>
    <row r="54" spans="2:21" ht="12.75" customHeight="1">
      <c r="B54" s="6" t="s">
        <v>716</v>
      </c>
      <c r="C54" s="7" t="s">
        <v>367</v>
      </c>
      <c r="D54" s="58">
        <v>42876</v>
      </c>
      <c r="E54" s="58">
        <v>42887</v>
      </c>
      <c r="F54" s="57">
        <v>1</v>
      </c>
      <c r="G54" s="57">
        <v>230</v>
      </c>
      <c r="H54" s="57">
        <f>G134/F134</f>
        <v>364.37121212121212</v>
      </c>
      <c r="I54" s="7" t="s">
        <v>13</v>
      </c>
      <c r="J54" s="7" t="s">
        <v>22</v>
      </c>
      <c r="K54" s="7" t="s">
        <v>118</v>
      </c>
      <c r="L54" s="57"/>
      <c r="M54" s="57"/>
      <c r="N54" s="57" t="s">
        <v>32</v>
      </c>
      <c r="O54" s="57" t="s">
        <v>32</v>
      </c>
      <c r="P54" s="57"/>
      <c r="Q54" s="7" t="s">
        <v>14</v>
      </c>
      <c r="R54" s="7" t="s">
        <v>14</v>
      </c>
      <c r="S54" s="7" t="s">
        <v>16</v>
      </c>
      <c r="T54" s="57"/>
      <c r="U54" s="69" t="s">
        <v>384</v>
      </c>
    </row>
    <row r="55" spans="2:21" ht="25.5" customHeight="1">
      <c r="B55" s="6" t="s">
        <v>717</v>
      </c>
      <c r="C55" s="7" t="s">
        <v>718</v>
      </c>
      <c r="D55" s="58">
        <v>42858</v>
      </c>
      <c r="E55" s="58">
        <v>42859</v>
      </c>
      <c r="F55" s="57">
        <v>1</v>
      </c>
      <c r="G55" s="57">
        <v>216</v>
      </c>
      <c r="H55" s="57">
        <f>G134/F134</f>
        <v>364.37121212121212</v>
      </c>
      <c r="I55" s="7" t="s">
        <v>12</v>
      </c>
      <c r="J55" s="7" t="s">
        <v>22</v>
      </c>
      <c r="K55" s="7" t="s">
        <v>122</v>
      </c>
      <c r="L55" s="57"/>
      <c r="M55" s="57"/>
      <c r="N55" s="57" t="s">
        <v>29</v>
      </c>
      <c r="O55" s="57" t="s">
        <v>29</v>
      </c>
      <c r="P55" s="57"/>
      <c r="Q55" s="7" t="s">
        <v>14</v>
      </c>
      <c r="R55" s="7" t="s">
        <v>14</v>
      </c>
      <c r="S55" s="7" t="s">
        <v>16</v>
      </c>
      <c r="T55" s="57" t="s">
        <v>428</v>
      </c>
      <c r="U55" s="69" t="s">
        <v>166</v>
      </c>
    </row>
    <row r="56" spans="2:21" ht="12.75" customHeight="1">
      <c r="B56" s="6" t="s">
        <v>719</v>
      </c>
      <c r="C56" s="7" t="s">
        <v>720</v>
      </c>
      <c r="D56" s="58">
        <v>42892</v>
      </c>
      <c r="E56" s="58">
        <v>42894</v>
      </c>
      <c r="F56" s="57">
        <v>1</v>
      </c>
      <c r="G56" s="57">
        <v>251</v>
      </c>
      <c r="H56" s="57">
        <f>G134/F134</f>
        <v>364.37121212121212</v>
      </c>
      <c r="I56" s="7" t="s">
        <v>13</v>
      </c>
      <c r="J56" s="7" t="s">
        <v>22</v>
      </c>
      <c r="K56" s="7" t="s">
        <v>118</v>
      </c>
      <c r="L56" s="57"/>
      <c r="M56" s="57"/>
      <c r="N56" s="57" t="s">
        <v>32</v>
      </c>
      <c r="O56" s="57" t="s">
        <v>32</v>
      </c>
      <c r="P56" s="57"/>
      <c r="Q56" s="7" t="s">
        <v>14</v>
      </c>
      <c r="R56" s="7" t="s">
        <v>14</v>
      </c>
      <c r="S56" s="7" t="s">
        <v>16</v>
      </c>
      <c r="T56" s="57"/>
      <c r="U56" s="69" t="s">
        <v>452</v>
      </c>
    </row>
    <row r="57" spans="2:21" ht="12.75" customHeight="1">
      <c r="B57" s="6" t="s">
        <v>721</v>
      </c>
      <c r="C57" s="7" t="s">
        <v>451</v>
      </c>
      <c r="D57" s="58">
        <v>42895</v>
      </c>
      <c r="E57" s="58">
        <v>42899</v>
      </c>
      <c r="F57" s="57">
        <v>1</v>
      </c>
      <c r="G57" s="57">
        <v>208</v>
      </c>
      <c r="H57" s="57">
        <f>G134/F134</f>
        <v>364.37121212121212</v>
      </c>
      <c r="I57" s="7" t="s">
        <v>13</v>
      </c>
      <c r="J57" s="7" t="s">
        <v>22</v>
      </c>
      <c r="K57" s="7" t="s">
        <v>118</v>
      </c>
      <c r="L57" s="57"/>
      <c r="M57" s="57"/>
      <c r="N57" s="57" t="s">
        <v>32</v>
      </c>
      <c r="O57" s="57" t="s">
        <v>32</v>
      </c>
      <c r="P57" s="57"/>
      <c r="Q57" s="7" t="s">
        <v>14</v>
      </c>
      <c r="R57" s="7" t="s">
        <v>14</v>
      </c>
      <c r="S57" s="7" t="s">
        <v>16</v>
      </c>
      <c r="T57" s="57"/>
      <c r="U57" s="69" t="s">
        <v>452</v>
      </c>
    </row>
    <row r="58" spans="2:21" ht="25.5" customHeight="1">
      <c r="B58" s="6" t="s">
        <v>722</v>
      </c>
      <c r="C58" s="7" t="s">
        <v>377</v>
      </c>
      <c r="D58" s="58">
        <v>42900</v>
      </c>
      <c r="E58" s="58">
        <v>42901</v>
      </c>
      <c r="F58" s="57">
        <v>1</v>
      </c>
      <c r="G58" s="57">
        <v>332</v>
      </c>
      <c r="H58" s="57">
        <f>G134/F134</f>
        <v>364.37121212121212</v>
      </c>
      <c r="I58" s="7" t="s">
        <v>12</v>
      </c>
      <c r="J58" s="7" t="s">
        <v>22</v>
      </c>
      <c r="K58" s="7" t="s">
        <v>118</v>
      </c>
      <c r="L58" s="57"/>
      <c r="M58" s="57"/>
      <c r="N58" s="57" t="s">
        <v>32</v>
      </c>
      <c r="O58" s="57" t="s">
        <v>32</v>
      </c>
      <c r="P58" s="57"/>
      <c r="Q58" s="7" t="s">
        <v>14</v>
      </c>
      <c r="R58" s="7" t="s">
        <v>14</v>
      </c>
      <c r="S58" s="7" t="s">
        <v>16</v>
      </c>
      <c r="T58" s="57"/>
      <c r="U58" s="69" t="s">
        <v>723</v>
      </c>
    </row>
    <row r="59" spans="2:21" ht="25.5" customHeight="1">
      <c r="B59" s="6" t="s">
        <v>724</v>
      </c>
      <c r="C59" s="7" t="s">
        <v>377</v>
      </c>
      <c r="D59" s="58">
        <v>42901</v>
      </c>
      <c r="E59" s="58">
        <v>42902</v>
      </c>
      <c r="F59" s="57">
        <v>1</v>
      </c>
      <c r="G59" s="57">
        <v>366</v>
      </c>
      <c r="H59" s="57">
        <f>G134/F134</f>
        <v>364.37121212121212</v>
      </c>
      <c r="I59" s="7" t="s">
        <v>12</v>
      </c>
      <c r="J59" s="7" t="s">
        <v>22</v>
      </c>
      <c r="K59" s="7" t="s">
        <v>118</v>
      </c>
      <c r="L59" s="57"/>
      <c r="M59" s="57"/>
      <c r="N59" s="57" t="s">
        <v>32</v>
      </c>
      <c r="O59" s="57" t="s">
        <v>32</v>
      </c>
      <c r="P59" s="57"/>
      <c r="Q59" s="7" t="s">
        <v>14</v>
      </c>
      <c r="R59" s="7" t="s">
        <v>14</v>
      </c>
      <c r="S59" s="7" t="s">
        <v>16</v>
      </c>
      <c r="T59" s="57"/>
      <c r="U59" s="69" t="s">
        <v>723</v>
      </c>
    </row>
    <row r="60" spans="2:21" ht="12.75" customHeight="1">
      <c r="B60" s="6" t="s">
        <v>725</v>
      </c>
      <c r="C60" s="7" t="s">
        <v>623</v>
      </c>
      <c r="D60" s="58">
        <v>42887</v>
      </c>
      <c r="E60" s="58">
        <v>42902</v>
      </c>
      <c r="F60" s="57">
        <v>1</v>
      </c>
      <c r="G60" s="57">
        <v>753</v>
      </c>
      <c r="H60" s="57">
        <f>G134/F134</f>
        <v>364.37121212121212</v>
      </c>
      <c r="I60" s="7" t="s">
        <v>13</v>
      </c>
      <c r="J60" s="7" t="s">
        <v>22</v>
      </c>
      <c r="K60" s="7" t="s">
        <v>122</v>
      </c>
      <c r="L60" s="57"/>
      <c r="M60" s="57"/>
      <c r="N60" s="57" t="s">
        <v>29</v>
      </c>
      <c r="O60" s="57" t="s">
        <v>29</v>
      </c>
      <c r="P60" s="57"/>
      <c r="Q60" s="7" t="s">
        <v>14</v>
      </c>
      <c r="R60" s="7" t="s">
        <v>14</v>
      </c>
      <c r="S60" s="7" t="s">
        <v>16</v>
      </c>
      <c r="T60" s="57"/>
      <c r="U60" s="10" t="s">
        <v>624</v>
      </c>
    </row>
    <row r="61" spans="2:21" ht="12.75" customHeight="1">
      <c r="B61" s="6" t="s">
        <v>726</v>
      </c>
      <c r="C61" s="7" t="s">
        <v>367</v>
      </c>
      <c r="D61" s="58">
        <v>42902</v>
      </c>
      <c r="E61" s="58">
        <v>42902</v>
      </c>
      <c r="F61" s="57">
        <v>1</v>
      </c>
      <c r="G61" s="57">
        <v>247</v>
      </c>
      <c r="H61" s="57">
        <f>G134/F134</f>
        <v>364.37121212121212</v>
      </c>
      <c r="I61" s="7" t="s">
        <v>13</v>
      </c>
      <c r="J61" s="7" t="s">
        <v>22</v>
      </c>
      <c r="K61" s="7" t="s">
        <v>118</v>
      </c>
      <c r="L61" s="57"/>
      <c r="M61" s="57"/>
      <c r="N61" s="57" t="s">
        <v>32</v>
      </c>
      <c r="O61" s="57" t="s">
        <v>32</v>
      </c>
      <c r="P61" s="57"/>
      <c r="Q61" s="7" t="s">
        <v>14</v>
      </c>
      <c r="R61" s="7" t="s">
        <v>14</v>
      </c>
      <c r="S61" s="7" t="s">
        <v>16</v>
      </c>
      <c r="T61" s="57"/>
      <c r="U61" s="69" t="s">
        <v>384</v>
      </c>
    </row>
    <row r="62" spans="2:21" ht="12.75" customHeight="1">
      <c r="B62" s="6" t="s">
        <v>727</v>
      </c>
      <c r="C62" s="7" t="s">
        <v>410</v>
      </c>
      <c r="D62" s="58">
        <v>42902</v>
      </c>
      <c r="E62" s="58">
        <v>42903</v>
      </c>
      <c r="F62" s="57">
        <v>1</v>
      </c>
      <c r="G62" s="57">
        <v>441</v>
      </c>
      <c r="H62" s="57">
        <f>G134/F134</f>
        <v>364.37121212121212</v>
      </c>
      <c r="I62" s="7" t="s">
        <v>13</v>
      </c>
      <c r="J62" s="7" t="s">
        <v>22</v>
      </c>
      <c r="K62" s="7" t="s">
        <v>118</v>
      </c>
      <c r="L62" s="57"/>
      <c r="M62" s="57"/>
      <c r="N62" s="7" t="s">
        <v>32</v>
      </c>
      <c r="O62" s="7" t="s">
        <v>32</v>
      </c>
      <c r="P62" s="57"/>
      <c r="Q62" s="7" t="s">
        <v>14</v>
      </c>
      <c r="R62" s="7" t="s">
        <v>14</v>
      </c>
      <c r="S62" s="7" t="s">
        <v>17</v>
      </c>
      <c r="T62" s="57"/>
      <c r="U62" s="10" t="s">
        <v>123</v>
      </c>
    </row>
    <row r="63" spans="2:21" ht="12.75" customHeight="1">
      <c r="B63" s="6" t="s">
        <v>728</v>
      </c>
      <c r="C63" s="7" t="s">
        <v>729</v>
      </c>
      <c r="D63" s="58">
        <v>42874</v>
      </c>
      <c r="E63" s="58">
        <v>42911</v>
      </c>
      <c r="F63" s="57">
        <v>1</v>
      </c>
      <c r="G63" s="57">
        <v>336</v>
      </c>
      <c r="H63" s="57">
        <f>G134/F134</f>
        <v>364.37121212121212</v>
      </c>
      <c r="I63" s="7" t="s">
        <v>12</v>
      </c>
      <c r="J63" s="7" t="s">
        <v>21</v>
      </c>
      <c r="K63" s="7" t="s">
        <v>122</v>
      </c>
      <c r="L63" s="57"/>
      <c r="M63" s="57"/>
      <c r="N63" s="7" t="s">
        <v>28</v>
      </c>
      <c r="O63" s="7" t="s">
        <v>28</v>
      </c>
      <c r="P63" s="57"/>
      <c r="Q63" s="7" t="s">
        <v>14</v>
      </c>
      <c r="R63" s="7" t="s">
        <v>14</v>
      </c>
      <c r="S63" s="7" t="s">
        <v>16</v>
      </c>
      <c r="T63" s="57"/>
      <c r="U63" s="10" t="s">
        <v>429</v>
      </c>
    </row>
    <row r="64" spans="2:21" ht="26.25" customHeight="1">
      <c r="B64" s="6" t="s">
        <v>730</v>
      </c>
      <c r="C64" s="7" t="s">
        <v>731</v>
      </c>
      <c r="D64" s="58">
        <v>42911</v>
      </c>
      <c r="E64" s="58">
        <v>42913</v>
      </c>
      <c r="F64" s="57">
        <v>1</v>
      </c>
      <c r="G64" s="57">
        <v>224</v>
      </c>
      <c r="H64" s="57">
        <f>G134/F134</f>
        <v>364.37121212121212</v>
      </c>
      <c r="I64" s="7" t="s">
        <v>12</v>
      </c>
      <c r="J64" s="7" t="s">
        <v>21</v>
      </c>
      <c r="K64" s="7" t="s">
        <v>118</v>
      </c>
      <c r="L64" s="57">
        <v>1</v>
      </c>
      <c r="M64" s="57"/>
      <c r="N64" s="7" t="s">
        <v>39</v>
      </c>
      <c r="O64" s="7" t="s">
        <v>39</v>
      </c>
      <c r="P64" s="57"/>
      <c r="Q64" s="7" t="s">
        <v>24</v>
      </c>
      <c r="R64" s="7" t="s">
        <v>14</v>
      </c>
      <c r="S64" s="7" t="s">
        <v>17</v>
      </c>
      <c r="T64" s="57"/>
      <c r="U64" s="10" t="s">
        <v>123</v>
      </c>
    </row>
    <row r="65" spans="2:21" ht="25.5" customHeight="1">
      <c r="B65" s="6" t="s">
        <v>732</v>
      </c>
      <c r="C65" s="7" t="s">
        <v>377</v>
      </c>
      <c r="D65" s="58">
        <v>42903</v>
      </c>
      <c r="E65" s="58">
        <v>42904</v>
      </c>
      <c r="F65" s="57">
        <v>1</v>
      </c>
      <c r="G65" s="57">
        <v>468</v>
      </c>
      <c r="H65" s="57">
        <f>G134/F134</f>
        <v>364.37121212121212</v>
      </c>
      <c r="I65" s="7" t="s">
        <v>12</v>
      </c>
      <c r="J65" s="7" t="s">
        <v>22</v>
      </c>
      <c r="K65" s="7" t="s">
        <v>118</v>
      </c>
      <c r="L65" s="57"/>
      <c r="M65" s="57"/>
      <c r="N65" s="57" t="s">
        <v>32</v>
      </c>
      <c r="O65" s="57" t="s">
        <v>32</v>
      </c>
      <c r="P65" s="57"/>
      <c r="Q65" s="7" t="s">
        <v>14</v>
      </c>
      <c r="R65" s="7" t="s">
        <v>14</v>
      </c>
      <c r="S65" s="7" t="s">
        <v>16</v>
      </c>
      <c r="T65" s="57"/>
      <c r="U65" s="69" t="s">
        <v>723</v>
      </c>
    </row>
    <row r="66" spans="2:21" ht="12.75" customHeight="1">
      <c r="B66" s="6" t="s">
        <v>733</v>
      </c>
      <c r="C66" s="7" t="s">
        <v>377</v>
      </c>
      <c r="D66" s="58">
        <v>42904</v>
      </c>
      <c r="E66" s="58">
        <v>42914</v>
      </c>
      <c r="F66" s="57">
        <v>1</v>
      </c>
      <c r="G66" s="57">
        <v>796</v>
      </c>
      <c r="H66" s="57">
        <f>G134/F134</f>
        <v>364.37121212121212</v>
      </c>
      <c r="I66" s="7" t="s">
        <v>12</v>
      </c>
      <c r="J66" s="7" t="s">
        <v>22</v>
      </c>
      <c r="K66" s="7" t="s">
        <v>118</v>
      </c>
      <c r="L66" s="57"/>
      <c r="M66" s="57"/>
      <c r="N66" s="57" t="s">
        <v>32</v>
      </c>
      <c r="O66" s="57" t="s">
        <v>32</v>
      </c>
      <c r="P66" s="57"/>
      <c r="Q66" s="7" t="s">
        <v>14</v>
      </c>
      <c r="R66" s="7" t="s">
        <v>14</v>
      </c>
      <c r="S66" s="7" t="s">
        <v>16</v>
      </c>
      <c r="T66" s="57"/>
      <c r="U66" s="69" t="s">
        <v>723</v>
      </c>
    </row>
    <row r="67" spans="2:21" ht="12.75" customHeight="1">
      <c r="B67" s="6" t="s">
        <v>734</v>
      </c>
      <c r="C67" s="7" t="s">
        <v>718</v>
      </c>
      <c r="D67" s="58">
        <v>42911</v>
      </c>
      <c r="E67" s="58">
        <v>42916</v>
      </c>
      <c r="F67" s="57">
        <v>1</v>
      </c>
      <c r="G67" s="57">
        <v>128</v>
      </c>
      <c r="H67" s="57">
        <f>G134/F134</f>
        <v>364.37121212121212</v>
      </c>
      <c r="I67" s="7" t="s">
        <v>12</v>
      </c>
      <c r="J67" s="7" t="s">
        <v>22</v>
      </c>
      <c r="K67" s="7" t="s">
        <v>122</v>
      </c>
      <c r="L67" s="57"/>
      <c r="M67" s="57"/>
      <c r="N67" s="57" t="s">
        <v>29</v>
      </c>
      <c r="O67" s="57" t="s">
        <v>29</v>
      </c>
      <c r="P67" s="57"/>
      <c r="Q67" s="7" t="s">
        <v>14</v>
      </c>
      <c r="R67" s="7" t="s">
        <v>14</v>
      </c>
      <c r="S67" s="7" t="s">
        <v>16</v>
      </c>
      <c r="T67" s="57" t="s">
        <v>428</v>
      </c>
      <c r="U67" s="10" t="s">
        <v>123</v>
      </c>
    </row>
    <row r="68" spans="2:21" ht="12.75" customHeight="1">
      <c r="B68" s="6" t="s">
        <v>735</v>
      </c>
      <c r="C68" s="7" t="s">
        <v>718</v>
      </c>
      <c r="D68" s="58">
        <v>42916</v>
      </c>
      <c r="E68" s="58">
        <v>42919</v>
      </c>
      <c r="F68" s="57">
        <v>1</v>
      </c>
      <c r="G68" s="57">
        <v>160</v>
      </c>
      <c r="H68" s="57">
        <f>G134/F134</f>
        <v>364.37121212121212</v>
      </c>
      <c r="I68" s="7" t="s">
        <v>12</v>
      </c>
      <c r="J68" s="7" t="s">
        <v>22</v>
      </c>
      <c r="K68" s="7" t="s">
        <v>122</v>
      </c>
      <c r="L68" s="57"/>
      <c r="M68" s="57"/>
      <c r="N68" s="57" t="s">
        <v>29</v>
      </c>
      <c r="O68" s="57" t="s">
        <v>29</v>
      </c>
      <c r="P68" s="57"/>
      <c r="Q68" s="7" t="s">
        <v>14</v>
      </c>
      <c r="R68" s="7" t="s">
        <v>14</v>
      </c>
      <c r="S68" s="7" t="s">
        <v>16</v>
      </c>
      <c r="T68" s="57" t="s">
        <v>428</v>
      </c>
      <c r="U68" s="10" t="s">
        <v>123</v>
      </c>
    </row>
    <row r="69" spans="2:21" ht="12.75" customHeight="1">
      <c r="B69" s="6" t="s">
        <v>736</v>
      </c>
      <c r="C69" s="7" t="s">
        <v>718</v>
      </c>
      <c r="D69" s="58">
        <v>42919</v>
      </c>
      <c r="E69" s="58">
        <v>42919</v>
      </c>
      <c r="F69" s="57">
        <v>1</v>
      </c>
      <c r="G69" s="57">
        <v>176</v>
      </c>
      <c r="H69" s="57">
        <f>G134/F134</f>
        <v>364.37121212121212</v>
      </c>
      <c r="I69" s="7" t="s">
        <v>12</v>
      </c>
      <c r="J69" s="7" t="s">
        <v>22</v>
      </c>
      <c r="K69" s="7" t="s">
        <v>122</v>
      </c>
      <c r="L69" s="57"/>
      <c r="M69" s="57"/>
      <c r="N69" s="57" t="s">
        <v>29</v>
      </c>
      <c r="O69" s="57" t="s">
        <v>29</v>
      </c>
      <c r="P69" s="57"/>
      <c r="Q69" s="7" t="s">
        <v>14</v>
      </c>
      <c r="R69" s="7" t="s">
        <v>14</v>
      </c>
      <c r="S69" s="7" t="s">
        <v>16</v>
      </c>
      <c r="T69" s="57" t="s">
        <v>428</v>
      </c>
      <c r="U69" s="10" t="s">
        <v>123</v>
      </c>
    </row>
    <row r="70" spans="2:21" ht="12.75" customHeight="1">
      <c r="B70" s="6" t="s">
        <v>737</v>
      </c>
      <c r="C70" s="7" t="s">
        <v>662</v>
      </c>
      <c r="D70" s="58">
        <v>42919</v>
      </c>
      <c r="E70" s="58">
        <v>42921</v>
      </c>
      <c r="F70" s="57">
        <v>1</v>
      </c>
      <c r="G70" s="57">
        <v>136</v>
      </c>
      <c r="H70" s="57">
        <f>G134/F134</f>
        <v>364.37121212121212</v>
      </c>
      <c r="I70" s="7" t="s">
        <v>12</v>
      </c>
      <c r="J70" s="7" t="s">
        <v>22</v>
      </c>
      <c r="K70" s="7" t="s">
        <v>122</v>
      </c>
      <c r="L70" s="57"/>
      <c r="M70" s="57"/>
      <c r="N70" s="7" t="s">
        <v>29</v>
      </c>
      <c r="O70" s="7" t="s">
        <v>29</v>
      </c>
      <c r="P70" s="7"/>
      <c r="Q70" s="7" t="s">
        <v>14</v>
      </c>
      <c r="R70" s="7" t="s">
        <v>14</v>
      </c>
      <c r="S70" s="7" t="s">
        <v>17</v>
      </c>
      <c r="T70" s="7" t="s">
        <v>428</v>
      </c>
      <c r="U70" s="10" t="s">
        <v>123</v>
      </c>
    </row>
    <row r="71" spans="2:21" ht="12.75" customHeight="1">
      <c r="B71" s="6" t="s">
        <v>738</v>
      </c>
      <c r="C71" s="7" t="s">
        <v>702</v>
      </c>
      <c r="D71" s="58">
        <v>42921</v>
      </c>
      <c r="E71" s="58">
        <v>42922</v>
      </c>
      <c r="F71" s="57">
        <v>1</v>
      </c>
      <c r="G71" s="57">
        <v>144</v>
      </c>
      <c r="H71" s="57">
        <f>G134/F134</f>
        <v>364.37121212121212</v>
      </c>
      <c r="I71" s="7" t="s">
        <v>12</v>
      </c>
      <c r="J71" s="7" t="s">
        <v>22</v>
      </c>
      <c r="K71" s="7" t="s">
        <v>122</v>
      </c>
      <c r="L71" s="57"/>
      <c r="M71" s="57"/>
      <c r="N71" s="57" t="s">
        <v>29</v>
      </c>
      <c r="O71" s="57" t="s">
        <v>29</v>
      </c>
      <c r="P71" s="57"/>
      <c r="Q71" s="7" t="s">
        <v>14</v>
      </c>
      <c r="R71" s="7" t="s">
        <v>14</v>
      </c>
      <c r="S71" s="7" t="s">
        <v>17</v>
      </c>
      <c r="T71" s="57"/>
      <c r="U71" s="10" t="s">
        <v>123</v>
      </c>
    </row>
    <row r="72" spans="2:21" ht="12.75" customHeight="1">
      <c r="B72" s="6" t="s">
        <v>739</v>
      </c>
      <c r="C72" s="7" t="s">
        <v>702</v>
      </c>
      <c r="D72" s="58">
        <v>42922</v>
      </c>
      <c r="E72" s="58">
        <v>42922</v>
      </c>
      <c r="F72" s="57">
        <v>1</v>
      </c>
      <c r="G72" s="57">
        <v>144</v>
      </c>
      <c r="H72" s="57">
        <f>G134/F134</f>
        <v>364.37121212121212</v>
      </c>
      <c r="I72" s="7" t="s">
        <v>12</v>
      </c>
      <c r="J72" s="7" t="s">
        <v>22</v>
      </c>
      <c r="K72" s="7" t="s">
        <v>122</v>
      </c>
      <c r="L72" s="57"/>
      <c r="M72" s="57"/>
      <c r="N72" s="57" t="s">
        <v>29</v>
      </c>
      <c r="O72" s="57" t="s">
        <v>29</v>
      </c>
      <c r="P72" s="57"/>
      <c r="Q72" s="7" t="s">
        <v>14</v>
      </c>
      <c r="R72" s="7" t="s">
        <v>14</v>
      </c>
      <c r="S72" s="7" t="s">
        <v>17</v>
      </c>
      <c r="T72" s="57"/>
      <c r="U72" s="10" t="s">
        <v>123</v>
      </c>
    </row>
    <row r="73" spans="2:21" ht="12.75" customHeight="1">
      <c r="B73" s="6" t="s">
        <v>740</v>
      </c>
      <c r="C73" s="7" t="s">
        <v>741</v>
      </c>
      <c r="D73" s="58">
        <v>42923</v>
      </c>
      <c r="E73" s="58">
        <v>42933</v>
      </c>
      <c r="F73" s="57">
        <v>1</v>
      </c>
      <c r="G73" s="57">
        <v>290</v>
      </c>
      <c r="H73" s="57">
        <f>G134/F134</f>
        <v>364.37121212121212</v>
      </c>
      <c r="I73" s="7" t="s">
        <v>13</v>
      </c>
      <c r="J73" s="7" t="s">
        <v>22</v>
      </c>
      <c r="K73" s="7" t="s">
        <v>118</v>
      </c>
      <c r="L73" s="57"/>
      <c r="M73" s="57"/>
      <c r="N73" s="7" t="s">
        <v>29</v>
      </c>
      <c r="O73" s="7" t="s">
        <v>29</v>
      </c>
      <c r="P73" s="57"/>
      <c r="Q73" s="7" t="s">
        <v>14</v>
      </c>
      <c r="R73" s="7" t="s">
        <v>14</v>
      </c>
      <c r="S73" s="7" t="s">
        <v>17</v>
      </c>
      <c r="T73" s="57"/>
      <c r="U73" s="10" t="s">
        <v>123</v>
      </c>
    </row>
    <row r="74" spans="2:21" ht="26.25" customHeight="1">
      <c r="B74" s="6" t="s">
        <v>742</v>
      </c>
      <c r="C74" s="7" t="s">
        <v>623</v>
      </c>
      <c r="D74" s="58">
        <v>42923</v>
      </c>
      <c r="E74" s="58">
        <v>42933</v>
      </c>
      <c r="F74" s="57">
        <v>1</v>
      </c>
      <c r="G74" s="57">
        <v>1152</v>
      </c>
      <c r="H74" s="57">
        <f>G134/F134</f>
        <v>364.37121212121212</v>
      </c>
      <c r="I74" s="7" t="s">
        <v>13</v>
      </c>
      <c r="J74" s="7" t="s">
        <v>22</v>
      </c>
      <c r="K74" s="7" t="s">
        <v>122</v>
      </c>
      <c r="L74" s="57"/>
      <c r="M74" s="57"/>
      <c r="N74" s="57" t="s">
        <v>29</v>
      </c>
      <c r="O74" s="57" t="s">
        <v>29</v>
      </c>
      <c r="P74" s="57"/>
      <c r="Q74" s="7" t="s">
        <v>14</v>
      </c>
      <c r="R74" s="7" t="s">
        <v>14</v>
      </c>
      <c r="S74" s="7" t="s">
        <v>16</v>
      </c>
      <c r="T74" s="57"/>
      <c r="U74" s="10" t="s">
        <v>624</v>
      </c>
    </row>
    <row r="75" spans="2:21" ht="12.75" customHeight="1">
      <c r="B75" s="6" t="s">
        <v>743</v>
      </c>
      <c r="C75" s="7" t="s">
        <v>702</v>
      </c>
      <c r="D75" s="58">
        <v>42922</v>
      </c>
      <c r="E75" s="58">
        <v>42924</v>
      </c>
      <c r="F75" s="57">
        <v>1</v>
      </c>
      <c r="G75" s="57">
        <v>152</v>
      </c>
      <c r="H75" s="57">
        <f>G134/F134</f>
        <v>364.37121212121212</v>
      </c>
      <c r="I75" s="7" t="s">
        <v>12</v>
      </c>
      <c r="J75" s="7" t="s">
        <v>22</v>
      </c>
      <c r="K75" s="7" t="s">
        <v>122</v>
      </c>
      <c r="L75" s="57"/>
      <c r="M75" s="57"/>
      <c r="N75" s="57" t="s">
        <v>29</v>
      </c>
      <c r="O75" s="57" t="s">
        <v>29</v>
      </c>
      <c r="P75" s="57"/>
      <c r="Q75" s="7" t="s">
        <v>14</v>
      </c>
      <c r="R75" s="7" t="s">
        <v>14</v>
      </c>
      <c r="S75" s="7" t="s">
        <v>17</v>
      </c>
      <c r="T75" s="57"/>
      <c r="U75" s="10" t="s">
        <v>123</v>
      </c>
    </row>
    <row r="76" spans="2:21" ht="12.75" customHeight="1">
      <c r="B76" s="6" t="s">
        <v>744</v>
      </c>
      <c r="C76" s="7" t="s">
        <v>702</v>
      </c>
      <c r="D76" s="58">
        <v>42924</v>
      </c>
      <c r="E76" s="58">
        <v>42924</v>
      </c>
      <c r="F76" s="57">
        <v>1</v>
      </c>
      <c r="G76" s="57">
        <v>152</v>
      </c>
      <c r="H76" s="57">
        <f>G134/F134</f>
        <v>364.37121212121212</v>
      </c>
      <c r="I76" s="7" t="s">
        <v>12</v>
      </c>
      <c r="J76" s="7" t="s">
        <v>22</v>
      </c>
      <c r="K76" s="7" t="s">
        <v>122</v>
      </c>
      <c r="L76" s="57"/>
      <c r="M76" s="57"/>
      <c r="N76" s="57" t="s">
        <v>29</v>
      </c>
      <c r="O76" s="57" t="s">
        <v>29</v>
      </c>
      <c r="P76" s="57"/>
      <c r="Q76" s="7" t="s">
        <v>14</v>
      </c>
      <c r="R76" s="7" t="s">
        <v>14</v>
      </c>
      <c r="S76" s="7" t="s">
        <v>17</v>
      </c>
      <c r="T76" s="57"/>
      <c r="U76" s="10" t="s">
        <v>123</v>
      </c>
    </row>
    <row r="77" spans="2:21" ht="12.75" customHeight="1">
      <c r="B77" s="6" t="s">
        <v>745</v>
      </c>
      <c r="C77" s="7" t="s">
        <v>702</v>
      </c>
      <c r="D77" s="58">
        <v>42924</v>
      </c>
      <c r="E77" s="58">
        <v>42925</v>
      </c>
      <c r="F77" s="57">
        <v>1</v>
      </c>
      <c r="G77" s="57">
        <v>152</v>
      </c>
      <c r="H77" s="57">
        <f>G134/F134</f>
        <v>364.37121212121212</v>
      </c>
      <c r="I77" s="7" t="s">
        <v>12</v>
      </c>
      <c r="J77" s="7" t="s">
        <v>22</v>
      </c>
      <c r="K77" s="7" t="s">
        <v>122</v>
      </c>
      <c r="L77" s="57"/>
      <c r="M77" s="57"/>
      <c r="N77" s="57" t="s">
        <v>29</v>
      </c>
      <c r="O77" s="57" t="s">
        <v>29</v>
      </c>
      <c r="P77" s="57"/>
      <c r="Q77" s="7" t="s">
        <v>14</v>
      </c>
      <c r="R77" s="7" t="s">
        <v>14</v>
      </c>
      <c r="S77" s="7" t="s">
        <v>17</v>
      </c>
      <c r="T77" s="57"/>
      <c r="U77" s="10" t="s">
        <v>123</v>
      </c>
    </row>
    <row r="78" spans="2:21" ht="12.75" customHeight="1">
      <c r="B78" s="6" t="s">
        <v>746</v>
      </c>
      <c r="C78" s="7" t="s">
        <v>747</v>
      </c>
      <c r="D78" s="58">
        <v>42923</v>
      </c>
      <c r="E78" s="58">
        <v>42926</v>
      </c>
      <c r="F78" s="57">
        <v>1</v>
      </c>
      <c r="G78" s="57">
        <v>245</v>
      </c>
      <c r="H78" s="57">
        <f>G134/F134</f>
        <v>364.37121212121212</v>
      </c>
      <c r="I78" s="7" t="s">
        <v>13</v>
      </c>
      <c r="J78" s="7" t="s">
        <v>22</v>
      </c>
      <c r="K78" s="7" t="s">
        <v>118</v>
      </c>
      <c r="L78" s="57"/>
      <c r="M78" s="57"/>
      <c r="N78" s="57" t="s">
        <v>32</v>
      </c>
      <c r="O78" s="57" t="s">
        <v>32</v>
      </c>
      <c r="P78" s="57"/>
      <c r="Q78" s="7" t="s">
        <v>14</v>
      </c>
      <c r="R78" s="7" t="s">
        <v>14</v>
      </c>
      <c r="S78" s="7" t="s">
        <v>16</v>
      </c>
      <c r="T78" s="57"/>
      <c r="U78" s="69" t="s">
        <v>452</v>
      </c>
    </row>
    <row r="79" spans="2:21" ht="12.75" customHeight="1">
      <c r="B79" s="6" t="s">
        <v>748</v>
      </c>
      <c r="C79" s="7" t="s">
        <v>749</v>
      </c>
      <c r="D79" s="58">
        <v>42926</v>
      </c>
      <c r="E79" s="58">
        <v>42928</v>
      </c>
      <c r="F79" s="57">
        <v>1</v>
      </c>
      <c r="G79" s="57">
        <v>108</v>
      </c>
      <c r="H79" s="57">
        <f>G134/F134</f>
        <v>364.37121212121212</v>
      </c>
      <c r="I79" s="7" t="s">
        <v>13</v>
      </c>
      <c r="J79" s="7" t="s">
        <v>21</v>
      </c>
      <c r="K79" s="7" t="s">
        <v>122</v>
      </c>
      <c r="L79" s="57"/>
      <c r="M79" s="57"/>
      <c r="N79" s="7" t="s">
        <v>40</v>
      </c>
      <c r="O79" s="7" t="s">
        <v>40</v>
      </c>
      <c r="P79" s="57"/>
      <c r="Q79" s="7" t="s">
        <v>25</v>
      </c>
      <c r="R79" s="7" t="s">
        <v>14</v>
      </c>
      <c r="S79" s="7" t="s">
        <v>17</v>
      </c>
      <c r="T79" s="7" t="s">
        <v>428</v>
      </c>
      <c r="U79" s="10" t="s">
        <v>123</v>
      </c>
    </row>
    <row r="80" spans="2:21" ht="25.5" customHeight="1">
      <c r="B80" s="6" t="s">
        <v>750</v>
      </c>
      <c r="C80" s="7" t="s">
        <v>751</v>
      </c>
      <c r="D80" s="58">
        <v>42928</v>
      </c>
      <c r="E80" s="58">
        <v>42937</v>
      </c>
      <c r="F80" s="57">
        <v>1</v>
      </c>
      <c r="G80" s="57">
        <v>848</v>
      </c>
      <c r="H80" s="57">
        <f>G134/F134</f>
        <v>364.37121212121212</v>
      </c>
      <c r="I80" s="7" t="s">
        <v>13</v>
      </c>
      <c r="J80" s="7" t="s">
        <v>22</v>
      </c>
      <c r="K80" s="7" t="s">
        <v>118</v>
      </c>
      <c r="L80" s="57"/>
      <c r="M80" s="57"/>
      <c r="N80" s="7" t="s">
        <v>28</v>
      </c>
      <c r="O80" s="7" t="s">
        <v>41</v>
      </c>
      <c r="P80" s="57"/>
      <c r="Q80" s="7" t="s">
        <v>14</v>
      </c>
      <c r="R80" s="7" t="s">
        <v>14</v>
      </c>
      <c r="S80" s="7" t="s">
        <v>16</v>
      </c>
      <c r="T80" s="7" t="s">
        <v>752</v>
      </c>
      <c r="U80" s="10" t="s">
        <v>130</v>
      </c>
    </row>
    <row r="81" spans="2:21" ht="12.75" customHeight="1">
      <c r="B81" s="6" t="s">
        <v>753</v>
      </c>
      <c r="C81" s="7" t="s">
        <v>305</v>
      </c>
      <c r="D81" s="58">
        <v>42941</v>
      </c>
      <c r="E81" s="58">
        <v>42941</v>
      </c>
      <c r="F81" s="57">
        <v>1</v>
      </c>
      <c r="G81" s="57">
        <v>215</v>
      </c>
      <c r="H81" s="57">
        <f>G134/F134</f>
        <v>364.37121212121212</v>
      </c>
      <c r="I81" s="7" t="s">
        <v>12</v>
      </c>
      <c r="J81" s="7" t="s">
        <v>21</v>
      </c>
      <c r="K81" s="7" t="s">
        <v>122</v>
      </c>
      <c r="L81" s="57"/>
      <c r="M81" s="57"/>
      <c r="N81" s="7" t="s">
        <v>29</v>
      </c>
      <c r="O81" s="7" t="s">
        <v>29</v>
      </c>
      <c r="P81" s="57"/>
      <c r="Q81" s="7" t="s">
        <v>14</v>
      </c>
      <c r="R81" s="7" t="s">
        <v>14</v>
      </c>
      <c r="S81" s="7" t="s">
        <v>17</v>
      </c>
      <c r="T81" s="57"/>
      <c r="U81" s="10" t="s">
        <v>579</v>
      </c>
    </row>
    <row r="82" spans="2:21" ht="25.5" customHeight="1">
      <c r="B82" s="6" t="s">
        <v>754</v>
      </c>
      <c r="C82" s="7" t="s">
        <v>377</v>
      </c>
      <c r="D82" s="58">
        <v>42931</v>
      </c>
      <c r="E82" s="58">
        <v>42943</v>
      </c>
      <c r="F82" s="57">
        <v>1</v>
      </c>
      <c r="G82" s="57">
        <v>956</v>
      </c>
      <c r="H82" s="57">
        <f>G134/F134</f>
        <v>364.37121212121212</v>
      </c>
      <c r="I82" s="7" t="s">
        <v>12</v>
      </c>
      <c r="J82" s="7" t="s">
        <v>22</v>
      </c>
      <c r="K82" s="7" t="s">
        <v>118</v>
      </c>
      <c r="L82" s="57"/>
      <c r="M82" s="57"/>
      <c r="N82" s="57" t="s">
        <v>32</v>
      </c>
      <c r="O82" s="57" t="s">
        <v>32</v>
      </c>
      <c r="P82" s="57"/>
      <c r="Q82" s="7" t="s">
        <v>14</v>
      </c>
      <c r="R82" s="7" t="s">
        <v>14</v>
      </c>
      <c r="S82" s="7" t="s">
        <v>16</v>
      </c>
      <c r="T82" s="57"/>
      <c r="U82" s="69" t="s">
        <v>723</v>
      </c>
    </row>
    <row r="83" spans="2:21" ht="12.75" customHeight="1">
      <c r="B83" s="6" t="s">
        <v>755</v>
      </c>
      <c r="C83" s="7" t="s">
        <v>756</v>
      </c>
      <c r="D83" s="58">
        <v>42946</v>
      </c>
      <c r="E83" s="58">
        <v>42948</v>
      </c>
      <c r="F83" s="57">
        <v>1</v>
      </c>
      <c r="G83" s="57">
        <v>352</v>
      </c>
      <c r="H83" s="57">
        <f>G134/F134</f>
        <v>364.37121212121212</v>
      </c>
      <c r="I83" s="7" t="s">
        <v>13</v>
      </c>
      <c r="J83" s="7" t="s">
        <v>22</v>
      </c>
      <c r="K83" s="7" t="s">
        <v>122</v>
      </c>
      <c r="L83" s="57"/>
      <c r="M83" s="57"/>
      <c r="N83" s="57" t="s">
        <v>32</v>
      </c>
      <c r="O83" s="57" t="s">
        <v>32</v>
      </c>
      <c r="P83" s="57"/>
      <c r="Q83" s="7" t="s">
        <v>14</v>
      </c>
      <c r="R83" s="7" t="s">
        <v>14</v>
      </c>
      <c r="S83" s="7" t="s">
        <v>17</v>
      </c>
      <c r="T83" s="57"/>
      <c r="U83" s="10" t="s">
        <v>757</v>
      </c>
    </row>
    <row r="84" spans="2:21" ht="12.75" customHeight="1">
      <c r="B84" s="6" t="s">
        <v>758</v>
      </c>
      <c r="C84" s="7" t="s">
        <v>129</v>
      </c>
      <c r="D84" s="58">
        <v>42938</v>
      </c>
      <c r="E84" s="58">
        <v>42948</v>
      </c>
      <c r="F84" s="57">
        <v>1</v>
      </c>
      <c r="G84" s="57">
        <v>538</v>
      </c>
      <c r="H84" s="57">
        <f>G134/F134</f>
        <v>364.37121212121212</v>
      </c>
      <c r="I84" s="7" t="s">
        <v>13</v>
      </c>
      <c r="J84" s="7" t="s">
        <v>22</v>
      </c>
      <c r="K84" s="7" t="s">
        <v>122</v>
      </c>
      <c r="L84" s="57">
        <v>1</v>
      </c>
      <c r="M84" s="57"/>
      <c r="N84" s="7" t="s">
        <v>42</v>
      </c>
      <c r="O84" s="7" t="s">
        <v>42</v>
      </c>
      <c r="P84" s="57"/>
      <c r="Q84" s="7" t="s">
        <v>26</v>
      </c>
      <c r="R84" s="7" t="s">
        <v>14</v>
      </c>
      <c r="S84" s="7" t="s">
        <v>16</v>
      </c>
      <c r="T84" s="7" t="s">
        <v>644</v>
      </c>
      <c r="U84" s="10" t="s">
        <v>125</v>
      </c>
    </row>
    <row r="85" spans="2:21" ht="26.25" customHeight="1">
      <c r="B85" s="6" t="s">
        <v>759</v>
      </c>
      <c r="C85" s="7" t="s">
        <v>760</v>
      </c>
      <c r="D85" s="58">
        <v>42948</v>
      </c>
      <c r="E85" s="58">
        <v>42952</v>
      </c>
      <c r="F85" s="57">
        <v>1</v>
      </c>
      <c r="G85" s="57">
        <v>234</v>
      </c>
      <c r="H85" s="57">
        <f>G134/F134</f>
        <v>364.37121212121212</v>
      </c>
      <c r="I85" s="7" t="s">
        <v>13</v>
      </c>
      <c r="J85" s="7" t="s">
        <v>22</v>
      </c>
      <c r="K85" s="7" t="s">
        <v>118</v>
      </c>
      <c r="L85" s="57"/>
      <c r="M85" s="57"/>
      <c r="N85" s="7" t="s">
        <v>29</v>
      </c>
      <c r="O85" s="7" t="s">
        <v>32</v>
      </c>
      <c r="P85" s="57"/>
      <c r="Q85" s="7" t="s">
        <v>14</v>
      </c>
      <c r="R85" s="7" t="s">
        <v>14</v>
      </c>
      <c r="S85" s="7" t="s">
        <v>17</v>
      </c>
      <c r="T85" s="7" t="s">
        <v>761</v>
      </c>
      <c r="U85" s="10" t="s">
        <v>123</v>
      </c>
    </row>
    <row r="86" spans="2:21" ht="25.5" customHeight="1">
      <c r="B86" s="6" t="s">
        <v>762</v>
      </c>
      <c r="C86" s="7" t="s">
        <v>763</v>
      </c>
      <c r="D86" s="58">
        <v>42952</v>
      </c>
      <c r="E86" s="58">
        <v>42955</v>
      </c>
      <c r="F86" s="57">
        <v>1</v>
      </c>
      <c r="G86" s="57">
        <v>280</v>
      </c>
      <c r="H86" s="57">
        <f>G134/F134</f>
        <v>364.37121212121212</v>
      </c>
      <c r="I86" s="7" t="s">
        <v>13</v>
      </c>
      <c r="J86" s="7" t="s">
        <v>21</v>
      </c>
      <c r="K86" s="7" t="s">
        <v>122</v>
      </c>
      <c r="L86" s="57"/>
      <c r="M86" s="57"/>
      <c r="N86" s="7" t="s">
        <v>29</v>
      </c>
      <c r="O86" s="7" t="s">
        <v>29</v>
      </c>
      <c r="P86" s="57"/>
      <c r="Q86" s="7" t="s">
        <v>14</v>
      </c>
      <c r="R86" s="7" t="s">
        <v>14</v>
      </c>
      <c r="S86" s="7" t="s">
        <v>17</v>
      </c>
      <c r="T86" s="7" t="s">
        <v>428</v>
      </c>
      <c r="U86" s="10" t="s">
        <v>123</v>
      </c>
    </row>
    <row r="87" spans="2:21" ht="12.75" customHeight="1">
      <c r="B87" s="6" t="s">
        <v>764</v>
      </c>
      <c r="C87" s="7" t="s">
        <v>765</v>
      </c>
      <c r="D87" s="58">
        <v>42959</v>
      </c>
      <c r="E87" s="58">
        <v>42960</v>
      </c>
      <c r="F87" s="57">
        <v>1</v>
      </c>
      <c r="G87" s="57">
        <v>125</v>
      </c>
      <c r="H87" s="57">
        <f>G134/F134</f>
        <v>364.37121212121212</v>
      </c>
      <c r="I87" s="7" t="s">
        <v>13</v>
      </c>
      <c r="J87" s="7" t="s">
        <v>22</v>
      </c>
      <c r="K87" s="7" t="s">
        <v>122</v>
      </c>
      <c r="L87" s="57"/>
      <c r="M87" s="57"/>
      <c r="N87" s="7" t="s">
        <v>32</v>
      </c>
      <c r="O87" s="7" t="s">
        <v>32</v>
      </c>
      <c r="P87" s="57"/>
      <c r="Q87" s="7" t="s">
        <v>14</v>
      </c>
      <c r="R87" s="7" t="s">
        <v>14</v>
      </c>
      <c r="S87" s="7" t="s">
        <v>17</v>
      </c>
      <c r="T87" s="57"/>
      <c r="U87" s="10" t="s">
        <v>123</v>
      </c>
    </row>
    <row r="88" spans="2:21" ht="26.25" customHeight="1">
      <c r="B88" s="6" t="s">
        <v>766</v>
      </c>
      <c r="C88" s="7" t="s">
        <v>767</v>
      </c>
      <c r="D88" s="58">
        <v>42911</v>
      </c>
      <c r="E88" s="58">
        <v>42963</v>
      </c>
      <c r="F88" s="57">
        <v>1</v>
      </c>
      <c r="G88" s="57">
        <v>480</v>
      </c>
      <c r="H88" s="57">
        <f>G134/F134</f>
        <v>364.37121212121212</v>
      </c>
      <c r="I88" s="7" t="s">
        <v>12</v>
      </c>
      <c r="J88" s="7" t="s">
        <v>22</v>
      </c>
      <c r="K88" s="7" t="s">
        <v>118</v>
      </c>
      <c r="L88" s="57">
        <v>1</v>
      </c>
      <c r="M88" s="57"/>
      <c r="N88" s="7" t="s">
        <v>28</v>
      </c>
      <c r="O88" s="7" t="s">
        <v>28</v>
      </c>
      <c r="P88" s="57"/>
      <c r="Q88" s="7" t="s">
        <v>14</v>
      </c>
      <c r="R88" s="7" t="s">
        <v>14</v>
      </c>
      <c r="S88" s="7" t="s">
        <v>16</v>
      </c>
      <c r="T88" s="7" t="s">
        <v>681</v>
      </c>
      <c r="U88" s="10" t="s">
        <v>119</v>
      </c>
    </row>
    <row r="89" spans="2:21" ht="26.25" customHeight="1">
      <c r="B89" s="6" t="s">
        <v>768</v>
      </c>
      <c r="C89" s="7" t="s">
        <v>769</v>
      </c>
      <c r="D89" s="58">
        <v>42955</v>
      </c>
      <c r="E89" s="58">
        <v>42965</v>
      </c>
      <c r="F89" s="57">
        <v>1</v>
      </c>
      <c r="G89" s="57">
        <v>768</v>
      </c>
      <c r="H89" s="57">
        <f>G134/F134</f>
        <v>364.37121212121212</v>
      </c>
      <c r="I89" s="7" t="s">
        <v>13</v>
      </c>
      <c r="J89" s="7" t="s">
        <v>21</v>
      </c>
      <c r="K89" s="7" t="s">
        <v>122</v>
      </c>
      <c r="L89" s="57"/>
      <c r="M89" s="57"/>
      <c r="N89" s="7" t="s">
        <v>29</v>
      </c>
      <c r="O89" s="7" t="s">
        <v>29</v>
      </c>
      <c r="P89" s="57"/>
      <c r="Q89" s="7" t="s">
        <v>14</v>
      </c>
      <c r="R89" s="7" t="s">
        <v>14</v>
      </c>
      <c r="S89" s="7" t="s">
        <v>16</v>
      </c>
      <c r="T89" s="7" t="s">
        <v>644</v>
      </c>
      <c r="U89" s="10" t="s">
        <v>140</v>
      </c>
    </row>
    <row r="90" spans="2:21" ht="25.5" customHeight="1">
      <c r="B90" s="6" t="s">
        <v>770</v>
      </c>
      <c r="C90" s="7" t="s">
        <v>771</v>
      </c>
      <c r="D90" s="58">
        <v>42936</v>
      </c>
      <c r="E90" s="58">
        <v>42967</v>
      </c>
      <c r="F90" s="57">
        <v>1</v>
      </c>
      <c r="G90" s="57">
        <v>116</v>
      </c>
      <c r="H90" s="57">
        <f>G134/F134</f>
        <v>364.37121212121212</v>
      </c>
      <c r="I90" s="7" t="s">
        <v>12</v>
      </c>
      <c r="J90" s="7" t="s">
        <v>22</v>
      </c>
      <c r="K90" s="7" t="s">
        <v>118</v>
      </c>
      <c r="L90" s="57">
        <v>1</v>
      </c>
      <c r="M90" s="57"/>
      <c r="N90" s="7" t="s">
        <v>43</v>
      </c>
      <c r="O90" s="7" t="s">
        <v>43</v>
      </c>
      <c r="P90" s="57"/>
      <c r="Q90" s="7" t="s">
        <v>20</v>
      </c>
      <c r="R90" s="7" t="s">
        <v>14</v>
      </c>
      <c r="S90" s="7" t="s">
        <v>16</v>
      </c>
      <c r="T90" s="7" t="s">
        <v>772</v>
      </c>
      <c r="U90" s="10" t="s">
        <v>156</v>
      </c>
    </row>
    <row r="91" spans="2:21" ht="12.75" customHeight="1">
      <c r="B91" s="6" t="s">
        <v>773</v>
      </c>
      <c r="C91" s="7" t="s">
        <v>774</v>
      </c>
      <c r="D91" s="58">
        <v>42962</v>
      </c>
      <c r="E91" s="58">
        <v>42970</v>
      </c>
      <c r="F91" s="57">
        <v>1</v>
      </c>
      <c r="G91" s="57">
        <v>327</v>
      </c>
      <c r="H91" s="57">
        <f>G134/F134</f>
        <v>364.37121212121212</v>
      </c>
      <c r="I91" s="7" t="s">
        <v>13</v>
      </c>
      <c r="J91" s="7" t="s">
        <v>22</v>
      </c>
      <c r="K91" s="7" t="s">
        <v>122</v>
      </c>
      <c r="L91" s="57"/>
      <c r="M91" s="57"/>
      <c r="N91" s="7" t="s">
        <v>44</v>
      </c>
      <c r="O91" s="7" t="s">
        <v>44</v>
      </c>
      <c r="P91" s="57"/>
      <c r="Q91" s="7" t="s">
        <v>27</v>
      </c>
      <c r="R91" s="7" t="s">
        <v>14</v>
      </c>
      <c r="S91" s="7" t="s">
        <v>16</v>
      </c>
      <c r="T91" s="7" t="s">
        <v>428</v>
      </c>
      <c r="U91" s="10" t="s">
        <v>457</v>
      </c>
    </row>
    <row r="92" spans="2:21" ht="25.5" customHeight="1">
      <c r="B92" s="6" t="s">
        <v>775</v>
      </c>
      <c r="C92" s="7" t="s">
        <v>776</v>
      </c>
      <c r="D92" s="58">
        <v>42860</v>
      </c>
      <c r="E92" s="58">
        <v>42970</v>
      </c>
      <c r="F92" s="57">
        <v>1</v>
      </c>
      <c r="G92" s="57">
        <v>192</v>
      </c>
      <c r="H92" s="57">
        <f>G134/F134</f>
        <v>364.37121212121212</v>
      </c>
      <c r="I92" s="7" t="s">
        <v>12</v>
      </c>
      <c r="J92" s="7" t="s">
        <v>21</v>
      </c>
      <c r="K92" s="7" t="s">
        <v>122</v>
      </c>
      <c r="L92" s="57"/>
      <c r="M92" s="57"/>
      <c r="N92" s="7" t="s">
        <v>28</v>
      </c>
      <c r="O92" s="7" t="s">
        <v>28</v>
      </c>
      <c r="P92" s="57"/>
      <c r="Q92" s="7" t="s">
        <v>14</v>
      </c>
      <c r="R92" s="7" t="s">
        <v>14</v>
      </c>
      <c r="S92" s="7" t="s">
        <v>17</v>
      </c>
      <c r="T92" s="57"/>
      <c r="U92" s="10" t="s">
        <v>123</v>
      </c>
    </row>
    <row r="93" spans="2:21" ht="12.75" customHeight="1">
      <c r="B93" s="6" t="s">
        <v>777</v>
      </c>
      <c r="C93" s="7" t="s">
        <v>778</v>
      </c>
      <c r="D93" s="58">
        <v>42967</v>
      </c>
      <c r="E93" s="58">
        <v>42971</v>
      </c>
      <c r="F93" s="57">
        <v>1</v>
      </c>
      <c r="G93" s="57">
        <v>151</v>
      </c>
      <c r="H93" s="57">
        <f>G134/F134</f>
        <v>364.37121212121212</v>
      </c>
      <c r="I93" s="7" t="s">
        <v>12</v>
      </c>
      <c r="J93" s="7" t="s">
        <v>22</v>
      </c>
      <c r="K93" s="7" t="s">
        <v>118</v>
      </c>
      <c r="L93" s="57">
        <v>1</v>
      </c>
      <c r="M93" s="57"/>
      <c r="N93" s="7" t="s">
        <v>29</v>
      </c>
      <c r="O93" s="7" t="s">
        <v>29</v>
      </c>
      <c r="P93" s="57"/>
      <c r="Q93" s="7" t="s">
        <v>14</v>
      </c>
      <c r="R93" s="7" t="s">
        <v>14</v>
      </c>
      <c r="S93" s="7" t="s">
        <v>16</v>
      </c>
      <c r="T93" s="7" t="s">
        <v>644</v>
      </c>
      <c r="U93" s="10" t="s">
        <v>779</v>
      </c>
    </row>
    <row r="94" spans="2:21" ht="12.75" customHeight="1">
      <c r="B94" s="6" t="s">
        <v>780</v>
      </c>
      <c r="C94" s="7" t="s">
        <v>307</v>
      </c>
      <c r="D94" s="58">
        <v>42970</v>
      </c>
      <c r="E94" s="58">
        <v>42976</v>
      </c>
      <c r="F94" s="57">
        <v>1</v>
      </c>
      <c r="G94" s="57">
        <v>615</v>
      </c>
      <c r="H94" s="57">
        <f>G134/F134</f>
        <v>364.37121212121212</v>
      </c>
      <c r="I94" s="7" t="s">
        <v>13</v>
      </c>
      <c r="J94" s="7" t="s">
        <v>22</v>
      </c>
      <c r="K94" s="7" t="s">
        <v>122</v>
      </c>
      <c r="L94" s="57"/>
      <c r="M94" s="57">
        <v>1</v>
      </c>
      <c r="N94" s="7" t="s">
        <v>33</v>
      </c>
      <c r="O94" s="7" t="s">
        <v>33</v>
      </c>
      <c r="P94" s="7"/>
      <c r="Q94" s="7" t="s">
        <v>15</v>
      </c>
      <c r="R94" s="7" t="s">
        <v>14</v>
      </c>
      <c r="S94" s="7" t="s">
        <v>16</v>
      </c>
      <c r="T94" s="57"/>
      <c r="U94" s="10" t="s">
        <v>156</v>
      </c>
    </row>
    <row r="95" spans="2:21" ht="25.5" customHeight="1">
      <c r="B95" s="6" t="s">
        <v>781</v>
      </c>
      <c r="C95" s="7" t="s">
        <v>782</v>
      </c>
      <c r="D95" s="58">
        <v>42976</v>
      </c>
      <c r="E95" s="58">
        <v>42979</v>
      </c>
      <c r="F95" s="57">
        <v>1</v>
      </c>
      <c r="G95" s="57">
        <v>306</v>
      </c>
      <c r="H95" s="57">
        <f>G134/F134</f>
        <v>364.37121212121212</v>
      </c>
      <c r="I95" s="7" t="s">
        <v>13</v>
      </c>
      <c r="J95" s="7" t="s">
        <v>22</v>
      </c>
      <c r="K95" s="7" t="s">
        <v>122</v>
      </c>
      <c r="L95" s="57">
        <v>1</v>
      </c>
      <c r="M95" s="57"/>
      <c r="N95" s="7" t="s">
        <v>29</v>
      </c>
      <c r="O95" s="7" t="s">
        <v>29</v>
      </c>
      <c r="P95" s="57"/>
      <c r="Q95" s="7" t="s">
        <v>14</v>
      </c>
      <c r="R95" s="7" t="s">
        <v>14</v>
      </c>
      <c r="S95" s="7" t="s">
        <v>17</v>
      </c>
      <c r="T95" s="7" t="s">
        <v>783</v>
      </c>
      <c r="U95" s="10" t="s">
        <v>123</v>
      </c>
    </row>
    <row r="96" spans="2:21" ht="25.5" customHeight="1">
      <c r="B96" s="6" t="s">
        <v>784</v>
      </c>
      <c r="C96" s="7" t="s">
        <v>785</v>
      </c>
      <c r="D96" s="58">
        <v>42970</v>
      </c>
      <c r="E96" s="58">
        <v>42982</v>
      </c>
      <c r="F96" s="57">
        <v>1</v>
      </c>
      <c r="G96" s="57">
        <v>440</v>
      </c>
      <c r="H96" s="57">
        <f>G134/F134</f>
        <v>364.37121212121212</v>
      </c>
      <c r="I96" s="7" t="s">
        <v>12</v>
      </c>
      <c r="J96" s="7" t="s">
        <v>21</v>
      </c>
      <c r="K96" s="7" t="s">
        <v>118</v>
      </c>
      <c r="L96" s="57"/>
      <c r="M96" s="57"/>
      <c r="N96" s="7" t="s">
        <v>29</v>
      </c>
      <c r="O96" s="7" t="s">
        <v>29</v>
      </c>
      <c r="P96" s="57"/>
      <c r="Q96" s="7" t="s">
        <v>14</v>
      </c>
      <c r="R96" s="7" t="s">
        <v>14</v>
      </c>
      <c r="S96" s="7" t="s">
        <v>16</v>
      </c>
      <c r="T96" s="57"/>
      <c r="U96" s="10" t="s">
        <v>432</v>
      </c>
    </row>
    <row r="97" spans="2:21" ht="25.5" customHeight="1">
      <c r="B97" s="6" t="s">
        <v>786</v>
      </c>
      <c r="C97" s="7" t="s">
        <v>377</v>
      </c>
      <c r="D97" s="58">
        <v>42982</v>
      </c>
      <c r="E97" s="58">
        <v>42983</v>
      </c>
      <c r="F97" s="57">
        <v>1</v>
      </c>
      <c r="G97" s="57">
        <v>607</v>
      </c>
      <c r="H97" s="57">
        <f>G134/F134</f>
        <v>364.37121212121212</v>
      </c>
      <c r="I97" s="7" t="s">
        <v>12</v>
      </c>
      <c r="J97" s="7" t="s">
        <v>22</v>
      </c>
      <c r="K97" s="7" t="s">
        <v>118</v>
      </c>
      <c r="L97" s="57"/>
      <c r="M97" s="57"/>
      <c r="N97" s="57" t="s">
        <v>32</v>
      </c>
      <c r="O97" s="57" t="s">
        <v>32</v>
      </c>
      <c r="P97" s="57"/>
      <c r="Q97" s="7" t="s">
        <v>14</v>
      </c>
      <c r="R97" s="7" t="s">
        <v>14</v>
      </c>
      <c r="S97" s="7" t="s">
        <v>16</v>
      </c>
      <c r="T97" s="57"/>
      <c r="U97" s="69" t="s">
        <v>723</v>
      </c>
    </row>
    <row r="98" spans="2:21" ht="25.5" customHeight="1">
      <c r="B98" s="6" t="s">
        <v>787</v>
      </c>
      <c r="C98" s="7" t="s">
        <v>377</v>
      </c>
      <c r="D98" s="58">
        <v>42983</v>
      </c>
      <c r="E98" s="58">
        <v>42985</v>
      </c>
      <c r="F98" s="57">
        <v>1</v>
      </c>
      <c r="G98" s="57">
        <v>607</v>
      </c>
      <c r="H98" s="57">
        <f>G134/F134</f>
        <v>364.37121212121212</v>
      </c>
      <c r="I98" s="7" t="s">
        <v>12</v>
      </c>
      <c r="J98" s="7" t="s">
        <v>22</v>
      </c>
      <c r="K98" s="7" t="s">
        <v>118</v>
      </c>
      <c r="L98" s="57"/>
      <c r="M98" s="57"/>
      <c r="N98" s="57" t="s">
        <v>32</v>
      </c>
      <c r="O98" s="57" t="s">
        <v>32</v>
      </c>
      <c r="P98" s="57"/>
      <c r="Q98" s="7" t="s">
        <v>14</v>
      </c>
      <c r="R98" s="7" t="s">
        <v>14</v>
      </c>
      <c r="S98" s="7" t="s">
        <v>16</v>
      </c>
      <c r="T98" s="57"/>
      <c r="U98" s="69" t="s">
        <v>723</v>
      </c>
    </row>
    <row r="99" spans="2:21" ht="12.75" customHeight="1">
      <c r="B99" s="6" t="s">
        <v>788</v>
      </c>
      <c r="C99" s="7" t="s">
        <v>789</v>
      </c>
      <c r="D99" s="58">
        <v>42979</v>
      </c>
      <c r="E99" s="58">
        <v>42989</v>
      </c>
      <c r="F99" s="57">
        <v>1</v>
      </c>
      <c r="G99" s="57">
        <v>688</v>
      </c>
      <c r="H99" s="57">
        <f>G134/F134</f>
        <v>364.37121212121212</v>
      </c>
      <c r="I99" s="7" t="s">
        <v>13</v>
      </c>
      <c r="J99" s="7" t="s">
        <v>22</v>
      </c>
      <c r="K99" s="7" t="s">
        <v>122</v>
      </c>
      <c r="L99" s="57">
        <v>1</v>
      </c>
      <c r="M99" s="57">
        <v>1</v>
      </c>
      <c r="N99" s="7" t="s">
        <v>45</v>
      </c>
      <c r="O99" s="7" t="s">
        <v>29</v>
      </c>
      <c r="P99" s="57"/>
      <c r="Q99" s="7" t="s">
        <v>14</v>
      </c>
      <c r="R99" s="7" t="s">
        <v>14</v>
      </c>
      <c r="S99" s="7" t="s">
        <v>17</v>
      </c>
      <c r="T99" s="7" t="s">
        <v>444</v>
      </c>
      <c r="U99" s="10" t="s">
        <v>123</v>
      </c>
    </row>
    <row r="100" spans="2:21" ht="12.75" customHeight="1">
      <c r="B100" s="6" t="s">
        <v>790</v>
      </c>
      <c r="C100" s="7" t="s">
        <v>791</v>
      </c>
      <c r="D100" s="58">
        <v>42989</v>
      </c>
      <c r="E100" s="23">
        <v>43003</v>
      </c>
      <c r="F100" s="57">
        <v>1</v>
      </c>
      <c r="G100" s="57">
        <v>796</v>
      </c>
      <c r="H100" s="57">
        <f>G134/F134</f>
        <v>364.37121212121212</v>
      </c>
      <c r="I100" s="7" t="s">
        <v>13</v>
      </c>
      <c r="J100" s="7" t="s">
        <v>22</v>
      </c>
      <c r="K100" s="7" t="s">
        <v>122</v>
      </c>
      <c r="L100" s="57"/>
      <c r="M100" s="57"/>
      <c r="N100" s="7" t="s">
        <v>52</v>
      </c>
      <c r="O100" s="7" t="s">
        <v>52</v>
      </c>
      <c r="P100" s="57"/>
      <c r="Q100" s="7" t="s">
        <v>53</v>
      </c>
      <c r="R100" s="7" t="s">
        <v>14</v>
      </c>
      <c r="S100" s="7" t="s">
        <v>17</v>
      </c>
      <c r="T100" s="7" t="s">
        <v>428</v>
      </c>
      <c r="U100" s="10" t="s">
        <v>123</v>
      </c>
    </row>
    <row r="101" spans="2:21" ht="12.75" customHeight="1">
      <c r="B101" s="6" t="s">
        <v>792</v>
      </c>
      <c r="C101" s="7" t="s">
        <v>793</v>
      </c>
      <c r="D101" s="23">
        <v>43003</v>
      </c>
      <c r="E101" s="23">
        <v>43003</v>
      </c>
      <c r="F101" s="57">
        <v>1</v>
      </c>
      <c r="G101" s="57">
        <v>204</v>
      </c>
      <c r="H101" s="57">
        <f>G134/F134</f>
        <v>364.37121212121212</v>
      </c>
      <c r="I101" s="7" t="s">
        <v>13</v>
      </c>
      <c r="J101" s="7" t="s">
        <v>22</v>
      </c>
      <c r="K101" s="7" t="s">
        <v>118</v>
      </c>
      <c r="L101" s="57">
        <v>1</v>
      </c>
      <c r="M101" s="57"/>
      <c r="N101" s="7" t="s">
        <v>54</v>
      </c>
      <c r="O101" s="7" t="s">
        <v>28</v>
      </c>
      <c r="P101" s="57"/>
      <c r="Q101" s="7" t="s">
        <v>14</v>
      </c>
      <c r="R101" s="7" t="s">
        <v>14</v>
      </c>
      <c r="S101" s="7" t="s">
        <v>17</v>
      </c>
      <c r="T101" s="7"/>
      <c r="U101" s="10" t="s">
        <v>123</v>
      </c>
    </row>
    <row r="102" spans="2:21" ht="25.5" customHeight="1">
      <c r="B102" s="6" t="s">
        <v>794</v>
      </c>
      <c r="C102" s="7" t="s">
        <v>795</v>
      </c>
      <c r="D102" s="23">
        <v>43003</v>
      </c>
      <c r="E102" s="23">
        <v>43005</v>
      </c>
      <c r="F102" s="57">
        <v>1</v>
      </c>
      <c r="G102" s="57">
        <v>144</v>
      </c>
      <c r="H102" s="57">
        <f>G134/F134</f>
        <v>364.37121212121212</v>
      </c>
      <c r="I102" s="7" t="s">
        <v>12</v>
      </c>
      <c r="J102" s="7" t="s">
        <v>22</v>
      </c>
      <c r="K102" s="7" t="s">
        <v>122</v>
      </c>
      <c r="L102" s="57"/>
      <c r="M102" s="57"/>
      <c r="N102" s="7" t="s">
        <v>29</v>
      </c>
      <c r="O102" s="7" t="s">
        <v>29</v>
      </c>
      <c r="P102" s="57"/>
      <c r="Q102" s="7" t="s">
        <v>14</v>
      </c>
      <c r="R102" s="7" t="s">
        <v>14</v>
      </c>
      <c r="S102" s="7" t="s">
        <v>17</v>
      </c>
      <c r="T102" s="7"/>
      <c r="U102" s="10" t="s">
        <v>123</v>
      </c>
    </row>
    <row r="103" spans="2:21" ht="25.5" customHeight="1">
      <c r="B103" s="6" t="s">
        <v>796</v>
      </c>
      <c r="C103" s="7" t="s">
        <v>797</v>
      </c>
      <c r="D103" s="23">
        <v>43005</v>
      </c>
      <c r="E103" s="23">
        <v>43005</v>
      </c>
      <c r="F103" s="57">
        <v>1</v>
      </c>
      <c r="G103" s="57">
        <v>128</v>
      </c>
      <c r="H103" s="57">
        <f>G134/F134</f>
        <v>364.37121212121212</v>
      </c>
      <c r="I103" s="7" t="s">
        <v>12</v>
      </c>
      <c r="J103" s="7" t="s">
        <v>22</v>
      </c>
      <c r="K103" s="7" t="s">
        <v>118</v>
      </c>
      <c r="L103" s="57"/>
      <c r="M103" s="57"/>
      <c r="N103" s="7" t="s">
        <v>29</v>
      </c>
      <c r="O103" s="7" t="s">
        <v>29</v>
      </c>
      <c r="P103" s="57"/>
      <c r="Q103" s="7" t="s">
        <v>14</v>
      </c>
      <c r="R103" s="7" t="s">
        <v>14</v>
      </c>
      <c r="S103" s="7" t="s">
        <v>17</v>
      </c>
      <c r="T103" s="7"/>
      <c r="U103" s="10" t="s">
        <v>123</v>
      </c>
    </row>
    <row r="104" spans="2:21" ht="12.75" customHeight="1">
      <c r="B104" s="6" t="s">
        <v>798</v>
      </c>
      <c r="C104" s="7" t="s">
        <v>696</v>
      </c>
      <c r="D104" s="23">
        <v>43003</v>
      </c>
      <c r="E104" s="23">
        <v>43005</v>
      </c>
      <c r="F104" s="57">
        <v>1</v>
      </c>
      <c r="G104" s="57">
        <v>209</v>
      </c>
      <c r="H104" s="57">
        <f>G134/F134</f>
        <v>364.37121212121212</v>
      </c>
      <c r="I104" s="7" t="s">
        <v>13</v>
      </c>
      <c r="J104" s="7" t="s">
        <v>22</v>
      </c>
      <c r="K104" s="7" t="s">
        <v>122</v>
      </c>
      <c r="L104" s="57">
        <v>1</v>
      </c>
      <c r="M104" s="57"/>
      <c r="N104" s="57" t="s">
        <v>38</v>
      </c>
      <c r="O104" s="57" t="s">
        <v>29</v>
      </c>
      <c r="P104" s="57"/>
      <c r="Q104" s="7" t="s">
        <v>14</v>
      </c>
      <c r="R104" s="7" t="s">
        <v>14</v>
      </c>
      <c r="S104" s="7" t="s">
        <v>16</v>
      </c>
      <c r="T104" s="7"/>
      <c r="U104" s="10" t="s">
        <v>799</v>
      </c>
    </row>
    <row r="105" spans="2:21" ht="11.25" customHeight="1">
      <c r="B105" s="6" t="s">
        <v>800</v>
      </c>
      <c r="C105" s="7" t="s">
        <v>801</v>
      </c>
      <c r="D105" s="58">
        <v>43005</v>
      </c>
      <c r="E105" s="58">
        <v>43007</v>
      </c>
      <c r="F105" s="57">
        <v>1</v>
      </c>
      <c r="G105" s="57">
        <v>240</v>
      </c>
      <c r="H105" s="57">
        <f>G134/F134</f>
        <v>364.37121212121212</v>
      </c>
      <c r="I105" s="7" t="s">
        <v>12</v>
      </c>
      <c r="J105" s="7" t="s">
        <v>22</v>
      </c>
      <c r="K105" s="7" t="s">
        <v>122</v>
      </c>
      <c r="L105" s="57"/>
      <c r="M105" s="57"/>
      <c r="N105" s="7" t="s">
        <v>52</v>
      </c>
      <c r="O105" s="7" t="s">
        <v>52</v>
      </c>
      <c r="P105" s="57"/>
      <c r="Q105" s="7" t="s">
        <v>53</v>
      </c>
      <c r="R105" s="7" t="s">
        <v>14</v>
      </c>
      <c r="S105" s="7" t="s">
        <v>16</v>
      </c>
      <c r="T105" s="7"/>
      <c r="U105" s="10" t="s">
        <v>460</v>
      </c>
    </row>
    <row r="106" spans="2:21" ht="11.25" customHeight="1">
      <c r="B106" s="6" t="s">
        <v>802</v>
      </c>
      <c r="C106" s="7" t="s">
        <v>803</v>
      </c>
      <c r="D106" s="58">
        <v>42829</v>
      </c>
      <c r="E106" s="58">
        <v>43008</v>
      </c>
      <c r="F106" s="57">
        <v>1</v>
      </c>
      <c r="G106" s="57">
        <v>256</v>
      </c>
      <c r="H106" s="57">
        <f>G134/F134</f>
        <v>364.37121212121212</v>
      </c>
      <c r="I106" s="7" t="s">
        <v>12</v>
      </c>
      <c r="J106" s="7" t="s">
        <v>22</v>
      </c>
      <c r="K106" s="7" t="s">
        <v>118</v>
      </c>
      <c r="L106" s="57"/>
      <c r="M106" s="57"/>
      <c r="N106" s="7" t="s">
        <v>29</v>
      </c>
      <c r="O106" s="7" t="s">
        <v>29</v>
      </c>
      <c r="P106" s="57"/>
      <c r="Q106" s="7" t="s">
        <v>14</v>
      </c>
      <c r="R106" s="7" t="s">
        <v>14</v>
      </c>
      <c r="S106" s="7" t="s">
        <v>16</v>
      </c>
      <c r="T106" s="7" t="s">
        <v>428</v>
      </c>
      <c r="U106" s="10" t="s">
        <v>460</v>
      </c>
    </row>
    <row r="107" spans="2:21" ht="11.25" customHeight="1">
      <c r="B107" s="6" t="s">
        <v>804</v>
      </c>
      <c r="C107" s="7" t="s">
        <v>805</v>
      </c>
      <c r="D107" s="58">
        <v>43006</v>
      </c>
      <c r="E107" s="58">
        <v>43016</v>
      </c>
      <c r="F107" s="57">
        <v>1</v>
      </c>
      <c r="G107" s="57">
        <v>368</v>
      </c>
      <c r="H107" s="57">
        <f>G134/F134</f>
        <v>364.37121212121212</v>
      </c>
      <c r="I107" s="7" t="s">
        <v>13</v>
      </c>
      <c r="J107" s="7" t="s">
        <v>22</v>
      </c>
      <c r="K107" s="7" t="s">
        <v>118</v>
      </c>
      <c r="L107" s="57">
        <v>1</v>
      </c>
      <c r="M107" s="57"/>
      <c r="N107" s="7" t="s">
        <v>33</v>
      </c>
      <c r="O107" s="7" t="s">
        <v>55</v>
      </c>
      <c r="P107" s="57"/>
      <c r="Q107" s="7" t="s">
        <v>14</v>
      </c>
      <c r="R107" s="7" t="s">
        <v>14</v>
      </c>
      <c r="S107" s="7" t="s">
        <v>16</v>
      </c>
      <c r="T107" s="7" t="s">
        <v>806</v>
      </c>
      <c r="U107" s="10" t="s">
        <v>130</v>
      </c>
    </row>
    <row r="108" spans="2:21" ht="24" customHeight="1">
      <c r="B108" s="6" t="s">
        <v>807</v>
      </c>
      <c r="C108" s="7" t="s">
        <v>653</v>
      </c>
      <c r="D108" s="23">
        <v>43016</v>
      </c>
      <c r="E108" s="58">
        <v>43023</v>
      </c>
      <c r="F108" s="57">
        <v>1</v>
      </c>
      <c r="G108" s="57">
        <v>367</v>
      </c>
      <c r="H108" s="57">
        <f>G134/F134</f>
        <v>364.37121212121212</v>
      </c>
      <c r="I108" s="7" t="s">
        <v>13</v>
      </c>
      <c r="J108" s="7" t="s">
        <v>21</v>
      </c>
      <c r="K108" s="7" t="s">
        <v>122</v>
      </c>
      <c r="L108" s="57">
        <v>1</v>
      </c>
      <c r="M108" s="57"/>
      <c r="N108" s="7" t="s">
        <v>29</v>
      </c>
      <c r="O108" s="7" t="s">
        <v>29</v>
      </c>
      <c r="P108" s="57"/>
      <c r="Q108" s="7" t="s">
        <v>14</v>
      </c>
      <c r="R108" s="7" t="s">
        <v>14</v>
      </c>
      <c r="S108" s="7" t="s">
        <v>17</v>
      </c>
      <c r="T108" s="7"/>
      <c r="U108" s="10" t="s">
        <v>123</v>
      </c>
    </row>
    <row r="109" spans="2:21" ht="12" customHeight="1">
      <c r="B109" s="6" t="s">
        <v>808</v>
      </c>
      <c r="C109" s="7" t="s">
        <v>218</v>
      </c>
      <c r="D109" s="23">
        <v>43023</v>
      </c>
      <c r="E109" s="23">
        <v>43028</v>
      </c>
      <c r="F109" s="57">
        <v>1</v>
      </c>
      <c r="G109" s="57">
        <v>320</v>
      </c>
      <c r="H109" s="57">
        <f>G134/F134</f>
        <v>364.37121212121212</v>
      </c>
      <c r="I109" s="7" t="s">
        <v>13</v>
      </c>
      <c r="J109" s="7" t="s">
        <v>21</v>
      </c>
      <c r="K109" s="7" t="s">
        <v>118</v>
      </c>
      <c r="L109" s="57">
        <v>1</v>
      </c>
      <c r="M109" s="57">
        <v>1</v>
      </c>
      <c r="N109" s="7" t="s">
        <v>29</v>
      </c>
      <c r="O109" s="7" t="s">
        <v>29</v>
      </c>
      <c r="P109" s="57"/>
      <c r="Q109" s="7" t="s">
        <v>14</v>
      </c>
      <c r="R109" s="7" t="s">
        <v>14</v>
      </c>
      <c r="S109" s="7" t="s">
        <v>17</v>
      </c>
      <c r="T109" s="7" t="s">
        <v>428</v>
      </c>
      <c r="U109" s="10" t="s">
        <v>123</v>
      </c>
    </row>
    <row r="110" spans="2:21" ht="11.25" customHeight="1">
      <c r="B110" s="6" t="s">
        <v>809</v>
      </c>
      <c r="C110" s="7" t="s">
        <v>655</v>
      </c>
      <c r="D110" s="23">
        <v>43028</v>
      </c>
      <c r="E110" s="23">
        <v>43029</v>
      </c>
      <c r="F110" s="57">
        <v>1</v>
      </c>
      <c r="G110" s="57">
        <v>112</v>
      </c>
      <c r="H110" s="57">
        <f>G134/F134</f>
        <v>364.37121212121212</v>
      </c>
      <c r="I110" s="7" t="s">
        <v>13</v>
      </c>
      <c r="J110" s="7" t="s">
        <v>22</v>
      </c>
      <c r="K110" s="7" t="s">
        <v>122</v>
      </c>
      <c r="L110" s="57"/>
      <c r="M110" s="57"/>
      <c r="N110" s="7" t="s">
        <v>29</v>
      </c>
      <c r="O110" s="7" t="s">
        <v>29</v>
      </c>
      <c r="P110" s="57"/>
      <c r="Q110" s="7" t="s">
        <v>14</v>
      </c>
      <c r="R110" s="7" t="s">
        <v>14</v>
      </c>
      <c r="S110" s="7" t="s">
        <v>16</v>
      </c>
      <c r="T110" s="7" t="s">
        <v>428</v>
      </c>
      <c r="U110" s="10" t="s">
        <v>156</v>
      </c>
    </row>
    <row r="111" spans="2:21" ht="24.75" customHeight="1">
      <c r="B111" s="6" t="s">
        <v>810</v>
      </c>
      <c r="C111" s="7" t="s">
        <v>811</v>
      </c>
      <c r="D111" s="23">
        <v>43030</v>
      </c>
      <c r="E111" s="23">
        <v>43035</v>
      </c>
      <c r="F111" s="57">
        <v>1</v>
      </c>
      <c r="G111" s="57">
        <v>238</v>
      </c>
      <c r="H111" s="57">
        <f>G134/F134</f>
        <v>364.37121212121212</v>
      </c>
      <c r="I111" s="7" t="s">
        <v>13</v>
      </c>
      <c r="J111" s="7" t="s">
        <v>21</v>
      </c>
      <c r="K111" s="7" t="s">
        <v>122</v>
      </c>
      <c r="L111" s="57"/>
      <c r="M111" s="57"/>
      <c r="N111" s="7" t="s">
        <v>29</v>
      </c>
      <c r="O111" s="7" t="s">
        <v>29</v>
      </c>
      <c r="P111" s="57"/>
      <c r="Q111" s="7" t="s">
        <v>14</v>
      </c>
      <c r="R111" s="7" t="s">
        <v>14</v>
      </c>
      <c r="S111" s="7" t="s">
        <v>17</v>
      </c>
      <c r="T111" s="7" t="s">
        <v>428</v>
      </c>
      <c r="U111" s="10" t="s">
        <v>123</v>
      </c>
    </row>
    <row r="112" spans="2:21" ht="12" customHeight="1">
      <c r="B112" s="6" t="s">
        <v>812</v>
      </c>
      <c r="C112" s="7" t="s">
        <v>240</v>
      </c>
      <c r="D112" s="23">
        <v>43043</v>
      </c>
      <c r="E112" s="23">
        <v>43044</v>
      </c>
      <c r="F112" s="57">
        <v>1</v>
      </c>
      <c r="G112" s="57">
        <v>144</v>
      </c>
      <c r="H112" s="57">
        <f>G134/F134</f>
        <v>364.37121212121212</v>
      </c>
      <c r="I112" s="7" t="s">
        <v>13</v>
      </c>
      <c r="J112" s="7" t="s">
        <v>21</v>
      </c>
      <c r="K112" s="7" t="s">
        <v>122</v>
      </c>
      <c r="L112" s="57">
        <v>1</v>
      </c>
      <c r="M112" s="57">
        <v>1</v>
      </c>
      <c r="N112" s="7" t="s">
        <v>29</v>
      </c>
      <c r="O112" s="7" t="s">
        <v>29</v>
      </c>
      <c r="P112" s="57"/>
      <c r="Q112" s="7" t="s">
        <v>14</v>
      </c>
      <c r="R112" s="7" t="s">
        <v>14</v>
      </c>
      <c r="S112" s="7" t="s">
        <v>17</v>
      </c>
      <c r="T112" s="7"/>
      <c r="U112" s="10" t="s">
        <v>123</v>
      </c>
    </row>
    <row r="113" spans="2:21" ht="12.75" customHeight="1">
      <c r="B113" s="6" t="s">
        <v>813</v>
      </c>
      <c r="C113" s="7" t="s">
        <v>814</v>
      </c>
      <c r="D113" s="23">
        <v>43029</v>
      </c>
      <c r="E113" s="23">
        <v>43046</v>
      </c>
      <c r="F113" s="57">
        <v>1</v>
      </c>
      <c r="G113" s="57">
        <v>400</v>
      </c>
      <c r="H113" s="57">
        <f>G134/F134</f>
        <v>364.37121212121212</v>
      </c>
      <c r="I113" s="7" t="s">
        <v>13</v>
      </c>
      <c r="J113" s="7" t="s">
        <v>22</v>
      </c>
      <c r="K113" s="7" t="s">
        <v>118</v>
      </c>
      <c r="L113" s="57">
        <v>1</v>
      </c>
      <c r="M113" s="57"/>
      <c r="N113" s="7" t="s">
        <v>29</v>
      </c>
      <c r="O113" s="7" t="s">
        <v>29</v>
      </c>
      <c r="P113" s="57"/>
      <c r="Q113" s="7" t="s">
        <v>14</v>
      </c>
      <c r="R113" s="7" t="s">
        <v>14</v>
      </c>
      <c r="S113" s="7" t="s">
        <v>16</v>
      </c>
      <c r="T113" s="7" t="s">
        <v>444</v>
      </c>
      <c r="U113" s="10" t="s">
        <v>799</v>
      </c>
    </row>
    <row r="114" spans="2:21" ht="12" customHeight="1">
      <c r="B114" s="6" t="s">
        <v>815</v>
      </c>
      <c r="C114" s="7" t="s">
        <v>702</v>
      </c>
      <c r="D114" s="58">
        <v>43047</v>
      </c>
      <c r="E114" s="58">
        <v>43048</v>
      </c>
      <c r="F114" s="57">
        <v>1</v>
      </c>
      <c r="G114" s="57">
        <v>152</v>
      </c>
      <c r="H114" s="57">
        <f>G134/F134</f>
        <v>364.37121212121212</v>
      </c>
      <c r="I114" s="7" t="s">
        <v>12</v>
      </c>
      <c r="J114" s="7" t="s">
        <v>22</v>
      </c>
      <c r="K114" s="7" t="s">
        <v>122</v>
      </c>
      <c r="L114" s="57"/>
      <c r="M114" s="57"/>
      <c r="N114" s="57" t="s">
        <v>29</v>
      </c>
      <c r="O114" s="57" t="s">
        <v>29</v>
      </c>
      <c r="P114" s="57"/>
      <c r="Q114" s="7" t="s">
        <v>14</v>
      </c>
      <c r="R114" s="7" t="s">
        <v>14</v>
      </c>
      <c r="S114" s="7" t="s">
        <v>17</v>
      </c>
      <c r="T114" s="57"/>
      <c r="U114" s="10" t="s">
        <v>123</v>
      </c>
    </row>
    <row r="115" spans="2:21" ht="12.75" customHeight="1">
      <c r="B115" s="6" t="s">
        <v>816</v>
      </c>
      <c r="C115" s="7" t="s">
        <v>685</v>
      </c>
      <c r="D115" s="23">
        <v>43035</v>
      </c>
      <c r="E115" s="23">
        <v>43052</v>
      </c>
      <c r="F115" s="57">
        <v>1</v>
      </c>
      <c r="G115" s="57">
        <v>731</v>
      </c>
      <c r="H115" s="57">
        <f>G134/F134</f>
        <v>364.37121212121212</v>
      </c>
      <c r="I115" s="7" t="s">
        <v>13</v>
      </c>
      <c r="J115" s="7" t="s">
        <v>21</v>
      </c>
      <c r="K115" s="7" t="s">
        <v>122</v>
      </c>
      <c r="L115" s="57"/>
      <c r="M115" s="57"/>
      <c r="N115" s="7" t="s">
        <v>29</v>
      </c>
      <c r="O115" s="7" t="s">
        <v>29</v>
      </c>
      <c r="P115" s="57"/>
      <c r="Q115" s="7" t="s">
        <v>14</v>
      </c>
      <c r="R115" s="7" t="s">
        <v>14</v>
      </c>
      <c r="S115" s="7" t="s">
        <v>17</v>
      </c>
      <c r="T115" s="7"/>
      <c r="U115" s="10" t="s">
        <v>123</v>
      </c>
    </row>
    <row r="116" spans="2:21" ht="26.25" customHeight="1">
      <c r="B116" s="6" t="s">
        <v>817</v>
      </c>
      <c r="C116" s="7" t="s">
        <v>818</v>
      </c>
      <c r="D116" s="23">
        <v>43036</v>
      </c>
      <c r="E116" s="58">
        <v>43052</v>
      </c>
      <c r="F116" s="57">
        <v>1</v>
      </c>
      <c r="G116" s="57">
        <v>256</v>
      </c>
      <c r="H116" s="57">
        <f>G134/F134</f>
        <v>364.37121212121212</v>
      </c>
      <c r="I116" s="7" t="s">
        <v>12</v>
      </c>
      <c r="J116" s="7" t="s">
        <v>21</v>
      </c>
      <c r="K116" s="7" t="s">
        <v>118</v>
      </c>
      <c r="L116" s="57">
        <v>1</v>
      </c>
      <c r="M116" s="57"/>
      <c r="N116" s="7" t="s">
        <v>29</v>
      </c>
      <c r="O116" s="7" t="s">
        <v>29</v>
      </c>
      <c r="P116" s="7"/>
      <c r="Q116" s="7" t="s">
        <v>14</v>
      </c>
      <c r="R116" s="7" t="s">
        <v>14</v>
      </c>
      <c r="S116" s="7" t="s">
        <v>16</v>
      </c>
      <c r="T116" s="57"/>
      <c r="U116" s="10" t="s">
        <v>140</v>
      </c>
    </row>
    <row r="117" spans="2:21" ht="13.5" customHeight="1">
      <c r="B117" s="6" t="s">
        <v>819</v>
      </c>
      <c r="C117" s="7" t="s">
        <v>820</v>
      </c>
      <c r="D117" s="23">
        <v>43052</v>
      </c>
      <c r="E117" s="58">
        <v>43056</v>
      </c>
      <c r="F117" s="57">
        <v>1</v>
      </c>
      <c r="G117" s="57">
        <v>304</v>
      </c>
      <c r="H117" s="57">
        <f>G134/F134</f>
        <v>364.37121212121212</v>
      </c>
      <c r="I117" s="7" t="s">
        <v>13</v>
      </c>
      <c r="J117" s="7" t="s">
        <v>22</v>
      </c>
      <c r="K117" s="7" t="s">
        <v>118</v>
      </c>
      <c r="L117" s="57">
        <v>1</v>
      </c>
      <c r="M117" s="57"/>
      <c r="N117" s="7" t="s">
        <v>29</v>
      </c>
      <c r="O117" s="7" t="s">
        <v>29</v>
      </c>
      <c r="P117" s="7"/>
      <c r="Q117" s="7" t="s">
        <v>14</v>
      </c>
      <c r="R117" s="7" t="s">
        <v>14</v>
      </c>
      <c r="S117" s="7" t="s">
        <v>17</v>
      </c>
      <c r="T117" s="7" t="s">
        <v>821</v>
      </c>
      <c r="U117" s="10" t="s">
        <v>123</v>
      </c>
    </row>
    <row r="118" spans="2:21" ht="13.5" customHeight="1">
      <c r="B118" s="6" t="s">
        <v>822</v>
      </c>
      <c r="C118" s="7" t="s">
        <v>200</v>
      </c>
      <c r="D118" s="23">
        <v>43056</v>
      </c>
      <c r="E118" s="23">
        <v>43068</v>
      </c>
      <c r="F118" s="57">
        <v>1</v>
      </c>
      <c r="G118" s="57">
        <v>320</v>
      </c>
      <c r="H118" s="57">
        <f>G134/F134</f>
        <v>364.37121212121212</v>
      </c>
      <c r="I118" s="7" t="s">
        <v>13</v>
      </c>
      <c r="J118" s="7" t="s">
        <v>22</v>
      </c>
      <c r="K118" s="7" t="s">
        <v>118</v>
      </c>
      <c r="L118" s="57">
        <v>1</v>
      </c>
      <c r="M118" s="57"/>
      <c r="N118" s="7" t="s">
        <v>29</v>
      </c>
      <c r="O118" s="7" t="s">
        <v>29</v>
      </c>
      <c r="P118" s="7"/>
      <c r="Q118" s="7" t="s">
        <v>14</v>
      </c>
      <c r="R118" s="7" t="s">
        <v>14</v>
      </c>
      <c r="S118" s="7" t="s">
        <v>16</v>
      </c>
      <c r="T118" s="7"/>
      <c r="U118" s="10" t="s">
        <v>156</v>
      </c>
    </row>
    <row r="119" spans="2:21" ht="26.25" customHeight="1">
      <c r="B119" s="6" t="s">
        <v>823</v>
      </c>
      <c r="C119" s="7" t="s">
        <v>824</v>
      </c>
      <c r="D119" s="23">
        <v>43070</v>
      </c>
      <c r="E119" s="23">
        <v>43070</v>
      </c>
      <c r="F119" s="57">
        <v>1</v>
      </c>
      <c r="G119" s="57">
        <v>52</v>
      </c>
      <c r="H119" s="57">
        <f>G134/F134</f>
        <v>364.37121212121212</v>
      </c>
      <c r="I119" s="7" t="s">
        <v>12</v>
      </c>
      <c r="J119" s="7" t="s">
        <v>21</v>
      </c>
      <c r="K119" s="7" t="s">
        <v>118</v>
      </c>
      <c r="L119" s="57">
        <v>1</v>
      </c>
      <c r="M119" s="57"/>
      <c r="N119" s="7" t="s">
        <v>91</v>
      </c>
      <c r="O119" s="7" t="s">
        <v>29</v>
      </c>
      <c r="P119" s="7"/>
      <c r="Q119" s="7" t="s">
        <v>14</v>
      </c>
      <c r="R119" s="7" t="s">
        <v>14</v>
      </c>
      <c r="S119" s="7" t="s">
        <v>16</v>
      </c>
      <c r="T119" s="7"/>
      <c r="U119" s="10" t="s">
        <v>825</v>
      </c>
    </row>
    <row r="120" spans="2:21" ht="13.5" customHeight="1">
      <c r="B120" s="6" t="s">
        <v>826</v>
      </c>
      <c r="C120" s="7" t="s">
        <v>827</v>
      </c>
      <c r="D120" s="23">
        <v>43068</v>
      </c>
      <c r="E120" s="23">
        <v>43071</v>
      </c>
      <c r="F120" s="57">
        <v>1</v>
      </c>
      <c r="G120" s="57">
        <v>160</v>
      </c>
      <c r="H120" s="57">
        <f>G134/F134</f>
        <v>364.37121212121212</v>
      </c>
      <c r="I120" s="7" t="s">
        <v>13</v>
      </c>
      <c r="J120" s="7" t="s">
        <v>22</v>
      </c>
      <c r="K120" s="7" t="s">
        <v>122</v>
      </c>
      <c r="L120" s="57"/>
      <c r="M120" s="57"/>
      <c r="N120" s="7" t="s">
        <v>32</v>
      </c>
      <c r="O120" s="7" t="s">
        <v>32</v>
      </c>
      <c r="P120" s="7"/>
      <c r="Q120" s="7" t="s">
        <v>14</v>
      </c>
      <c r="R120" s="7" t="s">
        <v>14</v>
      </c>
      <c r="S120" s="7" t="s">
        <v>16</v>
      </c>
      <c r="T120" s="7" t="s">
        <v>644</v>
      </c>
      <c r="U120" s="10" t="s">
        <v>799</v>
      </c>
    </row>
    <row r="121" spans="2:21" ht="27" customHeight="1">
      <c r="B121" s="6" t="s">
        <v>828</v>
      </c>
      <c r="C121" s="7" t="s">
        <v>829</v>
      </c>
      <c r="D121" s="23">
        <v>42984</v>
      </c>
      <c r="E121" s="23">
        <v>43072</v>
      </c>
      <c r="F121" s="57">
        <v>1</v>
      </c>
      <c r="G121" s="57">
        <v>529</v>
      </c>
      <c r="H121" s="57">
        <f>G134/F134</f>
        <v>364.37121212121212</v>
      </c>
      <c r="I121" s="7" t="s">
        <v>12</v>
      </c>
      <c r="J121" s="7" t="s">
        <v>22</v>
      </c>
      <c r="K121" s="7" t="s">
        <v>118</v>
      </c>
      <c r="L121" s="57">
        <v>1</v>
      </c>
      <c r="M121" s="57"/>
      <c r="N121" s="7" t="s">
        <v>43</v>
      </c>
      <c r="O121" s="7" t="s">
        <v>43</v>
      </c>
      <c r="P121" s="7"/>
      <c r="Q121" s="7" t="s">
        <v>14</v>
      </c>
      <c r="R121" s="7" t="s">
        <v>14</v>
      </c>
      <c r="S121" s="7" t="s">
        <v>16</v>
      </c>
      <c r="T121" s="7" t="s">
        <v>772</v>
      </c>
      <c r="U121" s="10" t="s">
        <v>156</v>
      </c>
    </row>
    <row r="122" spans="2:21" ht="28.5" customHeight="1">
      <c r="B122" s="6" t="s">
        <v>830</v>
      </c>
      <c r="C122" s="7" t="s">
        <v>831</v>
      </c>
      <c r="D122" s="23">
        <v>43072</v>
      </c>
      <c r="E122" s="23">
        <v>43073</v>
      </c>
      <c r="F122" s="57">
        <v>1</v>
      </c>
      <c r="G122" s="57">
        <v>341</v>
      </c>
      <c r="H122" s="57">
        <f>G134/F134</f>
        <v>364.37121212121212</v>
      </c>
      <c r="I122" s="7" t="s">
        <v>12</v>
      </c>
      <c r="J122" s="7" t="s">
        <v>21</v>
      </c>
      <c r="K122" s="7" t="s">
        <v>118</v>
      </c>
      <c r="L122" s="57">
        <v>1</v>
      </c>
      <c r="M122" s="57"/>
      <c r="N122" s="7" t="s">
        <v>93</v>
      </c>
      <c r="O122" s="7" t="s">
        <v>33</v>
      </c>
      <c r="P122" s="7"/>
      <c r="Q122" s="7" t="s">
        <v>15</v>
      </c>
      <c r="R122" s="7" t="s">
        <v>14</v>
      </c>
      <c r="S122" s="7" t="s">
        <v>16</v>
      </c>
      <c r="T122" s="7" t="s">
        <v>644</v>
      </c>
      <c r="U122" s="10" t="s">
        <v>166</v>
      </c>
    </row>
    <row r="123" spans="2:21" ht="13.5" customHeight="1">
      <c r="B123" s="6" t="s">
        <v>832</v>
      </c>
      <c r="C123" s="7" t="s">
        <v>833</v>
      </c>
      <c r="D123" s="23">
        <v>43072</v>
      </c>
      <c r="E123" s="23">
        <v>43073</v>
      </c>
      <c r="F123" s="57">
        <v>1</v>
      </c>
      <c r="G123" s="57">
        <v>230</v>
      </c>
      <c r="H123" s="57">
        <f>G134/F134</f>
        <v>364.37121212121212</v>
      </c>
      <c r="I123" s="7" t="s">
        <v>13</v>
      </c>
      <c r="J123" s="7" t="s">
        <v>22</v>
      </c>
      <c r="K123" s="7" t="s">
        <v>118</v>
      </c>
      <c r="L123" s="57"/>
      <c r="M123" s="57"/>
      <c r="N123" s="7" t="s">
        <v>92</v>
      </c>
      <c r="O123" s="7" t="s">
        <v>92</v>
      </c>
      <c r="P123" s="7"/>
      <c r="Q123" s="7" t="s">
        <v>14</v>
      </c>
      <c r="R123" s="7" t="s">
        <v>14</v>
      </c>
      <c r="S123" s="7" t="s">
        <v>16</v>
      </c>
      <c r="T123" s="7" t="s">
        <v>428</v>
      </c>
      <c r="U123" s="10" t="s">
        <v>119</v>
      </c>
    </row>
    <row r="124" spans="2:21" ht="13.5" customHeight="1">
      <c r="B124" s="6" t="s">
        <v>834</v>
      </c>
      <c r="C124" s="7" t="s">
        <v>835</v>
      </c>
      <c r="D124" s="23">
        <v>43073</v>
      </c>
      <c r="E124" s="23">
        <v>43076</v>
      </c>
      <c r="F124" s="57">
        <v>1</v>
      </c>
      <c r="G124" s="57">
        <v>288</v>
      </c>
      <c r="H124" s="57">
        <f>G134/F134</f>
        <v>364.37121212121212</v>
      </c>
      <c r="I124" s="7" t="s">
        <v>13</v>
      </c>
      <c r="J124" s="7" t="s">
        <v>22</v>
      </c>
      <c r="K124" s="7" t="s">
        <v>118</v>
      </c>
      <c r="L124" s="57">
        <v>1</v>
      </c>
      <c r="M124" s="57"/>
      <c r="N124" s="7" t="s">
        <v>28</v>
      </c>
      <c r="O124" s="7" t="s">
        <v>28</v>
      </c>
      <c r="P124" s="7" t="s">
        <v>107</v>
      </c>
      <c r="Q124" s="7" t="s">
        <v>14</v>
      </c>
      <c r="R124" s="7" t="s">
        <v>14</v>
      </c>
      <c r="S124" s="7" t="s">
        <v>16</v>
      </c>
      <c r="T124" s="7" t="s">
        <v>428</v>
      </c>
      <c r="U124" s="10" t="s">
        <v>119</v>
      </c>
    </row>
    <row r="125" spans="2:21" ht="13.5" customHeight="1">
      <c r="B125" s="6" t="s">
        <v>836</v>
      </c>
      <c r="C125" s="7" t="s">
        <v>837</v>
      </c>
      <c r="D125" s="23">
        <v>43076</v>
      </c>
      <c r="E125" s="23">
        <v>43079</v>
      </c>
      <c r="F125" s="57">
        <v>1</v>
      </c>
      <c r="G125" s="57">
        <v>343</v>
      </c>
      <c r="H125" s="57">
        <f>G134/F134</f>
        <v>364.37121212121212</v>
      </c>
      <c r="I125" s="7" t="s">
        <v>13</v>
      </c>
      <c r="J125" s="7" t="s">
        <v>22</v>
      </c>
      <c r="K125" s="7" t="s">
        <v>118</v>
      </c>
      <c r="L125" s="57"/>
      <c r="M125" s="57"/>
      <c r="N125" s="7" t="s">
        <v>92</v>
      </c>
      <c r="O125" s="7" t="s">
        <v>92</v>
      </c>
      <c r="P125" s="7"/>
      <c r="Q125" s="7" t="s">
        <v>14</v>
      </c>
      <c r="R125" s="7" t="s">
        <v>14</v>
      </c>
      <c r="S125" s="7" t="s">
        <v>17</v>
      </c>
      <c r="T125" s="7" t="s">
        <v>428</v>
      </c>
      <c r="U125" s="10" t="s">
        <v>123</v>
      </c>
    </row>
    <row r="126" spans="2:21" ht="27" customHeight="1">
      <c r="B126" s="6" t="s">
        <v>838</v>
      </c>
      <c r="C126" s="7" t="s">
        <v>839</v>
      </c>
      <c r="D126" s="23">
        <v>43014</v>
      </c>
      <c r="E126" s="23">
        <v>43082</v>
      </c>
      <c r="F126" s="57">
        <v>1</v>
      </c>
      <c r="G126" s="57">
        <v>404</v>
      </c>
      <c r="H126" s="57">
        <f>G134/F134</f>
        <v>364.37121212121212</v>
      </c>
      <c r="I126" s="7" t="s">
        <v>12</v>
      </c>
      <c r="J126" s="7" t="s">
        <v>21</v>
      </c>
      <c r="K126" s="7" t="s">
        <v>118</v>
      </c>
      <c r="L126" s="57"/>
      <c r="M126" s="57"/>
      <c r="N126" s="7" t="s">
        <v>29</v>
      </c>
      <c r="O126" s="7" t="s">
        <v>32</v>
      </c>
      <c r="P126" s="7"/>
      <c r="Q126" s="7" t="s">
        <v>14</v>
      </c>
      <c r="R126" s="7" t="s">
        <v>14</v>
      </c>
      <c r="S126" s="7" t="s">
        <v>16</v>
      </c>
      <c r="T126" s="7" t="s">
        <v>644</v>
      </c>
      <c r="U126" s="10" t="s">
        <v>465</v>
      </c>
    </row>
    <row r="127" spans="2:21" ht="13.5" customHeight="1">
      <c r="B127" s="6" t="s">
        <v>840</v>
      </c>
      <c r="C127" s="7" t="s">
        <v>416</v>
      </c>
      <c r="D127" s="23">
        <v>43080</v>
      </c>
      <c r="E127" s="23">
        <v>43084</v>
      </c>
      <c r="F127" s="57">
        <v>1</v>
      </c>
      <c r="G127" s="57">
        <v>349</v>
      </c>
      <c r="H127" s="57">
        <f>G134/F134</f>
        <v>364.37121212121212</v>
      </c>
      <c r="I127" s="7" t="s">
        <v>13</v>
      </c>
      <c r="J127" s="7" t="s">
        <v>22</v>
      </c>
      <c r="K127" s="7" t="s">
        <v>118</v>
      </c>
      <c r="L127" s="57"/>
      <c r="M127" s="57"/>
      <c r="N127" s="7" t="s">
        <v>28</v>
      </c>
      <c r="O127" s="7" t="s">
        <v>28</v>
      </c>
      <c r="P127" s="7"/>
      <c r="Q127" s="7" t="s">
        <v>14</v>
      </c>
      <c r="R127" s="7" t="s">
        <v>14</v>
      </c>
      <c r="S127" s="7" t="s">
        <v>17</v>
      </c>
      <c r="T127" s="7" t="s">
        <v>428</v>
      </c>
      <c r="U127" s="10" t="s">
        <v>123</v>
      </c>
    </row>
    <row r="128" spans="2:21" ht="13.5" customHeight="1">
      <c r="B128" s="6" t="s">
        <v>841</v>
      </c>
      <c r="C128" s="7" t="s">
        <v>842</v>
      </c>
      <c r="D128" s="23">
        <v>41235</v>
      </c>
      <c r="E128" s="23">
        <v>43088</v>
      </c>
      <c r="F128" s="57">
        <v>1</v>
      </c>
      <c r="G128" s="57">
        <v>1408</v>
      </c>
      <c r="H128" s="57">
        <f>G134/F134</f>
        <v>364.37121212121212</v>
      </c>
      <c r="I128" s="7" t="s">
        <v>13</v>
      </c>
      <c r="J128" s="7" t="s">
        <v>22</v>
      </c>
      <c r="K128" s="7" t="s">
        <v>122</v>
      </c>
      <c r="L128" s="57"/>
      <c r="M128" s="57"/>
      <c r="N128" s="7" t="s">
        <v>32</v>
      </c>
      <c r="O128" s="7" t="s">
        <v>32</v>
      </c>
      <c r="P128" s="7"/>
      <c r="Q128" s="7" t="s">
        <v>14</v>
      </c>
      <c r="R128" s="7" t="s">
        <v>14</v>
      </c>
      <c r="S128" s="7" t="s">
        <v>16</v>
      </c>
      <c r="T128" s="7" t="s">
        <v>644</v>
      </c>
      <c r="U128" s="10" t="s">
        <v>384</v>
      </c>
    </row>
    <row r="129" spans="2:21" ht="13.5" customHeight="1">
      <c r="B129" s="6" t="s">
        <v>843</v>
      </c>
      <c r="C129" s="7" t="s">
        <v>844</v>
      </c>
      <c r="D129" s="23">
        <v>43084</v>
      </c>
      <c r="E129" s="23">
        <v>43092</v>
      </c>
      <c r="F129" s="57">
        <v>1</v>
      </c>
      <c r="G129" s="57">
        <v>512</v>
      </c>
      <c r="H129" s="57">
        <f>G134/F134</f>
        <v>364.37121212121212</v>
      </c>
      <c r="I129" s="7" t="s">
        <v>13</v>
      </c>
      <c r="J129" s="7" t="s">
        <v>22</v>
      </c>
      <c r="K129" s="7" t="s">
        <v>122</v>
      </c>
      <c r="L129" s="57"/>
      <c r="M129" s="57"/>
      <c r="N129" s="7" t="s">
        <v>29</v>
      </c>
      <c r="O129" s="7" t="s">
        <v>29</v>
      </c>
      <c r="P129" s="7"/>
      <c r="Q129" s="7" t="s">
        <v>14</v>
      </c>
      <c r="R129" s="7" t="s">
        <v>14</v>
      </c>
      <c r="S129" s="7" t="s">
        <v>16</v>
      </c>
      <c r="T129" s="7" t="s">
        <v>428</v>
      </c>
      <c r="U129" s="10" t="s">
        <v>723</v>
      </c>
    </row>
    <row r="130" spans="2:21" ht="13.5" customHeight="1">
      <c r="B130" s="6" t="s">
        <v>845</v>
      </c>
      <c r="C130" s="7" t="s">
        <v>846</v>
      </c>
      <c r="D130" s="23">
        <v>43092</v>
      </c>
      <c r="E130" s="23">
        <v>43097</v>
      </c>
      <c r="F130" s="57">
        <v>1</v>
      </c>
      <c r="G130" s="57">
        <v>366</v>
      </c>
      <c r="H130" s="57">
        <f>G134/F134</f>
        <v>364.37121212121212</v>
      </c>
      <c r="I130" s="7" t="s">
        <v>13</v>
      </c>
      <c r="J130" s="7" t="s">
        <v>22</v>
      </c>
      <c r="K130" s="7" t="s">
        <v>118</v>
      </c>
      <c r="L130" s="57"/>
      <c r="M130" s="57"/>
      <c r="N130" s="7" t="s">
        <v>32</v>
      </c>
      <c r="O130" s="7" t="s">
        <v>32</v>
      </c>
      <c r="P130" s="7"/>
      <c r="Q130" s="7" t="s">
        <v>14</v>
      </c>
      <c r="R130" s="7" t="s">
        <v>14</v>
      </c>
      <c r="S130" s="7" t="s">
        <v>16</v>
      </c>
      <c r="T130" s="7" t="s">
        <v>428</v>
      </c>
      <c r="U130" s="10" t="s">
        <v>156</v>
      </c>
    </row>
    <row r="131" spans="2:21" ht="13.5" customHeight="1">
      <c r="B131" s="6" t="s">
        <v>847</v>
      </c>
      <c r="C131" s="7" t="s">
        <v>258</v>
      </c>
      <c r="D131" s="23">
        <v>43097</v>
      </c>
      <c r="E131" s="23">
        <v>43098</v>
      </c>
      <c r="F131" s="57">
        <v>1</v>
      </c>
      <c r="G131" s="57">
        <v>192</v>
      </c>
      <c r="H131" s="57">
        <f>G134/F134</f>
        <v>364.37121212121212</v>
      </c>
      <c r="I131" s="7" t="s">
        <v>13</v>
      </c>
      <c r="J131" s="7" t="s">
        <v>22</v>
      </c>
      <c r="K131" s="7" t="s">
        <v>122</v>
      </c>
      <c r="L131" s="57"/>
      <c r="M131" s="57"/>
      <c r="N131" s="7" t="s">
        <v>32</v>
      </c>
      <c r="O131" s="7" t="s">
        <v>32</v>
      </c>
      <c r="P131" s="7"/>
      <c r="Q131" s="7" t="s">
        <v>14</v>
      </c>
      <c r="R131" s="7" t="s">
        <v>14</v>
      </c>
      <c r="S131" s="7" t="s">
        <v>16</v>
      </c>
      <c r="T131" s="7" t="s">
        <v>428</v>
      </c>
      <c r="U131" s="10" t="s">
        <v>624</v>
      </c>
    </row>
    <row r="132" spans="2:21" ht="27" customHeight="1">
      <c r="B132" s="6" t="s">
        <v>848</v>
      </c>
      <c r="C132" s="7" t="s">
        <v>849</v>
      </c>
      <c r="D132" s="23">
        <v>43083</v>
      </c>
      <c r="E132" s="23">
        <v>43098</v>
      </c>
      <c r="F132" s="57">
        <v>1</v>
      </c>
      <c r="G132" s="57">
        <v>296</v>
      </c>
      <c r="H132" s="57">
        <f>G134/F134</f>
        <v>364.37121212121212</v>
      </c>
      <c r="I132" s="7" t="s">
        <v>12</v>
      </c>
      <c r="J132" s="7" t="s">
        <v>21</v>
      </c>
      <c r="K132" s="7" t="s">
        <v>118</v>
      </c>
      <c r="L132" s="57">
        <v>1</v>
      </c>
      <c r="M132" s="57"/>
      <c r="N132" s="7" t="s">
        <v>43</v>
      </c>
      <c r="O132" s="7" t="s">
        <v>29</v>
      </c>
      <c r="P132" s="7"/>
      <c r="Q132" s="7" t="s">
        <v>14</v>
      </c>
      <c r="R132" s="7" t="s">
        <v>14</v>
      </c>
      <c r="S132" s="7" t="s">
        <v>16</v>
      </c>
      <c r="T132" s="7" t="s">
        <v>644</v>
      </c>
      <c r="U132" s="10" t="s">
        <v>825</v>
      </c>
    </row>
    <row r="133" spans="2:21" ht="25.5" customHeight="1">
      <c r="B133" s="6" t="s">
        <v>850</v>
      </c>
      <c r="C133" s="7" t="s">
        <v>824</v>
      </c>
      <c r="D133" s="23">
        <v>43098</v>
      </c>
      <c r="E133" s="23">
        <v>43100</v>
      </c>
      <c r="F133" s="57">
        <v>1</v>
      </c>
      <c r="G133" s="57">
        <v>307</v>
      </c>
      <c r="H133" s="57">
        <f>G134/F134</f>
        <v>364.37121212121212</v>
      </c>
      <c r="I133" s="7" t="s">
        <v>12</v>
      </c>
      <c r="J133" s="7" t="s">
        <v>22</v>
      </c>
      <c r="K133" s="7" t="s">
        <v>118</v>
      </c>
      <c r="L133" s="57">
        <v>1</v>
      </c>
      <c r="M133" s="57"/>
      <c r="N133" s="7" t="s">
        <v>91</v>
      </c>
      <c r="O133" s="7" t="s">
        <v>29</v>
      </c>
      <c r="P133" s="7"/>
      <c r="Q133" s="7" t="s">
        <v>14</v>
      </c>
      <c r="R133" s="7" t="s">
        <v>14</v>
      </c>
      <c r="S133" s="7" t="s">
        <v>16</v>
      </c>
      <c r="T133" s="7" t="s">
        <v>428</v>
      </c>
      <c r="U133" s="10" t="s">
        <v>130</v>
      </c>
    </row>
    <row r="134" spans="2:21" s="1" customFormat="1" ht="12.75" customHeight="1">
      <c r="B134" s="19" t="s">
        <v>51</v>
      </c>
      <c r="C134" s="19"/>
      <c r="D134" s="19"/>
      <c r="E134" s="19"/>
      <c r="F134" s="43">
        <f>SUM(F2:F133)</f>
        <v>132</v>
      </c>
      <c r="G134" s="43">
        <f>SUM(G2:G133)</f>
        <v>48097</v>
      </c>
      <c r="H134" s="43">
        <f>G134/F134</f>
        <v>364.37121212121212</v>
      </c>
      <c r="I134" s="43">
        <f>COUNTIF(I2:I133,"Paper")</f>
        <v>57</v>
      </c>
      <c r="J134" s="43">
        <f>COUNTIF(J2:J133,"Fiction")</f>
        <v>93</v>
      </c>
      <c r="K134" s="43">
        <f>COUNTIF(K2:K133,"F")</f>
        <v>55</v>
      </c>
      <c r="L134" s="43">
        <f>SUM(L2:L133)</f>
        <v>39</v>
      </c>
      <c r="M134" s="43">
        <f>SUM(M2:M133)</f>
        <v>5</v>
      </c>
      <c r="N134" s="19">
        <f>COUNTIF(N2:N133, "Canada")</f>
        <v>6</v>
      </c>
      <c r="O134" s="19">
        <f>COUNTIF(O2:O133, "Canada")</f>
        <v>9</v>
      </c>
      <c r="P134" s="19"/>
      <c r="Q134" s="20">
        <f>COUNTIF(Q2:Q133, "English")</f>
        <v>121</v>
      </c>
      <c r="R134" s="20">
        <f>COUNTIF(R2:R133, "English")</f>
        <v>128</v>
      </c>
      <c r="S134" s="19">
        <f>COUNTIF(S2:S133,"Home")</f>
        <v>78</v>
      </c>
      <c r="T134" s="19"/>
      <c r="U134" s="19"/>
    </row>
    <row r="135" spans="2:21" s="1" customFormat="1" ht="13.5" customHeight="1" thickBot="1">
      <c r="F135" s="1" t="s">
        <v>18</v>
      </c>
      <c r="G135" s="2" t="s">
        <v>2</v>
      </c>
      <c r="H135" s="2"/>
      <c r="I135" s="2" t="s">
        <v>12</v>
      </c>
      <c r="J135" s="2" t="s">
        <v>22</v>
      </c>
      <c r="K135" s="2" t="s">
        <v>19</v>
      </c>
      <c r="L135" s="2" t="s">
        <v>5</v>
      </c>
      <c r="M135" s="2" t="s">
        <v>50</v>
      </c>
      <c r="N135" s="2" t="s">
        <v>28</v>
      </c>
      <c r="O135" s="2" t="s">
        <v>28</v>
      </c>
      <c r="P135" s="2"/>
      <c r="Q135" s="2" t="s">
        <v>14</v>
      </c>
      <c r="R135" s="2" t="s">
        <v>14</v>
      </c>
      <c r="S135" s="2" t="s">
        <v>16</v>
      </c>
    </row>
    <row r="136" spans="2:21">
      <c r="D136" s="59"/>
      <c r="E136" s="59"/>
      <c r="F136" s="49"/>
      <c r="G136" s="49" t="s">
        <v>66</v>
      </c>
      <c r="H136" s="60"/>
      <c r="I136" s="5">
        <f>COUNTIF(I2:I133,"Audio")</f>
        <v>75</v>
      </c>
      <c r="J136" s="5">
        <f>COUNTIF(J2:J133,"Non-fiction")</f>
        <v>39</v>
      </c>
      <c r="K136" s="5">
        <f>COUNTIF(K2:K133,"M")</f>
        <v>77</v>
      </c>
      <c r="L136" s="42">
        <f>F134-L134</f>
        <v>93</v>
      </c>
      <c r="M136" s="22"/>
      <c r="N136" s="2">
        <f>COUNTIF(N2:N133, "US")</f>
        <v>72</v>
      </c>
      <c r="O136" s="2">
        <f>COUNTIF(O2:O133, "US")</f>
        <v>79</v>
      </c>
      <c r="P136" s="2"/>
      <c r="Q136" s="2">
        <f>COUNTIF(Q2:Q133, "French")</f>
        <v>4</v>
      </c>
      <c r="R136" s="2">
        <f>COUNTIF(R2:R133, "French")</f>
        <v>4</v>
      </c>
      <c r="S136" s="2">
        <f>COUNTIF(S2:S133,"Library")</f>
        <v>54</v>
      </c>
    </row>
    <row r="137" spans="2:21" ht="12.75" customHeight="1">
      <c r="F137" s="27" t="s">
        <v>48</v>
      </c>
      <c r="G137" s="56">
        <f>AVERAGE(G2:G133)</f>
        <v>364.37121212121212</v>
      </c>
      <c r="I137" s="2" t="s">
        <v>13</v>
      </c>
      <c r="J137" s="2" t="s">
        <v>21</v>
      </c>
      <c r="K137" s="2" t="s">
        <v>23</v>
      </c>
      <c r="L137" s="2" t="s">
        <v>87</v>
      </c>
      <c r="M137" s="5"/>
      <c r="N137" s="2" t="s">
        <v>29</v>
      </c>
      <c r="O137" s="2" t="s">
        <v>29</v>
      </c>
      <c r="P137" s="2"/>
      <c r="Q137" s="2" t="s">
        <v>15</v>
      </c>
      <c r="R137" s="2" t="s">
        <v>15</v>
      </c>
      <c r="S137" s="2" t="s">
        <v>17</v>
      </c>
    </row>
    <row r="138" spans="2:21" ht="13.8" thickBot="1">
      <c r="F138" s="25" t="s">
        <v>62</v>
      </c>
      <c r="G138" s="56">
        <f>G148/SQRT(F134)</f>
        <v>21.936693675501687</v>
      </c>
      <c r="I138" s="21"/>
      <c r="J138" s="21"/>
      <c r="K138" s="21"/>
      <c r="L138" s="22"/>
      <c r="N138" s="2">
        <f>COUNTIF(N2:N133, "UK")</f>
        <v>28</v>
      </c>
      <c r="O138" s="2">
        <f>COUNTIF(O2:O133, "UK")</f>
        <v>28</v>
      </c>
      <c r="P138" s="2"/>
      <c r="Q138" s="2">
        <f>COUNTIF(Q2:Q133, "Arabic")</f>
        <v>1</v>
      </c>
      <c r="R138" s="2">
        <f>COUNTIF(R2:R133, "Arabic")</f>
        <v>0</v>
      </c>
    </row>
    <row r="139" spans="2:21" ht="13.5" customHeight="1">
      <c r="F139" s="27" t="s">
        <v>46</v>
      </c>
      <c r="G139" s="61">
        <f>MEDIAN(G2:G133)</f>
        <v>306.5</v>
      </c>
      <c r="H139" s="61"/>
      <c r="I139" s="5"/>
      <c r="J139" s="59"/>
      <c r="K139" s="49" t="s">
        <v>89</v>
      </c>
      <c r="L139" s="5"/>
      <c r="N139" s="2" t="s">
        <v>32</v>
      </c>
      <c r="O139" s="2" t="s">
        <v>32</v>
      </c>
      <c r="P139" s="2"/>
      <c r="Q139" s="2" t="s">
        <v>20</v>
      </c>
      <c r="R139" s="2" t="s">
        <v>20</v>
      </c>
    </row>
    <row r="140" spans="2:21">
      <c r="F140" s="27" t="s">
        <v>47</v>
      </c>
      <c r="G140" s="61">
        <f>_xlfn.MODE.SNGL(G2:G133)</f>
        <v>144</v>
      </c>
      <c r="H140" s="61"/>
      <c r="I140" s="21"/>
      <c r="J140" s="26" t="s">
        <v>12</v>
      </c>
      <c r="K140" s="21">
        <f>I134/F134</f>
        <v>0.43181818181818182</v>
      </c>
      <c r="L140" s="21"/>
      <c r="N140" s="2">
        <f>COUNTIF(N2:N133,"Australia")</f>
        <v>2</v>
      </c>
      <c r="O140" s="2">
        <f>COUNTIF(O2:O133, "Australia")</f>
        <v>2</v>
      </c>
      <c r="P140" s="2"/>
      <c r="Q140" s="2">
        <f>COUNTIF(Q2:Q133, "Greek")</f>
        <v>1</v>
      </c>
      <c r="R140" s="61"/>
    </row>
    <row r="141" spans="2:21" ht="12.75" customHeight="1">
      <c r="F141" s="25" t="s">
        <v>56</v>
      </c>
      <c r="G141" s="25">
        <f>MIN(G2:G133)</f>
        <v>31</v>
      </c>
      <c r="H141" s="25"/>
      <c r="I141" s="5"/>
      <c r="J141" s="26" t="s">
        <v>13</v>
      </c>
      <c r="K141" s="21">
        <f>I136/F134</f>
        <v>0.56818181818181823</v>
      </c>
      <c r="L141" s="26"/>
      <c r="N141" s="2" t="s">
        <v>92</v>
      </c>
      <c r="O141" s="2" t="s">
        <v>92</v>
      </c>
      <c r="P141" s="2"/>
      <c r="Q141" s="2" t="s">
        <v>27</v>
      </c>
      <c r="R141" s="61"/>
    </row>
    <row r="142" spans="2:21">
      <c r="F142" s="25" t="s">
        <v>57</v>
      </c>
      <c r="G142" s="56">
        <f>MAX(G2:G133)</f>
        <v>1408</v>
      </c>
      <c r="J142" s="43" t="s">
        <v>22</v>
      </c>
      <c r="K142" s="44">
        <f>J134/F134</f>
        <v>0.70454545454545459</v>
      </c>
      <c r="N142" s="2">
        <f>COUNTIF(N2:N133,"Croatia")</f>
        <v>1</v>
      </c>
      <c r="O142" s="2">
        <f>COUNTIF(O2:O133, "Egypt")</f>
        <v>2</v>
      </c>
      <c r="Q142" s="2">
        <f>COUNTIF(Q2:Q133, "Hebrew")</f>
        <v>1</v>
      </c>
      <c r="R142" s="61"/>
    </row>
    <row r="143" spans="2:21" ht="12.75" customHeight="1">
      <c r="F143" s="27" t="s">
        <v>58</v>
      </c>
      <c r="G143" s="5">
        <f>G142-G141</f>
        <v>1377</v>
      </c>
      <c r="H143" s="5"/>
      <c r="I143" s="62"/>
      <c r="J143" s="63" t="s">
        <v>21</v>
      </c>
      <c r="K143" s="46">
        <f>J136/F134</f>
        <v>0.29545454545454547</v>
      </c>
      <c r="N143" s="2" t="s">
        <v>36</v>
      </c>
      <c r="O143" s="2" t="s">
        <v>43</v>
      </c>
      <c r="Q143" s="2" t="s">
        <v>26</v>
      </c>
      <c r="R143" s="61"/>
    </row>
    <row r="144" spans="2:21">
      <c r="F144" s="64" t="s">
        <v>59</v>
      </c>
      <c r="G144" s="5">
        <f>QUARTILE(G2:G133,1)</f>
        <v>196.5</v>
      </c>
      <c r="H144" s="5"/>
      <c r="J144" s="65" t="s">
        <v>19</v>
      </c>
      <c r="K144" s="21">
        <f>K134/F134</f>
        <v>0.41666666666666669</v>
      </c>
      <c r="N144" s="2">
        <f>COUNTIF(N2:N133, "Dominican Republic")</f>
        <v>1</v>
      </c>
      <c r="O144" s="2">
        <f>COUNTIF(O2:O133, "France")</f>
        <v>4</v>
      </c>
      <c r="Q144" s="2">
        <f>COUNTIF(Q2:Q133, "Italian")</f>
        <v>1</v>
      </c>
      <c r="R144" s="61"/>
    </row>
    <row r="145" spans="4:18">
      <c r="F145" s="25" t="s">
        <v>60</v>
      </c>
      <c r="G145" s="26">
        <f>QUARTILE(G2:G133,3)</f>
        <v>440.25</v>
      </c>
      <c r="H145" s="26"/>
      <c r="J145" s="65" t="s">
        <v>23</v>
      </c>
      <c r="K145" s="21">
        <f>K136/F134</f>
        <v>0.58333333333333337</v>
      </c>
      <c r="N145" s="2" t="s">
        <v>94</v>
      </c>
      <c r="O145" s="2" t="s">
        <v>33</v>
      </c>
      <c r="Q145" s="2" t="s">
        <v>25</v>
      </c>
      <c r="R145" s="61"/>
    </row>
    <row r="146" spans="4:18">
      <c r="F146" s="27" t="s">
        <v>61</v>
      </c>
      <c r="G146" s="5">
        <f>G145-G144</f>
        <v>243.75</v>
      </c>
      <c r="H146" s="5"/>
      <c r="J146" s="43" t="s">
        <v>5</v>
      </c>
      <c r="K146" s="44">
        <f>L134/F134</f>
        <v>0.29545454545454547</v>
      </c>
      <c r="N146" s="2">
        <f>COUNTIF(N2:N133, "Egypt")</f>
        <v>3</v>
      </c>
      <c r="O146" s="2">
        <f>COUNTIF(O2:O133, "Greece")</f>
        <v>1</v>
      </c>
      <c r="Q146" s="2">
        <f>COUNTIF(Q2:Q133, "Japanese")</f>
        <v>1</v>
      </c>
      <c r="R146" s="61"/>
    </row>
    <row r="147" spans="4:18">
      <c r="F147" s="25" t="s">
        <v>64</v>
      </c>
      <c r="G147" s="5">
        <f>_xlfn.VAR.S(G2:G133)</f>
        <v>63520.845882489026</v>
      </c>
      <c r="H147" s="5"/>
      <c r="J147" s="47" t="s">
        <v>87</v>
      </c>
      <c r="K147" s="66">
        <f>L136/F134</f>
        <v>0.70454545454545459</v>
      </c>
      <c r="N147" s="2" t="s">
        <v>43</v>
      </c>
      <c r="O147" s="2" t="s">
        <v>44</v>
      </c>
      <c r="Q147" s="2" t="s">
        <v>24</v>
      </c>
      <c r="R147" s="61"/>
    </row>
    <row r="148" spans="4:18">
      <c r="F148" s="27" t="s">
        <v>63</v>
      </c>
      <c r="G148" s="5">
        <f>STDEVA(G2:G133)</f>
        <v>252.033422153668</v>
      </c>
      <c r="H148" s="5"/>
      <c r="J148" s="65" t="s">
        <v>88</v>
      </c>
      <c r="K148" s="67">
        <f>M134/F134</f>
        <v>3.787878787878788E-2</v>
      </c>
      <c r="N148" s="2">
        <f>COUNTIF(N2:N133, "France")</f>
        <v>3</v>
      </c>
      <c r="O148" s="2">
        <f>COUNTIF(O2:O133, "Israel")</f>
        <v>1</v>
      </c>
      <c r="Q148" s="2">
        <f>COUNTIF(Q2:Q133, "Russian")</f>
        <v>2</v>
      </c>
      <c r="R148" s="61"/>
    </row>
    <row r="149" spans="4:18">
      <c r="F149" s="27" t="s">
        <v>65</v>
      </c>
      <c r="G149" s="26">
        <f>CONFIDENCE(0.05,G148,F134)</f>
        <v>42.995129543870881</v>
      </c>
      <c r="H149" s="26"/>
      <c r="N149" s="2" t="s">
        <v>33</v>
      </c>
      <c r="O149" s="2" t="s">
        <v>42</v>
      </c>
      <c r="Q149" s="2" t="s">
        <v>53</v>
      </c>
      <c r="R149" s="61"/>
    </row>
    <row r="150" spans="4:18">
      <c r="F150" s="25" t="s">
        <v>67</v>
      </c>
      <c r="G150" s="64">
        <f>_xlfn.CONFIDENCE.T(0.05, G148, F134)</f>
        <v>43.396012852168845</v>
      </c>
      <c r="H150" s="64"/>
      <c r="N150" s="2">
        <f>COUNTIF(N2:N133, "Russia")</f>
        <v>2</v>
      </c>
      <c r="O150" s="2">
        <f>COUNTIF(O2:O133, "Russia")</f>
        <v>2</v>
      </c>
      <c r="Q150" s="2"/>
      <c r="R150" s="61"/>
    </row>
    <row r="151" spans="4:18">
      <c r="F151" s="25" t="s">
        <v>68</v>
      </c>
      <c r="G151" s="56">
        <f>G137-G149</f>
        <v>321.37608257734126</v>
      </c>
      <c r="N151" s="2" t="s">
        <v>52</v>
      </c>
      <c r="O151" s="2" t="s">
        <v>52</v>
      </c>
      <c r="Q151" s="2"/>
      <c r="R151" s="61"/>
    </row>
    <row r="152" spans="4:18">
      <c r="E152" s="26"/>
      <c r="F152" s="25" t="s">
        <v>69</v>
      </c>
      <c r="G152" s="5">
        <f>G137+G149</f>
        <v>407.36634166508298</v>
      </c>
      <c r="H152" s="5"/>
      <c r="N152" s="2">
        <f>COUNTIF(N2:N133, "Ghana")</f>
        <v>1</v>
      </c>
      <c r="O152" s="2">
        <f>COUNTIF(O2:O133, "Italy")</f>
        <v>1</v>
      </c>
      <c r="Q152" s="2"/>
      <c r="R152" s="61"/>
    </row>
    <row r="153" spans="4:18" ht="13.8" thickBot="1">
      <c r="I153" s="68"/>
      <c r="N153" s="2" t="s">
        <v>37</v>
      </c>
      <c r="O153" s="2" t="s">
        <v>40</v>
      </c>
      <c r="Q153" s="2"/>
      <c r="R153" s="61"/>
    </row>
    <row r="154" spans="4:18" ht="14.25" customHeight="1">
      <c r="D154" s="59"/>
      <c r="E154" s="59"/>
      <c r="F154" s="59"/>
      <c r="G154" s="49" t="s">
        <v>86</v>
      </c>
      <c r="N154" s="2">
        <f>COUNTIF(N2:N133, "Greece")</f>
        <v>1</v>
      </c>
      <c r="O154" s="2">
        <f>COUNTIF(O2:O133, "Japan")</f>
        <v>1</v>
      </c>
      <c r="R154" s="61"/>
    </row>
    <row r="155" spans="4:18">
      <c r="D155" s="27" t="s">
        <v>70</v>
      </c>
      <c r="E155" s="27" t="s">
        <v>71</v>
      </c>
      <c r="F155" s="27"/>
      <c r="G155" s="27" t="s">
        <v>72</v>
      </c>
      <c r="I155" s="68"/>
      <c r="N155" s="2" t="s">
        <v>44</v>
      </c>
      <c r="O155" s="2" t="s">
        <v>39</v>
      </c>
      <c r="R155" s="61"/>
    </row>
    <row r="156" spans="4:18">
      <c r="D156" s="64">
        <v>99</v>
      </c>
      <c r="E156" s="56">
        <f t="array" ref="E156:E170">FREQUENCY(G2:G133,D156:D170)</f>
        <v>7</v>
      </c>
      <c r="F156" s="64"/>
      <c r="G156" s="25" t="s">
        <v>73</v>
      </c>
      <c r="I156" s="68"/>
      <c r="N156" s="2">
        <f>COUNTIF(N2:N133, "Haiti")</f>
        <v>1</v>
      </c>
      <c r="O156" s="2">
        <f>COUNTIF(O2:O133, "New Zealand")</f>
        <v>1</v>
      </c>
      <c r="R156" s="61"/>
    </row>
    <row r="157" spans="4:18">
      <c r="D157" s="64">
        <v>199</v>
      </c>
      <c r="E157" s="56">
        <v>27</v>
      </c>
      <c r="F157" s="64"/>
      <c r="G157" s="25" t="s">
        <v>74</v>
      </c>
      <c r="I157" s="68"/>
      <c r="N157" s="2" t="s">
        <v>35</v>
      </c>
      <c r="O157" s="2" t="s">
        <v>41</v>
      </c>
      <c r="R157" s="61"/>
    </row>
    <row r="158" spans="4:18">
      <c r="D158" s="64">
        <v>299</v>
      </c>
      <c r="E158" s="56">
        <v>28</v>
      </c>
      <c r="F158" s="64"/>
      <c r="G158" s="25" t="s">
        <v>75</v>
      </c>
      <c r="I158" s="68"/>
      <c r="N158" s="2">
        <f>COUNTIF(N2:N133, "India")</f>
        <v>1</v>
      </c>
      <c r="O158" s="2">
        <f>COUNTIF(O2:O133, "Turkey")</f>
        <v>1</v>
      </c>
      <c r="Q158" s="61"/>
      <c r="R158" s="61"/>
    </row>
    <row r="159" spans="4:18" ht="12.75" customHeight="1">
      <c r="D159" s="64">
        <v>399</v>
      </c>
      <c r="E159" s="56">
        <v>29</v>
      </c>
      <c r="F159" s="64"/>
      <c r="G159" s="25" t="s">
        <v>76</v>
      </c>
      <c r="I159" s="68"/>
      <c r="N159" s="2" t="s">
        <v>54</v>
      </c>
      <c r="O159" s="2" t="s">
        <v>55</v>
      </c>
      <c r="Q159" s="61"/>
      <c r="R159" s="61"/>
    </row>
    <row r="160" spans="4:18" ht="12.75" customHeight="1">
      <c r="D160" s="64">
        <v>499</v>
      </c>
      <c r="E160" s="56">
        <v>15</v>
      </c>
      <c r="F160" s="64"/>
      <c r="G160" s="25" t="s">
        <v>77</v>
      </c>
      <c r="I160" s="68"/>
      <c r="N160" s="2">
        <f>COUNTIF(N2:N133, "Iran")</f>
        <v>1</v>
      </c>
      <c r="Q160" s="61"/>
      <c r="R160" s="61"/>
    </row>
    <row r="161" spans="4:18" ht="12.75" customHeight="1">
      <c r="D161" s="64">
        <v>599</v>
      </c>
      <c r="E161" s="56">
        <v>6</v>
      </c>
      <c r="F161" s="64"/>
      <c r="G161" s="25" t="s">
        <v>78</v>
      </c>
      <c r="I161" s="68"/>
      <c r="N161" s="2" t="s">
        <v>93</v>
      </c>
      <c r="Q161" s="61"/>
      <c r="R161" s="61"/>
    </row>
    <row r="162" spans="4:18">
      <c r="D162" s="64">
        <v>699</v>
      </c>
      <c r="E162" s="56">
        <v>5</v>
      </c>
      <c r="F162" s="64"/>
      <c r="G162" s="25" t="s">
        <v>79</v>
      </c>
      <c r="I162" s="68"/>
      <c r="N162" s="2">
        <f>COUNTIF(N2:N133, "Israel")</f>
        <v>1</v>
      </c>
    </row>
    <row r="163" spans="4:18">
      <c r="D163" s="64">
        <v>799</v>
      </c>
      <c r="E163" s="56">
        <v>5</v>
      </c>
      <c r="F163" s="64"/>
      <c r="G163" s="25" t="s">
        <v>80</v>
      </c>
      <c r="I163" s="68"/>
      <c r="N163" s="2" t="s">
        <v>42</v>
      </c>
    </row>
    <row r="164" spans="4:18">
      <c r="D164" s="64">
        <v>899</v>
      </c>
      <c r="E164" s="56">
        <v>3</v>
      </c>
      <c r="F164" s="64"/>
      <c r="G164" s="25" t="s">
        <v>81</v>
      </c>
      <c r="I164" s="68"/>
      <c r="N164" s="2">
        <f>COUNTIF(N2:N133, "Italy")</f>
        <v>1</v>
      </c>
    </row>
    <row r="165" spans="4:18">
      <c r="D165" s="64">
        <v>999</v>
      </c>
      <c r="E165" s="56">
        <v>4</v>
      </c>
      <c r="F165" s="64"/>
      <c r="G165" s="25" t="s">
        <v>82</v>
      </c>
      <c r="I165" s="68"/>
      <c r="N165" s="2" t="s">
        <v>40</v>
      </c>
    </row>
    <row r="166" spans="4:18">
      <c r="D166" s="64">
        <v>1099</v>
      </c>
      <c r="E166" s="56">
        <v>0</v>
      </c>
      <c r="F166" s="64"/>
      <c r="G166" s="25" t="s">
        <v>83</v>
      </c>
      <c r="I166" s="68"/>
      <c r="N166" s="2">
        <f>COUNTIF(N2:N133, "Jamaica")</f>
        <v>1</v>
      </c>
    </row>
    <row r="167" spans="4:18">
      <c r="D167" s="64">
        <v>1199</v>
      </c>
      <c r="E167" s="56">
        <v>1</v>
      </c>
      <c r="F167" s="64"/>
      <c r="G167" s="25" t="s">
        <v>84</v>
      </c>
      <c r="I167" s="68"/>
      <c r="N167" s="2" t="s">
        <v>45</v>
      </c>
    </row>
    <row r="168" spans="4:18">
      <c r="D168" s="64">
        <v>1299</v>
      </c>
      <c r="E168" s="56">
        <v>1</v>
      </c>
      <c r="F168" s="64"/>
      <c r="G168" s="25" t="s">
        <v>85</v>
      </c>
      <c r="H168" s="60"/>
      <c r="I168" s="68"/>
      <c r="N168" s="2">
        <f>COUNTIF(N2:N133, "Japan")</f>
        <v>1</v>
      </c>
    </row>
    <row r="169" spans="4:18">
      <c r="D169" s="56">
        <v>1399</v>
      </c>
      <c r="E169" s="56">
        <v>0</v>
      </c>
      <c r="G169" s="25" t="s">
        <v>95</v>
      </c>
      <c r="H169" s="27"/>
      <c r="N169" s="2" t="s">
        <v>39</v>
      </c>
    </row>
    <row r="170" spans="4:18">
      <c r="D170" s="56">
        <v>1499</v>
      </c>
      <c r="E170" s="56">
        <v>1</v>
      </c>
      <c r="G170" s="25" t="s">
        <v>96</v>
      </c>
      <c r="H170" s="25"/>
      <c r="N170" s="2">
        <f>COUNTIF(N2:N133, "Nigeria")</f>
        <v>2</v>
      </c>
    </row>
    <row r="171" spans="4:18">
      <c r="H171" s="25"/>
      <c r="N171" s="2" t="s">
        <v>91</v>
      </c>
    </row>
    <row r="172" spans="4:18">
      <c r="H172" s="25"/>
      <c r="N172" s="2">
        <f>COUNTIF(N2:N133, "Ukraine")</f>
        <v>1</v>
      </c>
    </row>
    <row r="173" spans="4:18">
      <c r="H173" s="25"/>
      <c r="N173" s="2" t="s">
        <v>34</v>
      </c>
    </row>
    <row r="174" spans="4:18">
      <c r="H174" s="25"/>
      <c r="N174" s="2">
        <f>COUNTIF(N2:N133, "Vietnam")</f>
        <v>2</v>
      </c>
    </row>
    <row r="175" spans="4:18">
      <c r="H175" s="25"/>
      <c r="N175" s="2" t="s">
        <v>38</v>
      </c>
    </row>
    <row r="176" spans="4:18">
      <c r="H176" s="25"/>
    </row>
    <row r="177" spans="8:8">
      <c r="H177" s="25"/>
    </row>
    <row r="178" spans="8:8">
      <c r="H178" s="25"/>
    </row>
    <row r="179" spans="8:8">
      <c r="H179" s="25"/>
    </row>
    <row r="180" spans="8:8">
      <c r="H180" s="25"/>
    </row>
    <row r="181" spans="8:8">
      <c r="H181" s="25"/>
    </row>
    <row r="182" spans="8:8">
      <c r="H18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2022 publisher</vt:lpstr>
      <vt:lpstr>2022 translator</vt:lpstr>
      <vt:lpstr>2022 author</vt:lpstr>
      <vt:lpstr>2022 book</vt:lpstr>
      <vt:lpstr>2021</vt:lpstr>
      <vt:lpstr>2020</vt:lpstr>
      <vt:lpstr>2019</vt:lpstr>
      <vt:lpstr>2018</vt:lpstr>
      <vt:lpstr>2017</vt:lpstr>
      <vt:lpstr>2016</vt:lpstr>
      <vt:lpstr>'2019'!Print_Titles</vt:lpstr>
      <vt:lpstr>'2020'!Print_Titles</vt:lpstr>
      <vt:lpstr>'2021'!Print_Titles</vt:lpstr>
      <vt:lpstr>'2022 author'!Print_Titles</vt:lpstr>
      <vt:lpstr>'2022 book'!Print_Titles</vt:lpstr>
      <vt:lpstr>'2022 publisher'!Print_Titles</vt:lpstr>
      <vt:lpstr>'2022 translator'!Print_Titles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Bergen</dc:creator>
  <cp:lastModifiedBy>Nicole Bergen</cp:lastModifiedBy>
  <cp:lastPrinted>2018-06-30T01:32:31Z</cp:lastPrinted>
  <dcterms:created xsi:type="dcterms:W3CDTF">2018-01-07T04:09:02Z</dcterms:created>
  <dcterms:modified xsi:type="dcterms:W3CDTF">2022-03-08T01:13:58Z</dcterms:modified>
</cp:coreProperties>
</file>