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o\Documents\GitHub\Crazy-Daizy-Flowers\"/>
    </mc:Choice>
  </mc:AlternateContent>
  <xr:revisionPtr revIDLastSave="0" documentId="13_ncr:1_{4D18339B-6235-4290-903A-0DEB5FA9A110}" xr6:coauthVersionLast="37" xr6:coauthVersionMax="37" xr10:uidLastSave="{00000000-0000-0000-0000-000000000000}"/>
  <bookViews>
    <workbookView xWindow="0" yWindow="0" windowWidth="16410" windowHeight="6945" xr2:uid="{218931A4-DCF1-485E-8B30-EBDD1BF4FC5E}"/>
  </bookViews>
  <sheets>
    <sheet name="Sheet1" sheetId="1" r:id="rId1"/>
    <sheet name="TEST" sheetId="3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4" i="1" l="1"/>
  <c r="J22" i="1"/>
  <c r="F18" i="1"/>
  <c r="J17" i="1"/>
  <c r="J29" i="1"/>
  <c r="J28" i="1"/>
  <c r="J27" i="1"/>
  <c r="J26" i="1"/>
  <c r="J25" i="1"/>
  <c r="J23" i="1"/>
  <c r="J21" i="1"/>
  <c r="J20" i="1"/>
  <c r="J19" i="1"/>
  <c r="J18" i="1"/>
  <c r="F29" i="1" l="1"/>
  <c r="F20" i="1"/>
  <c r="F21" i="1"/>
  <c r="F22" i="1"/>
  <c r="F23" i="1"/>
  <c r="F24" i="1"/>
  <c r="F25" i="1"/>
  <c r="F26" i="1"/>
  <c r="F27" i="1"/>
  <c r="F28" i="1"/>
  <c r="F19" i="1"/>
  <c r="H63" i="3"/>
  <c r="H64" i="3" s="1"/>
  <c r="H61" i="3"/>
  <c r="B60" i="3"/>
  <c r="B59" i="3"/>
  <c r="E30" i="3" l="1"/>
  <c r="F30" i="3" s="1"/>
  <c r="H30" i="3" s="1"/>
  <c r="E14" i="3"/>
  <c r="F14" i="3" s="1"/>
  <c r="H14" i="3" s="1"/>
  <c r="E57" i="3"/>
  <c r="F57" i="3" s="1"/>
  <c r="H57" i="3" s="1"/>
  <c r="E18" i="3"/>
  <c r="F18" i="3" s="1"/>
  <c r="G18" i="3" s="1"/>
  <c r="I18" i="3" s="1"/>
  <c r="E34" i="3"/>
  <c r="F34" i="3" s="1"/>
  <c r="H34" i="3" s="1"/>
  <c r="E46" i="3"/>
  <c r="F46" i="3" s="1"/>
  <c r="H46" i="3" s="1"/>
  <c r="E22" i="3"/>
  <c r="F22" i="3" s="1"/>
  <c r="H22" i="3" s="1"/>
  <c r="E38" i="3"/>
  <c r="F38" i="3" s="1"/>
  <c r="G38" i="3" s="1"/>
  <c r="I38" i="3" s="1"/>
  <c r="E10" i="3"/>
  <c r="F10" i="3" s="1"/>
  <c r="H10" i="3" s="1"/>
  <c r="E26" i="3"/>
  <c r="F26" i="3" s="1"/>
  <c r="H26" i="3" s="1"/>
  <c r="E42" i="3"/>
  <c r="E50" i="3"/>
  <c r="F50" i="3" s="1"/>
  <c r="E54" i="3"/>
  <c r="F54" i="3" s="1"/>
  <c r="B62" i="3"/>
  <c r="E11" i="3"/>
  <c r="F11" i="3" s="1"/>
  <c r="E15" i="3"/>
  <c r="F15" i="3" s="1"/>
  <c r="E19" i="3"/>
  <c r="F19" i="3" s="1"/>
  <c r="E23" i="3"/>
  <c r="F23" i="3" s="1"/>
  <c r="E27" i="3"/>
  <c r="F27" i="3" s="1"/>
  <c r="E31" i="3"/>
  <c r="F31" i="3" s="1"/>
  <c r="E35" i="3"/>
  <c r="F35" i="3" s="1"/>
  <c r="E39" i="3"/>
  <c r="F39" i="3" s="1"/>
  <c r="E43" i="3"/>
  <c r="E47" i="3"/>
  <c r="F47" i="3" s="1"/>
  <c r="E51" i="3"/>
  <c r="F51" i="3" s="1"/>
  <c r="E55" i="3"/>
  <c r="F55" i="3" s="1"/>
  <c r="E12" i="3"/>
  <c r="F12" i="3" s="1"/>
  <c r="E16" i="3"/>
  <c r="F16" i="3" s="1"/>
  <c r="E20" i="3"/>
  <c r="F20" i="3" s="1"/>
  <c r="E24" i="3"/>
  <c r="F24" i="3" s="1"/>
  <c r="E28" i="3"/>
  <c r="F28" i="3" s="1"/>
  <c r="E32" i="3"/>
  <c r="F32" i="3" s="1"/>
  <c r="E36" i="3"/>
  <c r="F36" i="3" s="1"/>
  <c r="E40" i="3"/>
  <c r="F40" i="3" s="1"/>
  <c r="E44" i="3"/>
  <c r="E48" i="3"/>
  <c r="F48" i="3" s="1"/>
  <c r="E52" i="3"/>
  <c r="F52" i="3" s="1"/>
  <c r="E56" i="3"/>
  <c r="F56" i="3" s="1"/>
  <c r="E13" i="3"/>
  <c r="F13" i="3" s="1"/>
  <c r="E17" i="3"/>
  <c r="F17" i="3" s="1"/>
  <c r="E21" i="3"/>
  <c r="F21" i="3" s="1"/>
  <c r="E25" i="3"/>
  <c r="F25" i="3" s="1"/>
  <c r="E29" i="3"/>
  <c r="F29" i="3" s="1"/>
  <c r="E33" i="3"/>
  <c r="F33" i="3" s="1"/>
  <c r="E37" i="3"/>
  <c r="F37" i="3" s="1"/>
  <c r="E41" i="3"/>
  <c r="F41" i="3" s="1"/>
  <c r="E45" i="3"/>
  <c r="F45" i="3" s="1"/>
  <c r="E49" i="3"/>
  <c r="F49" i="3" s="1"/>
  <c r="E53" i="3"/>
  <c r="F53" i="3" s="1"/>
  <c r="G30" i="3" l="1"/>
  <c r="I30" i="3" s="1"/>
  <c r="H18" i="3"/>
  <c r="G14" i="3"/>
  <c r="I14" i="3" s="1"/>
  <c r="G34" i="3"/>
  <c r="I34" i="3" s="1"/>
  <c r="G10" i="3"/>
  <c r="H38" i="3"/>
  <c r="G57" i="3"/>
  <c r="I57" i="3" s="1"/>
  <c r="G22" i="3"/>
  <c r="I22" i="3" s="1"/>
  <c r="G46" i="3"/>
  <c r="I46" i="3" s="1"/>
  <c r="G26" i="3"/>
  <c r="I26" i="3" s="1"/>
  <c r="H45" i="3"/>
  <c r="G45" i="3"/>
  <c r="I45" i="3" s="1"/>
  <c r="H41" i="3"/>
  <c r="G41" i="3"/>
  <c r="I41" i="3" s="1"/>
  <c r="H40" i="3"/>
  <c r="G40" i="3"/>
  <c r="I40" i="3" s="1"/>
  <c r="H24" i="3"/>
  <c r="G24" i="3"/>
  <c r="I24" i="3" s="1"/>
  <c r="G55" i="3"/>
  <c r="I55" i="3" s="1"/>
  <c r="H55" i="3"/>
  <c r="G39" i="3"/>
  <c r="I39" i="3" s="1"/>
  <c r="H39" i="3"/>
  <c r="G23" i="3"/>
  <c r="I23" i="3" s="1"/>
  <c r="H23" i="3"/>
  <c r="H29" i="3"/>
  <c r="G29" i="3"/>
  <c r="I29" i="3" s="1"/>
  <c r="H12" i="3"/>
  <c r="F43" i="3" s="1"/>
  <c r="G12" i="3"/>
  <c r="I12" i="3" s="1"/>
  <c r="G11" i="3"/>
  <c r="I11" i="3" s="1"/>
  <c r="H11" i="3"/>
  <c r="F42" i="3" s="1"/>
  <c r="H56" i="3"/>
  <c r="G56" i="3"/>
  <c r="I56" i="3" s="1"/>
  <c r="H21" i="3"/>
  <c r="G21" i="3"/>
  <c r="I21" i="3" s="1"/>
  <c r="H36" i="3"/>
  <c r="G36" i="3"/>
  <c r="I36" i="3" s="1"/>
  <c r="G51" i="3"/>
  <c r="I51" i="3" s="1"/>
  <c r="H51" i="3"/>
  <c r="G35" i="3"/>
  <c r="I35" i="3" s="1"/>
  <c r="H35" i="3"/>
  <c r="G19" i="3"/>
  <c r="I19" i="3" s="1"/>
  <c r="H19" i="3"/>
  <c r="H54" i="3"/>
  <c r="G54" i="3"/>
  <c r="I54" i="3" s="1"/>
  <c r="H13" i="3"/>
  <c r="F44" i="3" s="1"/>
  <c r="G13" i="3"/>
  <c r="I13" i="3" s="1"/>
  <c r="H28" i="3"/>
  <c r="G28" i="3"/>
  <c r="I28" i="3" s="1"/>
  <c r="G27" i="3"/>
  <c r="I27" i="3" s="1"/>
  <c r="H27" i="3"/>
  <c r="H25" i="3"/>
  <c r="G25" i="3"/>
  <c r="I25" i="3" s="1"/>
  <c r="H53" i="3"/>
  <c r="G53" i="3"/>
  <c r="I53" i="3" s="1"/>
  <c r="H37" i="3"/>
  <c r="G37" i="3"/>
  <c r="I37" i="3" s="1"/>
  <c r="H52" i="3"/>
  <c r="G52" i="3"/>
  <c r="I52" i="3" s="1"/>
  <c r="H20" i="3"/>
  <c r="G20" i="3"/>
  <c r="I20" i="3" s="1"/>
  <c r="H49" i="3"/>
  <c r="G49" i="3"/>
  <c r="I49" i="3" s="1"/>
  <c r="H33" i="3"/>
  <c r="G33" i="3"/>
  <c r="I33" i="3" s="1"/>
  <c r="H17" i="3"/>
  <c r="G17" i="3"/>
  <c r="I17" i="3" s="1"/>
  <c r="G48" i="3"/>
  <c r="I48" i="3" s="1"/>
  <c r="H48" i="3"/>
  <c r="H32" i="3"/>
  <c r="G32" i="3"/>
  <c r="I32" i="3" s="1"/>
  <c r="H16" i="3"/>
  <c r="G16" i="3"/>
  <c r="I16" i="3" s="1"/>
  <c r="G47" i="3"/>
  <c r="I47" i="3" s="1"/>
  <c r="H47" i="3"/>
  <c r="G31" i="3"/>
  <c r="I31" i="3" s="1"/>
  <c r="H31" i="3"/>
  <c r="G15" i="3"/>
  <c r="I15" i="3" s="1"/>
  <c r="H15" i="3"/>
  <c r="H50" i="3"/>
  <c r="G50" i="3"/>
  <c r="I50" i="3" s="1"/>
  <c r="F58" i="3" l="1"/>
  <c r="F59" i="3"/>
  <c r="H42" i="3"/>
  <c r="G42" i="3"/>
  <c r="I42" i="3" s="1"/>
  <c r="H44" i="3"/>
  <c r="G44" i="3"/>
  <c r="I44" i="3" s="1"/>
  <c r="G43" i="3"/>
  <c r="I43" i="3" s="1"/>
  <c r="H43" i="3"/>
  <c r="I10" i="3"/>
  <c r="H58" i="3" l="1"/>
  <c r="I58" i="3"/>
  <c r="G59" i="3"/>
  <c r="G58" i="3"/>
  <c r="H59" i="3"/>
  <c r="I59" i="3"/>
  <c r="E28" i="1" l="1"/>
  <c r="C28" i="1"/>
  <c r="D28" i="1"/>
  <c r="B28" i="1"/>
  <c r="C27" i="1"/>
  <c r="D27" i="1"/>
  <c r="E27" i="1"/>
  <c r="B27" i="1"/>
  <c r="C26" i="1"/>
  <c r="D26" i="1"/>
  <c r="E26" i="1"/>
  <c r="B26" i="1"/>
  <c r="C25" i="1"/>
  <c r="D25" i="1"/>
  <c r="E25" i="1"/>
  <c r="B25" i="1"/>
  <c r="C24" i="1"/>
  <c r="D24" i="1"/>
  <c r="E24" i="1"/>
  <c r="B24" i="1"/>
  <c r="C23" i="1"/>
  <c r="D23" i="1"/>
  <c r="E23" i="1"/>
  <c r="B23" i="1"/>
  <c r="C22" i="1"/>
  <c r="D22" i="1"/>
  <c r="E22" i="1"/>
  <c r="B22" i="1"/>
  <c r="C21" i="1"/>
  <c r="D21" i="1"/>
  <c r="E21" i="1"/>
  <c r="B21" i="1"/>
  <c r="C20" i="1"/>
  <c r="D20" i="1"/>
  <c r="E20" i="1"/>
  <c r="B20" i="1"/>
  <c r="C19" i="1"/>
  <c r="D19" i="1"/>
  <c r="E19" i="1"/>
  <c r="B19" i="1"/>
  <c r="C18" i="1"/>
  <c r="D18" i="1"/>
  <c r="E18" i="1"/>
  <c r="B18" i="1"/>
  <c r="C17" i="1"/>
  <c r="D17" i="1"/>
  <c r="E17" i="1"/>
  <c r="B17" i="1"/>
  <c r="G14" i="1"/>
  <c r="G13" i="1"/>
  <c r="G12" i="1"/>
  <c r="G11" i="1"/>
  <c r="G10" i="1"/>
  <c r="G9" i="1"/>
  <c r="G8" i="1"/>
  <c r="G7" i="1"/>
  <c r="G6" i="1"/>
  <c r="G5" i="1"/>
  <c r="G4" i="1"/>
  <c r="G3" i="1"/>
  <c r="G15" i="1" l="1"/>
  <c r="H4" i="1" s="1"/>
  <c r="H12" i="1"/>
  <c r="H10" i="1"/>
  <c r="H14" i="1"/>
  <c r="H13" i="1"/>
  <c r="H7" i="1"/>
  <c r="H9" i="1" l="1"/>
  <c r="H6" i="1"/>
  <c r="H11" i="1"/>
  <c r="H3" i="1"/>
  <c r="H5" i="1"/>
  <c r="H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Arno</author>
  </authors>
  <commentList>
    <comment ref="A1" authorId="0" shapeId="0" xr:uid="{9AFE2AB8-13E3-44B1-B61B-DA4D2EB02711}">
      <text>
        <r>
          <rPr>
            <sz val="9"/>
            <color indexed="81"/>
            <rFont val="Tahoma"/>
            <family val="2"/>
          </rPr>
          <t>Created by Excel OM/QM version 5.2.116</t>
        </r>
      </text>
    </comment>
    <comment ref="A8" authorId="0" shapeId="0" xr:uid="{115841EA-680F-421A-A05E-4BB9F23D3FD6}">
      <text>
        <r>
          <rPr>
            <sz val="9"/>
            <color indexed="81"/>
            <rFont val="Tahoma"/>
            <family val="2"/>
          </rPr>
          <t>Forecasting: Submodel =  15; Problem size @  48 by 0</t>
        </r>
      </text>
    </comment>
  </commentList>
</comments>
</file>

<file path=xl/sharedStrings.xml><?xml version="1.0" encoding="utf-8"?>
<sst xmlns="http://schemas.openxmlformats.org/spreadsheetml/2006/main" count="119" uniqueCount="102">
  <si>
    <t>AVERAGE</t>
  </si>
  <si>
    <t>SI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</si>
  <si>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</si>
  <si>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</si>
  <si>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</si>
  <si>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</si>
  <si>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</si>
  <si>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</si>
  <si>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</si>
  <si>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</si>
  <si>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</si>
  <si>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</si>
  <si>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</si>
  <si>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</si>
  <si>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AVERAGE</t>
  </si>
  <si>
    <t>PN</t>
  </si>
  <si>
    <t>Simple Linear Regression</t>
  </si>
  <si>
    <t>Forecasting</t>
  </si>
  <si>
    <t>Simple linear regression</t>
  </si>
  <si>
    <t>Data</t>
  </si>
  <si>
    <t>Period</t>
  </si>
  <si>
    <t>Demand (y)</t>
  </si>
  <si>
    <t>Forecast</t>
  </si>
  <si>
    <t>Error</t>
  </si>
  <si>
    <t>Absolute</t>
  </si>
  <si>
    <t>Squared</t>
  </si>
  <si>
    <t>Abs Pct Err</t>
  </si>
  <si>
    <t>Period(x)</t>
  </si>
  <si>
    <t>Intercept</t>
  </si>
  <si>
    <t>Slope</t>
  </si>
  <si>
    <t>Total</t>
  </si>
  <si>
    <t>Average</t>
  </si>
  <si>
    <t>Bias</t>
  </si>
  <si>
    <t>MAD</t>
  </si>
  <si>
    <t>MSE</t>
  </si>
  <si>
    <t>MAPE</t>
  </si>
  <si>
    <t>SE</t>
  </si>
  <si>
    <t>Correlation</t>
  </si>
  <si>
    <t>Coefficient of determination</t>
  </si>
  <si>
    <t>Forecasts and Error Analysis</t>
  </si>
  <si>
    <t>Period 1</t>
  </si>
  <si>
    <t>Period 2</t>
  </si>
  <si>
    <t>Period 3</t>
  </si>
  <si>
    <t>Period 4</t>
  </si>
  <si>
    <t>Period 5</t>
  </si>
  <si>
    <t>Period 6</t>
  </si>
  <si>
    <t>Period 7</t>
  </si>
  <si>
    <t>Period 8</t>
  </si>
  <si>
    <t>Period 9</t>
  </si>
  <si>
    <t>Period 10</t>
  </si>
  <si>
    <t>Period 11</t>
  </si>
  <si>
    <t>Period 12</t>
  </si>
  <si>
    <t>Period 13</t>
  </si>
  <si>
    <t>Period 14</t>
  </si>
  <si>
    <t>Period 15</t>
  </si>
  <si>
    <t>Period 16</t>
  </si>
  <si>
    <t>Period 17</t>
  </si>
  <si>
    <t>Period 18</t>
  </si>
  <si>
    <t>Period 19</t>
  </si>
  <si>
    <t>Period 20</t>
  </si>
  <si>
    <t>Period 21</t>
  </si>
  <si>
    <t>Period 22</t>
  </si>
  <si>
    <t>Period 23</t>
  </si>
  <si>
    <t>Period 24</t>
  </si>
  <si>
    <t>Period 25</t>
  </si>
  <si>
    <t>Period 26</t>
  </si>
  <si>
    <t>Period 27</t>
  </si>
  <si>
    <t>Period 28</t>
  </si>
  <si>
    <t>Period 29</t>
  </si>
  <si>
    <t>Period 30</t>
  </si>
  <si>
    <t>Period 31</t>
  </si>
  <si>
    <t>Period 32</t>
  </si>
  <si>
    <t>Period 33</t>
  </si>
  <si>
    <t>Period 34</t>
  </si>
  <si>
    <t>Period 35</t>
  </si>
  <si>
    <t>Period 36</t>
  </si>
  <si>
    <t>Period 37</t>
  </si>
  <si>
    <t>Period 38</t>
  </si>
  <si>
    <t>Period 39</t>
  </si>
  <si>
    <t>Period 40</t>
  </si>
  <si>
    <t>Period 41</t>
  </si>
  <si>
    <t>Period 42</t>
  </si>
  <si>
    <t>Period 43</t>
  </si>
  <si>
    <t>Period 44</t>
  </si>
  <si>
    <t>Period 45</t>
  </si>
  <si>
    <t>Period 46</t>
  </si>
  <si>
    <t>Period 47</t>
  </si>
  <si>
    <t>TEST</t>
  </si>
  <si>
    <t>Period 48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</si>
  <si>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</si>
  <si>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</si>
  <si>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</si>
  <si>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</si>
  <si>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</si>
  <si>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</si>
  <si>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</si>
  <si>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</si>
  <si>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</si>
  <si>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</si>
  <si>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</si>
  <si>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Seasonalized</t>
  </si>
  <si>
    <t xml:space="preserve">Deseasonalized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</si>
</sst>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.00%"/>
  </numFmts>
  <fonts count="10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0000FF"/>
      <name val="Calibri"/>
      <family val="2"/>
      <scheme val="minor"/>
    </font>
    <font>
      <b/>
      <sz val="13"/>
      <color rgb="FF1F497D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6600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4"/>
      <color rgb="FF8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2F2F2"/>
        <bgColor indexed="64"/>
      </patternFill>
    </fill>
  </fills>
  <borders count="2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3" fillId="0" borderId="1" xfId="1" applyFont="1" applyFill="1" applyBorder="1" applyAlignment="1">
      <alignment horizontal="right" wrapText="1"/>
    </xf>
    <xf numFmtId="0" fontId="3" fillId="0" borderId="2" xfId="1" applyFont="1" applyFill="1" applyBorder="1" applyAlignment="1">
      <alignment horizontal="right" wrapText="1"/>
    </xf>
    <xf numFmtId="0" fontId="0" fillId="2" borderId="0" xfId="0" applyFill="1"/>
    <xf numFmtId="0" fontId="0" fillId="3" borderId="0" xfId="0" applyFill="1"/>
    <xf numFmtId="0" fontId="4" fillId="0" borderId="0" xfId="0" applyFont="1"/>
    <xf numFmtId="0" fontId="0" fillId="0" borderId="0" xfId="0" applyFont="1"/>
    <xf numFmtId="0" fontId="5" fillId="0" borderId="0" xfId="0" applyFont="1"/>
    <xf numFmtId="0" fontId="7" fillId="0" borderId="0" xfId="0" applyFont="1"/>
    <xf numFmtId="0" fontId="0" fillId="4" borderId="4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4" borderId="9" xfId="0" applyFont="1" applyFill="1" applyBorder="1"/>
    <xf numFmtId="0" fontId="0" fillId="0" borderId="10" xfId="0" applyFont="1" applyBorder="1"/>
    <xf numFmtId="0" fontId="0" fillId="4" borderId="11" xfId="0" applyFont="1" applyFill="1" applyBorder="1"/>
    <xf numFmtId="0" fontId="0" fillId="5" borderId="0" xfId="0" applyFont="1" applyFill="1"/>
    <xf numFmtId="0" fontId="1" fillId="0" borderId="0" xfId="0" applyFont="1"/>
    <xf numFmtId="0" fontId="8" fillId="6" borderId="3" xfId="0" applyFont="1" applyFill="1" applyBorder="1"/>
    <xf numFmtId="0" fontId="8" fillId="6" borderId="4" xfId="0" applyFont="1" applyFill="1" applyBorder="1"/>
    <xf numFmtId="0" fontId="8" fillId="6" borderId="12" xfId="0" applyFont="1" applyFill="1" applyBorder="1"/>
    <xf numFmtId="0" fontId="8" fillId="6" borderId="13" xfId="0" applyFont="1" applyFill="1" applyBorder="1"/>
    <xf numFmtId="0" fontId="8" fillId="6" borderId="14" xfId="0" applyFont="1" applyFill="1" applyBorder="1"/>
    <xf numFmtId="164" fontId="8" fillId="6" borderId="17" xfId="0" applyNumberFormat="1" applyFont="1" applyFill="1" applyBorder="1"/>
    <xf numFmtId="164" fontId="8" fillId="6" borderId="18" xfId="0" applyNumberFormat="1" applyFont="1" applyFill="1" applyBorder="1"/>
    <xf numFmtId="0" fontId="1" fillId="6" borderId="4" xfId="0" applyFont="1" applyFill="1" applyBorder="1"/>
    <xf numFmtId="0" fontId="8" fillId="6" borderId="20" xfId="0" applyFont="1" applyFill="1" applyBorder="1"/>
    <xf numFmtId="164" fontId="8" fillId="6" borderId="21" xfId="0" applyNumberFormat="1" applyFont="1" applyFill="1" applyBorder="1"/>
    <xf numFmtId="0" fontId="1" fillId="6" borderId="12" xfId="0" applyFont="1" applyFill="1" applyBorder="1"/>
    <xf numFmtId="0" fontId="1" fillId="6" borderId="13" xfId="0" applyFont="1" applyFill="1" applyBorder="1"/>
    <xf numFmtId="0" fontId="1" fillId="6" borderId="15" xfId="0" applyFont="1" applyFill="1" applyBorder="1"/>
    <xf numFmtId="0" fontId="1" fillId="6" borderId="16" xfId="0" applyFont="1" applyFill="1" applyBorder="1"/>
    <xf numFmtId="0" fontId="1" fillId="6" borderId="16" xfId="0" applyFont="1" applyFill="1" applyBorder="1" applyAlignment="1">
      <alignment horizontal="right"/>
    </xf>
    <xf numFmtId="164" fontId="1" fillId="6" borderId="18" xfId="0" applyNumberFormat="1" applyFont="1" applyFill="1" applyBorder="1"/>
    <xf numFmtId="0" fontId="1" fillId="6" borderId="18" xfId="0" applyFont="1" applyFill="1" applyBorder="1"/>
    <xf numFmtId="0" fontId="1" fillId="6" borderId="19" xfId="0" applyFont="1" applyFill="1" applyBorder="1"/>
    <xf numFmtId="0" fontId="1" fillId="6" borderId="17" xfId="0" applyFont="1" applyFill="1" applyBorder="1"/>
    <xf numFmtId="0" fontId="9" fillId="0" borderId="0" xfId="0" applyFont="1"/>
    <xf numFmtId="0" fontId="5" fillId="4" borderId="4" xfId="0" applyFont="1" applyFill="1" applyBorder="1"/>
  </cellXfs>
  <cellStyles count="2">
    <cellStyle name="Normal" xfId="0" builtinId="0"/>
    <cellStyle name="Normal_Sheet1" xfId="1" xr:uid="{FE16C415-4263-47F0-A417-2DC411853A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</xdr:row>
      <xdr:rowOff>0</xdr:rowOff>
    </xdr:from>
    <xdr:to>
      <xdr:col>5</xdr:col>
      <xdr:colOff>577850</xdr:colOff>
      <xdr:row>5</xdr:row>
      <xdr:rowOff>127000</xdr:rowOff>
    </xdr:to>
    <xdr:sp macro="" textlink="">
      <xdr:nvSpPr>
        <xdr:cNvPr id="2" name="messageTextbox">
          <a:extLst>
            <a:ext uri="{FF2B5EF4-FFF2-40B4-BE49-F238E27FC236}">
              <a16:creationId xmlns:a16="http://schemas.microsoft.com/office/drawing/2014/main" id="{763DFD66-0492-4B65-B615-7F3D9F1491FB}"/>
            </a:ext>
          </a:extLst>
        </xdr:cNvPr>
        <xdr:cNvSpPr txBox="1"/>
      </xdr:nvSpPr>
      <xdr:spPr>
        <a:xfrm>
          <a:off x="63500" y="647700"/>
          <a:ext cx="3810000" cy="508000"/>
        </a:xfrm>
        <a:prstGeom prst="rect">
          <a:avLst/>
        </a:prstGeom>
        <a:solidFill>
          <a:srgbClr val="FFFFE6"/>
        </a:solidFill>
        <a:ln w="1" cmpd="sng">
          <a:solidFill>
            <a:srgbClr val="000000"/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r>
            <a:rPr lang="en-ZA" sz="900" b="0" i="0" u="none" strike="noStrike" baseline="0">
              <a:solidFill>
                <a:srgbClr val="9C6500"/>
              </a:solidFill>
              <a:latin typeface="Arial" panose="020B0604020202020204" pitchFamily="34" charset="0"/>
            </a:rPr>
            <a:t>If this is trend analysis then simply enter the past demands in the demand column. If this is causal regression then enter the y,x pairs with y first and enter a new value of x at the bottom in order to forecast y.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2FAA9-7E43-422A-8A12-03E369CCF5C2}">
  <dimension ref="A1:J31"/>
  <sheetViews>
    <sheetView tabSelected="1" topLeftCell="A22" workbookViewId="0">
      <selection activeCell="H32" sqref="H32"/>
    </sheetView>
  </sheetViews>
  <sheetFormatPr defaultRowHeight="15" x14ac:dyDescent="0.25"/>
  <cols>
    <col min="1" max="1" width="11.85546875" customWidth="1"/>
    <col min="6" max="6" width="18.28515625" customWidth="1"/>
    <col min="7" max="7" width="11" customWidth="1"/>
    <col min="10" max="10" width="13.42578125" customWidth="1"/>
  </cols>
  <sheetData>
    <row r="1" spans="1:10" x14ac:dyDescent="0.25">
      <c r="C1" t="s">
        <v>16</v>
      </c>
    </row>
    <row r="2" spans="1:10" x14ac:dyDescent="0.25">
      <c r="B2">
        <v>2015</v>
      </c>
      <c r="C2">
        <v>2016</v>
      </c>
      <c r="D2">
        <v>2017</v>
      </c>
      <c r="E2">
        <v>2018</v>
      </c>
      <c r="G2" t="s">
        <v>0</v>
      </c>
      <c r="H2" t="s">
        <v>1</v>
      </c>
    </row>
    <row r="3" spans="1:10" x14ac:dyDescent="0.25">
      <c r="A3" t="s">
        <v>2</v>
      </c>
      <c r="B3" s="1">
        <v>50000</v>
      </c>
      <c r="C3" s="1">
        <v>32000</v>
      </c>
      <c r="D3" s="1">
        <v>14000</v>
      </c>
      <c r="E3" s="1">
        <v>22500</v>
      </c>
      <c r="G3" s="3">
        <f t="shared" ref="G3:G14" si="0">AVERAGE(B3:E3)</f>
        <v>29625</v>
      </c>
      <c r="H3">
        <f>G3/$G$15</f>
        <v>0.86933928380381797</v>
      </c>
    </row>
    <row r="4" spans="1:10" x14ac:dyDescent="0.25">
      <c r="A4" t="s">
        <v>3</v>
      </c>
      <c r="B4" s="1">
        <v>76000</v>
      </c>
      <c r="C4" s="1">
        <v>89000</v>
      </c>
      <c r="D4" s="1">
        <v>37500</v>
      </c>
      <c r="E4" s="1">
        <v>32000</v>
      </c>
      <c r="G4" s="3">
        <f t="shared" si="0"/>
        <v>58625</v>
      </c>
      <c r="H4">
        <f t="shared" ref="H4:H14" si="1">G4/$G$15</f>
        <v>1.720338076388146</v>
      </c>
    </row>
    <row r="5" spans="1:10" x14ac:dyDescent="0.25">
      <c r="A5" t="s">
        <v>4</v>
      </c>
      <c r="B5" s="1">
        <v>32000</v>
      </c>
      <c r="C5" s="1">
        <v>60000</v>
      </c>
      <c r="D5" s="1">
        <v>20000</v>
      </c>
      <c r="E5" s="1">
        <v>18000</v>
      </c>
      <c r="G5" s="3">
        <f t="shared" si="0"/>
        <v>32500</v>
      </c>
      <c r="H5">
        <f t="shared" si="1"/>
        <v>0.95370554341347114</v>
      </c>
    </row>
    <row r="6" spans="1:10" x14ac:dyDescent="0.25">
      <c r="A6" t="s">
        <v>5</v>
      </c>
      <c r="B6" s="1">
        <v>21000</v>
      </c>
      <c r="C6" s="1">
        <v>15000</v>
      </c>
      <c r="D6" s="1">
        <v>35500</v>
      </c>
      <c r="E6" s="1">
        <v>40000</v>
      </c>
      <c r="G6" s="3">
        <f t="shared" si="0"/>
        <v>27875</v>
      </c>
      <c r="H6">
        <f t="shared" si="1"/>
        <v>0.81798590838924645</v>
      </c>
    </row>
    <row r="7" spans="1:10" x14ac:dyDescent="0.25">
      <c r="A7" t="s">
        <v>6</v>
      </c>
      <c r="B7" s="1">
        <v>11000</v>
      </c>
      <c r="C7" s="1">
        <v>39000</v>
      </c>
      <c r="D7" s="1">
        <v>54000</v>
      </c>
      <c r="E7" s="1">
        <v>23000</v>
      </c>
      <c r="G7" s="3">
        <f t="shared" si="0"/>
        <v>31750</v>
      </c>
      <c r="H7">
        <f t="shared" si="1"/>
        <v>0.93169695395008334</v>
      </c>
    </row>
    <row r="8" spans="1:10" x14ac:dyDescent="0.25">
      <c r="A8" t="s">
        <v>7</v>
      </c>
      <c r="B8" s="1">
        <v>52000</v>
      </c>
      <c r="C8" s="1">
        <v>50000</v>
      </c>
      <c r="D8" s="1">
        <v>32000</v>
      </c>
      <c r="E8" s="1">
        <v>25000</v>
      </c>
      <c r="G8" s="3">
        <f t="shared" si="0"/>
        <v>39750</v>
      </c>
      <c r="H8">
        <f t="shared" si="1"/>
        <v>1.1664552415595533</v>
      </c>
    </row>
    <row r="9" spans="1:10" x14ac:dyDescent="0.25">
      <c r="A9" t="s">
        <v>8</v>
      </c>
      <c r="B9" s="1">
        <v>32000</v>
      </c>
      <c r="C9" s="1">
        <v>59000</v>
      </c>
      <c r="D9" s="1">
        <v>21000</v>
      </c>
      <c r="E9" s="1">
        <v>41000</v>
      </c>
      <c r="G9" s="3">
        <f t="shared" si="0"/>
        <v>38250</v>
      </c>
      <c r="H9">
        <f t="shared" si="1"/>
        <v>1.1224380626327777</v>
      </c>
    </row>
    <row r="10" spans="1:10" x14ac:dyDescent="0.25">
      <c r="A10" t="s">
        <v>9</v>
      </c>
      <c r="B10" s="1">
        <v>42000</v>
      </c>
      <c r="C10" s="1">
        <v>27000</v>
      </c>
      <c r="D10" s="1">
        <v>10000</v>
      </c>
      <c r="E10" s="1">
        <v>56000</v>
      </c>
      <c r="G10" s="3">
        <f t="shared" si="0"/>
        <v>33750</v>
      </c>
      <c r="H10">
        <f t="shared" si="1"/>
        <v>0.99038652585245079</v>
      </c>
    </row>
    <row r="11" spans="1:10" x14ac:dyDescent="0.25">
      <c r="A11" t="s">
        <v>10</v>
      </c>
      <c r="B11" s="1">
        <v>41000</v>
      </c>
      <c r="C11" s="1">
        <v>37000</v>
      </c>
      <c r="D11" s="1">
        <v>27500</v>
      </c>
      <c r="E11" s="1">
        <v>25000</v>
      </c>
      <c r="G11" s="3">
        <f t="shared" si="0"/>
        <v>32625</v>
      </c>
      <c r="H11">
        <f t="shared" si="1"/>
        <v>0.95737364165736916</v>
      </c>
    </row>
    <row r="12" spans="1:10" x14ac:dyDescent="0.25">
      <c r="A12" t="s">
        <v>11</v>
      </c>
      <c r="B12" s="1">
        <v>10000</v>
      </c>
      <c r="C12" s="1">
        <v>34500</v>
      </c>
      <c r="D12" s="1">
        <v>19000</v>
      </c>
      <c r="E12" s="1">
        <v>26000</v>
      </c>
      <c r="G12" s="3">
        <f t="shared" si="0"/>
        <v>22375</v>
      </c>
      <c r="H12">
        <f t="shared" si="1"/>
        <v>0.65658958565773595</v>
      </c>
    </row>
    <row r="13" spans="1:10" x14ac:dyDescent="0.25">
      <c r="A13" t="s">
        <v>12</v>
      </c>
      <c r="B13" s="2">
        <v>21000</v>
      </c>
      <c r="C13" s="1">
        <v>45000</v>
      </c>
      <c r="D13" s="1">
        <v>21500</v>
      </c>
      <c r="E13" s="1">
        <v>27500</v>
      </c>
      <c r="G13" s="3">
        <f t="shared" si="0"/>
        <v>28750</v>
      </c>
      <c r="H13">
        <f t="shared" si="1"/>
        <v>0.84366259609653216</v>
      </c>
    </row>
    <row r="14" spans="1:10" x14ac:dyDescent="0.25">
      <c r="A14" t="s">
        <v>13</v>
      </c>
      <c r="B14" s="2">
        <v>27500</v>
      </c>
      <c r="C14" s="1">
        <v>32000</v>
      </c>
      <c r="D14" s="1">
        <v>42725</v>
      </c>
      <c r="E14" s="1">
        <v>30000</v>
      </c>
      <c r="G14" s="3">
        <f t="shared" si="0"/>
        <v>33056.25</v>
      </c>
      <c r="H14">
        <f t="shared" si="1"/>
        <v>0.97002858059881714</v>
      </c>
    </row>
    <row r="15" spans="1:10" x14ac:dyDescent="0.25">
      <c r="F15" t="s">
        <v>14</v>
      </c>
      <c r="G15" s="4">
        <f>AVERAGE(G3:G14)</f>
        <v>34077.604166666664</v>
      </c>
    </row>
    <row r="16" spans="1:10" x14ac:dyDescent="0.25">
      <c r="B16">
        <v>2015</v>
      </c>
      <c r="C16">
        <v>2016</v>
      </c>
      <c r="D16">
        <v>2017</v>
      </c>
      <c r="E16">
        <v>2018</v>
      </c>
      <c r="F16" t="s">
        <v>101</v>
      </c>
      <c r="G16" t="s">
        <v>15</v>
      </c>
      <c r="J16" t="s">
        <v>100</v>
      </c>
    </row>
    <row r="17" spans="1:10" x14ac:dyDescent="0.25">
      <c r="A17" t="s">
        <v>2</v>
      </c>
      <c r="B17">
        <f>B3/$H$3</f>
        <v>57514.943741209558</v>
      </c>
      <c r="C17">
        <f t="shared" ref="C17:E17" si="2">C3/$H$3</f>
        <v>36809.563994374119</v>
      </c>
      <c r="D17">
        <f t="shared" si="2"/>
        <v>16104.184247538677</v>
      </c>
      <c r="E17">
        <f t="shared" si="2"/>
        <v>25881.7246835443</v>
      </c>
      <c r="F17">
        <v>30491.777230298179</v>
      </c>
      <c r="G17">
        <v>49</v>
      </c>
      <c r="H17" t="s">
        <v>89</v>
      </c>
      <c r="J17">
        <f t="shared" ref="J17:J27" si="3">F17*H3</f>
        <v>26507.699779292983</v>
      </c>
    </row>
    <row r="18" spans="1:10" x14ac:dyDescent="0.25">
      <c r="A18" t="s">
        <v>3</v>
      </c>
      <c r="B18">
        <f>B4/$H$4</f>
        <v>44177.363184079601</v>
      </c>
      <c r="C18">
        <f t="shared" ref="C18:E18" si="4">C4/$H$4</f>
        <v>51734.017412935325</v>
      </c>
      <c r="D18">
        <f t="shared" si="4"/>
        <v>21798.041044776121</v>
      </c>
      <c r="E18">
        <f t="shared" si="4"/>
        <v>18600.995024875621</v>
      </c>
      <c r="F18">
        <f>$I$30+($I$31*G18)</f>
        <v>30345.416947181096</v>
      </c>
      <c r="G18">
        <v>50</v>
      </c>
      <c r="H18" t="s">
        <v>90</v>
      </c>
      <c r="J18">
        <f t="shared" si="3"/>
        <v>52204.37621810977</v>
      </c>
    </row>
    <row r="19" spans="1:10" x14ac:dyDescent="0.25">
      <c r="A19" t="s">
        <v>4</v>
      </c>
      <c r="B19">
        <f>B5/$H$5</f>
        <v>33553.333333333328</v>
      </c>
      <c r="C19">
        <f t="shared" ref="C19:E19" si="5">C5/$H$5</f>
        <v>62912.5</v>
      </c>
      <c r="D19">
        <f t="shared" si="5"/>
        <v>20970.833333333332</v>
      </c>
      <c r="E19">
        <f t="shared" si="5"/>
        <v>18873.75</v>
      </c>
      <c r="F19">
        <f>$I$30+($I$31*G19)</f>
        <v>30199.056664064017</v>
      </c>
      <c r="G19">
        <v>51</v>
      </c>
      <c r="H19" t="s">
        <v>91</v>
      </c>
      <c r="J19">
        <f t="shared" si="3"/>
        <v>28801.007746375381</v>
      </c>
    </row>
    <row r="20" spans="1:10" x14ac:dyDescent="0.25">
      <c r="A20" t="s">
        <v>5</v>
      </c>
      <c r="B20">
        <f>B6/$H$6</f>
        <v>25672.813901345289</v>
      </c>
      <c r="C20">
        <f t="shared" ref="C20:E20" si="6">C6/$H$6</f>
        <v>18337.724215246635</v>
      </c>
      <c r="D20">
        <f t="shared" si="6"/>
        <v>43399.280642750367</v>
      </c>
      <c r="E20">
        <f t="shared" si="6"/>
        <v>48900.597907324358</v>
      </c>
      <c r="F20">
        <f t="shared" ref="F20:F29" si="7">$I$30+($I$31*G20)</f>
        <v>30052.696380946938</v>
      </c>
      <c r="G20">
        <v>52</v>
      </c>
      <c r="H20" t="s">
        <v>92</v>
      </c>
      <c r="J20">
        <f t="shared" si="3"/>
        <v>24582.682148715099</v>
      </c>
    </row>
    <row r="21" spans="1:10" x14ac:dyDescent="0.25">
      <c r="A21" t="s">
        <v>6</v>
      </c>
      <c r="B21">
        <f>B7/$H$7</f>
        <v>11806.414041994751</v>
      </c>
      <c r="C21">
        <f t="shared" ref="C21:E21" si="8">C7/$H$7</f>
        <v>41859.104330708658</v>
      </c>
      <c r="D21">
        <f t="shared" si="8"/>
        <v>57958.759842519685</v>
      </c>
      <c r="E21">
        <f t="shared" si="8"/>
        <v>24686.138451443567</v>
      </c>
      <c r="F21">
        <f t="shared" si="7"/>
        <v>29906.336097829859</v>
      </c>
      <c r="G21">
        <v>53</v>
      </c>
      <c r="H21" t="s">
        <v>6</v>
      </c>
      <c r="J21">
        <f t="shared" si="3"/>
        <v>27863.642246155501</v>
      </c>
    </row>
    <row r="22" spans="1:10" x14ac:dyDescent="0.25">
      <c r="A22" t="s">
        <v>7</v>
      </c>
      <c r="B22">
        <f>B8/$H$8</f>
        <v>44579.5073375262</v>
      </c>
      <c r="C22">
        <f t="shared" ref="C22:E22" si="9">C8/$H$8</f>
        <v>42864.910901467498</v>
      </c>
      <c r="D22">
        <f t="shared" si="9"/>
        <v>27433.542976939199</v>
      </c>
      <c r="E22">
        <f t="shared" si="9"/>
        <v>21432.455450733749</v>
      </c>
      <c r="F22">
        <f t="shared" si="7"/>
        <v>29759.975814712776</v>
      </c>
      <c r="G22">
        <v>54</v>
      </c>
      <c r="H22" t="s">
        <v>93</v>
      </c>
      <c r="J22">
        <f t="shared" si="3"/>
        <v>34713.679777757257</v>
      </c>
    </row>
    <row r="23" spans="1:10" x14ac:dyDescent="0.25">
      <c r="A23" t="s">
        <v>8</v>
      </c>
      <c r="B23">
        <f>B9/$H$9</f>
        <v>28509.368191721129</v>
      </c>
      <c r="C23">
        <f t="shared" ref="C23:E23" si="10">C9/$H$9</f>
        <v>52564.147603485828</v>
      </c>
      <c r="D23">
        <f t="shared" si="10"/>
        <v>18709.272875816991</v>
      </c>
      <c r="E23">
        <f t="shared" si="10"/>
        <v>36527.627995642695</v>
      </c>
      <c r="F23">
        <f t="shared" si="7"/>
        <v>29613.615531595697</v>
      </c>
      <c r="G23">
        <v>55</v>
      </c>
      <c r="H23" t="s">
        <v>94</v>
      </c>
      <c r="J23">
        <f t="shared" si="3"/>
        <v>33239.449244836207</v>
      </c>
    </row>
    <row r="24" spans="1:10" x14ac:dyDescent="0.25">
      <c r="A24" t="s">
        <v>9</v>
      </c>
      <c r="B24">
        <f>B10/$H$10</f>
        <v>42407.685185185182</v>
      </c>
      <c r="C24">
        <f t="shared" ref="C24:E24" si="11">C10/$H$10</f>
        <v>27262.083333333332</v>
      </c>
      <c r="D24">
        <f t="shared" si="11"/>
        <v>10097.067901234568</v>
      </c>
      <c r="E24">
        <f t="shared" si="11"/>
        <v>56543.580246913574</v>
      </c>
      <c r="F24">
        <f t="shared" si="7"/>
        <v>29467.255248478614</v>
      </c>
      <c r="G24">
        <v>56</v>
      </c>
      <c r="H24" t="s">
        <v>95</v>
      </c>
      <c r="J24">
        <f t="shared" si="3"/>
        <v>29183.972551948133</v>
      </c>
    </row>
    <row r="25" spans="1:10" x14ac:dyDescent="0.25">
      <c r="A25" t="s">
        <v>10</v>
      </c>
      <c r="B25">
        <f>B11/$H$11</f>
        <v>42825.494891443166</v>
      </c>
      <c r="C25">
        <f t="shared" ref="C25:E25" si="12">C11/$H$11</f>
        <v>38647.397828863344</v>
      </c>
      <c r="D25">
        <f t="shared" si="12"/>
        <v>28724.417305236268</v>
      </c>
      <c r="E25">
        <f t="shared" si="12"/>
        <v>26113.106641123879</v>
      </c>
      <c r="F25">
        <f t="shared" si="7"/>
        <v>29320.894965361535</v>
      </c>
      <c r="G25">
        <v>57</v>
      </c>
      <c r="H25" t="s">
        <v>96</v>
      </c>
      <c r="J25">
        <f t="shared" si="3"/>
        <v>28071.051989641393</v>
      </c>
    </row>
    <row r="26" spans="1:10" x14ac:dyDescent="0.25">
      <c r="A26" t="s">
        <v>11</v>
      </c>
      <c r="B26">
        <f>B12/$H$12</f>
        <v>15230.214152700184</v>
      </c>
      <c r="C26">
        <f t="shared" ref="C26:E26" si="13">C12/$H$12</f>
        <v>52544.238826815636</v>
      </c>
      <c r="D26">
        <f t="shared" si="13"/>
        <v>28937.406890130351</v>
      </c>
      <c r="E26">
        <f t="shared" si="13"/>
        <v>39598.556797020479</v>
      </c>
      <c r="F26">
        <f t="shared" si="7"/>
        <v>29174.534682244455</v>
      </c>
      <c r="G26">
        <v>58</v>
      </c>
      <c r="H26" t="s">
        <v>97</v>
      </c>
      <c r="J26">
        <f t="shared" si="3"/>
        <v>19155.695638772133</v>
      </c>
    </row>
    <row r="27" spans="1:10" x14ac:dyDescent="0.25">
      <c r="A27" t="s">
        <v>12</v>
      </c>
      <c r="B27">
        <f>B13/$H$13</f>
        <v>24891.467391304348</v>
      </c>
      <c r="C27">
        <f t="shared" ref="C27:E27" si="14">C13/$H$13</f>
        <v>53338.858695652169</v>
      </c>
      <c r="D27">
        <f t="shared" si="14"/>
        <v>25484.121376811592</v>
      </c>
      <c r="E27">
        <f t="shared" si="14"/>
        <v>32595.969202898548</v>
      </c>
      <c r="F27">
        <f t="shared" si="7"/>
        <v>29028.174399127376</v>
      </c>
      <c r="G27">
        <v>59</v>
      </c>
      <c r="H27" t="s">
        <v>98</v>
      </c>
      <c r="J27">
        <f t="shared" si="3"/>
        <v>24489.984973510695</v>
      </c>
    </row>
    <row r="28" spans="1:10" x14ac:dyDescent="0.25">
      <c r="A28" t="s">
        <v>13</v>
      </c>
      <c r="B28">
        <f>B14/$H$14</f>
        <v>28349.680153778278</v>
      </c>
      <c r="C28">
        <f t="shared" ref="C28:D28" si="15">C14/$H$14</f>
        <v>32988.718724396545</v>
      </c>
      <c r="D28">
        <f t="shared" si="15"/>
        <v>44045.093984370069</v>
      </c>
      <c r="E28">
        <f>E14/$H$14</f>
        <v>30926.923804121758</v>
      </c>
      <c r="F28">
        <f t="shared" si="7"/>
        <v>28881.814116010293</v>
      </c>
      <c r="G28">
        <v>60</v>
      </c>
      <c r="H28" t="s">
        <v>99</v>
      </c>
      <c r="J28">
        <f>F28*H13</f>
        <v>24366.506277090713</v>
      </c>
    </row>
    <row r="29" spans="1:10" ht="15.75" thickBot="1" x14ac:dyDescent="0.3">
      <c r="F29">
        <f t="shared" si="7"/>
        <v>28735.453832893214</v>
      </c>
      <c r="G29">
        <v>61</v>
      </c>
      <c r="H29" t="s">
        <v>89</v>
      </c>
      <c r="J29">
        <f>F29*H3</f>
        <v>24980.858854865062</v>
      </c>
    </row>
    <row r="30" spans="1:10" x14ac:dyDescent="0.25">
      <c r="H30" t="s">
        <v>28</v>
      </c>
      <c r="I30" s="37">
        <v>37663.431103035116</v>
      </c>
    </row>
    <row r="31" spans="1:10" x14ac:dyDescent="0.25">
      <c r="H31" t="s">
        <v>29</v>
      </c>
      <c r="I31">
        <v>-146.36028311708037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4EA6E-47F2-48CE-8D71-97AF390CD559}">
  <dimension ref="A1:I64"/>
  <sheetViews>
    <sheetView topLeftCell="A53" zoomScaleNormal="100" workbookViewId="0">
      <selection activeCell="G61" sqref="G61"/>
    </sheetView>
  </sheetViews>
  <sheetFormatPr defaultRowHeight="15" x14ac:dyDescent="0.25"/>
  <cols>
    <col min="1" max="2" width="10.7109375" style="6" customWidth="1"/>
    <col min="3" max="8" width="9.140625" style="6"/>
    <col min="9" max="9" width="10.28515625" style="6" bestFit="1" customWidth="1"/>
    <col min="10" max="16384" width="9.140625" style="6"/>
  </cols>
  <sheetData>
    <row r="1" spans="1:9" ht="18.75" x14ac:dyDescent="0.3">
      <c r="A1" s="38" t="s">
        <v>87</v>
      </c>
    </row>
    <row r="3" spans="1:9" ht="17.25" x14ac:dyDescent="0.3">
      <c r="A3" s="7" t="s">
        <v>17</v>
      </c>
      <c r="B3" s="7"/>
      <c r="C3" s="7" t="s">
        <v>18</v>
      </c>
      <c r="D3" s="39"/>
      <c r="E3" s="39"/>
      <c r="F3" s="7"/>
      <c r="G3" s="7"/>
      <c r="H3" s="7"/>
    </row>
    <row r="4" spans="1:9" x14ac:dyDescent="0.25">
      <c r="A4" s="5"/>
      <c r="B4" s="5"/>
    </row>
    <row r="8" spans="1:9" ht="15.75" thickBot="1" x14ac:dyDescent="0.3">
      <c r="A8" s="8" t="s">
        <v>19</v>
      </c>
      <c r="E8" s="18" t="s">
        <v>39</v>
      </c>
    </row>
    <row r="9" spans="1:9" x14ac:dyDescent="0.25">
      <c r="A9" s="10" t="s">
        <v>20</v>
      </c>
      <c r="B9" s="11" t="s">
        <v>21</v>
      </c>
      <c r="C9" s="12" t="s">
        <v>27</v>
      </c>
      <c r="E9" s="22" t="s">
        <v>22</v>
      </c>
      <c r="F9" s="23" t="s">
        <v>23</v>
      </c>
      <c r="G9" s="23" t="s">
        <v>24</v>
      </c>
      <c r="H9" s="23" t="s">
        <v>25</v>
      </c>
      <c r="I9" s="24" t="s">
        <v>26</v>
      </c>
    </row>
    <row r="10" spans="1:9" x14ac:dyDescent="0.25">
      <c r="A10" s="13" t="s">
        <v>40</v>
      </c>
      <c r="B10" s="9">
        <v>57514.943741209558</v>
      </c>
      <c r="C10" s="14">
        <v>1</v>
      </c>
      <c r="E10" s="21">
        <f t="shared" ref="E10:E57" si="0">$B$59+$B$60*C10</f>
        <v>37517.070819918037</v>
      </c>
      <c r="F10" s="20">
        <f t="shared" ref="F10:F57" si="1">B10-E10</f>
        <v>19997.87292129152</v>
      </c>
      <c r="G10" s="20">
        <f t="shared" ref="G10:G57" si="2">ABS(F10)</f>
        <v>19997.87292129152</v>
      </c>
      <c r="H10" s="20">
        <f t="shared" ref="H10:H57" si="3">F10^2</f>
        <v>399914921.37612468</v>
      </c>
      <c r="I10" s="25">
        <f t="shared" ref="I10:I57" si="4">G10/B10</f>
        <v>0.34769873045990674</v>
      </c>
    </row>
    <row r="11" spans="1:9" x14ac:dyDescent="0.25">
      <c r="A11" s="13" t="s">
        <v>41</v>
      </c>
      <c r="B11" s="9">
        <v>44177.363184079601</v>
      </c>
      <c r="C11" s="14">
        <v>2</v>
      </c>
      <c r="E11" s="21">
        <f t="shared" si="0"/>
        <v>37370.710536800958</v>
      </c>
      <c r="F11" s="20">
        <f t="shared" si="1"/>
        <v>6806.6526472786427</v>
      </c>
      <c r="G11" s="20">
        <f t="shared" si="2"/>
        <v>6806.6526472786427</v>
      </c>
      <c r="H11" s="20">
        <f t="shared" si="3"/>
        <v>46330520.260705352</v>
      </c>
      <c r="I11" s="25">
        <f t="shared" si="4"/>
        <v>0.15407557528765292</v>
      </c>
    </row>
    <row r="12" spans="1:9" x14ac:dyDescent="0.25">
      <c r="A12" s="13" t="s">
        <v>42</v>
      </c>
      <c r="B12" s="9">
        <v>33553.333333333328</v>
      </c>
      <c r="C12" s="14">
        <v>3</v>
      </c>
      <c r="E12" s="21">
        <f t="shared" si="0"/>
        <v>37224.350253683879</v>
      </c>
      <c r="F12" s="20">
        <f t="shared" si="1"/>
        <v>-3671.0169203505502</v>
      </c>
      <c r="G12" s="20">
        <f t="shared" si="2"/>
        <v>3671.0169203505502</v>
      </c>
      <c r="H12" s="20">
        <f t="shared" si="3"/>
        <v>13476365.229500039</v>
      </c>
      <c r="I12" s="25">
        <f t="shared" si="4"/>
        <v>0.10940841209071779</v>
      </c>
    </row>
    <row r="13" spans="1:9" x14ac:dyDescent="0.25">
      <c r="A13" s="13" t="s">
        <v>43</v>
      </c>
      <c r="B13" s="9">
        <v>25672.813901345289</v>
      </c>
      <c r="C13" s="14">
        <v>4</v>
      </c>
      <c r="E13" s="21">
        <f t="shared" si="0"/>
        <v>37077.989970566792</v>
      </c>
      <c r="F13" s="20">
        <f t="shared" si="1"/>
        <v>-11405.176069221503</v>
      </c>
      <c r="G13" s="20">
        <f t="shared" si="2"/>
        <v>11405.176069221503</v>
      </c>
      <c r="H13" s="20">
        <f t="shared" si="3"/>
        <v>130078041.16994286</v>
      </c>
      <c r="I13" s="25">
        <f t="shared" si="4"/>
        <v>0.44425110987244981</v>
      </c>
    </row>
    <row r="14" spans="1:9" x14ac:dyDescent="0.25">
      <c r="A14" s="13" t="s">
        <v>44</v>
      </c>
      <c r="B14" s="9">
        <v>11806.414041994751</v>
      </c>
      <c r="C14" s="14">
        <v>5</v>
      </c>
      <c r="E14" s="21">
        <f t="shared" si="0"/>
        <v>36931.629687449713</v>
      </c>
      <c r="F14" s="20">
        <f t="shared" si="1"/>
        <v>-25125.215645454962</v>
      </c>
      <c r="G14" s="20">
        <f t="shared" si="2"/>
        <v>25125.215645454962</v>
      </c>
      <c r="H14" s="20">
        <f t="shared" si="3"/>
        <v>631276461.23061478</v>
      </c>
      <c r="I14" s="25">
        <f t="shared" si="4"/>
        <v>2.1280988076553968</v>
      </c>
    </row>
    <row r="15" spans="1:9" x14ac:dyDescent="0.25">
      <c r="A15" s="13" t="s">
        <v>45</v>
      </c>
      <c r="B15" s="9">
        <v>44579.5073375262</v>
      </c>
      <c r="C15" s="14">
        <v>6</v>
      </c>
      <c r="E15" s="21">
        <f t="shared" si="0"/>
        <v>36785.269404332634</v>
      </c>
      <c r="F15" s="20">
        <f t="shared" si="1"/>
        <v>7794.2379331935663</v>
      </c>
      <c r="G15" s="20">
        <f t="shared" si="2"/>
        <v>7794.2379331935663</v>
      </c>
      <c r="H15" s="20">
        <f t="shared" si="3"/>
        <v>60750144.959233515</v>
      </c>
      <c r="I15" s="25">
        <f t="shared" si="4"/>
        <v>0.17483903252184491</v>
      </c>
    </row>
    <row r="16" spans="1:9" x14ac:dyDescent="0.25">
      <c r="A16" s="13" t="s">
        <v>46</v>
      </c>
      <c r="B16" s="9">
        <v>28509.368191721129</v>
      </c>
      <c r="C16" s="14">
        <v>7</v>
      </c>
      <c r="E16" s="21">
        <f t="shared" si="0"/>
        <v>36638.909121215554</v>
      </c>
      <c r="F16" s="20">
        <f t="shared" si="1"/>
        <v>-8129.5409294944257</v>
      </c>
      <c r="G16" s="20">
        <f t="shared" si="2"/>
        <v>8129.5409294944257</v>
      </c>
      <c r="H16" s="20">
        <f t="shared" si="3"/>
        <v>66089435.724325091</v>
      </c>
      <c r="I16" s="25">
        <f t="shared" si="4"/>
        <v>0.28515331784361231</v>
      </c>
    </row>
    <row r="17" spans="1:9" x14ac:dyDescent="0.25">
      <c r="A17" s="13" t="s">
        <v>47</v>
      </c>
      <c r="B17" s="9">
        <v>42407.685185185182</v>
      </c>
      <c r="C17" s="14">
        <v>8</v>
      </c>
      <c r="E17" s="21">
        <f t="shared" si="0"/>
        <v>36492.548838098475</v>
      </c>
      <c r="F17" s="20">
        <f t="shared" si="1"/>
        <v>5915.1363470867072</v>
      </c>
      <c r="G17" s="20">
        <f t="shared" si="2"/>
        <v>5915.1363470867072</v>
      </c>
      <c r="H17" s="20">
        <f t="shared" si="3"/>
        <v>34988838.004626274</v>
      </c>
      <c r="I17" s="25">
        <f t="shared" si="4"/>
        <v>0.13948265087463715</v>
      </c>
    </row>
    <row r="18" spans="1:9" x14ac:dyDescent="0.25">
      <c r="A18" s="13" t="s">
        <v>48</v>
      </c>
      <c r="B18" s="9">
        <v>42825.494891443166</v>
      </c>
      <c r="C18" s="14">
        <v>9</v>
      </c>
      <c r="E18" s="21">
        <f t="shared" si="0"/>
        <v>36346.188554981396</v>
      </c>
      <c r="F18" s="20">
        <f t="shared" si="1"/>
        <v>6479.3063364617701</v>
      </c>
      <c r="G18" s="20">
        <f t="shared" si="2"/>
        <v>6479.3063364617701</v>
      </c>
      <c r="H18" s="20">
        <f t="shared" si="3"/>
        <v>41981410.601713642</v>
      </c>
      <c r="I18" s="25">
        <f t="shared" si="4"/>
        <v>0.15129553909151394</v>
      </c>
    </row>
    <row r="19" spans="1:9" x14ac:dyDescent="0.25">
      <c r="A19" s="13" t="s">
        <v>49</v>
      </c>
      <c r="B19" s="9">
        <v>15230.214152700184</v>
      </c>
      <c r="C19" s="14">
        <v>10</v>
      </c>
      <c r="E19" s="21">
        <f t="shared" si="0"/>
        <v>36199.828271864309</v>
      </c>
      <c r="F19" s="20">
        <f t="shared" si="1"/>
        <v>-20969.614119164125</v>
      </c>
      <c r="G19" s="20">
        <f t="shared" si="2"/>
        <v>20969.614119164125</v>
      </c>
      <c r="H19" s="20">
        <f t="shared" si="3"/>
        <v>439724716.30664742</v>
      </c>
      <c r="I19" s="25">
        <f t="shared" si="4"/>
        <v>1.3768430245904584</v>
      </c>
    </row>
    <row r="20" spans="1:9" x14ac:dyDescent="0.25">
      <c r="A20" s="13" t="s">
        <v>50</v>
      </c>
      <c r="B20" s="9">
        <v>24891.467391304348</v>
      </c>
      <c r="C20" s="14">
        <v>11</v>
      </c>
      <c r="E20" s="21">
        <f t="shared" si="0"/>
        <v>36053.46798874723</v>
      </c>
      <c r="F20" s="20">
        <f t="shared" si="1"/>
        <v>-11162.000597442882</v>
      </c>
      <c r="G20" s="20">
        <f t="shared" si="2"/>
        <v>11162.000597442882</v>
      </c>
      <c r="H20" s="20">
        <f t="shared" si="3"/>
        <v>124590257.33731526</v>
      </c>
      <c r="I20" s="25">
        <f t="shared" si="4"/>
        <v>0.44842678103189071</v>
      </c>
    </row>
    <row r="21" spans="1:9" x14ac:dyDescent="0.25">
      <c r="A21" s="13" t="s">
        <v>51</v>
      </c>
      <c r="B21" s="9">
        <v>28349.680153778278</v>
      </c>
      <c r="C21" s="14">
        <v>12</v>
      </c>
      <c r="E21" s="21">
        <f t="shared" si="0"/>
        <v>35907.107705630151</v>
      </c>
      <c r="F21" s="20">
        <f t="shared" si="1"/>
        <v>-7557.4275518518734</v>
      </c>
      <c r="G21" s="20">
        <f t="shared" si="2"/>
        <v>7557.4275518518734</v>
      </c>
      <c r="H21" s="20">
        <f t="shared" si="3"/>
        <v>57114711.201489799</v>
      </c>
      <c r="I21" s="25">
        <f t="shared" si="4"/>
        <v>0.26657893531277332</v>
      </c>
    </row>
    <row r="22" spans="1:9" x14ac:dyDescent="0.25">
      <c r="A22" s="13" t="s">
        <v>52</v>
      </c>
      <c r="B22" s="9">
        <v>36809.563994374119</v>
      </c>
      <c r="C22" s="14">
        <v>13</v>
      </c>
      <c r="E22" s="21">
        <f t="shared" si="0"/>
        <v>35760.747422513072</v>
      </c>
      <c r="F22" s="20">
        <f t="shared" si="1"/>
        <v>1048.8165718610471</v>
      </c>
      <c r="G22" s="20">
        <f t="shared" si="2"/>
        <v>1048.8165718610471</v>
      </c>
      <c r="H22" s="20">
        <f t="shared" si="3"/>
        <v>1100016.201410359</v>
      </c>
      <c r="I22" s="25">
        <f t="shared" si="4"/>
        <v>2.8493045231976821E-2</v>
      </c>
    </row>
    <row r="23" spans="1:9" x14ac:dyDescent="0.25">
      <c r="A23" s="13" t="s">
        <v>53</v>
      </c>
      <c r="B23" s="9">
        <v>51734.017412935325</v>
      </c>
      <c r="C23" s="14">
        <v>14</v>
      </c>
      <c r="E23" s="21">
        <f t="shared" si="0"/>
        <v>35614.387139395993</v>
      </c>
      <c r="F23" s="20">
        <f t="shared" si="1"/>
        <v>16119.630273539333</v>
      </c>
      <c r="G23" s="20">
        <f t="shared" si="2"/>
        <v>16119.630273539333</v>
      </c>
      <c r="H23" s="20">
        <f t="shared" si="3"/>
        <v>259842480.15560573</v>
      </c>
      <c r="I23" s="25">
        <f t="shared" si="4"/>
        <v>0.31158667120077277</v>
      </c>
    </row>
    <row r="24" spans="1:9" x14ac:dyDescent="0.25">
      <c r="A24" s="13" t="s">
        <v>54</v>
      </c>
      <c r="B24" s="9">
        <v>62912.5</v>
      </c>
      <c r="C24" s="14">
        <v>15</v>
      </c>
      <c r="E24" s="21">
        <f t="shared" si="0"/>
        <v>35468.026856278913</v>
      </c>
      <c r="F24" s="20">
        <f t="shared" si="1"/>
        <v>27444.473143721087</v>
      </c>
      <c r="G24" s="20">
        <f t="shared" si="2"/>
        <v>27444.473143721087</v>
      </c>
      <c r="H24" s="20">
        <f t="shared" si="3"/>
        <v>753199106.136428</v>
      </c>
      <c r="I24" s="25">
        <f t="shared" si="4"/>
        <v>0.43623243622048219</v>
      </c>
    </row>
    <row r="25" spans="1:9" x14ac:dyDescent="0.25">
      <c r="A25" s="13" t="s">
        <v>55</v>
      </c>
      <c r="B25" s="9">
        <v>18337.724215246635</v>
      </c>
      <c r="C25" s="14">
        <v>16</v>
      </c>
      <c r="E25" s="21">
        <f t="shared" si="0"/>
        <v>35321.666573161827</v>
      </c>
      <c r="F25" s="20">
        <f t="shared" si="1"/>
        <v>-16983.942357915192</v>
      </c>
      <c r="G25" s="20">
        <f t="shared" si="2"/>
        <v>16983.942357915192</v>
      </c>
      <c r="H25" s="20">
        <f t="shared" si="3"/>
        <v>288454298.01698583</v>
      </c>
      <c r="I25" s="25">
        <f t="shared" si="4"/>
        <v>0.92617503451132388</v>
      </c>
    </row>
    <row r="26" spans="1:9" x14ac:dyDescent="0.25">
      <c r="A26" s="13" t="s">
        <v>56</v>
      </c>
      <c r="B26" s="9">
        <v>41859.104330708658</v>
      </c>
      <c r="C26" s="14">
        <v>17</v>
      </c>
      <c r="E26" s="21">
        <f t="shared" si="0"/>
        <v>35175.306290044748</v>
      </c>
      <c r="F26" s="20">
        <f t="shared" si="1"/>
        <v>6683.7980406639108</v>
      </c>
      <c r="G26" s="20">
        <f t="shared" si="2"/>
        <v>6683.7980406639108</v>
      </c>
      <c r="H26" s="20">
        <f t="shared" si="3"/>
        <v>44673156.248382732</v>
      </c>
      <c r="I26" s="25">
        <f t="shared" si="4"/>
        <v>0.15967369936677181</v>
      </c>
    </row>
    <row r="27" spans="1:9" x14ac:dyDescent="0.25">
      <c r="A27" s="13" t="s">
        <v>57</v>
      </c>
      <c r="B27" s="9">
        <v>42864.910901467498</v>
      </c>
      <c r="C27" s="14">
        <v>18</v>
      </c>
      <c r="E27" s="21">
        <f t="shared" si="0"/>
        <v>35028.946006927668</v>
      </c>
      <c r="F27" s="20">
        <f t="shared" si="1"/>
        <v>7835.9648945398294</v>
      </c>
      <c r="G27" s="20">
        <f t="shared" si="2"/>
        <v>7835.9648945398294</v>
      </c>
      <c r="H27" s="20">
        <f t="shared" si="3"/>
        <v>61402345.828460597</v>
      </c>
      <c r="I27" s="25">
        <f t="shared" si="4"/>
        <v>0.18280604647825272</v>
      </c>
    </row>
    <row r="28" spans="1:9" x14ac:dyDescent="0.25">
      <c r="A28" s="13" t="s">
        <v>58</v>
      </c>
      <c r="B28" s="9">
        <v>52564.147603485828</v>
      </c>
      <c r="C28" s="14">
        <v>19</v>
      </c>
      <c r="E28" s="21">
        <f t="shared" si="0"/>
        <v>34882.585723810589</v>
      </c>
      <c r="F28" s="20">
        <f t="shared" si="1"/>
        <v>17681.561879675239</v>
      </c>
      <c r="G28" s="20">
        <f t="shared" si="2"/>
        <v>17681.561879675239</v>
      </c>
      <c r="H28" s="20">
        <f t="shared" si="3"/>
        <v>312637630.50478458</v>
      </c>
      <c r="I28" s="25">
        <f t="shared" si="4"/>
        <v>0.33638064509397037</v>
      </c>
    </row>
    <row r="29" spans="1:9" x14ac:dyDescent="0.25">
      <c r="A29" s="13" t="s">
        <v>59</v>
      </c>
      <c r="B29" s="9">
        <v>27262.083333333332</v>
      </c>
      <c r="C29" s="14">
        <v>20</v>
      </c>
      <c r="E29" s="21">
        <f t="shared" si="0"/>
        <v>34736.22544069351</v>
      </c>
      <c r="F29" s="20">
        <f t="shared" si="1"/>
        <v>-7474.1421073601778</v>
      </c>
      <c r="G29" s="20">
        <f t="shared" si="2"/>
        <v>7474.1421073601778</v>
      </c>
      <c r="H29" s="20">
        <f t="shared" si="3"/>
        <v>55862800.241014436</v>
      </c>
      <c r="I29" s="25">
        <f t="shared" si="4"/>
        <v>0.27415887538651712</v>
      </c>
    </row>
    <row r="30" spans="1:9" x14ac:dyDescent="0.25">
      <c r="A30" s="13" t="s">
        <v>60</v>
      </c>
      <c r="B30" s="9">
        <v>38647.397828863344</v>
      </c>
      <c r="C30" s="14">
        <v>21</v>
      </c>
      <c r="E30" s="21">
        <f t="shared" si="0"/>
        <v>34589.865157576431</v>
      </c>
      <c r="F30" s="20">
        <f t="shared" si="1"/>
        <v>4057.5326712869137</v>
      </c>
      <c r="G30" s="20">
        <f t="shared" si="2"/>
        <v>4057.5326712869137</v>
      </c>
      <c r="H30" s="20">
        <f t="shared" si="3"/>
        <v>16463571.378560718</v>
      </c>
      <c r="I30" s="25">
        <f t="shared" si="4"/>
        <v>0.1049885089095596</v>
      </c>
    </row>
    <row r="31" spans="1:9" x14ac:dyDescent="0.25">
      <c r="A31" s="13" t="s">
        <v>61</v>
      </c>
      <c r="B31" s="9">
        <v>52544.238826815636</v>
      </c>
      <c r="C31" s="14">
        <v>22</v>
      </c>
      <c r="E31" s="21">
        <f t="shared" si="0"/>
        <v>34443.504874459351</v>
      </c>
      <c r="F31" s="20">
        <f t="shared" si="1"/>
        <v>18100.733952356284</v>
      </c>
      <c r="G31" s="20">
        <f t="shared" si="2"/>
        <v>18100.733952356284</v>
      </c>
      <c r="H31" s="20">
        <f t="shared" si="3"/>
        <v>327636569.61398357</v>
      </c>
      <c r="I31" s="25">
        <f t="shared" si="4"/>
        <v>0.3444856059674935</v>
      </c>
    </row>
    <row r="32" spans="1:9" x14ac:dyDescent="0.25">
      <c r="A32" s="13" t="s">
        <v>62</v>
      </c>
      <c r="B32" s="9">
        <v>53338.858695652169</v>
      </c>
      <c r="C32" s="14">
        <v>23</v>
      </c>
      <c r="E32" s="21">
        <f t="shared" si="0"/>
        <v>34297.144591342265</v>
      </c>
      <c r="F32" s="20">
        <f t="shared" si="1"/>
        <v>19041.714104309904</v>
      </c>
      <c r="G32" s="20">
        <f t="shared" si="2"/>
        <v>19041.714104309904</v>
      </c>
      <c r="H32" s="20">
        <f t="shared" si="3"/>
        <v>362586876.03027469</v>
      </c>
      <c r="I32" s="25">
        <f t="shared" si="4"/>
        <v>0.35699515456377884</v>
      </c>
    </row>
    <row r="33" spans="1:9" x14ac:dyDescent="0.25">
      <c r="A33" s="13" t="s">
        <v>63</v>
      </c>
      <c r="B33" s="9">
        <v>32988.718724396545</v>
      </c>
      <c r="C33" s="14">
        <v>24</v>
      </c>
      <c r="E33" s="21">
        <f t="shared" si="0"/>
        <v>34150.784308225186</v>
      </c>
      <c r="F33" s="20">
        <f t="shared" si="1"/>
        <v>-1162.0655838286402</v>
      </c>
      <c r="G33" s="20">
        <f t="shared" si="2"/>
        <v>1162.0655838286402</v>
      </c>
      <c r="H33" s="20">
        <f t="shared" si="3"/>
        <v>1350396.4211189984</v>
      </c>
      <c r="I33" s="25">
        <f t="shared" si="4"/>
        <v>3.5226150901375985E-2</v>
      </c>
    </row>
    <row r="34" spans="1:9" x14ac:dyDescent="0.25">
      <c r="A34" s="13" t="s">
        <v>64</v>
      </c>
      <c r="B34" s="9">
        <v>16104.184247538677</v>
      </c>
      <c r="C34" s="14">
        <v>25</v>
      </c>
      <c r="E34" s="21">
        <f t="shared" si="0"/>
        <v>34004.424025108106</v>
      </c>
      <c r="F34" s="20">
        <f t="shared" si="1"/>
        <v>-17900.23977756943</v>
      </c>
      <c r="G34" s="20">
        <f t="shared" si="2"/>
        <v>17900.23977756943</v>
      </c>
      <c r="H34" s="20">
        <f t="shared" si="3"/>
        <v>320418584.09447885</v>
      </c>
      <c r="I34" s="25">
        <f t="shared" si="4"/>
        <v>1.1115272591534873</v>
      </c>
    </row>
    <row r="35" spans="1:9" x14ac:dyDescent="0.25">
      <c r="A35" s="13" t="s">
        <v>65</v>
      </c>
      <c r="B35" s="9">
        <v>21798.041044776121</v>
      </c>
      <c r="C35" s="14">
        <v>26</v>
      </c>
      <c r="E35" s="21">
        <f t="shared" si="0"/>
        <v>33858.063741991027</v>
      </c>
      <c r="F35" s="20">
        <f t="shared" si="1"/>
        <v>-12060.022697214907</v>
      </c>
      <c r="G35" s="20">
        <f t="shared" si="2"/>
        <v>12060.022697214907</v>
      </c>
      <c r="H35" s="20">
        <f t="shared" si="3"/>
        <v>145444147.45733872</v>
      </c>
      <c r="I35" s="25">
        <f t="shared" si="4"/>
        <v>0.55326176661664184</v>
      </c>
    </row>
    <row r="36" spans="1:9" x14ac:dyDescent="0.25">
      <c r="A36" s="13" t="s">
        <v>66</v>
      </c>
      <c r="B36" s="9">
        <v>20970.833333333332</v>
      </c>
      <c r="C36" s="14">
        <v>27</v>
      </c>
      <c r="E36" s="21">
        <f t="shared" si="0"/>
        <v>33711.703458873948</v>
      </c>
      <c r="F36" s="20">
        <f t="shared" si="1"/>
        <v>-12740.870125540616</v>
      </c>
      <c r="G36" s="20">
        <f t="shared" si="2"/>
        <v>12740.870125540616</v>
      </c>
      <c r="H36" s="20">
        <f t="shared" si="3"/>
        <v>162329771.55589336</v>
      </c>
      <c r="I36" s="25">
        <f t="shared" si="4"/>
        <v>0.60755192333195862</v>
      </c>
    </row>
    <row r="37" spans="1:9" x14ac:dyDescent="0.25">
      <c r="A37" s="13" t="s">
        <v>67</v>
      </c>
      <c r="B37" s="9">
        <v>43399.280642750367</v>
      </c>
      <c r="C37" s="14">
        <v>28</v>
      </c>
      <c r="E37" s="21">
        <f t="shared" si="0"/>
        <v>33565.343175756869</v>
      </c>
      <c r="F37" s="20">
        <f t="shared" si="1"/>
        <v>9833.9374669934987</v>
      </c>
      <c r="G37" s="20">
        <f t="shared" si="2"/>
        <v>9833.9374669934987</v>
      </c>
      <c r="H37" s="20">
        <f t="shared" si="3"/>
        <v>96706326.104738504</v>
      </c>
      <c r="I37" s="25">
        <f t="shared" si="4"/>
        <v>0.22659217667554149</v>
      </c>
    </row>
    <row r="38" spans="1:9" x14ac:dyDescent="0.25">
      <c r="A38" s="13" t="s">
        <v>68</v>
      </c>
      <c r="B38" s="9">
        <v>57958.759842519685</v>
      </c>
      <c r="C38" s="14">
        <v>29</v>
      </c>
      <c r="E38" s="21">
        <f t="shared" si="0"/>
        <v>33418.982892639789</v>
      </c>
      <c r="F38" s="20">
        <f t="shared" si="1"/>
        <v>24539.776949879895</v>
      </c>
      <c r="G38" s="20">
        <f t="shared" si="2"/>
        <v>24539.776949879895</v>
      </c>
      <c r="H38" s="20">
        <f t="shared" si="3"/>
        <v>602200652.74985659</v>
      </c>
      <c r="I38" s="25">
        <f t="shared" si="4"/>
        <v>0.42340065620032524</v>
      </c>
    </row>
    <row r="39" spans="1:9" x14ac:dyDescent="0.25">
      <c r="A39" s="13" t="s">
        <v>69</v>
      </c>
      <c r="B39" s="9">
        <v>27433.542976939199</v>
      </c>
      <c r="C39" s="14">
        <v>30</v>
      </c>
      <c r="E39" s="21">
        <f t="shared" si="0"/>
        <v>33272.622609522703</v>
      </c>
      <c r="F39" s="20">
        <f t="shared" si="1"/>
        <v>-5839.0796325835036</v>
      </c>
      <c r="G39" s="20">
        <f t="shared" si="2"/>
        <v>5839.0796325835036</v>
      </c>
      <c r="H39" s="20">
        <f t="shared" si="3"/>
        <v>34094850.955651499</v>
      </c>
      <c r="I39" s="25">
        <f t="shared" si="4"/>
        <v>0.21284453260345806</v>
      </c>
    </row>
    <row r="40" spans="1:9" x14ac:dyDescent="0.25">
      <c r="A40" s="13" t="s">
        <v>70</v>
      </c>
      <c r="B40" s="9">
        <v>18709.272875816991</v>
      </c>
      <c r="C40" s="14">
        <v>31</v>
      </c>
      <c r="E40" s="21">
        <f t="shared" si="0"/>
        <v>33126.262326405624</v>
      </c>
      <c r="F40" s="20">
        <f t="shared" si="1"/>
        <v>-14416.989450588633</v>
      </c>
      <c r="G40" s="20">
        <f t="shared" si="2"/>
        <v>14416.989450588633</v>
      </c>
      <c r="H40" s="20">
        <f t="shared" si="3"/>
        <v>207849584.81838393</v>
      </c>
      <c r="I40" s="25">
        <f t="shared" si="4"/>
        <v>0.77057989085313805</v>
      </c>
    </row>
    <row r="41" spans="1:9" x14ac:dyDescent="0.25">
      <c r="A41" s="13" t="s">
        <v>71</v>
      </c>
      <c r="B41" s="9">
        <v>10097.067901234568</v>
      </c>
      <c r="C41" s="14">
        <v>32</v>
      </c>
      <c r="E41" s="21">
        <f t="shared" si="0"/>
        <v>32979.902043288545</v>
      </c>
      <c r="F41" s="20">
        <f t="shared" si="1"/>
        <v>-22882.834142053976</v>
      </c>
      <c r="G41" s="20">
        <f t="shared" si="2"/>
        <v>22882.834142053976</v>
      </c>
      <c r="H41" s="20">
        <f t="shared" si="3"/>
        <v>523624098.37275112</v>
      </c>
      <c r="I41" s="25">
        <f t="shared" si="4"/>
        <v>2.2662850607606684</v>
      </c>
    </row>
    <row r="42" spans="1:9" x14ac:dyDescent="0.25">
      <c r="A42" s="13" t="s">
        <v>72</v>
      </c>
      <c r="B42" s="9">
        <v>28724.417305236268</v>
      </c>
      <c r="C42" s="14">
        <v>33</v>
      </c>
      <c r="E42" s="21">
        <f t="shared" si="0"/>
        <v>32833.541760171465</v>
      </c>
      <c r="F42" s="20">
        <f t="shared" si="1"/>
        <v>-4109.1244549351977</v>
      </c>
      <c r="G42" s="20">
        <f t="shared" si="2"/>
        <v>4109.1244549351977</v>
      </c>
      <c r="H42" s="20">
        <f t="shared" si="3"/>
        <v>16884903.786146484</v>
      </c>
      <c r="I42" s="25">
        <f t="shared" si="4"/>
        <v>0.14305336157980592</v>
      </c>
    </row>
    <row r="43" spans="1:9" x14ac:dyDescent="0.25">
      <c r="A43" s="13" t="s">
        <v>73</v>
      </c>
      <c r="B43" s="9">
        <v>28937.406890130351</v>
      </c>
      <c r="C43" s="14">
        <v>34</v>
      </c>
      <c r="E43" s="21">
        <f t="shared" si="0"/>
        <v>32687.181477054386</v>
      </c>
      <c r="F43" s="20">
        <f t="shared" si="1"/>
        <v>-3749.7745869240352</v>
      </c>
      <c r="G43" s="20">
        <f t="shared" si="2"/>
        <v>3749.7745869240352</v>
      </c>
      <c r="H43" s="20">
        <f t="shared" si="3"/>
        <v>14060809.452741319</v>
      </c>
      <c r="I43" s="25">
        <f t="shared" si="4"/>
        <v>0.12958226012307159</v>
      </c>
    </row>
    <row r="44" spans="1:9" x14ac:dyDescent="0.25">
      <c r="A44" s="13" t="s">
        <v>74</v>
      </c>
      <c r="B44" s="9">
        <v>25484.121376811592</v>
      </c>
      <c r="C44" s="14">
        <v>35</v>
      </c>
      <c r="E44" s="21">
        <f t="shared" si="0"/>
        <v>32540.821193937303</v>
      </c>
      <c r="F44" s="20">
        <f t="shared" si="1"/>
        <v>-7056.699817125711</v>
      </c>
      <c r="G44" s="20">
        <f t="shared" si="2"/>
        <v>7056.699817125711</v>
      </c>
      <c r="H44" s="20">
        <f t="shared" si="3"/>
        <v>49797012.309022039</v>
      </c>
      <c r="I44" s="25">
        <f t="shared" si="4"/>
        <v>0.27690575291117214</v>
      </c>
    </row>
    <row r="45" spans="1:9" x14ac:dyDescent="0.25">
      <c r="A45" s="13" t="s">
        <v>75</v>
      </c>
      <c r="B45" s="9">
        <v>44045.093984370069</v>
      </c>
      <c r="C45" s="14">
        <v>36</v>
      </c>
      <c r="E45" s="21">
        <f t="shared" si="0"/>
        <v>32394.460910820224</v>
      </c>
      <c r="F45" s="20">
        <f t="shared" si="1"/>
        <v>11650.633073549845</v>
      </c>
      <c r="G45" s="20">
        <f t="shared" si="2"/>
        <v>11650.633073549845</v>
      </c>
      <c r="H45" s="20">
        <f t="shared" si="3"/>
        <v>135737251.0144935</v>
      </c>
      <c r="I45" s="25">
        <f t="shared" si="4"/>
        <v>0.26451602254916773</v>
      </c>
    </row>
    <row r="46" spans="1:9" x14ac:dyDescent="0.25">
      <c r="A46" s="13" t="s">
        <v>76</v>
      </c>
      <c r="B46" s="9">
        <v>25881.7246835443</v>
      </c>
      <c r="C46" s="14">
        <v>37</v>
      </c>
      <c r="E46" s="21">
        <f t="shared" si="0"/>
        <v>32248.100627703141</v>
      </c>
      <c r="F46" s="20">
        <f t="shared" si="1"/>
        <v>-6366.3759441588409</v>
      </c>
      <c r="G46" s="20">
        <f t="shared" si="2"/>
        <v>6366.3759441588409</v>
      </c>
      <c r="H46" s="20">
        <f t="shared" si="3"/>
        <v>40530742.662364371</v>
      </c>
      <c r="I46" s="25">
        <f t="shared" si="4"/>
        <v>0.2459795868320401</v>
      </c>
    </row>
    <row r="47" spans="1:9" x14ac:dyDescent="0.25">
      <c r="A47" s="13" t="s">
        <v>77</v>
      </c>
      <c r="B47" s="9">
        <v>18600.995024875621</v>
      </c>
      <c r="C47" s="14">
        <v>38</v>
      </c>
      <c r="E47" s="21">
        <f t="shared" si="0"/>
        <v>32101.740344586062</v>
      </c>
      <c r="F47" s="20">
        <f t="shared" si="1"/>
        <v>-13500.745319710441</v>
      </c>
      <c r="G47" s="20">
        <f t="shared" si="2"/>
        <v>13500.745319710441</v>
      </c>
      <c r="H47" s="20">
        <f t="shared" si="3"/>
        <v>182270124.18768337</v>
      </c>
      <c r="I47" s="25">
        <f t="shared" si="4"/>
        <v>0.72580769478490392</v>
      </c>
    </row>
    <row r="48" spans="1:9" x14ac:dyDescent="0.25">
      <c r="A48" s="13" t="s">
        <v>78</v>
      </c>
      <c r="B48" s="9">
        <v>18873.75</v>
      </c>
      <c r="C48" s="14">
        <v>39</v>
      </c>
      <c r="E48" s="21">
        <f t="shared" si="0"/>
        <v>31955.380061468983</v>
      </c>
      <c r="F48" s="20">
        <f t="shared" si="1"/>
        <v>-13081.630061468983</v>
      </c>
      <c r="G48" s="20">
        <f t="shared" si="2"/>
        <v>13081.630061468983</v>
      </c>
      <c r="H48" s="20">
        <f t="shared" si="3"/>
        <v>171129045.06512898</v>
      </c>
      <c r="I48" s="25">
        <f t="shared" si="4"/>
        <v>0.69311239480595976</v>
      </c>
    </row>
    <row r="49" spans="1:9" x14ac:dyDescent="0.25">
      <c r="A49" s="13" t="s">
        <v>79</v>
      </c>
      <c r="B49" s="9">
        <v>48900.597907324358</v>
      </c>
      <c r="C49" s="14">
        <v>40</v>
      </c>
      <c r="E49" s="21">
        <f t="shared" si="0"/>
        <v>31809.019778351903</v>
      </c>
      <c r="F49" s="20">
        <f t="shared" si="1"/>
        <v>17091.578128972455</v>
      </c>
      <c r="G49" s="20">
        <f t="shared" si="2"/>
        <v>17091.578128972455</v>
      </c>
      <c r="H49" s="20">
        <f t="shared" si="3"/>
        <v>292122042.93876958</v>
      </c>
      <c r="I49" s="25">
        <f t="shared" si="4"/>
        <v>0.34951675154083278</v>
      </c>
    </row>
    <row r="50" spans="1:9" x14ac:dyDescent="0.25">
      <c r="A50" s="13" t="s">
        <v>80</v>
      </c>
      <c r="B50" s="9">
        <v>24686.138451443567</v>
      </c>
      <c r="C50" s="14">
        <v>41</v>
      </c>
      <c r="E50" s="21">
        <f t="shared" si="0"/>
        <v>31662.65949523482</v>
      </c>
      <c r="F50" s="20">
        <f t="shared" si="1"/>
        <v>-6976.5210437912538</v>
      </c>
      <c r="G50" s="20">
        <f t="shared" si="2"/>
        <v>6976.5210437912538</v>
      </c>
      <c r="H50" s="20">
        <f t="shared" si="3"/>
        <v>48671845.874462202</v>
      </c>
      <c r="I50" s="25">
        <f t="shared" si="4"/>
        <v>0.28260884372473771</v>
      </c>
    </row>
    <row r="51" spans="1:9" x14ac:dyDescent="0.25">
      <c r="A51" s="13" t="s">
        <v>81</v>
      </c>
      <c r="B51" s="9">
        <v>21432.455450733749</v>
      </c>
      <c r="C51" s="14">
        <v>42</v>
      </c>
      <c r="E51" s="21">
        <f t="shared" si="0"/>
        <v>31516.299212117741</v>
      </c>
      <c r="F51" s="20">
        <f t="shared" si="1"/>
        <v>-10083.843761383992</v>
      </c>
      <c r="G51" s="20">
        <f t="shared" si="2"/>
        <v>10083.843761383992</v>
      </c>
      <c r="H51" s="20">
        <f t="shared" si="3"/>
        <v>101683905.00400287</v>
      </c>
      <c r="I51" s="25">
        <f t="shared" si="4"/>
        <v>0.47049409642135837</v>
      </c>
    </row>
    <row r="52" spans="1:9" x14ac:dyDescent="0.25">
      <c r="A52" s="13" t="s">
        <v>82</v>
      </c>
      <c r="B52" s="9">
        <v>36527.627995642695</v>
      </c>
      <c r="C52" s="14">
        <v>43</v>
      </c>
      <c r="E52" s="21">
        <f t="shared" si="0"/>
        <v>31369.938929000658</v>
      </c>
      <c r="F52" s="20">
        <f t="shared" si="1"/>
        <v>5157.6890666420368</v>
      </c>
      <c r="G52" s="20">
        <f t="shared" si="2"/>
        <v>5157.6890666420368</v>
      </c>
      <c r="H52" s="20">
        <f t="shared" si="3"/>
        <v>26601756.508158803</v>
      </c>
      <c r="I52" s="25">
        <f t="shared" si="4"/>
        <v>0.14119967130790115</v>
      </c>
    </row>
    <row r="53" spans="1:9" x14ac:dyDescent="0.25">
      <c r="A53" s="13" t="s">
        <v>83</v>
      </c>
      <c r="B53" s="9">
        <v>56543.580246913574</v>
      </c>
      <c r="C53" s="14">
        <v>44</v>
      </c>
      <c r="E53" s="21">
        <f t="shared" si="0"/>
        <v>31223.578645883579</v>
      </c>
      <c r="F53" s="20">
        <f t="shared" si="1"/>
        <v>25320.001601029995</v>
      </c>
      <c r="G53" s="20">
        <f t="shared" si="2"/>
        <v>25320.001601029995</v>
      </c>
      <c r="H53" s="20">
        <f t="shared" si="3"/>
        <v>641102481.0761615</v>
      </c>
      <c r="I53" s="25">
        <f t="shared" si="4"/>
        <v>0.44779622178968909</v>
      </c>
    </row>
    <row r="54" spans="1:9" x14ac:dyDescent="0.25">
      <c r="A54" s="13" t="s">
        <v>84</v>
      </c>
      <c r="B54" s="9">
        <v>26113.106641123879</v>
      </c>
      <c r="C54" s="14">
        <v>45</v>
      </c>
      <c r="E54" s="21">
        <f t="shared" si="0"/>
        <v>31077.2183627665</v>
      </c>
      <c r="F54" s="20">
        <f t="shared" si="1"/>
        <v>-4964.111721642621</v>
      </c>
      <c r="G54" s="20">
        <f t="shared" si="2"/>
        <v>4964.111721642621</v>
      </c>
      <c r="H54" s="20">
        <f t="shared" si="3"/>
        <v>24642405.184949666</v>
      </c>
      <c r="I54" s="25">
        <f t="shared" si="4"/>
        <v>0.19010038866172116</v>
      </c>
    </row>
    <row r="55" spans="1:9" x14ac:dyDescent="0.25">
      <c r="A55" s="13" t="s">
        <v>85</v>
      </c>
      <c r="B55" s="9">
        <v>39598.556797020479</v>
      </c>
      <c r="C55" s="14">
        <v>46</v>
      </c>
      <c r="E55" s="21">
        <f t="shared" si="0"/>
        <v>30930.858079649421</v>
      </c>
      <c r="F55" s="20">
        <f t="shared" si="1"/>
        <v>8667.6987173710586</v>
      </c>
      <c r="G55" s="20">
        <f t="shared" si="2"/>
        <v>8667.6987173710586</v>
      </c>
      <c r="H55" s="20">
        <f t="shared" si="3"/>
        <v>75129001.055115893</v>
      </c>
      <c r="I55" s="25">
        <f t="shared" si="4"/>
        <v>0.21888925805556741</v>
      </c>
    </row>
    <row r="56" spans="1:9" x14ac:dyDescent="0.25">
      <c r="A56" s="13" t="s">
        <v>86</v>
      </c>
      <c r="B56" s="9">
        <v>32595.969202898548</v>
      </c>
      <c r="C56" s="14">
        <v>47</v>
      </c>
      <c r="E56" s="21">
        <f t="shared" si="0"/>
        <v>30784.497796532338</v>
      </c>
      <c r="F56" s="20">
        <f t="shared" si="1"/>
        <v>1811.4714063662104</v>
      </c>
      <c r="G56" s="20">
        <f t="shared" si="2"/>
        <v>1811.4714063662104</v>
      </c>
      <c r="H56" s="20">
        <f t="shared" si="3"/>
        <v>3281428.6560823764</v>
      </c>
      <c r="I56" s="25">
        <f t="shared" si="4"/>
        <v>5.5573478889074664E-2</v>
      </c>
    </row>
    <row r="57" spans="1:9" ht="15.75" thickBot="1" x14ac:dyDescent="0.3">
      <c r="A57" s="15" t="s">
        <v>88</v>
      </c>
      <c r="B57" s="16">
        <v>30926.923804121758</v>
      </c>
      <c r="C57" s="14">
        <v>48</v>
      </c>
      <c r="E57" s="27">
        <f t="shared" si="0"/>
        <v>30638.137513415259</v>
      </c>
      <c r="F57" s="19">
        <f t="shared" si="1"/>
        <v>288.78629070649913</v>
      </c>
      <c r="G57" s="19">
        <f t="shared" si="2"/>
        <v>288.78629070649913</v>
      </c>
      <c r="H57" s="19">
        <f t="shared" si="3"/>
        <v>83397.521700018624</v>
      </c>
      <c r="I57" s="28">
        <f t="shared" si="4"/>
        <v>9.3376985223474242E-3</v>
      </c>
    </row>
    <row r="58" spans="1:9" ht="15.75" thickBot="1" x14ac:dyDescent="0.3">
      <c r="E58" s="22" t="s">
        <v>30</v>
      </c>
      <c r="F58" s="23">
        <f>SUM(F10:F57)</f>
        <v>7.7852746471762657E-10</v>
      </c>
      <c r="G58" s="23">
        <f>SUM(G10:G57)</f>
        <v>538738.00883755367</v>
      </c>
      <c r="H58" s="23">
        <f>SUM(H10:H57)</f>
        <v>8447921238.5853224</v>
      </c>
      <c r="I58" s="24">
        <f>SUM(I10:I57)</f>
        <v>20.339870539159701</v>
      </c>
    </row>
    <row r="59" spans="1:9" x14ac:dyDescent="0.25">
      <c r="A59" s="30" t="s">
        <v>28</v>
      </c>
      <c r="B59" s="37">
        <f>INTERCEPT(B10:B57,C10:C57)</f>
        <v>37663.431103035116</v>
      </c>
      <c r="E59" s="29" t="s">
        <v>31</v>
      </c>
      <c r="F59" s="26">
        <f>AVERAGE(F10:F57)</f>
        <v>1.6219322181617219E-11</v>
      </c>
      <c r="G59" s="26">
        <f>AVERAGE(G10:G57)</f>
        <v>11223.708517449035</v>
      </c>
      <c r="H59" s="26">
        <f>AVERAGE(H10:H57)</f>
        <v>175998359.13719422</v>
      </c>
      <c r="I59" s="34">
        <f>AVERAGE(I10:I57)</f>
        <v>0.42374730289916046</v>
      </c>
    </row>
    <row r="60" spans="1:9" ht="15.75" thickBot="1" x14ac:dyDescent="0.3">
      <c r="A60" s="31" t="s">
        <v>29</v>
      </c>
      <c r="B60" s="36">
        <f>SLOPE(B10:B57,C10:C57)</f>
        <v>-146.36028311708037</v>
      </c>
      <c r="E60" s="29"/>
      <c r="F60" s="26" t="s">
        <v>32</v>
      </c>
      <c r="G60" s="26" t="s">
        <v>33</v>
      </c>
      <c r="H60" s="26" t="s">
        <v>34</v>
      </c>
      <c r="I60" s="35" t="s">
        <v>35</v>
      </c>
    </row>
    <row r="61" spans="1:9" x14ac:dyDescent="0.25">
      <c r="E61" s="29"/>
      <c r="F61" s="26"/>
      <c r="G61" s="26" t="s">
        <v>36</v>
      </c>
      <c r="H61" s="26">
        <f>STEYX(B10:B57,C10:C57)</f>
        <v>13551.769689172577</v>
      </c>
      <c r="I61" s="35"/>
    </row>
    <row r="62" spans="1:9" x14ac:dyDescent="0.25">
      <c r="A62" s="18" t="s">
        <v>22</v>
      </c>
      <c r="B62" s="18">
        <f>$B$59+$B$60*C62</f>
        <v>30491.777230298179</v>
      </c>
      <c r="C62" s="17">
        <v>49</v>
      </c>
      <c r="E62" s="29"/>
      <c r="F62" s="26"/>
      <c r="G62" s="26"/>
      <c r="H62" s="26"/>
      <c r="I62" s="35"/>
    </row>
    <row r="63" spans="1:9" x14ac:dyDescent="0.25">
      <c r="E63" s="29"/>
      <c r="F63" s="26"/>
      <c r="G63" s="26" t="s">
        <v>37</v>
      </c>
      <c r="H63" s="26">
        <f>CORREL(B10:B57,C10:C57)</f>
        <v>-0.15108150865399414</v>
      </c>
      <c r="I63" s="35"/>
    </row>
    <row r="64" spans="1:9" ht="15.75" thickBot="1" x14ac:dyDescent="0.3">
      <c r="E64" s="31"/>
      <c r="F64" s="32"/>
      <c r="G64" s="33" t="s">
        <v>38</v>
      </c>
      <c r="H64" s="32">
        <f>H63*H63</f>
        <v>2.2825622257166906E-2</v>
      </c>
      <c r="I64" s="36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</dc:creator>
  <cp:lastModifiedBy>Arno</cp:lastModifiedBy>
  <dcterms:created xsi:type="dcterms:W3CDTF">2018-10-07T20:14:39Z</dcterms:created>
  <dcterms:modified xsi:type="dcterms:W3CDTF">2018-10-08T08:28:48Z</dcterms:modified>
</cp:coreProperties>
</file>