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\Documents\GitHub\Crazy-Daizy-Flowers\"/>
    </mc:Choice>
  </mc:AlternateContent>
  <xr:revisionPtr revIDLastSave="0" documentId="8_{377A0FE7-2C21-4D87-A8EC-864815CAAB6C}" xr6:coauthVersionLast="37" xr6:coauthVersionMax="37" xr10:uidLastSave="{00000000-0000-0000-0000-000000000000}"/>
  <bookViews>
    <workbookView xWindow="0" yWindow="0" windowWidth="20460" windowHeight="6915" xr2:uid="{6D2E9C36-1C2A-459E-A56A-BAB7E9A3BA7A}"/>
  </bookViews>
  <sheets>
    <sheet name="Main DB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0" i="1" l="1"/>
  <c r="J29" i="1"/>
  <c r="J28" i="1"/>
  <c r="J27" i="1"/>
  <c r="J26" i="1"/>
  <c r="J25" i="1"/>
  <c r="J24" i="1"/>
  <c r="J23" i="1"/>
  <c r="J22" i="1"/>
  <c r="J21" i="1"/>
  <c r="J20" i="1"/>
  <c r="J19" i="1"/>
  <c r="J18" i="1"/>
  <c r="H20" i="1"/>
  <c r="H21" i="1"/>
  <c r="H22" i="1"/>
  <c r="H23" i="1"/>
  <c r="H24" i="1"/>
  <c r="H25" i="1"/>
  <c r="H26" i="1"/>
  <c r="H27" i="1"/>
  <c r="H28" i="1"/>
  <c r="H29" i="1"/>
  <c r="H30" i="1"/>
  <c r="H19" i="1"/>
  <c r="H61" i="2"/>
  <c r="H62" i="2" s="1"/>
  <c r="H59" i="2"/>
  <c r="B58" i="2"/>
  <c r="B57" i="2"/>
  <c r="E50" i="2" l="1"/>
  <c r="F50" i="2" s="1"/>
  <c r="H50" i="2" s="1"/>
  <c r="E11" i="2"/>
  <c r="F11" i="2" s="1"/>
  <c r="E19" i="2"/>
  <c r="F19" i="2" s="1"/>
  <c r="E27" i="2"/>
  <c r="F27" i="2" s="1"/>
  <c r="E35" i="2"/>
  <c r="F35" i="2" s="1"/>
  <c r="E42" i="2"/>
  <c r="F42" i="2" s="1"/>
  <c r="E15" i="2"/>
  <c r="F15" i="2" s="1"/>
  <c r="E23" i="2"/>
  <c r="F23" i="2" s="1"/>
  <c r="E31" i="2"/>
  <c r="F31" i="2" s="1"/>
  <c r="E39" i="2"/>
  <c r="F39" i="2" s="1"/>
  <c r="E53" i="2"/>
  <c r="F53" i="2" s="1"/>
  <c r="E49" i="2"/>
  <c r="F49" i="2" s="1"/>
  <c r="E45" i="2"/>
  <c r="F45" i="2" s="1"/>
  <c r="E41" i="2"/>
  <c r="F41" i="2" s="1"/>
  <c r="E37" i="2"/>
  <c r="F37" i="2" s="1"/>
  <c r="E33" i="2"/>
  <c r="F33" i="2" s="1"/>
  <c r="E29" i="2"/>
  <c r="F29" i="2" s="1"/>
  <c r="E25" i="2"/>
  <c r="F25" i="2" s="1"/>
  <c r="E21" i="2"/>
  <c r="F21" i="2" s="1"/>
  <c r="E17" i="2"/>
  <c r="F17" i="2" s="1"/>
  <c r="E13" i="2"/>
  <c r="F13" i="2" s="1"/>
  <c r="B60" i="2"/>
  <c r="E52" i="2"/>
  <c r="F52" i="2" s="1"/>
  <c r="E48" i="2"/>
  <c r="F48" i="2" s="1"/>
  <c r="E44" i="2"/>
  <c r="F44" i="2" s="1"/>
  <c r="E40" i="2"/>
  <c r="F40" i="2" s="1"/>
  <c r="E36" i="2"/>
  <c r="F36" i="2" s="1"/>
  <c r="E32" i="2"/>
  <c r="F32" i="2" s="1"/>
  <c r="E28" i="2"/>
  <c r="F28" i="2" s="1"/>
  <c r="E24" i="2"/>
  <c r="F24" i="2" s="1"/>
  <c r="E20" i="2"/>
  <c r="F20" i="2" s="1"/>
  <c r="E16" i="2"/>
  <c r="F16" i="2" s="1"/>
  <c r="E12" i="2"/>
  <c r="F12" i="2" s="1"/>
  <c r="E8" i="2"/>
  <c r="F8" i="2" s="1"/>
  <c r="E55" i="2"/>
  <c r="F55" i="2" s="1"/>
  <c r="E51" i="2"/>
  <c r="F51" i="2" s="1"/>
  <c r="E47" i="2"/>
  <c r="F47" i="2" s="1"/>
  <c r="E43" i="2"/>
  <c r="F43" i="2" s="1"/>
  <c r="E9" i="2"/>
  <c r="F9" i="2" s="1"/>
  <c r="E10" i="2"/>
  <c r="F10" i="2" s="1"/>
  <c r="E18" i="2"/>
  <c r="F18" i="2" s="1"/>
  <c r="E26" i="2"/>
  <c r="F26" i="2" s="1"/>
  <c r="E34" i="2"/>
  <c r="F34" i="2" s="1"/>
  <c r="E46" i="2"/>
  <c r="F46" i="2" s="1"/>
  <c r="E14" i="2"/>
  <c r="F14" i="2" s="1"/>
  <c r="E22" i="2"/>
  <c r="F22" i="2" s="1"/>
  <c r="E30" i="2"/>
  <c r="F30" i="2" s="1"/>
  <c r="E38" i="2"/>
  <c r="F38" i="2" s="1"/>
  <c r="E54" i="2"/>
  <c r="F54" i="2" s="1"/>
  <c r="G50" i="2" l="1"/>
  <c r="I50" i="2" s="1"/>
  <c r="H18" i="2"/>
  <c r="G18" i="2"/>
  <c r="I18" i="2" s="1"/>
  <c r="H38" i="2"/>
  <c r="G38" i="2"/>
  <c r="I38" i="2" s="1"/>
  <c r="H10" i="2"/>
  <c r="G10" i="2"/>
  <c r="I10" i="2" s="1"/>
  <c r="G32" i="2"/>
  <c r="I32" i="2" s="1"/>
  <c r="H32" i="2"/>
  <c r="H17" i="2"/>
  <c r="G17" i="2"/>
  <c r="I17" i="2" s="1"/>
  <c r="H30" i="2"/>
  <c r="G30" i="2"/>
  <c r="I30" i="2" s="1"/>
  <c r="H34" i="2"/>
  <c r="G34" i="2"/>
  <c r="I34" i="2" s="1"/>
  <c r="H9" i="2"/>
  <c r="G9" i="2"/>
  <c r="I9" i="2" s="1"/>
  <c r="G55" i="2"/>
  <c r="I55" i="2" s="1"/>
  <c r="H55" i="2"/>
  <c r="G20" i="2"/>
  <c r="I20" i="2" s="1"/>
  <c r="H20" i="2"/>
  <c r="G36" i="2"/>
  <c r="I36" i="2" s="1"/>
  <c r="H36" i="2"/>
  <c r="H52" i="2"/>
  <c r="G52" i="2"/>
  <c r="I52" i="2" s="1"/>
  <c r="H21" i="2"/>
  <c r="G21" i="2"/>
  <c r="I21" i="2" s="1"/>
  <c r="H37" i="2"/>
  <c r="G37" i="2"/>
  <c r="I37" i="2" s="1"/>
  <c r="H53" i="2"/>
  <c r="G53" i="2"/>
  <c r="I53" i="2" s="1"/>
  <c r="G15" i="2"/>
  <c r="I15" i="2" s="1"/>
  <c r="H15" i="2"/>
  <c r="G19" i="2"/>
  <c r="I19" i="2" s="1"/>
  <c r="H19" i="2"/>
  <c r="H14" i="2"/>
  <c r="G14" i="2"/>
  <c r="I14" i="2" s="1"/>
  <c r="G28" i="2"/>
  <c r="I28" i="2" s="1"/>
  <c r="H28" i="2"/>
  <c r="H46" i="2"/>
  <c r="G46" i="2"/>
  <c r="I46" i="2" s="1"/>
  <c r="G16" i="2"/>
  <c r="I16" i="2" s="1"/>
  <c r="H16" i="2"/>
  <c r="H33" i="2"/>
  <c r="G33" i="2"/>
  <c r="I33" i="2" s="1"/>
  <c r="H22" i="2"/>
  <c r="G22" i="2"/>
  <c r="I22" i="2" s="1"/>
  <c r="H26" i="2"/>
  <c r="G26" i="2"/>
  <c r="I26" i="2" s="1"/>
  <c r="G43" i="2"/>
  <c r="I43" i="2" s="1"/>
  <c r="H43" i="2"/>
  <c r="F57" i="2"/>
  <c r="F56" i="2"/>
  <c r="G8" i="2"/>
  <c r="H8" i="2"/>
  <c r="G24" i="2"/>
  <c r="I24" i="2" s="1"/>
  <c r="H24" i="2"/>
  <c r="G40" i="2"/>
  <c r="I40" i="2" s="1"/>
  <c r="H40" i="2"/>
  <c r="H25" i="2"/>
  <c r="G25" i="2"/>
  <c r="I25" i="2" s="1"/>
  <c r="H41" i="2"/>
  <c r="G41" i="2"/>
  <c r="I41" i="2" s="1"/>
  <c r="G39" i="2"/>
  <c r="I39" i="2" s="1"/>
  <c r="H39" i="2"/>
  <c r="H42" i="2"/>
  <c r="G42" i="2"/>
  <c r="I42" i="2" s="1"/>
  <c r="G11" i="2"/>
  <c r="I11" i="2" s="1"/>
  <c r="H11" i="2"/>
  <c r="H54" i="2"/>
  <c r="G54" i="2"/>
  <c r="I54" i="2" s="1"/>
  <c r="G12" i="2"/>
  <c r="I12" i="2" s="1"/>
  <c r="H12" i="2"/>
  <c r="H44" i="2"/>
  <c r="G44" i="2"/>
  <c r="I44" i="2" s="1"/>
  <c r="H13" i="2"/>
  <c r="G13" i="2"/>
  <c r="I13" i="2" s="1"/>
  <c r="H29" i="2"/>
  <c r="G29" i="2"/>
  <c r="I29" i="2" s="1"/>
  <c r="H45" i="2"/>
  <c r="G45" i="2"/>
  <c r="I45" i="2" s="1"/>
  <c r="G31" i="2"/>
  <c r="I31" i="2" s="1"/>
  <c r="H31" i="2"/>
  <c r="G35" i="2"/>
  <c r="I35" i="2" s="1"/>
  <c r="H35" i="2"/>
  <c r="G47" i="2"/>
  <c r="I47" i="2" s="1"/>
  <c r="H47" i="2"/>
  <c r="G51" i="2"/>
  <c r="I51" i="2" s="1"/>
  <c r="H51" i="2"/>
  <c r="H48" i="2"/>
  <c r="G48" i="2"/>
  <c r="I48" i="2" s="1"/>
  <c r="H49" i="2"/>
  <c r="G49" i="2"/>
  <c r="I49" i="2" s="1"/>
  <c r="G23" i="2"/>
  <c r="I23" i="2" s="1"/>
  <c r="H23" i="2"/>
  <c r="G27" i="2"/>
  <c r="I27" i="2" s="1"/>
  <c r="H27" i="2"/>
  <c r="I8" i="2" l="1"/>
  <c r="G57" i="2"/>
  <c r="G56" i="2"/>
  <c r="H57" i="2"/>
  <c r="H56" i="2"/>
  <c r="I57" i="2" l="1"/>
  <c r="I56" i="2"/>
  <c r="C29" i="1" l="1"/>
  <c r="D29" i="1"/>
  <c r="E29" i="1"/>
  <c r="C28" i="1"/>
  <c r="D28" i="1"/>
  <c r="E28" i="1"/>
  <c r="C27" i="1"/>
  <c r="D27" i="1"/>
  <c r="E27" i="1"/>
  <c r="E26" i="1"/>
  <c r="C26" i="1"/>
  <c r="D26" i="1"/>
  <c r="C25" i="1"/>
  <c r="D25" i="1"/>
  <c r="E25" i="1"/>
  <c r="C24" i="1"/>
  <c r="D24" i="1"/>
  <c r="E24" i="1"/>
  <c r="C23" i="1"/>
  <c r="D23" i="1"/>
  <c r="E23" i="1"/>
  <c r="B29" i="1"/>
  <c r="B28" i="1"/>
  <c r="B27" i="1"/>
  <c r="B26" i="1"/>
  <c r="B25" i="1"/>
  <c r="B24" i="1"/>
  <c r="B23" i="1"/>
  <c r="C22" i="1"/>
  <c r="D22" i="1"/>
  <c r="E22" i="1"/>
  <c r="B22" i="1"/>
  <c r="C21" i="1"/>
  <c r="D21" i="1"/>
  <c r="E21" i="1"/>
  <c r="B21" i="1"/>
  <c r="C20" i="1"/>
  <c r="D20" i="1"/>
  <c r="E20" i="1"/>
  <c r="B20" i="1"/>
  <c r="C19" i="1"/>
  <c r="D19" i="1"/>
  <c r="E19" i="1"/>
  <c r="B19" i="1"/>
  <c r="C18" i="1"/>
  <c r="D18" i="1"/>
  <c r="E18" i="1"/>
  <c r="B18" i="1"/>
  <c r="I4" i="1"/>
  <c r="I5" i="1"/>
  <c r="I6" i="1"/>
  <c r="I7" i="1"/>
  <c r="I8" i="1"/>
  <c r="I9" i="1"/>
  <c r="I10" i="1"/>
  <c r="I11" i="1"/>
  <c r="I12" i="1"/>
  <c r="I13" i="1"/>
  <c r="I14" i="1"/>
  <c r="I3" i="1"/>
  <c r="G16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Arno</author>
  </authors>
  <commentList>
    <comment ref="A1" authorId="0" shapeId="0" xr:uid="{866A4595-3263-4E63-8849-E61D1930ED91}">
      <text>
        <r>
          <rPr>
            <sz val="9"/>
            <color indexed="81"/>
            <rFont val="Tahoma"/>
            <family val="2"/>
          </rPr>
          <t>Created by Excel OM/QM version 5.2.116</t>
        </r>
      </text>
    </comment>
    <comment ref="A6" authorId="0" shapeId="0" xr:uid="{AFF638A7-CD8F-4C38-ACE1-DFF069558A98}">
      <text>
        <r>
          <rPr>
            <sz val="9"/>
            <color indexed="81"/>
            <rFont val="Tahoma"/>
            <family val="2"/>
          </rPr>
          <t>Forecasting: Submodel =  15; Problem size @  48 by 0</t>
        </r>
      </text>
    </comment>
  </commentList>
</comments>
</file>

<file path=xl/sharedStrings.xml><?xml version="1.0" encoding="utf-8"?>
<sst xmlns="http://schemas.openxmlformats.org/spreadsheetml/2006/main" count="105" uniqueCount="89">
  <si>
    <t>JAN</t>
  </si>
  <si>
    <t>FEB</t>
  </si>
  <si>
    <t>MAR</t>
  </si>
  <si>
    <t>APR</t>
  </si>
  <si>
    <t>MAY</t>
  </si>
  <si>
    <t>JUNE</t>
  </si>
  <si>
    <t>JULY</t>
  </si>
  <si>
    <t>AUGUST</t>
  </si>
  <si>
    <t>SEPT</t>
  </si>
  <si>
    <t>OCT</t>
  </si>
  <si>
    <t>NOV</t>
  </si>
  <si>
    <t>DEC</t>
  </si>
  <si>
    <t>SI</t>
  </si>
  <si>
    <t>TOTAL AVERAGE</t>
  </si>
  <si>
    <t>PN</t>
  </si>
  <si>
    <t>Des</t>
  </si>
  <si>
    <t>Seas</t>
  </si>
  <si>
    <t>Average</t>
  </si>
  <si>
    <t>Simple Linear Regression</t>
  </si>
  <si>
    <t>Forecasting</t>
  </si>
  <si>
    <t>Simple linear regression</t>
  </si>
  <si>
    <t>Data</t>
  </si>
  <si>
    <t>Period</t>
  </si>
  <si>
    <t>Demand (y)</t>
  </si>
  <si>
    <t>Forecast</t>
  </si>
  <si>
    <t>Error</t>
  </si>
  <si>
    <t>Absolute</t>
  </si>
  <si>
    <t>Squared</t>
  </si>
  <si>
    <t>Abs Pct Err</t>
  </si>
  <si>
    <t>Period(x)</t>
  </si>
  <si>
    <t>Intercept</t>
  </si>
  <si>
    <t>Slope</t>
  </si>
  <si>
    <t>Total</t>
  </si>
  <si>
    <t>Bias</t>
  </si>
  <si>
    <t>MAD</t>
  </si>
  <si>
    <t>MSE</t>
  </si>
  <si>
    <t>MAPE</t>
  </si>
  <si>
    <t>SE</t>
  </si>
  <si>
    <t>Correlation</t>
  </si>
  <si>
    <t>Coefficient of determination</t>
  </si>
  <si>
    <t>Forecasts and Error Analysis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</si>
  <si>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</si>
  <si>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</si>
  <si>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</si>
  <si>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</si>
  <si>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</si>
  <si>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</si>
  <si>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</si>
  <si>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</si>
  <si>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</si>
  <si>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</si>
  <si>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</si>
  <si>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</si>
  <si>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Period 13</t>
  </si>
  <si>
    <t>Period 14</t>
  </si>
  <si>
    <t>Period 15</t>
  </si>
  <si>
    <t>Period 16</t>
  </si>
  <si>
    <t>Period 17</t>
  </si>
  <si>
    <t>Period 18</t>
  </si>
  <si>
    <t>Period 19</t>
  </si>
  <si>
    <t>Period 20</t>
  </si>
  <si>
    <t>Period 21</t>
  </si>
  <si>
    <t>Period 22</t>
  </si>
  <si>
    <t>Period 23</t>
  </si>
  <si>
    <t>Period 24</t>
  </si>
  <si>
    <t>Period 25</t>
  </si>
  <si>
    <t>Period 26</t>
  </si>
  <si>
    <t>Period 27</t>
  </si>
  <si>
    <t>Period 28</t>
  </si>
  <si>
    <t>Period 29</t>
  </si>
  <si>
    <t>Period 30</t>
  </si>
  <si>
    <t>Period 31</t>
  </si>
  <si>
    <t>Period 32</t>
  </si>
  <si>
    <t>Period 33</t>
  </si>
  <si>
    <t>Period 34</t>
  </si>
  <si>
    <t>Period 35</t>
  </si>
  <si>
    <t>Period 36</t>
  </si>
  <si>
    <t>Period 37</t>
  </si>
  <si>
    <t>Period 38</t>
  </si>
  <si>
    <t>Period 39</t>
  </si>
  <si>
    <t>Period 40</t>
  </si>
  <si>
    <t>Period 41</t>
  </si>
  <si>
    <t>Period 42</t>
  </si>
  <si>
    <t>Period 43</t>
  </si>
  <si>
    <t>Period 44</t>
  </si>
  <si>
    <t>Period 45</t>
  </si>
  <si>
    <t>Period 46</t>
  </si>
  <si>
    <t>Period 47</t>
  </si>
  <si>
    <t>Period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</si>
</sst>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0%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3F3F3F"/>
      <name val="Calibri"/>
      <family val="2"/>
      <scheme val="minor"/>
    </font>
    <font>
      <b/>
      <sz val="15"/>
      <color rgb="FF1F497D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1F497D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FF6600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2F2F2"/>
        <bgColor indexed="64"/>
      </patternFill>
    </fill>
  </fills>
  <borders count="2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1" xfId="1" applyFont="1" applyFill="1" applyBorder="1" applyAlignment="1">
      <alignment horizontal="right" wrapText="1"/>
    </xf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8" fillId="0" borderId="0" xfId="0" applyFont="1"/>
    <xf numFmtId="0" fontId="0" fillId="2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2" borderId="8" xfId="0" applyFont="1" applyFill="1" applyBorder="1"/>
    <xf numFmtId="0" fontId="0" fillId="0" borderId="9" xfId="0" applyFont="1" applyBorder="1"/>
    <xf numFmtId="0" fontId="0" fillId="2" borderId="10" xfId="0" applyFont="1" applyFill="1" applyBorder="1"/>
    <xf numFmtId="0" fontId="0" fillId="3" borderId="0" xfId="0" applyFont="1" applyFill="1"/>
    <xf numFmtId="0" fontId="3" fillId="0" borderId="0" xfId="0" applyFont="1"/>
    <xf numFmtId="0" fontId="9" fillId="4" borderId="2" xfId="0" applyFont="1" applyFill="1" applyBorder="1"/>
    <xf numFmtId="0" fontId="9" fillId="4" borderId="3" xfId="0" applyFont="1" applyFill="1" applyBorder="1"/>
    <xf numFmtId="0" fontId="9" fillId="4" borderId="11" xfId="0" applyFont="1" applyFill="1" applyBorder="1"/>
    <xf numFmtId="0" fontId="9" fillId="4" borderId="12" xfId="0" applyFont="1" applyFill="1" applyBorder="1"/>
    <xf numFmtId="0" fontId="9" fillId="4" borderId="13" xfId="0" applyFont="1" applyFill="1" applyBorder="1"/>
    <xf numFmtId="164" fontId="9" fillId="4" borderId="16" xfId="0" applyNumberFormat="1" applyFont="1" applyFill="1" applyBorder="1"/>
    <xf numFmtId="164" fontId="9" fillId="4" borderId="17" xfId="0" applyNumberFormat="1" applyFont="1" applyFill="1" applyBorder="1"/>
    <xf numFmtId="0" fontId="3" fillId="4" borderId="3" xfId="0" applyFont="1" applyFill="1" applyBorder="1"/>
    <xf numFmtId="0" fontId="9" fillId="4" borderId="19" xfId="0" applyFont="1" applyFill="1" applyBorder="1"/>
    <xf numFmtId="164" fontId="9" fillId="4" borderId="20" xfId="0" applyNumberFormat="1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4" xfId="0" applyFont="1" applyFill="1" applyBorder="1"/>
    <xf numFmtId="0" fontId="3" fillId="4" borderId="15" xfId="0" applyFont="1" applyFill="1" applyBorder="1"/>
    <xf numFmtId="0" fontId="3" fillId="4" borderId="15" xfId="0" applyFont="1" applyFill="1" applyBorder="1" applyAlignment="1">
      <alignment horizontal="right"/>
    </xf>
    <xf numFmtId="164" fontId="3" fillId="4" borderId="17" xfId="0" applyNumberFormat="1" applyFont="1" applyFill="1" applyBorder="1"/>
    <xf numFmtId="0" fontId="3" fillId="4" borderId="17" xfId="0" applyFont="1" applyFill="1" applyBorder="1"/>
    <xf numFmtId="0" fontId="3" fillId="4" borderId="18" xfId="0" applyFont="1" applyFill="1" applyBorder="1"/>
    <xf numFmtId="0" fontId="3" fillId="4" borderId="16" xfId="0" applyFont="1" applyFill="1" applyBorder="1"/>
  </cellXfs>
  <cellStyles count="2">
    <cellStyle name="Normal" xfId="0" builtinId="0"/>
    <cellStyle name="Normal_Sheet1" xfId="1" xr:uid="{C5537E82-7A4C-4572-BC62-8FF66A4101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</xdr:row>
      <xdr:rowOff>0</xdr:rowOff>
    </xdr:from>
    <xdr:to>
      <xdr:col>6</xdr:col>
      <xdr:colOff>206375</xdr:colOff>
      <xdr:row>3</xdr:row>
      <xdr:rowOff>127000</xdr:rowOff>
    </xdr:to>
    <xdr:sp macro="" textlink="">
      <xdr:nvSpPr>
        <xdr:cNvPr id="2" name="messageTextbox">
          <a:extLst>
            <a:ext uri="{FF2B5EF4-FFF2-40B4-BE49-F238E27FC236}">
              <a16:creationId xmlns:a16="http://schemas.microsoft.com/office/drawing/2014/main" id="{24497F65-4E37-47B3-B941-8F2C6FC70469}"/>
            </a:ext>
          </a:extLst>
        </xdr:cNvPr>
        <xdr:cNvSpPr txBox="1"/>
      </xdr:nvSpPr>
      <xdr:spPr>
        <a:xfrm>
          <a:off x="63500" y="247650"/>
          <a:ext cx="3810000" cy="508000"/>
        </a:xfrm>
        <a:prstGeom prst="rect">
          <a:avLst/>
        </a:prstGeom>
        <a:solidFill>
          <a:srgbClr val="FFFFE6"/>
        </a:solidFill>
        <a:ln w="1" cmpd="sng">
          <a:solidFill>
            <a:srgbClr val="000000"/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ZA" sz="900" b="0" i="0" u="none" strike="noStrike" baseline="0">
              <a:solidFill>
                <a:srgbClr val="9C6500"/>
              </a:solidFill>
              <a:latin typeface="Arial" panose="020B0604020202020204" pitchFamily="34" charset="0"/>
            </a:rPr>
            <a:t>If this is trend analysis then simply enter the past demands in the demand column. If this is causal regression then enter the y,x pairs with y first and enter a new value of x at the bottom in order to forecast y.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7E75-E1EF-40CA-9E24-4C05B30851D3}">
  <dimension ref="A1:J33"/>
  <sheetViews>
    <sheetView tabSelected="1" topLeftCell="A18" workbookViewId="0">
      <selection activeCell="B34" sqref="B34"/>
    </sheetView>
  </sheetViews>
  <sheetFormatPr defaultRowHeight="15" x14ac:dyDescent="0.25"/>
  <cols>
    <col min="6" max="6" width="15.42578125" customWidth="1"/>
    <col min="7" max="7" width="25.7109375" customWidth="1"/>
    <col min="8" max="8" width="15.140625" customWidth="1"/>
  </cols>
  <sheetData>
    <row r="1" spans="1:9" x14ac:dyDescent="0.25">
      <c r="C1" t="s">
        <v>18</v>
      </c>
    </row>
    <row r="2" spans="1:9" x14ac:dyDescent="0.25">
      <c r="B2">
        <v>2015</v>
      </c>
      <c r="C2">
        <v>2016</v>
      </c>
      <c r="D2">
        <v>2017</v>
      </c>
      <c r="E2">
        <v>2018</v>
      </c>
      <c r="H2" t="s">
        <v>17</v>
      </c>
      <c r="I2" t="s">
        <v>12</v>
      </c>
    </row>
    <row r="3" spans="1:9" x14ac:dyDescent="0.25">
      <c r="A3" t="s">
        <v>0</v>
      </c>
      <c r="B3" s="1">
        <v>5000</v>
      </c>
      <c r="C3" s="1">
        <v>5500</v>
      </c>
      <c r="D3" s="1">
        <v>4300</v>
      </c>
      <c r="E3" s="1">
        <v>4000</v>
      </c>
      <c r="H3">
        <f t="shared" ref="H3:H14" si="0">AVERAGE(B3:E3)</f>
        <v>4700</v>
      </c>
      <c r="I3">
        <f>H3/$G$16</f>
        <v>0.54766586555968244</v>
      </c>
    </row>
    <row r="4" spans="1:9" x14ac:dyDescent="0.25">
      <c r="A4" t="s">
        <v>1</v>
      </c>
      <c r="B4" s="1">
        <v>35000</v>
      </c>
      <c r="C4" s="1">
        <v>25000</v>
      </c>
      <c r="D4" s="1">
        <v>40000</v>
      </c>
      <c r="E4" s="1">
        <v>34000</v>
      </c>
      <c r="H4">
        <f t="shared" si="0"/>
        <v>33500</v>
      </c>
      <c r="I4">
        <f t="shared" ref="I4:I14" si="1">H4/$G$16</f>
        <v>3.9035758502658218</v>
      </c>
    </row>
    <row r="5" spans="1:9" x14ac:dyDescent="0.25">
      <c r="A5" t="s">
        <v>2</v>
      </c>
      <c r="B5" s="1">
        <v>3200</v>
      </c>
      <c r="C5" s="1">
        <v>5400</v>
      </c>
      <c r="D5" s="1">
        <v>2700</v>
      </c>
      <c r="E5" s="1">
        <v>2000</v>
      </c>
      <c r="H5">
        <f t="shared" si="0"/>
        <v>3325</v>
      </c>
      <c r="I5">
        <f t="shared" si="1"/>
        <v>0.38744446872041366</v>
      </c>
    </row>
    <row r="6" spans="1:9" x14ac:dyDescent="0.25">
      <c r="A6" t="s">
        <v>3</v>
      </c>
      <c r="B6" s="1">
        <v>9000</v>
      </c>
      <c r="C6" s="1">
        <v>2800</v>
      </c>
      <c r="D6" s="1">
        <v>5400</v>
      </c>
      <c r="E6" s="1">
        <v>7500</v>
      </c>
      <c r="H6">
        <f t="shared" si="0"/>
        <v>6175</v>
      </c>
      <c r="I6">
        <f t="shared" si="1"/>
        <v>0.71953972762362539</v>
      </c>
    </row>
    <row r="7" spans="1:9" x14ac:dyDescent="0.25">
      <c r="A7" t="s">
        <v>4</v>
      </c>
      <c r="B7" s="1">
        <v>11000</v>
      </c>
      <c r="C7" s="1">
        <v>3000</v>
      </c>
      <c r="D7" s="1">
        <v>7800</v>
      </c>
      <c r="E7" s="1">
        <v>4650</v>
      </c>
      <c r="H7">
        <f t="shared" si="0"/>
        <v>6612.5</v>
      </c>
      <c r="I7">
        <f t="shared" si="1"/>
        <v>0.77051926298157458</v>
      </c>
    </row>
    <row r="8" spans="1:9" x14ac:dyDescent="0.25">
      <c r="A8" t="s">
        <v>5</v>
      </c>
      <c r="B8" s="1">
        <v>3200</v>
      </c>
      <c r="C8" s="1">
        <v>4000</v>
      </c>
      <c r="D8" s="1">
        <v>3400</v>
      </c>
      <c r="E8" s="1">
        <v>3200</v>
      </c>
      <c r="H8">
        <f t="shared" si="0"/>
        <v>3450</v>
      </c>
      <c r="I8">
        <f t="shared" si="1"/>
        <v>0.4020100502512563</v>
      </c>
    </row>
    <row r="9" spans="1:9" x14ac:dyDescent="0.25">
      <c r="A9" t="s">
        <v>6</v>
      </c>
      <c r="B9" s="1">
        <v>4000</v>
      </c>
      <c r="C9" s="1">
        <v>3000</v>
      </c>
      <c r="D9" s="1">
        <v>21000</v>
      </c>
      <c r="E9" s="1">
        <v>9200</v>
      </c>
      <c r="H9">
        <f t="shared" si="0"/>
        <v>9300</v>
      </c>
      <c r="I9">
        <f t="shared" si="1"/>
        <v>1.0836792658946908</v>
      </c>
    </row>
    <row r="10" spans="1:9" x14ac:dyDescent="0.25">
      <c r="A10" t="s">
        <v>7</v>
      </c>
      <c r="B10" s="1">
        <v>5700</v>
      </c>
      <c r="C10" s="1">
        <v>5880</v>
      </c>
      <c r="D10" s="1">
        <v>7800</v>
      </c>
      <c r="E10" s="1">
        <v>3900</v>
      </c>
      <c r="H10">
        <f t="shared" si="0"/>
        <v>5820</v>
      </c>
      <c r="I10">
        <f t="shared" si="1"/>
        <v>0.67817347607603229</v>
      </c>
    </row>
    <row r="11" spans="1:9" x14ac:dyDescent="0.25">
      <c r="A11" t="s">
        <v>8</v>
      </c>
      <c r="B11" s="1">
        <v>7000</v>
      </c>
      <c r="C11" s="1">
        <v>4300</v>
      </c>
      <c r="D11" s="1">
        <v>3500</v>
      </c>
      <c r="E11" s="1">
        <v>6000</v>
      </c>
      <c r="H11">
        <f t="shared" si="0"/>
        <v>5200</v>
      </c>
      <c r="I11">
        <f t="shared" si="1"/>
        <v>0.6059281916830529</v>
      </c>
    </row>
    <row r="12" spans="1:9" x14ac:dyDescent="0.25">
      <c r="A12" t="s">
        <v>9</v>
      </c>
      <c r="B12" s="1">
        <v>6000</v>
      </c>
      <c r="C12" s="1">
        <v>6500</v>
      </c>
      <c r="D12" s="1">
        <v>2300</v>
      </c>
      <c r="E12" s="1">
        <v>3000</v>
      </c>
      <c r="H12">
        <f t="shared" si="0"/>
        <v>4450</v>
      </c>
      <c r="I12">
        <f t="shared" si="1"/>
        <v>0.51853470249799727</v>
      </c>
    </row>
    <row r="13" spans="1:9" x14ac:dyDescent="0.25">
      <c r="A13" t="s">
        <v>10</v>
      </c>
      <c r="B13" s="1">
        <v>7800</v>
      </c>
      <c r="C13" s="1">
        <v>5500</v>
      </c>
      <c r="D13" s="1">
        <v>6000</v>
      </c>
      <c r="E13" s="1">
        <v>2500</v>
      </c>
      <c r="H13">
        <f t="shared" si="0"/>
        <v>5450</v>
      </c>
      <c r="I13">
        <f t="shared" si="1"/>
        <v>0.63505935474473818</v>
      </c>
    </row>
    <row r="14" spans="1:9" x14ac:dyDescent="0.25">
      <c r="A14" t="s">
        <v>11</v>
      </c>
      <c r="B14" s="1">
        <v>17000</v>
      </c>
      <c r="C14" s="1">
        <v>23000</v>
      </c>
      <c r="D14" s="1">
        <v>11000</v>
      </c>
      <c r="E14" s="1">
        <v>9000</v>
      </c>
      <c r="H14">
        <f t="shared" si="0"/>
        <v>15000</v>
      </c>
      <c r="I14">
        <f t="shared" si="1"/>
        <v>1.7478697837011143</v>
      </c>
    </row>
    <row r="16" spans="1:9" x14ac:dyDescent="0.25">
      <c r="F16" t="s">
        <v>13</v>
      </c>
      <c r="G16">
        <f>AVERAGE(H3:H14)</f>
        <v>8581.875</v>
      </c>
    </row>
    <row r="17" spans="1:10" x14ac:dyDescent="0.25">
      <c r="B17">
        <v>2015</v>
      </c>
      <c r="C17">
        <v>2016</v>
      </c>
      <c r="D17">
        <v>2017</v>
      </c>
      <c r="E17">
        <v>2018</v>
      </c>
      <c r="G17" t="s">
        <v>14</v>
      </c>
      <c r="H17" t="s">
        <v>15</v>
      </c>
      <c r="J17" t="s">
        <v>16</v>
      </c>
    </row>
    <row r="18" spans="1:10" x14ac:dyDescent="0.25">
      <c r="A18" t="s">
        <v>0</v>
      </c>
      <c r="B18">
        <f>B3/$I$3</f>
        <v>9129.6542553191503</v>
      </c>
      <c r="C18">
        <f t="shared" ref="C18:E18" si="2">C3/$I$3</f>
        <v>10042.619680851065</v>
      </c>
      <c r="D18">
        <f t="shared" si="2"/>
        <v>7851.5026595744685</v>
      </c>
      <c r="E18">
        <f t="shared" si="2"/>
        <v>7303.7234042553191</v>
      </c>
      <c r="G18">
        <v>49</v>
      </c>
      <c r="H18">
        <v>7078.9681056528834</v>
      </c>
      <c r="J18">
        <f>H18*I3</f>
        <v>3876.9091948517721</v>
      </c>
    </row>
    <row r="19" spans="1:10" x14ac:dyDescent="0.25">
      <c r="A19" t="s">
        <v>1</v>
      </c>
      <c r="B19">
        <f>B4/$I$4</f>
        <v>8966.1380597014922</v>
      </c>
      <c r="C19">
        <f t="shared" ref="C19:E19" si="3">C4/$I$4</f>
        <v>6404.3843283582091</v>
      </c>
      <c r="D19">
        <f t="shared" si="3"/>
        <v>10247.014925373134</v>
      </c>
      <c r="E19">
        <f t="shared" si="3"/>
        <v>8709.9626865671653</v>
      </c>
      <c r="G19">
        <v>50</v>
      </c>
      <c r="H19">
        <f>$F$32+($F$33*G19)</f>
        <v>7017.6249671081032</v>
      </c>
      <c r="J19">
        <f>H19*I4</f>
        <v>27393.831347825675</v>
      </c>
    </row>
    <row r="20" spans="1:10" x14ac:dyDescent="0.25">
      <c r="A20" t="s">
        <v>2</v>
      </c>
      <c r="B20">
        <f>B5/$I$5</f>
        <v>8259.2481203007519</v>
      </c>
      <c r="C20">
        <f t="shared" ref="C20:E20" si="4">C5/$I$5</f>
        <v>13937.481203007519</v>
      </c>
      <c r="D20">
        <f t="shared" si="4"/>
        <v>6968.7406015037595</v>
      </c>
      <c r="E20">
        <f t="shared" si="4"/>
        <v>5162.0300751879704</v>
      </c>
      <c r="G20">
        <v>51</v>
      </c>
      <c r="H20">
        <f t="shared" ref="H20:H30" si="5">$F$32+($F$33*G20)</f>
        <v>6956.281828563323</v>
      </c>
      <c r="J20">
        <f>H20*I5</f>
        <v>2695.1729173371841</v>
      </c>
    </row>
    <row r="21" spans="1:10" x14ac:dyDescent="0.25">
      <c r="A21" t="s">
        <v>3</v>
      </c>
      <c r="B21">
        <f>B6/$I$6</f>
        <v>12507.995951417004</v>
      </c>
      <c r="C21">
        <f t="shared" ref="C21:E21" si="6">C6/$I$6</f>
        <v>3891.3765182186235</v>
      </c>
      <c r="D21">
        <f t="shared" si="6"/>
        <v>7504.7975708502026</v>
      </c>
      <c r="E21">
        <f t="shared" si="6"/>
        <v>10423.329959514169</v>
      </c>
      <c r="G21">
        <v>52</v>
      </c>
      <c r="H21">
        <f t="shared" si="5"/>
        <v>6894.9386900185427</v>
      </c>
      <c r="J21">
        <f>H21*I6</f>
        <v>4961.1823069975389</v>
      </c>
    </row>
    <row r="22" spans="1:10" x14ac:dyDescent="0.25">
      <c r="A22" t="s">
        <v>4</v>
      </c>
      <c r="B22">
        <f>B7/$I$7</f>
        <v>14276.086956521738</v>
      </c>
      <c r="C22">
        <f t="shared" ref="C22:E22" si="7">C7/$I$7</f>
        <v>3893.478260869565</v>
      </c>
      <c r="D22">
        <f t="shared" si="7"/>
        <v>10123.043478260868</v>
      </c>
      <c r="E22">
        <f t="shared" si="7"/>
        <v>6034.891304347826</v>
      </c>
      <c r="G22">
        <v>53</v>
      </c>
      <c r="H22">
        <f t="shared" si="5"/>
        <v>6833.5955514737634</v>
      </c>
      <c r="J22">
        <f>H22*I7</f>
        <v>5265.4170078357311</v>
      </c>
    </row>
    <row r="23" spans="1:10" x14ac:dyDescent="0.25">
      <c r="A23" t="s">
        <v>5</v>
      </c>
      <c r="B23">
        <f>B8/$I$8</f>
        <v>7960</v>
      </c>
      <c r="C23">
        <f t="shared" ref="C23:E23" si="8">C8/$I$8</f>
        <v>9950</v>
      </c>
      <c r="D23">
        <f t="shared" si="8"/>
        <v>8457.5</v>
      </c>
      <c r="E23">
        <f t="shared" si="8"/>
        <v>7960</v>
      </c>
      <c r="G23">
        <v>54</v>
      </c>
      <c r="H23">
        <f t="shared" si="5"/>
        <v>6772.2524129289832</v>
      </c>
      <c r="J23">
        <f>H23*I8</f>
        <v>2722.5135328357724</v>
      </c>
    </row>
    <row r="24" spans="1:10" x14ac:dyDescent="0.25">
      <c r="A24" t="s">
        <v>6</v>
      </c>
      <c r="B24">
        <f>B9/$I$9</f>
        <v>3691.1290322580649</v>
      </c>
      <c r="C24">
        <f t="shared" ref="C24:E24" si="9">C9/$I$9</f>
        <v>2768.3467741935488</v>
      </c>
      <c r="D24">
        <f t="shared" si="9"/>
        <v>19378.427419354841</v>
      </c>
      <c r="E24">
        <f t="shared" si="9"/>
        <v>8489.5967741935492</v>
      </c>
      <c r="G24">
        <v>55</v>
      </c>
      <c r="H24">
        <f t="shared" si="5"/>
        <v>6710.9092743842029</v>
      </c>
      <c r="J24">
        <f>H24*I9</f>
        <v>7272.4732359505451</v>
      </c>
    </row>
    <row r="25" spans="1:10" x14ac:dyDescent="0.25">
      <c r="A25" t="s">
        <v>7</v>
      </c>
      <c r="B25">
        <f>B10/$I$10</f>
        <v>8404.9291237113412</v>
      </c>
      <c r="C25">
        <f t="shared" ref="C25:E25" si="10">C10/$I$10</f>
        <v>8670.3479381443303</v>
      </c>
      <c r="D25">
        <f t="shared" si="10"/>
        <v>11501.481958762888</v>
      </c>
      <c r="E25">
        <f t="shared" si="10"/>
        <v>5750.740979381444</v>
      </c>
      <c r="G25">
        <v>56</v>
      </c>
      <c r="H25">
        <f t="shared" si="5"/>
        <v>6649.5661358394227</v>
      </c>
      <c r="J25">
        <f>H25*I10</f>
        <v>4509.5593807396908</v>
      </c>
    </row>
    <row r="26" spans="1:10" x14ac:dyDescent="0.25">
      <c r="A26" t="s">
        <v>8</v>
      </c>
      <c r="B26">
        <f>B11/$I$11</f>
        <v>11552.524038461539</v>
      </c>
      <c r="C26">
        <f t="shared" ref="C26:D26" si="11">C11/$I$11</f>
        <v>7096.5504807692314</v>
      </c>
      <c r="D26">
        <f t="shared" si="11"/>
        <v>5776.2620192307695</v>
      </c>
      <c r="E26">
        <f>E11/$I$11</f>
        <v>9902.1634615384628</v>
      </c>
      <c r="G26">
        <v>57</v>
      </c>
      <c r="H26">
        <f t="shared" si="5"/>
        <v>6588.2229972946425</v>
      </c>
      <c r="J26">
        <f>H26*I11</f>
        <v>3991.9900471554456</v>
      </c>
    </row>
    <row r="27" spans="1:10" x14ac:dyDescent="0.25">
      <c r="A27" t="s">
        <v>9</v>
      </c>
      <c r="B27">
        <f>B12/$I$12</f>
        <v>11571.067415730337</v>
      </c>
      <c r="C27">
        <f t="shared" ref="C27:E27" si="12">C12/$I$12</f>
        <v>12535.323033707864</v>
      </c>
      <c r="D27">
        <f t="shared" si="12"/>
        <v>4435.5758426966286</v>
      </c>
      <c r="E27">
        <f t="shared" si="12"/>
        <v>5785.5337078651683</v>
      </c>
      <c r="G27">
        <v>58</v>
      </c>
      <c r="H27">
        <f t="shared" si="5"/>
        <v>6526.8798587498623</v>
      </c>
      <c r="J27">
        <f>H27*I12</f>
        <v>3384.4137057970302</v>
      </c>
    </row>
    <row r="28" spans="1:10" x14ac:dyDescent="0.25">
      <c r="A28" t="s">
        <v>10</v>
      </c>
      <c r="B28">
        <f>B13/$I$13</f>
        <v>12282.316513761469</v>
      </c>
      <c r="C28">
        <f t="shared" ref="C28:E28" si="13">C13/$I$13</f>
        <v>8660.6077981651379</v>
      </c>
      <c r="D28">
        <f t="shared" si="13"/>
        <v>9447.9357798165147</v>
      </c>
      <c r="E28">
        <f t="shared" si="13"/>
        <v>3936.639908256881</v>
      </c>
      <c r="G28">
        <v>59</v>
      </c>
      <c r="H28">
        <f t="shared" si="5"/>
        <v>6465.536720205082</v>
      </c>
      <c r="J28">
        <f>H28*I13</f>
        <v>4105.9995776118503</v>
      </c>
    </row>
    <row r="29" spans="1:10" x14ac:dyDescent="0.25">
      <c r="A29" t="s">
        <v>11</v>
      </c>
      <c r="B29">
        <f>B14/$I$14</f>
        <v>9726.125</v>
      </c>
      <c r="C29">
        <f t="shared" ref="C29:E29" si="14">C14/$I$14</f>
        <v>13158.875</v>
      </c>
      <c r="D29">
        <f t="shared" si="14"/>
        <v>6293.375</v>
      </c>
      <c r="E29">
        <f t="shared" si="14"/>
        <v>5149.125</v>
      </c>
      <c r="G29">
        <v>60</v>
      </c>
      <c r="H29">
        <f t="shared" si="5"/>
        <v>6404.1935816603018</v>
      </c>
      <c r="J29">
        <f>H29*I14</f>
        <v>11193.696450356656</v>
      </c>
    </row>
    <row r="30" spans="1:10" x14ac:dyDescent="0.25">
      <c r="G30">
        <v>61</v>
      </c>
      <c r="H30">
        <f t="shared" si="5"/>
        <v>6342.8504431155216</v>
      </c>
      <c r="J30">
        <f>H30*I3</f>
        <v>3473.7626780444775</v>
      </c>
    </row>
    <row r="32" spans="1:10" ht="15.75" thickBot="1" x14ac:dyDescent="0.3">
      <c r="E32" t="s">
        <v>30</v>
      </c>
      <c r="F32">
        <v>10084.781894347112</v>
      </c>
    </row>
    <row r="33" spans="5:6" x14ac:dyDescent="0.25">
      <c r="E33" t="s">
        <v>31</v>
      </c>
      <c r="F33" s="35">
        <v>-61.343138544780174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7B34-75E4-477A-9C28-39A4DAC7153F}">
  <dimension ref="A1:I62"/>
  <sheetViews>
    <sheetView topLeftCell="A52" zoomScaleNormal="100" workbookViewId="0">
      <selection activeCell="B60" sqref="B60"/>
    </sheetView>
  </sheetViews>
  <sheetFormatPr defaultRowHeight="15" x14ac:dyDescent="0.25"/>
  <cols>
    <col min="1" max="2" width="10.7109375" style="4" customWidth="1"/>
    <col min="3" max="8" width="9.140625" style="4"/>
    <col min="9" max="9" width="10.28515625" style="4" bestFit="1" customWidth="1"/>
    <col min="10" max="16384" width="9.140625" style="4"/>
  </cols>
  <sheetData>
    <row r="1" spans="1:9" ht="19.5" x14ac:dyDescent="0.3">
      <c r="A1" s="2" t="s">
        <v>19</v>
      </c>
      <c r="B1" s="5"/>
      <c r="C1" s="5" t="s">
        <v>20</v>
      </c>
      <c r="D1" s="5"/>
      <c r="E1" s="5"/>
      <c r="F1" s="5"/>
      <c r="G1" s="5"/>
      <c r="H1" s="5"/>
    </row>
    <row r="2" spans="1:9" x14ac:dyDescent="0.25">
      <c r="A2" s="3"/>
      <c r="B2" s="3"/>
    </row>
    <row r="3" spans="1:9" x14ac:dyDescent="0.25">
      <c r="D3" s="7"/>
      <c r="E3" s="7"/>
    </row>
    <row r="6" spans="1:9" ht="15.75" thickBot="1" x14ac:dyDescent="0.3">
      <c r="A6" s="6" t="s">
        <v>21</v>
      </c>
      <c r="E6" s="16" t="s">
        <v>40</v>
      </c>
    </row>
    <row r="7" spans="1:9" x14ac:dyDescent="0.25">
      <c r="A7" s="8" t="s">
        <v>22</v>
      </c>
      <c r="B7" s="9" t="s">
        <v>23</v>
      </c>
      <c r="C7" s="10" t="s">
        <v>29</v>
      </c>
      <c r="E7" s="20" t="s">
        <v>24</v>
      </c>
      <c r="F7" s="21" t="s">
        <v>25</v>
      </c>
      <c r="G7" s="21" t="s">
        <v>26</v>
      </c>
      <c r="H7" s="21" t="s">
        <v>27</v>
      </c>
      <c r="I7" s="22" t="s">
        <v>28</v>
      </c>
    </row>
    <row r="8" spans="1:9" x14ac:dyDescent="0.25">
      <c r="A8" s="11" t="s">
        <v>41</v>
      </c>
      <c r="B8" s="7">
        <v>9129.6542553191503</v>
      </c>
      <c r="C8" s="12">
        <v>1</v>
      </c>
      <c r="E8" s="19">
        <f>$B$57+$B$58*C8</f>
        <v>10023.438755802332</v>
      </c>
      <c r="F8" s="18">
        <f>B8-E8</f>
        <v>-893.78450048318155</v>
      </c>
      <c r="G8" s="18">
        <f>ABS(F8)</f>
        <v>893.78450048318155</v>
      </c>
      <c r="H8" s="18">
        <f>F8^2</f>
        <v>798850.73330397031</v>
      </c>
      <c r="I8" s="23">
        <f>G8/B8</f>
        <v>9.7899052416189999E-2</v>
      </c>
    </row>
    <row r="9" spans="1:9" x14ac:dyDescent="0.25">
      <c r="A9" s="11" t="s">
        <v>42</v>
      </c>
      <c r="B9" s="7">
        <v>8966.1380597014922</v>
      </c>
      <c r="C9" s="12">
        <v>2</v>
      </c>
      <c r="E9" s="19">
        <f>$B$57+$B$58*C9</f>
        <v>9962.0956172575516</v>
      </c>
      <c r="F9" s="18">
        <f>B9-E9</f>
        <v>-995.95755755605933</v>
      </c>
      <c r="G9" s="18">
        <f>ABS(F9)</f>
        <v>995.95755755605933</v>
      </c>
      <c r="H9" s="18">
        <f>F9^2</f>
        <v>991931.45645303128</v>
      </c>
      <c r="I9" s="23">
        <f>G9/B9</f>
        <v>0.11107988198758759</v>
      </c>
    </row>
    <row r="10" spans="1:9" x14ac:dyDescent="0.25">
      <c r="A10" s="11" t="s">
        <v>43</v>
      </c>
      <c r="B10" s="7">
        <v>8259.2481203007519</v>
      </c>
      <c r="C10" s="12">
        <v>3</v>
      </c>
      <c r="E10" s="19">
        <f>$B$57+$B$58*C10</f>
        <v>9900.7524787127713</v>
      </c>
      <c r="F10" s="18">
        <f>B10-E10</f>
        <v>-1641.5043584120194</v>
      </c>
      <c r="G10" s="18">
        <f>ABS(F10)</f>
        <v>1641.5043584120194</v>
      </c>
      <c r="H10" s="18">
        <f>F10^2</f>
        <v>2694536.5586856557</v>
      </c>
      <c r="I10" s="23">
        <f>G10/B10</f>
        <v>0.19874743251474636</v>
      </c>
    </row>
    <row r="11" spans="1:9" x14ac:dyDescent="0.25">
      <c r="A11" s="11" t="s">
        <v>44</v>
      </c>
      <c r="B11" s="7">
        <v>12507.995951417004</v>
      </c>
      <c r="C11" s="12">
        <v>4</v>
      </c>
      <c r="E11" s="19">
        <f>$B$57+$B$58*C11</f>
        <v>9839.4093401679911</v>
      </c>
      <c r="F11" s="18">
        <f>B11-E11</f>
        <v>2668.586611249013</v>
      </c>
      <c r="G11" s="18">
        <f>ABS(F11)</f>
        <v>2668.586611249013</v>
      </c>
      <c r="H11" s="18">
        <f>F11^2</f>
        <v>7121354.5017374912</v>
      </c>
      <c r="I11" s="23">
        <f>G11/B11</f>
        <v>0.21335045371090758</v>
      </c>
    </row>
    <row r="12" spans="1:9" x14ac:dyDescent="0.25">
      <c r="A12" s="11" t="s">
        <v>45</v>
      </c>
      <c r="B12" s="7">
        <v>14276.086956521738</v>
      </c>
      <c r="C12" s="12">
        <v>5</v>
      </c>
      <c r="E12" s="19">
        <f>$B$57+$B$58*C12</f>
        <v>9778.0662016232109</v>
      </c>
      <c r="F12" s="18">
        <f>B12-E12</f>
        <v>4498.0207548985272</v>
      </c>
      <c r="G12" s="18">
        <f>ABS(F12)</f>
        <v>4498.0207548985272</v>
      </c>
      <c r="H12" s="18">
        <f>F12^2</f>
        <v>20232190.711497918</v>
      </c>
      <c r="I12" s="23">
        <f>G12/B12</f>
        <v>0.31507378517638535</v>
      </c>
    </row>
    <row r="13" spans="1:9" x14ac:dyDescent="0.25">
      <c r="A13" s="11" t="s">
        <v>46</v>
      </c>
      <c r="B13" s="7">
        <v>7960</v>
      </c>
      <c r="C13" s="12">
        <v>6</v>
      </c>
      <c r="E13" s="19">
        <f>$B$57+$B$58*C13</f>
        <v>9716.7230630784306</v>
      </c>
      <c r="F13" s="18">
        <f>B13-E13</f>
        <v>-1756.7230630784306</v>
      </c>
      <c r="G13" s="18">
        <f>ABS(F13)</f>
        <v>1756.7230630784306</v>
      </c>
      <c r="H13" s="18">
        <f>F13^2</f>
        <v>3086075.9203516636</v>
      </c>
      <c r="I13" s="23">
        <f>G13/B13</f>
        <v>0.2206938521455315</v>
      </c>
    </row>
    <row r="14" spans="1:9" x14ac:dyDescent="0.25">
      <c r="A14" s="11" t="s">
        <v>47</v>
      </c>
      <c r="B14" s="7">
        <v>3691.1290322580649</v>
      </c>
      <c r="C14" s="12">
        <v>7</v>
      </c>
      <c r="E14" s="19">
        <f>$B$57+$B$58*C14</f>
        <v>9655.3799245336504</v>
      </c>
      <c r="F14" s="18">
        <f>B14-E14</f>
        <v>-5964.250892275586</v>
      </c>
      <c r="G14" s="18">
        <f>ABS(F14)</f>
        <v>5964.250892275586</v>
      </c>
      <c r="H14" s="18">
        <f>F14^2</f>
        <v>35572288.706010126</v>
      </c>
      <c r="I14" s="23">
        <f>G14/B14</f>
        <v>1.6158337571382404</v>
      </c>
    </row>
    <row r="15" spans="1:9" x14ac:dyDescent="0.25">
      <c r="A15" s="11" t="s">
        <v>48</v>
      </c>
      <c r="B15" s="7">
        <v>8404.9291237113412</v>
      </c>
      <c r="C15" s="12">
        <v>8</v>
      </c>
      <c r="E15" s="19">
        <f>$B$57+$B$58*C15</f>
        <v>9594.0367859888702</v>
      </c>
      <c r="F15" s="18">
        <f>B15-E15</f>
        <v>-1189.107662277529</v>
      </c>
      <c r="G15" s="18">
        <f>ABS(F15)</f>
        <v>1189.107662277529</v>
      </c>
      <c r="H15" s="18">
        <f>F15^2</f>
        <v>1413977.03248713</v>
      </c>
      <c r="I15" s="23">
        <f>G15/B15</f>
        <v>0.14147741697463095</v>
      </c>
    </row>
    <row r="16" spans="1:9" x14ac:dyDescent="0.25">
      <c r="A16" s="11" t="s">
        <v>49</v>
      </c>
      <c r="B16" s="7">
        <v>11552.524038461539</v>
      </c>
      <c r="C16" s="12">
        <v>9</v>
      </c>
      <c r="E16" s="19">
        <f>$B$57+$B$58*C16</f>
        <v>9532.6936474440899</v>
      </c>
      <c r="F16" s="18">
        <f>B16-E16</f>
        <v>2019.8303910174491</v>
      </c>
      <c r="G16" s="18">
        <f>ABS(F16)</f>
        <v>2019.8303910174491</v>
      </c>
      <c r="H16" s="18">
        <f>F16^2</f>
        <v>4079714.8084777012</v>
      </c>
      <c r="I16" s="23">
        <f>G16/B16</f>
        <v>0.17483888233366809</v>
      </c>
    </row>
    <row r="17" spans="1:9" x14ac:dyDescent="0.25">
      <c r="A17" s="11" t="s">
        <v>50</v>
      </c>
      <c r="B17" s="7">
        <v>11571.067415730337</v>
      </c>
      <c r="C17" s="12">
        <v>10</v>
      </c>
      <c r="E17" s="19">
        <f>$B$57+$B$58*C17</f>
        <v>9471.3505088993097</v>
      </c>
      <c r="F17" s="18">
        <f>B17-E17</f>
        <v>2099.7169068310268</v>
      </c>
      <c r="G17" s="18">
        <f>ABS(F17)</f>
        <v>2099.7169068310268</v>
      </c>
      <c r="H17" s="18">
        <f>F17^2</f>
        <v>4408811.0888320552</v>
      </c>
      <c r="I17" s="23">
        <f>G17/B17</f>
        <v>0.18146268026894025</v>
      </c>
    </row>
    <row r="18" spans="1:9" x14ac:dyDescent="0.25">
      <c r="A18" s="11" t="s">
        <v>51</v>
      </c>
      <c r="B18" s="7">
        <v>12282.316513761469</v>
      </c>
      <c r="C18" s="12">
        <v>11</v>
      </c>
      <c r="E18" s="19">
        <f>$B$57+$B$58*C18</f>
        <v>9410.0073703545295</v>
      </c>
      <c r="F18" s="18">
        <f>B18-E18</f>
        <v>2872.3091434069393</v>
      </c>
      <c r="G18" s="18">
        <f>ABS(F18)</f>
        <v>2872.3091434069393</v>
      </c>
      <c r="H18" s="18">
        <f>F18^2</f>
        <v>8250159.8152991049</v>
      </c>
      <c r="I18" s="23">
        <f>G18/B18</f>
        <v>0.23385728092813107</v>
      </c>
    </row>
    <row r="19" spans="1:9" x14ac:dyDescent="0.25">
      <c r="A19" s="11" t="s">
        <v>52</v>
      </c>
      <c r="B19" s="7">
        <v>9726.125</v>
      </c>
      <c r="C19" s="12">
        <v>12</v>
      </c>
      <c r="E19" s="19">
        <f>$B$57+$B$58*C19</f>
        <v>9348.6642318097493</v>
      </c>
      <c r="F19" s="18">
        <f>B19-E19</f>
        <v>377.46076819025075</v>
      </c>
      <c r="G19" s="18">
        <f>ABS(F19)</f>
        <v>377.46076819025075</v>
      </c>
      <c r="H19" s="18">
        <f>F19^2</f>
        <v>142476.6315227742</v>
      </c>
      <c r="I19" s="23">
        <f>G19/B19</f>
        <v>3.8808957132491176E-2</v>
      </c>
    </row>
    <row r="20" spans="1:9" x14ac:dyDescent="0.25">
      <c r="A20" s="11" t="s">
        <v>53</v>
      </c>
      <c r="B20" s="7">
        <v>10042.619680851065</v>
      </c>
      <c r="C20" s="12">
        <v>13</v>
      </c>
      <c r="E20" s="19">
        <f>$B$57+$B$58*C20</f>
        <v>9287.321093264969</v>
      </c>
      <c r="F20" s="18">
        <f>B20-E20</f>
        <v>755.29858758609589</v>
      </c>
      <c r="G20" s="18">
        <f>ABS(F20)</f>
        <v>755.29858758609589</v>
      </c>
      <c r="H20" s="18">
        <f>F20^2</f>
        <v>570475.95640955132</v>
      </c>
      <c r="I20" s="23">
        <f>G20/B20</f>
        <v>7.5209319041153605E-2</v>
      </c>
    </row>
    <row r="21" spans="1:9" x14ac:dyDescent="0.25">
      <c r="A21" s="11" t="s">
        <v>54</v>
      </c>
      <c r="B21" s="7">
        <v>6404.3843283582091</v>
      </c>
      <c r="C21" s="12">
        <v>14</v>
      </c>
      <c r="E21" s="19">
        <f>$B$57+$B$58*C21</f>
        <v>9225.9779547201888</v>
      </c>
      <c r="F21" s="18">
        <f>B21-E21</f>
        <v>-2821.5936263619797</v>
      </c>
      <c r="G21" s="18">
        <f>ABS(F21)</f>
        <v>2821.5936263619797</v>
      </c>
      <c r="H21" s="18">
        <f>F21^2</f>
        <v>7961390.592326547</v>
      </c>
      <c r="I21" s="23">
        <f>G21/B21</f>
        <v>0.44057218956522354</v>
      </c>
    </row>
    <row r="22" spans="1:9" x14ac:dyDescent="0.25">
      <c r="A22" s="11" t="s">
        <v>55</v>
      </c>
      <c r="B22" s="7">
        <v>13937.481203007519</v>
      </c>
      <c r="C22" s="12">
        <v>15</v>
      </c>
      <c r="E22" s="19">
        <f>$B$57+$B$58*C22</f>
        <v>9164.6348161754104</v>
      </c>
      <c r="F22" s="18">
        <f>B22-E22</f>
        <v>4772.8463868321087</v>
      </c>
      <c r="G22" s="18">
        <f>ABS(F22)</f>
        <v>4772.8463868321087</v>
      </c>
      <c r="H22" s="18">
        <f>F22^2</f>
        <v>22780062.632296316</v>
      </c>
      <c r="I22" s="23">
        <f>G22/B22</f>
        <v>0.34244683937598375</v>
      </c>
    </row>
    <row r="23" spans="1:9" x14ac:dyDescent="0.25">
      <c r="A23" s="11" t="s">
        <v>56</v>
      </c>
      <c r="B23" s="7">
        <v>3891.3765182186235</v>
      </c>
      <c r="C23" s="12">
        <v>16</v>
      </c>
      <c r="E23" s="19">
        <f>$B$57+$B$58*C23</f>
        <v>9103.2916776306301</v>
      </c>
      <c r="F23" s="18">
        <f>B23-E23</f>
        <v>-5211.9151594120067</v>
      </c>
      <c r="G23" s="18">
        <f>ABS(F23)</f>
        <v>5211.9151594120067</v>
      </c>
      <c r="H23" s="18">
        <f>F23^2</f>
        <v>27164059.628908683</v>
      </c>
      <c r="I23" s="23">
        <f>G23/B23</f>
        <v>1.3393500050716998</v>
      </c>
    </row>
    <row r="24" spans="1:9" x14ac:dyDescent="0.25">
      <c r="A24" s="11" t="s">
        <v>57</v>
      </c>
      <c r="B24" s="7">
        <v>3893.478260869565</v>
      </c>
      <c r="C24" s="12">
        <v>17</v>
      </c>
      <c r="E24" s="19">
        <f>$B$57+$B$58*C24</f>
        <v>9041.9485390858499</v>
      </c>
      <c r="F24" s="18">
        <f>B24-E24</f>
        <v>-5148.4702782162849</v>
      </c>
      <c r="G24" s="18">
        <f>ABS(F24)</f>
        <v>5148.4702782162849</v>
      </c>
      <c r="H24" s="18">
        <f>F24^2</f>
        <v>26506746.20567647</v>
      </c>
      <c r="I24" s="23">
        <f>G24/B24</f>
        <v>1.3223318414179179</v>
      </c>
    </row>
    <row r="25" spans="1:9" x14ac:dyDescent="0.25">
      <c r="A25" s="11" t="s">
        <v>58</v>
      </c>
      <c r="B25" s="7">
        <v>9950</v>
      </c>
      <c r="C25" s="12">
        <v>18</v>
      </c>
      <c r="E25" s="19">
        <f>$B$57+$B$58*C25</f>
        <v>8980.6054005410697</v>
      </c>
      <c r="F25" s="18">
        <f>B25-E25</f>
        <v>969.39459945893032</v>
      </c>
      <c r="G25" s="18">
        <f>ABS(F25)</f>
        <v>969.39459945893032</v>
      </c>
      <c r="H25" s="18">
        <f>F25^2</f>
        <v>939725.88946013991</v>
      </c>
      <c r="I25" s="23">
        <f>G25/B25</f>
        <v>9.7426592910445253E-2</v>
      </c>
    </row>
    <row r="26" spans="1:9" x14ac:dyDescent="0.25">
      <c r="A26" s="11" t="s">
        <v>59</v>
      </c>
      <c r="B26" s="7">
        <v>2768.3467741935488</v>
      </c>
      <c r="C26" s="12">
        <v>19</v>
      </c>
      <c r="E26" s="19">
        <f>$B$57+$B$58*C26</f>
        <v>8919.2622619962895</v>
      </c>
      <c r="F26" s="18">
        <f>B26-E26</f>
        <v>-6150.9154878027402</v>
      </c>
      <c r="G26" s="18">
        <f>ABS(F26)</f>
        <v>6150.9154878027402</v>
      </c>
      <c r="H26" s="18">
        <f>F26^2</f>
        <v>37833761.338091619</v>
      </c>
      <c r="I26" s="23">
        <f>G26/B26</f>
        <v>2.2218731934674523</v>
      </c>
    </row>
    <row r="27" spans="1:9" x14ac:dyDescent="0.25">
      <c r="A27" s="11" t="s">
        <v>60</v>
      </c>
      <c r="B27" s="7">
        <v>8670.3479381443303</v>
      </c>
      <c r="C27" s="12">
        <v>20</v>
      </c>
      <c r="E27" s="19">
        <f>$B$57+$B$58*C27</f>
        <v>8857.9191234515092</v>
      </c>
      <c r="F27" s="18">
        <f>B27-E27</f>
        <v>-187.57118530717889</v>
      </c>
      <c r="G27" s="18">
        <f>ABS(F27)</f>
        <v>187.57118530717889</v>
      </c>
      <c r="H27" s="18">
        <f>F27^2</f>
        <v>35182.949557540043</v>
      </c>
      <c r="I27" s="23">
        <f>G27/B27</f>
        <v>2.1633639923719576E-2</v>
      </c>
    </row>
    <row r="28" spans="1:9" x14ac:dyDescent="0.25">
      <c r="A28" s="11" t="s">
        <v>61</v>
      </c>
      <c r="B28" s="7">
        <v>7096.5504807692314</v>
      </c>
      <c r="C28" s="12">
        <v>21</v>
      </c>
      <c r="E28" s="19">
        <f>$B$57+$B$58*C28</f>
        <v>8796.575984906729</v>
      </c>
      <c r="F28" s="18">
        <f>B28-E28</f>
        <v>-1700.0255041374976</v>
      </c>
      <c r="G28" s="18">
        <f>ABS(F28)</f>
        <v>1700.0255041374976</v>
      </c>
      <c r="H28" s="18">
        <f>F28^2</f>
        <v>2890086.714717953</v>
      </c>
      <c r="I28" s="23">
        <f>G28/B28</f>
        <v>0.23955659989234984</v>
      </c>
    </row>
    <row r="29" spans="1:9" x14ac:dyDescent="0.25">
      <c r="A29" s="11" t="s">
        <v>62</v>
      </c>
      <c r="B29" s="7">
        <v>12535.323033707864</v>
      </c>
      <c r="C29" s="12">
        <v>22</v>
      </c>
      <c r="E29" s="19">
        <f>$B$57+$B$58*C29</f>
        <v>8735.2328463619488</v>
      </c>
      <c r="F29" s="18">
        <f>B29-E29</f>
        <v>3800.0901873459152</v>
      </c>
      <c r="G29" s="18">
        <f>ABS(F29)</f>
        <v>3800.0901873459152</v>
      </c>
      <c r="H29" s="18">
        <f>F29^2</f>
        <v>14440685.431962714</v>
      </c>
      <c r="I29" s="23">
        <f>G29/B29</f>
        <v>0.30315055919399581</v>
      </c>
    </row>
    <row r="30" spans="1:9" x14ac:dyDescent="0.25">
      <c r="A30" s="11" t="s">
        <v>63</v>
      </c>
      <c r="B30" s="7">
        <v>8660.6077981651379</v>
      </c>
      <c r="C30" s="12">
        <v>23</v>
      </c>
      <c r="E30" s="19">
        <f>$B$57+$B$58*C30</f>
        <v>8673.8897078171685</v>
      </c>
      <c r="F30" s="18">
        <f>B30-E30</f>
        <v>-13.281909652030663</v>
      </c>
      <c r="G30" s="18">
        <f>ABS(F30)</f>
        <v>13.281909652030663</v>
      </c>
      <c r="H30" s="18">
        <f>F30^2</f>
        <v>176.40912400470529</v>
      </c>
      <c r="I30" s="23">
        <f>G30/B30</f>
        <v>1.5336001769811823E-3</v>
      </c>
    </row>
    <row r="31" spans="1:9" x14ac:dyDescent="0.25">
      <c r="A31" s="11" t="s">
        <v>64</v>
      </c>
      <c r="B31" s="7">
        <v>13158.875</v>
      </c>
      <c r="C31" s="12">
        <v>24</v>
      </c>
      <c r="E31" s="19">
        <f>$B$57+$B$58*C31</f>
        <v>8612.5465692723883</v>
      </c>
      <c r="F31" s="18">
        <f>B31-E31</f>
        <v>4546.3284307276117</v>
      </c>
      <c r="G31" s="18">
        <f>ABS(F31)</f>
        <v>4546.3284307276117</v>
      </c>
      <c r="H31" s="18">
        <f>F31^2</f>
        <v>20669102.200042188</v>
      </c>
      <c r="I31" s="23">
        <f>G31/B31</f>
        <v>0.34549522134130856</v>
      </c>
    </row>
    <row r="32" spans="1:9" x14ac:dyDescent="0.25">
      <c r="A32" s="11" t="s">
        <v>65</v>
      </c>
      <c r="B32" s="7">
        <v>7851.5026595744685</v>
      </c>
      <c r="C32" s="12">
        <v>25</v>
      </c>
      <c r="E32" s="19">
        <f>$B$57+$B$58*C32</f>
        <v>8551.2034307276081</v>
      </c>
      <c r="F32" s="18">
        <f>B32-E32</f>
        <v>-699.70077115313961</v>
      </c>
      <c r="G32" s="18">
        <f>ABS(F32)</f>
        <v>699.70077115313961</v>
      </c>
      <c r="H32" s="18">
        <f>F32^2</f>
        <v>489581.16915229824</v>
      </c>
      <c r="I32" s="23">
        <f>G32/B32</f>
        <v>8.9116797317758484E-2</v>
      </c>
    </row>
    <row r="33" spans="1:9" x14ac:dyDescent="0.25">
      <c r="A33" s="11" t="s">
        <v>66</v>
      </c>
      <c r="B33" s="7">
        <v>10247.014925373134</v>
      </c>
      <c r="C33" s="12">
        <v>26</v>
      </c>
      <c r="E33" s="19">
        <f>$B$57+$B$58*C33</f>
        <v>8489.8602921828278</v>
      </c>
      <c r="F33" s="18">
        <f>B33-E33</f>
        <v>1757.1546331903064</v>
      </c>
      <c r="G33" s="18">
        <f>ABS(F33)</f>
        <v>1757.1546331903064</v>
      </c>
      <c r="H33" s="18">
        <f>F33^2</f>
        <v>3087592.4049421605</v>
      </c>
      <c r="I33" s="23">
        <f>G33/B33</f>
        <v>0.17147965978260946</v>
      </c>
    </row>
    <row r="34" spans="1:9" x14ac:dyDescent="0.25">
      <c r="A34" s="11" t="s">
        <v>67</v>
      </c>
      <c r="B34" s="7">
        <v>6968.7406015037595</v>
      </c>
      <c r="C34" s="12">
        <v>27</v>
      </c>
      <c r="E34" s="19">
        <f>$B$57+$B$58*C34</f>
        <v>8428.5171536380476</v>
      </c>
      <c r="F34" s="18">
        <f>B34-E34</f>
        <v>-1459.7765521342881</v>
      </c>
      <c r="G34" s="18">
        <f>ABS(F34)</f>
        <v>1459.7765521342881</v>
      </c>
      <c r="H34" s="18">
        <f>F34^2</f>
        <v>2130947.5821610698</v>
      </c>
      <c r="I34" s="23">
        <f>G34/B34</f>
        <v>0.2094749447008098</v>
      </c>
    </row>
    <row r="35" spans="1:9" x14ac:dyDescent="0.25">
      <c r="A35" s="11" t="s">
        <v>68</v>
      </c>
      <c r="B35" s="7">
        <v>7504.7975708502026</v>
      </c>
      <c r="C35" s="12">
        <v>28</v>
      </c>
      <c r="E35" s="19">
        <f>$B$57+$B$58*C35</f>
        <v>8367.1740150932674</v>
      </c>
      <c r="F35" s="18">
        <f>B35-E35</f>
        <v>-862.37644424306473</v>
      </c>
      <c r="G35" s="18">
        <f>ABS(F35)</f>
        <v>862.37644424306473</v>
      </c>
      <c r="H35" s="18">
        <f>F35^2</f>
        <v>743693.13158531173</v>
      </c>
      <c r="I35" s="23">
        <f>G35/B35</f>
        <v>0.11491002070364544</v>
      </c>
    </row>
    <row r="36" spans="1:9" x14ac:dyDescent="0.25">
      <c r="A36" s="11" t="s">
        <v>69</v>
      </c>
      <c r="B36" s="7">
        <v>10123.043478260868</v>
      </c>
      <c r="C36" s="12">
        <v>29</v>
      </c>
      <c r="E36" s="19">
        <f>$B$57+$B$58*C36</f>
        <v>8305.8308765484871</v>
      </c>
      <c r="F36" s="18">
        <f>B36-E36</f>
        <v>1817.212601712381</v>
      </c>
      <c r="G36" s="18">
        <f>ABS(F36)</f>
        <v>1817.212601712381</v>
      </c>
      <c r="H36" s="18">
        <f>F36^2</f>
        <v>3302261.6398222805</v>
      </c>
      <c r="I36" s="23">
        <f>G36/B36</f>
        <v>0.17951247622464789</v>
      </c>
    </row>
    <row r="37" spans="1:9" x14ac:dyDescent="0.25">
      <c r="A37" s="11" t="s">
        <v>70</v>
      </c>
      <c r="B37" s="7">
        <v>8457.5</v>
      </c>
      <c r="C37" s="12">
        <v>30</v>
      </c>
      <c r="E37" s="19">
        <f>$B$57+$B$58*C37</f>
        <v>8244.4877380037069</v>
      </c>
      <c r="F37" s="18">
        <f>B37-E37</f>
        <v>213.01226199629309</v>
      </c>
      <c r="G37" s="18">
        <f>ABS(F37)</f>
        <v>213.01226199629309</v>
      </c>
      <c r="H37" s="18">
        <f>F37^2</f>
        <v>45374.223760777408</v>
      </c>
      <c r="I37" s="23">
        <f>G37/B37</f>
        <v>2.5186197102724576E-2</v>
      </c>
    </row>
    <row r="38" spans="1:9" x14ac:dyDescent="0.25">
      <c r="A38" s="11" t="s">
        <v>71</v>
      </c>
      <c r="B38" s="7">
        <v>19378.427419354841</v>
      </c>
      <c r="C38" s="12">
        <v>31</v>
      </c>
      <c r="E38" s="19">
        <f>$B$57+$B$58*C38</f>
        <v>8183.1445994589267</v>
      </c>
      <c r="F38" s="18">
        <f>B38-E38</f>
        <v>11195.282819895914</v>
      </c>
      <c r="G38" s="18">
        <f>ABS(F38)</f>
        <v>11195.282819895914</v>
      </c>
      <c r="H38" s="18">
        <f>F38^2</f>
        <v>125334357.41745661</v>
      </c>
      <c r="I38" s="23">
        <f>G38/B38</f>
        <v>0.57771885084515462</v>
      </c>
    </row>
    <row r="39" spans="1:9" x14ac:dyDescent="0.25">
      <c r="A39" s="11" t="s">
        <v>72</v>
      </c>
      <c r="B39" s="7">
        <v>11501.481958762888</v>
      </c>
      <c r="C39" s="12">
        <v>32</v>
      </c>
      <c r="E39" s="19">
        <f>$B$57+$B$58*C39</f>
        <v>8121.8014609141464</v>
      </c>
      <c r="F39" s="18">
        <f>B39-E39</f>
        <v>3379.6804978487417</v>
      </c>
      <c r="G39" s="18">
        <f>ABS(F39)</f>
        <v>3379.6804978487417</v>
      </c>
      <c r="H39" s="18">
        <f>F39^2</f>
        <v>11422240.267539117</v>
      </c>
      <c r="I39" s="23">
        <f>G39/B39</f>
        <v>0.29384739375031493</v>
      </c>
    </row>
    <row r="40" spans="1:9" x14ac:dyDescent="0.25">
      <c r="A40" s="11" t="s">
        <v>73</v>
      </c>
      <c r="B40" s="7">
        <v>5776.2620192307695</v>
      </c>
      <c r="C40" s="12">
        <v>33</v>
      </c>
      <c r="E40" s="19">
        <f>$B$57+$B$58*C40</f>
        <v>8060.4583223693662</v>
      </c>
      <c r="F40" s="18">
        <f>B40-E40</f>
        <v>-2284.1963031385967</v>
      </c>
      <c r="G40" s="18">
        <f>ABS(F40)</f>
        <v>2284.1963031385967</v>
      </c>
      <c r="H40" s="18">
        <f>F40^2</f>
        <v>5217552.751272032</v>
      </c>
      <c r="I40" s="23">
        <f>G40/B40</f>
        <v>0.39544541011710987</v>
      </c>
    </row>
    <row r="41" spans="1:9" x14ac:dyDescent="0.25">
      <c r="A41" s="11" t="s">
        <v>74</v>
      </c>
      <c r="B41" s="7">
        <v>4435.5758426966286</v>
      </c>
      <c r="C41" s="12">
        <v>34</v>
      </c>
      <c r="E41" s="19">
        <f>$B$57+$B$58*C41</f>
        <v>7999.115183824586</v>
      </c>
      <c r="F41" s="18">
        <f>B41-E41</f>
        <v>-3563.5393411279574</v>
      </c>
      <c r="G41" s="18">
        <f>ABS(F41)</f>
        <v>3563.5393411279574</v>
      </c>
      <c r="H41" s="18">
        <f>F41^2</f>
        <v>12698812.635766678</v>
      </c>
      <c r="I41" s="23">
        <f>G41/B41</f>
        <v>0.80339948351812818</v>
      </c>
    </row>
    <row r="42" spans="1:9" x14ac:dyDescent="0.25">
      <c r="A42" s="11" t="s">
        <v>75</v>
      </c>
      <c r="B42" s="7">
        <v>9447.9357798165147</v>
      </c>
      <c r="C42" s="12">
        <v>35</v>
      </c>
      <c r="E42" s="19">
        <f>$B$57+$B$58*C42</f>
        <v>7937.7720452798058</v>
      </c>
      <c r="F42" s="18">
        <f>B42-E42</f>
        <v>1510.1637345367089</v>
      </c>
      <c r="G42" s="18">
        <f>ABS(F42)</f>
        <v>1510.1637345367089</v>
      </c>
      <c r="H42" s="18">
        <f>F42^2</f>
        <v>2280594.5051098596</v>
      </c>
      <c r="I42" s="23">
        <f>G42/B42</f>
        <v>0.15984060113563106</v>
      </c>
    </row>
    <row r="43" spans="1:9" x14ac:dyDescent="0.25">
      <c r="A43" s="11" t="s">
        <v>76</v>
      </c>
      <c r="B43" s="7">
        <v>6293.375</v>
      </c>
      <c r="C43" s="12">
        <v>36</v>
      </c>
      <c r="E43" s="19">
        <f>$B$57+$B$58*C43</f>
        <v>7876.4289067350255</v>
      </c>
      <c r="F43" s="18">
        <f>B43-E43</f>
        <v>-1583.0539067350255</v>
      </c>
      <c r="G43" s="18">
        <f>ABS(F43)</f>
        <v>1583.0539067350255</v>
      </c>
      <c r="H43" s="18">
        <f>F43^2</f>
        <v>2506059.671629027</v>
      </c>
      <c r="I43" s="23">
        <f>G43/B43</f>
        <v>0.25154291723201389</v>
      </c>
    </row>
    <row r="44" spans="1:9" x14ac:dyDescent="0.25">
      <c r="A44" s="11" t="s">
        <v>77</v>
      </c>
      <c r="B44" s="7">
        <v>7303.7234042553191</v>
      </c>
      <c r="C44" s="12">
        <v>37</v>
      </c>
      <c r="E44" s="19">
        <f>$B$57+$B$58*C44</f>
        <v>7815.0857681902453</v>
      </c>
      <c r="F44" s="18">
        <f>B44-E44</f>
        <v>-511.36236393492618</v>
      </c>
      <c r="G44" s="18">
        <f>ABS(F44)</f>
        <v>511.36236393492618</v>
      </c>
      <c r="H44" s="18">
        <f>F44^2</f>
        <v>261491.4672491159</v>
      </c>
      <c r="I44" s="23">
        <f>G44/B44</f>
        <v>7.0013927914766669E-2</v>
      </c>
    </row>
    <row r="45" spans="1:9" x14ac:dyDescent="0.25">
      <c r="A45" s="11" t="s">
        <v>78</v>
      </c>
      <c r="B45" s="7">
        <v>8709.9626865671653</v>
      </c>
      <c r="C45" s="12">
        <v>38</v>
      </c>
      <c r="E45" s="19">
        <f>$B$57+$B$58*C45</f>
        <v>7753.7426296454651</v>
      </c>
      <c r="F45" s="18">
        <f>B45-E45</f>
        <v>956.22005692170023</v>
      </c>
      <c r="G45" s="18">
        <f>ABS(F45)</f>
        <v>956.22005692170023</v>
      </c>
      <c r="H45" s="18">
        <f>F45^2</f>
        <v>914356.7972593396</v>
      </c>
      <c r="I45" s="23">
        <f>G45/B45</f>
        <v>0.10978463299233406</v>
      </c>
    </row>
    <row r="46" spans="1:9" x14ac:dyDescent="0.25">
      <c r="A46" s="11" t="s">
        <v>79</v>
      </c>
      <c r="B46" s="7">
        <v>5162.0300751879704</v>
      </c>
      <c r="C46" s="12">
        <v>39</v>
      </c>
      <c r="E46" s="19">
        <f>$B$57+$B$58*C46</f>
        <v>7692.3994911006848</v>
      </c>
      <c r="F46" s="18">
        <f>B46-E46</f>
        <v>-2530.3694159127144</v>
      </c>
      <c r="G46" s="18">
        <f>ABS(F46)</f>
        <v>2530.3694159127144</v>
      </c>
      <c r="H46" s="18">
        <f>F46^2</f>
        <v>6402769.3809864512</v>
      </c>
      <c r="I46" s="23">
        <f>G46/B46</f>
        <v>0.49018881700734251</v>
      </c>
    </row>
    <row r="47" spans="1:9" x14ac:dyDescent="0.25">
      <c r="A47" s="11" t="s">
        <v>80</v>
      </c>
      <c r="B47" s="7">
        <v>10423.329959514169</v>
      </c>
      <c r="C47" s="12">
        <v>40</v>
      </c>
      <c r="E47" s="19">
        <f>$B$57+$B$58*C47</f>
        <v>7631.0563525559046</v>
      </c>
      <c r="F47" s="18">
        <f>B47-E47</f>
        <v>2792.2736069582643</v>
      </c>
      <c r="G47" s="18">
        <f>ABS(F47)</f>
        <v>2792.2736069582643</v>
      </c>
      <c r="H47" s="18">
        <f>F47^2</f>
        <v>7796791.8961157156</v>
      </c>
      <c r="I47" s="23">
        <f>G47/B47</f>
        <v>0.26788690541351834</v>
      </c>
    </row>
    <row r="48" spans="1:9" x14ac:dyDescent="0.25">
      <c r="A48" s="11" t="s">
        <v>81</v>
      </c>
      <c r="B48" s="7">
        <v>6034.891304347826</v>
      </c>
      <c r="C48" s="12">
        <v>41</v>
      </c>
      <c r="E48" s="19">
        <f>$B$57+$B$58*C48</f>
        <v>7569.7132140111244</v>
      </c>
      <c r="F48" s="18">
        <f>B48-E48</f>
        <v>-1534.8219096632984</v>
      </c>
      <c r="G48" s="18">
        <f>ABS(F48)</f>
        <v>1534.8219096632984</v>
      </c>
      <c r="H48" s="18">
        <f>F48^2</f>
        <v>2355678.2943824939</v>
      </c>
      <c r="I48" s="23">
        <f>G48/B48</f>
        <v>0.25432469820252418</v>
      </c>
    </row>
    <row r="49" spans="1:9" x14ac:dyDescent="0.25">
      <c r="A49" s="11" t="s">
        <v>82</v>
      </c>
      <c r="B49" s="7">
        <v>7960</v>
      </c>
      <c r="C49" s="12">
        <v>42</v>
      </c>
      <c r="E49" s="19">
        <f>$B$57+$B$58*C49</f>
        <v>7508.3700754663441</v>
      </c>
      <c r="F49" s="18">
        <f>B49-E49</f>
        <v>451.62992453365587</v>
      </c>
      <c r="G49" s="18">
        <f>ABS(F49)</f>
        <v>451.62992453365587</v>
      </c>
      <c r="H49" s="18">
        <f>F49^2</f>
        <v>203969.58873427569</v>
      </c>
      <c r="I49" s="23">
        <f>G49/B49</f>
        <v>5.673742770523315E-2</v>
      </c>
    </row>
    <row r="50" spans="1:9" x14ac:dyDescent="0.25">
      <c r="A50" s="11" t="s">
        <v>83</v>
      </c>
      <c r="B50" s="7">
        <v>8489.5967741935492</v>
      </c>
      <c r="C50" s="12">
        <v>43</v>
      </c>
      <c r="E50" s="19">
        <f>$B$57+$B$58*C50</f>
        <v>7447.0269369215639</v>
      </c>
      <c r="F50" s="18">
        <f>B50-E50</f>
        <v>1042.5698372719853</v>
      </c>
      <c r="G50" s="18">
        <f>ABS(F50)</f>
        <v>1042.5698372719853</v>
      </c>
      <c r="H50" s="18">
        <f>F50^2</f>
        <v>1086951.8655893339</v>
      </c>
      <c r="I50" s="23">
        <f>G50/B50</f>
        <v>0.12280557781509263</v>
      </c>
    </row>
    <row r="51" spans="1:9" x14ac:dyDescent="0.25">
      <c r="A51" s="11" t="s">
        <v>84</v>
      </c>
      <c r="B51" s="7">
        <v>5750.740979381444</v>
      </c>
      <c r="C51" s="12">
        <v>44</v>
      </c>
      <c r="E51" s="19">
        <f>$B$57+$B$58*C51</f>
        <v>7385.6837983767846</v>
      </c>
      <c r="F51" s="18">
        <f>B51-E51</f>
        <v>-1634.9428189953405</v>
      </c>
      <c r="G51" s="18">
        <f>ABS(F51)</f>
        <v>1634.9428189953405</v>
      </c>
      <c r="H51" s="18">
        <f>F51^2</f>
        <v>2673038.021384431</v>
      </c>
      <c r="I51" s="23">
        <f>G51/B51</f>
        <v>0.28430124480605573</v>
      </c>
    </row>
    <row r="52" spans="1:9" x14ac:dyDescent="0.25">
      <c r="A52" s="11" t="s">
        <v>85</v>
      </c>
      <c r="B52" s="7">
        <v>9902.1634615384628</v>
      </c>
      <c r="C52" s="12">
        <v>45</v>
      </c>
      <c r="E52" s="19">
        <f>$B$57+$B$58*C52</f>
        <v>7324.3406598320043</v>
      </c>
      <c r="F52" s="18">
        <f>B52-E52</f>
        <v>2577.8228017064584</v>
      </c>
      <c r="G52" s="18">
        <f>ABS(F52)</f>
        <v>2577.8228017064584</v>
      </c>
      <c r="H52" s="18">
        <f>F52^2</f>
        <v>6645170.3969977349</v>
      </c>
      <c r="I52" s="23">
        <f>G52/B52</f>
        <v>0.26032925145288921</v>
      </c>
    </row>
    <row r="53" spans="1:9" x14ac:dyDescent="0.25">
      <c r="A53" s="11" t="s">
        <v>86</v>
      </c>
      <c r="B53" s="7">
        <v>5785.5337078651683</v>
      </c>
      <c r="C53" s="12">
        <v>46</v>
      </c>
      <c r="E53" s="19">
        <f>$B$57+$B$58*C53</f>
        <v>7262.9975212872241</v>
      </c>
      <c r="F53" s="18">
        <f>B53-E53</f>
        <v>-1477.4638134220559</v>
      </c>
      <c r="G53" s="18">
        <f>ABS(F53)</f>
        <v>1477.4638134220559</v>
      </c>
      <c r="H53" s="18">
        <f>F53^2</f>
        <v>2182899.3199716434</v>
      </c>
      <c r="I53" s="23">
        <f>G53/B53</f>
        <v>0.25537208631478742</v>
      </c>
    </row>
    <row r="54" spans="1:9" x14ac:dyDescent="0.25">
      <c r="A54" s="11" t="s">
        <v>87</v>
      </c>
      <c r="B54" s="7">
        <v>3936.639908256881</v>
      </c>
      <c r="C54" s="12">
        <v>47</v>
      </c>
      <c r="E54" s="19">
        <f>$B$57+$B$58*C54</f>
        <v>7201.6543827424439</v>
      </c>
      <c r="F54" s="18">
        <f>B54-E54</f>
        <v>-3265.0144744855629</v>
      </c>
      <c r="G54" s="18">
        <f>ABS(F54)</f>
        <v>3265.0144744855629</v>
      </c>
      <c r="H54" s="18">
        <f>F54^2</f>
        <v>10660319.518600237</v>
      </c>
      <c r="I54" s="23">
        <f>G54/B54</f>
        <v>0.82939119415961271</v>
      </c>
    </row>
    <row r="55" spans="1:9" ht="15.75" thickBot="1" x14ac:dyDescent="0.3">
      <c r="A55" s="13" t="s">
        <v>88</v>
      </c>
      <c r="B55" s="14">
        <v>5149.125</v>
      </c>
      <c r="C55" s="12">
        <v>48</v>
      </c>
      <c r="E55" s="25">
        <f>$B$57+$B$58*C55</f>
        <v>7140.3112441976637</v>
      </c>
      <c r="F55" s="17">
        <f>B55-E55</f>
        <v>-1991.1862441976637</v>
      </c>
      <c r="G55" s="17">
        <f>ABS(F55)</f>
        <v>1991.1862441976637</v>
      </c>
      <c r="H55" s="17">
        <f>F55^2</f>
        <v>3964822.6590819978</v>
      </c>
      <c r="I55" s="26">
        <f>G55/B55</f>
        <v>0.38670380777271163</v>
      </c>
    </row>
    <row r="56" spans="1:9" ht="15.75" thickBot="1" x14ac:dyDescent="0.3">
      <c r="E56" s="20" t="s">
        <v>32</v>
      </c>
      <c r="F56" s="21">
        <f>SUM(F8:F55)</f>
        <v>1.1777956387959421E-10</v>
      </c>
      <c r="G56" s="21">
        <f>SUM(G8:G55)</f>
        <v>114145.81108823244</v>
      </c>
      <c r="H56" s="21">
        <f>SUM(H8:H55)</f>
        <v>464991150.5197823</v>
      </c>
      <c r="I56" s="22">
        <f>SUM(I8:I55)</f>
        <v>16.953017358093099</v>
      </c>
    </row>
    <row r="57" spans="1:9" x14ac:dyDescent="0.25">
      <c r="A57" s="28" t="s">
        <v>30</v>
      </c>
      <c r="B57" s="35">
        <f>INTERCEPT(B8:B55,C8:C55)</f>
        <v>10084.781894347112</v>
      </c>
      <c r="E57" s="27" t="s">
        <v>17</v>
      </c>
      <c r="F57" s="24">
        <f>AVERAGE(F8:F55)</f>
        <v>2.4537409141582125E-12</v>
      </c>
      <c r="G57" s="24">
        <f>AVERAGE(G8:G55)</f>
        <v>2378.0377310048425</v>
      </c>
      <c r="H57" s="24">
        <f>AVERAGE(H8:H55)</f>
        <v>9687315.6358287986</v>
      </c>
      <c r="I57" s="32">
        <f>AVERAGE(I8:I55)</f>
        <v>0.35318786162693955</v>
      </c>
    </row>
    <row r="58" spans="1:9" ht="15.75" thickBot="1" x14ac:dyDescent="0.3">
      <c r="A58" s="29" t="s">
        <v>31</v>
      </c>
      <c r="B58" s="34">
        <f>SLOPE(B8:B55,C8:C55)</f>
        <v>-61.343138544780174</v>
      </c>
      <c r="E58" s="27"/>
      <c r="F58" s="24" t="s">
        <v>33</v>
      </c>
      <c r="G58" s="24" t="s">
        <v>34</v>
      </c>
      <c r="H58" s="24" t="s">
        <v>35</v>
      </c>
      <c r="I58" s="33" t="s">
        <v>36</v>
      </c>
    </row>
    <row r="59" spans="1:9" x14ac:dyDescent="0.25">
      <c r="E59" s="27"/>
      <c r="F59" s="24"/>
      <c r="G59" s="24" t="s">
        <v>37</v>
      </c>
      <c r="H59" s="24">
        <f>STEYX(B8:B55,C8:C55)</f>
        <v>3179.3872479094434</v>
      </c>
      <c r="I59" s="33"/>
    </row>
    <row r="60" spans="1:9" x14ac:dyDescent="0.25">
      <c r="A60" s="16" t="s">
        <v>24</v>
      </c>
      <c r="B60" s="16">
        <f>$B$57+$B$58*C60</f>
        <v>7078.9681056528834</v>
      </c>
      <c r="C60" s="15">
        <v>49</v>
      </c>
      <c r="E60" s="27"/>
      <c r="F60" s="24"/>
      <c r="G60" s="24"/>
      <c r="H60" s="24"/>
      <c r="I60" s="33"/>
    </row>
    <row r="61" spans="1:9" x14ac:dyDescent="0.25">
      <c r="E61" s="27"/>
      <c r="F61" s="24"/>
      <c r="G61" s="24" t="s">
        <v>38</v>
      </c>
      <c r="H61" s="24">
        <f>CORREL(B8:B55,C8:C55)</f>
        <v>-0.26339499703668035</v>
      </c>
      <c r="I61" s="33"/>
    </row>
    <row r="62" spans="1:9" ht="15.75" thickBot="1" x14ac:dyDescent="0.3">
      <c r="E62" s="29"/>
      <c r="F62" s="30"/>
      <c r="G62" s="31" t="s">
        <v>39</v>
      </c>
      <c r="H62" s="30">
        <f>H61*H61</f>
        <v>6.9376924463952841E-2</v>
      </c>
      <c r="I62" s="34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</dc:creator>
  <cp:lastModifiedBy>Arno</cp:lastModifiedBy>
  <dcterms:created xsi:type="dcterms:W3CDTF">2018-10-08T08:09:20Z</dcterms:created>
  <dcterms:modified xsi:type="dcterms:W3CDTF">2018-10-08T08:30:38Z</dcterms:modified>
</cp:coreProperties>
</file>