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Verster\Documents\chalique-nail-studio-management-system\Documentation\"/>
    </mc:Choice>
  </mc:AlternateContent>
  <bookViews>
    <workbookView xWindow="0" yWindow="0" windowWidth="20390" windowHeight="7370" activeTab="1" xr2:uid="{00000000-000D-0000-FFFF-FFFF00000000}"/>
  </bookViews>
  <sheets>
    <sheet name="Cost-benefit analysis" sheetId="1" r:id="rId1"/>
    <sheet name="Feasibility matri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7" i="1" l="1"/>
  <c r="B8" i="1" s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R17" i="1"/>
  <c r="R18" i="1"/>
  <c r="R19" i="1"/>
  <c r="R20" i="1"/>
  <c r="R21" i="1"/>
  <c r="R16" i="1"/>
  <c r="Q21" i="1"/>
  <c r="Q17" i="1"/>
  <c r="Q18" i="1"/>
  <c r="Q19" i="1"/>
  <c r="Q20" i="1"/>
  <c r="Q16" i="1"/>
  <c r="P17" i="1"/>
  <c r="P18" i="1"/>
  <c r="P19" i="1"/>
  <c r="P20" i="1"/>
  <c r="P21" i="1"/>
  <c r="O21" i="1"/>
  <c r="O17" i="1"/>
  <c r="O18" i="1"/>
  <c r="O19" i="1"/>
  <c r="O20" i="1"/>
  <c r="O16" i="1"/>
  <c r="P16" i="1"/>
  <c r="H7" i="1"/>
  <c r="G7" i="1"/>
  <c r="F7" i="1"/>
  <c r="E7" i="1"/>
  <c r="D7" i="1"/>
  <c r="C7" i="1"/>
  <c r="H6" i="1"/>
  <c r="G6" i="1"/>
  <c r="F6" i="1"/>
  <c r="E6" i="1"/>
  <c r="D6" i="1"/>
  <c r="C6" i="1"/>
  <c r="B6" i="1"/>
  <c r="N12" i="1"/>
  <c r="O9" i="1"/>
  <c r="P9" i="1" s="1"/>
  <c r="H5" i="1" s="1"/>
  <c r="O8" i="1"/>
  <c r="P8" i="1" s="1"/>
  <c r="G5" i="1" s="1"/>
  <c r="O7" i="1"/>
  <c r="P7" i="1" s="1"/>
  <c r="F5" i="1" s="1"/>
  <c r="O6" i="1"/>
  <c r="P6" i="1" s="1"/>
  <c r="E5" i="1" s="1"/>
  <c r="O5" i="1"/>
  <c r="P5" i="1" s="1"/>
  <c r="D5" i="1" s="1"/>
  <c r="O4" i="1"/>
  <c r="P4" i="1" s="1"/>
  <c r="C5" i="1" s="1"/>
  <c r="B5" i="1"/>
  <c r="N3" i="1"/>
  <c r="O3" i="1"/>
  <c r="P3" i="1" s="1"/>
  <c r="N5" i="1"/>
  <c r="N6" i="1"/>
  <c r="N7" i="1"/>
  <c r="N8" i="1"/>
  <c r="N9" i="1"/>
  <c r="N4" i="1"/>
  <c r="M4" i="1"/>
  <c r="B15" i="1" l="1"/>
  <c r="C8" i="1"/>
  <c r="C15" i="1" l="1"/>
  <c r="D8" i="1"/>
  <c r="D15" i="1" l="1"/>
  <c r="E8" i="1"/>
  <c r="F8" i="1" l="1"/>
  <c r="E15" i="1"/>
  <c r="G8" i="1" l="1"/>
  <c r="F15" i="1"/>
  <c r="H8" i="1" l="1"/>
  <c r="H15" i="1" s="1"/>
  <c r="G15" i="1"/>
</calcChain>
</file>

<file path=xl/sharedStrings.xml><?xml version="1.0" encoding="utf-8"?>
<sst xmlns="http://schemas.openxmlformats.org/spreadsheetml/2006/main" count="76" uniqueCount="70">
  <si>
    <t>Cash flow Descriotion</t>
  </si>
  <si>
    <t>Year 0</t>
  </si>
  <si>
    <t>Year 1</t>
  </si>
  <si>
    <t>Year 2</t>
  </si>
  <si>
    <t>Year 3</t>
  </si>
  <si>
    <t>Year 4</t>
  </si>
  <si>
    <t>Year 5</t>
  </si>
  <si>
    <t>Year 6</t>
  </si>
  <si>
    <t>Development Cost:</t>
  </si>
  <si>
    <t>Operation and maintanance:</t>
  </si>
  <si>
    <t>Discount factor (5%):</t>
  </si>
  <si>
    <t>Benefits derieved from operation of new system:</t>
  </si>
  <si>
    <t>Cumulative time-adjusted costs over lifetime:</t>
  </si>
  <si>
    <t>Time adjusted costs(Adjusted to present value):</t>
  </si>
  <si>
    <t>Time-adjusted benefits (current of present value):</t>
  </si>
  <si>
    <t>Cumulative time-adjusted benefits over lifetime:</t>
  </si>
  <si>
    <t>Cumulative lifetime time - adjusted costs + benefits</t>
  </si>
  <si>
    <t>Year</t>
  </si>
  <si>
    <t>Time monthly</t>
  </si>
  <si>
    <t>Total annual time</t>
  </si>
  <si>
    <t>Annual Cost</t>
  </si>
  <si>
    <t>Monthly cost per hour</t>
  </si>
  <si>
    <t>Cost of system maintanace</t>
  </si>
  <si>
    <t>Discount factor</t>
  </si>
  <si>
    <t>Formula</t>
  </si>
  <si>
    <t>Benefits of system maintanace</t>
  </si>
  <si>
    <t>Hourly benefit</t>
  </si>
  <si>
    <t>Weekly number of hours</t>
  </si>
  <si>
    <t>Weekly income benefit</t>
  </si>
  <si>
    <t>Annual benefit</t>
  </si>
  <si>
    <t>Holiday time benefit lost</t>
  </si>
  <si>
    <t>Actual benefit</t>
  </si>
  <si>
    <t>Weighting</t>
  </si>
  <si>
    <t>Candidate 1</t>
  </si>
  <si>
    <t>Candidate 2</t>
  </si>
  <si>
    <t>Candidate 3</t>
  </si>
  <si>
    <t>Description</t>
  </si>
  <si>
    <t>Operational feasibility</t>
  </si>
  <si>
    <t>Cultural Feasibility</t>
  </si>
  <si>
    <t>Technical feasibility</t>
  </si>
  <si>
    <t>Schedule feasibility</t>
  </si>
  <si>
    <t>Legal feasibility</t>
  </si>
  <si>
    <t xml:space="preserve">Economic feasibility 
</t>
  </si>
  <si>
    <t>Cost to develop:</t>
  </si>
  <si>
    <t>Payback (discounted)</t>
  </si>
  <si>
    <t>Detailed calculation</t>
  </si>
  <si>
    <t>New in-house development using C# and MS Access</t>
  </si>
  <si>
    <t>New in-house development using C++ and SQL</t>
  </si>
  <si>
    <t>Same as candidate 2</t>
  </si>
  <si>
    <t>No foreseeable problems.           Score : 100</t>
  </si>
  <si>
    <t xml:space="preserve">Client requirements and functionality are fully supported. Score: 100
</t>
  </si>
  <si>
    <t xml:space="preserve">Alternate interface may not suit user. Score 70
</t>
  </si>
  <si>
    <t xml:space="preserve">Supports minimal requirements. Unsuited for functionality required.              Score: 30
</t>
  </si>
  <si>
    <t xml:space="preserve">Support for most of client requirements and some functionality. Concerns about ease of use.      Score: 60
</t>
  </si>
  <si>
    <t xml:space="preserve">Works well, exceptions include minor bugs in input, unexpected crashes, long startup time. Score: 80
</t>
  </si>
  <si>
    <t xml:space="preserve">Works flawlessly, no bugs but may crash under strain
Score: 90
</t>
  </si>
  <si>
    <t>Works perfectly. Score 100</t>
  </si>
  <si>
    <t>9 months.       Score: 100</t>
  </si>
  <si>
    <t>18 - 30 months.   Score: 50</t>
  </si>
  <si>
    <t>Less than year.   Score: 80</t>
  </si>
  <si>
    <t xml:space="preserve">No foreseeable problems
Score: 100
</t>
  </si>
  <si>
    <t>Weighted score</t>
  </si>
  <si>
    <t>48 months</t>
  </si>
  <si>
    <t>3 years</t>
  </si>
  <si>
    <t>Within 1 year</t>
  </si>
  <si>
    <t>See cost benefit analysis</t>
  </si>
  <si>
    <t>-</t>
  </si>
  <si>
    <t>Net present value:                   (After 6 years)</t>
  </si>
  <si>
    <t>Approx: R30 000</t>
  </si>
  <si>
    <t>Approx: R10 000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</si>
</sst>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6" fontId="0" fillId="0" borderId="1" xfId="0" applyNumberForma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opLeftCell="A10" workbookViewId="0">
      <selection activeCell="H15" sqref="H15"/>
    </sheetView>
  </sheetViews>
  <sheetFormatPr defaultRowHeight="14.5" x14ac:dyDescent="0.35"/>
  <cols>
    <col min="1" max="1" width="26.7265625" customWidth="1"/>
    <col min="12" max="12" width="7.26953125" customWidth="1"/>
    <col min="13" max="13" width="14.453125" bestFit="1" customWidth="1"/>
    <col min="14" max="14" width="16.54296875" bestFit="1" customWidth="1"/>
    <col min="15" max="15" width="12.453125" bestFit="1" customWidth="1"/>
    <col min="16" max="16" width="11.54296875" bestFit="1" customWidth="1"/>
  </cols>
  <sheetData>
    <row r="1" spans="1:18" x14ac:dyDescent="0.35">
      <c r="L1" s="13" t="s">
        <v>22</v>
      </c>
      <c r="M1" s="13"/>
      <c r="N1" s="13"/>
      <c r="O1" s="13"/>
      <c r="P1" s="13"/>
    </row>
    <row r="2" spans="1:18" x14ac:dyDescent="0.35">
      <c r="A2" s="1" t="s">
        <v>0</v>
      </c>
      <c r="B2" s="5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L2" s="1" t="s">
        <v>17</v>
      </c>
      <c r="M2" s="1" t="s">
        <v>18</v>
      </c>
      <c r="N2" s="1" t="s">
        <v>19</v>
      </c>
      <c r="O2" s="1" t="s">
        <v>21</v>
      </c>
      <c r="P2" s="1" t="s">
        <v>20</v>
      </c>
    </row>
    <row r="3" spans="1:18" x14ac:dyDescent="0.35">
      <c r="A3" s="7"/>
      <c r="H3" s="10"/>
      <c r="L3" s="1">
        <v>0</v>
      </c>
      <c r="M3" s="1">
        <v>0</v>
      </c>
      <c r="N3" s="1">
        <f>(M3*12)</f>
        <v>0</v>
      </c>
      <c r="O3" s="1">
        <f>(150*M3)</f>
        <v>0</v>
      </c>
      <c r="P3" s="1">
        <f>(O3*12)</f>
        <v>0</v>
      </c>
    </row>
    <row r="4" spans="1:18" x14ac:dyDescent="0.35">
      <c r="A4" s="9" t="s">
        <v>8</v>
      </c>
      <c r="B4" s="1">
        <f>(-130000)</f>
        <v>-130000</v>
      </c>
      <c r="C4" s="1"/>
      <c r="D4" s="1"/>
      <c r="E4" s="1"/>
      <c r="F4" s="1"/>
      <c r="G4" s="1"/>
      <c r="H4" s="1"/>
      <c r="L4" s="1">
        <v>1</v>
      </c>
      <c r="M4" s="1">
        <f>3</f>
        <v>3</v>
      </c>
      <c r="N4" s="1">
        <f>(M4*12)</f>
        <v>36</v>
      </c>
      <c r="O4" s="1">
        <f>(-150*M4)</f>
        <v>-450</v>
      </c>
      <c r="P4" s="1">
        <f>(O4*12)</f>
        <v>-5400</v>
      </c>
    </row>
    <row r="5" spans="1:18" x14ac:dyDescent="0.35">
      <c r="A5" s="3" t="s">
        <v>9</v>
      </c>
      <c r="B5" s="11">
        <f>P3</f>
        <v>0</v>
      </c>
      <c r="C5" s="11">
        <f>P4</f>
        <v>-5400</v>
      </c>
      <c r="D5" s="11">
        <f>P5</f>
        <v>-5760</v>
      </c>
      <c r="E5" s="11">
        <f>P6</f>
        <v>-6120</v>
      </c>
      <c r="F5" s="11">
        <f>P7</f>
        <v>-6480</v>
      </c>
      <c r="G5" s="11">
        <f>P8</f>
        <v>-7020</v>
      </c>
      <c r="H5" s="11">
        <f>P9</f>
        <v>-7560</v>
      </c>
      <c r="L5" s="1">
        <v>2</v>
      </c>
      <c r="M5" s="1">
        <v>3</v>
      </c>
      <c r="N5" s="1">
        <f t="shared" ref="N5:N9" si="0">(M5*12)</f>
        <v>36</v>
      </c>
      <c r="O5" s="1">
        <f>(-160*M5)</f>
        <v>-480</v>
      </c>
      <c r="P5" s="1">
        <f t="shared" ref="P5:P9" si="1">(O5*12)</f>
        <v>-5760</v>
      </c>
    </row>
    <row r="6" spans="1:18" x14ac:dyDescent="0.35">
      <c r="A6" s="1" t="s">
        <v>10</v>
      </c>
      <c r="B6" s="1">
        <f>POWER($N$12, 0)</f>
        <v>1</v>
      </c>
      <c r="C6" s="1">
        <f>POWER($N$12, 1)</f>
        <v>0.95238095238095233</v>
      </c>
      <c r="D6" s="1">
        <f>POWER($N$12, 2)</f>
        <v>0.90702947845804982</v>
      </c>
      <c r="E6" s="1">
        <f>POWER($N$12, 3)</f>
        <v>0.86383759853147601</v>
      </c>
      <c r="F6" s="1">
        <f>POWER($N$12, 4)</f>
        <v>0.82270247479188185</v>
      </c>
      <c r="G6" s="1">
        <f>POWER($N$12, 5)</f>
        <v>0.78352616646845885</v>
      </c>
      <c r="H6" s="1">
        <f>POWER($N$12, 6)</f>
        <v>0.7462153966366275</v>
      </c>
      <c r="L6" s="1">
        <v>3</v>
      </c>
      <c r="M6" s="1">
        <v>3</v>
      </c>
      <c r="N6" s="1">
        <f t="shared" si="0"/>
        <v>36</v>
      </c>
      <c r="O6" s="1">
        <f>(-170*M6)</f>
        <v>-510</v>
      </c>
      <c r="P6" s="1">
        <f t="shared" si="1"/>
        <v>-6120</v>
      </c>
    </row>
    <row r="7" spans="1:18" ht="29" x14ac:dyDescent="0.35">
      <c r="A7" s="3" t="s">
        <v>13</v>
      </c>
      <c r="B7" s="1">
        <f>(B6*B4)</f>
        <v>-130000</v>
      </c>
      <c r="C7" s="1">
        <f t="shared" ref="C7:H7" si="2">(C5*C6)</f>
        <v>-5142.8571428571422</v>
      </c>
      <c r="D7" s="1">
        <f t="shared" si="2"/>
        <v>-5224.4897959183672</v>
      </c>
      <c r="E7" s="1">
        <f t="shared" si="2"/>
        <v>-5286.6861030126329</v>
      </c>
      <c r="F7" s="1">
        <f t="shared" si="2"/>
        <v>-5331.1120366513942</v>
      </c>
      <c r="G7" s="1">
        <f t="shared" si="2"/>
        <v>-5500.3536886085813</v>
      </c>
      <c r="H7" s="1">
        <f t="shared" si="2"/>
        <v>-5641.3883985729035</v>
      </c>
      <c r="L7" s="1">
        <v>4</v>
      </c>
      <c r="M7" s="1">
        <v>3</v>
      </c>
      <c r="N7" s="1">
        <f t="shared" si="0"/>
        <v>36</v>
      </c>
      <c r="O7" s="1">
        <f>(-180*M7)</f>
        <v>-540</v>
      </c>
      <c r="P7" s="1">
        <f t="shared" si="1"/>
        <v>-6480</v>
      </c>
    </row>
    <row r="8" spans="1:18" ht="29" x14ac:dyDescent="0.35">
      <c r="A8" s="3" t="s">
        <v>12</v>
      </c>
      <c r="B8" s="1">
        <f>(B7)</f>
        <v>-130000</v>
      </c>
      <c r="C8" s="1">
        <f t="shared" ref="C8:H8" si="3">(B8+C7)</f>
        <v>-135142.85714285713</v>
      </c>
      <c r="D8" s="1">
        <f t="shared" si="3"/>
        <v>-140367.3469387755</v>
      </c>
      <c r="E8" s="1">
        <f t="shared" si="3"/>
        <v>-145654.03304178815</v>
      </c>
      <c r="F8" s="1">
        <f t="shared" si="3"/>
        <v>-150985.14507843956</v>
      </c>
      <c r="G8" s="1">
        <f t="shared" si="3"/>
        <v>-156485.49876704815</v>
      </c>
      <c r="H8" s="1">
        <f t="shared" si="3"/>
        <v>-162126.88716562104</v>
      </c>
      <c r="L8" s="1">
        <v>5</v>
      </c>
      <c r="M8" s="1">
        <v>3</v>
      </c>
      <c r="N8" s="1">
        <f t="shared" si="0"/>
        <v>36</v>
      </c>
      <c r="O8" s="1">
        <f>(-195*M8)</f>
        <v>-585</v>
      </c>
      <c r="P8" s="1">
        <f t="shared" si="1"/>
        <v>-7020</v>
      </c>
    </row>
    <row r="9" spans="1:18" x14ac:dyDescent="0.35">
      <c r="A9" s="7"/>
      <c r="H9" s="6"/>
      <c r="L9" s="1">
        <v>6</v>
      </c>
      <c r="M9" s="1">
        <v>3</v>
      </c>
      <c r="N9" s="1">
        <f t="shared" si="0"/>
        <v>36</v>
      </c>
      <c r="O9" s="1">
        <f>(-210*M9)</f>
        <v>-630</v>
      </c>
      <c r="P9" s="1">
        <f t="shared" si="1"/>
        <v>-7560</v>
      </c>
    </row>
    <row r="10" spans="1:18" ht="29" x14ac:dyDescent="0.35">
      <c r="A10" s="3" t="s">
        <v>11</v>
      </c>
      <c r="B10" s="1">
        <f>(0)</f>
        <v>0</v>
      </c>
      <c r="C10" s="1">
        <f>(R16)</f>
        <v>25010</v>
      </c>
      <c r="D10" s="1">
        <f>(R17)</f>
        <v>30012</v>
      </c>
      <c r="E10" s="1">
        <f>(R18)</f>
        <v>32513</v>
      </c>
      <c r="F10" s="1">
        <f>(R19)</f>
        <v>37515</v>
      </c>
      <c r="G10" s="1">
        <f>(R20)</f>
        <v>42517</v>
      </c>
      <c r="H10" s="1">
        <f>(R21)</f>
        <v>50020</v>
      </c>
    </row>
    <row r="11" spans="1:18" x14ac:dyDescent="0.35">
      <c r="A11" s="3" t="s">
        <v>10</v>
      </c>
      <c r="B11" s="1">
        <f>POWER($N$12, 0)</f>
        <v>1</v>
      </c>
      <c r="C11" s="1">
        <f>POWER($N$12, 1)</f>
        <v>0.95238095238095233</v>
      </c>
      <c r="D11" s="1">
        <f>POWER($N$12, 2)</f>
        <v>0.90702947845804982</v>
      </c>
      <c r="E11" s="1">
        <f>POWER($N$12, 3)</f>
        <v>0.86383759853147601</v>
      </c>
      <c r="F11" s="1">
        <f>POWER($N$12, 4)</f>
        <v>0.82270247479188185</v>
      </c>
      <c r="G11" s="1">
        <f>POWER($N$12, 5)</f>
        <v>0.78352616646845885</v>
      </c>
      <c r="H11" s="1">
        <f>POWER($N$12, 6)</f>
        <v>0.7462153966366275</v>
      </c>
      <c r="M11" s="1" t="s">
        <v>23</v>
      </c>
      <c r="N11" s="2">
        <v>0.05</v>
      </c>
    </row>
    <row r="12" spans="1:18" ht="29" x14ac:dyDescent="0.35">
      <c r="A12" s="3" t="s">
        <v>14</v>
      </c>
      <c r="B12" s="1">
        <f t="shared" ref="B12:H12" si="4">(B10*B11)</f>
        <v>0</v>
      </c>
      <c r="C12" s="1">
        <f t="shared" si="4"/>
        <v>23819.047619047618</v>
      </c>
      <c r="D12" s="1">
        <f t="shared" si="4"/>
        <v>27221.768707482992</v>
      </c>
      <c r="E12" s="1">
        <f t="shared" si="4"/>
        <v>28085.95184105388</v>
      </c>
      <c r="F12" s="1">
        <f t="shared" si="4"/>
        <v>30863.683341817446</v>
      </c>
      <c r="G12" s="1">
        <f t="shared" si="4"/>
        <v>33313.182019739463</v>
      </c>
      <c r="H12" s="1">
        <f t="shared" si="4"/>
        <v>37325.694139764106</v>
      </c>
      <c r="M12" s="1" t="s">
        <v>24</v>
      </c>
      <c r="N12" s="1">
        <f>1/(1+N11)</f>
        <v>0.95238095238095233</v>
      </c>
    </row>
    <row r="13" spans="1:18" ht="29.25" customHeight="1" x14ac:dyDescent="0.35">
      <c r="A13" s="3" t="s">
        <v>15</v>
      </c>
      <c r="B13" s="1">
        <f>(B12)</f>
        <v>0</v>
      </c>
      <c r="C13" s="1">
        <f t="shared" ref="C13:H13" si="5">(B13+C12)</f>
        <v>23819.047619047618</v>
      </c>
      <c r="D13" s="1">
        <f t="shared" si="5"/>
        <v>51040.816326530607</v>
      </c>
      <c r="E13" s="1">
        <f t="shared" si="5"/>
        <v>79126.768167584494</v>
      </c>
      <c r="F13" s="1">
        <f t="shared" si="5"/>
        <v>109990.45150940194</v>
      </c>
      <c r="G13" s="1">
        <f t="shared" si="5"/>
        <v>143303.6335291414</v>
      </c>
      <c r="H13" s="1">
        <f t="shared" si="5"/>
        <v>180629.32766890549</v>
      </c>
    </row>
    <row r="14" spans="1:18" ht="19.5" customHeight="1" x14ac:dyDescent="0.35">
      <c r="A14" s="8"/>
      <c r="H14" s="6"/>
      <c r="L14" s="13" t="s">
        <v>25</v>
      </c>
      <c r="M14" s="13"/>
      <c r="N14" s="13"/>
      <c r="O14" s="13"/>
      <c r="P14" s="13"/>
      <c r="Q14" s="13"/>
      <c r="R14" s="13"/>
    </row>
    <row r="15" spans="1:18" ht="58" x14ac:dyDescent="0.35">
      <c r="A15" s="3" t="s">
        <v>16</v>
      </c>
      <c r="B15" s="1">
        <f t="shared" ref="B15:H15" si="6">(B13+B8)</f>
        <v>-130000</v>
      </c>
      <c r="C15" s="1">
        <f t="shared" si="6"/>
        <v>-111323.80952380951</v>
      </c>
      <c r="D15" s="1">
        <f t="shared" si="6"/>
        <v>-89326.530612244896</v>
      </c>
      <c r="E15" s="1">
        <f t="shared" si="6"/>
        <v>-66527.264874203654</v>
      </c>
      <c r="F15" s="1">
        <f t="shared" si="6"/>
        <v>-40994.693569037612</v>
      </c>
      <c r="G15" s="1">
        <f t="shared" si="6"/>
        <v>-13181.86523790675</v>
      </c>
      <c r="H15" s="1">
        <f t="shared" si="6"/>
        <v>18502.440503284452</v>
      </c>
      <c r="L15" s="3" t="s">
        <v>17</v>
      </c>
      <c r="M15" s="3" t="s">
        <v>26</v>
      </c>
      <c r="N15" s="3" t="s">
        <v>27</v>
      </c>
      <c r="O15" s="3" t="s">
        <v>28</v>
      </c>
      <c r="P15" s="3" t="s">
        <v>29</v>
      </c>
      <c r="Q15" s="4" t="s">
        <v>30</v>
      </c>
      <c r="R15" s="4" t="s">
        <v>31</v>
      </c>
    </row>
    <row r="16" spans="1:18" x14ac:dyDescent="0.35">
      <c r="L16" s="1">
        <v>1</v>
      </c>
      <c r="M16" s="1">
        <v>10</v>
      </c>
      <c r="N16" s="1">
        <v>50</v>
      </c>
      <c r="O16" s="1">
        <f>(N16*M16)</f>
        <v>500</v>
      </c>
      <c r="P16" s="1">
        <f>(O16*52)</f>
        <v>26000</v>
      </c>
      <c r="Q16" s="1">
        <f>(11*9)*M16</f>
        <v>990</v>
      </c>
      <c r="R16" s="1">
        <f>(P16-Q16)</f>
        <v>25010</v>
      </c>
    </row>
    <row r="17" spans="12:18" x14ac:dyDescent="0.35">
      <c r="L17" s="1">
        <v>2</v>
      </c>
      <c r="M17" s="1">
        <v>12</v>
      </c>
      <c r="N17" s="1">
        <v>50</v>
      </c>
      <c r="O17" s="1">
        <f t="shared" ref="O17:O20" si="7">(N17*M17)</f>
        <v>600</v>
      </c>
      <c r="P17" s="1">
        <f t="shared" ref="P17:P21" si="8">(O17*52)</f>
        <v>31200</v>
      </c>
      <c r="Q17" s="1">
        <f t="shared" ref="Q17:Q20" si="9">(11*9)*M17</f>
        <v>1188</v>
      </c>
      <c r="R17" s="1">
        <f t="shared" ref="R17:R21" si="10">(P17-Q17)</f>
        <v>30012</v>
      </c>
    </row>
    <row r="18" spans="12:18" x14ac:dyDescent="0.35">
      <c r="L18" s="1">
        <v>3</v>
      </c>
      <c r="M18" s="1">
        <v>13</v>
      </c>
      <c r="N18" s="1">
        <v>50</v>
      </c>
      <c r="O18" s="1">
        <f t="shared" si="7"/>
        <v>650</v>
      </c>
      <c r="P18" s="1">
        <f t="shared" si="8"/>
        <v>33800</v>
      </c>
      <c r="Q18" s="1">
        <f t="shared" si="9"/>
        <v>1287</v>
      </c>
      <c r="R18" s="1">
        <f t="shared" si="10"/>
        <v>32513</v>
      </c>
    </row>
    <row r="19" spans="12:18" x14ac:dyDescent="0.35">
      <c r="L19" s="1">
        <v>4</v>
      </c>
      <c r="M19" s="1">
        <v>15</v>
      </c>
      <c r="N19" s="1">
        <v>50</v>
      </c>
      <c r="O19" s="1">
        <f t="shared" si="7"/>
        <v>750</v>
      </c>
      <c r="P19" s="1">
        <f t="shared" si="8"/>
        <v>39000</v>
      </c>
      <c r="Q19" s="1">
        <f t="shared" si="9"/>
        <v>1485</v>
      </c>
      <c r="R19" s="1">
        <f t="shared" si="10"/>
        <v>37515</v>
      </c>
    </row>
    <row r="20" spans="12:18" x14ac:dyDescent="0.35">
      <c r="L20" s="1">
        <v>5</v>
      </c>
      <c r="M20" s="1">
        <v>17</v>
      </c>
      <c r="N20" s="1">
        <v>50</v>
      </c>
      <c r="O20" s="1">
        <f t="shared" si="7"/>
        <v>850</v>
      </c>
      <c r="P20" s="1">
        <f t="shared" si="8"/>
        <v>44200</v>
      </c>
      <c r="Q20" s="1">
        <f t="shared" si="9"/>
        <v>1683</v>
      </c>
      <c r="R20" s="1">
        <f t="shared" si="10"/>
        <v>42517</v>
      </c>
    </row>
    <row r="21" spans="12:18" x14ac:dyDescent="0.35">
      <c r="L21" s="1">
        <v>6</v>
      </c>
      <c r="M21" s="1">
        <v>20</v>
      </c>
      <c r="N21" s="1">
        <v>50</v>
      </c>
      <c r="O21" s="1">
        <f>(N21*M21)</f>
        <v>1000</v>
      </c>
      <c r="P21" s="1">
        <f t="shared" si="8"/>
        <v>52000</v>
      </c>
      <c r="Q21" s="1">
        <f>(11*9)*M21</f>
        <v>1980</v>
      </c>
      <c r="R21" s="1">
        <f t="shared" si="10"/>
        <v>50020</v>
      </c>
    </row>
  </sheetData>
  <mergeCells count="2">
    <mergeCell ref="L1:P1"/>
    <mergeCell ref="L14:R14"/>
  </mergeCells>
  <pageMargins left="0.7" right="0.7" top="0.75" bottom="0.75" header="0.3" footer="0.3"/>
  <ignoredErrors>
    <ignoredError sqref="O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abSelected="1" workbookViewId="0">
      <selection activeCell="G20" sqref="G20"/>
    </sheetView>
  </sheetViews>
  <sheetFormatPr defaultRowHeight="14.5" x14ac:dyDescent="0.35"/>
  <cols>
    <col min="2" max="2" width="15.7265625" customWidth="1"/>
    <col min="3" max="3" width="13.453125" customWidth="1"/>
    <col min="4" max="4" width="15.81640625" customWidth="1"/>
    <col min="5" max="5" width="14.81640625" customWidth="1"/>
    <col min="6" max="6" width="14.54296875" customWidth="1"/>
  </cols>
  <sheetData>
    <row r="2" spans="1:6" x14ac:dyDescent="0.35">
      <c r="A2" s="15"/>
      <c r="B2" s="15"/>
      <c r="C2" s="12" t="s">
        <v>32</v>
      </c>
      <c r="D2" s="12" t="s">
        <v>33</v>
      </c>
      <c r="E2" s="12" t="s">
        <v>34</v>
      </c>
      <c r="F2" s="12" t="s">
        <v>35</v>
      </c>
    </row>
    <row r="3" spans="1:6" ht="61.5" customHeight="1" x14ac:dyDescent="0.35">
      <c r="A3" s="14" t="s">
        <v>36</v>
      </c>
      <c r="B3" s="15"/>
      <c r="C3" s="16"/>
      <c r="D3" s="16" t="s">
        <v>46</v>
      </c>
      <c r="E3" s="16" t="s">
        <v>47</v>
      </c>
      <c r="F3" s="16" t="s">
        <v>48</v>
      </c>
    </row>
    <row r="4" spans="1:6" ht="122" customHeight="1" x14ac:dyDescent="0.35">
      <c r="A4" s="14" t="s">
        <v>37</v>
      </c>
      <c r="B4" s="15"/>
      <c r="C4" s="17">
        <v>0.15</v>
      </c>
      <c r="D4" s="16" t="s">
        <v>50</v>
      </c>
      <c r="E4" s="16" t="s">
        <v>53</v>
      </c>
      <c r="F4" s="16" t="s">
        <v>52</v>
      </c>
    </row>
    <row r="5" spans="1:6" ht="64" customHeight="1" x14ac:dyDescent="0.35">
      <c r="A5" s="14" t="s">
        <v>38</v>
      </c>
      <c r="B5" s="15"/>
      <c r="C5" s="17">
        <v>0.15</v>
      </c>
      <c r="D5" s="16" t="s">
        <v>49</v>
      </c>
      <c r="E5" s="16" t="s">
        <v>51</v>
      </c>
      <c r="F5" s="16" t="s">
        <v>49</v>
      </c>
    </row>
    <row r="6" spans="1:6" ht="123.5" customHeight="1" x14ac:dyDescent="0.35">
      <c r="A6" s="14" t="s">
        <v>39</v>
      </c>
      <c r="B6" s="15"/>
      <c r="C6" s="17">
        <v>0.2</v>
      </c>
      <c r="D6" s="16" t="s">
        <v>54</v>
      </c>
      <c r="E6" s="16" t="s">
        <v>55</v>
      </c>
      <c r="F6" s="16" t="s">
        <v>56</v>
      </c>
    </row>
    <row r="7" spans="1:6" ht="36" customHeight="1" x14ac:dyDescent="0.35">
      <c r="A7" s="14" t="s">
        <v>40</v>
      </c>
      <c r="B7" s="15"/>
      <c r="C7" s="17">
        <v>0.1</v>
      </c>
      <c r="D7" s="16" t="s">
        <v>59</v>
      </c>
      <c r="E7" s="16" t="s">
        <v>58</v>
      </c>
      <c r="F7" s="16" t="s">
        <v>57</v>
      </c>
    </row>
    <row r="8" spans="1:6" ht="59.25" customHeight="1" x14ac:dyDescent="0.35">
      <c r="A8" s="18" t="s">
        <v>42</v>
      </c>
      <c r="B8" s="19"/>
      <c r="C8" s="17">
        <v>0.3</v>
      </c>
      <c r="D8" s="16"/>
      <c r="E8" s="16"/>
      <c r="F8" s="16"/>
    </row>
    <row r="9" spans="1:6" ht="40.5" customHeight="1" x14ac:dyDescent="0.35">
      <c r="A9" s="18" t="s">
        <v>43</v>
      </c>
      <c r="B9" s="18"/>
      <c r="C9" s="16"/>
      <c r="D9" s="20">
        <v>216000</v>
      </c>
      <c r="E9" s="20">
        <v>380000</v>
      </c>
      <c r="F9" s="20">
        <v>120000</v>
      </c>
    </row>
    <row r="10" spans="1:6" ht="40.5" customHeight="1" x14ac:dyDescent="0.35">
      <c r="A10" s="18" t="s">
        <v>44</v>
      </c>
      <c r="B10" s="18"/>
      <c r="C10" s="16"/>
      <c r="D10" s="16" t="s">
        <v>62</v>
      </c>
      <c r="E10" s="16" t="s">
        <v>63</v>
      </c>
      <c r="F10" s="16" t="s">
        <v>64</v>
      </c>
    </row>
    <row r="11" spans="1:6" ht="31.5" customHeight="1" x14ac:dyDescent="0.35">
      <c r="A11" s="18" t="s">
        <v>67</v>
      </c>
      <c r="B11" s="18"/>
      <c r="C11" s="16"/>
      <c r="D11" s="20">
        <v>50020</v>
      </c>
      <c r="E11" s="16" t="s">
        <v>68</v>
      </c>
      <c r="F11" s="16" t="s">
        <v>69</v>
      </c>
    </row>
    <row r="12" spans="1:6" ht="40.5" customHeight="1" x14ac:dyDescent="0.35">
      <c r="A12" s="18" t="s">
        <v>45</v>
      </c>
      <c r="B12" s="18"/>
      <c r="C12" s="16"/>
      <c r="D12" s="16" t="s">
        <v>65</v>
      </c>
      <c r="E12" s="16" t="s">
        <v>66</v>
      </c>
      <c r="F12" s="16" t="s">
        <v>66</v>
      </c>
    </row>
    <row r="13" spans="1:6" ht="50" customHeight="1" x14ac:dyDescent="0.35">
      <c r="A13" s="14" t="s">
        <v>41</v>
      </c>
      <c r="B13" s="15"/>
      <c r="C13" s="17">
        <v>0.1</v>
      </c>
      <c r="D13" s="16" t="s">
        <v>60</v>
      </c>
      <c r="E13" s="16" t="s">
        <v>60</v>
      </c>
      <c r="F13" s="16" t="s">
        <v>60</v>
      </c>
    </row>
    <row r="14" spans="1:6" ht="19" customHeight="1" x14ac:dyDescent="0.35">
      <c r="A14" s="14" t="s">
        <v>61</v>
      </c>
      <c r="B14" s="15"/>
      <c r="C14" s="17">
        <v>1</v>
      </c>
      <c r="D14" s="17">
        <v>0.91</v>
      </c>
      <c r="E14" s="17">
        <v>0.65</v>
      </c>
      <c r="F14" s="17">
        <v>0.87</v>
      </c>
    </row>
  </sheetData>
  <mergeCells count="13">
    <mergeCell ref="A7:B7"/>
    <mergeCell ref="A2:B2"/>
    <mergeCell ref="A3:B3"/>
    <mergeCell ref="A4:B4"/>
    <mergeCell ref="A5:B5"/>
    <mergeCell ref="A6:B6"/>
    <mergeCell ref="A8:B8"/>
    <mergeCell ref="A13:B13"/>
    <mergeCell ref="A14:B14"/>
    <mergeCell ref="A9:B9"/>
    <mergeCell ref="A10:B10"/>
    <mergeCell ref="A11:B11"/>
    <mergeCell ref="A12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Cost-benefit analysis</vt:lpstr>
      <vt:lpstr>Feasibility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Armee</dc:creator>
  <cp:lastModifiedBy>Verster</cp:lastModifiedBy>
  <dcterms:created xsi:type="dcterms:W3CDTF">2017-08-27T13:03:25Z</dcterms:created>
  <dcterms:modified xsi:type="dcterms:W3CDTF">2017-08-30T14:53:38Z</dcterms:modified>
</cp:coreProperties>
</file>