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6608" windowHeight="9432"/>
  </bookViews>
  <sheets>
    <sheet name="图书印刷成本表" sheetId="11" r:id="rId1"/>
    <sheet name="重印参数" sheetId="9" state="hidden" r:id="rId2"/>
    <sheet name="简单参数" sheetId="5" state="hidden" r:id="rId3"/>
    <sheet name="编校成本" sheetId="3" state="hidden" r:id="rId4"/>
    <sheet name="排版费" sheetId="4" state="hidden" r:id="rId5"/>
    <sheet name="材料费" sheetId="7" state="hidden" r:id="rId6"/>
    <sheet name="印刷费" sheetId="6" state="hidden" r:id="rId7"/>
    <sheet name="Sheet1" sheetId="12" r:id="rId8"/>
  </sheets>
  <calcPr calcId="125725"/>
</workbook>
</file>

<file path=xl/calcChain.xml><?xml version="1.0" encoding="utf-8"?>
<calcChain xmlns="http://schemas.openxmlformats.org/spreadsheetml/2006/main">
  <c r="F23" i="7"/>
  <c r="F18"/>
  <c r="C26" i="6" l="1"/>
  <c r="C25"/>
  <c r="C24"/>
  <c r="C19"/>
  <c r="E10" i="11" l="1"/>
  <c r="F22" i="7"/>
  <c r="F21"/>
  <c r="F17"/>
  <c r="F16" l="1"/>
  <c r="C10" i="11" s="1"/>
  <c r="F8" i="7"/>
  <c r="C11" i="11" l="1"/>
  <c r="E9"/>
  <c r="C9"/>
  <c r="F3" i="7" l="1"/>
  <c r="C20" i="6" l="1"/>
  <c r="C18"/>
  <c r="F10" i="7"/>
  <c r="F9"/>
  <c r="F5"/>
  <c r="F4"/>
  <c r="F7" i="5"/>
  <c r="D13" i="11" l="1"/>
</calcChain>
</file>

<file path=xl/comments1.xml><?xml version="1.0" encoding="utf-8"?>
<comments xmlns="http://schemas.openxmlformats.org/spreadsheetml/2006/main">
  <authors>
    <author>YZ-E330</author>
  </authors>
  <commentList>
    <comment ref="B3" authorId="0">
      <text>
        <r>
          <rPr>
            <u/>
            <sz val="9.5"/>
            <rFont val="宋体"/>
            <family val="3"/>
            <charset val="134"/>
            <scheme val="minor"/>
          </rPr>
          <t>小16开、正16开请勾选787*1092规格；大16开请勾选890*1240规格。</t>
        </r>
      </text>
    </comment>
    <comment ref="B7" authorId="0">
      <text>
        <r>
          <rPr>
            <u/>
            <sz val="9.5"/>
            <rFont val="宋体"/>
            <family val="3"/>
            <charset val="134"/>
            <scheme val="minor"/>
          </rPr>
          <t>在总公司编校稿件勾选总公司（全流程），其余选项为河北分公司的编辑加工环节组合。</t>
        </r>
      </text>
    </comment>
    <comment ref="B10" authorId="0">
      <text>
        <r>
          <rPr>
            <u/>
            <sz val="9.5"/>
            <rFont val="宋体"/>
            <family val="3"/>
            <charset val="134"/>
            <scheme val="minor"/>
          </rPr>
          <t>正度、大度在纸张规格处区分，此处不区分。如：小16开、正16开、大16开均勾选16开。</t>
        </r>
      </text>
    </comment>
    <comment ref="B19" authorId="0">
      <text>
        <r>
          <rPr>
            <u/>
            <sz val="9.5"/>
            <rFont val="宋体"/>
            <family val="3"/>
            <charset val="134"/>
            <scheme val="minor"/>
          </rPr>
          <t>在总公司编校稿件勾选总公司；其余选项为河北分公司现有稿件计酬分类设置。分类不同，系数不同。</t>
        </r>
      </text>
    </comment>
  </commentList>
</comments>
</file>

<file path=xl/sharedStrings.xml><?xml version="1.0" encoding="utf-8"?>
<sst xmlns="http://schemas.openxmlformats.org/spreadsheetml/2006/main" count="231" uniqueCount="167">
  <si>
    <t>印数</t>
  </si>
  <si>
    <t>初印</t>
  </si>
  <si>
    <t>页数</t>
  </si>
  <si>
    <t>开本</t>
  </si>
  <si>
    <t>16开</t>
  </si>
  <si>
    <t>印张</t>
  </si>
  <si>
    <t>千字数</t>
  </si>
  <si>
    <t>纸张规格</t>
  </si>
  <si>
    <t>正文纸克重</t>
  </si>
  <si>
    <t>70g</t>
  </si>
  <si>
    <t>单色</t>
  </si>
  <si>
    <t>封面纸克重</t>
  </si>
  <si>
    <t>230g</t>
  </si>
  <si>
    <t>封面色数</t>
  </si>
  <si>
    <t>四色</t>
  </si>
  <si>
    <t>封面工艺</t>
  </si>
  <si>
    <t>覆亚膜</t>
  </si>
  <si>
    <t>插页纸克重</t>
  </si>
  <si>
    <t>105g</t>
  </si>
  <si>
    <t>插页色数</t>
  </si>
  <si>
    <t>插页页数</t>
  </si>
  <si>
    <t>制图数量</t>
  </si>
  <si>
    <t>印刷方式</t>
  </si>
  <si>
    <t>千字稿酬</t>
  </si>
  <si>
    <t>版税率</t>
  </si>
  <si>
    <t>学段/稿件类型</t>
  </si>
  <si>
    <t>高中</t>
  </si>
  <si>
    <t>编校流程</t>
  </si>
  <si>
    <t>全流程</t>
  </si>
  <si>
    <t>退货比率</t>
  </si>
  <si>
    <t>推广返点比率</t>
  </si>
  <si>
    <t>版式设计费</t>
  </si>
  <si>
    <t>制图费</t>
  </si>
  <si>
    <t>校对费</t>
  </si>
  <si>
    <t>上版费</t>
  </si>
  <si>
    <t>纸张费</t>
  </si>
  <si>
    <t>印刷费</t>
  </si>
  <si>
    <t>装订费</t>
  </si>
  <si>
    <t>印后工艺费</t>
  </si>
  <si>
    <t>稿费</t>
  </si>
  <si>
    <t>印制成本</t>
  </si>
  <si>
    <t>参数</t>
  </si>
  <si>
    <t>单图的制图价格</t>
  </si>
  <si>
    <t>每千字校对价格</t>
  </si>
  <si>
    <t>8开</t>
  </si>
  <si>
    <t>每块版的价格</t>
  </si>
  <si>
    <t>32开</t>
  </si>
  <si>
    <t>色数</t>
  </si>
  <si>
    <t>修订</t>
  </si>
  <si>
    <t>双色</t>
  </si>
  <si>
    <t>覆亮膜</t>
  </si>
  <si>
    <t xml:space="preserve"> </t>
  </si>
  <si>
    <t>过油</t>
  </si>
  <si>
    <t>UV</t>
  </si>
  <si>
    <t>类型</t>
  </si>
  <si>
    <t>学段(初印)</t>
  </si>
  <si>
    <t>学段（修订）</t>
  </si>
  <si>
    <t>小学</t>
  </si>
  <si>
    <t>全流程+复审</t>
  </si>
  <si>
    <t>初中</t>
  </si>
  <si>
    <t>初审（含通读做题）</t>
  </si>
  <si>
    <t>初审（含通读做题）+复审</t>
  </si>
  <si>
    <t>新高考</t>
  </si>
  <si>
    <t>通读做题</t>
  </si>
  <si>
    <t>非纯教辅</t>
  </si>
  <si>
    <t>初审</t>
  </si>
  <si>
    <t>复审</t>
  </si>
  <si>
    <t>总部（初+复+终）</t>
  </si>
  <si>
    <t>总部本部门</t>
  </si>
  <si>
    <t>总部跨部门（合作类）</t>
  </si>
  <si>
    <t>总部跨部门（自主类）</t>
  </si>
  <si>
    <t>每页的排版费用</t>
  </si>
  <si>
    <t>8开单色文科</t>
  </si>
  <si>
    <t>8开单色理科</t>
  </si>
  <si>
    <t>8开双色文科</t>
  </si>
  <si>
    <t>8开双色理科</t>
  </si>
  <si>
    <t>8开四色文科</t>
  </si>
  <si>
    <t>8开四色理科</t>
  </si>
  <si>
    <t>16开单色文科</t>
  </si>
  <si>
    <t>16开单色理科</t>
  </si>
  <si>
    <t>16开双色文科</t>
  </si>
  <si>
    <t>16开双色理科</t>
  </si>
  <si>
    <t>16开四色文科</t>
  </si>
  <si>
    <t>16开四色理科</t>
  </si>
  <si>
    <t>32开单色文科</t>
  </si>
  <si>
    <t>32开单色理科</t>
  </si>
  <si>
    <t>32开双色文科</t>
  </si>
  <si>
    <t>32开双色理科</t>
  </si>
  <si>
    <t>32开四色文科</t>
  </si>
  <si>
    <t>32开四色理科</t>
  </si>
  <si>
    <t>类别</t>
  </si>
  <si>
    <t>值（元）</t>
  </si>
  <si>
    <t>平台印刷方式</t>
  </si>
  <si>
    <t>计算结果</t>
  </si>
  <si>
    <t>纸张吨价</t>
  </si>
  <si>
    <t>正文材料费</t>
  </si>
  <si>
    <t>封面材料费</t>
  </si>
  <si>
    <t>平台印刷－纸张规格</t>
  </si>
  <si>
    <t>对应的纸张面积</t>
  </si>
  <si>
    <t>插页材料费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</si>
  <si>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87*1092</t>
    </r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</si>
  <si>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90*1240</t>
    </r>
  </si>
  <si>
    <t>轮转印刷方式</t>
  </si>
  <si>
    <t>787*1092轮转55g</t>
  </si>
  <si>
    <t>787*1092轮转60g</t>
  </si>
  <si>
    <t>787*1092轮转70g</t>
  </si>
  <si>
    <t>787*1092轮转80g</t>
  </si>
  <si>
    <t>890*1240轮转55g</t>
  </si>
  <si>
    <t>890*1240轮转60g</t>
  </si>
  <si>
    <t>890*1240轮转70g</t>
  </si>
  <si>
    <t>890*1240轮转80g</t>
  </si>
  <si>
    <t>正文纸张克数</t>
  </si>
  <si>
    <t>数值</t>
  </si>
  <si>
    <t>55g</t>
  </si>
  <si>
    <t>60g</t>
  </si>
  <si>
    <t>80g</t>
  </si>
  <si>
    <t>封面/插页纸张克数</t>
  </si>
  <si>
    <t>128g</t>
  </si>
  <si>
    <t>157g</t>
  </si>
  <si>
    <t>200g</t>
  </si>
  <si>
    <t>正文、插页类型</t>
  </si>
  <si>
    <t>印刷单价（元/令）</t>
  </si>
  <si>
    <t>787*1092单色平台</t>
  </si>
  <si>
    <t>787*1092双色平台</t>
  </si>
  <si>
    <t>787*1092四色平台</t>
  </si>
  <si>
    <t>890*1240单色平台</t>
  </si>
  <si>
    <t>890*1240双色平台</t>
  </si>
  <si>
    <t>890*1240四色平台</t>
  </si>
  <si>
    <t>787*1092单色轮转</t>
  </si>
  <si>
    <t>787*1092双色轮转</t>
  </si>
  <si>
    <t>787*1092四色轮转</t>
  </si>
  <si>
    <t>890*1240单色轮转</t>
  </si>
  <si>
    <t>890*1240双色轮转</t>
  </si>
  <si>
    <t>890*1240四色轮转</t>
  </si>
  <si>
    <t>封面印刷单价</t>
  </si>
  <si>
    <t>正文印刷费</t>
  </si>
  <si>
    <t>封面印刷费</t>
  </si>
  <si>
    <t>插页印刷费</t>
  </si>
  <si>
    <t>封面色数</t>
    <phoneticPr fontId="7" type="noConversion"/>
  </si>
  <si>
    <r>
      <t>四色+</t>
    </r>
    <r>
      <rPr>
        <sz val="11"/>
        <color theme="1"/>
        <rFont val="宋体"/>
        <family val="3"/>
        <charset val="134"/>
        <scheme val="minor"/>
      </rPr>
      <t>1</t>
    </r>
    <phoneticPr fontId="7" type="noConversion"/>
  </si>
  <si>
    <t>四色+4</t>
    <phoneticPr fontId="7" type="noConversion"/>
  </si>
  <si>
    <t>四色+0</t>
  </si>
  <si>
    <t>四色+0</t>
    <phoneticPr fontId="7" type="noConversion"/>
  </si>
  <si>
    <t>787*1092</t>
  </si>
  <si>
    <t>项目</t>
    <phoneticPr fontId="7" type="noConversion"/>
  </si>
  <si>
    <t>参数</t>
    <phoneticPr fontId="7" type="noConversion"/>
  </si>
  <si>
    <t>基本参数</t>
    <phoneticPr fontId="11" type="noConversion"/>
  </si>
  <si>
    <t>费用生成</t>
    <phoneticPr fontId="11" type="noConversion"/>
  </si>
  <si>
    <t>参考值</t>
    <phoneticPr fontId="11" type="noConversion"/>
  </si>
  <si>
    <t>定价</t>
    <phoneticPr fontId="11" type="noConversion"/>
  </si>
  <si>
    <t>说明：</t>
    <phoneticPr fontId="11" type="noConversion"/>
  </si>
  <si>
    <t>重印</t>
    <phoneticPr fontId="7" type="noConversion"/>
  </si>
  <si>
    <t>重印印刷费</t>
    <phoneticPr fontId="7" type="noConversion"/>
  </si>
  <si>
    <t>胶订＜10000册</t>
    <phoneticPr fontId="7" type="noConversion"/>
  </si>
  <si>
    <t>胶订≥10000册</t>
    <phoneticPr fontId="7" type="noConversion"/>
  </si>
  <si>
    <t>骑马订＜10000册</t>
    <phoneticPr fontId="7" type="noConversion"/>
  </si>
  <si>
    <t>骑马订≥10000册</t>
    <phoneticPr fontId="7" type="noConversion"/>
  </si>
  <si>
    <t>装订样式</t>
    <phoneticPr fontId="11" type="noConversion"/>
  </si>
  <si>
    <t>4.印刷方式：如果印数小于10000册，选择【平台】；如果印数大于或等于10000册，选择【轮转】</t>
    <phoneticPr fontId="11" type="noConversion"/>
  </si>
  <si>
    <t>2.印张 = 一本书的总页数÷开本（开本一般为32开，16开，8开）</t>
    <phoneticPr fontId="11" type="noConversion"/>
  </si>
  <si>
    <t>3.装订样式：如果印数小于10000册，选择【胶订&lt;10000】,如果印数大于或等于10000册，选择【胶订&gt;=10000】</t>
    <phoneticPr fontId="11" type="noConversion"/>
  </si>
  <si>
    <t>正文色数</t>
    <phoneticPr fontId="11" type="noConversion"/>
  </si>
  <si>
    <t>胶订＜10000册</t>
  </si>
  <si>
    <t>平台</t>
  </si>
  <si>
    <r>
      <t>1.定价、印数、印张直接输入数值；</t>
    </r>
    <r>
      <rPr>
        <sz val="12"/>
        <color rgb="FF7030A0"/>
        <rFont val="宋体"/>
        <family val="3"/>
        <charset val="134"/>
        <scheme val="minor"/>
      </rPr>
      <t>正文色数、装订样式、印刷方式</t>
    </r>
    <r>
      <rPr>
        <sz val="12"/>
        <color theme="1"/>
        <rFont val="宋体"/>
        <family val="3"/>
        <charset val="134"/>
        <scheme val="minor"/>
      </rPr>
      <t>需在相应的表格中选择。所有图书的定价、印张、正文色数在附表1，2，3中均已给出</t>
    </r>
    <phoneticPr fontId="11" type="noConversion"/>
  </si>
  <si>
    <t>5.利润=定价×印数×销售折扣×销售率-（印制成本+库房发货费）</t>
    <phoneticPr fontId="11" type="noConversion"/>
  </si>
  <si>
    <t>图书印刷成本表</t>
    <phoneticPr fontId="1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</si>
</sst>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.5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华文楷体"/>
      <family val="3"/>
      <charset val="134"/>
    </font>
    <font>
      <sz val="12"/>
      <color theme="1"/>
      <name val="华文楷体"/>
      <family val="3"/>
      <charset val="134"/>
    </font>
    <font>
      <sz val="12"/>
      <name val="华文中宋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华文中宋"/>
      <family val="3"/>
      <charset val="134"/>
    </font>
    <font>
      <b/>
      <sz val="12"/>
      <color rgb="FF7030A0"/>
      <name val="华文中宋"/>
      <family val="3"/>
      <charset val="134"/>
    </font>
    <font>
      <sz val="12"/>
      <color rgb="FF7030A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1" fillId="0" borderId="15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7" xfId="0" applyFont="1" applyFill="1" applyBorder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/>
    <xf numFmtId="0" fontId="12" fillId="0" borderId="0" xfId="0" applyFont="1" applyAlignment="1"/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5" fillId="0" borderId="23" xfId="0" applyFont="1" applyFill="1" applyBorder="1" applyAlignment="1" applyProtection="1">
      <alignment horizontal="center" vertical="center"/>
      <protection locked="0"/>
    </xf>
    <xf numFmtId="0" fontId="15" fillId="0" borderId="19" xfId="0" applyFont="1" applyFill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6" fillId="0" borderId="5" xfId="0" applyFont="1" applyFill="1" applyBorder="1" applyAlignment="1" applyProtection="1">
      <alignment horizontal="center" vertical="center"/>
      <protection locked="0"/>
    </xf>
    <xf numFmtId="176" fontId="14" fillId="0" borderId="21" xfId="0" applyNumberFormat="1" applyFont="1" applyFill="1" applyBorder="1" applyAlignment="1" applyProtection="1">
      <alignment horizontal="center" vertical="center"/>
    </xf>
    <xf numFmtId="0" fontId="14" fillId="0" borderId="6" xfId="0" applyFont="1" applyFill="1" applyBorder="1" applyAlignment="1" applyProtection="1">
      <alignment horizontal="center" vertical="center"/>
    </xf>
    <xf numFmtId="176" fontId="14" fillId="0" borderId="19" xfId="0" applyNumberFormat="1" applyFont="1" applyFill="1" applyBorder="1" applyAlignment="1" applyProtection="1">
      <alignment horizontal="center" vertical="center"/>
    </xf>
    <xf numFmtId="176" fontId="14" fillId="0" borderId="6" xfId="0" applyNumberFormat="1" applyFont="1" applyFill="1" applyBorder="1" applyAlignment="1" applyProtection="1">
      <alignment horizontal="center" vertical="center"/>
    </xf>
    <xf numFmtId="0" fontId="14" fillId="0" borderId="21" xfId="0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5" xfId="0" applyFont="1" applyFill="1" applyBorder="1" applyProtection="1">
      <alignment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9" fontId="9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Protection="1">
      <alignment vertical="center"/>
      <protection locked="0"/>
    </xf>
    <xf numFmtId="9" fontId="9" fillId="0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Font="1" applyBorder="1">
      <alignment vertical="center"/>
    </xf>
    <xf numFmtId="0" fontId="13" fillId="0" borderId="0" xfId="0" applyFont="1" applyAlignment="1">
      <alignment vertical="center" wrapText="1"/>
    </xf>
    <xf numFmtId="0" fontId="17" fillId="0" borderId="13" xfId="0" applyFont="1" applyBorder="1" applyAlignment="1">
      <alignment horizontal="center" vertical="center"/>
    </xf>
    <xf numFmtId="0" fontId="18" fillId="0" borderId="20" xfId="0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19" fillId="0" borderId="19" xfId="0" applyFont="1" applyFill="1" applyBorder="1" applyAlignment="1" applyProtection="1">
      <alignment horizontal="center" vertical="center"/>
      <protection locked="0"/>
    </xf>
    <xf numFmtId="0" fontId="19" fillId="0" borderId="5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left" vertical="center" wrapText="1"/>
    </xf>
    <xf numFmtId="176" fontId="16" fillId="0" borderId="24" xfId="0" applyNumberFormat="1" applyFont="1" applyFill="1" applyBorder="1" applyAlignment="1" applyProtection="1">
      <alignment horizontal="center" vertical="center"/>
      <protection locked="0"/>
    </xf>
    <xf numFmtId="0" fontId="16" fillId="0" borderId="25" xfId="0" applyFont="1" applyFill="1" applyBorder="1" applyAlignment="1" applyProtection="1">
      <alignment horizontal="center" vertical="center"/>
      <protection locked="0"/>
    </xf>
    <xf numFmtId="0" fontId="18" fillId="0" borderId="26" xfId="0" applyFont="1" applyFill="1" applyBorder="1" applyAlignment="1" applyProtection="1">
      <alignment horizontal="center" vertical="center"/>
      <protection locked="0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0"/>
  <sheetViews>
    <sheetView tabSelected="1" zoomScaleNormal="100" workbookViewId="0">
      <selection activeCell="I8" sqref="I8"/>
    </sheetView>
  </sheetViews>
  <sheetFormatPr defaultColWidth="9" defaultRowHeight="14.4"/>
  <cols>
    <col min="1" max="1" width="1" customWidth="1"/>
    <col min="2" max="2" width="13.21875" bestFit="1" customWidth="1"/>
    <col min="3" max="3" width="19.21875" customWidth="1"/>
    <col min="4" max="4" width="13.21875" customWidth="1"/>
    <col min="5" max="5" width="18.6640625" customWidth="1"/>
    <col min="9" max="9" width="11" customWidth="1"/>
  </cols>
  <sheetData>
    <row r="1" spans="2:12" ht="6.75" customHeight="1" thickBot="1"/>
    <row r="2" spans="2:12" ht="23.25" customHeight="1">
      <c r="B2" s="84" t="s">
        <v>166</v>
      </c>
      <c r="C2" s="85"/>
      <c r="D2" s="85"/>
      <c r="E2" s="86"/>
    </row>
    <row r="3" spans="2:12" ht="6" customHeight="1">
      <c r="B3" s="87"/>
      <c r="C3" s="88"/>
      <c r="D3" s="88"/>
      <c r="E3" s="89"/>
    </row>
    <row r="4" spans="2:12" ht="27.9" customHeight="1">
      <c r="B4" s="74" t="s">
        <v>149</v>
      </c>
      <c r="C4" s="53"/>
      <c r="D4" s="75" t="s">
        <v>0</v>
      </c>
      <c r="E4" s="54"/>
    </row>
    <row r="5" spans="2:12" ht="27.9" customHeight="1">
      <c r="B5" s="90" t="s">
        <v>146</v>
      </c>
      <c r="C5" s="91"/>
      <c r="D5" s="91"/>
      <c r="E5" s="92"/>
    </row>
    <row r="6" spans="2:12" ht="27.9" customHeight="1">
      <c r="B6" s="76" t="s">
        <v>5</v>
      </c>
      <c r="C6" s="55"/>
      <c r="D6" s="77" t="s">
        <v>161</v>
      </c>
      <c r="E6" s="57" t="s">
        <v>49</v>
      </c>
    </row>
    <row r="7" spans="2:12" ht="27.9" customHeight="1">
      <c r="B7" s="78" t="s">
        <v>157</v>
      </c>
      <c r="C7" s="55" t="s">
        <v>162</v>
      </c>
      <c r="D7" s="77" t="s">
        <v>22</v>
      </c>
      <c r="E7" s="58" t="s">
        <v>163</v>
      </c>
    </row>
    <row r="8" spans="2:12" ht="27.9" customHeight="1">
      <c r="B8" s="90" t="s">
        <v>147</v>
      </c>
      <c r="C8" s="91"/>
      <c r="D8" s="91"/>
      <c r="E8" s="92"/>
    </row>
    <row r="9" spans="2:12" ht="27.9" customHeight="1">
      <c r="B9" s="59" t="s">
        <v>34</v>
      </c>
      <c r="C9" s="60">
        <f>C6*2*VLOOKUP(E6,简单参数!K:L,2,FALSE)*简单参数!L3+VLOOKUP(重印参数!B4,简单参数!K:L,2,FALSE)*简单参数!L3+(重印参数!B5/VLOOKUP(重印参数!B10,简单参数!H:I,2,FALSE))*2*VLOOKUP(重印参数!B18,简单参数!K:L,2,FALSE)*简单参数!L3</f>
        <v>340</v>
      </c>
      <c r="D9" s="56" t="s">
        <v>37</v>
      </c>
      <c r="E9" s="61">
        <f>E4*C6*VLOOKUP(C7,简单参数!B:C,2,FALSE)</f>
        <v>0</v>
      </c>
    </row>
    <row r="10" spans="2:12" ht="27.9" customHeight="1">
      <c r="B10" s="59" t="s">
        <v>35</v>
      </c>
      <c r="C10" s="62">
        <f>ROUND(IF(E7="平台",材料费!F16+材料费!F17+材料费!F18,材料费!F21+材料费!F22+材料费!F23),2)</f>
        <v>0</v>
      </c>
      <c r="D10" s="56" t="s">
        <v>36</v>
      </c>
      <c r="E10" s="63">
        <f>ROUND(印刷费!C24+印刷费!C25+印刷费!C26,2)</f>
        <v>264</v>
      </c>
      <c r="H10" s="48"/>
    </row>
    <row r="11" spans="2:12" ht="27.9" customHeight="1">
      <c r="B11" s="59" t="s">
        <v>38</v>
      </c>
      <c r="C11" s="64">
        <f>(4/VLOOKUP(重印参数!B10,简单参数!H:I,2,FALSE))*E4*VLOOKUP(重印参数!B12,简单参数!B:C,2,FALSE)</f>
        <v>0</v>
      </c>
      <c r="D11" s="56"/>
      <c r="E11" s="61"/>
    </row>
    <row r="12" spans="2:12" ht="27.9" customHeight="1">
      <c r="B12" s="90" t="s">
        <v>148</v>
      </c>
      <c r="C12" s="91"/>
      <c r="D12" s="91"/>
      <c r="E12" s="92"/>
    </row>
    <row r="13" spans="2:12" ht="27.9" customHeight="1" thickBot="1">
      <c r="B13" s="82" t="s">
        <v>40</v>
      </c>
      <c r="C13" s="83"/>
      <c r="D13" s="80">
        <f>ROUND(C9+C10+E10+E9+C11,2)</f>
        <v>604</v>
      </c>
      <c r="E13" s="81"/>
    </row>
    <row r="15" spans="2:12" ht="15.6">
      <c r="B15" s="49" t="s">
        <v>150</v>
      </c>
      <c r="C15" s="50"/>
      <c r="D15" s="50"/>
      <c r="E15" s="50"/>
      <c r="F15" s="50"/>
      <c r="G15" s="51"/>
    </row>
    <row r="16" spans="2:12" ht="34.950000000000003" customHeight="1">
      <c r="B16" s="79" t="s">
        <v>164</v>
      </c>
      <c r="C16" s="79"/>
      <c r="D16" s="79"/>
      <c r="E16" s="79"/>
      <c r="F16" s="79"/>
      <c r="G16" s="79"/>
      <c r="H16" s="79"/>
      <c r="I16" s="79"/>
      <c r="J16" s="79"/>
      <c r="K16" s="73"/>
      <c r="L16" s="73"/>
    </row>
    <row r="17" spans="2:7" ht="15.6">
      <c r="B17" s="50" t="s">
        <v>159</v>
      </c>
      <c r="C17" s="51"/>
      <c r="D17" s="51"/>
      <c r="E17" s="51"/>
      <c r="F17" s="51"/>
      <c r="G17" s="51"/>
    </row>
    <row r="18" spans="2:7" ht="15.6">
      <c r="B18" s="52" t="s">
        <v>160</v>
      </c>
      <c r="C18" s="51"/>
      <c r="D18" s="51"/>
      <c r="E18" s="51"/>
      <c r="F18" s="51"/>
      <c r="G18" s="51"/>
    </row>
    <row r="19" spans="2:7" ht="15.6">
      <c r="B19" s="52" t="s">
        <v>158</v>
      </c>
      <c r="C19" s="51"/>
      <c r="D19" s="51"/>
      <c r="E19" s="51"/>
      <c r="F19" s="51"/>
      <c r="G19" s="51"/>
    </row>
    <row r="20" spans="2:7" ht="15.6">
      <c r="B20" s="52" t="s">
        <v>165</v>
      </c>
    </row>
  </sheetData>
  <sheetProtection password="EE27" sheet="1" objects="1" scenarios="1"/>
  <mergeCells count="8">
    <mergeCell ref="B16:J16"/>
    <mergeCell ref="D13:E13"/>
    <mergeCell ref="B13:C13"/>
    <mergeCell ref="B2:E2"/>
    <mergeCell ref="B3:E3"/>
    <mergeCell ref="B5:E5"/>
    <mergeCell ref="B8:E8"/>
    <mergeCell ref="B12:E12"/>
  </mergeCells>
  <phoneticPr fontId="11" type="noConversion"/>
  <dataValidations count="3">
    <dataValidation type="list" allowBlank="1" showInputMessage="1" showErrorMessage="1" sqref="E7">
      <formula1>"平台,轮转"</formula1>
    </dataValidation>
    <dataValidation type="list" allowBlank="1" showInputMessage="1" showErrorMessage="1" sqref="E6">
      <formula1>"单色,双色,四色"</formula1>
    </dataValidation>
    <dataValidation type="list" allowBlank="1" showInputMessage="1" showErrorMessage="1" sqref="C7">
      <formula1>"胶订＜10000册,胶订≥10000册"</formula1>
    </dataValidation>
  </dataValidations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E25" sqref="E25"/>
    </sheetView>
  </sheetViews>
  <sheetFormatPr defaultRowHeight="14.4"/>
  <cols>
    <col min="1" max="1" width="14.77734375" customWidth="1"/>
    <col min="2" max="2" width="12.88671875" customWidth="1"/>
  </cols>
  <sheetData>
    <row r="1" spans="1:2" ht="22.5" customHeight="1">
      <c r="A1" s="65" t="s">
        <v>144</v>
      </c>
      <c r="B1" s="66" t="s">
        <v>145</v>
      </c>
    </row>
    <row r="2" spans="1:2" ht="21.9" customHeight="1">
      <c r="A2" s="67" t="s">
        <v>2</v>
      </c>
      <c r="B2" s="68">
        <v>272</v>
      </c>
    </row>
    <row r="3" spans="1:2" ht="21.9" customHeight="1">
      <c r="A3" s="67" t="s">
        <v>7</v>
      </c>
      <c r="B3" s="68" t="s">
        <v>143</v>
      </c>
    </row>
    <row r="4" spans="1:2" ht="21.9" customHeight="1">
      <c r="A4" s="67" t="s">
        <v>13</v>
      </c>
      <c r="B4" s="68" t="s">
        <v>141</v>
      </c>
    </row>
    <row r="5" spans="1:2" ht="21.9" customHeight="1">
      <c r="A5" s="67" t="s">
        <v>20</v>
      </c>
      <c r="B5" s="68">
        <v>0</v>
      </c>
    </row>
    <row r="6" spans="1:2" ht="21.9" customHeight="1">
      <c r="A6" s="67" t="s">
        <v>23</v>
      </c>
      <c r="B6" s="68">
        <v>0</v>
      </c>
    </row>
    <row r="7" spans="1:2" ht="21.9" customHeight="1">
      <c r="A7" s="67" t="s">
        <v>27</v>
      </c>
      <c r="B7" s="68" t="s">
        <v>28</v>
      </c>
    </row>
    <row r="8" spans="1:2" ht="21.9" customHeight="1">
      <c r="A8" s="67" t="s">
        <v>30</v>
      </c>
      <c r="B8" s="69">
        <v>0</v>
      </c>
    </row>
    <row r="9" spans="1:2" ht="21.9" customHeight="1">
      <c r="A9" s="67" t="s">
        <v>31</v>
      </c>
      <c r="B9" s="68">
        <v>0</v>
      </c>
    </row>
    <row r="10" spans="1:2" ht="21.9" customHeight="1">
      <c r="A10" s="67" t="s">
        <v>3</v>
      </c>
      <c r="B10" s="68" t="s">
        <v>4</v>
      </c>
    </row>
    <row r="11" spans="1:2" ht="21.9" customHeight="1">
      <c r="A11" s="67" t="s">
        <v>8</v>
      </c>
      <c r="B11" s="68" t="s">
        <v>9</v>
      </c>
    </row>
    <row r="12" spans="1:2" ht="21.9" customHeight="1">
      <c r="A12" s="67" t="s">
        <v>15</v>
      </c>
      <c r="B12" s="68" t="s">
        <v>16</v>
      </c>
    </row>
    <row r="13" spans="1:2" ht="21.9" customHeight="1">
      <c r="A13" s="67" t="s">
        <v>21</v>
      </c>
      <c r="B13" s="68">
        <v>0</v>
      </c>
    </row>
    <row r="14" spans="1:2" ht="21.9" customHeight="1">
      <c r="A14" s="67" t="s">
        <v>24</v>
      </c>
      <c r="B14" s="69">
        <v>0.08</v>
      </c>
    </row>
    <row r="15" spans="1:2" ht="21.9" customHeight="1">
      <c r="A15" s="67" t="s">
        <v>17</v>
      </c>
      <c r="B15" s="68" t="s">
        <v>18</v>
      </c>
    </row>
    <row r="16" spans="1:2" ht="21.9" customHeight="1">
      <c r="A16" s="67" t="s">
        <v>6</v>
      </c>
      <c r="B16" s="68">
        <v>200</v>
      </c>
    </row>
    <row r="17" spans="1:2" ht="21.9" customHeight="1">
      <c r="A17" s="67" t="s">
        <v>11</v>
      </c>
      <c r="B17" s="68" t="s">
        <v>12</v>
      </c>
    </row>
    <row r="18" spans="1:2" ht="21.9" customHeight="1">
      <c r="A18" s="67" t="s">
        <v>19</v>
      </c>
      <c r="B18" s="68" t="s">
        <v>14</v>
      </c>
    </row>
    <row r="19" spans="1:2" ht="21.9" customHeight="1">
      <c r="A19" s="67" t="s">
        <v>25</v>
      </c>
      <c r="B19" s="68" t="s">
        <v>64</v>
      </c>
    </row>
    <row r="20" spans="1:2" ht="21.9" customHeight="1" thickBot="1">
      <c r="A20" s="70" t="s">
        <v>29</v>
      </c>
      <c r="B20" s="71">
        <v>0.2</v>
      </c>
    </row>
  </sheetData>
  <phoneticPr fontId="7" type="noConversion"/>
  <dataValidations count="10">
    <dataValidation type="list" allowBlank="1" showInputMessage="1" showErrorMessage="1" sqref="B3">
      <formula1>"787*1092,890*1240"</formula1>
    </dataValidation>
    <dataValidation type="list" allowBlank="1" showInputMessage="1" showErrorMessage="1" sqref="B4">
      <formula1>"四色+0,四色+1,四色+4"</formula1>
    </dataValidation>
    <dataValidation type="list" allowBlank="1" showErrorMessage="1" errorTitle="错误提示" error="请输入下拉列表中的一个值" sqref="B7">
      <formula1>"总部（初+复+终）,全流程,全流程+复审,初审（含通读做题）,初审（含通读做题）+复审,通读做题,初审,复审"</formula1>
    </dataValidation>
    <dataValidation type="list" allowBlank="1" showInputMessage="1" showErrorMessage="1" sqref="B10">
      <formula1>"8开,16开,32开"</formula1>
    </dataValidation>
    <dataValidation type="list" allowBlank="1" showInputMessage="1" showErrorMessage="1" sqref="B12">
      <formula1>"覆亮膜,覆亚膜,过油,UV"</formula1>
    </dataValidation>
    <dataValidation type="list" allowBlank="1" showInputMessage="1" showErrorMessage="1" sqref="B11">
      <formula1>"55g,60g,70g,80g"</formula1>
    </dataValidation>
    <dataValidation type="list" allowBlank="1" showInputMessage="1" showErrorMessage="1" sqref="B15">
      <formula1>"80g,105g,128g"</formula1>
    </dataValidation>
    <dataValidation type="list" allowBlank="1" showInputMessage="1" showErrorMessage="1" sqref="B18">
      <formula1>"单色,双色,四色"</formula1>
    </dataValidation>
    <dataValidation type="list" allowBlank="1" showInputMessage="1" showErrorMessage="1" sqref="B17">
      <formula1>"157g,200g,230g"</formula1>
    </dataValidation>
    <dataValidation type="list" allowBlank="1" showErrorMessage="1" errorTitle="错误提示" error="请输入下拉列表中的一个值" sqref="B19">
      <formula1>"总部本部门,总部跨部门（合作类）,总部跨部门（自主类）,小学,初中,高中,新高考,非纯教辅"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F7" sqref="F7"/>
    </sheetView>
  </sheetViews>
  <sheetFormatPr defaultColWidth="9" defaultRowHeight="14.4"/>
  <cols>
    <col min="1" max="1" width="1.44140625" customWidth="1"/>
    <col min="2" max="2" width="17.6640625" style="13" customWidth="1"/>
    <col min="3" max="3" width="8.6640625" style="13" customWidth="1"/>
    <col min="4" max="4" width="4" customWidth="1"/>
    <col min="5" max="5" width="15.109375" customWidth="1"/>
    <col min="6" max="6" width="7.44140625" customWidth="1"/>
    <col min="7" max="7" width="4" customWidth="1"/>
    <col min="8" max="8" width="10" customWidth="1"/>
    <col min="9" max="9" width="6.44140625" customWidth="1"/>
    <col min="10" max="10" width="4.33203125" customWidth="1"/>
    <col min="11" max="11" width="13.77734375" customWidth="1"/>
    <col min="12" max="12" width="6.88671875" customWidth="1"/>
    <col min="13" max="13" width="3.77734375" customWidth="1"/>
  </cols>
  <sheetData>
    <row r="1" spans="2:12" ht="12.75" customHeight="1"/>
    <row r="2" spans="2:12" ht="18" customHeight="1">
      <c r="B2" s="20" t="s">
        <v>32</v>
      </c>
      <c r="C2" s="21" t="s">
        <v>41</v>
      </c>
      <c r="E2" s="20" t="s">
        <v>33</v>
      </c>
      <c r="F2" s="21" t="s">
        <v>41</v>
      </c>
      <c r="H2" s="20" t="s">
        <v>3</v>
      </c>
      <c r="I2" s="21" t="s">
        <v>41</v>
      </c>
      <c r="K2" s="42" t="s">
        <v>34</v>
      </c>
      <c r="L2" s="43" t="s">
        <v>41</v>
      </c>
    </row>
    <row r="3" spans="2:12" s="13" customFormat="1" ht="18" customHeight="1">
      <c r="B3" s="26" t="s">
        <v>42</v>
      </c>
      <c r="C3" s="9">
        <v>3.5</v>
      </c>
      <c r="E3" s="26" t="s">
        <v>43</v>
      </c>
      <c r="F3" s="9">
        <v>4.0999999999999996</v>
      </c>
      <c r="H3" s="22" t="s">
        <v>44</v>
      </c>
      <c r="I3" s="6">
        <v>8</v>
      </c>
      <c r="K3" s="26" t="s">
        <v>45</v>
      </c>
      <c r="L3" s="9">
        <v>85</v>
      </c>
    </row>
    <row r="4" spans="2:12" ht="18" customHeight="1">
      <c r="B4" s="39"/>
      <c r="C4" s="40"/>
      <c r="H4" s="22" t="s">
        <v>4</v>
      </c>
      <c r="I4" s="6">
        <v>16</v>
      </c>
    </row>
    <row r="5" spans="2:12" ht="18" customHeight="1">
      <c r="B5" s="20" t="s">
        <v>37</v>
      </c>
      <c r="C5" s="21" t="s">
        <v>41</v>
      </c>
      <c r="E5" s="20" t="s">
        <v>39</v>
      </c>
      <c r="F5" s="21" t="s">
        <v>41</v>
      </c>
      <c r="H5" s="41" t="s">
        <v>46</v>
      </c>
      <c r="I5" s="9">
        <v>32</v>
      </c>
      <c r="K5" s="20" t="s">
        <v>47</v>
      </c>
      <c r="L5" s="21" t="s">
        <v>41</v>
      </c>
    </row>
    <row r="6" spans="2:12" ht="18" customHeight="1">
      <c r="B6" s="46" t="s">
        <v>155</v>
      </c>
      <c r="C6" s="6">
        <v>3.2000000000000001E-2</v>
      </c>
      <c r="E6" s="22" t="s">
        <v>1</v>
      </c>
      <c r="F6" s="6">
        <v>1</v>
      </c>
      <c r="K6" s="22" t="s">
        <v>10</v>
      </c>
      <c r="L6" s="6">
        <v>1</v>
      </c>
    </row>
    <row r="7" spans="2:12" ht="18" customHeight="1">
      <c r="B7" s="46" t="s">
        <v>156</v>
      </c>
      <c r="C7" s="6">
        <v>0.03</v>
      </c>
      <c r="E7" s="8" t="s">
        <v>48</v>
      </c>
      <c r="F7" s="9" t="e">
        <f>#REF!*(1-#REF!)</f>
        <v>#REF!</v>
      </c>
      <c r="K7" s="22" t="s">
        <v>49</v>
      </c>
      <c r="L7" s="6">
        <v>2</v>
      </c>
    </row>
    <row r="8" spans="2:12" ht="18" customHeight="1">
      <c r="B8" s="46" t="s">
        <v>153</v>
      </c>
      <c r="C8" s="6">
        <v>3.4000000000000002E-2</v>
      </c>
      <c r="K8" s="41" t="s">
        <v>14</v>
      </c>
      <c r="L8" s="9">
        <v>4</v>
      </c>
    </row>
    <row r="9" spans="2:12" ht="18" customHeight="1" thickBot="1">
      <c r="B9" s="72" t="s">
        <v>154</v>
      </c>
      <c r="C9" s="9">
        <v>3.2000000000000001E-2</v>
      </c>
    </row>
    <row r="10" spans="2:12" ht="18" customHeight="1" thickBot="1">
      <c r="K10" s="44" t="s">
        <v>138</v>
      </c>
      <c r="L10" s="21" t="s">
        <v>41</v>
      </c>
    </row>
    <row r="11" spans="2:12" ht="18" customHeight="1">
      <c r="B11" s="20" t="s">
        <v>38</v>
      </c>
      <c r="C11" s="21" t="s">
        <v>41</v>
      </c>
      <c r="K11" s="46" t="s">
        <v>142</v>
      </c>
      <c r="L11" s="6">
        <v>4</v>
      </c>
    </row>
    <row r="12" spans="2:12" ht="18" customHeight="1">
      <c r="B12" s="5" t="s">
        <v>50</v>
      </c>
      <c r="C12" s="6">
        <v>0.35</v>
      </c>
      <c r="F12" t="s">
        <v>51</v>
      </c>
      <c r="K12" s="46" t="s">
        <v>139</v>
      </c>
      <c r="L12" s="6">
        <v>5</v>
      </c>
    </row>
    <row r="13" spans="2:12" ht="18" customHeight="1" thickBot="1">
      <c r="B13" s="5" t="s">
        <v>16</v>
      </c>
      <c r="C13" s="6">
        <v>0.5</v>
      </c>
      <c r="K13" s="45" t="s">
        <v>140</v>
      </c>
      <c r="L13" s="9">
        <v>8</v>
      </c>
    </row>
    <row r="14" spans="2:12" ht="18" customHeight="1">
      <c r="B14" s="5" t="s">
        <v>52</v>
      </c>
      <c r="C14" s="6">
        <v>0.3</v>
      </c>
    </row>
    <row r="15" spans="2:12" ht="18" customHeight="1">
      <c r="B15" s="31" t="s">
        <v>53</v>
      </c>
      <c r="C15" s="9">
        <v>0.4</v>
      </c>
    </row>
    <row r="16" spans="2:12" ht="18" customHeight="1"/>
    <row r="17" ht="18" customHeight="1"/>
    <row r="18" ht="18" customHeight="1"/>
  </sheetData>
  <phoneticPr fontId="7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I16"/>
  <sheetViews>
    <sheetView workbookViewId="0">
      <selection activeCell="E24" sqref="E24"/>
    </sheetView>
  </sheetViews>
  <sheetFormatPr defaultColWidth="9" defaultRowHeight="14.4"/>
  <cols>
    <col min="1" max="1" width="1.109375" customWidth="1"/>
    <col min="2" max="2" width="24.44140625" customWidth="1"/>
    <col min="3" max="3" width="5.44140625" customWidth="1"/>
    <col min="4" max="4" width="2.109375" customWidth="1"/>
    <col min="5" max="5" width="19.33203125" customWidth="1"/>
    <col min="6" max="6" width="5.44140625" customWidth="1"/>
    <col min="7" max="7" width="2.109375" customWidth="1"/>
    <col min="8" max="8" width="19.33203125" customWidth="1"/>
    <col min="9" max="9" width="5.21875" customWidth="1"/>
  </cols>
  <sheetData>
    <row r="1" spans="2:9" ht="7.5" customHeight="1"/>
    <row r="2" spans="2:9" ht="21.75" customHeight="1">
      <c r="B2" s="32" t="s">
        <v>54</v>
      </c>
      <c r="C2" s="33" t="s">
        <v>41</v>
      </c>
      <c r="E2" s="32" t="s">
        <v>55</v>
      </c>
      <c r="F2" s="33" t="s">
        <v>41</v>
      </c>
      <c r="H2" s="32" t="s">
        <v>56</v>
      </c>
      <c r="I2" s="33" t="s">
        <v>41</v>
      </c>
    </row>
    <row r="3" spans="2:9" ht="18" customHeight="1">
      <c r="B3" s="34" t="s">
        <v>28</v>
      </c>
      <c r="C3" s="35">
        <v>8</v>
      </c>
      <c r="E3" s="34" t="s">
        <v>57</v>
      </c>
      <c r="F3" s="35">
        <v>1.2</v>
      </c>
      <c r="H3" s="34" t="s">
        <v>57</v>
      </c>
      <c r="I3" s="35">
        <v>0.8</v>
      </c>
    </row>
    <row r="4" spans="2:9" ht="18" customHeight="1">
      <c r="B4" s="34" t="s">
        <v>58</v>
      </c>
      <c r="C4" s="35">
        <v>8.75</v>
      </c>
      <c r="E4" s="34" t="s">
        <v>59</v>
      </c>
      <c r="F4" s="35">
        <v>1.5</v>
      </c>
      <c r="H4" s="34" t="s">
        <v>59</v>
      </c>
      <c r="I4" s="35">
        <v>1</v>
      </c>
    </row>
    <row r="5" spans="2:9" ht="18" customHeight="1">
      <c r="B5" s="34" t="s">
        <v>60</v>
      </c>
      <c r="C5" s="35">
        <v>2</v>
      </c>
      <c r="E5" s="34" t="s">
        <v>26</v>
      </c>
      <c r="F5" s="35">
        <v>2.25</v>
      </c>
      <c r="H5" s="34" t="s">
        <v>26</v>
      </c>
      <c r="I5" s="35">
        <v>1.5</v>
      </c>
    </row>
    <row r="6" spans="2:9" ht="18" customHeight="1">
      <c r="B6" s="34" t="s">
        <v>61</v>
      </c>
      <c r="C6" s="35">
        <v>2.75</v>
      </c>
      <c r="E6" s="34" t="s">
        <v>62</v>
      </c>
      <c r="F6" s="35">
        <v>3</v>
      </c>
      <c r="H6" s="34" t="s">
        <v>62</v>
      </c>
      <c r="I6" s="35">
        <v>2</v>
      </c>
    </row>
    <row r="7" spans="2:9" ht="18" customHeight="1">
      <c r="B7" s="34" t="s">
        <v>63</v>
      </c>
      <c r="C7" s="35">
        <v>2</v>
      </c>
      <c r="E7" s="36" t="s">
        <v>64</v>
      </c>
      <c r="F7" s="37">
        <v>3</v>
      </c>
      <c r="H7" s="36" t="s">
        <v>64</v>
      </c>
      <c r="I7" s="37">
        <v>2</v>
      </c>
    </row>
    <row r="8" spans="2:9" ht="18" customHeight="1">
      <c r="B8" s="34" t="s">
        <v>65</v>
      </c>
      <c r="C8" s="35">
        <v>2</v>
      </c>
    </row>
    <row r="9" spans="2:9" ht="18" customHeight="1">
      <c r="B9" s="36" t="s">
        <v>66</v>
      </c>
      <c r="C9" s="37">
        <v>0.75</v>
      </c>
    </row>
    <row r="13" spans="2:9" ht="21.75" customHeight="1">
      <c r="B13" s="32" t="s">
        <v>54</v>
      </c>
      <c r="C13" s="33" t="s">
        <v>41</v>
      </c>
      <c r="E13" s="32" t="s">
        <v>55</v>
      </c>
      <c r="F13" s="33" t="s">
        <v>41</v>
      </c>
      <c r="H13" s="32" t="s">
        <v>56</v>
      </c>
      <c r="I13" s="33" t="s">
        <v>41</v>
      </c>
    </row>
    <row r="14" spans="2:9" ht="18" customHeight="1">
      <c r="B14" s="38" t="s">
        <v>67</v>
      </c>
      <c r="C14" s="37">
        <v>1</v>
      </c>
      <c r="E14" s="34" t="s">
        <v>68</v>
      </c>
      <c r="F14" s="35">
        <v>4.8</v>
      </c>
      <c r="H14" s="34" t="s">
        <v>68</v>
      </c>
      <c r="I14" s="35">
        <v>0.72</v>
      </c>
    </row>
    <row r="15" spans="2:9" ht="18" customHeight="1">
      <c r="E15" s="34" t="s">
        <v>69</v>
      </c>
      <c r="F15" s="35">
        <v>5.3</v>
      </c>
      <c r="H15" s="34" t="s">
        <v>69</v>
      </c>
      <c r="I15" s="35">
        <v>0.8</v>
      </c>
    </row>
    <row r="16" spans="2:9" ht="18" customHeight="1">
      <c r="E16" s="36" t="s">
        <v>70</v>
      </c>
      <c r="F16" s="37">
        <v>9.3000000000000007</v>
      </c>
      <c r="H16" s="36" t="s">
        <v>70</v>
      </c>
      <c r="I16" s="37">
        <v>1.4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1:C20"/>
  <sheetViews>
    <sheetView workbookViewId="0">
      <selection activeCell="J27" sqref="J27"/>
    </sheetView>
  </sheetViews>
  <sheetFormatPr defaultColWidth="9" defaultRowHeight="14.4"/>
  <cols>
    <col min="1" max="1" width="1.44140625" customWidth="1"/>
    <col min="2" max="2" width="13.109375" customWidth="1"/>
    <col min="3" max="3" width="15.109375" customWidth="1"/>
  </cols>
  <sheetData>
    <row r="1" spans="2:3" ht="12.75" customHeight="1"/>
    <row r="2" spans="2:3" ht="18" customHeight="1">
      <c r="B2" s="14" t="s">
        <v>54</v>
      </c>
      <c r="C2" s="15" t="s">
        <v>71</v>
      </c>
    </row>
    <row r="3" spans="2:3" ht="18" customHeight="1">
      <c r="B3" s="5" t="s">
        <v>72</v>
      </c>
      <c r="C3" s="6">
        <v>18</v>
      </c>
    </row>
    <row r="4" spans="2:3" ht="18" customHeight="1">
      <c r="B4" s="5" t="s">
        <v>73</v>
      </c>
      <c r="C4" s="6">
        <v>22</v>
      </c>
    </row>
    <row r="5" spans="2:3" ht="18" customHeight="1">
      <c r="B5" s="5" t="s">
        <v>74</v>
      </c>
      <c r="C5" s="6">
        <v>22</v>
      </c>
    </row>
    <row r="6" spans="2:3" ht="18" customHeight="1">
      <c r="B6" s="5" t="s">
        <v>75</v>
      </c>
      <c r="C6" s="6">
        <v>28</v>
      </c>
    </row>
    <row r="7" spans="2:3" ht="18" customHeight="1">
      <c r="B7" s="5" t="s">
        <v>76</v>
      </c>
      <c r="C7" s="6">
        <v>38</v>
      </c>
    </row>
    <row r="8" spans="2:3" ht="18" customHeight="1">
      <c r="B8" s="5" t="s">
        <v>77</v>
      </c>
      <c r="C8" s="6">
        <v>48</v>
      </c>
    </row>
    <row r="9" spans="2:3" ht="18" customHeight="1">
      <c r="B9" s="7" t="s">
        <v>78</v>
      </c>
      <c r="C9" s="6">
        <v>9</v>
      </c>
    </row>
    <row r="10" spans="2:3" ht="18" customHeight="1">
      <c r="B10" s="7" t="s">
        <v>79</v>
      </c>
      <c r="C10" s="6">
        <v>11</v>
      </c>
    </row>
    <row r="11" spans="2:3" ht="18" customHeight="1">
      <c r="B11" s="7" t="s">
        <v>80</v>
      </c>
      <c r="C11" s="6">
        <v>11</v>
      </c>
    </row>
    <row r="12" spans="2:3" ht="18" customHeight="1">
      <c r="B12" s="7" t="s">
        <v>81</v>
      </c>
      <c r="C12" s="6">
        <v>14</v>
      </c>
    </row>
    <row r="13" spans="2:3" ht="18" customHeight="1">
      <c r="B13" s="7" t="s">
        <v>82</v>
      </c>
      <c r="C13" s="6">
        <v>19</v>
      </c>
    </row>
    <row r="14" spans="2:3" ht="18" customHeight="1">
      <c r="B14" s="7" t="s">
        <v>83</v>
      </c>
      <c r="C14" s="6">
        <v>24</v>
      </c>
    </row>
    <row r="15" spans="2:3" ht="18" customHeight="1">
      <c r="B15" s="7" t="s">
        <v>84</v>
      </c>
      <c r="C15" s="6">
        <v>5</v>
      </c>
    </row>
    <row r="16" spans="2:3" ht="18" customHeight="1">
      <c r="B16" s="7" t="s">
        <v>85</v>
      </c>
      <c r="C16" s="6">
        <v>6</v>
      </c>
    </row>
    <row r="17" spans="2:3" ht="18" customHeight="1">
      <c r="B17" s="7" t="s">
        <v>86</v>
      </c>
      <c r="C17" s="6">
        <v>6</v>
      </c>
    </row>
    <row r="18" spans="2:3" ht="18" customHeight="1">
      <c r="B18" s="7" t="s">
        <v>87</v>
      </c>
      <c r="C18" s="6">
        <v>7.5</v>
      </c>
    </row>
    <row r="19" spans="2:3" ht="18" customHeight="1">
      <c r="B19" s="5" t="s">
        <v>88</v>
      </c>
      <c r="C19" s="6">
        <v>9</v>
      </c>
    </row>
    <row r="20" spans="2:3" ht="18" customHeight="1">
      <c r="B20" s="31" t="s">
        <v>89</v>
      </c>
      <c r="C20" s="9">
        <v>11.5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2:F31"/>
  <sheetViews>
    <sheetView workbookViewId="0">
      <selection activeCell="H24" sqref="H24"/>
    </sheetView>
  </sheetViews>
  <sheetFormatPr defaultColWidth="9" defaultRowHeight="14.4"/>
  <cols>
    <col min="1" max="1" width="1.44140625" customWidth="1"/>
    <col min="2" max="2" width="21.109375" customWidth="1"/>
    <col min="3" max="3" width="15.109375" customWidth="1"/>
    <col min="5" max="5" width="14.109375" style="13" customWidth="1"/>
    <col min="6" max="6" width="36.77734375" style="13" customWidth="1"/>
  </cols>
  <sheetData>
    <row r="2" spans="2:6" ht="18" customHeight="1">
      <c r="B2" s="14" t="s">
        <v>90</v>
      </c>
      <c r="C2" s="15" t="s">
        <v>91</v>
      </c>
      <c r="E2" s="29" t="s">
        <v>92</v>
      </c>
      <c r="F2" s="30" t="s">
        <v>93</v>
      </c>
    </row>
    <row r="3" spans="2:6" ht="18" customHeight="1">
      <c r="B3" s="16" t="s">
        <v>94</v>
      </c>
      <c r="C3" s="17">
        <v>7500</v>
      </c>
      <c r="E3" s="25" t="s">
        <v>95</v>
      </c>
      <c r="F3" s="6" t="e">
        <f>((#REF!*#REF!/1000)+(#REF!*#REF!/1000)*0.045)*(C3*VLOOKUP(#REF!,B:C,2,FALSE)/(2000000000/VLOOKUP(#REF!,B:C,2,FALSE)))</f>
        <v>#REF!</v>
      </c>
    </row>
    <row r="4" spans="2:6" ht="18" customHeight="1" thickBot="1">
      <c r="B4" s="18"/>
      <c r="C4" s="19"/>
      <c r="E4" s="25" t="s">
        <v>96</v>
      </c>
      <c r="F4" s="6" t="e">
        <f>((4/VLOOKUP(#REF!,简单参数!H:I,2,FALSE))*#REF!/1000)*(C3*VLOOKUP(#REF!,B:C,2,FALSE)/(2000000000/VLOOKUP(#REF!,B:C,2,FALSE)))</f>
        <v>#REF!</v>
      </c>
    </row>
    <row r="5" spans="2:6" ht="18" customHeight="1" thickBot="1">
      <c r="B5" s="20" t="s">
        <v>97</v>
      </c>
      <c r="C5" s="21" t="s">
        <v>98</v>
      </c>
      <c r="E5" s="26" t="s">
        <v>99</v>
      </c>
      <c r="F5" s="9" t="e">
        <f>((#REF!/VLOOKUP(#REF!,简单参数!H:I,2,FALSE))*#REF!/1000)*(C3*VLOOKUP(#REF!,B:C,2,FALSE)/(2000000000/VLOOKUP(#REF!,B:C,2,FALSE)))</f>
        <v>#REF!</v>
      </c>
    </row>
    <row r="6" spans="2:6" ht="18" customHeight="1" thickBot="1">
      <c r="B6" s="22" t="s">
        <v>100</v>
      </c>
      <c r="C6" s="23">
        <v>859404</v>
      </c>
      <c r="E6" s="18"/>
    </row>
    <row r="7" spans="2:6" ht="18" customHeight="1">
      <c r="B7" s="8" t="s">
        <v>101</v>
      </c>
      <c r="C7" s="24">
        <v>1103600</v>
      </c>
      <c r="E7" s="29" t="s">
        <v>102</v>
      </c>
      <c r="F7" s="4" t="s">
        <v>93</v>
      </c>
    </row>
    <row r="8" spans="2:6" ht="18" customHeight="1">
      <c r="E8" s="25" t="s">
        <v>95</v>
      </c>
      <c r="F8" s="6" t="e">
        <f>(#REF!*#REF!/1000)*(C3/VLOOKUP(#REF!&amp;#REF!&amp;#REF!,B:C,2))</f>
        <v>#REF!</v>
      </c>
    </row>
    <row r="9" spans="2:6" ht="18" customHeight="1">
      <c r="B9" s="14" t="s">
        <v>54</v>
      </c>
      <c r="C9" s="15" t="s">
        <v>71</v>
      </c>
      <c r="E9" s="25" t="s">
        <v>96</v>
      </c>
      <c r="F9" s="6" t="e">
        <f>((4/VLOOKUP(#REF!,简单参数!H:I,2,FALSE))*#REF!/1000)*(C3*VLOOKUP(#REF!,B:C,2,FALSE)/(2000000000/VLOOKUP(#REF!,B:C,2,FALSE)))</f>
        <v>#REF!</v>
      </c>
    </row>
    <row r="10" spans="2:6" ht="18" customHeight="1">
      <c r="B10" s="22" t="s">
        <v>103</v>
      </c>
      <c r="C10" s="23">
        <v>38.5</v>
      </c>
      <c r="E10" s="26" t="s">
        <v>99</v>
      </c>
      <c r="F10" s="9" t="e">
        <f>((#REF!/VLOOKUP(#REF!,简单参数!H:I,2,FALSE))*#REF!/1000)*(C3*VLOOKUP(#REF!,B:C,2,FALSE)/(2000000000/VLOOKUP(#REF!,B:C,2,FALSE)))</f>
        <v>#REF!</v>
      </c>
    </row>
    <row r="11" spans="2:6" ht="18" customHeight="1">
      <c r="B11" s="22" t="s">
        <v>104</v>
      </c>
      <c r="C11" s="23">
        <v>35.295000000000002</v>
      </c>
    </row>
    <row r="12" spans="2:6" ht="18" customHeight="1">
      <c r="B12" s="22" t="s">
        <v>105</v>
      </c>
      <c r="C12" s="23">
        <v>30.253</v>
      </c>
    </row>
    <row r="13" spans="2:6" ht="18" customHeight="1">
      <c r="B13" s="22" t="s">
        <v>106</v>
      </c>
      <c r="C13" s="23">
        <v>25.89</v>
      </c>
    </row>
    <row r="14" spans="2:6" ht="18" customHeight="1" thickBot="1">
      <c r="B14" s="22" t="s">
        <v>107</v>
      </c>
      <c r="C14" s="23">
        <v>29.843</v>
      </c>
      <c r="E14" s="93" t="s">
        <v>151</v>
      </c>
      <c r="F14" s="94"/>
    </row>
    <row r="15" spans="2:6" ht="18" customHeight="1">
      <c r="B15" s="22" t="s">
        <v>108</v>
      </c>
      <c r="C15" s="23">
        <v>27.364999999999998</v>
      </c>
      <c r="E15" s="29" t="s">
        <v>92</v>
      </c>
      <c r="F15" s="30" t="s">
        <v>93</v>
      </c>
    </row>
    <row r="16" spans="2:6" ht="18" customHeight="1">
      <c r="B16" s="22" t="s">
        <v>109</v>
      </c>
      <c r="C16" s="23">
        <v>23.449000000000002</v>
      </c>
      <c r="E16" s="25" t="s">
        <v>95</v>
      </c>
      <c r="F16" s="6">
        <f>((图书印刷成本表!C6*图书印刷成本表!E4/1000)+(图书印刷成本表!C6*图书印刷成本表!E4/1000)*0.045)*(C3*VLOOKUP(重印参数!B11,B:C,2,FALSE)/(2000000000/VLOOKUP(重印参数!B3,B:C,2,FALSE)))</f>
        <v>0</v>
      </c>
    </row>
    <row r="17" spans="2:6" ht="18" customHeight="1" thickBot="1">
      <c r="B17" s="8" t="s">
        <v>110</v>
      </c>
      <c r="C17" s="24">
        <v>20.518000000000001</v>
      </c>
      <c r="E17" s="25" t="s">
        <v>96</v>
      </c>
      <c r="F17" s="6">
        <f>((4/VLOOKUP(重印参数!B10,简单参数!H:I,2,FALSE))*图书印刷成本表!E4/1000)*(C3*VLOOKUP(重印参数!B17,B:C,2,FALSE)/(2000000000/VLOOKUP(重印参数!B3,B:C,2,FALSE)))</f>
        <v>0</v>
      </c>
    </row>
    <row r="18" spans="2:6" ht="18" customHeight="1" thickBot="1">
      <c r="E18" s="26" t="s">
        <v>99</v>
      </c>
      <c r="F18" s="9">
        <f>((重印参数!B5/VLOOKUP(重印参数!B10,简单参数!H:I,2,FALSE))*图书印刷成本表!E4/1000)*(C3*VLOOKUP(重印参数!B15,B:C,2,FALSE)/(2000000000/VLOOKUP(重印参数!B3,B:C,2,FALSE)))</f>
        <v>0</v>
      </c>
    </row>
    <row r="19" spans="2:6" ht="18" customHeight="1" thickBot="1">
      <c r="B19" s="20" t="s">
        <v>111</v>
      </c>
      <c r="C19" s="21" t="s">
        <v>112</v>
      </c>
      <c r="E19" s="18"/>
    </row>
    <row r="20" spans="2:6" ht="18" customHeight="1">
      <c r="B20" s="25" t="s">
        <v>113</v>
      </c>
      <c r="C20" s="6">
        <v>55</v>
      </c>
      <c r="E20" s="29" t="s">
        <v>102</v>
      </c>
      <c r="F20" s="4" t="s">
        <v>93</v>
      </c>
    </row>
    <row r="21" spans="2:6" ht="18" customHeight="1">
      <c r="B21" s="25" t="s">
        <v>114</v>
      </c>
      <c r="C21" s="6">
        <v>60</v>
      </c>
      <c r="E21" s="25" t="s">
        <v>95</v>
      </c>
      <c r="F21" s="6" t="e">
        <f>(图书印刷成本表!C6*图书印刷成本表!E4/1000)*(C3/VLOOKUP(重印参数!B3&amp;图书印刷成本表!E7&amp;重印参数!B11,B:C,2,FALSE))</f>
        <v>#N/A</v>
      </c>
    </row>
    <row r="22" spans="2:6" ht="18" customHeight="1">
      <c r="B22" s="25" t="s">
        <v>9</v>
      </c>
      <c r="C22" s="6">
        <v>70</v>
      </c>
      <c r="E22" s="25" t="s">
        <v>96</v>
      </c>
      <c r="F22" s="6">
        <f>((4/VLOOKUP(重印参数!B10,简单参数!H:I,2,FALSE))*图书印刷成本表!E4/1000)*(C3*VLOOKUP(重印参数!B17,B:C,2,FALSE)/(2000000000/VLOOKUP(重印参数!B3,B:C,2,FALSE)))</f>
        <v>0</v>
      </c>
    </row>
    <row r="23" spans="2:6" ht="18" customHeight="1" thickBot="1">
      <c r="B23" s="26" t="s">
        <v>115</v>
      </c>
      <c r="C23" s="9">
        <v>80</v>
      </c>
      <c r="E23" s="26" t="s">
        <v>99</v>
      </c>
      <c r="F23" s="9">
        <f>((重印参数!B5/VLOOKUP(重印参数!B10,简单参数!H:I,2,FALSE))*重印参数!E4/1000)*(C3*VLOOKUP(重印参数!B15,B:C,2,FALSE)/(2000000000/VLOOKUP(重印参数!B3,B:C,2,FALSE)))</f>
        <v>0</v>
      </c>
    </row>
    <row r="24" spans="2:6" ht="15" thickBot="1"/>
    <row r="25" spans="2:6" ht="18" customHeight="1">
      <c r="B25" s="20" t="s">
        <v>116</v>
      </c>
      <c r="C25" s="21" t="s">
        <v>112</v>
      </c>
    </row>
    <row r="26" spans="2:6" ht="18" customHeight="1">
      <c r="B26" s="25" t="s">
        <v>115</v>
      </c>
      <c r="C26" s="6">
        <v>80</v>
      </c>
    </row>
    <row r="27" spans="2:6" ht="18" customHeight="1">
      <c r="B27" s="25" t="s">
        <v>18</v>
      </c>
      <c r="C27" s="6">
        <v>105</v>
      </c>
    </row>
    <row r="28" spans="2:6" ht="18" customHeight="1">
      <c r="B28" s="27" t="s">
        <v>117</v>
      </c>
      <c r="C28" s="28">
        <v>128</v>
      </c>
    </row>
    <row r="29" spans="2:6" ht="18" customHeight="1">
      <c r="B29" s="27" t="s">
        <v>118</v>
      </c>
      <c r="C29" s="28">
        <v>157</v>
      </c>
    </row>
    <row r="30" spans="2:6" ht="18" customHeight="1">
      <c r="B30" s="27" t="s">
        <v>119</v>
      </c>
      <c r="C30" s="28">
        <v>200</v>
      </c>
    </row>
    <row r="31" spans="2:6" ht="18" customHeight="1">
      <c r="B31" s="26" t="s">
        <v>12</v>
      </c>
      <c r="C31" s="9">
        <v>230</v>
      </c>
    </row>
  </sheetData>
  <mergeCells count="1">
    <mergeCell ref="E14:F14"/>
  </mergeCells>
  <phoneticPr fontId="7" type="noConversion"/>
  <pageMargins left="0.27" right="0.21" top="0.43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26"/>
  <sheetViews>
    <sheetView workbookViewId="0">
      <selection activeCell="C24" sqref="C24"/>
    </sheetView>
  </sheetViews>
  <sheetFormatPr defaultColWidth="9" defaultRowHeight="14.4"/>
  <cols>
    <col min="1" max="1" width="1.44140625" customWidth="1"/>
    <col min="2" max="2" width="17.77734375" customWidth="1"/>
    <col min="3" max="3" width="18.33203125" customWidth="1"/>
  </cols>
  <sheetData>
    <row r="1" spans="2:3" ht="12.75" customHeight="1"/>
    <row r="2" spans="2:3" ht="21.75" customHeight="1">
      <c r="B2" s="1" t="s">
        <v>120</v>
      </c>
      <c r="C2" s="2" t="s">
        <v>121</v>
      </c>
    </row>
    <row r="3" spans="2:3" ht="18" customHeight="1">
      <c r="B3" s="3" t="s">
        <v>122</v>
      </c>
      <c r="C3" s="4">
        <v>9</v>
      </c>
    </row>
    <row r="4" spans="2:3" ht="18" customHeight="1">
      <c r="B4" s="5" t="s">
        <v>123</v>
      </c>
      <c r="C4" s="6">
        <v>14</v>
      </c>
    </row>
    <row r="5" spans="2:3" ht="18" customHeight="1">
      <c r="B5" s="5" t="s">
        <v>124</v>
      </c>
      <c r="C5" s="6">
        <v>18</v>
      </c>
    </row>
    <row r="6" spans="2:3" ht="18" customHeight="1">
      <c r="B6" s="5" t="s">
        <v>125</v>
      </c>
      <c r="C6" s="6">
        <v>11</v>
      </c>
    </row>
    <row r="7" spans="2:3" ht="18" customHeight="1">
      <c r="B7" s="5" t="s">
        <v>126</v>
      </c>
      <c r="C7" s="6">
        <v>15.5</v>
      </c>
    </row>
    <row r="8" spans="2:3" ht="18" customHeight="1">
      <c r="B8" s="5" t="s">
        <v>127</v>
      </c>
      <c r="C8" s="6">
        <v>18</v>
      </c>
    </row>
    <row r="9" spans="2:3" ht="18" customHeight="1">
      <c r="B9" s="7" t="s">
        <v>128</v>
      </c>
      <c r="C9" s="6">
        <v>7</v>
      </c>
    </row>
    <row r="10" spans="2:3" ht="18" customHeight="1">
      <c r="B10" s="7" t="s">
        <v>129</v>
      </c>
      <c r="C10" s="6">
        <v>9.5</v>
      </c>
    </row>
    <row r="11" spans="2:3" ht="18" customHeight="1">
      <c r="B11" s="7" t="s">
        <v>130</v>
      </c>
      <c r="C11" s="6">
        <v>13</v>
      </c>
    </row>
    <row r="12" spans="2:3" ht="18" customHeight="1">
      <c r="B12" s="7" t="s">
        <v>131</v>
      </c>
      <c r="C12" s="6">
        <v>8</v>
      </c>
    </row>
    <row r="13" spans="2:3" ht="18" customHeight="1">
      <c r="B13" s="7" t="s">
        <v>132</v>
      </c>
      <c r="C13" s="6">
        <v>10.5</v>
      </c>
    </row>
    <row r="14" spans="2:3" ht="18" customHeight="1">
      <c r="B14" s="7" t="s">
        <v>133</v>
      </c>
      <c r="C14" s="6">
        <v>16</v>
      </c>
    </row>
    <row r="15" spans="2:3" ht="18" customHeight="1">
      <c r="B15" s="8" t="s">
        <v>134</v>
      </c>
      <c r="C15" s="9">
        <v>22</v>
      </c>
    </row>
    <row r="16" spans="2:3" ht="18" customHeight="1"/>
    <row r="17" spans="2:3" ht="18" customHeight="1">
      <c r="B17" s="10" t="s">
        <v>36</v>
      </c>
      <c r="C17" s="4" t="s">
        <v>93</v>
      </c>
    </row>
    <row r="18" spans="2:3" ht="18" customHeight="1">
      <c r="B18" s="11" t="s">
        <v>135</v>
      </c>
      <c r="C18" s="6" t="e">
        <f>#REF!*#REF!*VLOOKUP(#REF!,简单参数!K:L,2,FALSE)*2*VLOOKUP(#REF!&amp;#REF!&amp;#REF!,印刷费!B:C,2,FALSE)/1000</f>
        <v>#REF!</v>
      </c>
    </row>
    <row r="19" spans="2:3" ht="18" customHeight="1">
      <c r="B19" s="11" t="s">
        <v>136</v>
      </c>
      <c r="C19" s="47" t="e">
        <f>IF((#REF!*2)/(VLOOKUP(#REF!,简单参数!H:I,2,FALSE)*500)&gt;3,(VLOOKUP(#REF!,简单参数!K:L,2,FALSE)*#REF!*2*C15)/(VLOOKUP(#REF!,简单参数!H:I,2,FALSE)*500),VLOOKUP(#REF!,简单参数!K:L,2,FALSE)*3*C15)</f>
        <v>#REF!</v>
      </c>
    </row>
    <row r="20" spans="2:3" ht="18" customHeight="1">
      <c r="B20" s="12" t="s">
        <v>137</v>
      </c>
      <c r="C20" s="9" t="e">
        <f>(#REF!*(#REF!/VLOOKUP(#REF!,简单参数!H:I,2,FALSE))*VLOOKUP(#REF!,简单参数!K:L,2,FALSE)*2*VLOOKUP(#REF!&amp;#REF!&amp;#REF!,印刷费!B:C,2,FALSE))/1000</f>
        <v>#REF!</v>
      </c>
    </row>
    <row r="22" spans="2:3" ht="18" customHeight="1" thickBot="1">
      <c r="B22" s="93" t="s">
        <v>152</v>
      </c>
      <c r="C22" s="94"/>
    </row>
    <row r="23" spans="2:3" ht="18" customHeight="1">
      <c r="B23" s="10" t="s">
        <v>36</v>
      </c>
      <c r="C23" s="4" t="s">
        <v>93</v>
      </c>
    </row>
    <row r="24" spans="2:3" ht="18" customHeight="1">
      <c r="B24" s="11" t="s">
        <v>135</v>
      </c>
      <c r="C24" s="6">
        <f>图书印刷成本表!E4*图书印刷成本表!C6*VLOOKUP(图书印刷成本表!E6,简单参数!K:L,2,FALSE)*2*VLOOKUP(重印参数!B3&amp;图书印刷成本表!E6&amp;图书印刷成本表!E7,B:C,2,FALSE)/1000</f>
        <v>0</v>
      </c>
    </row>
    <row r="25" spans="2:3" ht="18" customHeight="1">
      <c r="B25" s="11" t="s">
        <v>136</v>
      </c>
      <c r="C25" s="47">
        <f>IF((图书印刷成本表!E4*2)/(VLOOKUP(重印参数!B10,简单参数!H:I,2,FALSE)*500)&gt;3,(VLOOKUP(重印参数!B4,简单参数!K:L,2,FALSE)*图书印刷成本表!E4*2*C15)/(VLOOKUP(重印参数!B10,简单参数!H:I,2,FALSE)*500),VLOOKUP(重印参数!B4,简单参数!K:L,2,FALSE)*3*C15)</f>
        <v>264</v>
      </c>
    </row>
    <row r="26" spans="2:3" ht="18" customHeight="1" thickBot="1">
      <c r="B26" s="12" t="s">
        <v>137</v>
      </c>
      <c r="C26" s="9">
        <f>(图书印刷成本表!E4*(重印参数!B5/VLOOKUP(重印参数!B10,简单参数!H:I,2,FALSE))*VLOOKUP(重印参数!B18,简单参数!K:L,2,FALSE)*2*VLOOKUP(重印参数!B3&amp;重印参数!B18&amp;图书印刷成本表!E7,B:C,2,FALSE))/1000</f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2:C22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>
  <rangeList sheetStid="2" master=""/>
  <rangeList sheetStid="5" master=""/>
  <rangeList sheetStid="3" master=""/>
  <rangeList sheetStid="4" master=""/>
  <rangeList sheetStid="7" master=""/>
  <rangeList sheetStid="6" master=""/>
  <rangeList sheetStid="8" master=""/>
</allowEditUser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5" interlineOnOff="0" interlineColor="0"/>
  <interlineItem sheetStid="3" interlineOnOff="0" interlineColor="0"/>
  <interlineItem sheetStid="4" interlineOnOff="0" interlineColor="0"/>
  <interlineItem sheetStid="7" interlineOnOff="0" interlineColor="0"/>
  <interlineItem sheetStid="6" interlineOnOff="0" interlineColor="0"/>
  <interlineItem sheetStid="8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2"/>
  <pixelatorList sheetStid="5"/>
  <pixelatorList sheetStid="3"/>
  <pixelatorList sheetStid="4"/>
  <pixelatorList sheetStid="7"/>
  <pixelatorList sheetStid="6"/>
  <pixelatorList sheetStid="8"/>
</pixelators>
</file>

<file path=customXml/item5.xml><?xml version="1.0" encoding="utf-8"?>
<comments xmlns="https://web.wps.cn/et/2018/main" xmlns:s="http://schemas.openxmlformats.org/spreadsheetml/2006/main">
  <commentList sheetStid="2">
    <comment s:ref="C4" rgbClr="FF0000">
      <item id="{4ca4306c-6296-4bed-a071-0f1c1036f551}" isNormal="1">
        <s:text>
          <s:r>
            <s:t xml:space="preserve">与编辑加工费和稿费相关。</s:t>
          </s:r>
        </s:text>
      </item>
    </comment>
    <comment s:ref="E4" rgbClr="FF0000">
      <item id="{7c21966f-2c65-4edd-a632-88939800e1a7}" isNormal="1">
        <s:text>
          <s:r>
            <s:t xml:space="preserve">与排版费相关。</s:t>
          </s:r>
        </s:text>
      </item>
    </comment>
    <comment s:ref="E6" rgbClr="FF0000">
      <item id="{fd0fadc5-d564-42f7-835e-5b48dfcb5b43}" isNormal="1">
        <s:text>
          <s:r>
            <s:t xml:space="preserve">正度、大度在纸张规格处区分，此处不区分。如：小16开、正16开、大16开均勾选16开。</s:t>
          </s:r>
        </s:text>
      </item>
    </comment>
    <comment s:ref="C7" rgbClr="FF0000">
      <item id="{a0f21c5c-0abb-444b-a021-b5cc2402e8ba}" isNormal="1">
        <s:text>
          <s:r>
            <s:t xml:space="preserve">小16开、正16开请勾选787*1092规格；大16开请勾选890*1240规格。</s:t>
          </s:r>
        </s:text>
      </item>
    </comment>
    <comment s:ref="G9" rgbClr="FF0000">
      <item id="{b6766740-5110-431f-ad73-ba8cb1af4088}" isNormal="1">
        <s:text>
          <s:r>
            <s:t xml:space="preserve">按印数区分。印数&lt;1万册，请勾选平台；印数≥1万册，请勾选轮转。</s:t>
          </s:r>
        </s:text>
      </item>
    </comment>
    <comment s:ref="I9" rgbClr="FF0000">
      <item id="{2c90c794-91c7-4f0f-ab88-a808d1e57c80}" isNormal="1">
        <s:text>
          <s:r>
            <s:t xml:space="preserve">分胶订和骑订两种。又各自根据印数不同定价不同，以1万册为界。</s:t>
          </s:r>
        </s:text>
      </item>
    </comment>
    <comment s:ref="I10" rgbClr="FF0000">
      <item id="{682de51a-49cb-4669-a822-8d1d9a5ef8fa}" isNormal="1">
        <s:text>
          <s:r>
            <s:t xml:space="preserve">在总公司编校稿件勾选总公司；其余选项为河北分公司现有稿件计酬分类设置。分类不同，系数不同。</s:t>
          </s:r>
        </s:text>
      </item>
    </comment>
    <comment s:ref="C11" rgbClr="FF0000">
      <item id="{644ea239-94a1-4427-8116-10b1637414c9}" isNormal="1">
        <s:text>
          <s:r>
            <s:t xml:space="preserve">在总公司编校稿件勾选总公司（全流程），其余选项为河北分公司的编辑加工环节组合。</s:t>
          </s:r>
        </s:text>
      </item>
    </comment>
    <comment s:ref="G11" rgbClr="FF0000">
      <item id="{07e3b0fc-64f6-4919-9bd0-4a2765b9c536}" isNormal="1">
        <s:text>
          <s:r>
            <s:t xml:space="preserve">指图书入库后的销售率（铺货率）。</s:t>
          </s:r>
        </s:text>
      </item>
    </comment>
    <comment s:ref="G13" rgbClr="FF0000">
      <item id="{18103447-d39d-42d1-b62c-57bf9e960335}" isNormal="1">
        <s:text>
          <s:r>
            <s:t xml:space="preserve">为表中未涉及的费用。如一次性稿酬、封面设计费、质检费、画图费、出版资助费（填负值）等。</s:t>
          </s:r>
        </s:text>
      </item>
    </comment>
    <comment s:ref="I13" rgbClr="FF0000">
      <item id="{24a15df4-3a56-4bb9-b3ca-bbaa659a8285}" isNormal="1">
        <s:text>
          <s:r>
            <s:t xml:space="preserve">为预期得到的利润。</s:t>
          </s:r>
        </s:text>
      </item>
    </comment>
  </commentList>
</comments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图书印刷成本表</vt:lpstr>
      <vt:lpstr>重印参数</vt:lpstr>
      <vt:lpstr>简单参数</vt:lpstr>
      <vt:lpstr>编校成本</vt:lpstr>
      <vt:lpstr>排版费</vt:lpstr>
      <vt:lpstr>材料费</vt:lpstr>
      <vt:lpstr>印刷费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刘佳</dc:creator>
  <cp:lastModifiedBy>Administrator</cp:lastModifiedBy>
  <cp:lastPrinted>2021-03-05T06:09:52Z</cp:lastPrinted>
  <dcterms:created xsi:type="dcterms:W3CDTF">2020-02-26T00:09:00Z</dcterms:created>
  <dcterms:modified xsi:type="dcterms:W3CDTF">2021-04-28T08:07:37Z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