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Nana Kwame\Desktop\Online Courses\Projects\Portfolio Management (365)\"/>
    </mc:Choice>
  </mc:AlternateContent>
  <xr:revisionPtr revIDLastSave="0" documentId="13_ncr:1_{03DD9397-A54C-4344-A594-DC8A0DD5572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fficient Frontier" sheetId="2" r:id="rId1"/>
  </sheets>
  <definedNames>
    <definedName name="solver_adj" localSheetId="0" hidden="1">'Efficient Frontier'!$J$15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'Efficient Frontier'!$E$35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0" i="2" l="1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19" i="2"/>
  <c r="K15" i="2" l="1"/>
  <c r="L15" i="2" s="1"/>
  <c r="E30" i="2"/>
  <c r="F27" i="2"/>
  <c r="G27" i="2" s="1"/>
  <c r="E27" i="2"/>
  <c r="F26" i="2"/>
  <c r="E26" i="2"/>
  <c r="G26" i="2" s="1"/>
  <c r="F25" i="2"/>
  <c r="E25" i="2"/>
  <c r="G25" i="2" s="1"/>
  <c r="G24" i="2"/>
  <c r="F24" i="2"/>
  <c r="E24" i="2"/>
  <c r="F23" i="2"/>
  <c r="E23" i="2"/>
  <c r="G23" i="2" s="1"/>
  <c r="F22" i="2"/>
  <c r="E22" i="2"/>
  <c r="G22" i="2" s="1"/>
  <c r="F21" i="2"/>
  <c r="E21" i="2"/>
  <c r="G21" i="2" s="1"/>
  <c r="F20" i="2"/>
  <c r="E20" i="2"/>
  <c r="G20" i="2" s="1"/>
  <c r="F19" i="2"/>
  <c r="G19" i="2" s="1"/>
  <c r="E19" i="2"/>
  <c r="F18" i="2"/>
  <c r="E18" i="2"/>
  <c r="G18" i="2" s="1"/>
  <c r="F17" i="2"/>
  <c r="E17" i="2"/>
  <c r="G17" i="2" s="1"/>
  <c r="G16" i="2"/>
  <c r="F16" i="2"/>
  <c r="E16" i="2"/>
  <c r="F15" i="2"/>
  <c r="E15" i="2"/>
  <c r="G15" i="2" s="1"/>
  <c r="K14" i="2"/>
  <c r="F14" i="2"/>
  <c r="E14" i="2"/>
  <c r="G14" i="2" s="1"/>
  <c r="K13" i="2"/>
  <c r="F13" i="2"/>
  <c r="E13" i="2"/>
  <c r="G13" i="2" s="1"/>
  <c r="K12" i="2"/>
  <c r="G12" i="2"/>
  <c r="F12" i="2"/>
  <c r="E12" i="2"/>
  <c r="K11" i="2"/>
  <c r="F11" i="2"/>
  <c r="G11" i="2" s="1"/>
  <c r="E11" i="2"/>
  <c r="K10" i="2"/>
  <c r="F10" i="2"/>
  <c r="E10" i="2"/>
  <c r="G10" i="2" s="1"/>
  <c r="K9" i="2"/>
  <c r="F9" i="2"/>
  <c r="E9" i="2"/>
  <c r="G9" i="2" s="1"/>
  <c r="K8" i="2"/>
  <c r="F8" i="2"/>
  <c r="F32" i="2" s="1"/>
  <c r="E8" i="2"/>
  <c r="G8" i="2" s="1"/>
  <c r="K7" i="2"/>
  <c r="F7" i="2"/>
  <c r="E7" i="2"/>
  <c r="E32" i="2" s="1"/>
  <c r="K6" i="2"/>
  <c r="F6" i="2"/>
  <c r="E6" i="2"/>
  <c r="E34" i="2" s="1"/>
  <c r="K5" i="2"/>
  <c r="F5" i="2"/>
  <c r="E5" i="2"/>
  <c r="E33" i="2" s="1"/>
  <c r="K4" i="2"/>
  <c r="M15" i="2" l="1"/>
  <c r="N15" i="2" s="1"/>
  <c r="E35" i="2" s="1"/>
  <c r="F30" i="2"/>
  <c r="L13" i="2" s="1"/>
  <c r="G30" i="2"/>
  <c r="G7" i="2"/>
  <c r="L9" i="2"/>
  <c r="F31" i="2"/>
  <c r="L5" i="2"/>
  <c r="L12" i="2"/>
  <c r="E31" i="2"/>
  <c r="G6" i="2"/>
  <c r="L8" i="2"/>
  <c r="G5" i="2"/>
  <c r="L7" i="2"/>
  <c r="L14" i="2"/>
  <c r="M14" i="2" l="1"/>
  <c r="N14" i="2" s="1"/>
  <c r="G31" i="2"/>
  <c r="G32" i="2" s="1"/>
  <c r="M8" i="2"/>
  <c r="N8" i="2" s="1"/>
  <c r="M9" i="2"/>
  <c r="N9" i="2" s="1"/>
  <c r="M13" i="2"/>
  <c r="N13" i="2" s="1"/>
  <c r="M7" i="2"/>
  <c r="N7" i="2" s="1"/>
  <c r="M10" i="2"/>
  <c r="N10" i="2" s="1"/>
  <c r="M11" i="2"/>
  <c r="N11" i="2" s="1"/>
  <c r="M12" i="2"/>
  <c r="N12" i="2" s="1"/>
  <c r="M4" i="2"/>
  <c r="N4" i="2" s="1"/>
  <c r="M5" i="2"/>
  <c r="N5" i="2" s="1"/>
  <c r="M6" i="2"/>
  <c r="N6" i="2" s="1"/>
  <c r="L11" i="2"/>
  <c r="L10" i="2"/>
  <c r="L6" i="2"/>
  <c r="L4" i="2"/>
</calcChain>
</file>

<file path=xl/sharedStrings.xml><?xml version="1.0" encoding="utf-8"?>
<sst xmlns="http://schemas.openxmlformats.org/spreadsheetml/2006/main" count="72" uniqueCount="71">
  <si>
    <t>Date</t>
  </si>
  <si>
    <t>Adj Close (AAPL)</t>
  </si>
  <si>
    <t>Adj Close (CMS)</t>
  </si>
  <si>
    <t>HPR (AAPL)</t>
  </si>
  <si>
    <t>HPR (CMS)</t>
  </si>
  <si>
    <t xml:space="preserve">Portfolio </t>
  </si>
  <si>
    <t>AAPL</t>
  </si>
  <si>
    <t>CMS</t>
  </si>
  <si>
    <t>Mean</t>
  </si>
  <si>
    <t>Variance</t>
  </si>
  <si>
    <t xml:space="preserve">Standard Deviation </t>
  </si>
  <si>
    <t>Portfolio 1</t>
  </si>
  <si>
    <t>Portfolio 2</t>
  </si>
  <si>
    <t>Portfolio 3</t>
  </si>
  <si>
    <t>Portfolio 4</t>
  </si>
  <si>
    <t>Portfolio 5</t>
  </si>
  <si>
    <t>Portfolio 6</t>
  </si>
  <si>
    <t>Portfolio 7</t>
  </si>
  <si>
    <t>Portfolio 8</t>
  </si>
  <si>
    <t>Portfolio 9</t>
  </si>
  <si>
    <t>Portfolio 10</t>
  </si>
  <si>
    <t>Portfolio 11</t>
  </si>
  <si>
    <t>Results</t>
  </si>
  <si>
    <t>Annualized Average Mean Return</t>
  </si>
  <si>
    <t>Annualized Variance</t>
  </si>
  <si>
    <t xml:space="preserve">Annualized Standard Deviation </t>
  </si>
  <si>
    <t>Annualized Covariance</t>
  </si>
  <si>
    <t>Correlation</t>
  </si>
  <si>
    <t>Assumptions</t>
  </si>
  <si>
    <t>Weight (AAPL)</t>
  </si>
  <si>
    <t>Weight (CMS)</t>
  </si>
  <si>
    <t>Sharpe Ratio (Optimal Risky Portfolio)</t>
  </si>
  <si>
    <t>Risk free rate</t>
  </si>
  <si>
    <t>Optimal Risky Portfolio</t>
  </si>
  <si>
    <t>Risk-free Asset</t>
  </si>
  <si>
    <t>Portfolio Return</t>
  </si>
  <si>
    <t>Standard Deviation</t>
  </si>
  <si>
    <t>Portfolio 13</t>
  </si>
  <si>
    <t>Portfolio 14</t>
  </si>
  <si>
    <t>Portfolio 15</t>
  </si>
  <si>
    <t>Portfolio 16</t>
  </si>
  <si>
    <t>Portfolio 17</t>
  </si>
  <si>
    <t>Portfolio 18</t>
  </si>
  <si>
    <t>Portfolio 19</t>
  </si>
  <si>
    <t>Portfolio 20</t>
  </si>
  <si>
    <t>Portfolio 21</t>
  </si>
  <si>
    <t>Portfolio 22</t>
  </si>
  <si>
    <t>Portfolio 23</t>
  </si>
  <si>
    <t>Portfolio 24</t>
  </si>
  <si>
    <t>Portfolio 25</t>
  </si>
  <si>
    <t>Portfolio 26</t>
  </si>
  <si>
    <t>Portfolio 27</t>
  </si>
  <si>
    <t>Portfolio 28</t>
  </si>
  <si>
    <t>Portfolio 29</t>
  </si>
  <si>
    <t>Portfolio 30</t>
  </si>
  <si>
    <t>Portfolio 31</t>
  </si>
  <si>
    <t>Portfolio 32</t>
  </si>
  <si>
    <t>Portfolio 33</t>
  </si>
  <si>
    <t>Portfolio 34</t>
  </si>
  <si>
    <t>Portfolio 35</t>
  </si>
  <si>
    <t>Portfolio 36</t>
  </si>
  <si>
    <t>Portfolio 37</t>
  </si>
  <si>
    <t>Portfolio 38</t>
  </si>
  <si>
    <t>Portfolio 39</t>
  </si>
  <si>
    <t>Portfolio 40</t>
  </si>
  <si>
    <t>Portfolio 41</t>
  </si>
  <si>
    <t>Portfolio 42</t>
  </si>
  <si>
    <t>Portfolio 43</t>
  </si>
  <si>
    <t>Portfolio 44</t>
  </si>
  <si>
    <t>Portfolio 45</t>
  </si>
  <si>
    <t>Efficient Frontier &amp; Capital Allocation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</si>
</sst>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0000"/>
    <numFmt numFmtId="165" formatCode="0.0%"/>
    <numFmt numFmtId="166" formatCode="#,##0.0000"/>
    <numFmt numFmtId="167" formatCode="#,##0.000"/>
    <numFmt numFmtId="168" formatCode="0.00000"/>
    <numFmt numFmtId="169" formatCode="0.000"/>
    <numFmt numFmtId="170" formatCode="0.000000000000000%"/>
  </numFmts>
  <fonts count="8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sz val="9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rgb="FFD9D9D9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4" fontId="2" fillId="2" borderId="0" xfId="0" applyNumberFormat="1" applyFont="1" applyFill="1" applyAlignment="1">
      <alignment horizontal="center" vertical="center"/>
    </xf>
    <xf numFmtId="9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165" fontId="2" fillId="2" borderId="0" xfId="0" applyNumberFormat="1" applyFont="1" applyFill="1" applyAlignment="1">
      <alignment horizontal="center" vertical="center"/>
    </xf>
    <xf numFmtId="0" fontId="3" fillId="3" borderId="0" xfId="0" applyFont="1" applyFill="1"/>
    <xf numFmtId="0" fontId="4" fillId="3" borderId="0" xfId="0" applyFont="1" applyFill="1" applyAlignment="1">
      <alignment horizontal="left" vertical="top"/>
    </xf>
    <xf numFmtId="0" fontId="2" fillId="4" borderId="0" xfId="0" applyFont="1" applyFill="1"/>
    <xf numFmtId="0" fontId="2" fillId="4" borderId="0" xfId="0" applyFont="1" applyFill="1" applyAlignment="1">
      <alignment horizontal="center" vertical="center"/>
    </xf>
    <xf numFmtId="10" fontId="5" fillId="3" borderId="0" xfId="0" applyNumberFormat="1" applyFont="1" applyFill="1" applyAlignment="1">
      <alignment horizontal="center" vertical="center"/>
    </xf>
    <xf numFmtId="4" fontId="2" fillId="2" borderId="0" xfId="0" applyNumberFormat="1" applyFont="1" applyFill="1"/>
    <xf numFmtId="166" fontId="5" fillId="3" borderId="0" xfId="0" applyNumberFormat="1" applyFont="1" applyFill="1" applyAlignment="1">
      <alignment horizontal="center" vertical="center"/>
    </xf>
    <xf numFmtId="167" fontId="5" fillId="3" borderId="0" xfId="0" applyNumberFormat="1" applyFont="1" applyFill="1" applyAlignment="1">
      <alignment horizontal="center" vertical="center"/>
    </xf>
    <xf numFmtId="168" fontId="2" fillId="2" borderId="0" xfId="0" applyNumberFormat="1" applyFont="1" applyFill="1"/>
    <xf numFmtId="170" fontId="2" fillId="2" borderId="0" xfId="0" applyNumberFormat="1" applyFont="1" applyFill="1"/>
    <xf numFmtId="0" fontId="6" fillId="4" borderId="0" xfId="0" applyFont="1" applyFill="1"/>
    <xf numFmtId="9" fontId="5" fillId="3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9" fontId="6" fillId="2" borderId="0" xfId="0" applyNumberFormat="1" applyFont="1" applyFill="1" applyAlignment="1">
      <alignment horizontal="center" vertical="center"/>
    </xf>
    <xf numFmtId="10" fontId="6" fillId="2" borderId="0" xfId="0" applyNumberFormat="1" applyFont="1" applyFill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9" fontId="5" fillId="3" borderId="0" xfId="0" applyNumberFormat="1" applyFont="1" applyFill="1" applyAlignment="1">
      <alignment horizontal="center" vertical="center"/>
    </xf>
    <xf numFmtId="2" fontId="5" fillId="3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Efficient Frontier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'Efficient Frontier'!$N$4:$N$14</c:f>
              <c:numCache>
                <c:formatCode>0.00%</c:formatCode>
                <c:ptCount val="11"/>
                <c:pt idx="0">
                  <c:v>0.15162000861290928</c:v>
                </c:pt>
                <c:pt idx="1">
                  <c:v>0.14731074472484837</c:v>
                </c:pt>
                <c:pt idx="2">
                  <c:v>0.15141533549371225</c:v>
                </c:pt>
                <c:pt idx="3">
                  <c:v>0.16330055708916205</c:v>
                </c:pt>
                <c:pt idx="4">
                  <c:v>0.18144382017655267</c:v>
                </c:pt>
                <c:pt idx="5">
                  <c:v>0.20418366150739123</c:v>
                </c:pt>
                <c:pt idx="6">
                  <c:v>0.23016167184077785</c:v>
                </c:pt>
                <c:pt idx="7">
                  <c:v>0.25840306219971959</c:v>
                </c:pt>
                <c:pt idx="8">
                  <c:v>0.28824331689653393</c:v>
                </c:pt>
                <c:pt idx="9">
                  <c:v>0.31923439151900973</c:v>
                </c:pt>
                <c:pt idx="10">
                  <c:v>0.35107165014165187</c:v>
                </c:pt>
              </c:numCache>
            </c:numRef>
          </c:xVal>
          <c:yVal>
            <c:numRef>
              <c:f>'Efficient Frontier'!$L$4:$L$14</c:f>
              <c:numCache>
                <c:formatCode>0.00%</c:formatCode>
                <c:ptCount val="11"/>
                <c:pt idx="0">
                  <c:v>0.13954603118888625</c:v>
                </c:pt>
                <c:pt idx="1">
                  <c:v>0.16744706058000422</c:v>
                </c:pt>
                <c:pt idx="2">
                  <c:v>0.19534808997112221</c:v>
                </c:pt>
                <c:pt idx="3">
                  <c:v>0.22324911936224018</c:v>
                </c:pt>
                <c:pt idx="4">
                  <c:v>0.25115014875335817</c:v>
                </c:pt>
                <c:pt idx="5">
                  <c:v>0.27905117814447611</c:v>
                </c:pt>
                <c:pt idx="6">
                  <c:v>0.3069522075355941</c:v>
                </c:pt>
                <c:pt idx="7">
                  <c:v>0.33485323692671209</c:v>
                </c:pt>
                <c:pt idx="8">
                  <c:v>0.36275426631783009</c:v>
                </c:pt>
                <c:pt idx="9">
                  <c:v>0.39065529570894808</c:v>
                </c:pt>
                <c:pt idx="10">
                  <c:v>0.41855632510006602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0E-4302-BD0F-07F0018668B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'Efficient Frontier'!$N$15</c:f>
              <c:numCache>
                <c:formatCode>0.00%</c:formatCode>
                <c:ptCount val="1"/>
                <c:pt idx="0">
                  <c:v>0.19250545238950886</c:v>
                </c:pt>
              </c:numCache>
            </c:numRef>
          </c:xVal>
          <c:yVal>
            <c:numRef>
              <c:f>'Efficient Frontier'!$L$15</c:f>
              <c:numCache>
                <c:formatCode>0.00%</c:formatCode>
                <c:ptCount val="1"/>
                <c:pt idx="0">
                  <c:v>0.26531114794629473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8B-48CA-8A1F-9CE419971353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axId val="565372032"/>
        <c:axId val="477071008"/>
      </c:scatterChart>
      <c:valAx>
        <c:axId val="56537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71008"/>
        <c:crosses val="autoZero"/>
        <c:crossBetween val="midCat"/>
      </c:valAx>
      <c:valAx>
        <c:axId val="47707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7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Capital Allocation Line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'Efficient Frontier'!$N$4:$N$14</c:f>
              <c:numCache>
                <c:formatCode>0.00%</c:formatCode>
                <c:ptCount val="11"/>
                <c:pt idx="0">
                  <c:v>0.15162000861290928</c:v>
                </c:pt>
                <c:pt idx="1">
                  <c:v>0.14731074472484837</c:v>
                </c:pt>
                <c:pt idx="2">
                  <c:v>0.15141533549371225</c:v>
                </c:pt>
                <c:pt idx="3">
                  <c:v>0.16330055708916205</c:v>
                </c:pt>
                <c:pt idx="4">
                  <c:v>0.18144382017655267</c:v>
                </c:pt>
                <c:pt idx="5">
                  <c:v>0.20418366150739123</c:v>
                </c:pt>
                <c:pt idx="6">
                  <c:v>0.23016167184077785</c:v>
                </c:pt>
                <c:pt idx="7">
                  <c:v>0.25840306219971959</c:v>
                </c:pt>
                <c:pt idx="8">
                  <c:v>0.28824331689653393</c:v>
                </c:pt>
                <c:pt idx="9">
                  <c:v>0.31923439151900973</c:v>
                </c:pt>
                <c:pt idx="10">
                  <c:v>0.35107165014165187</c:v>
                </c:pt>
              </c:numCache>
            </c:numRef>
          </c:xVal>
          <c:yVal>
            <c:numRef>
              <c:f>'Efficient Frontier'!$L$4:$L$14</c:f>
              <c:numCache>
                <c:formatCode>0.00%</c:formatCode>
                <c:ptCount val="11"/>
                <c:pt idx="0">
                  <c:v>0.13954603118888625</c:v>
                </c:pt>
                <c:pt idx="1">
                  <c:v>0.16744706058000422</c:v>
                </c:pt>
                <c:pt idx="2">
                  <c:v>0.19534808997112221</c:v>
                </c:pt>
                <c:pt idx="3">
                  <c:v>0.22324911936224018</c:v>
                </c:pt>
                <c:pt idx="4">
                  <c:v>0.25115014875335817</c:v>
                </c:pt>
                <c:pt idx="5">
                  <c:v>0.27905117814447611</c:v>
                </c:pt>
                <c:pt idx="6">
                  <c:v>0.3069522075355941</c:v>
                </c:pt>
                <c:pt idx="7">
                  <c:v>0.33485323692671209</c:v>
                </c:pt>
                <c:pt idx="8">
                  <c:v>0.36275426631783009</c:v>
                </c:pt>
                <c:pt idx="9">
                  <c:v>0.39065529570894808</c:v>
                </c:pt>
                <c:pt idx="10">
                  <c:v>0.41855632510006602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54-41E6-9B48-9FB53807038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'Efficient Frontier'!$N$15</c:f>
              <c:numCache>
                <c:formatCode>0.00%</c:formatCode>
                <c:ptCount val="1"/>
                <c:pt idx="0">
                  <c:v>0.19250545238950886</c:v>
                </c:pt>
              </c:numCache>
            </c:numRef>
          </c:xVal>
          <c:yVal>
            <c:numRef>
              <c:f>'Efficient Frontier'!$L$15</c:f>
              <c:numCache>
                <c:formatCode>0.00%</c:formatCode>
                <c:ptCount val="1"/>
                <c:pt idx="0">
                  <c:v>0.26531114794629473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54-41E6-9B48-9FB53807038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'Efficient Frontier'!$N$19:$N$51</c:f>
              <c:numCache>
                <c:formatCode>0.00%</c:formatCode>
                <c:ptCount val="33"/>
                <c:pt idx="0">
                  <c:v>0</c:v>
                </c:pt>
                <c:pt idx="1">
                  <c:v>9.6252726194754439E-3</c:v>
                </c:pt>
                <c:pt idx="2">
                  <c:v>1.9250545238950888E-2</c:v>
                </c:pt>
                <c:pt idx="3">
                  <c:v>2.8875817858426328E-2</c:v>
                </c:pt>
                <c:pt idx="4">
                  <c:v>3.8501090477901775E-2</c:v>
                </c:pt>
                <c:pt idx="5">
                  <c:v>4.8126363097377216E-2</c:v>
                </c:pt>
                <c:pt idx="6">
                  <c:v>5.7751635716852656E-2</c:v>
                </c:pt>
                <c:pt idx="7">
                  <c:v>6.7376908336328103E-2</c:v>
                </c:pt>
                <c:pt idx="8">
                  <c:v>7.7002180955803551E-2</c:v>
                </c:pt>
                <c:pt idx="9">
                  <c:v>8.6627453575278984E-2</c:v>
                </c:pt>
                <c:pt idx="10">
                  <c:v>9.6252726194754432E-2</c:v>
                </c:pt>
                <c:pt idx="11">
                  <c:v>0.10587799881422988</c:v>
                </c:pt>
                <c:pt idx="12">
                  <c:v>0.11550327143370531</c:v>
                </c:pt>
                <c:pt idx="13">
                  <c:v>0.12512854405318077</c:v>
                </c:pt>
                <c:pt idx="14">
                  <c:v>0.13475381667265621</c:v>
                </c:pt>
                <c:pt idx="15">
                  <c:v>0.14437908929213164</c:v>
                </c:pt>
                <c:pt idx="16">
                  <c:v>0.1540043619116071</c:v>
                </c:pt>
                <c:pt idx="17">
                  <c:v>0.16362963453108254</c:v>
                </c:pt>
                <c:pt idx="18">
                  <c:v>0.17325490715055797</c:v>
                </c:pt>
                <c:pt idx="19">
                  <c:v>0.1828801797700334</c:v>
                </c:pt>
                <c:pt idx="20">
                  <c:v>0.19250545238950886</c:v>
                </c:pt>
                <c:pt idx="21">
                  <c:v>0.20213072500898432</c:v>
                </c:pt>
                <c:pt idx="22">
                  <c:v>0.21175599762845976</c:v>
                </c:pt>
                <c:pt idx="23">
                  <c:v>0.22138127024793516</c:v>
                </c:pt>
                <c:pt idx="24">
                  <c:v>0.23100654286741062</c:v>
                </c:pt>
                <c:pt idx="25">
                  <c:v>0.24063181548688609</c:v>
                </c:pt>
                <c:pt idx="26">
                  <c:v>0.25025708810636155</c:v>
                </c:pt>
                <c:pt idx="27">
                  <c:v>0.25988236072583698</c:v>
                </c:pt>
                <c:pt idx="28">
                  <c:v>0.26950763334531241</c:v>
                </c:pt>
                <c:pt idx="29">
                  <c:v>0.27913290596478785</c:v>
                </c:pt>
                <c:pt idx="30">
                  <c:v>0.28875817858426328</c:v>
                </c:pt>
                <c:pt idx="31">
                  <c:v>0.29838345120373877</c:v>
                </c:pt>
                <c:pt idx="32">
                  <c:v>0.3080087238232142</c:v>
                </c:pt>
              </c:numCache>
            </c:numRef>
          </c:xVal>
          <c:yVal>
            <c:numRef>
              <c:f>'Efficient Frontier'!$L$19:$L$51</c:f>
              <c:numCache>
                <c:formatCode>0.00%</c:formatCode>
                <c:ptCount val="33"/>
                <c:pt idx="0">
                  <c:v>0.03</c:v>
                </c:pt>
                <c:pt idx="1">
                  <c:v>4.1765557397314731E-2</c:v>
                </c:pt>
                <c:pt idx="2">
                  <c:v>5.3531114794629478E-2</c:v>
                </c:pt>
                <c:pt idx="3">
                  <c:v>6.5296672191944211E-2</c:v>
                </c:pt>
                <c:pt idx="4">
                  <c:v>7.7062229589258957E-2</c:v>
                </c:pt>
                <c:pt idx="5">
                  <c:v>8.8827786986573676E-2</c:v>
                </c:pt>
                <c:pt idx="6">
                  <c:v>0.10059334438388842</c:v>
                </c:pt>
                <c:pt idx="7">
                  <c:v>0.11235890178120315</c:v>
                </c:pt>
                <c:pt idx="8">
                  <c:v>0.1241244591785179</c:v>
                </c:pt>
                <c:pt idx="9">
                  <c:v>0.13589001657583263</c:v>
                </c:pt>
                <c:pt idx="10">
                  <c:v>0.14765557397314738</c:v>
                </c:pt>
                <c:pt idx="11">
                  <c:v>0.1594211313704621</c:v>
                </c:pt>
                <c:pt idx="12">
                  <c:v>0.17118668876777685</c:v>
                </c:pt>
                <c:pt idx="13">
                  <c:v>0.18295224616509159</c:v>
                </c:pt>
                <c:pt idx="14">
                  <c:v>0.19471780356240631</c:v>
                </c:pt>
                <c:pt idx="15">
                  <c:v>0.20648336095972106</c:v>
                </c:pt>
                <c:pt idx="16">
                  <c:v>0.2182489183570358</c:v>
                </c:pt>
                <c:pt idx="17">
                  <c:v>0.23001447575435052</c:v>
                </c:pt>
                <c:pt idx="18">
                  <c:v>0.24178003315166527</c:v>
                </c:pt>
                <c:pt idx="19">
                  <c:v>0.25354559054897996</c:v>
                </c:pt>
                <c:pt idx="20">
                  <c:v>0.26531114794629473</c:v>
                </c:pt>
                <c:pt idx="21">
                  <c:v>0.27707670534360951</c:v>
                </c:pt>
                <c:pt idx="22">
                  <c:v>0.28884226274092423</c:v>
                </c:pt>
                <c:pt idx="23">
                  <c:v>0.30060782013823889</c:v>
                </c:pt>
                <c:pt idx="24">
                  <c:v>0.31237337753555366</c:v>
                </c:pt>
                <c:pt idx="25">
                  <c:v>0.32413893493286844</c:v>
                </c:pt>
                <c:pt idx="26">
                  <c:v>0.33590449233018316</c:v>
                </c:pt>
                <c:pt idx="27">
                  <c:v>0.34767004972749793</c:v>
                </c:pt>
                <c:pt idx="28">
                  <c:v>0.3594356071248126</c:v>
                </c:pt>
                <c:pt idx="29">
                  <c:v>0.37120116452212731</c:v>
                </c:pt>
                <c:pt idx="30">
                  <c:v>0.38296672191944209</c:v>
                </c:pt>
                <c:pt idx="31">
                  <c:v>0.39473227931675686</c:v>
                </c:pt>
                <c:pt idx="32">
                  <c:v>0.40649783671407158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B54-41E6-9B48-9FB53807038F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axId val="565372032"/>
        <c:axId val="477071008"/>
      </c:scatterChart>
      <c:valAx>
        <c:axId val="56537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71008"/>
        <c:crosses val="autoZero"/>
        <c:crossBetween val="midCat"/>
      </c:valAx>
      <c:valAx>
        <c:axId val="47707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7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551815</xdr:colOff>
      <xdr:row>0</xdr:row>
      <xdr:rowOff>73025</xdr:rowOff>
    </xdr:from>
    <xdr:to>
      <xdr:col>23</xdr:col>
      <xdr:colOff>106363</xdr:colOff>
      <xdr:row>19</xdr:row>
      <xdr:rowOff>79691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AB8E4A-11AE-4C48-861C-ED9CA124ED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26</xdr:row>
      <xdr:rowOff>0</xdr:rowOff>
    </xdr:from>
    <xdr:to>
      <xdr:col>23</xdr:col>
      <xdr:colOff>323850</xdr:colOff>
      <xdr:row>49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475FEF-B799-4B7A-91DD-FA1EA46209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520CE-9600-4A2E-B60F-00217884FF9F}">
  <dimension ref="B1:N51"/>
  <sheetViews>
    <sheetView tabSelected="1" zoomScaleNormal="100" workbookViewId="0"/>
  </sheetViews>
  <sheetFormatPr defaultColWidth="8.85546875" defaultRowHeight="12" x14ac:dyDescent="0.2"/>
  <cols>
    <col min="1" max="1" width="2" style="2" customWidth="1"/>
    <col min="2" max="2" width="15.7109375" style="2" customWidth="1"/>
    <col min="3" max="4" width="8.85546875" style="2" customWidth="1"/>
    <col min="5" max="5" width="20.28515625" style="2" bestFit="1" customWidth="1"/>
    <col min="6" max="6" width="8" style="2" customWidth="1"/>
    <col min="7" max="7" width="11.28515625" style="3" customWidth="1"/>
    <col min="8" max="8" width="20.28515625" style="2" customWidth="1"/>
    <col min="9" max="9" width="19.7109375" style="2" bestFit="1" customWidth="1"/>
    <col min="10" max="10" width="12.5703125" style="3" customWidth="1"/>
    <col min="11" max="11" width="8.85546875" style="3"/>
    <col min="12" max="12" width="9.7109375" style="3" customWidth="1"/>
    <col min="13" max="13" width="13.7109375" style="3" customWidth="1"/>
    <col min="14" max="14" width="14.7109375" style="3" customWidth="1"/>
    <col min="15" max="16384" width="8.85546875" style="2"/>
  </cols>
  <sheetData>
    <row r="1" spans="2:14" ht="15.75" x14ac:dyDescent="0.25">
      <c r="B1" s="1" t="s">
        <v>70</v>
      </c>
    </row>
    <row r="3" spans="2:14" ht="24.75" thickBot="1" x14ac:dyDescent="0.25">
      <c r="B3" s="4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I3" s="3"/>
      <c r="J3" s="4" t="s">
        <v>6</v>
      </c>
      <c r="K3" s="5" t="s">
        <v>7</v>
      </c>
      <c r="L3" s="5" t="s">
        <v>8</v>
      </c>
      <c r="M3" s="5" t="s">
        <v>9</v>
      </c>
      <c r="N3" s="5" t="s">
        <v>10</v>
      </c>
    </row>
    <row r="4" spans="2:14" x14ac:dyDescent="0.2">
      <c r="B4" s="6">
        <v>43282</v>
      </c>
      <c r="C4" s="3">
        <v>46.223221000000002</v>
      </c>
      <c r="D4" s="3">
        <v>45.437224999999998</v>
      </c>
      <c r="E4" s="3"/>
      <c r="F4" s="3"/>
      <c r="I4" s="3" t="s">
        <v>11</v>
      </c>
      <c r="J4" s="7">
        <v>0</v>
      </c>
      <c r="K4" s="7">
        <f>1-J4</f>
        <v>1</v>
      </c>
      <c r="L4" s="8">
        <f>J4*$E$30+K4*$F$30</f>
        <v>0.13954603118888625</v>
      </c>
      <c r="M4" s="9">
        <f>J4^2*$E$31+K4^2*$F$31+2*J4*K4*$E$33</f>
        <v>2.2988627011778687E-2</v>
      </c>
      <c r="N4" s="8">
        <f>SQRT(M4)</f>
        <v>0.15162000861290928</v>
      </c>
    </row>
    <row r="5" spans="2:14" x14ac:dyDescent="0.2">
      <c r="B5" s="6">
        <v>43313</v>
      </c>
      <c r="C5" s="3">
        <v>55.293456999999997</v>
      </c>
      <c r="D5" s="3">
        <v>46.283188000000003</v>
      </c>
      <c r="E5" s="8">
        <f>(C5-C4)/C4</f>
        <v>0.19622682720444759</v>
      </c>
      <c r="F5" s="8">
        <f>(D5-D4)/D4</f>
        <v>1.8618280495783023E-2</v>
      </c>
      <c r="G5" s="10">
        <f>$E$39*E5+$E$40*F5</f>
        <v>0.1074225538501153</v>
      </c>
      <c r="I5" s="3" t="s">
        <v>12</v>
      </c>
      <c r="J5" s="7">
        <v>0.1</v>
      </c>
      <c r="K5" s="7">
        <f>1-J5</f>
        <v>0.9</v>
      </c>
      <c r="L5" s="8">
        <f t="shared" ref="L5:L15" si="0">J5*$E$30+K5*$F$30</f>
        <v>0.16744706058000422</v>
      </c>
      <c r="M5" s="9">
        <f t="shared" ref="M5:M15" si="1">J5^2*$E$31+K5^2*$F$31+2*J5*K5*$E$33</f>
        <v>2.1700455511389438E-2</v>
      </c>
      <c r="N5" s="8">
        <f t="shared" ref="N5:N15" si="2">SQRT(M5)</f>
        <v>0.14731074472484837</v>
      </c>
    </row>
    <row r="6" spans="2:14" x14ac:dyDescent="0.2">
      <c r="B6" s="6">
        <v>43344</v>
      </c>
      <c r="C6" s="3">
        <v>55.026671999999998</v>
      </c>
      <c r="D6" s="3">
        <v>46.404708999999997</v>
      </c>
      <c r="E6" s="8">
        <f t="shared" ref="E6:F27" si="3">(C6-C5)/C5</f>
        <v>-4.8248927535856322E-3</v>
      </c>
      <c r="F6" s="8">
        <f t="shared" si="3"/>
        <v>2.6255970094366493E-3</v>
      </c>
      <c r="G6" s="10">
        <f t="shared" ref="G6:G27" si="4">$E$39*E6+$E$40*F6</f>
        <v>-1.0996478720744914E-3</v>
      </c>
      <c r="I6" s="3" t="s">
        <v>13</v>
      </c>
      <c r="J6" s="7">
        <v>0.2</v>
      </c>
      <c r="K6" s="7">
        <f t="shared" ref="K6:K15" si="5">1-J6</f>
        <v>0.8</v>
      </c>
      <c r="L6" s="8">
        <f t="shared" si="0"/>
        <v>0.19534808997112221</v>
      </c>
      <c r="M6" s="9">
        <f t="shared" si="1"/>
        <v>2.2926603822673437E-2</v>
      </c>
      <c r="N6" s="8">
        <f t="shared" si="2"/>
        <v>0.15141533549371225</v>
      </c>
    </row>
    <row r="7" spans="2:14" x14ac:dyDescent="0.2">
      <c r="B7" s="6">
        <v>43374</v>
      </c>
      <c r="C7" s="3">
        <v>53.349594000000003</v>
      </c>
      <c r="D7" s="3">
        <v>46.897167000000003</v>
      </c>
      <c r="E7" s="8">
        <f t="shared" si="3"/>
        <v>-3.0477547324686372E-2</v>
      </c>
      <c r="F7" s="8">
        <f t="shared" si="3"/>
        <v>1.0612241960185686E-2</v>
      </c>
      <c r="G7" s="10">
        <f t="shared" si="4"/>
        <v>-9.9326526822503432E-3</v>
      </c>
      <c r="I7" s="3" t="s">
        <v>14</v>
      </c>
      <c r="J7" s="7">
        <v>0.3</v>
      </c>
      <c r="K7" s="7">
        <f t="shared" si="5"/>
        <v>0.7</v>
      </c>
      <c r="L7" s="8">
        <f t="shared" si="0"/>
        <v>0.22324911936224018</v>
      </c>
      <c r="M7" s="9">
        <f t="shared" si="1"/>
        <v>2.6667071945630675E-2</v>
      </c>
      <c r="N7" s="8">
        <f t="shared" si="2"/>
        <v>0.16330055708916205</v>
      </c>
    </row>
    <row r="8" spans="2:14" x14ac:dyDescent="0.2">
      <c r="B8" s="6">
        <v>43405</v>
      </c>
      <c r="C8" s="3">
        <v>43.530890999999997</v>
      </c>
      <c r="D8" s="3">
        <v>49.331046999999998</v>
      </c>
      <c r="E8" s="8">
        <f t="shared" si="3"/>
        <v>-0.18404456836166375</v>
      </c>
      <c r="F8" s="8">
        <f t="shared" si="3"/>
        <v>5.1898230867548883E-2</v>
      </c>
      <c r="G8" s="10">
        <f t="shared" si="4"/>
        <v>-6.6073168747057431E-2</v>
      </c>
      <c r="I8" s="3" t="s">
        <v>15</v>
      </c>
      <c r="J8" s="7">
        <v>0.4</v>
      </c>
      <c r="K8" s="7">
        <f t="shared" si="5"/>
        <v>0.6</v>
      </c>
      <c r="L8" s="8">
        <f t="shared" si="0"/>
        <v>0.25115014875335817</v>
      </c>
      <c r="M8" s="9">
        <f t="shared" si="1"/>
        <v>3.2921859880261181E-2</v>
      </c>
      <c r="N8" s="8">
        <f t="shared" si="2"/>
        <v>0.18144382017655267</v>
      </c>
    </row>
    <row r="9" spans="2:14" x14ac:dyDescent="0.2">
      <c r="B9" s="6">
        <v>43435</v>
      </c>
      <c r="C9" s="3">
        <v>38.585068</v>
      </c>
      <c r="D9" s="3">
        <v>47.362690000000001</v>
      </c>
      <c r="E9" s="8">
        <f t="shared" si="3"/>
        <v>-0.11361639714656881</v>
      </c>
      <c r="F9" s="8">
        <f t="shared" si="3"/>
        <v>-3.9900977573007874E-2</v>
      </c>
      <c r="G9" s="10">
        <f t="shared" si="4"/>
        <v>-7.6758687359788344E-2</v>
      </c>
      <c r="I9" s="3" t="s">
        <v>16</v>
      </c>
      <c r="J9" s="7">
        <v>0.5</v>
      </c>
      <c r="K9" s="7">
        <f t="shared" si="5"/>
        <v>0.5</v>
      </c>
      <c r="L9" s="8">
        <f t="shared" si="0"/>
        <v>0.27905117814447611</v>
      </c>
      <c r="M9" s="9">
        <f t="shared" si="1"/>
        <v>4.169096762656492E-2</v>
      </c>
      <c r="N9" s="8">
        <f t="shared" si="2"/>
        <v>0.20418366150739123</v>
      </c>
    </row>
    <row r="10" spans="2:14" x14ac:dyDescent="0.2">
      <c r="B10" s="6">
        <v>43466</v>
      </c>
      <c r="C10" s="3">
        <v>40.713183999999998</v>
      </c>
      <c r="D10" s="3">
        <v>49.737976000000003</v>
      </c>
      <c r="E10" s="8">
        <f t="shared" si="3"/>
        <v>5.5153874550642197E-2</v>
      </c>
      <c r="F10" s="8">
        <f t="shared" si="3"/>
        <v>5.01509943797534E-2</v>
      </c>
      <c r="G10" s="10">
        <f t="shared" si="4"/>
        <v>5.2652434465197795E-2</v>
      </c>
      <c r="I10" s="3" t="s">
        <v>17</v>
      </c>
      <c r="J10" s="7">
        <v>0.6</v>
      </c>
      <c r="K10" s="7">
        <f t="shared" si="5"/>
        <v>0.4</v>
      </c>
      <c r="L10" s="8">
        <f t="shared" si="0"/>
        <v>0.3069522075355941</v>
      </c>
      <c r="M10" s="9">
        <f t="shared" si="1"/>
        <v>5.2974395184541917E-2</v>
      </c>
      <c r="N10" s="8">
        <f t="shared" si="2"/>
        <v>0.23016167184077785</v>
      </c>
    </row>
    <row r="11" spans="2:14" x14ac:dyDescent="0.2">
      <c r="B11" s="6">
        <v>43497</v>
      </c>
      <c r="C11" s="3">
        <v>42.354534000000001</v>
      </c>
      <c r="D11" s="3">
        <v>52.283133999999997</v>
      </c>
      <c r="E11" s="8">
        <f t="shared" si="3"/>
        <v>4.0314950557539364E-2</v>
      </c>
      <c r="F11" s="8">
        <f t="shared" si="3"/>
        <v>5.1171322291039614E-2</v>
      </c>
      <c r="G11" s="10">
        <f t="shared" si="4"/>
        <v>4.5743136424289489E-2</v>
      </c>
      <c r="I11" s="3" t="s">
        <v>18</v>
      </c>
      <c r="J11" s="7">
        <v>0.7</v>
      </c>
      <c r="K11" s="7">
        <f t="shared" si="5"/>
        <v>0.30000000000000004</v>
      </c>
      <c r="L11" s="8">
        <f t="shared" si="0"/>
        <v>0.33485323692671209</v>
      </c>
      <c r="M11" s="9">
        <f t="shared" si="1"/>
        <v>6.6772142554192157E-2</v>
      </c>
      <c r="N11" s="8">
        <f t="shared" si="2"/>
        <v>0.25840306219971959</v>
      </c>
    </row>
    <row r="12" spans="2:14" x14ac:dyDescent="0.2">
      <c r="B12" s="6">
        <v>43525</v>
      </c>
      <c r="C12" s="3">
        <v>46.663288000000001</v>
      </c>
      <c r="D12" s="3">
        <v>53.378779999999999</v>
      </c>
      <c r="E12" s="8">
        <f t="shared" si="3"/>
        <v>0.10173064352449257</v>
      </c>
      <c r="F12" s="8">
        <f t="shared" si="3"/>
        <v>2.0956012315558631E-2</v>
      </c>
      <c r="G12" s="10">
        <f t="shared" si="4"/>
        <v>6.13433279200256E-2</v>
      </c>
      <c r="I12" s="3" t="s">
        <v>19</v>
      </c>
      <c r="J12" s="7">
        <v>0.8</v>
      </c>
      <c r="K12" s="7">
        <f t="shared" si="5"/>
        <v>0.19999999999999996</v>
      </c>
      <c r="L12" s="8">
        <f t="shared" si="0"/>
        <v>0.36275426631783009</v>
      </c>
      <c r="M12" s="9">
        <f t="shared" si="1"/>
        <v>8.3084209735515682E-2</v>
      </c>
      <c r="N12" s="8">
        <f t="shared" si="2"/>
        <v>0.28824331689653393</v>
      </c>
    </row>
    <row r="13" spans="2:14" x14ac:dyDescent="0.2">
      <c r="B13" s="6">
        <v>43556</v>
      </c>
      <c r="C13" s="3">
        <v>49.296771999999997</v>
      </c>
      <c r="D13" s="3">
        <v>53.388385999999997</v>
      </c>
      <c r="E13" s="8">
        <f t="shared" si="3"/>
        <v>5.6435885958143278E-2</v>
      </c>
      <c r="F13" s="8">
        <f t="shared" si="3"/>
        <v>1.7995915230730275E-4</v>
      </c>
      <c r="G13" s="10">
        <f t="shared" si="4"/>
        <v>2.8307922555225292E-2</v>
      </c>
      <c r="I13" s="3" t="s">
        <v>20</v>
      </c>
      <c r="J13" s="7">
        <v>0.9</v>
      </c>
      <c r="K13" s="7">
        <f t="shared" si="5"/>
        <v>9.9999999999999978E-2</v>
      </c>
      <c r="L13" s="8">
        <f t="shared" si="0"/>
        <v>0.39065529570894808</v>
      </c>
      <c r="M13" s="9">
        <f t="shared" si="1"/>
        <v>0.1019105967285124</v>
      </c>
      <c r="N13" s="8">
        <f t="shared" si="2"/>
        <v>0.31923439151900973</v>
      </c>
    </row>
    <row r="14" spans="2:14" x14ac:dyDescent="0.2">
      <c r="B14" s="6">
        <v>43586</v>
      </c>
      <c r="C14" s="3">
        <v>43.007851000000002</v>
      </c>
      <c r="D14" s="3">
        <v>53.926597999999998</v>
      </c>
      <c r="E14" s="8">
        <f t="shared" si="3"/>
        <v>-0.1275726735210978</v>
      </c>
      <c r="F14" s="8">
        <f t="shared" si="3"/>
        <v>1.0081068942597395E-2</v>
      </c>
      <c r="G14" s="10">
        <f t="shared" si="4"/>
        <v>-5.8745802289250207E-2</v>
      </c>
      <c r="I14" s="3" t="s">
        <v>21</v>
      </c>
      <c r="J14" s="7">
        <v>1</v>
      </c>
      <c r="K14" s="7">
        <f t="shared" si="5"/>
        <v>0</v>
      </c>
      <c r="L14" s="8">
        <f t="shared" si="0"/>
        <v>0.41855632510006602</v>
      </c>
      <c r="M14" s="9">
        <f t="shared" si="1"/>
        <v>0.12325130353318239</v>
      </c>
      <c r="N14" s="8">
        <f t="shared" si="2"/>
        <v>0.35107165014165187</v>
      </c>
    </row>
    <row r="15" spans="2:14" x14ac:dyDescent="0.2">
      <c r="B15" s="6">
        <v>43617</v>
      </c>
      <c r="C15" s="3">
        <v>48.808441000000002</v>
      </c>
      <c r="D15" s="3">
        <v>56.046985999999997</v>
      </c>
      <c r="E15" s="8">
        <f t="shared" si="3"/>
        <v>0.13487281659341685</v>
      </c>
      <c r="F15" s="8">
        <f t="shared" si="3"/>
        <v>3.9319891827776683E-2</v>
      </c>
      <c r="G15" s="10">
        <f t="shared" si="4"/>
        <v>8.7096354210596763E-2</v>
      </c>
      <c r="I15" s="23" t="s">
        <v>33</v>
      </c>
      <c r="J15" s="24">
        <v>0.45075439688775276</v>
      </c>
      <c r="K15" s="24">
        <f t="shared" si="5"/>
        <v>0.54924560311224724</v>
      </c>
      <c r="L15" s="25">
        <f t="shared" si="0"/>
        <v>0.26531114794629473</v>
      </c>
      <c r="M15" s="26">
        <f t="shared" si="1"/>
        <v>3.7058349199689464E-2</v>
      </c>
      <c r="N15" s="25">
        <f t="shared" si="2"/>
        <v>0.19250545238950886</v>
      </c>
    </row>
    <row r="16" spans="2:14" x14ac:dyDescent="0.2">
      <c r="B16" s="6">
        <v>43647</v>
      </c>
      <c r="C16" s="3">
        <v>52.537140000000001</v>
      </c>
      <c r="D16" s="3">
        <v>56.347014999999999</v>
      </c>
      <c r="E16" s="8">
        <f t="shared" si="3"/>
        <v>7.6394552327536933E-2</v>
      </c>
      <c r="F16" s="8">
        <f t="shared" si="3"/>
        <v>5.3531692141304821E-3</v>
      </c>
      <c r="G16" s="10">
        <f t="shared" si="4"/>
        <v>4.0873860770833707E-2</v>
      </c>
      <c r="I16" s="3"/>
      <c r="J16" s="7"/>
      <c r="K16" s="7"/>
    </row>
    <row r="17" spans="2:14" ht="12" customHeight="1" x14ac:dyDescent="0.2">
      <c r="B17" s="6">
        <v>43678</v>
      </c>
      <c r="C17" s="3">
        <v>51.476730000000003</v>
      </c>
      <c r="D17" s="3">
        <v>61.021625999999998</v>
      </c>
      <c r="E17" s="8">
        <f t="shared" si="3"/>
        <v>-2.0184006971068418E-2</v>
      </c>
      <c r="F17" s="8">
        <f t="shared" si="3"/>
        <v>8.2961111604580987E-2</v>
      </c>
      <c r="G17" s="10">
        <f t="shared" si="4"/>
        <v>3.1388552316756288E-2</v>
      </c>
      <c r="J17" s="27" t="s">
        <v>33</v>
      </c>
      <c r="K17" s="27" t="s">
        <v>34</v>
      </c>
      <c r="L17" s="27" t="s">
        <v>35</v>
      </c>
      <c r="N17" s="27" t="s">
        <v>36</v>
      </c>
    </row>
    <row r="18" spans="2:14" ht="12.75" thickBot="1" x14ac:dyDescent="0.25">
      <c r="B18" s="6">
        <v>43709</v>
      </c>
      <c r="C18" s="3">
        <v>55.442405999999998</v>
      </c>
      <c r="D18" s="3">
        <v>62.302531999999999</v>
      </c>
      <c r="E18" s="8">
        <f t="shared" si="3"/>
        <v>7.7038226787132638E-2</v>
      </c>
      <c r="F18" s="8">
        <f t="shared" si="3"/>
        <v>2.0991017184628966E-2</v>
      </c>
      <c r="G18" s="10">
        <f t="shared" si="4"/>
        <v>4.9014621985880802E-2</v>
      </c>
      <c r="J18" s="28"/>
      <c r="K18" s="28"/>
      <c r="L18" s="28"/>
      <c r="M18" s="5"/>
      <c r="N18" s="28"/>
    </row>
    <row r="19" spans="2:14" x14ac:dyDescent="0.2">
      <c r="B19" s="6">
        <v>43739</v>
      </c>
      <c r="C19" s="3">
        <v>61.579020999999997</v>
      </c>
      <c r="D19" s="3">
        <v>62.273299999999999</v>
      </c>
      <c r="E19" s="8">
        <f t="shared" si="3"/>
        <v>0.11068450023615496</v>
      </c>
      <c r="F19" s="8">
        <f t="shared" si="3"/>
        <v>-4.6919441412108853E-4</v>
      </c>
      <c r="G19" s="10">
        <f t="shared" si="4"/>
        <v>5.5107652911016936E-2</v>
      </c>
      <c r="I19" s="2" t="s">
        <v>37</v>
      </c>
      <c r="J19" s="7">
        <v>0</v>
      </c>
      <c r="K19" s="7">
        <f>1-J19</f>
        <v>1</v>
      </c>
      <c r="L19" s="8">
        <f>(J19*$L$15)+(K19*$E$41)</f>
        <v>0.03</v>
      </c>
      <c r="N19" s="8">
        <f>J19*$N$15</f>
        <v>0</v>
      </c>
    </row>
    <row r="20" spans="2:14" x14ac:dyDescent="0.2">
      <c r="B20" s="6">
        <v>43770</v>
      </c>
      <c r="C20" s="3">
        <v>66.156113000000005</v>
      </c>
      <c r="D20" s="3">
        <v>60.080905999999999</v>
      </c>
      <c r="E20" s="8">
        <f t="shared" si="3"/>
        <v>7.4328755567582144E-2</v>
      </c>
      <c r="F20" s="8">
        <f t="shared" si="3"/>
        <v>-3.5206003214860948E-2</v>
      </c>
      <c r="G20" s="10">
        <f t="shared" si="4"/>
        <v>1.9561376176360598E-2</v>
      </c>
      <c r="I20" s="2" t="s">
        <v>38</v>
      </c>
      <c r="J20" s="7">
        <v>0.05</v>
      </c>
      <c r="K20" s="7">
        <f t="shared" ref="K20:K51" si="6">1-J20</f>
        <v>0.95</v>
      </c>
      <c r="L20" s="8">
        <f t="shared" ref="L20:L51" si="7">(J20*$L$15)+(K20*$E$41)</f>
        <v>4.1765557397314731E-2</v>
      </c>
      <c r="N20" s="8">
        <f t="shared" ref="N20:N51" si="8">J20*$N$15</f>
        <v>9.6252726194754439E-3</v>
      </c>
    </row>
    <row r="21" spans="2:14" x14ac:dyDescent="0.2">
      <c r="B21" s="6">
        <v>43800</v>
      </c>
      <c r="C21" s="3">
        <v>72.909499999999994</v>
      </c>
      <c r="D21" s="3">
        <v>61.590279000000002</v>
      </c>
      <c r="E21" s="8">
        <f t="shared" si="3"/>
        <v>0.1020825845678084</v>
      </c>
      <c r="F21" s="8">
        <f t="shared" si="3"/>
        <v>2.5122340864833226E-2</v>
      </c>
      <c r="G21" s="10">
        <f t="shared" si="4"/>
        <v>6.3602462716320807E-2</v>
      </c>
      <c r="I21" s="2" t="s">
        <v>39</v>
      </c>
      <c r="J21" s="7">
        <v>0.1</v>
      </c>
      <c r="K21" s="7">
        <f t="shared" si="6"/>
        <v>0.9</v>
      </c>
      <c r="L21" s="8">
        <f t="shared" si="7"/>
        <v>5.3531114794629478E-2</v>
      </c>
      <c r="N21" s="8">
        <f t="shared" si="8"/>
        <v>1.9250545238950888E-2</v>
      </c>
    </row>
    <row r="22" spans="2:14" x14ac:dyDescent="0.2">
      <c r="B22" s="6">
        <v>43831</v>
      </c>
      <c r="C22" s="3">
        <v>76.847342999999995</v>
      </c>
      <c r="D22" s="3">
        <v>67.147521999999995</v>
      </c>
      <c r="E22" s="8">
        <f t="shared" si="3"/>
        <v>5.4010012412648571E-2</v>
      </c>
      <c r="F22" s="8">
        <f t="shared" si="3"/>
        <v>9.0229222699250836E-2</v>
      </c>
      <c r="G22" s="10">
        <f t="shared" si="4"/>
        <v>7.21196175559497E-2</v>
      </c>
      <c r="I22" s="2" t="s">
        <v>40</v>
      </c>
      <c r="J22" s="7">
        <v>0.15</v>
      </c>
      <c r="K22" s="7">
        <f t="shared" si="6"/>
        <v>0.85</v>
      </c>
      <c r="L22" s="8">
        <f t="shared" si="7"/>
        <v>6.5296672191944211E-2</v>
      </c>
      <c r="N22" s="8">
        <f t="shared" si="8"/>
        <v>2.8875817858426328E-2</v>
      </c>
    </row>
    <row r="23" spans="2:14" x14ac:dyDescent="0.2">
      <c r="B23" s="6">
        <v>43862</v>
      </c>
      <c r="C23" s="3">
        <v>67.871758</v>
      </c>
      <c r="D23" s="3">
        <v>59.218406999999999</v>
      </c>
      <c r="E23" s="8">
        <f t="shared" si="3"/>
        <v>-0.11679759702297055</v>
      </c>
      <c r="F23" s="8">
        <f t="shared" si="3"/>
        <v>-0.11808499798399108</v>
      </c>
      <c r="G23" s="10">
        <f t="shared" si="4"/>
        <v>-0.11744129750348081</v>
      </c>
      <c r="I23" s="2" t="s">
        <v>41</v>
      </c>
      <c r="J23" s="7">
        <v>0.2</v>
      </c>
      <c r="K23" s="7">
        <f t="shared" si="6"/>
        <v>0.8</v>
      </c>
      <c r="L23" s="8">
        <f t="shared" si="7"/>
        <v>7.7062229589258957E-2</v>
      </c>
      <c r="N23" s="8">
        <f t="shared" si="8"/>
        <v>3.8501090477901775E-2</v>
      </c>
    </row>
    <row r="24" spans="2:14" x14ac:dyDescent="0.2">
      <c r="B24" s="6">
        <v>43891</v>
      </c>
      <c r="C24" s="3">
        <v>63.286769999999997</v>
      </c>
      <c r="D24" s="3">
        <v>57.929661000000003</v>
      </c>
      <c r="E24" s="8">
        <f t="shared" si="3"/>
        <v>-6.7553694424712013E-2</v>
      </c>
      <c r="F24" s="8">
        <f t="shared" si="3"/>
        <v>-2.1762591486123497E-2</v>
      </c>
      <c r="G24" s="10">
        <f t="shared" si="4"/>
        <v>-4.4658142955417757E-2</v>
      </c>
      <c r="I24" s="2" t="s">
        <v>42</v>
      </c>
      <c r="J24" s="7">
        <v>0.25</v>
      </c>
      <c r="K24" s="7">
        <f t="shared" si="6"/>
        <v>0.75</v>
      </c>
      <c r="L24" s="8">
        <f t="shared" si="7"/>
        <v>8.8827786986573676E-2</v>
      </c>
      <c r="N24" s="8">
        <f t="shared" si="8"/>
        <v>4.8126363097377216E-2</v>
      </c>
    </row>
    <row r="25" spans="2:14" x14ac:dyDescent="0.2">
      <c r="B25" s="6">
        <v>43922</v>
      </c>
      <c r="C25" s="3">
        <v>73.119872999999998</v>
      </c>
      <c r="D25" s="3">
        <v>56.292839000000001</v>
      </c>
      <c r="E25" s="8">
        <f t="shared" si="3"/>
        <v>0.15537375347169718</v>
      </c>
      <c r="F25" s="8">
        <f t="shared" si="3"/>
        <v>-2.8255335379918797E-2</v>
      </c>
      <c r="G25" s="10">
        <f t="shared" si="4"/>
        <v>6.3559209045889187E-2</v>
      </c>
      <c r="I25" s="2" t="s">
        <v>43</v>
      </c>
      <c r="J25" s="7">
        <v>0.3</v>
      </c>
      <c r="K25" s="7">
        <f t="shared" si="6"/>
        <v>0.7</v>
      </c>
      <c r="L25" s="8">
        <f t="shared" si="7"/>
        <v>0.10059334438388842</v>
      </c>
      <c r="N25" s="8">
        <f t="shared" si="8"/>
        <v>5.7751635716852656E-2</v>
      </c>
    </row>
    <row r="26" spans="2:14" x14ac:dyDescent="0.2">
      <c r="B26" s="6">
        <v>43952</v>
      </c>
      <c r="C26" s="3">
        <v>79.127746999999999</v>
      </c>
      <c r="D26" s="3">
        <v>57.762034999999997</v>
      </c>
      <c r="E26" s="8">
        <f t="shared" si="3"/>
        <v>8.2164721484130607E-2</v>
      </c>
      <c r="F26" s="8">
        <f t="shared" si="3"/>
        <v>2.6099163341184419E-2</v>
      </c>
      <c r="G26" s="10">
        <f t="shared" si="4"/>
        <v>5.4131942412657515E-2</v>
      </c>
      <c r="I26" s="2" t="s">
        <v>44</v>
      </c>
      <c r="J26" s="7">
        <v>0.35</v>
      </c>
      <c r="K26" s="7">
        <f t="shared" si="6"/>
        <v>0.65</v>
      </c>
      <c r="L26" s="8">
        <f t="shared" si="7"/>
        <v>0.11235890178120315</v>
      </c>
      <c r="N26" s="8">
        <f t="shared" si="8"/>
        <v>6.7376908336328103E-2</v>
      </c>
    </row>
    <row r="27" spans="2:14" x14ac:dyDescent="0.2">
      <c r="B27" s="6">
        <v>43983</v>
      </c>
      <c r="C27" s="3">
        <v>91.035858000000005</v>
      </c>
      <c r="D27" s="3">
        <v>58.037716000000003</v>
      </c>
      <c r="E27" s="8">
        <f t="shared" si="3"/>
        <v>0.15049222872477344</v>
      </c>
      <c r="F27" s="8">
        <f t="shared" si="3"/>
        <v>4.7727023467924188E-3</v>
      </c>
      <c r="G27" s="10">
        <f t="shared" si="4"/>
        <v>7.763246553578293E-2</v>
      </c>
      <c r="I27" s="2" t="s">
        <v>45</v>
      </c>
      <c r="J27" s="7">
        <v>0.4</v>
      </c>
      <c r="K27" s="7">
        <f t="shared" si="6"/>
        <v>0.6</v>
      </c>
      <c r="L27" s="8">
        <f t="shared" si="7"/>
        <v>0.1241244591785179</v>
      </c>
      <c r="N27" s="8">
        <f t="shared" si="8"/>
        <v>7.7002180955803551E-2</v>
      </c>
    </row>
    <row r="28" spans="2:14" x14ac:dyDescent="0.2">
      <c r="I28" s="2" t="s">
        <v>46</v>
      </c>
      <c r="J28" s="7">
        <v>0.45</v>
      </c>
      <c r="K28" s="7">
        <f t="shared" si="6"/>
        <v>0.55000000000000004</v>
      </c>
      <c r="L28" s="8">
        <f t="shared" si="7"/>
        <v>0.13589001657583263</v>
      </c>
      <c r="N28" s="8">
        <f t="shared" si="8"/>
        <v>8.6627453575278984E-2</v>
      </c>
    </row>
    <row r="29" spans="2:14" x14ac:dyDescent="0.2">
      <c r="B29" s="11" t="s">
        <v>22</v>
      </c>
      <c r="C29" s="12"/>
      <c r="D29" s="12"/>
      <c r="E29" s="12"/>
      <c r="F29" s="13"/>
      <c r="G29" s="14"/>
      <c r="I29" s="2" t="s">
        <v>47</v>
      </c>
      <c r="J29" s="7">
        <v>0.5</v>
      </c>
      <c r="K29" s="7">
        <f t="shared" si="6"/>
        <v>0.5</v>
      </c>
      <c r="L29" s="8">
        <f t="shared" si="7"/>
        <v>0.14765557397314738</v>
      </c>
      <c r="N29" s="8">
        <f t="shared" si="8"/>
        <v>9.6252726194754432E-2</v>
      </c>
    </row>
    <row r="30" spans="2:14" x14ac:dyDescent="0.2">
      <c r="B30" s="12" t="s">
        <v>23</v>
      </c>
      <c r="C30" s="12"/>
      <c r="D30" s="12"/>
      <c r="E30" s="15">
        <f>AVERAGE(E5:E27)*12</f>
        <v>0.41855632510006602</v>
      </c>
      <c r="F30" s="15">
        <f>AVERAGE(F5:F27)*12</f>
        <v>0.13954603118888625</v>
      </c>
      <c r="G30" s="15">
        <f>0.5*E30+0.5*F30</f>
        <v>0.27905117814447611</v>
      </c>
      <c r="H30" s="16"/>
      <c r="I30" s="2" t="s">
        <v>48</v>
      </c>
      <c r="J30" s="7">
        <v>0.55000000000000004</v>
      </c>
      <c r="K30" s="7">
        <f t="shared" si="6"/>
        <v>0.44999999999999996</v>
      </c>
      <c r="L30" s="8">
        <f t="shared" si="7"/>
        <v>0.1594211313704621</v>
      </c>
      <c r="N30" s="8">
        <f t="shared" si="8"/>
        <v>0.10587799881422988</v>
      </c>
    </row>
    <row r="31" spans="2:14" x14ac:dyDescent="0.2">
      <c r="B31" s="12" t="s">
        <v>24</v>
      </c>
      <c r="C31" s="12"/>
      <c r="D31" s="12"/>
      <c r="E31" s="17">
        <f>_xlfn.VAR.S(E5:E27)*12</f>
        <v>0.12325130353318239</v>
      </c>
      <c r="F31" s="17">
        <f>_xlfn.VAR.S(F5:F27)*12</f>
        <v>2.2988627011778687E-2</v>
      </c>
      <c r="G31" s="18">
        <f>E39^2*E31+E40^2*F31+2*E39*E40*E33</f>
        <v>4.169096762656492E-2</v>
      </c>
      <c r="H31" s="19"/>
      <c r="I31" s="2" t="s">
        <v>49</v>
      </c>
      <c r="J31" s="7">
        <v>0.6</v>
      </c>
      <c r="K31" s="7">
        <f t="shared" si="6"/>
        <v>0.4</v>
      </c>
      <c r="L31" s="8">
        <f t="shared" si="7"/>
        <v>0.17118668876777685</v>
      </c>
      <c r="N31" s="8">
        <f t="shared" si="8"/>
        <v>0.11550327143370531</v>
      </c>
    </row>
    <row r="32" spans="2:14" x14ac:dyDescent="0.2">
      <c r="B32" s="12" t="s">
        <v>25</v>
      </c>
      <c r="C32" s="12"/>
      <c r="D32" s="12"/>
      <c r="E32" s="15">
        <f>_xlfn.STDEV.S(E5:E27)*SQRT(12)</f>
        <v>0.35107165014165181</v>
      </c>
      <c r="F32" s="15">
        <f>_xlfn.STDEV.S(F5:F27)*SQRT(12)</f>
        <v>0.15162000861290928</v>
      </c>
      <c r="G32" s="15">
        <f>SQRT(G31)</f>
        <v>0.20418366150739123</v>
      </c>
      <c r="I32" s="2" t="s">
        <v>50</v>
      </c>
      <c r="J32" s="7">
        <v>0.65</v>
      </c>
      <c r="K32" s="7">
        <f t="shared" si="6"/>
        <v>0.35</v>
      </c>
      <c r="L32" s="8">
        <f t="shared" si="7"/>
        <v>0.18295224616509159</v>
      </c>
      <c r="N32" s="8">
        <f t="shared" si="8"/>
        <v>0.12512854405318077</v>
      </c>
    </row>
    <row r="33" spans="2:14" x14ac:dyDescent="0.2">
      <c r="B33" s="12" t="s">
        <v>26</v>
      </c>
      <c r="C33" s="12"/>
      <c r="D33" s="12"/>
      <c r="E33" s="29">
        <f>_xlfn.COVARIANCE.S(E5:E27,F5:F27)*12</f>
        <v>1.0261969980649297E-2</v>
      </c>
      <c r="F33" s="29"/>
      <c r="G33" s="14"/>
      <c r="I33" s="2" t="s">
        <v>51</v>
      </c>
      <c r="J33" s="7">
        <v>0.7</v>
      </c>
      <c r="K33" s="7">
        <f t="shared" si="6"/>
        <v>0.30000000000000004</v>
      </c>
      <c r="L33" s="8">
        <f t="shared" si="7"/>
        <v>0.19471780356240631</v>
      </c>
      <c r="N33" s="8">
        <f t="shared" si="8"/>
        <v>0.13475381667265621</v>
      </c>
    </row>
    <row r="34" spans="2:14" x14ac:dyDescent="0.2">
      <c r="B34" s="12" t="s">
        <v>27</v>
      </c>
      <c r="C34" s="12"/>
      <c r="D34" s="12"/>
      <c r="E34" s="30">
        <f>CORREL(E5:E27,F5:F27)</f>
        <v>0.1927873183194603</v>
      </c>
      <c r="F34" s="30"/>
      <c r="G34" s="14"/>
      <c r="H34" s="20"/>
      <c r="I34" s="2" t="s">
        <v>52</v>
      </c>
      <c r="J34" s="7">
        <v>0.75</v>
      </c>
      <c r="K34" s="7">
        <f t="shared" si="6"/>
        <v>0.25</v>
      </c>
      <c r="L34" s="8">
        <f t="shared" si="7"/>
        <v>0.20648336095972106</v>
      </c>
      <c r="N34" s="8">
        <f t="shared" si="8"/>
        <v>0.14437908929213164</v>
      </c>
    </row>
    <row r="35" spans="2:14" x14ac:dyDescent="0.2">
      <c r="B35" s="12" t="s">
        <v>31</v>
      </c>
      <c r="C35" s="12"/>
      <c r="D35" s="12"/>
      <c r="E35" s="30">
        <f>(L15-E41)/N15</f>
        <v>1.2223609514715164</v>
      </c>
      <c r="F35" s="30"/>
      <c r="G35" s="14"/>
      <c r="I35" s="2" t="s">
        <v>53</v>
      </c>
      <c r="J35" s="7">
        <v>0.8</v>
      </c>
      <c r="K35" s="7">
        <f t="shared" si="6"/>
        <v>0.19999999999999996</v>
      </c>
      <c r="L35" s="8">
        <f t="shared" si="7"/>
        <v>0.2182489183570358</v>
      </c>
      <c r="N35" s="8">
        <f t="shared" si="8"/>
        <v>0.1540043619116071</v>
      </c>
    </row>
    <row r="36" spans="2:14" x14ac:dyDescent="0.2">
      <c r="I36" s="2" t="s">
        <v>54</v>
      </c>
      <c r="J36" s="7">
        <v>0.85</v>
      </c>
      <c r="K36" s="7">
        <f t="shared" si="6"/>
        <v>0.15000000000000002</v>
      </c>
      <c r="L36" s="8">
        <f t="shared" si="7"/>
        <v>0.23001447575435052</v>
      </c>
      <c r="N36" s="8">
        <f t="shared" si="8"/>
        <v>0.16362963453108254</v>
      </c>
    </row>
    <row r="37" spans="2:14" x14ac:dyDescent="0.2">
      <c r="I37" s="2" t="s">
        <v>55</v>
      </c>
      <c r="J37" s="7">
        <v>0.9</v>
      </c>
      <c r="K37" s="7">
        <f t="shared" si="6"/>
        <v>9.9999999999999978E-2</v>
      </c>
      <c r="L37" s="8">
        <f t="shared" si="7"/>
        <v>0.24178003315166527</v>
      </c>
      <c r="N37" s="8">
        <f t="shared" si="8"/>
        <v>0.17325490715055797</v>
      </c>
    </row>
    <row r="38" spans="2:14" x14ac:dyDescent="0.2">
      <c r="B38" s="21" t="s">
        <v>28</v>
      </c>
      <c r="C38" s="13"/>
      <c r="D38" s="13"/>
      <c r="E38" s="14"/>
      <c r="F38" s="13"/>
      <c r="I38" s="2" t="s">
        <v>56</v>
      </c>
      <c r="J38" s="7">
        <v>0.95</v>
      </c>
      <c r="K38" s="7">
        <f t="shared" si="6"/>
        <v>5.0000000000000044E-2</v>
      </c>
      <c r="L38" s="8">
        <f t="shared" si="7"/>
        <v>0.25354559054897996</v>
      </c>
      <c r="N38" s="8">
        <f t="shared" si="8"/>
        <v>0.1828801797700334</v>
      </c>
    </row>
    <row r="39" spans="2:14" x14ac:dyDescent="0.2">
      <c r="B39" s="13" t="s">
        <v>29</v>
      </c>
      <c r="C39" s="13"/>
      <c r="D39" s="13"/>
      <c r="E39" s="22">
        <v>0.5</v>
      </c>
      <c r="F39" s="13"/>
      <c r="I39" s="2" t="s">
        <v>57</v>
      </c>
      <c r="J39" s="7">
        <v>1</v>
      </c>
      <c r="K39" s="7">
        <f t="shared" si="6"/>
        <v>0</v>
      </c>
      <c r="L39" s="8">
        <f t="shared" si="7"/>
        <v>0.26531114794629473</v>
      </c>
      <c r="N39" s="8">
        <f t="shared" si="8"/>
        <v>0.19250545238950886</v>
      </c>
    </row>
    <row r="40" spans="2:14" x14ac:dyDescent="0.2">
      <c r="B40" s="13" t="s">
        <v>30</v>
      </c>
      <c r="C40" s="13"/>
      <c r="D40" s="13"/>
      <c r="E40" s="22">
        <v>0.5</v>
      </c>
      <c r="F40" s="13"/>
      <c r="I40" s="2" t="s">
        <v>58</v>
      </c>
      <c r="J40" s="7">
        <v>1.05</v>
      </c>
      <c r="K40" s="7">
        <f t="shared" si="6"/>
        <v>-5.0000000000000044E-2</v>
      </c>
      <c r="L40" s="8">
        <f t="shared" si="7"/>
        <v>0.27707670534360951</v>
      </c>
      <c r="N40" s="8">
        <f t="shared" si="8"/>
        <v>0.20213072500898432</v>
      </c>
    </row>
    <row r="41" spans="2:14" x14ac:dyDescent="0.2">
      <c r="B41" s="13" t="s">
        <v>32</v>
      </c>
      <c r="C41" s="13"/>
      <c r="D41" s="13"/>
      <c r="E41" s="22">
        <v>0.03</v>
      </c>
      <c r="F41" s="13"/>
      <c r="I41" s="2" t="s">
        <v>59</v>
      </c>
      <c r="J41" s="7">
        <v>1.1000000000000001</v>
      </c>
      <c r="K41" s="7">
        <f t="shared" si="6"/>
        <v>-0.10000000000000009</v>
      </c>
      <c r="L41" s="8">
        <f t="shared" si="7"/>
        <v>0.28884226274092423</v>
      </c>
      <c r="N41" s="8">
        <f t="shared" si="8"/>
        <v>0.21175599762845976</v>
      </c>
    </row>
    <row r="42" spans="2:14" x14ac:dyDescent="0.2">
      <c r="B42" s="13"/>
      <c r="C42" s="13"/>
      <c r="D42" s="13"/>
      <c r="E42" s="13"/>
      <c r="F42" s="13"/>
      <c r="I42" s="2" t="s">
        <v>60</v>
      </c>
      <c r="J42" s="7">
        <v>1.1499999999999999</v>
      </c>
      <c r="K42" s="7">
        <f t="shared" si="6"/>
        <v>-0.14999999999999991</v>
      </c>
      <c r="L42" s="8">
        <f t="shared" si="7"/>
        <v>0.30060782013823889</v>
      </c>
      <c r="N42" s="8">
        <f t="shared" si="8"/>
        <v>0.22138127024793516</v>
      </c>
    </row>
    <row r="43" spans="2:14" x14ac:dyDescent="0.2">
      <c r="B43" s="13"/>
      <c r="C43" s="13"/>
      <c r="D43" s="13"/>
      <c r="E43" s="13"/>
      <c r="F43" s="13"/>
      <c r="I43" s="2" t="s">
        <v>61</v>
      </c>
      <c r="J43" s="7">
        <v>1.2</v>
      </c>
      <c r="K43" s="7">
        <f t="shared" si="6"/>
        <v>-0.19999999999999996</v>
      </c>
      <c r="L43" s="8">
        <f t="shared" si="7"/>
        <v>0.31237337753555366</v>
      </c>
      <c r="N43" s="8">
        <f t="shared" si="8"/>
        <v>0.23100654286741062</v>
      </c>
    </row>
    <row r="44" spans="2:14" x14ac:dyDescent="0.2">
      <c r="I44" s="2" t="s">
        <v>62</v>
      </c>
      <c r="J44" s="7">
        <v>1.25</v>
      </c>
      <c r="K44" s="7">
        <f t="shared" si="6"/>
        <v>-0.25</v>
      </c>
      <c r="L44" s="8">
        <f t="shared" si="7"/>
        <v>0.32413893493286844</v>
      </c>
      <c r="N44" s="8">
        <f t="shared" si="8"/>
        <v>0.24063181548688609</v>
      </c>
    </row>
    <row r="45" spans="2:14" x14ac:dyDescent="0.2">
      <c r="I45" s="2" t="s">
        <v>63</v>
      </c>
      <c r="J45" s="7">
        <v>1.3</v>
      </c>
      <c r="K45" s="7">
        <f t="shared" si="6"/>
        <v>-0.30000000000000004</v>
      </c>
      <c r="L45" s="8">
        <f t="shared" si="7"/>
        <v>0.33590449233018316</v>
      </c>
      <c r="N45" s="8">
        <f t="shared" si="8"/>
        <v>0.25025708810636155</v>
      </c>
    </row>
    <row r="46" spans="2:14" x14ac:dyDescent="0.2">
      <c r="I46" s="2" t="s">
        <v>64</v>
      </c>
      <c r="J46" s="7">
        <v>1.35</v>
      </c>
      <c r="K46" s="7">
        <f t="shared" si="6"/>
        <v>-0.35000000000000009</v>
      </c>
      <c r="L46" s="8">
        <f t="shared" si="7"/>
        <v>0.34767004972749793</v>
      </c>
      <c r="N46" s="8">
        <f t="shared" si="8"/>
        <v>0.25988236072583698</v>
      </c>
    </row>
    <row r="47" spans="2:14" x14ac:dyDescent="0.2">
      <c r="I47" s="2" t="s">
        <v>65</v>
      </c>
      <c r="J47" s="7">
        <v>1.4</v>
      </c>
      <c r="K47" s="7">
        <f t="shared" si="6"/>
        <v>-0.39999999999999991</v>
      </c>
      <c r="L47" s="8">
        <f t="shared" si="7"/>
        <v>0.3594356071248126</v>
      </c>
      <c r="N47" s="8">
        <f t="shared" si="8"/>
        <v>0.26950763334531241</v>
      </c>
    </row>
    <row r="48" spans="2:14" x14ac:dyDescent="0.2">
      <c r="I48" s="2" t="s">
        <v>66</v>
      </c>
      <c r="J48" s="7">
        <v>1.45</v>
      </c>
      <c r="K48" s="7">
        <f t="shared" si="6"/>
        <v>-0.44999999999999996</v>
      </c>
      <c r="L48" s="8">
        <f t="shared" si="7"/>
        <v>0.37120116452212731</v>
      </c>
      <c r="N48" s="8">
        <f t="shared" si="8"/>
        <v>0.27913290596478785</v>
      </c>
    </row>
    <row r="49" spans="9:14" x14ac:dyDescent="0.2">
      <c r="I49" s="2" t="s">
        <v>67</v>
      </c>
      <c r="J49" s="7">
        <v>1.5</v>
      </c>
      <c r="K49" s="7">
        <f t="shared" si="6"/>
        <v>-0.5</v>
      </c>
      <c r="L49" s="8">
        <f t="shared" si="7"/>
        <v>0.38296672191944209</v>
      </c>
      <c r="N49" s="8">
        <f t="shared" si="8"/>
        <v>0.28875817858426328</v>
      </c>
    </row>
    <row r="50" spans="9:14" x14ac:dyDescent="0.2">
      <c r="I50" s="2" t="s">
        <v>68</v>
      </c>
      <c r="J50" s="7">
        <v>1.55</v>
      </c>
      <c r="K50" s="7">
        <f t="shared" si="6"/>
        <v>-0.55000000000000004</v>
      </c>
      <c r="L50" s="8">
        <f t="shared" si="7"/>
        <v>0.39473227931675686</v>
      </c>
      <c r="N50" s="8">
        <f t="shared" si="8"/>
        <v>0.29838345120373877</v>
      </c>
    </row>
    <row r="51" spans="9:14" x14ac:dyDescent="0.2">
      <c r="I51" s="2" t="s">
        <v>69</v>
      </c>
      <c r="J51" s="7">
        <v>1.6</v>
      </c>
      <c r="K51" s="7">
        <f t="shared" si="6"/>
        <v>-0.60000000000000009</v>
      </c>
      <c r="L51" s="8">
        <f t="shared" si="7"/>
        <v>0.40649783671407158</v>
      </c>
      <c r="N51" s="8">
        <f t="shared" si="8"/>
        <v>0.3080087238232142</v>
      </c>
    </row>
  </sheetData>
  <mergeCells count="7">
    <mergeCell ref="L17:L18"/>
    <mergeCell ref="N17:N18"/>
    <mergeCell ref="E33:F33"/>
    <mergeCell ref="E34:F34"/>
    <mergeCell ref="E35:F35"/>
    <mergeCell ref="J17:J18"/>
    <mergeCell ref="K17:K18"/>
  </mergeCells>
  <phoneticPr fontId="7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Efficient Frontier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nko2000@hw.ac.uk</dc:creator>
  <cp:lastModifiedBy>Windows User</cp:lastModifiedBy>
  <dcterms:created xsi:type="dcterms:W3CDTF">2015-06-05T18:17:20Z</dcterms:created>
  <dcterms:modified xsi:type="dcterms:W3CDTF">2023-03-31T22:14:45Z</dcterms:modified>
</cp:coreProperties>
</file>