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6925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Eugene Tan\Downloads\Telegram Desktop\"/>
    </mc:Choice>
  </mc:AlternateContent>
  <bookViews>
    <workbookView xWindow="0" yWindow="0" windowWidth="19200" windowHeight="6720" tabRatio="500" activeTab="3"/>
  </bookViews>
  <sheets>
    <sheet name="Home" sheetId="6" r:id="rId1"/>
    <sheet name="Q1" sheetId="1" r:id="rId2"/>
    <sheet name="Q2" sheetId="2" r:id="rId3"/>
    <sheet name="Q3" sheetId="3" r:id="rId4"/>
    <sheet name="Q4" sheetId="4" r:id="rId5"/>
  </sheets>
  <externalReferences>
    <externalReference r:id="rId6"/>
  </externalReferences>
  <definedNames>
    <definedName name="a" localSheetId="4">'Q4'!$B$3</definedName>
    <definedName name="a">[1]Sheet1!$D$4</definedName>
    <definedName name="b" localSheetId="4">'Q4'!$C$3</definedName>
    <definedName name="b">[1]Sheet1!$D$5</definedName>
    <definedName name="c_" localSheetId="4">'Q4'!$D$3</definedName>
    <definedName name="c_">[1]Sheet1!$D$6</definedName>
    <definedName name="N">'Q3'!$C$3</definedName>
    <definedName name="P">'Q3'!$B$3</definedName>
    <definedName name="pmt">'Q3'!$E$3</definedName>
    <definedName name="r_">'Q3'!$G$7</definedName>
    <definedName name="solver_adj" localSheetId="4" hidden="1">'Q4'!$E$3</definedName>
    <definedName name="solver_cvg" localSheetId="4" hidden="1">0.0001</definedName>
    <definedName name="solver_drv" localSheetId="4" hidden="1">1</definedName>
    <definedName name="solver_eng" localSheetId="4" hidden="1">1</definedName>
    <definedName name="solver_est" localSheetId="4" hidden="1">1</definedName>
    <definedName name="solver_itr" localSheetId="4" hidden="1">2147483647</definedName>
    <definedName name="solver_lhs1" localSheetId="4" hidden="1">'Q4'!$E$3</definedName>
    <definedName name="solver_mip" localSheetId="4" hidden="1">2147483647</definedName>
    <definedName name="solver_mni" localSheetId="4" hidden="1">30</definedName>
    <definedName name="solver_mrt" localSheetId="4" hidden="1">0.075</definedName>
    <definedName name="solver_msl" localSheetId="4" hidden="1">2</definedName>
    <definedName name="solver_neg" localSheetId="4" hidden="1">1</definedName>
    <definedName name="solver_nod" localSheetId="4" hidden="1">2147483647</definedName>
    <definedName name="solver_num" localSheetId="4" hidden="1">0</definedName>
    <definedName name="solver_nwt" localSheetId="4" hidden="1">1</definedName>
    <definedName name="solver_opt" localSheetId="4" hidden="1">'Q4'!$F$3</definedName>
    <definedName name="solver_pre" localSheetId="4" hidden="1">0.000001</definedName>
    <definedName name="solver_rbv" localSheetId="4" hidden="1">1</definedName>
    <definedName name="solver_rel1" localSheetId="4" hidden="1">1</definedName>
    <definedName name="solver_rhs1" localSheetId="4" hidden="1">'Q4'!y</definedName>
    <definedName name="solver_rlx" localSheetId="4" hidden="1">2</definedName>
    <definedName name="solver_rsd" localSheetId="4" hidden="1">0</definedName>
    <definedName name="solver_scl" localSheetId="4" hidden="1">1</definedName>
    <definedName name="solver_sho" localSheetId="4" hidden="1">2</definedName>
    <definedName name="solver_ssz" localSheetId="4" hidden="1">100</definedName>
    <definedName name="solver_tim" localSheetId="4" hidden="1">2147483647</definedName>
    <definedName name="solver_tol" localSheetId="4" hidden="1">0.01</definedName>
    <definedName name="solver_typ" localSheetId="4" hidden="1">2</definedName>
    <definedName name="solver_val" localSheetId="4" hidden="1">0</definedName>
    <definedName name="solver_ver" localSheetId="4" hidden="1">3</definedName>
    <definedName name="x" localSheetId="4">'Q4'!$E$3</definedName>
    <definedName name="x">[1]Sheet1!$D$8</definedName>
    <definedName name="y" localSheetId="4">'Q4'!$F$3</definedName>
    <definedName name="y">[1]Sheet1!$D$9</definedName>
  </definedNames>
  <calcPr calcId="171027" iterate="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7" i="3" l="1"/>
  <c r="C20" i="1" l="1"/>
  <c r="G7" i="3"/>
  <c r="A10" i="3" s="1"/>
  <c r="C10" i="3" s="1"/>
  <c r="B7" i="3"/>
  <c r="A7" i="3"/>
  <c r="C7" i="3"/>
  <c r="E7" i="3"/>
  <c r="A7" i="2"/>
  <c r="C7" i="2"/>
  <c r="B7" i="2"/>
  <c r="D7" i="2"/>
  <c r="E7" i="2" s="1"/>
  <c r="C11" i="4"/>
  <c r="F3" i="4"/>
  <c r="J8" i="4" s="1"/>
  <c r="B11" i="4"/>
  <c r="I14" i="4" s="1"/>
  <c r="I13" i="4" s="1"/>
  <c r="I12" i="4" s="1"/>
  <c r="I11" i="4" s="1"/>
  <c r="I10" i="4" s="1"/>
  <c r="I9" i="4" s="1"/>
  <c r="D7" i="4"/>
  <c r="C7" i="4"/>
  <c r="B7" i="4"/>
  <c r="C8" i="1"/>
  <c r="C7" i="1"/>
  <c r="C6" i="1"/>
  <c r="C5" i="1"/>
  <c r="C4" i="1"/>
  <c r="C3" i="1"/>
  <c r="F7" i="2" l="1"/>
  <c r="B10" i="3"/>
  <c r="D10" i="3" s="1"/>
  <c r="I15" i="4"/>
  <c r="I16" i="4" s="1"/>
  <c r="I17" i="4" s="1"/>
  <c r="I18" i="4" s="1"/>
  <c r="I19" i="4" s="1"/>
  <c r="E7" i="4" l="1"/>
  <c r="D18" i="1"/>
  <c r="D19" i="1" s="1"/>
  <c r="D20" i="1" s="1"/>
  <c r="C12" i="1"/>
  <c r="C13" i="1"/>
  <c r="C14" i="1"/>
  <c r="C18" i="1" s="1"/>
  <c r="C15" i="1"/>
  <c r="C16" i="1"/>
  <c r="C17" i="1"/>
  <c r="F7" i="4" l="1"/>
  <c r="G7" i="4"/>
  <c r="C19" i="1"/>
</calcChain>
</file>

<file path=xl/sharedStrings.xml><?xml version="1.0" encoding="utf-8"?>
<sst xmlns="http://schemas.openxmlformats.org/spreadsheetml/2006/main" count="161" uniqueCount="104">
  <si>
    <t>Year</t>
  </si>
  <si>
    <t>Manpower expenses</t>
  </si>
  <si>
    <t>Revenue</t>
  </si>
  <si>
    <t>Interest rate</t>
  </si>
  <si>
    <t>Loan quantum</t>
  </si>
  <si>
    <t xml:space="preserve">car purchase price </t>
  </si>
  <si>
    <t>Paid</t>
  </si>
  <si>
    <t>Monthly payment</t>
  </si>
  <si>
    <t>Intended trade-in date</t>
  </si>
  <si>
    <t>Loan Tenure</t>
  </si>
  <si>
    <t>Loan Amount</t>
  </si>
  <si>
    <t>Date of registration</t>
  </si>
  <si>
    <t>min y</t>
  </si>
  <si>
    <t>min x</t>
  </si>
  <si>
    <t>y</t>
  </si>
  <si>
    <t>x</t>
  </si>
  <si>
    <t>c</t>
  </si>
  <si>
    <t>b</t>
  </si>
  <si>
    <t>a</t>
  </si>
  <si>
    <t>25 Jan 2017 / Eugene Tan Wei Hong</t>
  </si>
  <si>
    <t>Input</t>
  </si>
  <si>
    <t xml:space="preserve">Output </t>
  </si>
  <si>
    <t>Documentation</t>
  </si>
  <si>
    <t>Manpower Expenses</t>
  </si>
  <si>
    <t>&lt;Input&gt;</t>
  </si>
  <si>
    <t>C12:C17</t>
  </si>
  <si>
    <t>D12:D17</t>
  </si>
  <si>
    <t xml:space="preserve">Target revenue </t>
  </si>
  <si>
    <t>D18</t>
  </si>
  <si>
    <t>Projected manpower expenses</t>
  </si>
  <si>
    <t>C18</t>
  </si>
  <si>
    <t>=1.05*D17</t>
  </si>
  <si>
    <t>=ROUNDDOWN(TREND(C$12:C17, D$12:D17, D$18),-2)</t>
  </si>
  <si>
    <t>Output</t>
  </si>
  <si>
    <t xml:space="preserve">Solution 1 </t>
  </si>
  <si>
    <t>Solution 2</t>
  </si>
  <si>
    <t>Inflection point</t>
  </si>
  <si>
    <t>Table values</t>
  </si>
  <si>
    <t>&lt;input&gt;</t>
  </si>
  <si>
    <t>Determinant</t>
  </si>
  <si>
    <t>Solution 1</t>
  </si>
  <si>
    <t>Graph X Values</t>
  </si>
  <si>
    <t>&lt;input&gt;; conditional formatting</t>
  </si>
  <si>
    <t>Graph Y Values</t>
  </si>
  <si>
    <t>D3</t>
  </si>
  <si>
    <t>E3</t>
  </si>
  <si>
    <t>F3</t>
  </si>
  <si>
    <t>=(a*(x)^2)+b*x+c_</t>
  </si>
  <si>
    <t>=b^2-(4*a*c_)</t>
  </si>
  <si>
    <t>=IFERROR((-b+(E7)^0.5)/(2*a),"nil")</t>
  </si>
  <si>
    <t>E7</t>
  </si>
  <si>
    <t>F7</t>
  </si>
  <si>
    <t>G7</t>
  </si>
  <si>
    <t>=IFERROR((-b-(E7)^0.5)/(2*a),"nil")</t>
  </si>
  <si>
    <t>I9:I19</t>
  </si>
  <si>
    <t>=(a*(x)^2)+b*x+c_; using data table</t>
  </si>
  <si>
    <t>J9:J19</t>
  </si>
  <si>
    <t>=-b/(2*a)</t>
  </si>
  <si>
    <t>=-(b^2)/(4*a)+c_</t>
  </si>
  <si>
    <t>C11</t>
  </si>
  <si>
    <t>B11</t>
  </si>
  <si>
    <t xml:space="preserve">Inflection point - x </t>
  </si>
  <si>
    <t>Inflection point - y</t>
  </si>
  <si>
    <t xml:space="preserve">x </t>
  </si>
  <si>
    <t xml:space="preserve">y </t>
  </si>
  <si>
    <t xml:space="preserve">Interest </t>
  </si>
  <si>
    <t xml:space="preserve">Car purchase price </t>
  </si>
  <si>
    <t>Car purchase price</t>
  </si>
  <si>
    <t>Interest Rate</t>
  </si>
  <si>
    <t>A4</t>
  </si>
  <si>
    <t>B4</t>
  </si>
  <si>
    <t>C4</t>
  </si>
  <si>
    <t>D4</t>
  </si>
  <si>
    <t>E8</t>
  </si>
  <si>
    <t>F8</t>
  </si>
  <si>
    <t>Total</t>
  </si>
  <si>
    <t>Outstanding</t>
  </si>
  <si>
    <t>No. of months</t>
  </si>
  <si>
    <t>Date of Registration</t>
  </si>
  <si>
    <t>Intended Trade-in date</t>
  </si>
  <si>
    <t>Monthly Payment</t>
  </si>
  <si>
    <t>A3</t>
  </si>
  <si>
    <t>=B10-A10</t>
  </si>
  <si>
    <t>A10</t>
  </si>
  <si>
    <t>B10</t>
  </si>
  <si>
    <t>C10</t>
  </si>
  <si>
    <t>=(B7*A7)*C7*D7</t>
  </si>
  <si>
    <t>=ROUNDUP(((B7*A7)+E7)/(D7*12),0)</t>
  </si>
  <si>
    <t>=(pmt*(N*12)-P)/(P*N)</t>
  </si>
  <si>
    <t>=pmt*F7</t>
  </si>
  <si>
    <t>Interest payable</t>
  </si>
  <si>
    <t>Interest Payable</t>
  </si>
  <si>
    <t>D10</t>
  </si>
  <si>
    <t>=r_*P*(F7/12)</t>
  </si>
  <si>
    <t>=P+A10</t>
  </si>
  <si>
    <t>=ROUND((DATEDIF(A$3, D$3, "D"))/30.44,0)</t>
  </si>
  <si>
    <t xml:space="preserve">a </t>
  </si>
  <si>
    <t xml:space="preserve">c_ </t>
  </si>
  <si>
    <t xml:space="preserve">P </t>
  </si>
  <si>
    <t xml:space="preserve">N </t>
  </si>
  <si>
    <t xml:space="preserve">pmt </t>
  </si>
  <si>
    <t>r_</t>
  </si>
  <si>
    <t>&lt;Input; Data validation, drop down</t>
  </si>
  <si>
    <t>&lt;Input&gt;; Data validation, drop 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</si>
</sst>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6" formatCode="&quot;$&quot;#,##0_);[Red]\(&quot;$&quot;#,##0\)"/>
    <numFmt numFmtId="8" formatCode="&quot;$&quot;#,##0.00_);[Red]\(&quot;$&quot;#,##0.00\)"/>
    <numFmt numFmtId="164" formatCode="&quot;$&quot;#,##0"/>
    <numFmt numFmtId="165" formatCode="&quot;$&quot;#,##0.00"/>
  </numFmts>
  <fonts count="17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indexed="63"/>
      <name val="Arial"/>
      <family val="2"/>
    </font>
    <font>
      <sz val="12"/>
      <color theme="6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6" tint="-0.249977111117893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i/>
      <sz val="12"/>
      <color rgb="FFFF0000"/>
      <name val="Calibri (Body)"/>
    </font>
    <font>
      <b/>
      <i/>
      <sz val="12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6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6">
    <xf numFmtId="0" fontId="0" fillId="0" borderId="0" xfId="0"/>
    <xf numFmtId="164" fontId="0" fillId="0" borderId="0" xfId="0" applyNumberFormat="1"/>
    <xf numFmtId="10" fontId="0" fillId="0" borderId="0" xfId="0" applyNumberFormat="1"/>
    <xf numFmtId="6" fontId="0" fillId="0" borderId="0" xfId="0" applyNumberFormat="1"/>
    <xf numFmtId="8" fontId="0" fillId="0" borderId="0" xfId="0" applyNumberFormat="1"/>
    <xf numFmtId="15" fontId="0" fillId="0" borderId="0" xfId="0" applyNumberFormat="1"/>
    <xf numFmtId="0" fontId="4" fillId="0" borderId="0" xfId="7"/>
    <xf numFmtId="165" fontId="0" fillId="0" borderId="0" xfId="0" applyNumberFormat="1"/>
    <xf numFmtId="0" fontId="0" fillId="0" borderId="0" xfId="0" applyBorder="1"/>
    <xf numFmtId="0" fontId="5" fillId="0" borderId="0" xfId="0" applyFont="1"/>
    <xf numFmtId="0" fontId="1" fillId="0" borderId="0" xfId="7" applyFont="1"/>
    <xf numFmtId="0" fontId="7" fillId="3" borderId="0" xfId="0" applyFont="1" applyFill="1" applyAlignment="1" applyProtection="1">
      <alignment horizontal="left"/>
      <protection locked="0"/>
    </xf>
    <xf numFmtId="0" fontId="0" fillId="3" borderId="0" xfId="0" applyFill="1"/>
    <xf numFmtId="0" fontId="0" fillId="5" borderId="1" xfId="0" applyFill="1" applyBorder="1" applyAlignment="1">
      <alignment horizontal="right"/>
    </xf>
    <xf numFmtId="0" fontId="10" fillId="0" borderId="1" xfId="0" applyFont="1" applyBorder="1"/>
    <xf numFmtId="164" fontId="8" fillId="0" borderId="1" xfId="0" applyNumberFormat="1" applyFont="1" applyBorder="1"/>
    <xf numFmtId="164" fontId="0" fillId="2" borderId="1" xfId="0" applyNumberFormat="1" applyFill="1" applyBorder="1"/>
    <xf numFmtId="165" fontId="8" fillId="0" borderId="1" xfId="0" applyNumberFormat="1" applyFont="1" applyBorder="1"/>
    <xf numFmtId="165" fontId="0" fillId="6" borderId="1" xfId="0" applyNumberFormat="1" applyFont="1" applyFill="1" applyBorder="1"/>
    <xf numFmtId="0" fontId="11" fillId="0" borderId="0" xfId="0" applyFont="1"/>
    <xf numFmtId="0" fontId="6" fillId="4" borderId="1" xfId="7" applyFont="1" applyFill="1" applyBorder="1" applyAlignment="1">
      <alignment horizontal="center"/>
    </xf>
    <xf numFmtId="0" fontId="4" fillId="0" borderId="1" xfId="7" applyBorder="1" applyAlignment="1">
      <alignment horizontal="center"/>
    </xf>
    <xf numFmtId="0" fontId="4" fillId="0" borderId="1" xfId="7" applyBorder="1"/>
    <xf numFmtId="0" fontId="12" fillId="0" borderId="0" xfId="7" applyFont="1"/>
    <xf numFmtId="0" fontId="9" fillId="2" borderId="1" xfId="0" applyFont="1" applyFill="1" applyBorder="1"/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13" fillId="0" borderId="0" xfId="0" applyFont="1"/>
    <xf numFmtId="0" fontId="14" fillId="4" borderId="0" xfId="0" applyFont="1" applyFill="1" applyAlignment="1">
      <alignment horizontal="center"/>
    </xf>
    <xf numFmtId="0" fontId="13" fillId="0" borderId="0" xfId="0" quotePrefix="1" applyFont="1"/>
    <xf numFmtId="10" fontId="13" fillId="0" borderId="0" xfId="0" applyNumberFormat="1" applyFont="1"/>
    <xf numFmtId="0" fontId="14" fillId="4" borderId="1" xfId="0" applyFont="1" applyFill="1" applyBorder="1" applyAlignment="1">
      <alignment horizontal="right"/>
    </xf>
    <xf numFmtId="0" fontId="15" fillId="0" borderId="0" xfId="0" applyFont="1"/>
    <xf numFmtId="0" fontId="16" fillId="0" borderId="0" xfId="0" applyFont="1"/>
  </cellXfs>
  <cellStyles count="26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Hyperlink" xfId="1" builtinId="8" hidden="1"/>
    <cellStyle name="Hyperlink" xfId="3" builtinId="8" hidden="1"/>
    <cellStyle name="Hyperlink" xfId="5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Normal" xfId="0" builtinId="0"/>
    <cellStyle name="Normal 2" xfId="7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y=a*x^2+bx+c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'Q4'!$J$8</c:f>
              <c:strCache>
                <c:ptCount val="1"/>
                <c:pt idx="0">
                  <c:v>44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'Q4'!$I$9:$I$19</c:f>
              <c:numCache>
                <c:formatCode>General</c:formatCode>
                <c:ptCount val="11"/>
                <c:pt idx="0">
                  <c:v>-0.75</c:v>
                </c:pt>
                <c:pt idx="1">
                  <c:v>-0.25</c:v>
                </c:pt>
                <c:pt idx="2">
                  <c:v>0.25</c:v>
                </c:pt>
                <c:pt idx="3">
                  <c:v>0.75</c:v>
                </c:pt>
                <c:pt idx="4">
                  <c:v>1.25</c:v>
                </c:pt>
                <c:pt idx="5">
                  <c:v>1.75</c:v>
                </c:pt>
                <c:pt idx="6">
                  <c:v>2.25</c:v>
                </c:pt>
                <c:pt idx="7">
                  <c:v>2.75</c:v>
                </c:pt>
                <c:pt idx="8">
                  <c:v>3.25</c:v>
                </c:pt>
                <c:pt idx="9">
                  <c:v>3.75</c:v>
                </c:pt>
                <c:pt idx="10">
                  <c:v>4.25</c:v>
                </c:pt>
              </c:numCache>
            </c:numRef>
          </c:cat>
          <c:val>
            <c:numRef>
              <c:f>'Q4'!$J$9:$J$19</c:f>
              <c:numCache>
                <c:formatCode>General</c:formatCode>
                <c:ptCount val="11"/>
                <c:pt idx="0">
                  <c:v>11.375</c:v>
                </c:pt>
                <c:pt idx="1">
                  <c:v>6.875</c:v>
                </c:pt>
                <c:pt idx="2">
                  <c:v>3.375</c:v>
                </c:pt>
                <c:pt idx="3">
                  <c:v>0.875</c:v>
                </c:pt>
                <c:pt idx="4">
                  <c:v>-0.625</c:v>
                </c:pt>
                <c:pt idx="5">
                  <c:v>-1.125</c:v>
                </c:pt>
                <c:pt idx="6">
                  <c:v>-0.625</c:v>
                </c:pt>
                <c:pt idx="7">
                  <c:v>0.875</c:v>
                </c:pt>
                <c:pt idx="8">
                  <c:v>3.375</c:v>
                </c:pt>
                <c:pt idx="9">
                  <c:v>6.875</c:v>
                </c:pt>
                <c:pt idx="10">
                  <c:v>11.375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2-422F-AB0B-E428C9F088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3029792"/>
        <c:axId val="443028152"/>
      </c:lineChart>
      <c:catAx>
        <c:axId val="44302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028152"/>
        <c:crosses val="autoZero"/>
        <c:auto val="1"/>
        <c:lblAlgn val="ctr"/>
        <c:lblOffset val="100"/>
        <c:noMultiLvlLbl val="0"/>
      </c:catAx>
      <c:valAx>
        <c:axId val="443028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029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574040</xdr:colOff>
      <xdr:row>4</xdr:row>
      <xdr:rowOff>101600</xdr:rowOff>
    </xdr:from>
    <xdr:to>
      <xdr:col>9</xdr:col>
      <xdr:colOff>350520</xdr:colOff>
      <xdr:row>10</xdr:row>
      <xdr:rowOff>114300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57720" y="894080"/>
          <a:ext cx="1430020" cy="1201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</xdr:row>
      <xdr:rowOff>137160</xdr:rowOff>
    </xdr:from>
    <xdr:to>
      <xdr:col>6</xdr:col>
      <xdr:colOff>670560</xdr:colOff>
      <xdr:row>21</xdr:row>
      <xdr:rowOff>11430</xdr:rowOff>
    </xdr:to>
    <xdr:sp macro="" textlink="">
      <xdr:nvSpPr>
        <xdr:cNvPr id="3" name="Text Box 4"/>
        <xdr:cNvSpPr txBox="1">
          <a:spLocks noChangeArrowheads="1"/>
        </xdr:cNvSpPr>
      </xdr:nvSpPr>
      <xdr:spPr bwMode="auto">
        <a:xfrm>
          <a:off x="0" y="1524000"/>
          <a:ext cx="5608320" cy="2647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27432" bIns="0" anchor="t" upright="1"/>
        <a:lstStyle/>
        <a:p>
          <a:pPr algn="ctr" rtl="0">
            <a:defRPr sz="1000"/>
          </a:pPr>
          <a:endParaRPr lang="en-US" sz="1400" b="0" i="0" u="none" strike="noStrike" baseline="0">
            <a:solidFill>
              <a:srgbClr val="000000"/>
            </a:solidFill>
            <a:latin typeface="Arial"/>
            <a:ea typeface="Arial"/>
            <a:cs typeface="Arial"/>
          </a:endParaRPr>
        </a:p>
        <a:p>
          <a:pPr algn="ctr" rtl="0">
            <a:defRPr sz="1000"/>
          </a:pPr>
          <a:r>
            <a:rPr lang="en-US" sz="2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rPr>
            <a:t>IS102 Computer as an Analysis Tool</a:t>
          </a:r>
          <a:endParaRPr lang="en-US" sz="1400" b="0" i="0" u="none" strike="noStrike" baseline="0">
            <a:solidFill>
              <a:srgbClr val="000000"/>
            </a:solidFill>
            <a:latin typeface="Arial"/>
            <a:ea typeface="Arial"/>
            <a:cs typeface="Arial"/>
          </a:endParaRPr>
        </a:p>
        <a:p>
          <a:pPr algn="ctr" rtl="0">
            <a:defRPr sz="1000"/>
          </a:pPr>
          <a:endParaRPr lang="en-US" sz="1400" b="0" i="0" u="none" strike="noStrike" baseline="0">
            <a:solidFill>
              <a:srgbClr val="000000"/>
            </a:solidFill>
            <a:latin typeface="Arial"/>
            <a:ea typeface="Arial"/>
            <a:cs typeface="Arial"/>
          </a:endParaRPr>
        </a:p>
        <a:p>
          <a:pPr algn="ctr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rPr>
            <a:t>Assignment 1</a:t>
          </a:r>
          <a:endParaRPr lang="en-US" sz="1400" b="0" i="0" u="none" strike="noStrike" baseline="0">
            <a:solidFill>
              <a:srgbClr val="000000"/>
            </a:solidFill>
            <a:latin typeface="Arial"/>
            <a:ea typeface="Arial"/>
            <a:cs typeface="Arial"/>
          </a:endParaRPr>
        </a:p>
        <a:p>
          <a:pPr algn="ctr" rtl="0">
            <a:defRPr sz="1000"/>
          </a:pPr>
          <a:endParaRPr lang="en-US" sz="1400" b="0" i="0" u="none" strike="noStrike" baseline="0">
            <a:solidFill>
              <a:srgbClr val="000000"/>
            </a:solidFill>
            <a:latin typeface="Arial"/>
            <a:ea typeface="Arial"/>
            <a:cs typeface="Arial"/>
          </a:endParaRPr>
        </a:p>
        <a:p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rPr>
            <a:t>Submitted by</a:t>
          </a:r>
        </a:p>
        <a:p>
          <a:pPr algn="ctr" rtl="0">
            <a:defRPr sz="1000"/>
          </a:pPr>
          <a:endParaRPr lang="en-US" sz="1400" b="0" i="0" u="none" strike="noStrike" baseline="0">
            <a:solidFill>
              <a:srgbClr val="000000"/>
            </a:solidFill>
            <a:latin typeface="Arial"/>
            <a:ea typeface="Arial"/>
            <a:cs typeface="Arial"/>
          </a:endParaRPr>
        </a:p>
        <a:p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rPr>
            <a:t>Eugene Tan Wei Hong</a:t>
          </a:r>
        </a:p>
        <a:p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rPr>
            <a:t>Section G17</a:t>
          </a:r>
        </a:p>
        <a:p>
          <a:pPr algn="ctr" rtl="0">
            <a:defRPr sz="1000"/>
          </a:pPr>
          <a:endParaRPr lang="en-US" sz="1400" b="0" i="0" u="none" strike="noStrike" baseline="0">
            <a:solidFill>
              <a:srgbClr val="000000"/>
            </a:solidFill>
            <a:latin typeface="Arial"/>
            <a:ea typeface="Arial"/>
            <a:cs typeface="Arial"/>
          </a:endParaRPr>
        </a:p>
        <a:p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rPr>
            <a:t>25 Jan 2017</a:t>
          </a:r>
        </a:p>
        <a:p>
          <a:pPr algn="ctr" rtl="0">
            <a:defRPr sz="1000"/>
          </a:pPr>
          <a:endParaRPr lang="en-US" sz="1400" b="0" i="0" u="none" strike="noStrike" baseline="0">
            <a:solidFill>
              <a:srgbClr val="000000"/>
            </a:solidFill>
            <a:latin typeface="Arial"/>
            <a:ea typeface="Arial"/>
            <a:cs typeface="Arial"/>
          </a:endParaRPr>
        </a:p>
      </xdr:txBody>
    </xdr:sp>
    <xdr:clientData/>
  </xdr:twoCellAnchor>
  <xdr:twoCellAnchor>
    <xdr:from>
      <xdr:col>0</xdr:col>
      <xdr:colOff>270510</xdr:colOff>
      <xdr:row>0</xdr:row>
      <xdr:rowOff>0</xdr:rowOff>
    </xdr:from>
    <xdr:to>
      <xdr:col>5</xdr:col>
      <xdr:colOff>773430</xdr:colOff>
      <xdr:row>8</xdr:row>
      <xdr:rowOff>114300</xdr:rowOff>
    </xdr:to>
    <xdr:pic>
      <xdr:nvPicPr>
        <xdr:cNvPr id="4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1087"/>
        <a:stretch>
          <a:fillRect/>
        </a:stretch>
      </xdr:blipFill>
      <xdr:spPr bwMode="auto">
        <a:xfrm>
          <a:off x="270510" y="0"/>
          <a:ext cx="4617720" cy="16992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175260</xdr:colOff>
      <xdr:row>0</xdr:row>
      <xdr:rowOff>60960</xdr:rowOff>
    </xdr:from>
    <xdr:to>
      <xdr:col>10</xdr:col>
      <xdr:colOff>717550</xdr:colOff>
      <xdr:row>33</xdr:row>
      <xdr:rowOff>40640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80070" y="60960"/>
          <a:ext cx="5480050" cy="65176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198120</xdr:colOff>
      <xdr:row>0</xdr:row>
      <xdr:rowOff>0</xdr:rowOff>
    </xdr:from>
    <xdr:to>
      <xdr:col>12</xdr:col>
      <xdr:colOff>745978</xdr:colOff>
      <xdr:row>29</xdr:row>
      <xdr:rowOff>139700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6980" y="0"/>
          <a:ext cx="5489428" cy="58851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144780</xdr:colOff>
      <xdr:row>0</xdr:row>
      <xdr:rowOff>26670</xdr:rowOff>
    </xdr:from>
    <xdr:to>
      <xdr:col>13</xdr:col>
      <xdr:colOff>524086</xdr:colOff>
      <xdr:row>30</xdr:row>
      <xdr:rowOff>75354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11690" y="26670"/>
          <a:ext cx="5317066" cy="597323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</xdr:colOff>
      <xdr:row>11</xdr:row>
      <xdr:rowOff>89535</xdr:rowOff>
    </xdr:from>
    <xdr:to>
      <xdr:col>6</xdr:col>
      <xdr:colOff>495300</xdr:colOff>
      <xdr:row>26</xdr:row>
      <xdr:rowOff>127635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262890</xdr:colOff>
      <xdr:row>0</xdr:row>
      <xdr:rowOff>41910</xdr:rowOff>
    </xdr:from>
    <xdr:to>
      <xdr:col>19</xdr:col>
      <xdr:colOff>568191</xdr:colOff>
      <xdr:row>38</xdr:row>
      <xdr:rowOff>103665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8020" y="41910"/>
          <a:ext cx="6374631" cy="710263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ugene/Downloads/Telegram%20Desktop/Assignment%201_q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>
        <row r="4">
          <cell r="D4">
            <v>2</v>
          </cell>
        </row>
        <row r="5">
          <cell r="D5">
            <v>-7</v>
          </cell>
        </row>
        <row r="6">
          <cell r="D6">
            <v>5</v>
          </cell>
        </row>
        <row r="8">
          <cell r="D8">
            <v>1.75</v>
          </cell>
        </row>
        <row r="9">
          <cell r="D9">
            <v>-1.125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L1"/>
  <sheetViews>
    <sheetView showGridLines="0" workbookViewId="0">
      <selection activeCell="N11" sqref="N11"/>
    </sheetView>
  </sheetViews>
  <sheetFormatPr defaultColWidth="10.796875" defaultRowHeight="15.6"/>
  <cols>
    <col min="8" max="12" width="10.796875" style="12"/>
  </cols>
  <sheetData>
    <row r="1" spans="8:8">
      <c r="H1" s="11" t="s">
        <v>19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26"/>
  <sheetViews>
    <sheetView topLeftCell="A4" workbookViewId="0">
      <selection activeCell="C11" sqref="C11"/>
    </sheetView>
  </sheetViews>
  <sheetFormatPr defaultColWidth="10.796875" defaultRowHeight="15.6"/>
  <cols>
    <col min="2" max="2" width="26.94921875" customWidth="1"/>
    <col min="3" max="3" width="21.75" customWidth="1"/>
    <col min="4" max="4" width="45.546875" customWidth="1"/>
  </cols>
  <sheetData>
    <row r="1" spans="2:13">
      <c r="B1" s="35" t="s">
        <v>20</v>
      </c>
      <c r="E1" s="9"/>
      <c r="F1" s="19"/>
      <c r="G1" s="9"/>
      <c r="H1" s="9"/>
      <c r="I1" s="8"/>
      <c r="J1" s="8"/>
      <c r="K1" s="8"/>
      <c r="L1" s="8"/>
      <c r="M1" s="8"/>
    </row>
    <row r="2" spans="2:13">
      <c r="B2" s="13" t="s">
        <v>0</v>
      </c>
      <c r="C2" s="13" t="s">
        <v>1</v>
      </c>
      <c r="D2" s="13" t="s">
        <v>2</v>
      </c>
      <c r="E2" s="9"/>
      <c r="G2" s="9"/>
      <c r="H2" s="9"/>
      <c r="I2" s="8"/>
      <c r="J2" s="8"/>
      <c r="K2" s="8"/>
      <c r="L2" s="8"/>
      <c r="M2" s="8"/>
    </row>
    <row r="3" spans="2:13">
      <c r="B3" s="14">
        <v>2011</v>
      </c>
      <c r="C3" s="15">
        <f>D3/7.016248</f>
        <v>406200.00889364228</v>
      </c>
      <c r="D3" s="17">
        <v>2850000</v>
      </c>
      <c r="E3" s="9"/>
      <c r="F3" s="9"/>
      <c r="G3" s="9"/>
      <c r="H3" s="9"/>
      <c r="I3" s="8"/>
      <c r="J3" s="8"/>
      <c r="K3" s="8"/>
      <c r="L3" s="8"/>
      <c r="M3" s="8"/>
    </row>
    <row r="4" spans="2:13">
      <c r="B4" s="14">
        <v>2012</v>
      </c>
      <c r="C4" s="15">
        <f>D4/7.005533</f>
        <v>350580.03438139538</v>
      </c>
      <c r="D4" s="17">
        <v>2456000</v>
      </c>
      <c r="E4" s="9"/>
      <c r="F4" s="9"/>
      <c r="G4" s="9"/>
      <c r="H4" s="9"/>
      <c r="I4" s="8"/>
      <c r="J4" s="8"/>
      <c r="K4" s="8"/>
      <c r="L4" s="8"/>
      <c r="M4" s="8"/>
    </row>
    <row r="5" spans="2:13">
      <c r="B5" s="14">
        <v>2013</v>
      </c>
      <c r="C5" s="15">
        <f>D5/7.117988</f>
        <v>310200.01719587052</v>
      </c>
      <c r="D5" s="17">
        <v>2208000</v>
      </c>
      <c r="E5" s="9"/>
      <c r="F5" s="9"/>
      <c r="G5" s="9"/>
      <c r="H5" s="9"/>
      <c r="I5" s="8"/>
      <c r="J5" s="8"/>
      <c r="K5" s="8"/>
      <c r="L5" s="8"/>
      <c r="M5" s="8"/>
    </row>
    <row r="6" spans="2:13">
      <c r="B6" s="14">
        <v>2014</v>
      </c>
      <c r="C6" s="15">
        <f>D6/7.117988</f>
        <v>375808.4447459029</v>
      </c>
      <c r="D6" s="17">
        <v>2675000</v>
      </c>
      <c r="E6" s="9"/>
      <c r="F6" s="9"/>
      <c r="G6" s="9"/>
      <c r="H6" s="9"/>
      <c r="I6" s="8"/>
      <c r="J6" s="8"/>
      <c r="K6" s="8"/>
      <c r="L6" s="8"/>
      <c r="M6" s="8"/>
    </row>
    <row r="7" spans="2:13">
      <c r="B7" s="14">
        <v>2015</v>
      </c>
      <c r="C7" s="15">
        <f>D7/7.1654117</f>
        <v>411700.0004340295</v>
      </c>
      <c r="D7" s="17">
        <v>2950000</v>
      </c>
      <c r="E7" s="9"/>
      <c r="F7" s="9"/>
      <c r="G7" s="9"/>
      <c r="H7" s="9"/>
      <c r="I7" s="8"/>
      <c r="J7" s="8"/>
      <c r="K7" s="8"/>
      <c r="L7" s="8"/>
      <c r="M7" s="8"/>
    </row>
    <row r="8" spans="2:13">
      <c r="B8" s="14">
        <v>2016</v>
      </c>
      <c r="C8" s="15">
        <f>D8/7.12301</f>
        <v>395900.04787302</v>
      </c>
      <c r="D8" s="17">
        <v>2820000</v>
      </c>
      <c r="E8" s="9"/>
      <c r="F8" s="9"/>
      <c r="G8" s="9"/>
      <c r="H8" s="9"/>
      <c r="I8" s="8"/>
      <c r="J8" s="8"/>
      <c r="K8" s="8"/>
      <c r="L8" s="8"/>
      <c r="M8" s="8"/>
    </row>
    <row r="9" spans="2:13">
      <c r="E9" s="9"/>
      <c r="F9" s="9"/>
      <c r="G9" s="9"/>
      <c r="H9" s="9"/>
      <c r="I9" s="8"/>
      <c r="J9" s="8"/>
      <c r="K9" s="8"/>
      <c r="L9" s="8"/>
      <c r="M9" s="8"/>
    </row>
    <row r="10" spans="2:13">
      <c r="B10" s="35" t="s">
        <v>21</v>
      </c>
      <c r="E10" s="9"/>
      <c r="F10" s="9"/>
      <c r="G10" s="9"/>
      <c r="H10" s="9"/>
      <c r="I10" s="8"/>
      <c r="J10" s="8"/>
      <c r="K10" s="8"/>
      <c r="L10" s="8"/>
      <c r="M10" s="8"/>
    </row>
    <row r="11" spans="2:13">
      <c r="B11" s="33" t="s">
        <v>0</v>
      </c>
      <c r="C11" s="33" t="s">
        <v>1</v>
      </c>
      <c r="D11" s="33" t="s">
        <v>2</v>
      </c>
      <c r="E11" s="9"/>
      <c r="F11" s="9"/>
      <c r="G11" s="9"/>
      <c r="H11" s="9"/>
      <c r="I11" s="8"/>
      <c r="J11" s="8"/>
      <c r="K11" s="8"/>
      <c r="L11" s="8"/>
      <c r="M11" s="8"/>
    </row>
    <row r="12" spans="2:13">
      <c r="B12" s="14">
        <v>2011</v>
      </c>
      <c r="C12" s="15">
        <f>D12/7.016248</f>
        <v>406200.00889364228</v>
      </c>
      <c r="D12" s="17">
        <v>2850000</v>
      </c>
      <c r="E12" s="9"/>
      <c r="F12" s="9"/>
      <c r="G12" s="9"/>
      <c r="H12" s="9"/>
      <c r="I12" s="8"/>
      <c r="J12" s="8"/>
      <c r="K12" s="8"/>
      <c r="L12" s="8"/>
      <c r="M12" s="8"/>
    </row>
    <row r="13" spans="2:13">
      <c r="B13" s="14">
        <v>2012</v>
      </c>
      <c r="C13" s="15">
        <f>D13/7.005533</f>
        <v>350580.03438139538</v>
      </c>
      <c r="D13" s="17">
        <v>2456000</v>
      </c>
      <c r="E13" s="9"/>
      <c r="F13" s="9"/>
      <c r="G13" s="9"/>
      <c r="H13" s="9"/>
      <c r="I13" s="8"/>
      <c r="J13" s="8"/>
      <c r="K13" s="8"/>
      <c r="L13" s="8"/>
      <c r="M13" s="8"/>
    </row>
    <row r="14" spans="2:13">
      <c r="B14" s="14">
        <v>2013</v>
      </c>
      <c r="C14" s="15">
        <f>D14/7.117988</f>
        <v>310200.01719587052</v>
      </c>
      <c r="D14" s="17">
        <v>2208000</v>
      </c>
      <c r="E14" s="9"/>
      <c r="F14" s="9"/>
      <c r="G14" s="9"/>
      <c r="H14" s="9"/>
      <c r="I14" s="8"/>
      <c r="J14" s="8"/>
      <c r="K14" s="8"/>
      <c r="L14" s="8"/>
      <c r="M14" s="8"/>
    </row>
    <row r="15" spans="2:13">
      <c r="B15" s="14">
        <v>2014</v>
      </c>
      <c r="C15" s="15">
        <f>D15/7.117988</f>
        <v>375808.4447459029</v>
      </c>
      <c r="D15" s="17">
        <v>2675000</v>
      </c>
      <c r="E15" s="9"/>
      <c r="F15" s="9"/>
      <c r="G15" s="9"/>
      <c r="H15" s="9"/>
      <c r="I15" s="8"/>
      <c r="J15" s="8"/>
      <c r="K15" s="8"/>
      <c r="L15" s="8"/>
      <c r="M15" s="8"/>
    </row>
    <row r="16" spans="2:13">
      <c r="B16" s="14">
        <v>2015</v>
      </c>
      <c r="C16" s="15">
        <f>D16/7.1654117</f>
        <v>411700.0004340295</v>
      </c>
      <c r="D16" s="17">
        <v>2950000</v>
      </c>
      <c r="I16" s="8"/>
      <c r="J16" s="8"/>
      <c r="K16" s="8"/>
      <c r="L16" s="8"/>
      <c r="M16" s="8"/>
    </row>
    <row r="17" spans="2:13">
      <c r="B17" s="14">
        <v>2016</v>
      </c>
      <c r="C17" s="15">
        <f>D17/7.12301</f>
        <v>395900.04787302</v>
      </c>
      <c r="D17" s="17">
        <v>2820000</v>
      </c>
      <c r="E17" s="8"/>
      <c r="F17" s="8"/>
      <c r="G17" s="8"/>
      <c r="H17" s="8"/>
      <c r="I17" s="8"/>
      <c r="J17" s="8"/>
      <c r="K17" s="8"/>
      <c r="L17" s="8"/>
      <c r="M17" s="8"/>
    </row>
    <row r="18" spans="2:13">
      <c r="B18" s="24">
        <v>2017</v>
      </c>
      <c r="C18" s="16">
        <f>ROUNDDOWN(TREND(C$12:C17, D$12:D17, D$18),-2)</f>
        <v>416700</v>
      </c>
      <c r="D18" s="18">
        <f>1.05*D17</f>
        <v>2961000</v>
      </c>
    </row>
    <row r="19" spans="2:13">
      <c r="B19" s="24">
        <v>2018</v>
      </c>
      <c r="C19" s="16">
        <f>ROUNDDOWN(TREND(C$12:C18, D$12:D18, D19),-2)</f>
        <v>437100</v>
      </c>
      <c r="D19" s="18">
        <f t="shared" ref="D19:D20" si="0">1.05*D18</f>
        <v>3109050</v>
      </c>
    </row>
    <row r="20" spans="2:13">
      <c r="B20" s="24">
        <v>2019</v>
      </c>
      <c r="C20" s="16">
        <f>ROUNDDOWN(TREND(C$12:C19, D$12:D19, D20),-2)</f>
        <v>458600</v>
      </c>
      <c r="D20" s="18">
        <f t="shared" si="0"/>
        <v>3264502.5</v>
      </c>
    </row>
    <row r="22" spans="2:13">
      <c r="B22" s="34" t="s">
        <v>22</v>
      </c>
    </row>
    <row r="23" spans="2:13">
      <c r="B23" s="29" t="s">
        <v>23</v>
      </c>
      <c r="C23" s="29" t="s">
        <v>25</v>
      </c>
      <c r="D23" s="29" t="s">
        <v>24</v>
      </c>
    </row>
    <row r="24" spans="2:13">
      <c r="B24" s="29" t="s">
        <v>2</v>
      </c>
      <c r="C24" s="29" t="s">
        <v>26</v>
      </c>
      <c r="D24" s="29" t="s">
        <v>24</v>
      </c>
    </row>
    <row r="25" spans="2:13">
      <c r="B25" s="29" t="s">
        <v>27</v>
      </c>
      <c r="C25" s="29" t="s">
        <v>28</v>
      </c>
      <c r="D25" s="31" t="s">
        <v>31</v>
      </c>
    </row>
    <row r="26" spans="2:13">
      <c r="B26" s="29" t="s">
        <v>29</v>
      </c>
      <c r="C26" s="29" t="s">
        <v>30</v>
      </c>
      <c r="D26" s="31" t="s">
        <v>32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workbookViewId="0">
      <selection activeCell="E16" sqref="E16"/>
    </sheetView>
  </sheetViews>
  <sheetFormatPr defaultColWidth="10.796875" defaultRowHeight="15.6"/>
  <cols>
    <col min="1" max="1" width="17.6484375" customWidth="1"/>
    <col min="2" max="2" width="13.34765625" customWidth="1"/>
    <col min="3" max="3" width="30.69921875" customWidth="1"/>
    <col min="4" max="4" width="12.046875" customWidth="1"/>
    <col min="6" max="6" width="15.6484375" customWidth="1"/>
    <col min="9" max="9" width="10.84765625" customWidth="1"/>
  </cols>
  <sheetData>
    <row r="1" spans="1:6">
      <c r="A1" s="35" t="s">
        <v>20</v>
      </c>
    </row>
    <row r="2" spans="1:6">
      <c r="A2" s="30" t="s">
        <v>66</v>
      </c>
      <c r="B2" s="30" t="s">
        <v>4</v>
      </c>
      <c r="C2" s="30" t="s">
        <v>3</v>
      </c>
      <c r="D2" s="30" t="s">
        <v>9</v>
      </c>
    </row>
    <row r="3" spans="1:6">
      <c r="A3" s="28">
        <v>239999</v>
      </c>
      <c r="B3" s="26">
        <v>0.6</v>
      </c>
      <c r="C3" s="27">
        <v>2.6800000000000001E-2</v>
      </c>
      <c r="D3" s="25">
        <v>7</v>
      </c>
    </row>
    <row r="5" spans="1:6">
      <c r="A5" s="35" t="s">
        <v>33</v>
      </c>
    </row>
    <row r="6" spans="1:6">
      <c r="A6" s="30" t="s">
        <v>5</v>
      </c>
      <c r="B6" s="30" t="s">
        <v>4</v>
      </c>
      <c r="C6" s="30" t="s">
        <v>3</v>
      </c>
      <c r="D6" s="30" t="s">
        <v>9</v>
      </c>
      <c r="E6" s="30" t="s">
        <v>65</v>
      </c>
      <c r="F6" s="30" t="s">
        <v>7</v>
      </c>
    </row>
    <row r="7" spans="1:6">
      <c r="A7" s="28">
        <f>A3</f>
        <v>239999</v>
      </c>
      <c r="B7" s="26">
        <f>B3</f>
        <v>0.6</v>
      </c>
      <c r="C7" s="27">
        <f>C3</f>
        <v>2.6800000000000001E-2</v>
      </c>
      <c r="D7" s="25">
        <f>D3</f>
        <v>7</v>
      </c>
      <c r="E7" s="7">
        <f>(B7*A7)*C7*D7</f>
        <v>27014.28744</v>
      </c>
      <c r="F7" s="7">
        <f>ROUNDUP(((B7*A7)+E7)/(D7*12),0)</f>
        <v>2036</v>
      </c>
    </row>
    <row r="9" spans="1:6">
      <c r="A9" s="34" t="s">
        <v>22</v>
      </c>
      <c r="B9" s="29"/>
      <c r="C9" s="29"/>
    </row>
    <row r="10" spans="1:6">
      <c r="A10" s="29" t="s">
        <v>67</v>
      </c>
      <c r="B10" s="29" t="s">
        <v>69</v>
      </c>
      <c r="C10" s="29" t="s">
        <v>24</v>
      </c>
    </row>
    <row r="11" spans="1:6">
      <c r="A11" s="29" t="s">
        <v>4</v>
      </c>
      <c r="B11" s="29" t="s">
        <v>70</v>
      </c>
      <c r="C11" s="29" t="s">
        <v>102</v>
      </c>
    </row>
    <row r="12" spans="1:6">
      <c r="A12" s="29" t="s">
        <v>68</v>
      </c>
      <c r="B12" s="29" t="s">
        <v>71</v>
      </c>
      <c r="C12" s="29" t="s">
        <v>24</v>
      </c>
    </row>
    <row r="13" spans="1:6">
      <c r="A13" s="29" t="s">
        <v>9</v>
      </c>
      <c r="B13" s="29" t="s">
        <v>72</v>
      </c>
      <c r="C13" s="29" t="s">
        <v>103</v>
      </c>
    </row>
    <row r="14" spans="1:6">
      <c r="A14" s="29" t="s">
        <v>65</v>
      </c>
      <c r="B14" s="29" t="s">
        <v>73</v>
      </c>
      <c r="C14" s="31" t="s">
        <v>86</v>
      </c>
    </row>
    <row r="15" spans="1:6">
      <c r="A15" s="29" t="s">
        <v>7</v>
      </c>
      <c r="B15" s="29" t="s">
        <v>74</v>
      </c>
      <c r="C15" s="31" t="s">
        <v>87</v>
      </c>
    </row>
  </sheetData>
  <dataValidations count="2">
    <dataValidation type="list" allowBlank="1" showInputMessage="1" showErrorMessage="1" sqref="B3">
      <formula1>"40,50,60"</formula1>
    </dataValidation>
    <dataValidation type="list" allowBlank="1" showInputMessage="1" showErrorMessage="1" promptTitle="Choose 5-7 years" prompt=" " sqref="D3 D7">
      <formula1>"5,6,7"</formula1>
    </dataValidation>
  </dataValidation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tabSelected="1" topLeftCell="A7" workbookViewId="0">
      <selection activeCell="B20" sqref="B20"/>
    </sheetView>
  </sheetViews>
  <sheetFormatPr defaultColWidth="10.796875" defaultRowHeight="15.6"/>
  <cols>
    <col min="1" max="1" width="20.5" customWidth="1"/>
    <col min="2" max="2" width="17" customWidth="1"/>
    <col min="3" max="3" width="36.09765625" customWidth="1"/>
    <col min="4" max="4" width="19" customWidth="1"/>
    <col min="5" max="5" width="16.046875" customWidth="1"/>
    <col min="6" max="6" width="14.59765625" customWidth="1"/>
    <col min="7" max="7" width="11.1484375" customWidth="1"/>
  </cols>
  <sheetData>
    <row r="1" spans="1:7">
      <c r="A1" s="35" t="s">
        <v>20</v>
      </c>
    </row>
    <row r="2" spans="1:7">
      <c r="A2" s="30" t="s">
        <v>11</v>
      </c>
      <c r="B2" s="30" t="s">
        <v>10</v>
      </c>
      <c r="C2" s="30" t="s">
        <v>9</v>
      </c>
      <c r="D2" s="30" t="s">
        <v>8</v>
      </c>
      <c r="E2" s="30" t="s">
        <v>7</v>
      </c>
    </row>
    <row r="3" spans="1:7">
      <c r="A3" s="5">
        <v>40674</v>
      </c>
      <c r="B3" s="3">
        <v>100000</v>
      </c>
      <c r="C3">
        <v>7</v>
      </c>
      <c r="D3" s="5">
        <v>42825</v>
      </c>
      <c r="E3" s="3">
        <v>1348</v>
      </c>
    </row>
    <row r="5" spans="1:7">
      <c r="A5" s="35" t="s">
        <v>33</v>
      </c>
      <c r="G5" s="3"/>
    </row>
    <row r="6" spans="1:7">
      <c r="A6" s="30" t="s">
        <v>11</v>
      </c>
      <c r="B6" s="30" t="s">
        <v>10</v>
      </c>
      <c r="C6" s="30" t="s">
        <v>9</v>
      </c>
      <c r="D6" s="30" t="s">
        <v>8</v>
      </c>
      <c r="E6" s="30" t="s">
        <v>7</v>
      </c>
      <c r="F6" s="30" t="s">
        <v>77</v>
      </c>
      <c r="G6" s="30" t="s">
        <v>3</v>
      </c>
    </row>
    <row r="7" spans="1:7">
      <c r="A7" s="5">
        <f>A3</f>
        <v>40674</v>
      </c>
      <c r="B7" s="3">
        <f>B3</f>
        <v>100000</v>
      </c>
      <c r="C7">
        <f>C3</f>
        <v>7</v>
      </c>
      <c r="D7" s="5">
        <v>42825</v>
      </c>
      <c r="E7" s="3">
        <f>E3</f>
        <v>1348</v>
      </c>
      <c r="F7">
        <f>ROUND((DATEDIF(A$3, D$3, "D"))/30.44,0)</f>
        <v>71</v>
      </c>
      <c r="G7" s="2">
        <f>(pmt*(N*12)-P)/(P*N)</f>
        <v>1.8902857142857141E-2</v>
      </c>
    </row>
    <row r="8" spans="1:7" ht="14.1" customHeight="1"/>
    <row r="9" spans="1:7">
      <c r="A9" s="30" t="s">
        <v>90</v>
      </c>
      <c r="B9" s="30" t="s">
        <v>6</v>
      </c>
      <c r="C9" s="30" t="s">
        <v>75</v>
      </c>
      <c r="D9" s="30" t="s">
        <v>76</v>
      </c>
    </row>
    <row r="10" spans="1:7">
      <c r="A10" s="7">
        <f>r_*P*(F7/12)</f>
        <v>11184.190476190477</v>
      </c>
      <c r="B10" s="7">
        <f>pmt*F7</f>
        <v>95708</v>
      </c>
      <c r="C10" s="7">
        <f>P+A10</f>
        <v>111184.19047619047</v>
      </c>
      <c r="D10" s="1">
        <f>C10-B10</f>
        <v>15476.190476190473</v>
      </c>
    </row>
    <row r="11" spans="1:7">
      <c r="E11" s="4"/>
    </row>
    <row r="12" spans="1:7">
      <c r="A12" s="35" t="s">
        <v>22</v>
      </c>
      <c r="B12" s="29"/>
      <c r="C12" s="29"/>
    </row>
    <row r="13" spans="1:7">
      <c r="A13" s="29" t="s">
        <v>78</v>
      </c>
      <c r="B13" s="29" t="s">
        <v>81</v>
      </c>
      <c r="C13" s="29" t="s">
        <v>24</v>
      </c>
    </row>
    <row r="14" spans="1:7">
      <c r="A14" s="29" t="s">
        <v>10</v>
      </c>
      <c r="B14" s="29" t="s">
        <v>98</v>
      </c>
      <c r="C14" s="29" t="s">
        <v>24</v>
      </c>
      <c r="E14" s="3"/>
    </row>
    <row r="15" spans="1:7">
      <c r="A15" s="29" t="s">
        <v>9</v>
      </c>
      <c r="B15" s="29" t="s">
        <v>99</v>
      </c>
      <c r="C15" s="29" t="s">
        <v>24</v>
      </c>
    </row>
    <row r="16" spans="1:7">
      <c r="A16" s="29" t="s">
        <v>79</v>
      </c>
      <c r="B16" s="29" t="s">
        <v>44</v>
      </c>
      <c r="C16" s="29" t="s">
        <v>24</v>
      </c>
    </row>
    <row r="17" spans="1:5">
      <c r="A17" s="29" t="s">
        <v>80</v>
      </c>
      <c r="B17" s="29" t="s">
        <v>100</v>
      </c>
      <c r="C17" s="29" t="s">
        <v>24</v>
      </c>
      <c r="E17" s="3"/>
    </row>
    <row r="18" spans="1:5">
      <c r="A18" s="29" t="s">
        <v>77</v>
      </c>
      <c r="B18" s="29" t="s">
        <v>51</v>
      </c>
      <c r="C18" s="31" t="s">
        <v>95</v>
      </c>
      <c r="E18" s="3"/>
    </row>
    <row r="19" spans="1:5">
      <c r="A19" s="29" t="s">
        <v>68</v>
      </c>
      <c r="B19" s="29" t="s">
        <v>101</v>
      </c>
      <c r="C19" s="31" t="s">
        <v>88</v>
      </c>
      <c r="E19" s="2"/>
    </row>
    <row r="20" spans="1:5">
      <c r="A20" s="29" t="s">
        <v>91</v>
      </c>
      <c r="B20" s="29" t="s">
        <v>83</v>
      </c>
      <c r="C20" s="31" t="s">
        <v>93</v>
      </c>
      <c r="E20" s="2"/>
    </row>
    <row r="21" spans="1:5">
      <c r="A21" s="29" t="s">
        <v>6</v>
      </c>
      <c r="B21" s="29" t="s">
        <v>84</v>
      </c>
      <c r="C21" s="31" t="s">
        <v>89</v>
      </c>
      <c r="E21" s="4"/>
    </row>
    <row r="22" spans="1:5">
      <c r="A22" s="32" t="s">
        <v>75</v>
      </c>
      <c r="B22" s="29" t="s">
        <v>85</v>
      </c>
      <c r="C22" s="31" t="s">
        <v>94</v>
      </c>
      <c r="E22" s="4"/>
    </row>
    <row r="23" spans="1:5">
      <c r="A23" s="29" t="s">
        <v>76</v>
      </c>
      <c r="B23" s="29" t="s">
        <v>92</v>
      </c>
      <c r="C23" s="31" t="s">
        <v>82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45"/>
  <sheetViews>
    <sheetView workbookViewId="0">
      <selection activeCell="C7" sqref="C7"/>
    </sheetView>
  </sheetViews>
  <sheetFormatPr defaultColWidth="8.84765625" defaultRowHeight="14.4"/>
  <cols>
    <col min="1" max="1" width="8.84765625" style="6"/>
    <col min="2" max="2" width="19.09765625" style="6" customWidth="1"/>
    <col min="3" max="3" width="8.84765625" style="6" customWidth="1"/>
    <col min="4" max="4" width="41.19921875" style="6" customWidth="1"/>
    <col min="5" max="5" width="12.046875" style="6" customWidth="1"/>
    <col min="6" max="6" width="10.94921875" style="6" customWidth="1"/>
    <col min="7" max="7" width="11.09765625" style="6" customWidth="1"/>
    <col min="8" max="16384" width="8.84765625" style="6"/>
  </cols>
  <sheetData>
    <row r="1" spans="2:10">
      <c r="B1" s="23" t="s">
        <v>20</v>
      </c>
    </row>
    <row r="2" spans="2:10">
      <c r="B2" s="20" t="s">
        <v>18</v>
      </c>
      <c r="C2" s="20" t="s">
        <v>17</v>
      </c>
      <c r="D2" s="20" t="s">
        <v>16</v>
      </c>
      <c r="E2" s="20" t="s">
        <v>15</v>
      </c>
      <c r="F2" s="20" t="s">
        <v>14</v>
      </c>
    </row>
    <row r="3" spans="2:10">
      <c r="B3" s="21">
        <v>2</v>
      </c>
      <c r="C3" s="21">
        <v>-7</v>
      </c>
      <c r="D3" s="21">
        <v>5</v>
      </c>
      <c r="E3" s="21">
        <v>-3</v>
      </c>
      <c r="F3" s="21">
        <f>(a*(x)^2)+b*x+c_</f>
        <v>44</v>
      </c>
    </row>
    <row r="5" spans="2:10">
      <c r="B5" s="23" t="s">
        <v>33</v>
      </c>
    </row>
    <row r="6" spans="2:10">
      <c r="B6" s="20" t="s">
        <v>18</v>
      </c>
      <c r="C6" s="20" t="s">
        <v>17</v>
      </c>
      <c r="D6" s="20" t="s">
        <v>16</v>
      </c>
      <c r="E6" s="20" t="s">
        <v>39</v>
      </c>
      <c r="F6" s="20" t="s">
        <v>34</v>
      </c>
      <c r="G6" s="20" t="s">
        <v>35</v>
      </c>
      <c r="I6" s="23" t="s">
        <v>37</v>
      </c>
    </row>
    <row r="7" spans="2:10" ht="14.05" customHeight="1">
      <c r="B7" s="21">
        <f>a</f>
        <v>2</v>
      </c>
      <c r="C7" s="21">
        <f>b</f>
        <v>-7</v>
      </c>
      <c r="D7" s="21">
        <f>c_</f>
        <v>5</v>
      </c>
      <c r="E7" s="21">
        <f>b^2-(4*a*c_)</f>
        <v>9</v>
      </c>
      <c r="F7" s="21">
        <f>IFERROR((-b+(E7)^0.5)/(2*a),"nil")</f>
        <v>2.5</v>
      </c>
      <c r="G7" s="21">
        <f>IFERROR((-b-(E7)^0.5)/(2*a),"nil")</f>
        <v>1</v>
      </c>
      <c r="I7" s="20" t="s">
        <v>15</v>
      </c>
      <c r="J7" s="20" t="s">
        <v>14</v>
      </c>
    </row>
    <row r="8" spans="2:10" ht="14.05" customHeight="1">
      <c r="I8" s="22"/>
      <c r="J8" s="22">
        <f>y</f>
        <v>44</v>
      </c>
    </row>
    <row r="9" spans="2:10" ht="14.05" customHeight="1">
      <c r="B9" s="23" t="s">
        <v>36</v>
      </c>
      <c r="I9" s="22">
        <f t="shared" ref="I9:I12" si="0">I10-0.5</f>
        <v>-0.75</v>
      </c>
      <c r="J9" s="22">
        <f t="dataTable" ref="J9:J19" dt2D="0" dtr="0" r1="E3"/>
        <v>11.375</v>
      </c>
    </row>
    <row r="10" spans="2:10" ht="14.05" customHeight="1">
      <c r="B10" s="20" t="s">
        <v>13</v>
      </c>
      <c r="C10" s="20" t="s">
        <v>12</v>
      </c>
      <c r="I10" s="22">
        <f t="shared" si="0"/>
        <v>-0.25</v>
      </c>
      <c r="J10" s="22">
        <v>6.875</v>
      </c>
    </row>
    <row r="11" spans="2:10" ht="14.05" customHeight="1">
      <c r="B11" s="21">
        <f>-b/(2*a)</f>
        <v>1.75</v>
      </c>
      <c r="C11" s="21">
        <f>-(b^2)/(4*a)+c_</f>
        <v>-1.125</v>
      </c>
      <c r="I11" s="22">
        <f t="shared" si="0"/>
        <v>0.25</v>
      </c>
      <c r="J11" s="22">
        <v>3.375</v>
      </c>
    </row>
    <row r="12" spans="2:10" ht="14.05" customHeight="1">
      <c r="I12" s="22">
        <f t="shared" si="0"/>
        <v>0.75</v>
      </c>
      <c r="J12" s="22">
        <v>0.875</v>
      </c>
    </row>
    <row r="13" spans="2:10" ht="14.05" customHeight="1">
      <c r="I13" s="22">
        <f>I14-0.5</f>
        <v>1.25</v>
      </c>
      <c r="J13" s="22">
        <v>-0.625</v>
      </c>
    </row>
    <row r="14" spans="2:10" ht="14.05" customHeight="1">
      <c r="I14" s="22">
        <f>B11</f>
        <v>1.75</v>
      </c>
      <c r="J14" s="22">
        <v>-1.125</v>
      </c>
    </row>
    <row r="15" spans="2:10" ht="14.05" customHeight="1">
      <c r="I15" s="22">
        <f>I14+0.5</f>
        <v>2.25</v>
      </c>
      <c r="J15" s="22">
        <v>-0.625</v>
      </c>
    </row>
    <row r="16" spans="2:10" ht="14.05" customHeight="1">
      <c r="I16" s="22">
        <f t="shared" ref="I16:I19" si="1">I15+0.5</f>
        <v>2.75</v>
      </c>
      <c r="J16" s="22">
        <v>0.875</v>
      </c>
    </row>
    <row r="17" spans="2:10">
      <c r="I17" s="22">
        <f t="shared" si="1"/>
        <v>3.25</v>
      </c>
      <c r="J17" s="22">
        <v>3.375</v>
      </c>
    </row>
    <row r="18" spans="2:10">
      <c r="I18" s="22">
        <f t="shared" si="1"/>
        <v>3.75</v>
      </c>
      <c r="J18" s="22">
        <v>6.875</v>
      </c>
    </row>
    <row r="19" spans="2:10">
      <c r="B19" s="10"/>
      <c r="I19" s="22">
        <f t="shared" si="1"/>
        <v>4.25</v>
      </c>
      <c r="J19" s="22">
        <v>11.375</v>
      </c>
    </row>
    <row r="20" spans="2:10">
      <c r="B20" s="10"/>
      <c r="C20" s="10"/>
    </row>
    <row r="28" spans="2:10" ht="15.6">
      <c r="B28" s="34" t="s">
        <v>22</v>
      </c>
      <c r="C28" s="29"/>
      <c r="D28" s="29"/>
    </row>
    <row r="29" spans="2:10" ht="15.6">
      <c r="B29" s="29" t="s">
        <v>18</v>
      </c>
      <c r="C29" s="29" t="s">
        <v>96</v>
      </c>
      <c r="D29" s="29" t="s">
        <v>24</v>
      </c>
    </row>
    <row r="30" spans="2:10" ht="15.6">
      <c r="B30" s="29" t="s">
        <v>17</v>
      </c>
      <c r="C30" s="29" t="s">
        <v>17</v>
      </c>
      <c r="D30" s="29" t="s">
        <v>24</v>
      </c>
      <c r="E30"/>
    </row>
    <row r="31" spans="2:10" ht="15.6">
      <c r="B31" s="29" t="s">
        <v>16</v>
      </c>
      <c r="C31" s="29" t="s">
        <v>97</v>
      </c>
      <c r="D31" s="29" t="s">
        <v>38</v>
      </c>
      <c r="E31"/>
    </row>
    <row r="32" spans="2:10" ht="15.6">
      <c r="B32" s="29" t="s">
        <v>63</v>
      </c>
      <c r="C32" s="29" t="s">
        <v>45</v>
      </c>
      <c r="D32" s="29" t="s">
        <v>38</v>
      </c>
      <c r="E32"/>
    </row>
    <row r="33" spans="2:5" ht="15.6">
      <c r="B33" s="29" t="s">
        <v>64</v>
      </c>
      <c r="C33" s="31" t="s">
        <v>46</v>
      </c>
      <c r="D33" s="31" t="s">
        <v>47</v>
      </c>
      <c r="E33"/>
    </row>
    <row r="34" spans="2:5" ht="15.6">
      <c r="B34" s="29"/>
      <c r="C34" s="29"/>
      <c r="D34" s="29"/>
      <c r="E34"/>
    </row>
    <row r="35" spans="2:5" ht="15.6">
      <c r="B35" s="29" t="s">
        <v>39</v>
      </c>
      <c r="C35" s="31" t="s">
        <v>50</v>
      </c>
      <c r="D35" s="31" t="s">
        <v>48</v>
      </c>
      <c r="E35"/>
    </row>
    <row r="36" spans="2:5" ht="15.6">
      <c r="B36" s="29" t="s">
        <v>40</v>
      </c>
      <c r="C36" s="31" t="s">
        <v>51</v>
      </c>
      <c r="D36" s="31" t="s">
        <v>49</v>
      </c>
      <c r="E36"/>
    </row>
    <row r="37" spans="2:5" ht="15.6">
      <c r="B37" s="29" t="s">
        <v>35</v>
      </c>
      <c r="C37" s="31" t="s">
        <v>52</v>
      </c>
      <c r="D37" s="31" t="s">
        <v>53</v>
      </c>
      <c r="E37"/>
    </row>
    <row r="38" spans="2:5" ht="15.6">
      <c r="B38" s="29"/>
      <c r="C38" s="29"/>
      <c r="D38" s="29"/>
      <c r="E38"/>
    </row>
    <row r="39" spans="2:5" ht="15.6">
      <c r="B39" s="29" t="s">
        <v>41</v>
      </c>
      <c r="C39" s="29" t="s">
        <v>54</v>
      </c>
      <c r="D39" s="29" t="s">
        <v>42</v>
      </c>
      <c r="E39"/>
    </row>
    <row r="40" spans="2:5" ht="15.6">
      <c r="B40" s="29" t="s">
        <v>43</v>
      </c>
      <c r="C40" s="29" t="s">
        <v>56</v>
      </c>
      <c r="D40" s="31" t="s">
        <v>55</v>
      </c>
      <c r="E40"/>
    </row>
    <row r="41" spans="2:5" ht="15.6">
      <c r="B41" s="29"/>
      <c r="C41" s="29"/>
      <c r="D41" s="29"/>
      <c r="E41"/>
    </row>
    <row r="42" spans="2:5" ht="15.6">
      <c r="B42" s="29" t="s">
        <v>61</v>
      </c>
      <c r="C42" s="29" t="s">
        <v>60</v>
      </c>
      <c r="D42" s="31" t="s">
        <v>57</v>
      </c>
      <c r="E42"/>
    </row>
    <row r="43" spans="2:5" ht="15.6">
      <c r="B43" s="29" t="s">
        <v>62</v>
      </c>
      <c r="C43" s="29" t="s">
        <v>59</v>
      </c>
      <c r="D43" s="31" t="s">
        <v>58</v>
      </c>
      <c r="E43"/>
    </row>
    <row r="44" spans="2:5" ht="15.6">
      <c r="E44"/>
    </row>
    <row r="45" spans="2:5" ht="15.6">
      <c r="E45"/>
    </row>
  </sheetData>
  <dataValidations disablePrompts="1" count="1">
    <dataValidation type="custom" allowBlank="1" showInputMessage="1" showErrorMessage="1" sqref="G7">
      <formula1>IF(D15&lt;0, "", G7)</formula1>
    </dataValidation>
  </dataValidations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9</vt:i4>
      </vt:variant>
    </vt:vector>
  </HeadingPairs>
  <TitlesOfParts>
    <vt:vector size="14" baseType="lpstr">
      <vt:lpstr>Home</vt:lpstr>
      <vt:lpstr>Q1</vt:lpstr>
      <vt:lpstr>Q2</vt:lpstr>
      <vt:lpstr>Q3</vt:lpstr>
      <vt:lpstr>Q4</vt:lpstr>
      <vt:lpstr>'Q4'!a</vt:lpstr>
      <vt:lpstr>'Q4'!b</vt:lpstr>
      <vt:lpstr>'Q4'!c_</vt:lpstr>
      <vt:lpstr>N</vt:lpstr>
      <vt:lpstr>P</vt:lpstr>
      <vt:lpstr>pmt</vt:lpstr>
      <vt:lpstr>r_</vt:lpstr>
      <vt:lpstr>'Q4'!x</vt:lpstr>
      <vt:lpstr>'Q4'!y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Eugene Tan</dc:creator>
  <cp:lastModifiedBy>Eugene Tan</cp:lastModifiedBy>
  <dcterms:created xsi:type="dcterms:W3CDTF">2017-01-21T03:39:28Z</dcterms:created>
  <dcterms:modified xsi:type="dcterms:W3CDTF">2017-01-26T06:56:59Z</dcterms:modified>
</cp:coreProperties>
</file>