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UNAL\DOCTORADO\CLASES\DataScience\Proyect\"/>
    </mc:Choice>
  </mc:AlternateContent>
  <bookViews>
    <workbookView xWindow="0" yWindow="0" windowWidth="14124" windowHeight="5856" firstSheet="2"/>
  </bookViews>
  <sheets>
    <sheet name="CostoMensual" sheetId="1" r:id="rId1"/>
    <sheet name="DesatalleCosto" sheetId="6" r:id="rId2"/>
    <sheet name="BeneficioMensual" sheetId="3" r:id="rId3"/>
    <sheet name="DetalleBeneficio" sheetId="7" r:id="rId4"/>
    <sheet name="AnalisisCosto-Beneficio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5" i="1" s="1"/>
  <c r="B3" i="1"/>
  <c r="B4" i="1"/>
  <c r="B15" i="7" l="1"/>
  <c r="B14" i="7"/>
  <c r="B13" i="7"/>
  <c r="B12" i="7"/>
  <c r="B11" i="7"/>
  <c r="B10" i="7"/>
  <c r="B9" i="7"/>
  <c r="B8" i="7"/>
  <c r="B7" i="7"/>
  <c r="B6" i="7"/>
  <c r="B5" i="7"/>
  <c r="B2" i="7"/>
  <c r="B17" i="6"/>
  <c r="B16" i="6"/>
  <c r="B14" i="6"/>
  <c r="B13" i="6"/>
  <c r="B12" i="6"/>
  <c r="B11" i="6"/>
  <c r="B9" i="6"/>
  <c r="B6" i="6"/>
  <c r="B5" i="6"/>
  <c r="B2" i="3" l="1"/>
  <c r="B3" i="3"/>
  <c r="B2" i="4" l="1"/>
  <c r="B4" i="3"/>
  <c r="B5" i="3" s="1"/>
  <c r="B1" i="4" l="1"/>
  <c r="B3" i="4" s="1"/>
  <c r="B4" i="4" s="1"/>
</calcChain>
</file>

<file path=xl/sharedStrings.xml><?xml version="1.0" encoding="utf-8"?>
<sst xmlns="http://schemas.openxmlformats.org/spreadsheetml/2006/main" count="50" uniqueCount="47">
  <si>
    <t>Costos</t>
  </si>
  <si>
    <t>Rubro</t>
  </si>
  <si>
    <t>Implementación de los resultados</t>
  </si>
  <si>
    <t>Beneficios</t>
  </si>
  <si>
    <t>Objetivo principal completado</t>
  </si>
  <si>
    <t>Comprensión de los datos</t>
  </si>
  <si>
    <t>Base de datos</t>
  </si>
  <si>
    <t>Servicio de internet</t>
  </si>
  <si>
    <t>Licencia de software</t>
  </si>
  <si>
    <t>Mantenimiento de la base de datos</t>
  </si>
  <si>
    <t>Funcionamiento de operaciones AUNAP</t>
  </si>
  <si>
    <t>Salario de consultor</t>
  </si>
  <si>
    <t>Total Costos</t>
  </si>
  <si>
    <t>Valor bruto</t>
  </si>
  <si>
    <t>Valor neto</t>
  </si>
  <si>
    <t>Detalle del rubro</t>
  </si>
  <si>
    <t xml:space="preserve">Rubro </t>
  </si>
  <si>
    <t>Diagnóstico</t>
  </si>
  <si>
    <t>Rectificación y mantenimiento de la operatividad</t>
  </si>
  <si>
    <t>Planeación</t>
  </si>
  <si>
    <t>Auditoría</t>
  </si>
  <si>
    <t>Calibración</t>
  </si>
  <si>
    <t>Conocimientos  adquiridos</t>
  </si>
  <si>
    <t>Ahorro  del salario del consultor</t>
  </si>
  <si>
    <t>Ahorro  del costo de planeación</t>
  </si>
  <si>
    <t>Ahorro en el costo de análisis de la información</t>
  </si>
  <si>
    <t>Reducción del costo calibración</t>
  </si>
  <si>
    <t>Total Beneficios</t>
  </si>
  <si>
    <t>Incremento de las consultas al sistema SEPEC</t>
  </si>
  <si>
    <t>Adquisición de herramientas para predicciones</t>
  </si>
  <si>
    <t>Salario del analista de datos</t>
  </si>
  <si>
    <t>Ahorro del salario del analista de datos</t>
  </si>
  <si>
    <t>Incremento en las rentas por funcionalidades del SEPEC</t>
  </si>
  <si>
    <t>Beneficio neto</t>
  </si>
  <si>
    <t>Porcentaje del beneficio</t>
  </si>
  <si>
    <t>Operaciones</t>
  </si>
  <si>
    <t>Recopilación de datos</t>
  </si>
  <si>
    <t>Servicio eléctrico</t>
  </si>
  <si>
    <t>Salario del científico de datos</t>
  </si>
  <si>
    <t>Capacitación del personal involucrado</t>
  </si>
  <si>
    <t>Licencia de Windows</t>
  </si>
  <si>
    <t>Ampliación de los análisis de la información del SEPEC</t>
  </si>
  <si>
    <t>Adición de funciones al sistema SEPEC</t>
  </si>
  <si>
    <t>Reducción del costo capacitación</t>
  </si>
  <si>
    <t>Reducción en los costos de rectificación</t>
  </si>
  <si>
    <t>Ahorro del salario del científico de datos</t>
  </si>
  <si>
    <t>Ahorro en la auditoria para la implementación de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</si>
</sst>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vertic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wrapText="1"/>
    </xf>
    <xf numFmtId="1" fontId="0" fillId="2" borderId="0" xfId="0" applyNumberFormat="1" applyFill="1" applyAlignment="1">
      <alignment horizontal="left" vertical="center"/>
    </xf>
    <xf numFmtId="0" fontId="1" fillId="0" borderId="0" xfId="0" applyFont="1" applyFill="1" applyAlignment="1">
      <alignment wrapText="1"/>
    </xf>
    <xf numFmtId="1" fontId="0" fillId="0" borderId="0" xfId="0" applyNumberForma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baseColWidth="10" defaultRowHeight="14.4" x14ac:dyDescent="0.3"/>
  <cols>
    <col min="1" max="1" width="28.6640625" bestFit="1" customWidth="1"/>
    <col min="2" max="2" width="28.6640625" customWidth="1"/>
  </cols>
  <sheetData>
    <row r="1" spans="1:2" s="3" customFormat="1" x14ac:dyDescent="0.3">
      <c r="A1" s="17" t="s">
        <v>1</v>
      </c>
      <c r="B1" s="19" t="s">
        <v>14</v>
      </c>
    </row>
    <row r="2" spans="1:2" s="2" customFormat="1" x14ac:dyDescent="0.3">
      <c r="A2" s="18" t="s">
        <v>36</v>
      </c>
      <c r="B2" s="12">
        <f>SUM(DesatalleCosto!B2:B6)</f>
        <v>2950682.666666667</v>
      </c>
    </row>
    <row r="3" spans="1:2" x14ac:dyDescent="0.3">
      <c r="A3" s="18" t="s">
        <v>2</v>
      </c>
      <c r="B3" s="12">
        <f>SUM(DesatalleCosto!B7:B12)</f>
        <v>31082604</v>
      </c>
    </row>
    <row r="4" spans="1:2" s="2" customFormat="1" x14ac:dyDescent="0.3">
      <c r="A4" s="18" t="s">
        <v>35</v>
      </c>
      <c r="B4" s="12">
        <f>SUM(DesatalleCosto!B7:B17)</f>
        <v>117761868</v>
      </c>
    </row>
    <row r="5" spans="1:2" x14ac:dyDescent="0.3">
      <c r="A5" s="6" t="s">
        <v>12</v>
      </c>
      <c r="B5" s="7">
        <f>SUM(B2:B4)</f>
        <v>151795154.66666666</v>
      </c>
    </row>
    <row r="6" spans="1:2" s="2" customFormat="1" x14ac:dyDescent="0.3">
      <c r="A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0" sqref="D10"/>
    </sheetView>
  </sheetViews>
  <sheetFormatPr baseColWidth="10" defaultRowHeight="14.4" x14ac:dyDescent="0.3"/>
  <cols>
    <col min="1" max="1" width="41.33203125" bestFit="1" customWidth="1"/>
  </cols>
  <sheetData>
    <row r="1" spans="1:2" x14ac:dyDescent="0.3">
      <c r="A1" s="3" t="s">
        <v>15</v>
      </c>
      <c r="B1" s="3" t="s">
        <v>13</v>
      </c>
    </row>
    <row r="2" spans="1:2" x14ac:dyDescent="0.3">
      <c r="A2" s="20" t="s">
        <v>37</v>
      </c>
      <c r="B2" s="20">
        <v>78000</v>
      </c>
    </row>
    <row r="3" spans="1:2" x14ac:dyDescent="0.3">
      <c r="A3" t="s">
        <v>7</v>
      </c>
      <c r="B3">
        <v>159900</v>
      </c>
    </row>
    <row r="4" spans="1:2" x14ac:dyDescent="0.3">
      <c r="A4" s="20" t="s">
        <v>6</v>
      </c>
      <c r="B4" s="20">
        <v>669000</v>
      </c>
    </row>
    <row r="5" spans="1:2" x14ac:dyDescent="0.3">
      <c r="A5" t="s">
        <v>11</v>
      </c>
      <c r="B5">
        <f>9937392/12</f>
        <v>828116</v>
      </c>
    </row>
    <row r="6" spans="1:2" x14ac:dyDescent="0.3">
      <c r="A6" s="20" t="s">
        <v>19</v>
      </c>
      <c r="B6" s="20">
        <f>(7294000/6)</f>
        <v>1215666.6666666667</v>
      </c>
    </row>
    <row r="7" spans="1:2" x14ac:dyDescent="0.3">
      <c r="A7" s="2" t="s">
        <v>38</v>
      </c>
      <c r="B7" s="2">
        <v>2220795</v>
      </c>
    </row>
    <row r="8" spans="1:2" x14ac:dyDescent="0.3">
      <c r="A8" s="20" t="s">
        <v>20</v>
      </c>
      <c r="B8" s="20">
        <v>4000000</v>
      </c>
    </row>
    <row r="9" spans="1:2" x14ac:dyDescent="0.3">
      <c r="A9" t="s">
        <v>21</v>
      </c>
      <c r="B9">
        <f>37107810/3</f>
        <v>12369270</v>
      </c>
    </row>
    <row r="10" spans="1:2" x14ac:dyDescent="0.3">
      <c r="A10" s="20" t="s">
        <v>39</v>
      </c>
      <c r="B10" s="20">
        <v>4500000</v>
      </c>
    </row>
    <row r="11" spans="1:2" x14ac:dyDescent="0.3">
      <c r="A11" t="s">
        <v>17</v>
      </c>
      <c r="B11">
        <f>12369270/2</f>
        <v>6184635</v>
      </c>
    </row>
    <row r="12" spans="1:2" x14ac:dyDescent="0.3">
      <c r="A12" s="20" t="s">
        <v>18</v>
      </c>
      <c r="B12" s="20">
        <f>(16142*4)*7*4</f>
        <v>1807904</v>
      </c>
    </row>
    <row r="13" spans="1:2" x14ac:dyDescent="0.3">
      <c r="A13" s="4" t="s">
        <v>30</v>
      </c>
      <c r="B13" s="4">
        <f>(16142*4)*6*4</f>
        <v>1549632</v>
      </c>
    </row>
    <row r="14" spans="1:2" x14ac:dyDescent="0.3">
      <c r="A14" s="20" t="s">
        <v>8</v>
      </c>
      <c r="B14" s="20">
        <f>940*3000</f>
        <v>2820000</v>
      </c>
    </row>
    <row r="15" spans="1:2" x14ac:dyDescent="0.3">
      <c r="A15" t="s">
        <v>40</v>
      </c>
      <c r="B15">
        <v>120000</v>
      </c>
    </row>
    <row r="16" spans="1:2" x14ac:dyDescent="0.3">
      <c r="A16" s="20" t="s">
        <v>9</v>
      </c>
      <c r="B16" s="20">
        <f>(40*3000)*24*7*4</f>
        <v>80640000</v>
      </c>
    </row>
    <row r="17" spans="1:2" x14ac:dyDescent="0.3">
      <c r="A17" s="1" t="s">
        <v>10</v>
      </c>
      <c r="B17">
        <f>(16142*4)*6*4</f>
        <v>1549632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baseColWidth="10" defaultRowHeight="14.4" x14ac:dyDescent="0.3"/>
  <cols>
    <col min="1" max="1" width="25.6640625" bestFit="1" customWidth="1"/>
    <col min="2" max="2" width="25.6640625" customWidth="1"/>
  </cols>
  <sheetData>
    <row r="1" spans="1:2" x14ac:dyDescent="0.3">
      <c r="A1" s="3" t="s">
        <v>16</v>
      </c>
      <c r="B1" s="3" t="s">
        <v>14</v>
      </c>
    </row>
    <row r="2" spans="1:2" x14ac:dyDescent="0.3">
      <c r="A2" s="5" t="s">
        <v>4</v>
      </c>
      <c r="B2" s="5">
        <f>SUM(DetalleBeneficio!B2:B5)</f>
        <v>43764298.666666664</v>
      </c>
    </row>
    <row r="3" spans="1:2" s="2" customFormat="1" x14ac:dyDescent="0.3">
      <c r="A3" s="5" t="s">
        <v>22</v>
      </c>
      <c r="B3" s="5">
        <f>SUM(DetalleBeneficio!B6:B11)</f>
        <v>16836215.333333336</v>
      </c>
    </row>
    <row r="4" spans="1:2" x14ac:dyDescent="0.3">
      <c r="A4" s="5" t="s">
        <v>5</v>
      </c>
      <c r="B4" s="5">
        <f>SUM(DetalleBeneficio!B12:B15)</f>
        <v>135506448</v>
      </c>
    </row>
    <row r="5" spans="1:2" x14ac:dyDescent="0.3">
      <c r="A5" s="6" t="s">
        <v>27</v>
      </c>
      <c r="B5" s="7">
        <f>SUM(B2:B4)</f>
        <v>196106962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:B14"/>
    </sheetView>
  </sheetViews>
  <sheetFormatPr baseColWidth="10" defaultRowHeight="14.4" x14ac:dyDescent="0.3"/>
  <cols>
    <col min="1" max="1" width="53.33203125" bestFit="1" customWidth="1"/>
  </cols>
  <sheetData>
    <row r="1" spans="1:2" x14ac:dyDescent="0.3">
      <c r="A1" s="3" t="s">
        <v>15</v>
      </c>
      <c r="B1" s="3" t="s">
        <v>13</v>
      </c>
    </row>
    <row r="2" spans="1:2" x14ac:dyDescent="0.3">
      <c r="A2" s="20" t="s">
        <v>42</v>
      </c>
      <c r="B2" s="20">
        <f>80640000/2</f>
        <v>40320000</v>
      </c>
    </row>
    <row r="3" spans="1:2" x14ac:dyDescent="0.3">
      <c r="A3" s="2" t="s">
        <v>23</v>
      </c>
      <c r="B3" s="2">
        <v>828116</v>
      </c>
    </row>
    <row r="4" spans="1:2" x14ac:dyDescent="0.3">
      <c r="A4" s="20" t="s">
        <v>24</v>
      </c>
      <c r="B4" s="20">
        <v>1215666.6666666667</v>
      </c>
    </row>
    <row r="5" spans="1:2" x14ac:dyDescent="0.3">
      <c r="A5" t="s">
        <v>25</v>
      </c>
      <c r="B5">
        <f>DesatalleCosto!B2+DesatalleCosto!B3+DesatalleCosto!B4/2+DesatalleCosto!B5</f>
        <v>1400516</v>
      </c>
    </row>
    <row r="6" spans="1:2" x14ac:dyDescent="0.3">
      <c r="A6" s="20" t="s">
        <v>28</v>
      </c>
      <c r="B6" s="20">
        <f>DesatalleCosto!B4+DesatalleCosto!B6/2</f>
        <v>1276833.3333333335</v>
      </c>
    </row>
    <row r="7" spans="1:2" x14ac:dyDescent="0.3">
      <c r="A7" s="2" t="s">
        <v>26</v>
      </c>
      <c r="B7">
        <f>DesatalleCosto!B9/2</f>
        <v>6184635</v>
      </c>
    </row>
    <row r="8" spans="1:2" x14ac:dyDescent="0.3">
      <c r="A8" s="20" t="s">
        <v>43</v>
      </c>
      <c r="B8" s="20">
        <f>DesatalleCosto!B10/2</f>
        <v>2250000</v>
      </c>
    </row>
    <row r="9" spans="1:2" x14ac:dyDescent="0.3">
      <c r="A9" s="2" t="s">
        <v>44</v>
      </c>
      <c r="B9">
        <f>DesatalleCosto!B12/2</f>
        <v>903952</v>
      </c>
    </row>
    <row r="10" spans="1:2" x14ac:dyDescent="0.3">
      <c r="A10" s="20" t="s">
        <v>45</v>
      </c>
      <c r="B10" s="20">
        <f>DesatalleCosto!B7</f>
        <v>2220795</v>
      </c>
    </row>
    <row r="11" spans="1:2" x14ac:dyDescent="0.3">
      <c r="A11" s="2" t="s">
        <v>46</v>
      </c>
      <c r="B11">
        <f>DesatalleCosto!B8</f>
        <v>4000000</v>
      </c>
    </row>
    <row r="12" spans="1:2" x14ac:dyDescent="0.3">
      <c r="A12" s="20" t="s">
        <v>29</v>
      </c>
      <c r="B12" s="20">
        <f>80640000/3</f>
        <v>26880000</v>
      </c>
    </row>
    <row r="13" spans="1:2" x14ac:dyDescent="0.3">
      <c r="A13" s="2" t="s">
        <v>41</v>
      </c>
      <c r="B13">
        <f>80640000-((80640000*20)/100)</f>
        <v>64512000</v>
      </c>
    </row>
    <row r="14" spans="1:2" x14ac:dyDescent="0.3">
      <c r="A14" s="20" t="s">
        <v>31</v>
      </c>
      <c r="B14" s="20">
        <f>DesatalleCosto!B13</f>
        <v>1549632</v>
      </c>
    </row>
    <row r="15" spans="1:2" x14ac:dyDescent="0.3">
      <c r="A15" s="2" t="s">
        <v>32</v>
      </c>
      <c r="B15">
        <f>(DesatalleCosto!B14+DesatalleCosto!B15+DesatalleCosto!B16+DesatalleCosto!B17)/2</f>
        <v>42564816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baseColWidth="10" defaultRowHeight="14.4" x14ac:dyDescent="0.3"/>
  <cols>
    <col min="1" max="1" width="21.5546875" bestFit="1" customWidth="1"/>
    <col min="2" max="2" width="12" bestFit="1" customWidth="1"/>
    <col min="4" max="4" width="17" bestFit="1" customWidth="1"/>
  </cols>
  <sheetData>
    <row r="1" spans="1:2" x14ac:dyDescent="0.3">
      <c r="A1" s="8" t="s">
        <v>3</v>
      </c>
      <c r="B1" s="9">
        <f>BeneficioMensual!B5</f>
        <v>196106962</v>
      </c>
    </row>
    <row r="2" spans="1:2" x14ac:dyDescent="0.3">
      <c r="A2" s="8" t="s">
        <v>0</v>
      </c>
      <c r="B2" s="9">
        <f>CostoMensual!B5</f>
        <v>151795154.66666666</v>
      </c>
    </row>
    <row r="3" spans="1:2" x14ac:dyDescent="0.3">
      <c r="A3" s="11" t="s">
        <v>33</v>
      </c>
      <c r="B3" s="10">
        <f>B1-B2</f>
        <v>44311807.333333343</v>
      </c>
    </row>
    <row r="4" spans="1:2" ht="14.4" customHeight="1" x14ac:dyDescent="0.3">
      <c r="A4" s="13" t="s">
        <v>34</v>
      </c>
      <c r="B4" s="14">
        <f>(B3*100)/B2</f>
        <v>29.191845701952406</v>
      </c>
    </row>
    <row r="5" spans="1:2" s="2" customFormat="1" x14ac:dyDescent="0.3">
      <c r="A5" s="15"/>
      <c r="B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CostoMensual</vt:lpstr>
      <vt:lpstr>DesatalleCosto</vt:lpstr>
      <vt:lpstr>BeneficioMensual</vt:lpstr>
      <vt:lpstr>DetalleBeneficio</vt:lpstr>
      <vt:lpstr>AnalisisCosto-Beneficio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Nadya</cp:lastModifiedBy>
  <dcterms:created xsi:type="dcterms:W3CDTF">2021-04-25T03:44:53Z</dcterms:created>
  <dcterms:modified xsi:type="dcterms:W3CDTF">2021-04-26T00:03:16Z</dcterms:modified>
</cp:coreProperties>
</file>