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293 TCGA-THCA pathology reports (validation)\gemma\"/>
    </mc:Choice>
  </mc:AlternateContent>
  <xr:revisionPtr revIDLastSave="0" documentId="13_ncr:1_{73899E92-7866-4141-A9B7-7AA5F446F646}" xr6:coauthVersionLast="47" xr6:coauthVersionMax="47" xr10:uidLastSave="{00000000-0000-0000-0000-000000000000}"/>
  <bookViews>
    <workbookView xWindow="-98" yWindow="-98" windowWidth="21795" windowHeight="11625" tabRatio="494" xr2:uid="{00000000-000D-0000-FFFF-FFFF00000000}"/>
  </bookViews>
  <sheets>
    <sheet name="Classification result" sheetId="23" r:id="rId1"/>
    <sheet name="Model output" sheetId="24" r:id="rId2"/>
  </sheets>
  <definedNames>
    <definedName name="_xlnm._FilterDatabase" localSheetId="0" hidden="1">'Classification result'!$A$2:$AT$291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23" l="1"/>
  <c r="G5" i="23"/>
  <c r="G6" i="23"/>
  <c r="G7" i="23"/>
  <c r="G8" i="23"/>
  <c r="G9" i="23"/>
  <c r="G10" i="23"/>
  <c r="G11" i="23"/>
  <c r="G12" i="23"/>
  <c r="G13" i="23"/>
  <c r="G14" i="23"/>
  <c r="G15" i="23"/>
  <c r="G16" i="23"/>
  <c r="G17" i="23"/>
  <c r="G18" i="23"/>
  <c r="G19" i="23"/>
  <c r="G20" i="23"/>
  <c r="G21" i="23"/>
  <c r="G22" i="23"/>
  <c r="G23" i="23"/>
  <c r="G24" i="23"/>
  <c r="G25" i="23"/>
  <c r="G26" i="23"/>
  <c r="G27" i="23"/>
  <c r="G28" i="23"/>
  <c r="G29" i="23"/>
  <c r="G30" i="23"/>
  <c r="G31" i="23"/>
  <c r="G32" i="23"/>
  <c r="G33" i="23"/>
  <c r="G34" i="23"/>
  <c r="G35" i="23"/>
  <c r="G36" i="23"/>
  <c r="G37" i="23"/>
  <c r="G38" i="23"/>
  <c r="G39" i="23"/>
  <c r="G40" i="23"/>
  <c r="G41" i="23"/>
  <c r="G42" i="23"/>
  <c r="G43" i="23"/>
  <c r="G44" i="23"/>
  <c r="G45" i="23"/>
  <c r="G46" i="23"/>
  <c r="G47" i="23"/>
  <c r="G48" i="23"/>
  <c r="G49" i="23"/>
  <c r="G50" i="23"/>
  <c r="G51" i="23"/>
  <c r="G52" i="23"/>
  <c r="G53" i="23"/>
  <c r="G54" i="23"/>
  <c r="G55" i="23"/>
  <c r="G56" i="23"/>
  <c r="G57" i="23"/>
  <c r="G58" i="23"/>
  <c r="G59" i="23"/>
  <c r="G60" i="23"/>
  <c r="G61" i="23"/>
  <c r="G62" i="23"/>
  <c r="G63" i="23"/>
  <c r="G64" i="23"/>
  <c r="G65" i="23"/>
  <c r="G66" i="23"/>
  <c r="G67" i="23"/>
  <c r="G68" i="23"/>
  <c r="G69" i="23"/>
  <c r="G70" i="23"/>
  <c r="G71" i="23"/>
  <c r="G72" i="23"/>
  <c r="G73" i="23"/>
  <c r="G74" i="23"/>
  <c r="G75" i="23"/>
  <c r="G76" i="23"/>
  <c r="G77" i="23"/>
  <c r="G78" i="23"/>
  <c r="G79" i="23"/>
  <c r="G80" i="23"/>
  <c r="G81" i="23"/>
  <c r="G82" i="23"/>
  <c r="G83" i="23"/>
  <c r="G84" i="23"/>
  <c r="G85" i="23"/>
  <c r="G86" i="23"/>
  <c r="G87" i="23"/>
  <c r="G88" i="23"/>
  <c r="G89" i="23"/>
  <c r="G90" i="23"/>
  <c r="G91" i="23"/>
  <c r="G92" i="23"/>
  <c r="G93" i="23"/>
  <c r="G94" i="23"/>
  <c r="G95" i="23"/>
  <c r="G96" i="23"/>
  <c r="G97" i="23"/>
  <c r="G98" i="23"/>
  <c r="G99" i="23"/>
  <c r="G100" i="23"/>
  <c r="G101" i="23"/>
  <c r="G102" i="23"/>
  <c r="G103" i="23"/>
  <c r="G104" i="23"/>
  <c r="G105" i="23"/>
  <c r="G106" i="23"/>
  <c r="G107" i="23"/>
  <c r="G108" i="23"/>
  <c r="G109" i="23"/>
  <c r="G110" i="23"/>
  <c r="G111" i="23"/>
  <c r="G112" i="23"/>
  <c r="G113" i="23"/>
  <c r="G114" i="23"/>
  <c r="G115" i="23"/>
  <c r="G116" i="23"/>
  <c r="G117" i="23"/>
  <c r="G118" i="23"/>
  <c r="G119" i="23"/>
  <c r="G120" i="23"/>
  <c r="G121" i="23"/>
  <c r="G122" i="23"/>
  <c r="G123" i="23"/>
  <c r="G124" i="23"/>
  <c r="G125" i="23"/>
  <c r="G126" i="23"/>
  <c r="G127" i="23"/>
  <c r="G128" i="23"/>
  <c r="G129" i="23"/>
  <c r="G130" i="23"/>
  <c r="G131" i="23"/>
  <c r="G132" i="23"/>
  <c r="G133" i="23"/>
  <c r="G134" i="23"/>
  <c r="G135" i="23"/>
  <c r="G136" i="23"/>
  <c r="G137" i="23"/>
  <c r="G138" i="23"/>
  <c r="G139" i="23"/>
  <c r="G140" i="23"/>
  <c r="G141" i="23"/>
  <c r="G142" i="23"/>
  <c r="G143" i="23"/>
  <c r="G144" i="23"/>
  <c r="G145" i="23"/>
  <c r="G146" i="23"/>
  <c r="G147" i="23"/>
  <c r="G148" i="23"/>
  <c r="G149" i="23"/>
  <c r="G150" i="23"/>
  <c r="G151" i="23"/>
  <c r="G152" i="23"/>
  <c r="G153" i="23"/>
  <c r="G154" i="23"/>
  <c r="G155" i="23"/>
  <c r="G156" i="23"/>
  <c r="G157" i="23"/>
  <c r="G158" i="23"/>
  <c r="G159" i="23"/>
  <c r="G160" i="23"/>
  <c r="G161" i="23"/>
  <c r="G162" i="23"/>
  <c r="G163" i="23"/>
  <c r="G164" i="23"/>
  <c r="G165" i="23"/>
  <c r="G166" i="23"/>
  <c r="G167" i="23"/>
  <c r="G168" i="23"/>
  <c r="G169" i="23"/>
  <c r="G170" i="23"/>
  <c r="G171" i="23"/>
  <c r="G172" i="23"/>
  <c r="G173" i="23"/>
  <c r="G174" i="23"/>
  <c r="G175" i="23"/>
  <c r="G176" i="23"/>
  <c r="G177" i="23"/>
  <c r="G178" i="23"/>
  <c r="G179" i="23"/>
  <c r="G180" i="23"/>
  <c r="G181" i="23"/>
  <c r="G182" i="23"/>
  <c r="G183" i="23"/>
  <c r="G184" i="23"/>
  <c r="G185" i="23"/>
  <c r="G186" i="23"/>
  <c r="G187" i="23"/>
  <c r="G188" i="23"/>
  <c r="G189" i="23"/>
  <c r="G190" i="23"/>
  <c r="G191" i="23"/>
  <c r="G192" i="23"/>
  <c r="G193" i="23"/>
  <c r="G194" i="23"/>
  <c r="G195" i="23"/>
  <c r="G196" i="23"/>
  <c r="G197" i="23"/>
  <c r="G198" i="23"/>
  <c r="G199" i="23"/>
  <c r="G200" i="23"/>
  <c r="G201" i="23"/>
  <c r="G202" i="23"/>
  <c r="G203" i="23"/>
  <c r="G204" i="23"/>
  <c r="G205" i="23"/>
  <c r="G206" i="23"/>
  <c r="G207" i="23"/>
  <c r="G208" i="23"/>
  <c r="G209" i="23"/>
  <c r="G210" i="23"/>
  <c r="G211" i="23"/>
  <c r="G212" i="23"/>
  <c r="G213" i="23"/>
  <c r="G214" i="23"/>
  <c r="G215" i="23"/>
  <c r="G216" i="23"/>
  <c r="G217" i="23"/>
  <c r="G218" i="23"/>
  <c r="G219" i="23"/>
  <c r="G220" i="23"/>
  <c r="G221" i="23"/>
  <c r="G222" i="23"/>
  <c r="G223" i="23"/>
  <c r="G224" i="23"/>
  <c r="G225" i="23"/>
  <c r="G226" i="23"/>
  <c r="G227" i="23"/>
  <c r="G228" i="23"/>
  <c r="G229" i="23"/>
  <c r="G230" i="23"/>
  <c r="G231" i="23"/>
  <c r="G232" i="23"/>
  <c r="G233" i="23"/>
  <c r="G234" i="23"/>
  <c r="G235" i="23"/>
  <c r="G236" i="23"/>
  <c r="G237" i="23"/>
  <c r="G238" i="23"/>
  <c r="G239" i="23"/>
  <c r="G240" i="23"/>
  <c r="G241" i="23"/>
  <c r="G242" i="23"/>
  <c r="G243" i="23"/>
  <c r="G244" i="23"/>
  <c r="G245" i="23"/>
  <c r="G246" i="23"/>
  <c r="G247" i="23"/>
  <c r="G248" i="23"/>
  <c r="G249" i="23"/>
  <c r="G250" i="23"/>
  <c r="G251" i="23"/>
  <c r="G252" i="23"/>
  <c r="G253" i="23"/>
  <c r="G254" i="23"/>
  <c r="G255" i="23"/>
  <c r="G256" i="23"/>
  <c r="G257" i="23"/>
  <c r="G258" i="23"/>
  <c r="G259" i="23"/>
  <c r="G260" i="23"/>
  <c r="G261" i="23"/>
  <c r="G262" i="23"/>
  <c r="G263" i="23"/>
  <c r="G264" i="23"/>
  <c r="G265" i="23"/>
  <c r="G266" i="23"/>
  <c r="G267" i="23"/>
  <c r="G268" i="23"/>
  <c r="G269" i="23"/>
  <c r="G270" i="23"/>
  <c r="G271" i="23"/>
  <c r="G272" i="23"/>
  <c r="G273" i="23"/>
  <c r="G274" i="23"/>
  <c r="G275" i="23"/>
  <c r="G276" i="23"/>
  <c r="G277" i="23"/>
  <c r="G278" i="23"/>
  <c r="G279" i="23"/>
  <c r="G280" i="23"/>
  <c r="G281" i="23"/>
  <c r="G282" i="23"/>
  <c r="G283" i="23"/>
  <c r="G284" i="23"/>
  <c r="G285" i="23"/>
  <c r="G286" i="23"/>
  <c r="G287" i="23"/>
  <c r="G288" i="23"/>
  <c r="G289" i="23"/>
  <c r="G290" i="23"/>
  <c r="G291" i="23"/>
  <c r="G3" i="23"/>
  <c r="AC226" i="23"/>
  <c r="AC85" i="23"/>
  <c r="AC86" i="23"/>
  <c r="AC87" i="23"/>
  <c r="AC88" i="23"/>
  <c r="AC89" i="23"/>
  <c r="AC90" i="23"/>
  <c r="AC91" i="23"/>
  <c r="AC92" i="23"/>
  <c r="AC93" i="23"/>
  <c r="AC94" i="23"/>
  <c r="AC95" i="23"/>
  <c r="AC96" i="23"/>
  <c r="AC97" i="23"/>
  <c r="AC98" i="23"/>
  <c r="AC99" i="23"/>
  <c r="AC100" i="23"/>
  <c r="AC101" i="23"/>
  <c r="AC102" i="23"/>
  <c r="AC103" i="23"/>
  <c r="AC104" i="23"/>
  <c r="AC105" i="23"/>
  <c r="AC106" i="23"/>
  <c r="AC107" i="23"/>
  <c r="AC108" i="23"/>
  <c r="AC109" i="23"/>
  <c r="AC110" i="23"/>
  <c r="AC111" i="23"/>
  <c r="AC112" i="23"/>
  <c r="AC113" i="23"/>
  <c r="AC114" i="23"/>
  <c r="AC115" i="23"/>
  <c r="AC116" i="23"/>
  <c r="AC117" i="23"/>
  <c r="AC118" i="23"/>
  <c r="AC119" i="23"/>
  <c r="AC120" i="23"/>
  <c r="AC121" i="23"/>
  <c r="AC122" i="23"/>
  <c r="AC123" i="23"/>
  <c r="AC124" i="23"/>
  <c r="AC125" i="23"/>
  <c r="AC126" i="23"/>
  <c r="AC127" i="23"/>
  <c r="AC128" i="23"/>
  <c r="AC129" i="23"/>
  <c r="AC130" i="23"/>
  <c r="AC131" i="23"/>
  <c r="AC132" i="23"/>
  <c r="AC133" i="23"/>
  <c r="AC134" i="23"/>
  <c r="AC135" i="23"/>
  <c r="AC136" i="23"/>
  <c r="AC137" i="23"/>
  <c r="AC138" i="23"/>
  <c r="AC139" i="23"/>
  <c r="AC140" i="23"/>
  <c r="AC141" i="23"/>
  <c r="AC142" i="23"/>
  <c r="AC143" i="23"/>
  <c r="AC144" i="23"/>
  <c r="AC145" i="23"/>
  <c r="AC146" i="23"/>
  <c r="AC147" i="23"/>
  <c r="AC148" i="23"/>
  <c r="AC149" i="23"/>
  <c r="AC150" i="23"/>
  <c r="AC151" i="23"/>
  <c r="AC152" i="23"/>
  <c r="AC153" i="23"/>
  <c r="AC154" i="23"/>
  <c r="AC155" i="23"/>
  <c r="AC156" i="23"/>
  <c r="AC157" i="23"/>
  <c r="AC158" i="23"/>
  <c r="AC159" i="23"/>
  <c r="AC160" i="23"/>
  <c r="AC161" i="23"/>
  <c r="AC162" i="23"/>
  <c r="AC163" i="23"/>
  <c r="AC164" i="23"/>
  <c r="AC165" i="23"/>
  <c r="AC166" i="23"/>
  <c r="AC167" i="23"/>
  <c r="AC168" i="23"/>
  <c r="AC169" i="23"/>
  <c r="AC170" i="23"/>
  <c r="AC171" i="23"/>
  <c r="AC172" i="23"/>
  <c r="AC173" i="23"/>
  <c r="AC174" i="23"/>
  <c r="AC175" i="23"/>
  <c r="AC176" i="23"/>
  <c r="AC177" i="23"/>
  <c r="AC178" i="23"/>
  <c r="AC179" i="23"/>
  <c r="AC180" i="23"/>
  <c r="AC181" i="23"/>
  <c r="AC182" i="23"/>
  <c r="AC183" i="23"/>
  <c r="AC184" i="23"/>
  <c r="AC185" i="23"/>
  <c r="AC186" i="23"/>
  <c r="AC187" i="23"/>
  <c r="AC188" i="23"/>
  <c r="AC189" i="23"/>
  <c r="AC190" i="23"/>
  <c r="AC191" i="23"/>
  <c r="AC192" i="23"/>
  <c r="AC193" i="23"/>
  <c r="AC194" i="23"/>
  <c r="AC195" i="23"/>
  <c r="AC196" i="23"/>
  <c r="AC197" i="23"/>
  <c r="AC198" i="23"/>
  <c r="AC199" i="23"/>
  <c r="AC200" i="23"/>
  <c r="AC201" i="23"/>
  <c r="AC202" i="23"/>
  <c r="AC203" i="23"/>
  <c r="AC204" i="23"/>
  <c r="AC205" i="23"/>
  <c r="AC206" i="23"/>
  <c r="AC207" i="23"/>
  <c r="AC208" i="23"/>
  <c r="AC209" i="23"/>
  <c r="AC210" i="23"/>
  <c r="AC211" i="23"/>
  <c r="AC212" i="23"/>
  <c r="AC213" i="23"/>
  <c r="AC214" i="23"/>
  <c r="AC215" i="23"/>
  <c r="AC216" i="23"/>
  <c r="AC217" i="23"/>
  <c r="AC218" i="23"/>
  <c r="AC219" i="23"/>
  <c r="AC220" i="23"/>
  <c r="AC221" i="23"/>
  <c r="AC222" i="23"/>
  <c r="AC223" i="23"/>
  <c r="AC224" i="23"/>
  <c r="AC225" i="23"/>
  <c r="AC227" i="23"/>
  <c r="AC228" i="23"/>
  <c r="AC229" i="23"/>
  <c r="AC230" i="23"/>
  <c r="AC231" i="23"/>
  <c r="AC232" i="23"/>
  <c r="AC233" i="23"/>
  <c r="AC234" i="23"/>
  <c r="AC235" i="23"/>
  <c r="AC236" i="23"/>
  <c r="AC237" i="23"/>
  <c r="AC238" i="23"/>
  <c r="AC239" i="23"/>
  <c r="AC240" i="23"/>
  <c r="AC241" i="23"/>
  <c r="AC242" i="23"/>
  <c r="AC243" i="23"/>
  <c r="AC244" i="23"/>
  <c r="AC245" i="23"/>
  <c r="AC246" i="23"/>
  <c r="AC247" i="23"/>
  <c r="AC248" i="23"/>
  <c r="AC249" i="23"/>
  <c r="AC250" i="23"/>
  <c r="AC251" i="23"/>
  <c r="AC252" i="23"/>
  <c r="AC253" i="23"/>
  <c r="AC254" i="23"/>
  <c r="AC255" i="23"/>
  <c r="AC256" i="23"/>
  <c r="AC257" i="23"/>
  <c r="AC258" i="23"/>
  <c r="AC259" i="23"/>
  <c r="AC260" i="23"/>
  <c r="AC261" i="23"/>
  <c r="AC262" i="23"/>
  <c r="AC263" i="23"/>
  <c r="AC264" i="23"/>
  <c r="AC265" i="23"/>
  <c r="AC266" i="23"/>
  <c r="AC267" i="23"/>
  <c r="AC268" i="23"/>
  <c r="AC269" i="23"/>
  <c r="AC270" i="23"/>
  <c r="AC271" i="23"/>
  <c r="AC272" i="23"/>
  <c r="AC273" i="23"/>
  <c r="AC274" i="23"/>
  <c r="AC275" i="23"/>
  <c r="AC276" i="23"/>
  <c r="AC277" i="23"/>
  <c r="AC278" i="23"/>
  <c r="AC279" i="23"/>
  <c r="AC280" i="23"/>
  <c r="AC281" i="23"/>
  <c r="AC282" i="23"/>
  <c r="AC283" i="23"/>
  <c r="AC284" i="23"/>
  <c r="AC285" i="23"/>
  <c r="AC286" i="23"/>
  <c r="AC287" i="23"/>
  <c r="AC288" i="23"/>
  <c r="AC289" i="23"/>
  <c r="AC290" i="23"/>
  <c r="AC291" i="23"/>
  <c r="AC3" i="23"/>
  <c r="AC4" i="23"/>
  <c r="AC5" i="23"/>
  <c r="AC6" i="23"/>
  <c r="AC7" i="23"/>
  <c r="AC8" i="23"/>
  <c r="AC9" i="23"/>
  <c r="AC10" i="23"/>
  <c r="AC11" i="23"/>
  <c r="AC12" i="23"/>
  <c r="AC13" i="23"/>
  <c r="AC14" i="23"/>
  <c r="AC15" i="23"/>
  <c r="AC16" i="23"/>
  <c r="AC17" i="23"/>
  <c r="AC18" i="23"/>
  <c r="AC19" i="23"/>
  <c r="AC20" i="23"/>
  <c r="AC21" i="23"/>
  <c r="AC22" i="23"/>
  <c r="AC23" i="23"/>
  <c r="AC24" i="23"/>
  <c r="AC25" i="23"/>
  <c r="AC26" i="23"/>
  <c r="AC27" i="23"/>
  <c r="AC28" i="23"/>
  <c r="AC29" i="23"/>
  <c r="AC30" i="23"/>
  <c r="AC31" i="23"/>
  <c r="AC32" i="23"/>
  <c r="AC33" i="23"/>
  <c r="AC34" i="23"/>
  <c r="AC35" i="23"/>
  <c r="AC36" i="23"/>
  <c r="AC37" i="23"/>
  <c r="AC38" i="23"/>
  <c r="AC39" i="23"/>
  <c r="AC40" i="23"/>
  <c r="AC41" i="23"/>
  <c r="AC42" i="23"/>
  <c r="AC43" i="23"/>
  <c r="AC44" i="23"/>
  <c r="AC45" i="23"/>
  <c r="AC46" i="23"/>
  <c r="AC47" i="23"/>
  <c r="AC48" i="23"/>
  <c r="AC49" i="23"/>
  <c r="AC50" i="23"/>
  <c r="AC51" i="23"/>
  <c r="AC52" i="23"/>
  <c r="AC53" i="23"/>
  <c r="AC54" i="23"/>
  <c r="AC55" i="23"/>
  <c r="AC56" i="23"/>
  <c r="AC57" i="23"/>
  <c r="AC58" i="23"/>
  <c r="AC59" i="23"/>
  <c r="AC60" i="23"/>
  <c r="AC61" i="23"/>
  <c r="AC62" i="23"/>
  <c r="AC63" i="23"/>
  <c r="AC64" i="23"/>
  <c r="AC65" i="23"/>
  <c r="AC66" i="23"/>
  <c r="AC67" i="23"/>
  <c r="AC68" i="23"/>
  <c r="AC69" i="23"/>
  <c r="AC70" i="23"/>
  <c r="AC71" i="23"/>
  <c r="AC72" i="23"/>
  <c r="AC73" i="23"/>
  <c r="AC74" i="23"/>
  <c r="AC75" i="23"/>
  <c r="AC76" i="23"/>
  <c r="AC77" i="23"/>
  <c r="AC78" i="23"/>
  <c r="AC79" i="23"/>
  <c r="AC80" i="23"/>
  <c r="AC81" i="23"/>
  <c r="AC82" i="23"/>
  <c r="AC83" i="23"/>
  <c r="AC84" i="23"/>
  <c r="S235" i="23"/>
  <c r="S183" i="23"/>
  <c r="O183" i="23"/>
  <c r="Y136" i="23"/>
  <c r="Y137" i="23"/>
  <c r="Y138" i="23"/>
  <c r="Y140" i="23"/>
  <c r="Y142" i="23"/>
  <c r="Y144" i="23"/>
  <c r="Y150" i="23"/>
  <c r="Y152" i="23"/>
  <c r="Y153" i="23"/>
  <c r="Y154" i="23"/>
  <c r="Y155" i="23"/>
  <c r="Y156" i="23"/>
  <c r="Y158" i="23"/>
  <c r="Y159" i="23"/>
  <c r="Y160" i="23"/>
  <c r="Y161" i="23"/>
  <c r="Y162" i="23"/>
  <c r="Y164" i="23"/>
  <c r="Y165" i="23"/>
  <c r="Y166" i="23"/>
  <c r="Y167" i="23"/>
  <c r="Y168" i="23"/>
  <c r="Y169" i="23"/>
  <c r="Y170" i="23"/>
  <c r="Y171" i="23"/>
  <c r="Y172" i="23"/>
  <c r="Y173" i="23"/>
  <c r="Y174" i="23"/>
  <c r="Y175" i="23"/>
  <c r="Y176" i="23"/>
  <c r="Y177" i="23"/>
  <c r="Y178" i="23"/>
  <c r="Y179" i="23"/>
  <c r="Y180" i="23"/>
  <c r="Y181" i="23"/>
  <c r="Y182" i="23"/>
  <c r="Y183" i="23"/>
  <c r="Y184" i="23"/>
  <c r="Y185" i="23"/>
  <c r="Y186" i="23"/>
  <c r="Y187" i="23"/>
  <c r="Y188" i="23"/>
  <c r="Y189" i="23"/>
  <c r="Y190" i="23"/>
  <c r="Y191" i="23"/>
  <c r="Y192" i="23"/>
  <c r="Y193" i="23"/>
  <c r="Y194" i="23"/>
  <c r="Y195" i="23"/>
  <c r="Y196" i="23"/>
  <c r="Y197" i="23"/>
  <c r="Y198" i="23"/>
  <c r="Y199" i="23"/>
  <c r="Y200" i="23"/>
  <c r="Y201" i="23"/>
  <c r="Y202" i="23"/>
  <c r="Y203" i="23"/>
  <c r="Y204" i="23"/>
  <c r="Y205" i="23"/>
  <c r="Y206" i="23"/>
  <c r="Y207" i="23"/>
  <c r="Y208" i="23"/>
  <c r="Y209" i="23"/>
  <c r="Y210" i="23"/>
  <c r="Y211" i="23"/>
  <c r="Y212" i="23"/>
  <c r="Y213" i="23"/>
  <c r="Y214" i="23"/>
  <c r="Y215" i="23"/>
  <c r="Y216" i="23"/>
  <c r="Y218" i="23"/>
  <c r="Y219" i="23"/>
  <c r="Y220" i="23"/>
  <c r="Y221" i="23"/>
  <c r="Y222" i="23"/>
  <c r="Y223" i="23"/>
  <c r="Y225" i="23"/>
  <c r="Y227" i="23"/>
  <c r="Y228" i="23"/>
  <c r="Y229" i="23"/>
  <c r="Y230" i="23"/>
  <c r="Y232" i="23"/>
  <c r="Y233" i="23"/>
  <c r="Y235" i="23"/>
  <c r="Y236" i="23"/>
  <c r="Y238" i="23"/>
  <c r="Y239" i="23"/>
  <c r="Y240" i="23"/>
  <c r="Y241" i="23"/>
  <c r="Y243" i="23"/>
  <c r="Y244" i="23"/>
  <c r="Y245" i="23"/>
  <c r="Y247" i="23"/>
  <c r="Y248" i="23"/>
  <c r="Y249" i="23"/>
  <c r="Y252" i="23"/>
  <c r="Y253" i="23"/>
  <c r="Y255" i="23"/>
  <c r="Y256" i="23"/>
  <c r="Y258" i="23"/>
  <c r="Y259" i="23"/>
  <c r="Y260" i="23"/>
  <c r="Y262" i="23"/>
  <c r="Y265" i="23"/>
  <c r="Y266" i="23"/>
  <c r="Y267" i="23"/>
  <c r="Y268" i="23"/>
  <c r="Y270" i="23"/>
  <c r="Y274" i="23"/>
  <c r="Y277" i="23"/>
  <c r="Y278" i="23"/>
  <c r="Y280" i="23"/>
  <c r="Y281" i="23"/>
  <c r="Y282" i="23"/>
  <c r="Y283" i="23"/>
  <c r="Y284" i="23"/>
  <c r="Y285" i="23"/>
  <c r="Y286" i="23"/>
  <c r="Y289" i="23"/>
  <c r="Y291" i="23"/>
  <c r="Y5" i="23"/>
  <c r="Y6" i="23"/>
  <c r="Y7" i="23"/>
  <c r="Y8" i="23"/>
  <c r="Y9" i="23"/>
  <c r="Y11" i="23"/>
  <c r="Y12" i="23"/>
  <c r="Y13" i="23"/>
  <c r="Y14" i="23"/>
  <c r="Y15" i="23"/>
  <c r="Y16" i="23"/>
  <c r="Y19" i="23"/>
  <c r="Y20" i="23"/>
  <c r="Y21" i="23"/>
  <c r="Y22" i="23"/>
  <c r="Y23" i="23"/>
  <c r="Y25" i="23"/>
  <c r="Y27" i="23"/>
  <c r="Y31" i="23"/>
  <c r="Y32" i="23"/>
  <c r="Y33" i="23"/>
  <c r="Y37" i="23"/>
  <c r="Y39" i="23"/>
  <c r="Y40" i="23"/>
  <c r="Y41" i="23"/>
  <c r="Y43" i="23"/>
  <c r="Y46" i="23"/>
  <c r="Y47" i="23"/>
  <c r="Y48" i="23"/>
  <c r="Y49" i="23"/>
  <c r="Y50" i="23"/>
  <c r="Y51" i="23"/>
  <c r="Y52" i="23"/>
  <c r="Y53" i="23"/>
  <c r="Y56" i="23"/>
  <c r="Y57" i="23"/>
  <c r="Y58" i="23"/>
  <c r="Y60" i="23"/>
  <c r="Y61" i="23"/>
  <c r="Y62" i="23"/>
  <c r="Y65" i="23"/>
  <c r="Y66" i="23"/>
  <c r="Y67" i="23"/>
  <c r="Y70" i="23"/>
  <c r="Y71" i="23"/>
  <c r="Y72" i="23"/>
  <c r="Y75" i="23"/>
  <c r="Y76" i="23"/>
  <c r="Y77" i="23"/>
  <c r="Y79" i="23"/>
  <c r="Y82" i="23"/>
  <c r="Y85" i="23"/>
  <c r="Y86" i="23"/>
  <c r="Y87" i="23"/>
  <c r="Y88" i="23"/>
  <c r="Y92" i="23"/>
  <c r="Y93" i="23"/>
  <c r="Y95" i="23"/>
  <c r="Y96" i="23"/>
  <c r="Y97" i="23"/>
  <c r="Y99" i="23"/>
  <c r="Y100" i="23"/>
  <c r="Y104" i="23"/>
  <c r="Y106" i="23"/>
  <c r="Y107" i="23"/>
  <c r="Y109" i="23"/>
  <c r="Y112" i="23"/>
  <c r="Y113" i="23"/>
  <c r="Y114" i="23"/>
  <c r="Y116" i="23"/>
  <c r="Y117" i="23"/>
  <c r="Y118" i="23"/>
  <c r="Y119" i="23"/>
  <c r="Y122" i="23"/>
  <c r="Y123" i="23"/>
  <c r="Y126" i="23"/>
  <c r="Y127" i="23"/>
  <c r="Y128" i="23"/>
  <c r="Y129" i="23"/>
  <c r="Y130" i="23"/>
  <c r="Y131" i="23"/>
  <c r="Y132" i="23"/>
  <c r="Y133" i="23"/>
  <c r="Y134" i="23"/>
  <c r="Y135" i="23"/>
  <c r="S4" i="23"/>
  <c r="S5" i="23"/>
  <c r="S6" i="23"/>
  <c r="S7" i="23"/>
  <c r="S8" i="23"/>
  <c r="S9" i="23"/>
  <c r="S10" i="23"/>
  <c r="S11" i="23"/>
  <c r="S12" i="23"/>
  <c r="S13" i="23"/>
  <c r="S14" i="23"/>
  <c r="S15" i="23"/>
  <c r="S16" i="23"/>
  <c r="S17" i="23"/>
  <c r="S18" i="23"/>
  <c r="S19" i="23"/>
  <c r="S20" i="23"/>
  <c r="S21" i="23"/>
  <c r="S22" i="23"/>
  <c r="S23" i="23"/>
  <c r="S24" i="23"/>
  <c r="S25" i="23"/>
  <c r="S26" i="23"/>
  <c r="S27" i="23"/>
  <c r="S28" i="23"/>
  <c r="S29" i="23"/>
  <c r="S30" i="23"/>
  <c r="S31" i="23"/>
  <c r="S32" i="23"/>
  <c r="S33" i="23"/>
  <c r="S34" i="23"/>
  <c r="S35" i="23"/>
  <c r="S36" i="23"/>
  <c r="S37" i="23"/>
  <c r="S38" i="23"/>
  <c r="S39" i="23"/>
  <c r="S40" i="23"/>
  <c r="S41" i="23"/>
  <c r="S42" i="23"/>
  <c r="S43" i="23"/>
  <c r="S44" i="23"/>
  <c r="S45" i="23"/>
  <c r="S46" i="23"/>
  <c r="S47" i="23"/>
  <c r="S48" i="23"/>
  <c r="S49" i="23"/>
  <c r="S50" i="23"/>
  <c r="S51" i="23"/>
  <c r="S52" i="23"/>
  <c r="S53" i="23"/>
  <c r="S54" i="23"/>
  <c r="S55" i="23"/>
  <c r="S56" i="23"/>
  <c r="S57" i="23"/>
  <c r="S58" i="23"/>
  <c r="S59" i="23"/>
  <c r="S60" i="23"/>
  <c r="S61" i="23"/>
  <c r="S62" i="23"/>
  <c r="S63" i="23"/>
  <c r="S64" i="23"/>
  <c r="S65" i="23"/>
  <c r="S66" i="23"/>
  <c r="S67" i="23"/>
  <c r="S68" i="23"/>
  <c r="S69" i="23"/>
  <c r="S70" i="23"/>
  <c r="S71" i="23"/>
  <c r="S72" i="23"/>
  <c r="S73" i="23"/>
  <c r="S74" i="23"/>
  <c r="S75" i="23"/>
  <c r="S76" i="23"/>
  <c r="S77" i="23"/>
  <c r="S78" i="23"/>
  <c r="S79" i="23"/>
  <c r="S80" i="23"/>
  <c r="S81" i="23"/>
  <c r="S82" i="23"/>
  <c r="S83" i="23"/>
  <c r="S84" i="23"/>
  <c r="S85" i="23"/>
  <c r="S86" i="23"/>
  <c r="S87" i="23"/>
  <c r="S88" i="23"/>
  <c r="S89" i="23"/>
  <c r="S90" i="23"/>
  <c r="S91" i="23"/>
  <c r="S92" i="23"/>
  <c r="S93" i="23"/>
  <c r="S94" i="23"/>
  <c r="S95" i="23"/>
  <c r="S96" i="23"/>
  <c r="S97" i="23"/>
  <c r="S98" i="23"/>
  <c r="S99" i="23"/>
  <c r="S100" i="23"/>
  <c r="S101" i="23"/>
  <c r="S102" i="23"/>
  <c r="S103" i="23"/>
  <c r="S104" i="23"/>
  <c r="S105" i="23"/>
  <c r="S106" i="23"/>
  <c r="S107" i="23"/>
  <c r="S108" i="23"/>
  <c r="S109" i="23"/>
  <c r="S110" i="23"/>
  <c r="S111" i="23"/>
  <c r="S112" i="23"/>
  <c r="S113" i="23"/>
  <c r="S114" i="23"/>
  <c r="S115" i="23"/>
  <c r="S116" i="23"/>
  <c r="S117" i="23"/>
  <c r="S118" i="23"/>
  <c r="S119" i="23"/>
  <c r="S120" i="23"/>
  <c r="S121" i="23"/>
  <c r="S122" i="23"/>
  <c r="S123" i="23"/>
  <c r="S124" i="23"/>
  <c r="S125" i="23"/>
  <c r="S126" i="23"/>
  <c r="S127" i="23"/>
  <c r="S128" i="23"/>
  <c r="S129" i="23"/>
  <c r="S130" i="23"/>
  <c r="S131" i="23"/>
  <c r="S132" i="23"/>
  <c r="S133" i="23"/>
  <c r="S134" i="23"/>
  <c r="S135" i="23"/>
  <c r="S136" i="23"/>
  <c r="S137" i="23"/>
  <c r="S138" i="23"/>
  <c r="S139" i="23"/>
  <c r="S140" i="23"/>
  <c r="S141" i="23"/>
  <c r="S142" i="23"/>
  <c r="S143" i="23"/>
  <c r="S144" i="23"/>
  <c r="S145" i="23"/>
  <c r="S146" i="23"/>
  <c r="S147" i="23"/>
  <c r="S148" i="23"/>
  <c r="S149" i="23"/>
  <c r="S150" i="23"/>
  <c r="S151" i="23"/>
  <c r="S152" i="23"/>
  <c r="S153" i="23"/>
  <c r="S154" i="23"/>
  <c r="S155" i="23"/>
  <c r="S156" i="23"/>
  <c r="S157" i="23"/>
  <c r="S158" i="23"/>
  <c r="S159" i="23"/>
  <c r="S160" i="23"/>
  <c r="S161" i="23"/>
  <c r="S162" i="23"/>
  <c r="S163" i="23"/>
  <c r="S164" i="23"/>
  <c r="S165" i="23"/>
  <c r="S166" i="23"/>
  <c r="S167" i="23"/>
  <c r="S168" i="23"/>
  <c r="S169" i="23"/>
  <c r="S170" i="23"/>
  <c r="S171" i="23"/>
  <c r="S172" i="23"/>
  <c r="S173" i="23"/>
  <c r="S174" i="23"/>
  <c r="S175" i="23"/>
  <c r="S176" i="23"/>
  <c r="S177" i="23"/>
  <c r="S178" i="23"/>
  <c r="S179" i="23"/>
  <c r="S180" i="23"/>
  <c r="S181" i="23"/>
  <c r="S182" i="23"/>
  <c r="S184" i="23"/>
  <c r="S185" i="23"/>
  <c r="S186" i="23"/>
  <c r="S187" i="23"/>
  <c r="S188" i="23"/>
  <c r="S189" i="23"/>
  <c r="S190" i="23"/>
  <c r="S191" i="23"/>
  <c r="S192" i="23"/>
  <c r="S193" i="23"/>
  <c r="S194" i="23"/>
  <c r="S195" i="23"/>
  <c r="S196" i="23"/>
  <c r="S197" i="23"/>
  <c r="S198" i="23"/>
  <c r="S199" i="23"/>
  <c r="S200" i="23"/>
  <c r="S201" i="23"/>
  <c r="S202" i="23"/>
  <c r="S203" i="23"/>
  <c r="S204" i="23"/>
  <c r="S205" i="23"/>
  <c r="S206" i="23"/>
  <c r="S207" i="23"/>
  <c r="S208" i="23"/>
  <c r="S209" i="23"/>
  <c r="S210" i="23"/>
  <c r="S211" i="23"/>
  <c r="S212" i="23"/>
  <c r="S213" i="23"/>
  <c r="S214" i="23"/>
  <c r="S215" i="23"/>
  <c r="S216" i="23"/>
  <c r="S217" i="23"/>
  <c r="S218" i="23"/>
  <c r="S219" i="23"/>
  <c r="S220" i="23"/>
  <c r="S221" i="23"/>
  <c r="S222" i="23"/>
  <c r="S223" i="23"/>
  <c r="S224" i="23"/>
  <c r="S225" i="23"/>
  <c r="S226" i="23"/>
  <c r="S227" i="23"/>
  <c r="S228" i="23"/>
  <c r="S229" i="23"/>
  <c r="S230" i="23"/>
  <c r="S231" i="23"/>
  <c r="S232" i="23"/>
  <c r="S233" i="23"/>
  <c r="S234" i="23"/>
  <c r="S236" i="23"/>
  <c r="S237" i="23"/>
  <c r="S238" i="23"/>
  <c r="S239" i="23"/>
  <c r="S240" i="23"/>
  <c r="S241" i="23"/>
  <c r="S242" i="23"/>
  <c r="S243" i="23"/>
  <c r="S244" i="23"/>
  <c r="S245" i="23"/>
  <c r="S246" i="23"/>
  <c r="S247" i="23"/>
  <c r="S248" i="23"/>
  <c r="S249" i="23"/>
  <c r="S250" i="23"/>
  <c r="S251" i="23"/>
  <c r="S252" i="23"/>
  <c r="S253" i="23"/>
  <c r="S254" i="23"/>
  <c r="S255" i="23"/>
  <c r="S256" i="23"/>
  <c r="S257" i="23"/>
  <c r="S258" i="23"/>
  <c r="S259" i="23"/>
  <c r="S260" i="23"/>
  <c r="S261" i="23"/>
  <c r="S262" i="23"/>
  <c r="S263" i="23"/>
  <c r="S264" i="23"/>
  <c r="S265" i="23"/>
  <c r="S266" i="23"/>
  <c r="S267" i="23"/>
  <c r="S268" i="23"/>
  <c r="S269" i="23"/>
  <c r="S270" i="23"/>
  <c r="S271" i="23"/>
  <c r="S272" i="23"/>
  <c r="S273" i="23"/>
  <c r="S274" i="23"/>
  <c r="S275" i="23"/>
  <c r="S276" i="23"/>
  <c r="S277" i="23"/>
  <c r="S278" i="23"/>
  <c r="S279" i="23"/>
  <c r="S280" i="23"/>
  <c r="S281" i="23"/>
  <c r="S282" i="23"/>
  <c r="S283" i="23"/>
  <c r="S284" i="23"/>
  <c r="S285" i="23"/>
  <c r="S286" i="23"/>
  <c r="S287" i="23"/>
  <c r="S288" i="23"/>
  <c r="S289" i="23"/>
  <c r="S290" i="23"/>
  <c r="S291" i="23"/>
  <c r="S3" i="23"/>
  <c r="X31" i="23" l="1"/>
  <c r="H4" i="23" l="1"/>
  <c r="AH4" i="23" s="1"/>
  <c r="H5" i="23"/>
  <c r="AH5" i="23" s="1"/>
  <c r="H6" i="23"/>
  <c r="AH6" i="23" s="1"/>
  <c r="H7" i="23"/>
  <c r="AH7" i="23" s="1"/>
  <c r="H8" i="23"/>
  <c r="AH8" i="23" s="1"/>
  <c r="H9" i="23"/>
  <c r="AH9" i="23" s="1"/>
  <c r="H10" i="23"/>
  <c r="AH10" i="23" s="1"/>
  <c r="H11" i="23"/>
  <c r="AH11" i="23" s="1"/>
  <c r="H12" i="23"/>
  <c r="AH12" i="23" s="1"/>
  <c r="H13" i="23"/>
  <c r="AH13" i="23" s="1"/>
  <c r="H14" i="23"/>
  <c r="AH14" i="23" s="1"/>
  <c r="H15" i="23"/>
  <c r="AH15" i="23" s="1"/>
  <c r="H16" i="23"/>
  <c r="AH16" i="23" s="1"/>
  <c r="H17" i="23"/>
  <c r="AH17" i="23" s="1"/>
  <c r="H18" i="23"/>
  <c r="AH18" i="23" s="1"/>
  <c r="H19" i="23"/>
  <c r="AH19" i="23" s="1"/>
  <c r="H20" i="23"/>
  <c r="AH20" i="23" s="1"/>
  <c r="H21" i="23"/>
  <c r="AH21" i="23" s="1"/>
  <c r="H22" i="23"/>
  <c r="AH22" i="23" s="1"/>
  <c r="H23" i="23"/>
  <c r="AH23" i="23" s="1"/>
  <c r="H24" i="23"/>
  <c r="AH24" i="23" s="1"/>
  <c r="H25" i="23"/>
  <c r="AH25" i="23" s="1"/>
  <c r="H26" i="23"/>
  <c r="AH26" i="23" s="1"/>
  <c r="H27" i="23"/>
  <c r="AH27" i="23" s="1"/>
  <c r="H28" i="23"/>
  <c r="AH28" i="23" s="1"/>
  <c r="H29" i="23"/>
  <c r="AH29" i="23" s="1"/>
  <c r="H30" i="23"/>
  <c r="AH30" i="23" s="1"/>
  <c r="H31" i="23"/>
  <c r="AH31" i="23" s="1"/>
  <c r="H32" i="23"/>
  <c r="AH32" i="23" s="1"/>
  <c r="H33" i="23"/>
  <c r="AH33" i="23" s="1"/>
  <c r="H34" i="23"/>
  <c r="AH34" i="23" s="1"/>
  <c r="H35" i="23"/>
  <c r="AH35" i="23" s="1"/>
  <c r="H36" i="23"/>
  <c r="AH36" i="23" s="1"/>
  <c r="H37" i="23"/>
  <c r="AH37" i="23" s="1"/>
  <c r="H38" i="23"/>
  <c r="AH38" i="23" s="1"/>
  <c r="H39" i="23"/>
  <c r="AH39" i="23" s="1"/>
  <c r="H40" i="23"/>
  <c r="AH40" i="23" s="1"/>
  <c r="H41" i="23"/>
  <c r="AH41" i="23" s="1"/>
  <c r="H42" i="23"/>
  <c r="AH42" i="23" s="1"/>
  <c r="H43" i="23"/>
  <c r="AH43" i="23" s="1"/>
  <c r="H44" i="23"/>
  <c r="AH44" i="23" s="1"/>
  <c r="H45" i="23"/>
  <c r="AH45" i="23" s="1"/>
  <c r="H46" i="23"/>
  <c r="AH46" i="23" s="1"/>
  <c r="H47" i="23"/>
  <c r="AH47" i="23" s="1"/>
  <c r="H48" i="23"/>
  <c r="AH48" i="23" s="1"/>
  <c r="H49" i="23"/>
  <c r="AH49" i="23" s="1"/>
  <c r="H50" i="23"/>
  <c r="AH50" i="23" s="1"/>
  <c r="H51" i="23"/>
  <c r="AH51" i="23" s="1"/>
  <c r="H52" i="23"/>
  <c r="AH52" i="23" s="1"/>
  <c r="H53" i="23"/>
  <c r="AH53" i="23" s="1"/>
  <c r="H54" i="23"/>
  <c r="AH54" i="23" s="1"/>
  <c r="H55" i="23"/>
  <c r="AH55" i="23" s="1"/>
  <c r="H56" i="23"/>
  <c r="AH56" i="23" s="1"/>
  <c r="H57" i="23"/>
  <c r="AH57" i="23" s="1"/>
  <c r="H58" i="23"/>
  <c r="AH58" i="23" s="1"/>
  <c r="H59" i="23"/>
  <c r="AH59" i="23" s="1"/>
  <c r="H60" i="23"/>
  <c r="AH60" i="23" s="1"/>
  <c r="H61" i="23"/>
  <c r="AH61" i="23" s="1"/>
  <c r="H62" i="23"/>
  <c r="AH62" i="23" s="1"/>
  <c r="H63" i="23"/>
  <c r="AH63" i="23" s="1"/>
  <c r="H64" i="23"/>
  <c r="AH64" i="23" s="1"/>
  <c r="H65" i="23"/>
  <c r="AH65" i="23" s="1"/>
  <c r="H66" i="23"/>
  <c r="AH66" i="23" s="1"/>
  <c r="H67" i="23"/>
  <c r="AH67" i="23" s="1"/>
  <c r="H68" i="23"/>
  <c r="AH68" i="23" s="1"/>
  <c r="H69" i="23"/>
  <c r="AH69" i="23" s="1"/>
  <c r="H70" i="23"/>
  <c r="AH70" i="23" s="1"/>
  <c r="H71" i="23"/>
  <c r="AH71" i="23" s="1"/>
  <c r="H72" i="23"/>
  <c r="AH72" i="23" s="1"/>
  <c r="H73" i="23"/>
  <c r="AH73" i="23" s="1"/>
  <c r="H74" i="23"/>
  <c r="AH74" i="23" s="1"/>
  <c r="H75" i="23"/>
  <c r="AH75" i="23" s="1"/>
  <c r="H76" i="23"/>
  <c r="AH76" i="23" s="1"/>
  <c r="H77" i="23"/>
  <c r="AH77" i="23" s="1"/>
  <c r="H78" i="23"/>
  <c r="AH78" i="23" s="1"/>
  <c r="H79" i="23"/>
  <c r="AH79" i="23" s="1"/>
  <c r="H80" i="23"/>
  <c r="AH80" i="23" s="1"/>
  <c r="H81" i="23"/>
  <c r="AH81" i="23" s="1"/>
  <c r="H82" i="23"/>
  <c r="AH82" i="23" s="1"/>
  <c r="H83" i="23"/>
  <c r="AH83" i="23" s="1"/>
  <c r="H84" i="23"/>
  <c r="AH84" i="23" s="1"/>
  <c r="H85" i="23"/>
  <c r="AH85" i="23" s="1"/>
  <c r="H86" i="23"/>
  <c r="AH86" i="23" s="1"/>
  <c r="H87" i="23"/>
  <c r="AH87" i="23" s="1"/>
  <c r="H88" i="23"/>
  <c r="AH88" i="23" s="1"/>
  <c r="H89" i="23"/>
  <c r="AH89" i="23" s="1"/>
  <c r="H90" i="23"/>
  <c r="AH90" i="23" s="1"/>
  <c r="H91" i="23"/>
  <c r="AH91" i="23" s="1"/>
  <c r="H92" i="23"/>
  <c r="AH92" i="23" s="1"/>
  <c r="H93" i="23"/>
  <c r="AH93" i="23" s="1"/>
  <c r="H94" i="23"/>
  <c r="AH94" i="23" s="1"/>
  <c r="H95" i="23"/>
  <c r="AH95" i="23" s="1"/>
  <c r="H96" i="23"/>
  <c r="AH96" i="23" s="1"/>
  <c r="H97" i="23"/>
  <c r="AH97" i="23" s="1"/>
  <c r="H98" i="23"/>
  <c r="AH98" i="23" s="1"/>
  <c r="H99" i="23"/>
  <c r="AH99" i="23" s="1"/>
  <c r="H100" i="23"/>
  <c r="AH100" i="23" s="1"/>
  <c r="H101" i="23"/>
  <c r="AH101" i="23" s="1"/>
  <c r="H102" i="23"/>
  <c r="AH102" i="23" s="1"/>
  <c r="H103" i="23"/>
  <c r="AH103" i="23" s="1"/>
  <c r="H104" i="23"/>
  <c r="AH104" i="23" s="1"/>
  <c r="H105" i="23"/>
  <c r="AH105" i="23" s="1"/>
  <c r="H106" i="23"/>
  <c r="AH106" i="23" s="1"/>
  <c r="H107" i="23"/>
  <c r="AH107" i="23" s="1"/>
  <c r="H108" i="23"/>
  <c r="AH108" i="23" s="1"/>
  <c r="H109" i="23"/>
  <c r="AH109" i="23" s="1"/>
  <c r="H110" i="23"/>
  <c r="AH110" i="23" s="1"/>
  <c r="H111" i="23"/>
  <c r="AH111" i="23" s="1"/>
  <c r="H112" i="23"/>
  <c r="AH112" i="23" s="1"/>
  <c r="H113" i="23"/>
  <c r="AH113" i="23" s="1"/>
  <c r="H114" i="23"/>
  <c r="AH114" i="23" s="1"/>
  <c r="H115" i="23"/>
  <c r="AH115" i="23" s="1"/>
  <c r="H116" i="23"/>
  <c r="AH116" i="23" s="1"/>
  <c r="H117" i="23"/>
  <c r="AH117" i="23" s="1"/>
  <c r="H118" i="23"/>
  <c r="AH118" i="23" s="1"/>
  <c r="H119" i="23"/>
  <c r="AH119" i="23" s="1"/>
  <c r="H120" i="23"/>
  <c r="AH120" i="23" s="1"/>
  <c r="H121" i="23"/>
  <c r="AH121" i="23" s="1"/>
  <c r="H122" i="23"/>
  <c r="AH122" i="23" s="1"/>
  <c r="H123" i="23"/>
  <c r="AH123" i="23" s="1"/>
  <c r="H124" i="23"/>
  <c r="AH124" i="23" s="1"/>
  <c r="H125" i="23"/>
  <c r="AH125" i="23" s="1"/>
  <c r="H126" i="23"/>
  <c r="AH126" i="23" s="1"/>
  <c r="H127" i="23"/>
  <c r="AH127" i="23" s="1"/>
  <c r="H128" i="23"/>
  <c r="AH128" i="23" s="1"/>
  <c r="H129" i="23"/>
  <c r="AH129" i="23" s="1"/>
  <c r="H130" i="23"/>
  <c r="AH130" i="23" s="1"/>
  <c r="H131" i="23"/>
  <c r="AH131" i="23" s="1"/>
  <c r="H132" i="23"/>
  <c r="AH132" i="23" s="1"/>
  <c r="H133" i="23"/>
  <c r="AH133" i="23" s="1"/>
  <c r="H134" i="23"/>
  <c r="AH134" i="23" s="1"/>
  <c r="H135" i="23"/>
  <c r="AH135" i="23" s="1"/>
  <c r="H136" i="23"/>
  <c r="AH136" i="23" s="1"/>
  <c r="H137" i="23"/>
  <c r="AH137" i="23" s="1"/>
  <c r="H138" i="23"/>
  <c r="AH138" i="23" s="1"/>
  <c r="H139" i="23"/>
  <c r="AH139" i="23" s="1"/>
  <c r="H140" i="23"/>
  <c r="AH140" i="23" s="1"/>
  <c r="H141" i="23"/>
  <c r="AH141" i="23" s="1"/>
  <c r="H142" i="23"/>
  <c r="AH142" i="23" s="1"/>
  <c r="H143" i="23"/>
  <c r="AH143" i="23" s="1"/>
  <c r="H144" i="23"/>
  <c r="AH144" i="23" s="1"/>
  <c r="H145" i="23"/>
  <c r="AH145" i="23" s="1"/>
  <c r="H146" i="23"/>
  <c r="AH146" i="23" s="1"/>
  <c r="H147" i="23"/>
  <c r="AH147" i="23" s="1"/>
  <c r="H148" i="23"/>
  <c r="AH148" i="23" s="1"/>
  <c r="H149" i="23"/>
  <c r="AH149" i="23" s="1"/>
  <c r="H150" i="23"/>
  <c r="AH150" i="23" s="1"/>
  <c r="H151" i="23"/>
  <c r="AH151" i="23" s="1"/>
  <c r="H152" i="23"/>
  <c r="AH152" i="23" s="1"/>
  <c r="H153" i="23"/>
  <c r="AH153" i="23" s="1"/>
  <c r="H154" i="23"/>
  <c r="AH154" i="23" s="1"/>
  <c r="H155" i="23"/>
  <c r="AH155" i="23" s="1"/>
  <c r="H156" i="23"/>
  <c r="AH156" i="23" s="1"/>
  <c r="H157" i="23"/>
  <c r="AH157" i="23" s="1"/>
  <c r="H158" i="23"/>
  <c r="AH158" i="23" s="1"/>
  <c r="H159" i="23"/>
  <c r="AH159" i="23" s="1"/>
  <c r="H160" i="23"/>
  <c r="AH160" i="23" s="1"/>
  <c r="H161" i="23"/>
  <c r="AH161" i="23" s="1"/>
  <c r="H162" i="23"/>
  <c r="AH162" i="23" s="1"/>
  <c r="H163" i="23"/>
  <c r="AH163" i="23" s="1"/>
  <c r="H164" i="23"/>
  <c r="AH164" i="23" s="1"/>
  <c r="H165" i="23"/>
  <c r="AH165" i="23" s="1"/>
  <c r="H166" i="23"/>
  <c r="AH166" i="23" s="1"/>
  <c r="H167" i="23"/>
  <c r="AH167" i="23" s="1"/>
  <c r="H168" i="23"/>
  <c r="AH168" i="23" s="1"/>
  <c r="H169" i="23"/>
  <c r="AH169" i="23" s="1"/>
  <c r="H170" i="23"/>
  <c r="AH170" i="23" s="1"/>
  <c r="H171" i="23"/>
  <c r="AH171" i="23" s="1"/>
  <c r="H172" i="23"/>
  <c r="AH172" i="23" s="1"/>
  <c r="H173" i="23"/>
  <c r="AH173" i="23" s="1"/>
  <c r="H174" i="23"/>
  <c r="AH174" i="23" s="1"/>
  <c r="H175" i="23"/>
  <c r="AH175" i="23" s="1"/>
  <c r="H176" i="23"/>
  <c r="AH176" i="23" s="1"/>
  <c r="H177" i="23"/>
  <c r="AH177" i="23" s="1"/>
  <c r="H178" i="23"/>
  <c r="AH178" i="23" s="1"/>
  <c r="H179" i="23"/>
  <c r="AH179" i="23" s="1"/>
  <c r="H180" i="23"/>
  <c r="AH180" i="23" s="1"/>
  <c r="H181" i="23"/>
  <c r="AH181" i="23" s="1"/>
  <c r="H182" i="23"/>
  <c r="AH182" i="23" s="1"/>
  <c r="H183" i="23"/>
  <c r="AH183" i="23" s="1"/>
  <c r="H184" i="23"/>
  <c r="AH184" i="23" s="1"/>
  <c r="H185" i="23"/>
  <c r="AH185" i="23" s="1"/>
  <c r="H186" i="23"/>
  <c r="AH186" i="23" s="1"/>
  <c r="H187" i="23"/>
  <c r="AH187" i="23" s="1"/>
  <c r="H188" i="23"/>
  <c r="AH188" i="23" s="1"/>
  <c r="H189" i="23"/>
  <c r="AH189" i="23" s="1"/>
  <c r="H190" i="23"/>
  <c r="AH190" i="23" s="1"/>
  <c r="H191" i="23"/>
  <c r="AH191" i="23" s="1"/>
  <c r="H192" i="23"/>
  <c r="AH192" i="23" s="1"/>
  <c r="H193" i="23"/>
  <c r="AH193" i="23" s="1"/>
  <c r="H194" i="23"/>
  <c r="AH194" i="23" s="1"/>
  <c r="H195" i="23"/>
  <c r="AH195" i="23" s="1"/>
  <c r="H196" i="23"/>
  <c r="AH196" i="23" s="1"/>
  <c r="H197" i="23"/>
  <c r="AH197" i="23" s="1"/>
  <c r="H198" i="23"/>
  <c r="AH198" i="23" s="1"/>
  <c r="H199" i="23"/>
  <c r="AH199" i="23" s="1"/>
  <c r="H200" i="23"/>
  <c r="AH200" i="23" s="1"/>
  <c r="H201" i="23"/>
  <c r="AH201" i="23" s="1"/>
  <c r="H202" i="23"/>
  <c r="AH202" i="23" s="1"/>
  <c r="H203" i="23"/>
  <c r="AH203" i="23" s="1"/>
  <c r="H204" i="23"/>
  <c r="AH204" i="23" s="1"/>
  <c r="H205" i="23"/>
  <c r="AH205" i="23" s="1"/>
  <c r="H206" i="23"/>
  <c r="AH206" i="23" s="1"/>
  <c r="H207" i="23"/>
  <c r="AH207" i="23" s="1"/>
  <c r="H208" i="23"/>
  <c r="AH208" i="23" s="1"/>
  <c r="H209" i="23"/>
  <c r="AH209" i="23" s="1"/>
  <c r="H210" i="23"/>
  <c r="AH210" i="23" s="1"/>
  <c r="H211" i="23"/>
  <c r="AH211" i="23" s="1"/>
  <c r="H212" i="23"/>
  <c r="AH212" i="23" s="1"/>
  <c r="H213" i="23"/>
  <c r="AH213" i="23" s="1"/>
  <c r="H214" i="23"/>
  <c r="AH214" i="23" s="1"/>
  <c r="H215" i="23"/>
  <c r="AH215" i="23" s="1"/>
  <c r="H216" i="23"/>
  <c r="AH216" i="23" s="1"/>
  <c r="H217" i="23"/>
  <c r="AH217" i="23" s="1"/>
  <c r="H218" i="23"/>
  <c r="AH218" i="23" s="1"/>
  <c r="H219" i="23"/>
  <c r="AH219" i="23" s="1"/>
  <c r="H220" i="23"/>
  <c r="AH220" i="23" s="1"/>
  <c r="H221" i="23"/>
  <c r="AH221" i="23" s="1"/>
  <c r="H222" i="23"/>
  <c r="AH222" i="23" s="1"/>
  <c r="H223" i="23"/>
  <c r="AH223" i="23" s="1"/>
  <c r="H224" i="23"/>
  <c r="AH224" i="23" s="1"/>
  <c r="H225" i="23"/>
  <c r="AH225" i="23" s="1"/>
  <c r="H226" i="23"/>
  <c r="AH226" i="23" s="1"/>
  <c r="H227" i="23"/>
  <c r="AH227" i="23" s="1"/>
  <c r="H228" i="23"/>
  <c r="AH228" i="23" s="1"/>
  <c r="H229" i="23"/>
  <c r="AH229" i="23" s="1"/>
  <c r="H230" i="23"/>
  <c r="AH230" i="23" s="1"/>
  <c r="H231" i="23"/>
  <c r="AH231" i="23" s="1"/>
  <c r="H232" i="23"/>
  <c r="AH232" i="23" s="1"/>
  <c r="H233" i="23"/>
  <c r="AH233" i="23" s="1"/>
  <c r="H234" i="23"/>
  <c r="AH234" i="23" s="1"/>
  <c r="H235" i="23"/>
  <c r="AH235" i="23" s="1"/>
  <c r="H236" i="23"/>
  <c r="AH236" i="23" s="1"/>
  <c r="H237" i="23"/>
  <c r="AH237" i="23" s="1"/>
  <c r="H238" i="23"/>
  <c r="AH238" i="23" s="1"/>
  <c r="H239" i="23"/>
  <c r="AH239" i="23" s="1"/>
  <c r="H240" i="23"/>
  <c r="AH240" i="23" s="1"/>
  <c r="H241" i="23"/>
  <c r="AH241" i="23" s="1"/>
  <c r="H242" i="23"/>
  <c r="AH242" i="23" s="1"/>
  <c r="H243" i="23"/>
  <c r="AH243" i="23" s="1"/>
  <c r="H244" i="23"/>
  <c r="AH244" i="23" s="1"/>
  <c r="H245" i="23"/>
  <c r="AH245" i="23" s="1"/>
  <c r="H246" i="23"/>
  <c r="AH246" i="23" s="1"/>
  <c r="H247" i="23"/>
  <c r="AH247" i="23" s="1"/>
  <c r="H248" i="23"/>
  <c r="AH248" i="23" s="1"/>
  <c r="H249" i="23"/>
  <c r="AH249" i="23" s="1"/>
  <c r="H250" i="23"/>
  <c r="AH250" i="23" s="1"/>
  <c r="H251" i="23"/>
  <c r="AH251" i="23" s="1"/>
  <c r="H252" i="23"/>
  <c r="AH252" i="23" s="1"/>
  <c r="H253" i="23"/>
  <c r="AH253" i="23" s="1"/>
  <c r="H254" i="23"/>
  <c r="AH254" i="23" s="1"/>
  <c r="H255" i="23"/>
  <c r="AH255" i="23" s="1"/>
  <c r="H256" i="23"/>
  <c r="AH256" i="23" s="1"/>
  <c r="H257" i="23"/>
  <c r="AH257" i="23" s="1"/>
  <c r="H258" i="23"/>
  <c r="AH258" i="23" s="1"/>
  <c r="H259" i="23"/>
  <c r="AH259" i="23" s="1"/>
  <c r="H260" i="23"/>
  <c r="AH260" i="23" s="1"/>
  <c r="H261" i="23"/>
  <c r="AH261" i="23" s="1"/>
  <c r="H262" i="23"/>
  <c r="AH262" i="23" s="1"/>
  <c r="H263" i="23"/>
  <c r="AH263" i="23" s="1"/>
  <c r="H264" i="23"/>
  <c r="AH264" i="23" s="1"/>
  <c r="H265" i="23"/>
  <c r="AH265" i="23" s="1"/>
  <c r="H266" i="23"/>
  <c r="AH266" i="23" s="1"/>
  <c r="H267" i="23"/>
  <c r="AH267" i="23" s="1"/>
  <c r="H268" i="23"/>
  <c r="AH268" i="23" s="1"/>
  <c r="H269" i="23"/>
  <c r="AH269" i="23" s="1"/>
  <c r="H270" i="23"/>
  <c r="AH270" i="23" s="1"/>
  <c r="H271" i="23"/>
  <c r="AH271" i="23" s="1"/>
  <c r="H272" i="23"/>
  <c r="AH272" i="23" s="1"/>
  <c r="H273" i="23"/>
  <c r="AH273" i="23" s="1"/>
  <c r="H274" i="23"/>
  <c r="AH274" i="23" s="1"/>
  <c r="H275" i="23"/>
  <c r="AH275" i="23" s="1"/>
  <c r="H276" i="23"/>
  <c r="AH276" i="23" s="1"/>
  <c r="H277" i="23"/>
  <c r="AH277" i="23" s="1"/>
  <c r="H278" i="23"/>
  <c r="AH278" i="23" s="1"/>
  <c r="H279" i="23"/>
  <c r="AH279" i="23" s="1"/>
  <c r="H280" i="23"/>
  <c r="AH280" i="23" s="1"/>
  <c r="H281" i="23"/>
  <c r="AH281" i="23" s="1"/>
  <c r="H282" i="23"/>
  <c r="AH282" i="23" s="1"/>
  <c r="H283" i="23"/>
  <c r="AH283" i="23" s="1"/>
  <c r="H284" i="23"/>
  <c r="AH284" i="23" s="1"/>
  <c r="H285" i="23"/>
  <c r="AH285" i="23" s="1"/>
  <c r="H286" i="23"/>
  <c r="AH286" i="23" s="1"/>
  <c r="H287" i="23"/>
  <c r="AH287" i="23" s="1"/>
  <c r="H288" i="23"/>
  <c r="AH288" i="23" s="1"/>
  <c r="H289" i="23"/>
  <c r="AH289" i="23" s="1"/>
  <c r="H290" i="23"/>
  <c r="AH290" i="23" s="1"/>
  <c r="H291" i="23"/>
  <c r="AH291" i="23" s="1"/>
  <c r="H3" i="23"/>
  <c r="AH3" i="23" s="1"/>
  <c r="AI258" i="23" l="1"/>
  <c r="AI198" i="23"/>
  <c r="AI138" i="23"/>
  <c r="AI82" i="23"/>
  <c r="AI42" i="23"/>
  <c r="AI237" i="23"/>
  <c r="AI177" i="23"/>
  <c r="AI41" i="23"/>
  <c r="AI236" i="23"/>
  <c r="AI40" i="23"/>
  <c r="AI235" i="23"/>
  <c r="AI175" i="23"/>
  <c r="AI118" i="23"/>
  <c r="AI234" i="23"/>
  <c r="AI174" i="23"/>
  <c r="AI117" i="23"/>
  <c r="AI233" i="23"/>
  <c r="AI173" i="23"/>
  <c r="AI116" i="23"/>
  <c r="AI37" i="23"/>
  <c r="AI56" i="23"/>
  <c r="AI231" i="23"/>
  <c r="AI171" i="23"/>
  <c r="AI55" i="23"/>
  <c r="AI290" i="23"/>
  <c r="AI230" i="23"/>
  <c r="AI249" i="23"/>
  <c r="AI53" i="23"/>
  <c r="AI288" i="23"/>
  <c r="AI129" i="23"/>
  <c r="AI32" i="23"/>
  <c r="AI247" i="23"/>
  <c r="AI128" i="23"/>
  <c r="AI11" i="23"/>
  <c r="AI246" i="23"/>
  <c r="AI186" i="23"/>
  <c r="AI127" i="23"/>
  <c r="AI90" i="23"/>
  <c r="AI30" i="23"/>
  <c r="AI285" i="23"/>
  <c r="AI205" i="23"/>
  <c r="AI165" i="23"/>
  <c r="AI126" i="23"/>
  <c r="AI49" i="23"/>
  <c r="AI9" i="23"/>
  <c r="AI264" i="23"/>
  <c r="AI224" i="23"/>
  <c r="AI88" i="23"/>
  <c r="AI68" i="23"/>
  <c r="AI8" i="23"/>
  <c r="AI263" i="23"/>
  <c r="AI125" i="23"/>
  <c r="AI87" i="23"/>
  <c r="AI47" i="23"/>
  <c r="AI7" i="23"/>
  <c r="AI262" i="23"/>
  <c r="AI182" i="23"/>
  <c r="AI86" i="23"/>
  <c r="AI26" i="23"/>
  <c r="AI201" i="23"/>
  <c r="AI25" i="23"/>
  <c r="AI278" i="23"/>
  <c r="AI218" i="23"/>
  <c r="AI121" i="23"/>
  <c r="AI62" i="23"/>
  <c r="AI277" i="23"/>
  <c r="AI157" i="23"/>
  <c r="AI21" i="23"/>
  <c r="AI256" i="23"/>
  <c r="AI119" i="23"/>
  <c r="AI275" i="23"/>
  <c r="AI79" i="23"/>
  <c r="AI214" i="23"/>
  <c r="AI154" i="23"/>
  <c r="AI38" i="23"/>
  <c r="AI273" i="23"/>
  <c r="AI213" i="23"/>
  <c r="AI153" i="23"/>
  <c r="AI97" i="23"/>
  <c r="AI17" i="23"/>
  <c r="AI272" i="23"/>
  <c r="AI212" i="23"/>
  <c r="AI152" i="23"/>
  <c r="AI96" i="23"/>
  <c r="AI191" i="23"/>
  <c r="AI95" i="23"/>
  <c r="AI35" i="23"/>
  <c r="AI270" i="23"/>
  <c r="AI130" i="23"/>
  <c r="AI269" i="23"/>
  <c r="AI229" i="23"/>
  <c r="AI189" i="23"/>
  <c r="AI149" i="23"/>
  <c r="AI93" i="23"/>
  <c r="AI33" i="23"/>
  <c r="AI268" i="23"/>
  <c r="AI228" i="23"/>
  <c r="AI188" i="23"/>
  <c r="AI148" i="23"/>
  <c r="AI92" i="23"/>
  <c r="AI12" i="23"/>
  <c r="AI267" i="23"/>
  <c r="AI207" i="23"/>
  <c r="AI91" i="23"/>
  <c r="AI31" i="23"/>
  <c r="AI266" i="23"/>
  <c r="AI206" i="23"/>
  <c r="AI70" i="23"/>
  <c r="AI265" i="23"/>
  <c r="AI225" i="23"/>
  <c r="AI145" i="23"/>
  <c r="AI109" i="23"/>
  <c r="AI69" i="23"/>
  <c r="AI29" i="23"/>
  <c r="AI284" i="23"/>
  <c r="AI244" i="23"/>
  <c r="AI204" i="23"/>
  <c r="AI184" i="23"/>
  <c r="AI144" i="23"/>
  <c r="AI223" i="23"/>
  <c r="AI183" i="23"/>
  <c r="AI107" i="23"/>
  <c r="AI67" i="23"/>
  <c r="AI282" i="23"/>
  <c r="AI142" i="23"/>
  <c r="AI106" i="23"/>
  <c r="AI66" i="23"/>
  <c r="AI261" i="23"/>
  <c r="AI241" i="23"/>
  <c r="AI221" i="23"/>
  <c r="AI181" i="23"/>
  <c r="AI161" i="23"/>
  <c r="AI141" i="23"/>
  <c r="AI105" i="23"/>
  <c r="AI45" i="23"/>
  <c r="AI280" i="23"/>
  <c r="AI240" i="23"/>
  <c r="AI220" i="23"/>
  <c r="AI160" i="23"/>
  <c r="AI123" i="23"/>
  <c r="AI104" i="23"/>
  <c r="AI84" i="23"/>
  <c r="AI64" i="23"/>
  <c r="AI44" i="23"/>
  <c r="AI238" i="23"/>
  <c r="AI178" i="23"/>
  <c r="AI102" i="23"/>
  <c r="AI22" i="23"/>
  <c r="AI137" i="23"/>
  <c r="AI81" i="23"/>
  <c r="AI61" i="23"/>
  <c r="AI276" i="23"/>
  <c r="AI216" i="23"/>
  <c r="AI136" i="23"/>
  <c r="AI80" i="23"/>
  <c r="AI195" i="23"/>
  <c r="AI99" i="23"/>
  <c r="AI39" i="23"/>
  <c r="AI274" i="23"/>
  <c r="AI194" i="23"/>
  <c r="AI134" i="23"/>
  <c r="AI18" i="23"/>
  <c r="AI253" i="23"/>
  <c r="AI193" i="23"/>
  <c r="AI57" i="23"/>
  <c r="AI232" i="23"/>
  <c r="AI172" i="23"/>
  <c r="AI132" i="23"/>
  <c r="AI76" i="23"/>
  <c r="AI36" i="23"/>
  <c r="AI271" i="23"/>
  <c r="AI211" i="23"/>
  <c r="AI15" i="23"/>
  <c r="AI250" i="23"/>
  <c r="AI150" i="23"/>
  <c r="AI94" i="23"/>
  <c r="AI34" i="23"/>
  <c r="AI289" i="23"/>
  <c r="AI209" i="23"/>
  <c r="AI73" i="23"/>
  <c r="AI13" i="23"/>
  <c r="AI168" i="23"/>
  <c r="AI112" i="23"/>
  <c r="AI52" i="23"/>
  <c r="AI167" i="23"/>
  <c r="AI51" i="23"/>
  <c r="AI286" i="23"/>
  <c r="AI226" i="23"/>
  <c r="AI166" i="23"/>
  <c r="AI110" i="23"/>
  <c r="AI279" i="23"/>
  <c r="AI199" i="23"/>
  <c r="AI179" i="23"/>
  <c r="AI159" i="23"/>
  <c r="AI139" i="23"/>
  <c r="AI103" i="23"/>
  <c r="AI43" i="23"/>
  <c r="AI23" i="23"/>
  <c r="A225" i="23"/>
  <c r="C225" i="23"/>
  <c r="D225" i="23"/>
  <c r="E225" i="23"/>
  <c r="I225" i="23"/>
  <c r="J225" i="23" s="1"/>
  <c r="K225" i="23" a="1"/>
  <c r="K225" i="23" s="1"/>
  <c r="L225" i="23" s="1"/>
  <c r="N225" i="23"/>
  <c r="O225" i="23"/>
  <c r="P225" i="23"/>
  <c r="Q225" i="23" s="1"/>
  <c r="R225" i="23" s="1" a="1"/>
  <c r="R225" i="23" s="1"/>
  <c r="U225" i="23"/>
  <c r="T225" i="23"/>
  <c r="W225" i="23"/>
  <c r="X225" i="23"/>
  <c r="Z225" i="23"/>
  <c r="AA225" i="23"/>
  <c r="AB225" i="23" s="1"/>
  <c r="A226" i="23"/>
  <c r="C226" i="23"/>
  <c r="D226" i="23"/>
  <c r="E226" i="23"/>
  <c r="I226" i="23"/>
  <c r="J226" i="23" s="1"/>
  <c r="AG226" i="23" s="1"/>
  <c r="K226" i="23" a="1"/>
  <c r="K226" i="23" s="1"/>
  <c r="L226" i="23" s="1"/>
  <c r="N226" i="23"/>
  <c r="O226" i="23"/>
  <c r="P226" i="23"/>
  <c r="Q226" i="23" s="1"/>
  <c r="R226" i="23" s="1" a="1"/>
  <c r="R226" i="23" s="1"/>
  <c r="U226" i="23"/>
  <c r="T226" i="23"/>
  <c r="W226" i="23"/>
  <c r="X226" i="23"/>
  <c r="Z226" i="23" s="1"/>
  <c r="AA226" i="23"/>
  <c r="AB226" i="23" s="1"/>
  <c r="A227" i="23"/>
  <c r="C227" i="23"/>
  <c r="D227" i="23"/>
  <c r="E227" i="23"/>
  <c r="I227" i="23"/>
  <c r="J227" i="23" s="1"/>
  <c r="AG227" i="23" s="1"/>
  <c r="K227" i="23" a="1"/>
  <c r="K227" i="23" s="1"/>
  <c r="L227" i="23" s="1"/>
  <c r="M227" i="23" s="1" a="1"/>
  <c r="M227" i="23" s="1"/>
  <c r="N227" i="23"/>
  <c r="O227" i="23"/>
  <c r="P227" i="23"/>
  <c r="Q227" i="23" s="1"/>
  <c r="R227" i="23" s="1" a="1"/>
  <c r="R227" i="23" s="1"/>
  <c r="T227" i="23"/>
  <c r="W227" i="23"/>
  <c r="X227" i="23"/>
  <c r="Z227" i="23"/>
  <c r="AA227" i="23"/>
  <c r="AB227" i="23" s="1"/>
  <c r="A228" i="23"/>
  <c r="C228" i="23"/>
  <c r="D228" i="23"/>
  <c r="E228" i="23"/>
  <c r="I228" i="23"/>
  <c r="J228" i="23" s="1"/>
  <c r="AG228" i="23" s="1"/>
  <c r="K228" i="23" a="1"/>
  <c r="K228" i="23" s="1"/>
  <c r="L228" i="23" s="1"/>
  <c r="N228" i="23"/>
  <c r="O228" i="23"/>
  <c r="P228" i="23"/>
  <c r="Q228" i="23" s="1"/>
  <c r="R228" i="23" s="1" a="1"/>
  <c r="R228" i="23" s="1"/>
  <c r="U228" i="23"/>
  <c r="T228" i="23"/>
  <c r="W228" i="23"/>
  <c r="X228" i="23"/>
  <c r="Z228" i="23"/>
  <c r="AA228" i="23"/>
  <c r="AB228" i="23" s="1"/>
  <c r="A229" i="23"/>
  <c r="C229" i="23"/>
  <c r="D229" i="23"/>
  <c r="E229" i="23"/>
  <c r="I229" i="23"/>
  <c r="J229" i="23" s="1"/>
  <c r="K229" i="23" a="1"/>
  <c r="K229" i="23" s="1"/>
  <c r="L229" i="23" s="1"/>
  <c r="M229" i="23" s="1" a="1"/>
  <c r="M229" i="23" s="1"/>
  <c r="N229" i="23"/>
  <c r="O229" i="23"/>
  <c r="P229" i="23"/>
  <c r="Q229" i="23" s="1"/>
  <c r="R229" i="23" s="1" a="1"/>
  <c r="R229" i="23" s="1"/>
  <c r="T229" i="23"/>
  <c r="W229" i="23"/>
  <c r="X229" i="23"/>
  <c r="Z229" i="23"/>
  <c r="AA229" i="23"/>
  <c r="AB229" i="23" s="1"/>
  <c r="A230" i="23"/>
  <c r="C230" i="23"/>
  <c r="D230" i="23"/>
  <c r="E230" i="23"/>
  <c r="I230" i="23"/>
  <c r="J230" i="23" s="1"/>
  <c r="K230" i="23" a="1"/>
  <c r="K230" i="23" s="1"/>
  <c r="L230" i="23" s="1"/>
  <c r="M230" i="23" s="1" a="1"/>
  <c r="M230" i="23" s="1"/>
  <c r="N230" i="23"/>
  <c r="O230" i="23"/>
  <c r="P230" i="23"/>
  <c r="Q230" i="23" s="1"/>
  <c r="R230" i="23" s="1" a="1"/>
  <c r="R230" i="23" s="1"/>
  <c r="T230" i="23"/>
  <c r="W230" i="23"/>
  <c r="X230" i="23"/>
  <c r="Z230" i="23"/>
  <c r="AA230" i="23"/>
  <c r="AB230" i="23" s="1"/>
  <c r="A231" i="23"/>
  <c r="C231" i="23"/>
  <c r="D231" i="23"/>
  <c r="E231" i="23"/>
  <c r="I231" i="23"/>
  <c r="J231" i="23" s="1"/>
  <c r="K231" i="23" a="1"/>
  <c r="K231" i="23" s="1"/>
  <c r="L231" i="23" s="1"/>
  <c r="M231" i="23" s="1" a="1"/>
  <c r="M231" i="23" s="1"/>
  <c r="N231" i="23"/>
  <c r="O231" i="23"/>
  <c r="P231" i="23"/>
  <c r="Q231" i="23" s="1"/>
  <c r="R231" i="23" s="1" a="1"/>
  <c r="R231" i="23" s="1"/>
  <c r="U231" i="23"/>
  <c r="V231" i="23" s="1"/>
  <c r="T231" i="23"/>
  <c r="W231" i="23"/>
  <c r="X231" i="23"/>
  <c r="Z231" i="23" s="1"/>
  <c r="AA231" i="23"/>
  <c r="AB231" i="23" s="1"/>
  <c r="A232" i="23"/>
  <c r="C232" i="23"/>
  <c r="D232" i="23"/>
  <c r="E232" i="23"/>
  <c r="I232" i="23"/>
  <c r="J232" i="23" s="1"/>
  <c r="K232" i="23" a="1"/>
  <c r="K232" i="23" s="1"/>
  <c r="L232" i="23" s="1"/>
  <c r="M232" i="23" s="1" a="1"/>
  <c r="M232" i="23" s="1"/>
  <c r="N232" i="23"/>
  <c r="O232" i="23"/>
  <c r="P232" i="23"/>
  <c r="Q232" i="23" s="1"/>
  <c r="R232" i="23" s="1" a="1"/>
  <c r="R232" i="23" s="1"/>
  <c r="T232" i="23"/>
  <c r="W232" i="23"/>
  <c r="X232" i="23"/>
  <c r="Z232" i="23"/>
  <c r="AA232" i="23"/>
  <c r="AB232" i="23" s="1"/>
  <c r="A233" i="23"/>
  <c r="C233" i="23"/>
  <c r="D233" i="23"/>
  <c r="E233" i="23"/>
  <c r="I233" i="23"/>
  <c r="J233" i="23" s="1"/>
  <c r="AG233" i="23" s="1"/>
  <c r="K233" i="23" a="1"/>
  <c r="K233" i="23" s="1"/>
  <c r="L233" i="23" s="1"/>
  <c r="M233" i="23" s="1" a="1"/>
  <c r="M233" i="23" s="1"/>
  <c r="N233" i="23"/>
  <c r="O233" i="23"/>
  <c r="P233" i="23"/>
  <c r="Q233" i="23" s="1"/>
  <c r="R233" i="23" s="1" a="1"/>
  <c r="R233" i="23" s="1"/>
  <c r="U233" i="23"/>
  <c r="T233" i="23"/>
  <c r="W233" i="23"/>
  <c r="X233" i="23"/>
  <c r="Z233" i="23"/>
  <c r="AA233" i="23"/>
  <c r="AB233" i="23" s="1"/>
  <c r="A234" i="23"/>
  <c r="C234" i="23"/>
  <c r="D234" i="23"/>
  <c r="E234" i="23"/>
  <c r="I234" i="23"/>
  <c r="J234" i="23" s="1"/>
  <c r="K234" i="23" a="1"/>
  <c r="K234" i="23" s="1"/>
  <c r="L234" i="23" s="1"/>
  <c r="M234" i="23" s="1" a="1"/>
  <c r="M234" i="23" s="1"/>
  <c r="N234" i="23"/>
  <c r="O234" i="23"/>
  <c r="P234" i="23"/>
  <c r="Q234" i="23" s="1"/>
  <c r="R234" i="23" s="1" a="1"/>
  <c r="R234" i="23" s="1"/>
  <c r="T234" i="23"/>
  <c r="W234" i="23"/>
  <c r="X234" i="23"/>
  <c r="Z234" i="23" s="1"/>
  <c r="AA234" i="23"/>
  <c r="AB234" i="23" s="1"/>
  <c r="A235" i="23"/>
  <c r="C235" i="23"/>
  <c r="D235" i="23"/>
  <c r="E235" i="23"/>
  <c r="I235" i="23"/>
  <c r="J235" i="23" s="1"/>
  <c r="K235" i="23" a="1"/>
  <c r="K235" i="23" s="1"/>
  <c r="L235" i="23" s="1"/>
  <c r="M235" i="23" s="1" a="1"/>
  <c r="M235" i="23" s="1"/>
  <c r="N235" i="23"/>
  <c r="O235" i="23"/>
  <c r="P235" i="23"/>
  <c r="Q235" i="23" s="1"/>
  <c r="R235" i="23" s="1" a="1"/>
  <c r="R235" i="23" s="1"/>
  <c r="U235" i="23"/>
  <c r="V235" i="23" s="1"/>
  <c r="T235" i="23"/>
  <c r="W235" i="23"/>
  <c r="X235" i="23"/>
  <c r="Z235" i="23"/>
  <c r="AA235" i="23"/>
  <c r="AB235" i="23" s="1"/>
  <c r="A236" i="23"/>
  <c r="C236" i="23"/>
  <c r="D236" i="23"/>
  <c r="E236" i="23"/>
  <c r="I236" i="23"/>
  <c r="J236" i="23" s="1"/>
  <c r="AG236" i="23" s="1"/>
  <c r="K236" i="23" a="1"/>
  <c r="K236" i="23" s="1"/>
  <c r="L236" i="23" s="1"/>
  <c r="M236" i="23" s="1" a="1"/>
  <c r="M236" i="23" s="1"/>
  <c r="N236" i="23"/>
  <c r="O236" i="23"/>
  <c r="P236" i="23"/>
  <c r="Q236" i="23" s="1"/>
  <c r="U236" i="23"/>
  <c r="T236" i="23"/>
  <c r="W236" i="23"/>
  <c r="X236" i="23"/>
  <c r="Z236" i="23"/>
  <c r="AA236" i="23"/>
  <c r="AB236" i="23" s="1"/>
  <c r="A237" i="23"/>
  <c r="C237" i="23"/>
  <c r="D237" i="23"/>
  <c r="E237" i="23"/>
  <c r="I237" i="23"/>
  <c r="J237" i="23" s="1"/>
  <c r="K237" i="23" a="1"/>
  <c r="K237" i="23" s="1"/>
  <c r="N237" i="23"/>
  <c r="O237" i="23"/>
  <c r="P237" i="23"/>
  <c r="Q237" i="23" s="1"/>
  <c r="R237" i="23" s="1" a="1"/>
  <c r="R237" i="23" s="1"/>
  <c r="U237" i="23"/>
  <c r="T237" i="23"/>
  <c r="W237" i="23"/>
  <c r="X237" i="23"/>
  <c r="Z237" i="23"/>
  <c r="AA237" i="23"/>
  <c r="AB237" i="23" s="1"/>
  <c r="A238" i="23"/>
  <c r="C238" i="23"/>
  <c r="D238" i="23"/>
  <c r="E238" i="23"/>
  <c r="I238" i="23"/>
  <c r="J238" i="23" s="1"/>
  <c r="K238" i="23" a="1"/>
  <c r="K238" i="23" s="1"/>
  <c r="L238" i="23" s="1"/>
  <c r="M238" i="23" s="1" a="1"/>
  <c r="M238" i="23" s="1"/>
  <c r="N238" i="23"/>
  <c r="O238" i="23"/>
  <c r="P238" i="23"/>
  <c r="Q238" i="23" s="1"/>
  <c r="R238" i="23" s="1" a="1"/>
  <c r="R238" i="23" s="1"/>
  <c r="T238" i="23"/>
  <c r="W238" i="23"/>
  <c r="X238" i="23"/>
  <c r="Z238" i="23"/>
  <c r="AA238" i="23"/>
  <c r="AB238" i="23" s="1"/>
  <c r="A239" i="23"/>
  <c r="C239" i="23"/>
  <c r="D239" i="23"/>
  <c r="E239" i="23"/>
  <c r="I239" i="23"/>
  <c r="J239" i="23" s="1"/>
  <c r="AG239" i="23" s="1"/>
  <c r="K239" i="23" a="1"/>
  <c r="K239" i="23" s="1"/>
  <c r="N239" i="23"/>
  <c r="O239" i="23"/>
  <c r="P239" i="23"/>
  <c r="Q239" i="23" s="1"/>
  <c r="R239" i="23" s="1" a="1"/>
  <c r="R239" i="23" s="1"/>
  <c r="U239" i="23"/>
  <c r="T239" i="23"/>
  <c r="W239" i="23"/>
  <c r="X239" i="23"/>
  <c r="Z239" i="23"/>
  <c r="AA239" i="23"/>
  <c r="AB239" i="23" s="1"/>
  <c r="A240" i="23"/>
  <c r="C240" i="23"/>
  <c r="D240" i="23"/>
  <c r="E240" i="23"/>
  <c r="I240" i="23"/>
  <c r="J240" i="23" s="1"/>
  <c r="K240" i="23" a="1"/>
  <c r="K240" i="23" s="1"/>
  <c r="L240" i="23" s="1"/>
  <c r="M240" i="23" s="1" a="1"/>
  <c r="M240" i="23" s="1"/>
  <c r="N240" i="23"/>
  <c r="O240" i="23"/>
  <c r="P240" i="23"/>
  <c r="Q240" i="23" s="1"/>
  <c r="R240" i="23" s="1" a="1"/>
  <c r="R240" i="23" s="1"/>
  <c r="T240" i="23"/>
  <c r="W240" i="23"/>
  <c r="X240" i="23"/>
  <c r="Z240" i="23"/>
  <c r="AA240" i="23"/>
  <c r="AB240" i="23" s="1"/>
  <c r="A241" i="23"/>
  <c r="C241" i="23"/>
  <c r="D241" i="23"/>
  <c r="E241" i="23"/>
  <c r="I241" i="23"/>
  <c r="J241" i="23" s="1"/>
  <c r="AG241" i="23" s="1"/>
  <c r="K241" i="23" a="1"/>
  <c r="K241" i="23" s="1"/>
  <c r="L241" i="23" s="1"/>
  <c r="M241" i="23" s="1" a="1"/>
  <c r="M241" i="23" s="1"/>
  <c r="N241" i="23"/>
  <c r="O241" i="23"/>
  <c r="P241" i="23"/>
  <c r="Q241" i="23" s="1"/>
  <c r="R241" i="23" s="1" a="1"/>
  <c r="R241" i="23" s="1"/>
  <c r="V241" i="23"/>
  <c r="T241" i="23"/>
  <c r="W241" i="23"/>
  <c r="X241" i="23"/>
  <c r="Z241" i="23"/>
  <c r="AA241" i="23"/>
  <c r="AB241" i="23" s="1"/>
  <c r="A242" i="23"/>
  <c r="C242" i="23"/>
  <c r="D242" i="23"/>
  <c r="E242" i="23"/>
  <c r="I242" i="23"/>
  <c r="J242" i="23" s="1"/>
  <c r="K242" i="23" a="1"/>
  <c r="K242" i="23" s="1"/>
  <c r="L242" i="23" s="1"/>
  <c r="N242" i="23"/>
  <c r="O242" i="23"/>
  <c r="P242" i="23"/>
  <c r="Q242" i="23" s="1"/>
  <c r="R242" i="23" s="1" a="1"/>
  <c r="R242" i="23" s="1"/>
  <c r="U242" i="23"/>
  <c r="T242" i="23"/>
  <c r="W242" i="23"/>
  <c r="X242" i="23"/>
  <c r="Z242" i="23" s="1"/>
  <c r="AA242" i="23"/>
  <c r="AB242" i="23" s="1"/>
  <c r="A243" i="23"/>
  <c r="C243" i="23"/>
  <c r="D243" i="23"/>
  <c r="E243" i="23"/>
  <c r="I243" i="23"/>
  <c r="J243" i="23" s="1"/>
  <c r="AG243" i="23" s="1"/>
  <c r="K243" i="23" a="1"/>
  <c r="K243" i="23" s="1"/>
  <c r="L243" i="23" s="1"/>
  <c r="N243" i="23"/>
  <c r="O243" i="23"/>
  <c r="P243" i="23"/>
  <c r="Q243" i="23" s="1"/>
  <c r="R243" i="23" s="1" a="1"/>
  <c r="R243" i="23" s="1"/>
  <c r="U243" i="23"/>
  <c r="T243" i="23"/>
  <c r="W243" i="23"/>
  <c r="X243" i="23"/>
  <c r="Z243" i="23"/>
  <c r="AA243" i="23"/>
  <c r="AB243" i="23" s="1"/>
  <c r="A244" i="23"/>
  <c r="C244" i="23"/>
  <c r="D244" i="23"/>
  <c r="E244" i="23"/>
  <c r="I244" i="23"/>
  <c r="J244" i="23"/>
  <c r="AG244" i="23" s="1"/>
  <c r="K244" i="23" a="1"/>
  <c r="K244" i="23" s="1"/>
  <c r="L244" i="23" s="1"/>
  <c r="M244" i="23" s="1" a="1"/>
  <c r="M244" i="23" s="1"/>
  <c r="N244" i="23"/>
  <c r="O244" i="23"/>
  <c r="P244" i="23"/>
  <c r="Q244" i="23" s="1"/>
  <c r="R244" i="23" s="1" a="1"/>
  <c r="R244" i="23" s="1"/>
  <c r="V244" i="23"/>
  <c r="T244" i="23"/>
  <c r="W244" i="23"/>
  <c r="X244" i="23"/>
  <c r="Z244" i="23"/>
  <c r="AA244" i="23"/>
  <c r="AB244" i="23" s="1"/>
  <c r="A245" i="23"/>
  <c r="C245" i="23"/>
  <c r="D245" i="23"/>
  <c r="E245" i="23"/>
  <c r="I245" i="23"/>
  <c r="J245" i="23" s="1"/>
  <c r="AG245" i="23" s="1"/>
  <c r="K245" i="23" a="1"/>
  <c r="K245" i="23" s="1"/>
  <c r="L245" i="23" s="1"/>
  <c r="M245" i="23" s="1" a="1"/>
  <c r="M245" i="23" s="1"/>
  <c r="N245" i="23"/>
  <c r="O245" i="23"/>
  <c r="P245" i="23"/>
  <c r="Q245" i="23" s="1"/>
  <c r="R245" i="23" s="1" a="1"/>
  <c r="R245" i="23" s="1"/>
  <c r="T245" i="23"/>
  <c r="W245" i="23"/>
  <c r="X245" i="23"/>
  <c r="Z245" i="23"/>
  <c r="AA245" i="23"/>
  <c r="AB245" i="23" s="1"/>
  <c r="A246" i="23"/>
  <c r="C246" i="23"/>
  <c r="D246" i="23"/>
  <c r="E246" i="23"/>
  <c r="I246" i="23"/>
  <c r="J246" i="23" s="1"/>
  <c r="AG246" i="23" s="1"/>
  <c r="K246" i="23" a="1"/>
  <c r="K246" i="23" s="1"/>
  <c r="L246" i="23" s="1"/>
  <c r="N246" i="23"/>
  <c r="O246" i="23"/>
  <c r="P246" i="23"/>
  <c r="Q246" i="23" s="1"/>
  <c r="R246" i="23" s="1" a="1"/>
  <c r="R246" i="23" s="1"/>
  <c r="U246" i="23"/>
  <c r="T246" i="23"/>
  <c r="W246" i="23"/>
  <c r="X246" i="23"/>
  <c r="Z246" i="23"/>
  <c r="AA246" i="23"/>
  <c r="AB246" i="23" s="1"/>
  <c r="A247" i="23"/>
  <c r="C247" i="23"/>
  <c r="D247" i="23"/>
  <c r="E247" i="23"/>
  <c r="I247" i="23"/>
  <c r="J247" i="23" s="1"/>
  <c r="K247" i="23" a="1"/>
  <c r="K247" i="23" s="1"/>
  <c r="L247" i="23" s="1"/>
  <c r="M247" i="23" s="1" a="1"/>
  <c r="M247" i="23" s="1"/>
  <c r="N247" i="23"/>
  <c r="O247" i="23"/>
  <c r="P247" i="23"/>
  <c r="Q247" i="23" s="1"/>
  <c r="R247" i="23" s="1" a="1"/>
  <c r="R247" i="23" s="1"/>
  <c r="T247" i="23"/>
  <c r="W247" i="23"/>
  <c r="X247" i="23"/>
  <c r="Z247" i="23"/>
  <c r="AA247" i="23"/>
  <c r="AB247" i="23" s="1"/>
  <c r="A248" i="23"/>
  <c r="C248" i="23"/>
  <c r="D248" i="23"/>
  <c r="E248" i="23"/>
  <c r="I248" i="23"/>
  <c r="J248" i="23" s="1"/>
  <c r="AG248" i="23" s="1"/>
  <c r="K248" i="23" a="1"/>
  <c r="K248" i="23" s="1"/>
  <c r="L248" i="23" s="1"/>
  <c r="M248" i="23" s="1" a="1"/>
  <c r="M248" i="23" s="1"/>
  <c r="N248" i="23"/>
  <c r="O248" i="23"/>
  <c r="P248" i="23"/>
  <c r="Q248" i="23" s="1"/>
  <c r="R248" i="23" s="1" a="1"/>
  <c r="R248" i="23" s="1"/>
  <c r="V248" i="23"/>
  <c r="T248" i="23"/>
  <c r="W248" i="23"/>
  <c r="X248" i="23"/>
  <c r="Z248" i="23"/>
  <c r="AA248" i="23"/>
  <c r="AB248" i="23" s="1"/>
  <c r="A249" i="23"/>
  <c r="C249" i="23"/>
  <c r="D249" i="23"/>
  <c r="E249" i="23"/>
  <c r="I249" i="23"/>
  <c r="J249" i="23" s="1"/>
  <c r="K249" i="23" a="1"/>
  <c r="K249" i="23" s="1"/>
  <c r="L249" i="23" s="1"/>
  <c r="N249" i="23"/>
  <c r="O249" i="23"/>
  <c r="P249" i="23"/>
  <c r="Q249" i="23" s="1"/>
  <c r="R249" i="23" s="1" a="1"/>
  <c r="R249" i="23" s="1"/>
  <c r="T249" i="23"/>
  <c r="W249" i="23"/>
  <c r="X249" i="23"/>
  <c r="Z249" i="23"/>
  <c r="AA249" i="23"/>
  <c r="AB249" i="23" s="1"/>
  <c r="A250" i="23"/>
  <c r="C250" i="23"/>
  <c r="D250" i="23"/>
  <c r="E250" i="23"/>
  <c r="I250" i="23"/>
  <c r="J250" i="23" s="1"/>
  <c r="K250" i="23" a="1"/>
  <c r="K250" i="23" s="1"/>
  <c r="N250" i="23"/>
  <c r="O250" i="23"/>
  <c r="P250" i="23"/>
  <c r="Q250" i="23" s="1"/>
  <c r="R250" i="23" s="1" a="1"/>
  <c r="R250" i="23" s="1"/>
  <c r="T250" i="23"/>
  <c r="W250" i="23"/>
  <c r="X250" i="23"/>
  <c r="Z250" i="23"/>
  <c r="AA250" i="23"/>
  <c r="AB250" i="23" s="1"/>
  <c r="A251" i="23"/>
  <c r="C251" i="23"/>
  <c r="D251" i="23"/>
  <c r="E251" i="23"/>
  <c r="I251" i="23"/>
  <c r="J251" i="23" s="1"/>
  <c r="AG251" i="23" s="1"/>
  <c r="K251" i="23" a="1"/>
  <c r="K251" i="23" s="1"/>
  <c r="L251" i="23" s="1"/>
  <c r="M251" i="23" s="1" a="1"/>
  <c r="M251" i="23" s="1"/>
  <c r="N251" i="23"/>
  <c r="O251" i="23"/>
  <c r="P251" i="23"/>
  <c r="Q251" i="23" s="1"/>
  <c r="V251" i="23"/>
  <c r="T251" i="23"/>
  <c r="W251" i="23"/>
  <c r="X251" i="23"/>
  <c r="Z251" i="23" s="1"/>
  <c r="AA251" i="23"/>
  <c r="AB251" i="23" s="1"/>
  <c r="A252" i="23"/>
  <c r="C252" i="23"/>
  <c r="D252" i="23"/>
  <c r="E252" i="23"/>
  <c r="I252" i="23"/>
  <c r="J252" i="23" s="1"/>
  <c r="AG252" i="23" s="1"/>
  <c r="K252" i="23" a="1"/>
  <c r="K252" i="23" s="1"/>
  <c r="L252" i="23" s="1"/>
  <c r="M252" i="23" s="1" a="1"/>
  <c r="M252" i="23" s="1"/>
  <c r="N252" i="23"/>
  <c r="O252" i="23"/>
  <c r="P252" i="23"/>
  <c r="Q252" i="23" s="1"/>
  <c r="R252" i="23" s="1" a="1"/>
  <c r="R252" i="23" s="1"/>
  <c r="T252" i="23"/>
  <c r="W252" i="23"/>
  <c r="X252" i="23"/>
  <c r="Z252" i="23"/>
  <c r="AA252" i="23"/>
  <c r="AB252" i="23" s="1"/>
  <c r="A253" i="23"/>
  <c r="C253" i="23"/>
  <c r="D253" i="23"/>
  <c r="E253" i="23"/>
  <c r="I253" i="23"/>
  <c r="J253" i="23"/>
  <c r="AG253" i="23" s="1"/>
  <c r="K253" i="23" a="1"/>
  <c r="K253" i="23" s="1"/>
  <c r="L253" i="23" s="1"/>
  <c r="M253" i="23" s="1" a="1"/>
  <c r="M253" i="23" s="1"/>
  <c r="N253" i="23"/>
  <c r="O253" i="23"/>
  <c r="P253" i="23"/>
  <c r="Q253" i="23" s="1"/>
  <c r="R253" i="23" s="1" a="1"/>
  <c r="R253" i="23" s="1"/>
  <c r="T253" i="23"/>
  <c r="W253" i="23"/>
  <c r="X253" i="23"/>
  <c r="Z253" i="23"/>
  <c r="AA253" i="23"/>
  <c r="AB253" i="23" s="1"/>
  <c r="A254" i="23"/>
  <c r="C254" i="23"/>
  <c r="D254" i="23"/>
  <c r="E254" i="23"/>
  <c r="I254" i="23"/>
  <c r="J254" i="23" s="1"/>
  <c r="AG254" i="23" s="1"/>
  <c r="K254" i="23" a="1"/>
  <c r="K254" i="23" s="1"/>
  <c r="L254" i="23" s="1"/>
  <c r="M254" i="23" s="1" a="1"/>
  <c r="M254" i="23" s="1"/>
  <c r="N254" i="23"/>
  <c r="O254" i="23"/>
  <c r="P254" i="23"/>
  <c r="Q254" i="23" s="1"/>
  <c r="R254" i="23" s="1" a="1"/>
  <c r="R254" i="23" s="1"/>
  <c r="T254" i="23"/>
  <c r="W254" i="23"/>
  <c r="X254" i="23"/>
  <c r="Z254" i="23" s="1"/>
  <c r="AA254" i="23"/>
  <c r="AB254" i="23" s="1"/>
  <c r="A255" i="23"/>
  <c r="C255" i="23"/>
  <c r="D255" i="23"/>
  <c r="E255" i="23"/>
  <c r="I255" i="23"/>
  <c r="J255" i="23" s="1"/>
  <c r="K255" i="23" a="1"/>
  <c r="K255" i="23" s="1"/>
  <c r="N255" i="23"/>
  <c r="O255" i="23"/>
  <c r="P255" i="23"/>
  <c r="Q255" i="23" s="1"/>
  <c r="R255" i="23" s="1" a="1"/>
  <c r="R255" i="23" s="1"/>
  <c r="V255" i="23"/>
  <c r="T255" i="23"/>
  <c r="W255" i="23"/>
  <c r="X255" i="23"/>
  <c r="Z255" i="23"/>
  <c r="AA255" i="23"/>
  <c r="AB255" i="23" s="1"/>
  <c r="A256" i="23"/>
  <c r="C256" i="23"/>
  <c r="D256" i="23"/>
  <c r="E256" i="23"/>
  <c r="I256" i="23"/>
  <c r="J256" i="23" s="1"/>
  <c r="AG256" i="23" s="1"/>
  <c r="K256" i="23" a="1"/>
  <c r="K256" i="23" s="1"/>
  <c r="L256" i="23" s="1"/>
  <c r="M256" i="23" s="1" a="1"/>
  <c r="M256" i="23" s="1"/>
  <c r="N256" i="23"/>
  <c r="O256" i="23"/>
  <c r="P256" i="23"/>
  <c r="Q256" i="23" s="1"/>
  <c r="R256" i="23" s="1" a="1"/>
  <c r="R256" i="23" s="1"/>
  <c r="T256" i="23"/>
  <c r="W256" i="23"/>
  <c r="X256" i="23"/>
  <c r="Z256" i="23"/>
  <c r="AA256" i="23"/>
  <c r="AB256" i="23" s="1"/>
  <c r="A257" i="23"/>
  <c r="C257" i="23"/>
  <c r="D257" i="23"/>
  <c r="E257" i="23"/>
  <c r="I257" i="23"/>
  <c r="J257" i="23" s="1"/>
  <c r="K257" i="23" a="1"/>
  <c r="K257" i="23" s="1"/>
  <c r="L257" i="23" s="1"/>
  <c r="N257" i="23"/>
  <c r="O257" i="23"/>
  <c r="P257" i="23"/>
  <c r="Q257" i="23" s="1"/>
  <c r="R257" i="23" s="1" a="1"/>
  <c r="R257" i="23" s="1"/>
  <c r="U257" i="23"/>
  <c r="T257" i="23"/>
  <c r="W257" i="23"/>
  <c r="X257" i="23"/>
  <c r="Z257" i="23"/>
  <c r="AA257" i="23"/>
  <c r="AB257" i="23" s="1"/>
  <c r="A258" i="23"/>
  <c r="C258" i="23"/>
  <c r="D258" i="23"/>
  <c r="E258" i="23"/>
  <c r="I258" i="23"/>
  <c r="J258" i="23" s="1"/>
  <c r="AG258" i="23" s="1"/>
  <c r="K258" i="23" a="1"/>
  <c r="K258" i="23" s="1"/>
  <c r="N258" i="23"/>
  <c r="O258" i="23"/>
  <c r="P258" i="23"/>
  <c r="Q258" i="23" s="1"/>
  <c r="R258" i="23" s="1" a="1"/>
  <c r="R258" i="23" s="1"/>
  <c r="T258" i="23"/>
  <c r="W258" i="23"/>
  <c r="X258" i="23"/>
  <c r="Z258" i="23"/>
  <c r="AA258" i="23"/>
  <c r="AB258" i="23" s="1"/>
  <c r="A259" i="23"/>
  <c r="C259" i="23"/>
  <c r="D259" i="23"/>
  <c r="E259" i="23"/>
  <c r="I259" i="23"/>
  <c r="J259" i="23" s="1"/>
  <c r="AG259" i="23" s="1"/>
  <c r="K259" i="23" a="1"/>
  <c r="K259" i="23" s="1"/>
  <c r="N259" i="23"/>
  <c r="O259" i="23"/>
  <c r="P259" i="23"/>
  <c r="Q259" i="23" s="1"/>
  <c r="R259" i="23" s="1" a="1"/>
  <c r="R259" i="23" s="1"/>
  <c r="T259" i="23"/>
  <c r="W259" i="23"/>
  <c r="X259" i="23"/>
  <c r="Z259" i="23"/>
  <c r="AA259" i="23"/>
  <c r="AB259" i="23" s="1"/>
  <c r="A260" i="23"/>
  <c r="C260" i="23"/>
  <c r="D260" i="23"/>
  <c r="E260" i="23"/>
  <c r="I260" i="23"/>
  <c r="J260" i="23"/>
  <c r="AG260" i="23" s="1"/>
  <c r="K260" i="23" a="1"/>
  <c r="K260" i="23" s="1"/>
  <c r="L260" i="23" s="1"/>
  <c r="M260" i="23" s="1" a="1"/>
  <c r="M260" i="23" s="1"/>
  <c r="N260" i="23"/>
  <c r="O260" i="23"/>
  <c r="P260" i="23"/>
  <c r="Q260" i="23" s="1"/>
  <c r="R260" i="23" s="1" a="1"/>
  <c r="R260" i="23" s="1"/>
  <c r="V260" i="23"/>
  <c r="T260" i="23"/>
  <c r="W260" i="23"/>
  <c r="X260" i="23"/>
  <c r="Z260" i="23"/>
  <c r="AA260" i="23"/>
  <c r="AB260" i="23" s="1"/>
  <c r="A261" i="23"/>
  <c r="C261" i="23"/>
  <c r="D261" i="23"/>
  <c r="E261" i="23"/>
  <c r="I261" i="23"/>
  <c r="J261" i="23" s="1"/>
  <c r="K261" i="23" a="1"/>
  <c r="K261" i="23" s="1"/>
  <c r="L261" i="23" s="1"/>
  <c r="M261" i="23" s="1" a="1"/>
  <c r="M261" i="23" s="1"/>
  <c r="N261" i="23"/>
  <c r="O261" i="23"/>
  <c r="P261" i="23"/>
  <c r="Q261" i="23" s="1"/>
  <c r="R261" i="23" s="1" a="1"/>
  <c r="R261" i="23" s="1"/>
  <c r="V261" i="23"/>
  <c r="T261" i="23"/>
  <c r="W261" i="23"/>
  <c r="X261" i="23"/>
  <c r="Z261" i="23"/>
  <c r="AA261" i="23"/>
  <c r="AB261" i="23" s="1"/>
  <c r="A262" i="23"/>
  <c r="C262" i="23"/>
  <c r="D262" i="23"/>
  <c r="E262" i="23"/>
  <c r="I262" i="23"/>
  <c r="J262" i="23" s="1"/>
  <c r="AG262" i="23" s="1"/>
  <c r="K262" i="23" a="1"/>
  <c r="K262" i="23" s="1"/>
  <c r="N262" i="23"/>
  <c r="O262" i="23"/>
  <c r="P262" i="23"/>
  <c r="Q262" i="23" s="1"/>
  <c r="R262" i="23" s="1" a="1"/>
  <c r="R262" i="23" s="1"/>
  <c r="U262" i="23"/>
  <c r="T262" i="23"/>
  <c r="W262" i="23"/>
  <c r="X262" i="23"/>
  <c r="Z262" i="23"/>
  <c r="AA262" i="23"/>
  <c r="AB262" i="23" s="1"/>
  <c r="A263" i="23"/>
  <c r="C263" i="23"/>
  <c r="D263" i="23"/>
  <c r="E263" i="23"/>
  <c r="I263" i="23"/>
  <c r="J263" i="23" s="1"/>
  <c r="K263" i="23" a="1"/>
  <c r="K263" i="23" s="1"/>
  <c r="L263" i="23" s="1"/>
  <c r="M263" i="23" s="1" a="1"/>
  <c r="M263" i="23" s="1"/>
  <c r="N263" i="23"/>
  <c r="O263" i="23"/>
  <c r="P263" i="23"/>
  <c r="Q263" i="23" s="1"/>
  <c r="R263" i="23" s="1" a="1"/>
  <c r="R263" i="23" s="1"/>
  <c r="T263" i="23"/>
  <c r="U263" i="23"/>
  <c r="W263" i="23"/>
  <c r="X263" i="23"/>
  <c r="Z263" i="23" s="1"/>
  <c r="AA263" i="23"/>
  <c r="AB263" i="23" s="1"/>
  <c r="A264" i="23"/>
  <c r="C264" i="23"/>
  <c r="D264" i="23"/>
  <c r="E264" i="23"/>
  <c r="I264" i="23"/>
  <c r="J264" i="23" s="1"/>
  <c r="AG264" i="23" s="1"/>
  <c r="K264" i="23" a="1"/>
  <c r="K264" i="23" s="1"/>
  <c r="N264" i="23"/>
  <c r="O264" i="23"/>
  <c r="P264" i="23"/>
  <c r="Q264" i="23" s="1"/>
  <c r="R264" i="23" s="1" a="1"/>
  <c r="R264" i="23" s="1"/>
  <c r="T264" i="23"/>
  <c r="W264" i="23"/>
  <c r="X264" i="23"/>
  <c r="Z264" i="23"/>
  <c r="AA264" i="23"/>
  <c r="AB264" i="23" s="1"/>
  <c r="A265" i="23"/>
  <c r="C265" i="23"/>
  <c r="D265" i="23"/>
  <c r="E265" i="23"/>
  <c r="I265" i="23"/>
  <c r="J265" i="23" s="1"/>
  <c r="K265" i="23" a="1"/>
  <c r="K265" i="23" s="1"/>
  <c r="L265" i="23" s="1"/>
  <c r="N265" i="23"/>
  <c r="O265" i="23"/>
  <c r="P265" i="23"/>
  <c r="Q265" i="23" s="1"/>
  <c r="R265" i="23" s="1" a="1"/>
  <c r="R265" i="23" s="1"/>
  <c r="U265" i="23"/>
  <c r="V265" i="23" s="1"/>
  <c r="T265" i="23"/>
  <c r="W265" i="23"/>
  <c r="X265" i="23"/>
  <c r="Z265" i="23"/>
  <c r="AA265" i="23"/>
  <c r="AB265" i="23" s="1"/>
  <c r="A266" i="23"/>
  <c r="C266" i="23"/>
  <c r="D266" i="23"/>
  <c r="E266" i="23"/>
  <c r="I266" i="23"/>
  <c r="J266" i="23" s="1"/>
  <c r="AG266" i="23" s="1"/>
  <c r="K266" i="23" a="1"/>
  <c r="K266" i="23" s="1"/>
  <c r="L266" i="23" s="1"/>
  <c r="N266" i="23"/>
  <c r="O266" i="23"/>
  <c r="P266" i="23"/>
  <c r="Q266" i="23" s="1"/>
  <c r="R266" i="23" s="1" a="1"/>
  <c r="R266" i="23" s="1"/>
  <c r="V266" i="23"/>
  <c r="T266" i="23"/>
  <c r="W266" i="23"/>
  <c r="X266" i="23"/>
  <c r="Z266" i="23"/>
  <c r="AA266" i="23"/>
  <c r="AB266" i="23" s="1"/>
  <c r="A267" i="23"/>
  <c r="C267" i="23"/>
  <c r="D267" i="23"/>
  <c r="E267" i="23"/>
  <c r="I267" i="23"/>
  <c r="J267" i="23" s="1"/>
  <c r="K267" i="23" a="1"/>
  <c r="K267" i="23" s="1"/>
  <c r="L267" i="23" s="1"/>
  <c r="M267" i="23" s="1" a="1"/>
  <c r="M267" i="23" s="1"/>
  <c r="N267" i="23"/>
  <c r="O267" i="23"/>
  <c r="P267" i="23"/>
  <c r="Q267" i="23" s="1"/>
  <c r="R267" i="23" s="1" a="1"/>
  <c r="R267" i="23" s="1"/>
  <c r="U267" i="23"/>
  <c r="T267" i="23"/>
  <c r="W267" i="23"/>
  <c r="X267" i="23"/>
  <c r="Z267" i="23"/>
  <c r="AA267" i="23"/>
  <c r="AB267" i="23" s="1"/>
  <c r="A268" i="23"/>
  <c r="C268" i="23"/>
  <c r="D268" i="23"/>
  <c r="E268" i="23"/>
  <c r="I268" i="23"/>
  <c r="J268" i="23" s="1"/>
  <c r="AG268" i="23" s="1"/>
  <c r="K268" i="23" a="1"/>
  <c r="K268" i="23" s="1"/>
  <c r="L268" i="23" s="1"/>
  <c r="N268" i="23"/>
  <c r="O268" i="23"/>
  <c r="P268" i="23"/>
  <c r="Q268" i="23" s="1"/>
  <c r="R268" i="23" s="1" a="1"/>
  <c r="R268" i="23" s="1"/>
  <c r="U268" i="23"/>
  <c r="V268" i="23" s="1"/>
  <c r="T268" i="23"/>
  <c r="W268" i="23"/>
  <c r="X268" i="23"/>
  <c r="Z268" i="23"/>
  <c r="AA268" i="23"/>
  <c r="AB268" i="23" s="1"/>
  <c r="A269" i="23"/>
  <c r="C269" i="23"/>
  <c r="D269" i="23"/>
  <c r="E269" i="23"/>
  <c r="I269" i="23"/>
  <c r="J269" i="23" s="1"/>
  <c r="K269" i="23" a="1"/>
  <c r="K269" i="23" s="1"/>
  <c r="L269" i="23" s="1"/>
  <c r="M269" i="23" s="1" a="1"/>
  <c r="M269" i="23" s="1"/>
  <c r="N269" i="23"/>
  <c r="O269" i="23"/>
  <c r="P269" i="23"/>
  <c r="Q269" i="23" s="1"/>
  <c r="R269" i="23" s="1" a="1"/>
  <c r="R269" i="23" s="1"/>
  <c r="T269" i="23"/>
  <c r="U269" i="23"/>
  <c r="W269" i="23"/>
  <c r="X269" i="23"/>
  <c r="Z269" i="23"/>
  <c r="AA269" i="23"/>
  <c r="AB269" i="23" s="1"/>
  <c r="A270" i="23"/>
  <c r="C270" i="23"/>
  <c r="D270" i="23"/>
  <c r="E270" i="23"/>
  <c r="I270" i="23"/>
  <c r="J270" i="23" s="1"/>
  <c r="AG270" i="23" s="1"/>
  <c r="K270" i="23" a="1"/>
  <c r="K270" i="23" s="1"/>
  <c r="N270" i="23"/>
  <c r="O270" i="23"/>
  <c r="P270" i="23"/>
  <c r="Q270" i="23" s="1"/>
  <c r="R270" i="23" s="1" a="1"/>
  <c r="R270" i="23" s="1"/>
  <c r="T270" i="23"/>
  <c r="W270" i="23"/>
  <c r="X270" i="23"/>
  <c r="Z270" i="23"/>
  <c r="AA270" i="23"/>
  <c r="AB270" i="23" s="1"/>
  <c r="A271" i="23"/>
  <c r="C271" i="23"/>
  <c r="D271" i="23"/>
  <c r="E271" i="23"/>
  <c r="I271" i="23"/>
  <c r="J271" i="23" s="1"/>
  <c r="K271" i="23" a="1"/>
  <c r="K271" i="23" s="1"/>
  <c r="L271" i="23" s="1"/>
  <c r="M271" i="23" s="1" a="1"/>
  <c r="M271" i="23" s="1"/>
  <c r="N271" i="23"/>
  <c r="O271" i="23"/>
  <c r="P271" i="23"/>
  <c r="Q271" i="23" s="1"/>
  <c r="R271" i="23" s="1" a="1"/>
  <c r="R271" i="23" s="1"/>
  <c r="T271" i="23"/>
  <c r="U271" i="23"/>
  <c r="W271" i="23"/>
  <c r="X271" i="23"/>
  <c r="Z271" i="23" s="1"/>
  <c r="AA271" i="23"/>
  <c r="AB271" i="23" s="1"/>
  <c r="A272" i="23"/>
  <c r="C272" i="23"/>
  <c r="D272" i="23"/>
  <c r="E272" i="23"/>
  <c r="I272" i="23"/>
  <c r="J272" i="23" s="1"/>
  <c r="K272" i="23" a="1"/>
  <c r="K272" i="23" s="1"/>
  <c r="L272" i="23" s="1"/>
  <c r="M272" i="23" s="1" a="1"/>
  <c r="M272" i="23" s="1"/>
  <c r="N272" i="23"/>
  <c r="O272" i="23"/>
  <c r="P272" i="23"/>
  <c r="Q272" i="23" s="1"/>
  <c r="R272" i="23" s="1" a="1"/>
  <c r="R272" i="23" s="1"/>
  <c r="T272" i="23"/>
  <c r="U272" i="23"/>
  <c r="W272" i="23"/>
  <c r="X272" i="23"/>
  <c r="Z272" i="23" s="1"/>
  <c r="AA272" i="23"/>
  <c r="AB272" i="23" s="1"/>
  <c r="A273" i="23"/>
  <c r="C273" i="23"/>
  <c r="D273" i="23"/>
  <c r="E273" i="23"/>
  <c r="I273" i="23"/>
  <c r="J273" i="23" s="1"/>
  <c r="K273" i="23" a="1"/>
  <c r="K273" i="23" s="1"/>
  <c r="N273" i="23"/>
  <c r="O273" i="23"/>
  <c r="P273" i="23"/>
  <c r="Q273" i="23" s="1"/>
  <c r="R273" i="23" s="1" a="1"/>
  <c r="R273" i="23" s="1"/>
  <c r="V273" i="23"/>
  <c r="T273" i="23"/>
  <c r="W273" i="23"/>
  <c r="X273" i="23"/>
  <c r="Z273" i="23"/>
  <c r="AA273" i="23"/>
  <c r="AB273" i="23" s="1"/>
  <c r="A274" i="23"/>
  <c r="C274" i="23"/>
  <c r="D274" i="23"/>
  <c r="E274" i="23"/>
  <c r="I274" i="23"/>
  <c r="J274" i="23" s="1"/>
  <c r="K274" i="23" a="1"/>
  <c r="K274" i="23" s="1"/>
  <c r="L274" i="23" s="1"/>
  <c r="M274" i="23" s="1" a="1"/>
  <c r="M274" i="23" s="1"/>
  <c r="N274" i="23"/>
  <c r="O274" i="23"/>
  <c r="P274" i="23"/>
  <c r="Q274" i="23" s="1"/>
  <c r="R274" i="23" s="1" a="1"/>
  <c r="R274" i="23" s="1"/>
  <c r="U274" i="23"/>
  <c r="T274" i="23"/>
  <c r="W274" i="23"/>
  <c r="X274" i="23"/>
  <c r="Z274" i="23"/>
  <c r="AA274" i="23"/>
  <c r="AB274" i="23" s="1"/>
  <c r="A275" i="23"/>
  <c r="C275" i="23"/>
  <c r="D275" i="23"/>
  <c r="E275" i="23"/>
  <c r="I275" i="23"/>
  <c r="J275" i="23" s="1"/>
  <c r="K275" i="23" a="1"/>
  <c r="K275" i="23" s="1"/>
  <c r="L275" i="23" s="1"/>
  <c r="M275" i="23" s="1" a="1"/>
  <c r="M275" i="23" s="1"/>
  <c r="N275" i="23"/>
  <c r="O275" i="23"/>
  <c r="P275" i="23"/>
  <c r="Q275" i="23" s="1"/>
  <c r="R275" i="23" s="1" a="1"/>
  <c r="R275" i="23" s="1"/>
  <c r="U275" i="23"/>
  <c r="T275" i="23"/>
  <c r="W275" i="23"/>
  <c r="X275" i="23"/>
  <c r="Z275" i="23"/>
  <c r="AA275" i="23"/>
  <c r="AB275" i="23" s="1"/>
  <c r="A276" i="23"/>
  <c r="C276" i="23"/>
  <c r="D276" i="23"/>
  <c r="E276" i="23"/>
  <c r="I276" i="23"/>
  <c r="J276" i="23" s="1"/>
  <c r="K276" i="23" a="1"/>
  <c r="K276" i="23" s="1"/>
  <c r="L276" i="23" s="1"/>
  <c r="M276" i="23" s="1" a="1"/>
  <c r="M276" i="23" s="1"/>
  <c r="N276" i="23"/>
  <c r="O276" i="23"/>
  <c r="P276" i="23"/>
  <c r="Q276" i="23" s="1"/>
  <c r="R276" i="23" s="1" a="1"/>
  <c r="R276" i="23" s="1"/>
  <c r="T276" i="23"/>
  <c r="W276" i="23"/>
  <c r="X276" i="23"/>
  <c r="Z276" i="23"/>
  <c r="AA276" i="23"/>
  <c r="AB276" i="23" s="1"/>
  <c r="A277" i="23"/>
  <c r="C277" i="23"/>
  <c r="D277" i="23"/>
  <c r="E277" i="23"/>
  <c r="I277" i="23"/>
  <c r="J277" i="23" s="1"/>
  <c r="K277" i="23" a="1"/>
  <c r="K277" i="23" s="1"/>
  <c r="L277" i="23" s="1"/>
  <c r="N277" i="23"/>
  <c r="O277" i="23"/>
  <c r="P277" i="23"/>
  <c r="Q277" i="23" s="1"/>
  <c r="R277" i="23" s="1" a="1"/>
  <c r="R277" i="23" s="1"/>
  <c r="T277" i="23"/>
  <c r="W277" i="23"/>
  <c r="X277" i="23"/>
  <c r="Z277" i="23"/>
  <c r="AA277" i="23"/>
  <c r="AB277" i="23" s="1"/>
  <c r="A278" i="23"/>
  <c r="C278" i="23"/>
  <c r="D278" i="23"/>
  <c r="E278" i="23"/>
  <c r="I278" i="23"/>
  <c r="J278" i="23" s="1"/>
  <c r="AG278" i="23" s="1"/>
  <c r="K278" i="23" a="1"/>
  <c r="K278" i="23" s="1"/>
  <c r="L278" i="23" s="1"/>
  <c r="M278" i="23" s="1" a="1"/>
  <c r="M278" i="23" s="1"/>
  <c r="N278" i="23"/>
  <c r="O278" i="23"/>
  <c r="P278" i="23"/>
  <c r="Q278" i="23" s="1"/>
  <c r="R278" i="23" s="1" a="1"/>
  <c r="R278" i="23" s="1"/>
  <c r="T278" i="23"/>
  <c r="W278" i="23"/>
  <c r="X278" i="23"/>
  <c r="Z278" i="23"/>
  <c r="AA278" i="23"/>
  <c r="AB278" i="23" s="1"/>
  <c r="A279" i="23"/>
  <c r="C279" i="23"/>
  <c r="D279" i="23"/>
  <c r="E279" i="23"/>
  <c r="I279" i="23"/>
  <c r="J279" i="23" s="1"/>
  <c r="K279" i="23" a="1"/>
  <c r="K279" i="23" s="1"/>
  <c r="L279" i="23" s="1"/>
  <c r="M279" i="23" s="1" a="1"/>
  <c r="M279" i="23" s="1"/>
  <c r="N279" i="23"/>
  <c r="O279" i="23"/>
  <c r="P279" i="23"/>
  <c r="Q279" i="23" s="1"/>
  <c r="R279" i="23" s="1" a="1"/>
  <c r="R279" i="23" s="1"/>
  <c r="U279" i="23"/>
  <c r="T279" i="23"/>
  <c r="W279" i="23"/>
  <c r="X279" i="23"/>
  <c r="Z279" i="23" s="1"/>
  <c r="AA279" i="23"/>
  <c r="AB279" i="23" s="1"/>
  <c r="A280" i="23"/>
  <c r="C280" i="23"/>
  <c r="D280" i="23"/>
  <c r="E280" i="23"/>
  <c r="I280" i="23"/>
  <c r="J280" i="23" s="1"/>
  <c r="K280" i="23" a="1"/>
  <c r="K280" i="23" s="1"/>
  <c r="L280" i="23" s="1"/>
  <c r="M280" i="23" s="1" a="1"/>
  <c r="M280" i="23" s="1"/>
  <c r="N280" i="23"/>
  <c r="O280" i="23"/>
  <c r="P280" i="23"/>
  <c r="Q280" i="23" s="1"/>
  <c r="R280" i="23" s="1" a="1"/>
  <c r="R280" i="23" s="1"/>
  <c r="T280" i="23"/>
  <c r="W280" i="23"/>
  <c r="X280" i="23"/>
  <c r="Z280" i="23"/>
  <c r="AA280" i="23"/>
  <c r="AB280" i="23" s="1"/>
  <c r="A281" i="23"/>
  <c r="C281" i="23"/>
  <c r="D281" i="23"/>
  <c r="E281" i="23"/>
  <c r="I281" i="23"/>
  <c r="J281" i="23" s="1"/>
  <c r="K281" i="23" a="1"/>
  <c r="K281" i="23" s="1"/>
  <c r="L281" i="23" s="1"/>
  <c r="M281" i="23" s="1" a="1"/>
  <c r="M281" i="23" s="1"/>
  <c r="N281" i="23"/>
  <c r="O281" i="23"/>
  <c r="P281" i="23"/>
  <c r="Q281" i="23" s="1"/>
  <c r="R281" i="23" s="1" a="1"/>
  <c r="R281" i="23" s="1"/>
  <c r="T281" i="23"/>
  <c r="W281" i="23"/>
  <c r="X281" i="23"/>
  <c r="Z281" i="23"/>
  <c r="AA281" i="23"/>
  <c r="AB281" i="23" s="1"/>
  <c r="A282" i="23"/>
  <c r="C282" i="23"/>
  <c r="D282" i="23"/>
  <c r="E282" i="23"/>
  <c r="I282" i="23"/>
  <c r="J282" i="23" s="1"/>
  <c r="K282" i="23" a="1"/>
  <c r="K282" i="23" s="1"/>
  <c r="L282" i="23" s="1"/>
  <c r="M282" i="23" s="1" a="1"/>
  <c r="M282" i="23" s="1"/>
  <c r="N282" i="23"/>
  <c r="O282" i="23"/>
  <c r="P282" i="23"/>
  <c r="Q282" i="23" s="1"/>
  <c r="R282" i="23" s="1" a="1"/>
  <c r="R282" i="23" s="1"/>
  <c r="T282" i="23"/>
  <c r="W282" i="23"/>
  <c r="X282" i="23"/>
  <c r="AA282" i="23"/>
  <c r="AB282" i="23" s="1"/>
  <c r="A283" i="23"/>
  <c r="C283" i="23"/>
  <c r="D283" i="23"/>
  <c r="E283" i="23"/>
  <c r="I283" i="23"/>
  <c r="J283" i="23" s="1"/>
  <c r="AG283" i="23" s="1"/>
  <c r="K283" i="23" a="1"/>
  <c r="K283" i="23" s="1"/>
  <c r="L283" i="23" s="1"/>
  <c r="N283" i="23"/>
  <c r="O283" i="23"/>
  <c r="P283" i="23"/>
  <c r="Q283" i="23" s="1"/>
  <c r="R283" i="23" s="1" a="1"/>
  <c r="R283" i="23" s="1"/>
  <c r="U283" i="23"/>
  <c r="T283" i="23"/>
  <c r="W283" i="23"/>
  <c r="X283" i="23"/>
  <c r="Z283" i="23"/>
  <c r="AA283" i="23"/>
  <c r="AB283" i="23" s="1"/>
  <c r="A284" i="23"/>
  <c r="C284" i="23"/>
  <c r="D284" i="23"/>
  <c r="E284" i="23"/>
  <c r="I284" i="23"/>
  <c r="J284" i="23" s="1"/>
  <c r="AG284" i="23" s="1"/>
  <c r="K284" i="23" a="1"/>
  <c r="K284" i="23" s="1"/>
  <c r="L284" i="23" s="1"/>
  <c r="M284" i="23" s="1" a="1"/>
  <c r="M284" i="23" s="1"/>
  <c r="N284" i="23"/>
  <c r="O284" i="23"/>
  <c r="P284" i="23"/>
  <c r="Q284" i="23" s="1"/>
  <c r="R284" i="23" s="1" a="1"/>
  <c r="R284" i="23" s="1"/>
  <c r="T284" i="23"/>
  <c r="W284" i="23"/>
  <c r="X284" i="23"/>
  <c r="Z284" i="23"/>
  <c r="AA284" i="23"/>
  <c r="AB284" i="23" s="1"/>
  <c r="A285" i="23"/>
  <c r="C285" i="23"/>
  <c r="D285" i="23"/>
  <c r="E285" i="23"/>
  <c r="I285" i="23"/>
  <c r="J285" i="23" s="1"/>
  <c r="K285" i="23" a="1"/>
  <c r="K285" i="23" s="1"/>
  <c r="L285" i="23" s="1"/>
  <c r="M285" i="23" s="1" a="1"/>
  <c r="M285" i="23" s="1"/>
  <c r="N285" i="23"/>
  <c r="O285" i="23"/>
  <c r="P285" i="23"/>
  <c r="Q285" i="23" s="1"/>
  <c r="R285" i="23" s="1" a="1"/>
  <c r="R285" i="23" s="1"/>
  <c r="U285" i="23"/>
  <c r="T285" i="23"/>
  <c r="W285" i="23"/>
  <c r="X285" i="23"/>
  <c r="Z285" i="23"/>
  <c r="AA285" i="23"/>
  <c r="AB285" i="23" s="1"/>
  <c r="A286" i="23"/>
  <c r="C286" i="23"/>
  <c r="D286" i="23"/>
  <c r="E286" i="23"/>
  <c r="I286" i="23"/>
  <c r="J286" i="23"/>
  <c r="AG286" i="23" s="1"/>
  <c r="K286" i="23" a="1"/>
  <c r="K286" i="23" s="1"/>
  <c r="L286" i="23" s="1"/>
  <c r="M286" i="23" s="1" a="1"/>
  <c r="M286" i="23" s="1"/>
  <c r="N286" i="23"/>
  <c r="O286" i="23"/>
  <c r="P286" i="23"/>
  <c r="Q286" i="23" s="1"/>
  <c r="R286" i="23" s="1" a="1"/>
  <c r="R286" i="23" s="1"/>
  <c r="T286" i="23"/>
  <c r="W286" i="23"/>
  <c r="X286" i="23"/>
  <c r="Z286" i="23"/>
  <c r="AA286" i="23"/>
  <c r="AB286" i="23" s="1"/>
  <c r="A287" i="23"/>
  <c r="C287" i="23"/>
  <c r="D287" i="23"/>
  <c r="E287" i="23"/>
  <c r="I287" i="23"/>
  <c r="J287" i="23" s="1"/>
  <c r="K287" i="23" a="1"/>
  <c r="K287" i="23" s="1"/>
  <c r="L287" i="23" s="1"/>
  <c r="M287" i="23" s="1" a="1"/>
  <c r="M287" i="23" s="1"/>
  <c r="N287" i="23"/>
  <c r="O287" i="23"/>
  <c r="P287" i="23"/>
  <c r="Q287" i="23" s="1"/>
  <c r="R287" i="23" s="1" a="1"/>
  <c r="R287" i="23" s="1"/>
  <c r="U287" i="23"/>
  <c r="V287" i="23" s="1"/>
  <c r="T287" i="23"/>
  <c r="W287" i="23"/>
  <c r="X287" i="23"/>
  <c r="Z287" i="23" s="1"/>
  <c r="AA287" i="23"/>
  <c r="AB287" i="23" s="1"/>
  <c r="A288" i="23"/>
  <c r="C288" i="23"/>
  <c r="D288" i="23"/>
  <c r="E288" i="23"/>
  <c r="I288" i="23"/>
  <c r="J288" i="23" s="1"/>
  <c r="K288" i="23" a="1"/>
  <c r="K288" i="23" s="1"/>
  <c r="L288" i="23" s="1"/>
  <c r="M288" i="23" s="1" a="1"/>
  <c r="M288" i="23" s="1"/>
  <c r="N288" i="23"/>
  <c r="O288" i="23"/>
  <c r="P288" i="23"/>
  <c r="Q288" i="23" s="1"/>
  <c r="R288" i="23" s="1" a="1"/>
  <c r="R288" i="23" s="1"/>
  <c r="V288" i="23"/>
  <c r="T288" i="23"/>
  <c r="W288" i="23"/>
  <c r="X288" i="23"/>
  <c r="Z288" i="23" s="1"/>
  <c r="AA288" i="23"/>
  <c r="AB288" i="23" s="1"/>
  <c r="A289" i="23"/>
  <c r="C289" i="23"/>
  <c r="D289" i="23"/>
  <c r="E289" i="23"/>
  <c r="I289" i="23"/>
  <c r="J289" i="23" s="1"/>
  <c r="AG289" i="23" s="1"/>
  <c r="K289" i="23" a="1"/>
  <c r="K289" i="23" s="1"/>
  <c r="L289" i="23" s="1"/>
  <c r="N289" i="23"/>
  <c r="O289" i="23"/>
  <c r="P289" i="23"/>
  <c r="Q289" i="23" s="1"/>
  <c r="R289" i="23" s="1" a="1"/>
  <c r="R289" i="23" s="1"/>
  <c r="T289" i="23"/>
  <c r="U289" i="23"/>
  <c r="W289" i="23"/>
  <c r="X289" i="23"/>
  <c r="Z289" i="23"/>
  <c r="AA289" i="23"/>
  <c r="AB289" i="23" s="1"/>
  <c r="A290" i="23"/>
  <c r="C290" i="23"/>
  <c r="D290" i="23"/>
  <c r="E290" i="23"/>
  <c r="I290" i="23"/>
  <c r="J290" i="23" s="1"/>
  <c r="K290" i="23" a="1"/>
  <c r="K290" i="23" s="1"/>
  <c r="L290" i="23" s="1"/>
  <c r="M290" i="23" s="1" a="1"/>
  <c r="M290" i="23" s="1"/>
  <c r="N290" i="23"/>
  <c r="O290" i="23"/>
  <c r="P290" i="23"/>
  <c r="Q290" i="23" s="1"/>
  <c r="R290" i="23" s="1" a="1"/>
  <c r="R290" i="23" s="1"/>
  <c r="T290" i="23"/>
  <c r="W290" i="23"/>
  <c r="X290" i="23"/>
  <c r="Z290" i="23" s="1"/>
  <c r="AA290" i="23"/>
  <c r="AB290" i="23" s="1"/>
  <c r="A291" i="23"/>
  <c r="C291" i="23"/>
  <c r="D291" i="23"/>
  <c r="E291" i="23"/>
  <c r="I291" i="23"/>
  <c r="J291" i="23" s="1"/>
  <c r="AG291" i="23" s="1"/>
  <c r="K291" i="23" a="1"/>
  <c r="K291" i="23" s="1"/>
  <c r="L291" i="23" s="1"/>
  <c r="M291" i="23" s="1" a="1"/>
  <c r="M291" i="23" s="1"/>
  <c r="N291" i="23"/>
  <c r="O291" i="23"/>
  <c r="P291" i="23"/>
  <c r="Q291" i="23" s="1"/>
  <c r="R291" i="23" s="1" a="1"/>
  <c r="R291" i="23" s="1"/>
  <c r="T291" i="23"/>
  <c r="W291" i="23"/>
  <c r="X291" i="23"/>
  <c r="Z291" i="23"/>
  <c r="AA291" i="23"/>
  <c r="AB291" i="23" s="1"/>
  <c r="A223" i="23"/>
  <c r="C223" i="23"/>
  <c r="D223" i="23"/>
  <c r="E223" i="23"/>
  <c r="I223" i="23"/>
  <c r="J223" i="23" s="1"/>
  <c r="AG223" i="23" s="1"/>
  <c r="K223" i="23" a="1"/>
  <c r="K223" i="23" s="1"/>
  <c r="L223" i="23" s="1"/>
  <c r="N223" i="23"/>
  <c r="O223" i="23"/>
  <c r="P223" i="23"/>
  <c r="Q223" i="23" s="1"/>
  <c r="R223" i="23" s="1" a="1"/>
  <c r="R223" i="23" s="1"/>
  <c r="T223" i="23"/>
  <c r="W223" i="23"/>
  <c r="X223" i="23"/>
  <c r="Z223" i="23" s="1"/>
  <c r="AA223" i="23"/>
  <c r="AB223" i="23" s="1"/>
  <c r="A224" i="23"/>
  <c r="C224" i="23"/>
  <c r="D224" i="23"/>
  <c r="E224" i="23"/>
  <c r="I224" i="23"/>
  <c r="J224" i="23" s="1"/>
  <c r="K224" i="23" a="1"/>
  <c r="K224" i="23" s="1"/>
  <c r="L224" i="23" s="1"/>
  <c r="N224" i="23"/>
  <c r="O224" i="23"/>
  <c r="P224" i="23"/>
  <c r="Q224" i="23" s="1"/>
  <c r="R224" i="23" s="1" a="1"/>
  <c r="R224" i="23" s="1"/>
  <c r="U224" i="23"/>
  <c r="T224" i="23"/>
  <c r="W224" i="23"/>
  <c r="X224" i="23"/>
  <c r="Z224" i="23"/>
  <c r="AA224" i="23"/>
  <c r="AB224" i="23" s="1"/>
  <c r="A67" i="23"/>
  <c r="C67" i="23"/>
  <c r="D67" i="23"/>
  <c r="E67" i="23"/>
  <c r="I67" i="23"/>
  <c r="J67" i="23" s="1"/>
  <c r="K67" i="23" a="1"/>
  <c r="K67" i="23" s="1"/>
  <c r="L67" i="23" s="1"/>
  <c r="N67" i="23"/>
  <c r="O67" i="23"/>
  <c r="P67" i="23"/>
  <c r="Q67" i="23" s="1"/>
  <c r="R67" i="23" s="1" a="1"/>
  <c r="R67" i="23" s="1"/>
  <c r="U67" i="23"/>
  <c r="T67" i="23"/>
  <c r="W67" i="23"/>
  <c r="X67" i="23"/>
  <c r="Z67" i="23" s="1"/>
  <c r="AA67" i="23"/>
  <c r="AB67" i="23" s="1"/>
  <c r="A68" i="23"/>
  <c r="C68" i="23"/>
  <c r="D68" i="23"/>
  <c r="E68" i="23"/>
  <c r="I68" i="23"/>
  <c r="J68" i="23" s="1"/>
  <c r="K68" i="23" a="1"/>
  <c r="K68" i="23" s="1"/>
  <c r="L68" i="23" s="1"/>
  <c r="N68" i="23"/>
  <c r="O68" i="23"/>
  <c r="P68" i="23"/>
  <c r="Q68" i="23" s="1"/>
  <c r="R68" i="23" s="1" a="1"/>
  <c r="R68" i="23" s="1"/>
  <c r="T68" i="23"/>
  <c r="W68" i="23"/>
  <c r="X68" i="23"/>
  <c r="Z68" i="23" s="1"/>
  <c r="AA68" i="23"/>
  <c r="AB68" i="23" s="1"/>
  <c r="A69" i="23"/>
  <c r="C69" i="23"/>
  <c r="D69" i="23"/>
  <c r="E69" i="23"/>
  <c r="I69" i="23"/>
  <c r="J69" i="23" s="1"/>
  <c r="K69" i="23" a="1"/>
  <c r="K69" i="23" s="1"/>
  <c r="L69" i="23" s="1"/>
  <c r="N69" i="23"/>
  <c r="O69" i="23"/>
  <c r="P69" i="23"/>
  <c r="Q69" i="23" s="1"/>
  <c r="R69" i="23" s="1" a="1"/>
  <c r="R69" i="23" s="1"/>
  <c r="T69" i="23"/>
  <c r="W69" i="23"/>
  <c r="X69" i="23"/>
  <c r="Z69" i="23" s="1"/>
  <c r="AA69" i="23"/>
  <c r="AB69" i="23" s="1"/>
  <c r="A70" i="23"/>
  <c r="C70" i="23"/>
  <c r="D70" i="23"/>
  <c r="E70" i="23"/>
  <c r="I70" i="23"/>
  <c r="J70" i="23" s="1"/>
  <c r="K70" i="23" a="1"/>
  <c r="K70" i="23" s="1"/>
  <c r="L70" i="23" s="1"/>
  <c r="N70" i="23"/>
  <c r="O70" i="23"/>
  <c r="P70" i="23"/>
  <c r="Q70" i="23" s="1"/>
  <c r="R70" i="23" s="1" a="1"/>
  <c r="R70" i="23" s="1"/>
  <c r="T70" i="23"/>
  <c r="W70" i="23"/>
  <c r="X70" i="23"/>
  <c r="Z70" i="23"/>
  <c r="AA70" i="23"/>
  <c r="AB70" i="23" s="1"/>
  <c r="A71" i="23"/>
  <c r="C71" i="23"/>
  <c r="D71" i="23"/>
  <c r="E71" i="23"/>
  <c r="I71" i="23"/>
  <c r="J71" i="23" s="1"/>
  <c r="K71" i="23" a="1"/>
  <c r="K71" i="23" s="1"/>
  <c r="L71" i="23" s="1"/>
  <c r="N71" i="23"/>
  <c r="O71" i="23"/>
  <c r="P71" i="23"/>
  <c r="Q71" i="23" s="1"/>
  <c r="R71" i="23" s="1" a="1"/>
  <c r="R71" i="23" s="1"/>
  <c r="T71" i="23"/>
  <c r="W71" i="23"/>
  <c r="X71" i="23"/>
  <c r="Z71" i="23"/>
  <c r="AA71" i="23"/>
  <c r="AB71" i="23" s="1"/>
  <c r="A72" i="23"/>
  <c r="C72" i="23"/>
  <c r="D72" i="23"/>
  <c r="E72" i="23"/>
  <c r="I72" i="23"/>
  <c r="J72" i="23" s="1"/>
  <c r="K72" i="23" a="1"/>
  <c r="K72" i="23" s="1"/>
  <c r="L72" i="23" s="1"/>
  <c r="N72" i="23"/>
  <c r="O72" i="23"/>
  <c r="P72" i="23"/>
  <c r="Q72" i="23" s="1"/>
  <c r="R72" i="23" s="1" a="1"/>
  <c r="R72" i="23" s="1"/>
  <c r="T72" i="23"/>
  <c r="W72" i="23"/>
  <c r="X72" i="23"/>
  <c r="Z72" i="23" s="1"/>
  <c r="AA72" i="23"/>
  <c r="AB72" i="23" s="1"/>
  <c r="A73" i="23"/>
  <c r="C73" i="23"/>
  <c r="D73" i="23"/>
  <c r="E73" i="23"/>
  <c r="I73" i="23"/>
  <c r="J73" i="23" s="1"/>
  <c r="K73" i="23" a="1"/>
  <c r="K73" i="23" s="1"/>
  <c r="L73" i="23" s="1"/>
  <c r="N73" i="23"/>
  <c r="O73" i="23"/>
  <c r="P73" i="23"/>
  <c r="Q73" i="23" s="1"/>
  <c r="R73" i="23" s="1" a="1"/>
  <c r="R73" i="23" s="1"/>
  <c r="U73" i="23"/>
  <c r="T73" i="23"/>
  <c r="W73" i="23"/>
  <c r="X73" i="23"/>
  <c r="Z73" i="23" s="1"/>
  <c r="AA73" i="23"/>
  <c r="AB73" i="23" s="1"/>
  <c r="A74" i="23"/>
  <c r="C74" i="23"/>
  <c r="D74" i="23"/>
  <c r="E74" i="23"/>
  <c r="I74" i="23"/>
  <c r="J74" i="23" s="1"/>
  <c r="AG74" i="23" s="1"/>
  <c r="K74" i="23" a="1"/>
  <c r="K74" i="23" s="1"/>
  <c r="L74" i="23" s="1"/>
  <c r="N74" i="23"/>
  <c r="O74" i="23"/>
  <c r="P74" i="23"/>
  <c r="Q74" i="23" s="1"/>
  <c r="R74" i="23" s="1" a="1"/>
  <c r="R74" i="23" s="1"/>
  <c r="T74" i="23"/>
  <c r="W74" i="23"/>
  <c r="X74" i="23"/>
  <c r="Z74" i="23" s="1"/>
  <c r="AA74" i="23"/>
  <c r="AB74" i="23" s="1"/>
  <c r="A75" i="23"/>
  <c r="C75" i="23"/>
  <c r="D75" i="23"/>
  <c r="E75" i="23"/>
  <c r="I75" i="23"/>
  <c r="J75" i="23" s="1"/>
  <c r="K75" i="23" a="1"/>
  <c r="K75" i="23" s="1"/>
  <c r="L75" i="23" s="1"/>
  <c r="N75" i="23"/>
  <c r="O75" i="23"/>
  <c r="P75" i="23"/>
  <c r="Q75" i="23" s="1"/>
  <c r="R75" i="23" s="1" a="1"/>
  <c r="R75" i="23" s="1"/>
  <c r="V75" i="23"/>
  <c r="T75" i="23"/>
  <c r="W75" i="23"/>
  <c r="X75" i="23"/>
  <c r="Z75" i="23"/>
  <c r="AA75" i="23"/>
  <c r="AB75" i="23" s="1"/>
  <c r="A76" i="23"/>
  <c r="C76" i="23"/>
  <c r="D76" i="23"/>
  <c r="E76" i="23"/>
  <c r="I76" i="23"/>
  <c r="J76" i="23" s="1"/>
  <c r="K76" i="23" a="1"/>
  <c r="K76" i="23" s="1"/>
  <c r="L76" i="23" s="1"/>
  <c r="N76" i="23"/>
  <c r="O76" i="23"/>
  <c r="P76" i="23"/>
  <c r="Q76" i="23" s="1"/>
  <c r="R76" i="23" s="1" a="1"/>
  <c r="R76" i="23" s="1"/>
  <c r="T76" i="23"/>
  <c r="W76" i="23"/>
  <c r="X76" i="23"/>
  <c r="Z76" i="23"/>
  <c r="AA76" i="23"/>
  <c r="AB76" i="23" s="1"/>
  <c r="A77" i="23"/>
  <c r="C77" i="23"/>
  <c r="D77" i="23"/>
  <c r="E77" i="23"/>
  <c r="I77" i="23"/>
  <c r="J77" i="23" s="1"/>
  <c r="K77" i="23" a="1"/>
  <c r="K77" i="23" s="1"/>
  <c r="L77" i="23" s="1"/>
  <c r="N77" i="23"/>
  <c r="O77" i="23"/>
  <c r="P77" i="23"/>
  <c r="Q77" i="23" s="1"/>
  <c r="R77" i="23" s="1" a="1"/>
  <c r="R77" i="23" s="1"/>
  <c r="U77" i="23"/>
  <c r="T77" i="23"/>
  <c r="W77" i="23"/>
  <c r="X77" i="23"/>
  <c r="Z77" i="23"/>
  <c r="AA77" i="23"/>
  <c r="AB77" i="23" s="1"/>
  <c r="A78" i="23"/>
  <c r="C78" i="23"/>
  <c r="D78" i="23"/>
  <c r="E78" i="23"/>
  <c r="I78" i="23"/>
  <c r="J78" i="23" s="1"/>
  <c r="K78" i="23" a="1"/>
  <c r="K78" i="23" s="1"/>
  <c r="L78" i="23" s="1"/>
  <c r="N78" i="23"/>
  <c r="O78" i="23"/>
  <c r="P78" i="23"/>
  <c r="Q78" i="23" s="1"/>
  <c r="R78" i="23" s="1" a="1"/>
  <c r="R78" i="23" s="1"/>
  <c r="T78" i="23"/>
  <c r="W78" i="23"/>
  <c r="X78" i="23"/>
  <c r="Z78" i="23" s="1"/>
  <c r="AA78" i="23"/>
  <c r="AB78" i="23" s="1"/>
  <c r="A79" i="23"/>
  <c r="C79" i="23"/>
  <c r="D79" i="23"/>
  <c r="E79" i="23"/>
  <c r="I79" i="23"/>
  <c r="J79" i="23" s="1"/>
  <c r="K79" i="23" a="1"/>
  <c r="K79" i="23" s="1"/>
  <c r="L79" i="23" s="1"/>
  <c r="N79" i="23"/>
  <c r="O79" i="23"/>
  <c r="P79" i="23"/>
  <c r="Q79" i="23" s="1"/>
  <c r="R79" i="23" s="1" a="1"/>
  <c r="R79" i="23" s="1"/>
  <c r="T79" i="23"/>
  <c r="W79" i="23"/>
  <c r="X79" i="23"/>
  <c r="Z79" i="23" s="1"/>
  <c r="AA79" i="23"/>
  <c r="AB79" i="23" s="1"/>
  <c r="A80" i="23"/>
  <c r="C80" i="23"/>
  <c r="D80" i="23"/>
  <c r="E80" i="23"/>
  <c r="I80" i="23"/>
  <c r="J80" i="23" s="1"/>
  <c r="K80" i="23" a="1"/>
  <c r="K80" i="23" s="1"/>
  <c r="L80" i="23" s="1"/>
  <c r="N80" i="23"/>
  <c r="O80" i="23"/>
  <c r="P80" i="23"/>
  <c r="Q80" i="23" s="1"/>
  <c r="R80" i="23" s="1" a="1"/>
  <c r="R80" i="23" s="1"/>
  <c r="T80" i="23"/>
  <c r="W80" i="23"/>
  <c r="X80" i="23"/>
  <c r="Z80" i="23" s="1"/>
  <c r="AA80" i="23"/>
  <c r="AB80" i="23" s="1"/>
  <c r="A81" i="23"/>
  <c r="C81" i="23"/>
  <c r="D81" i="23"/>
  <c r="E81" i="23"/>
  <c r="I81" i="23"/>
  <c r="J81" i="23" s="1"/>
  <c r="K81" i="23" a="1"/>
  <c r="K81" i="23" s="1"/>
  <c r="L81" i="23" s="1"/>
  <c r="N81" i="23"/>
  <c r="O81" i="23"/>
  <c r="P81" i="23"/>
  <c r="Q81" i="23" s="1"/>
  <c r="R81" i="23" s="1" a="1"/>
  <c r="R81" i="23" s="1"/>
  <c r="T81" i="23"/>
  <c r="W81" i="23"/>
  <c r="X81" i="23"/>
  <c r="Z81" i="23" s="1"/>
  <c r="AA81" i="23"/>
  <c r="AB81" i="23" s="1"/>
  <c r="A82" i="23"/>
  <c r="C82" i="23"/>
  <c r="D82" i="23"/>
  <c r="E82" i="23"/>
  <c r="I82" i="23"/>
  <c r="J82" i="23" s="1"/>
  <c r="K82" i="23" a="1"/>
  <c r="K82" i="23" s="1"/>
  <c r="L82" i="23" s="1"/>
  <c r="N82" i="23"/>
  <c r="O82" i="23"/>
  <c r="P82" i="23"/>
  <c r="Q82" i="23" s="1"/>
  <c r="R82" i="23" s="1" a="1"/>
  <c r="R82" i="23" s="1"/>
  <c r="V82" i="23"/>
  <c r="T82" i="23"/>
  <c r="W82" i="23"/>
  <c r="X82" i="23"/>
  <c r="Z82" i="23" s="1"/>
  <c r="AA82" i="23"/>
  <c r="AB82" i="23" s="1"/>
  <c r="A83" i="23"/>
  <c r="C83" i="23"/>
  <c r="D83" i="23"/>
  <c r="E83" i="23"/>
  <c r="I83" i="23"/>
  <c r="J83" i="23" s="1"/>
  <c r="K83" i="23" a="1"/>
  <c r="K83" i="23" s="1"/>
  <c r="L83" i="23" s="1"/>
  <c r="N83" i="23"/>
  <c r="O83" i="23"/>
  <c r="P83" i="23"/>
  <c r="Q83" i="23" s="1"/>
  <c r="R83" i="23" s="1" a="1"/>
  <c r="R83" i="23" s="1"/>
  <c r="T83" i="23"/>
  <c r="W83" i="23"/>
  <c r="X83" i="23"/>
  <c r="Z83" i="23" s="1"/>
  <c r="AA83" i="23"/>
  <c r="AB83" i="23" s="1"/>
  <c r="A84" i="23"/>
  <c r="C84" i="23"/>
  <c r="D84" i="23"/>
  <c r="E84" i="23"/>
  <c r="I84" i="23"/>
  <c r="J84" i="23" s="1"/>
  <c r="K84" i="23" a="1"/>
  <c r="K84" i="23" s="1"/>
  <c r="L84" i="23" s="1"/>
  <c r="N84" i="23"/>
  <c r="O84" i="23"/>
  <c r="P84" i="23"/>
  <c r="Q84" i="23" s="1"/>
  <c r="R84" i="23" s="1" a="1"/>
  <c r="R84" i="23" s="1"/>
  <c r="T84" i="23"/>
  <c r="W84" i="23"/>
  <c r="X84" i="23"/>
  <c r="Z84" i="23" s="1"/>
  <c r="AA84" i="23"/>
  <c r="AB84" i="23" s="1"/>
  <c r="A85" i="23"/>
  <c r="C85" i="23"/>
  <c r="D85" i="23"/>
  <c r="E85" i="23"/>
  <c r="I85" i="23"/>
  <c r="J85" i="23" s="1"/>
  <c r="K85" i="23" a="1"/>
  <c r="K85" i="23" s="1"/>
  <c r="L85" i="23" s="1"/>
  <c r="N85" i="23"/>
  <c r="O85" i="23"/>
  <c r="P85" i="23"/>
  <c r="Q85" i="23" s="1"/>
  <c r="R85" i="23" s="1" a="1"/>
  <c r="R85" i="23" s="1"/>
  <c r="T85" i="23"/>
  <c r="W85" i="23"/>
  <c r="X85" i="23"/>
  <c r="Z85" i="23"/>
  <c r="AA85" i="23"/>
  <c r="AB85" i="23" s="1"/>
  <c r="A86" i="23"/>
  <c r="C86" i="23"/>
  <c r="D86" i="23"/>
  <c r="E86" i="23"/>
  <c r="I86" i="23"/>
  <c r="J86" i="23" s="1"/>
  <c r="K86" i="23" a="1"/>
  <c r="K86" i="23" s="1"/>
  <c r="L86" i="23" s="1"/>
  <c r="N86" i="23"/>
  <c r="O86" i="23"/>
  <c r="P86" i="23"/>
  <c r="Q86" i="23" s="1"/>
  <c r="R86" i="23" s="1" a="1"/>
  <c r="R86" i="23" s="1"/>
  <c r="T86" i="23"/>
  <c r="W86" i="23"/>
  <c r="X86" i="23"/>
  <c r="Z86" i="23"/>
  <c r="AA86" i="23"/>
  <c r="AB86" i="23" s="1"/>
  <c r="A87" i="23"/>
  <c r="C87" i="23"/>
  <c r="D87" i="23"/>
  <c r="E87" i="23"/>
  <c r="I87" i="23"/>
  <c r="J87" i="23" s="1"/>
  <c r="AG87" i="23" s="1"/>
  <c r="K87" i="23" a="1"/>
  <c r="K87" i="23" s="1"/>
  <c r="L87" i="23" s="1"/>
  <c r="N87" i="23"/>
  <c r="O87" i="23"/>
  <c r="P87" i="23"/>
  <c r="Q87" i="23" s="1"/>
  <c r="R87" i="23" s="1" a="1"/>
  <c r="R87" i="23" s="1"/>
  <c r="T87" i="23"/>
  <c r="W87" i="23"/>
  <c r="X87" i="23"/>
  <c r="Z87" i="23"/>
  <c r="AA87" i="23"/>
  <c r="AB87" i="23" s="1"/>
  <c r="A88" i="23"/>
  <c r="C88" i="23"/>
  <c r="D88" i="23"/>
  <c r="E88" i="23"/>
  <c r="I88" i="23"/>
  <c r="J88" i="23" s="1"/>
  <c r="K88" i="23" a="1"/>
  <c r="K88" i="23" s="1"/>
  <c r="L88" i="23" s="1"/>
  <c r="N88" i="23"/>
  <c r="O88" i="23"/>
  <c r="P88" i="23"/>
  <c r="Q88" i="23" s="1"/>
  <c r="R88" i="23" s="1" a="1"/>
  <c r="R88" i="23" s="1"/>
  <c r="U88" i="23"/>
  <c r="T88" i="23"/>
  <c r="W88" i="23"/>
  <c r="X88" i="23"/>
  <c r="Z88" i="23" s="1"/>
  <c r="AA88" i="23"/>
  <c r="AB88" i="23" s="1"/>
  <c r="A89" i="23"/>
  <c r="C89" i="23"/>
  <c r="D89" i="23"/>
  <c r="E89" i="23"/>
  <c r="I89" i="23"/>
  <c r="J89" i="23" s="1"/>
  <c r="K89" i="23" a="1"/>
  <c r="K89" i="23" s="1"/>
  <c r="L89" i="23" s="1"/>
  <c r="N89" i="23"/>
  <c r="O89" i="23"/>
  <c r="P89" i="23"/>
  <c r="Q89" i="23" s="1"/>
  <c r="R89" i="23" s="1" a="1"/>
  <c r="R89" i="23" s="1"/>
  <c r="T89" i="23"/>
  <c r="W89" i="23"/>
  <c r="X89" i="23"/>
  <c r="Z89" i="23" s="1"/>
  <c r="AA89" i="23"/>
  <c r="AB89" i="23" s="1"/>
  <c r="A90" i="23"/>
  <c r="C90" i="23"/>
  <c r="D90" i="23"/>
  <c r="E90" i="23"/>
  <c r="I90" i="23"/>
  <c r="J90" i="23" s="1"/>
  <c r="K90" i="23" a="1"/>
  <c r="K90" i="23" s="1"/>
  <c r="L90" i="23" s="1"/>
  <c r="N90" i="23"/>
  <c r="O90" i="23"/>
  <c r="P90" i="23"/>
  <c r="Q90" i="23" s="1"/>
  <c r="R90" i="23" s="1" a="1"/>
  <c r="R90" i="23" s="1"/>
  <c r="T90" i="23"/>
  <c r="W90" i="23"/>
  <c r="X90" i="23"/>
  <c r="Z90" i="23" s="1"/>
  <c r="AA90" i="23"/>
  <c r="AB90" i="23" s="1"/>
  <c r="A91" i="23"/>
  <c r="C91" i="23"/>
  <c r="D91" i="23"/>
  <c r="E91" i="23"/>
  <c r="I91" i="23"/>
  <c r="J91" i="23" s="1"/>
  <c r="K91" i="23" a="1"/>
  <c r="K91" i="23" s="1"/>
  <c r="L91" i="23" s="1"/>
  <c r="N91" i="23"/>
  <c r="O91" i="23"/>
  <c r="P91" i="23"/>
  <c r="Q91" i="23" s="1"/>
  <c r="R91" i="23" s="1" a="1"/>
  <c r="R91" i="23" s="1"/>
  <c r="T91" i="23"/>
  <c r="W91" i="23"/>
  <c r="X91" i="23"/>
  <c r="Z91" i="23" s="1"/>
  <c r="AA91" i="23"/>
  <c r="AB91" i="23" s="1"/>
  <c r="A92" i="23"/>
  <c r="C92" i="23"/>
  <c r="D92" i="23"/>
  <c r="E92" i="23"/>
  <c r="I92" i="23"/>
  <c r="J92" i="23" s="1"/>
  <c r="AG92" i="23" s="1"/>
  <c r="K92" i="23" a="1"/>
  <c r="K92" i="23" s="1"/>
  <c r="L92" i="23" s="1"/>
  <c r="N92" i="23"/>
  <c r="O92" i="23"/>
  <c r="P92" i="23"/>
  <c r="Q92" i="23" s="1"/>
  <c r="R92" i="23" s="1" a="1"/>
  <c r="R92" i="23" s="1"/>
  <c r="T92" i="23"/>
  <c r="W92" i="23"/>
  <c r="X92" i="23"/>
  <c r="Z92" i="23"/>
  <c r="AA92" i="23"/>
  <c r="AB92" i="23" s="1"/>
  <c r="A93" i="23"/>
  <c r="C93" i="23"/>
  <c r="D93" i="23"/>
  <c r="E93" i="23"/>
  <c r="I93" i="23"/>
  <c r="J93" i="23" s="1"/>
  <c r="AG93" i="23" s="1"/>
  <c r="K93" i="23" a="1"/>
  <c r="K93" i="23" s="1"/>
  <c r="L93" i="23" s="1"/>
  <c r="N93" i="23"/>
  <c r="O93" i="23"/>
  <c r="P93" i="23"/>
  <c r="Q93" i="23" s="1"/>
  <c r="R93" i="23" s="1" a="1"/>
  <c r="R93" i="23" s="1"/>
  <c r="T93" i="23"/>
  <c r="W93" i="23"/>
  <c r="X93" i="23"/>
  <c r="Z93" i="23" s="1"/>
  <c r="AA93" i="23"/>
  <c r="AB93" i="23" s="1"/>
  <c r="A94" i="23"/>
  <c r="C94" i="23"/>
  <c r="D94" i="23"/>
  <c r="E94" i="23"/>
  <c r="I94" i="23"/>
  <c r="J94" i="23" s="1"/>
  <c r="AG94" i="23" s="1"/>
  <c r="K94" i="23" a="1"/>
  <c r="K94" i="23" s="1"/>
  <c r="L94" i="23" s="1"/>
  <c r="N94" i="23"/>
  <c r="O94" i="23"/>
  <c r="P94" i="23"/>
  <c r="Q94" i="23" s="1"/>
  <c r="R94" i="23" s="1" a="1"/>
  <c r="R94" i="23" s="1"/>
  <c r="U94" i="23"/>
  <c r="T94" i="23"/>
  <c r="W94" i="23"/>
  <c r="X94" i="23"/>
  <c r="Z94" i="23" s="1"/>
  <c r="AA94" i="23"/>
  <c r="AB94" i="23" s="1"/>
  <c r="A95" i="23"/>
  <c r="C95" i="23"/>
  <c r="D95" i="23"/>
  <c r="E95" i="23"/>
  <c r="I95" i="23"/>
  <c r="J95" i="23" s="1"/>
  <c r="AG95" i="23" s="1"/>
  <c r="K95" i="23" a="1"/>
  <c r="K95" i="23" s="1"/>
  <c r="N95" i="23"/>
  <c r="O95" i="23"/>
  <c r="P95" i="23"/>
  <c r="Q95" i="23" s="1"/>
  <c r="R95" i="23" s="1" a="1"/>
  <c r="R95" i="23" s="1"/>
  <c r="T95" i="23"/>
  <c r="W95" i="23"/>
  <c r="X95" i="23"/>
  <c r="Z95" i="23"/>
  <c r="AA95" i="23"/>
  <c r="AB95" i="23" s="1"/>
  <c r="A96" i="23"/>
  <c r="C96" i="23"/>
  <c r="D96" i="23"/>
  <c r="E96" i="23"/>
  <c r="I96" i="23"/>
  <c r="J96" i="23" s="1"/>
  <c r="AG96" i="23" s="1"/>
  <c r="K96" i="23" a="1"/>
  <c r="K96" i="23" s="1"/>
  <c r="L96" i="23" s="1"/>
  <c r="N96" i="23"/>
  <c r="O96" i="23"/>
  <c r="P96" i="23"/>
  <c r="Q96" i="23" s="1"/>
  <c r="R96" i="23" s="1" a="1"/>
  <c r="R96" i="23" s="1"/>
  <c r="T96" i="23"/>
  <c r="W96" i="23"/>
  <c r="X96" i="23"/>
  <c r="Z96" i="23"/>
  <c r="AA96" i="23"/>
  <c r="AB96" i="23" s="1"/>
  <c r="A97" i="23"/>
  <c r="C97" i="23"/>
  <c r="D97" i="23"/>
  <c r="E97" i="23"/>
  <c r="I97" i="23"/>
  <c r="J97" i="23" s="1"/>
  <c r="AG97" i="23" s="1"/>
  <c r="K97" i="23" a="1"/>
  <c r="K97" i="23" s="1"/>
  <c r="L97" i="23" s="1"/>
  <c r="N97" i="23"/>
  <c r="O97" i="23"/>
  <c r="P97" i="23"/>
  <c r="Q97" i="23" s="1"/>
  <c r="R97" i="23" s="1" a="1"/>
  <c r="R97" i="23" s="1"/>
  <c r="T97" i="23"/>
  <c r="W97" i="23"/>
  <c r="X97" i="23"/>
  <c r="Z97" i="23" s="1"/>
  <c r="AA97" i="23"/>
  <c r="AB97" i="23" s="1"/>
  <c r="A98" i="23"/>
  <c r="C98" i="23"/>
  <c r="D98" i="23"/>
  <c r="E98" i="23"/>
  <c r="I98" i="23"/>
  <c r="J98" i="23" s="1"/>
  <c r="K98" i="23" a="1"/>
  <c r="K98" i="23" s="1"/>
  <c r="L98" i="23" s="1"/>
  <c r="N98" i="23"/>
  <c r="O98" i="23"/>
  <c r="P98" i="23"/>
  <c r="Q98" i="23" s="1"/>
  <c r="R98" i="23" s="1" a="1"/>
  <c r="R98" i="23" s="1"/>
  <c r="T98" i="23"/>
  <c r="W98" i="23"/>
  <c r="X98" i="23"/>
  <c r="Z98" i="23" s="1"/>
  <c r="AA98" i="23"/>
  <c r="AB98" i="23" s="1"/>
  <c r="A99" i="23"/>
  <c r="C99" i="23"/>
  <c r="D99" i="23"/>
  <c r="E99" i="23"/>
  <c r="I99" i="23"/>
  <c r="J99" i="23" s="1"/>
  <c r="K99" i="23" a="1"/>
  <c r="K99" i="23" s="1"/>
  <c r="L99" i="23" s="1"/>
  <c r="N99" i="23"/>
  <c r="O99" i="23"/>
  <c r="P99" i="23"/>
  <c r="Q99" i="23" s="1"/>
  <c r="R99" i="23" s="1" a="1"/>
  <c r="R99" i="23" s="1"/>
  <c r="T99" i="23"/>
  <c r="W99" i="23"/>
  <c r="X99" i="23"/>
  <c r="Z99" i="23"/>
  <c r="AA99" i="23"/>
  <c r="AB99" i="23" s="1"/>
  <c r="A100" i="23"/>
  <c r="C100" i="23"/>
  <c r="D100" i="23"/>
  <c r="E100" i="23"/>
  <c r="I100" i="23"/>
  <c r="J100" i="23" s="1"/>
  <c r="AG100" i="23" s="1"/>
  <c r="K100" i="23" a="1"/>
  <c r="K100" i="23" s="1"/>
  <c r="L100" i="23" s="1"/>
  <c r="N100" i="23"/>
  <c r="O100" i="23"/>
  <c r="P100" i="23"/>
  <c r="Q100" i="23" s="1"/>
  <c r="R100" i="23" s="1" a="1"/>
  <c r="R100" i="23" s="1"/>
  <c r="T100" i="23"/>
  <c r="W100" i="23"/>
  <c r="X100" i="23"/>
  <c r="Z100" i="23" s="1"/>
  <c r="AA100" i="23"/>
  <c r="AB100" i="23" s="1"/>
  <c r="A101" i="23"/>
  <c r="C101" i="23"/>
  <c r="D101" i="23"/>
  <c r="E101" i="23"/>
  <c r="I101" i="23"/>
  <c r="J101" i="23" s="1"/>
  <c r="AG101" i="23" s="1"/>
  <c r="K101" i="23" a="1"/>
  <c r="K101" i="23" s="1"/>
  <c r="N101" i="23"/>
  <c r="O101" i="23"/>
  <c r="P101" i="23"/>
  <c r="Q101" i="23" s="1"/>
  <c r="R101" i="23" s="1" a="1"/>
  <c r="R101" i="23" s="1"/>
  <c r="T101" i="23"/>
  <c r="W101" i="23"/>
  <c r="X101" i="23"/>
  <c r="Z101" i="23" s="1"/>
  <c r="AA101" i="23"/>
  <c r="AB101" i="23" s="1"/>
  <c r="A102" i="23"/>
  <c r="C102" i="23"/>
  <c r="D102" i="23"/>
  <c r="E102" i="23"/>
  <c r="I102" i="23"/>
  <c r="J102" i="23" s="1"/>
  <c r="K102" i="23" a="1"/>
  <c r="K102" i="23" s="1"/>
  <c r="N102" i="23"/>
  <c r="O102" i="23"/>
  <c r="P102" i="23"/>
  <c r="Q102" i="23" s="1"/>
  <c r="R102" i="23" s="1" a="1"/>
  <c r="R102" i="23" s="1"/>
  <c r="T102" i="23"/>
  <c r="W102" i="23"/>
  <c r="X102" i="23"/>
  <c r="Z102" i="23" s="1"/>
  <c r="AA102" i="23"/>
  <c r="AB102" i="23" s="1"/>
  <c r="A103" i="23"/>
  <c r="C103" i="23"/>
  <c r="D103" i="23"/>
  <c r="E103" i="23"/>
  <c r="I103" i="23"/>
  <c r="J103" i="23" s="1"/>
  <c r="K103" i="23" a="1"/>
  <c r="K103" i="23" s="1"/>
  <c r="N103" i="23"/>
  <c r="O103" i="23"/>
  <c r="P103" i="23"/>
  <c r="Q103" i="23" s="1"/>
  <c r="R103" i="23" s="1" a="1"/>
  <c r="R103" i="23" s="1"/>
  <c r="V103" i="23"/>
  <c r="T103" i="23"/>
  <c r="W103" i="23"/>
  <c r="X103" i="23"/>
  <c r="Z103" i="23" s="1"/>
  <c r="AA103" i="23"/>
  <c r="AB103" i="23" s="1"/>
  <c r="A104" i="23"/>
  <c r="C104" i="23"/>
  <c r="D104" i="23"/>
  <c r="E104" i="23"/>
  <c r="I104" i="23"/>
  <c r="J104" i="23" s="1"/>
  <c r="K104" i="23" a="1"/>
  <c r="K104" i="23" s="1"/>
  <c r="N104" i="23"/>
  <c r="O104" i="23"/>
  <c r="P104" i="23"/>
  <c r="Q104" i="23" s="1"/>
  <c r="R104" i="23" s="1" a="1"/>
  <c r="R104" i="23" s="1"/>
  <c r="T104" i="23"/>
  <c r="W104" i="23"/>
  <c r="X104" i="23"/>
  <c r="Z104" i="23" s="1"/>
  <c r="AA104" i="23"/>
  <c r="AB104" i="23" s="1"/>
  <c r="A105" i="23"/>
  <c r="C105" i="23"/>
  <c r="D105" i="23"/>
  <c r="E105" i="23"/>
  <c r="I105" i="23"/>
  <c r="J105" i="23" s="1"/>
  <c r="K105" i="23" a="1"/>
  <c r="K105" i="23" s="1"/>
  <c r="L105" i="23" s="1"/>
  <c r="N105" i="23"/>
  <c r="O105" i="23"/>
  <c r="P105" i="23"/>
  <c r="Q105" i="23" s="1"/>
  <c r="R105" i="23" s="1" a="1"/>
  <c r="R105" i="23" s="1"/>
  <c r="T105" i="23"/>
  <c r="W105" i="23"/>
  <c r="X105" i="23"/>
  <c r="Z105" i="23" s="1"/>
  <c r="AA105" i="23"/>
  <c r="AB105" i="23" s="1"/>
  <c r="A106" i="23"/>
  <c r="C106" i="23"/>
  <c r="D106" i="23"/>
  <c r="E106" i="23"/>
  <c r="I106" i="23"/>
  <c r="J106" i="23" s="1"/>
  <c r="K106" i="23" a="1"/>
  <c r="K106" i="23" s="1"/>
  <c r="L106" i="23" s="1"/>
  <c r="N106" i="23"/>
  <c r="O106" i="23"/>
  <c r="P106" i="23"/>
  <c r="Q106" i="23" s="1"/>
  <c r="R106" i="23" s="1" a="1"/>
  <c r="R106" i="23" s="1"/>
  <c r="V106" i="23"/>
  <c r="T106" i="23"/>
  <c r="W106" i="23"/>
  <c r="X106" i="23"/>
  <c r="Z106" i="23"/>
  <c r="AA106" i="23"/>
  <c r="AB106" i="23" s="1"/>
  <c r="A107" i="23"/>
  <c r="C107" i="23"/>
  <c r="D107" i="23"/>
  <c r="E107" i="23"/>
  <c r="I107" i="23"/>
  <c r="J107" i="23" s="1"/>
  <c r="AG107" i="23" s="1"/>
  <c r="K107" i="23" a="1"/>
  <c r="K107" i="23" s="1"/>
  <c r="L107" i="23" s="1"/>
  <c r="N107" i="23"/>
  <c r="O107" i="23"/>
  <c r="P107" i="23"/>
  <c r="Q107" i="23" s="1"/>
  <c r="R107" i="23" s="1" a="1"/>
  <c r="R107" i="23" s="1"/>
  <c r="T107" i="23"/>
  <c r="W107" i="23"/>
  <c r="X107" i="23"/>
  <c r="Z107" i="23"/>
  <c r="AA107" i="23"/>
  <c r="AB107" i="23" s="1"/>
  <c r="A108" i="23"/>
  <c r="C108" i="23"/>
  <c r="D108" i="23"/>
  <c r="E108" i="23"/>
  <c r="I108" i="23"/>
  <c r="J108" i="23" s="1"/>
  <c r="K108" i="23" a="1"/>
  <c r="K108" i="23" s="1"/>
  <c r="L108" i="23" s="1"/>
  <c r="N108" i="23"/>
  <c r="O108" i="23"/>
  <c r="P108" i="23"/>
  <c r="Q108" i="23" s="1"/>
  <c r="R108" i="23" s="1" a="1"/>
  <c r="R108" i="23" s="1"/>
  <c r="U108" i="23"/>
  <c r="T108" i="23"/>
  <c r="W108" i="23"/>
  <c r="X108" i="23"/>
  <c r="Z108" i="23" s="1"/>
  <c r="AA108" i="23"/>
  <c r="AB108" i="23" s="1"/>
  <c r="A109" i="23"/>
  <c r="C109" i="23"/>
  <c r="D109" i="23"/>
  <c r="E109" i="23"/>
  <c r="I109" i="23"/>
  <c r="J109" i="23" s="1"/>
  <c r="K109" i="23" a="1"/>
  <c r="K109" i="23" s="1"/>
  <c r="L109" i="23" s="1"/>
  <c r="N109" i="23"/>
  <c r="O109" i="23"/>
  <c r="P109" i="23"/>
  <c r="Q109" i="23" s="1"/>
  <c r="R109" i="23" s="1" a="1"/>
  <c r="R109" i="23" s="1"/>
  <c r="U109" i="23"/>
  <c r="T109" i="23"/>
  <c r="W109" i="23"/>
  <c r="X109" i="23"/>
  <c r="Z109" i="23" s="1"/>
  <c r="AA109" i="23"/>
  <c r="AB109" i="23" s="1"/>
  <c r="A110" i="23"/>
  <c r="C110" i="23"/>
  <c r="D110" i="23"/>
  <c r="E110" i="23"/>
  <c r="I110" i="23"/>
  <c r="J110" i="23" s="1"/>
  <c r="K110" i="23" a="1"/>
  <c r="K110" i="23" s="1"/>
  <c r="L110" i="23" s="1"/>
  <c r="N110" i="23"/>
  <c r="O110" i="23"/>
  <c r="P110" i="23"/>
  <c r="Q110" i="23" s="1"/>
  <c r="R110" i="23" s="1" a="1"/>
  <c r="R110" i="23" s="1"/>
  <c r="T110" i="23"/>
  <c r="W110" i="23"/>
  <c r="X110" i="23"/>
  <c r="Z110" i="23" s="1"/>
  <c r="AA110" i="23"/>
  <c r="AB110" i="23" s="1"/>
  <c r="A111" i="23"/>
  <c r="C111" i="23"/>
  <c r="D111" i="23"/>
  <c r="E111" i="23"/>
  <c r="I111" i="23"/>
  <c r="J111" i="23" s="1"/>
  <c r="AG111" i="23" s="1"/>
  <c r="K111" i="23" a="1"/>
  <c r="K111" i="23" s="1"/>
  <c r="L111" i="23" s="1"/>
  <c r="N111" i="23"/>
  <c r="O111" i="23"/>
  <c r="P111" i="23"/>
  <c r="Q111" i="23" s="1"/>
  <c r="R111" i="23" s="1" a="1"/>
  <c r="R111" i="23" s="1"/>
  <c r="T111" i="23"/>
  <c r="W111" i="23"/>
  <c r="X111" i="23"/>
  <c r="Z111" i="23" s="1"/>
  <c r="AA111" i="23"/>
  <c r="AB111" i="23" s="1"/>
  <c r="A112" i="23"/>
  <c r="C112" i="23"/>
  <c r="D112" i="23"/>
  <c r="E112" i="23"/>
  <c r="I112" i="23"/>
  <c r="J112" i="23" s="1"/>
  <c r="AG112" i="23" s="1"/>
  <c r="K112" i="23" a="1"/>
  <c r="K112" i="23" s="1"/>
  <c r="L112" i="23" s="1"/>
  <c r="N112" i="23"/>
  <c r="O112" i="23"/>
  <c r="P112" i="23"/>
  <c r="Q112" i="23" s="1"/>
  <c r="R112" i="23" s="1" a="1"/>
  <c r="R112" i="23" s="1"/>
  <c r="T112" i="23"/>
  <c r="W112" i="23"/>
  <c r="X112" i="23"/>
  <c r="Z112" i="23"/>
  <c r="AA112" i="23"/>
  <c r="AB112" i="23" s="1"/>
  <c r="A113" i="23"/>
  <c r="C113" i="23"/>
  <c r="D113" i="23"/>
  <c r="E113" i="23"/>
  <c r="I113" i="23"/>
  <c r="J113" i="23" s="1"/>
  <c r="AG113" i="23" s="1"/>
  <c r="K113" i="23" a="1"/>
  <c r="K113" i="23" s="1"/>
  <c r="L113" i="23" s="1"/>
  <c r="N113" i="23"/>
  <c r="O113" i="23"/>
  <c r="P113" i="23"/>
  <c r="Q113" i="23" s="1"/>
  <c r="R113" i="23" s="1" a="1"/>
  <c r="R113" i="23" s="1"/>
  <c r="T113" i="23"/>
  <c r="W113" i="23"/>
  <c r="X113" i="23"/>
  <c r="Z113" i="23"/>
  <c r="AA113" i="23"/>
  <c r="AB113" i="23" s="1"/>
  <c r="A114" i="23"/>
  <c r="C114" i="23"/>
  <c r="D114" i="23"/>
  <c r="E114" i="23"/>
  <c r="I114" i="23"/>
  <c r="J114" i="23" s="1"/>
  <c r="K114" i="23" a="1"/>
  <c r="K114" i="23" s="1"/>
  <c r="L114" i="23" s="1"/>
  <c r="N114" i="23"/>
  <c r="O114" i="23"/>
  <c r="P114" i="23"/>
  <c r="Q114" i="23" s="1"/>
  <c r="R114" i="23" s="1" a="1"/>
  <c r="R114" i="23" s="1"/>
  <c r="T114" i="23"/>
  <c r="W114" i="23"/>
  <c r="X114" i="23"/>
  <c r="Z114" i="23"/>
  <c r="AA114" i="23"/>
  <c r="AB114" i="23" s="1"/>
  <c r="A115" i="23"/>
  <c r="C115" i="23"/>
  <c r="D115" i="23"/>
  <c r="E115" i="23"/>
  <c r="I115" i="23"/>
  <c r="J115" i="23" s="1"/>
  <c r="K115" i="23" a="1"/>
  <c r="K115" i="23" s="1"/>
  <c r="N115" i="23"/>
  <c r="O115" i="23"/>
  <c r="P115" i="23"/>
  <c r="Q115" i="23" s="1"/>
  <c r="R115" i="23" s="1" a="1"/>
  <c r="R115" i="23" s="1"/>
  <c r="T115" i="23"/>
  <c r="W115" i="23"/>
  <c r="X115" i="23"/>
  <c r="Z115" i="23" s="1"/>
  <c r="AA115" i="23"/>
  <c r="AB115" i="23" s="1"/>
  <c r="A116" i="23"/>
  <c r="C116" i="23"/>
  <c r="D116" i="23"/>
  <c r="E116" i="23"/>
  <c r="I116" i="23"/>
  <c r="J116" i="23" s="1"/>
  <c r="K116" i="23" a="1"/>
  <c r="K116" i="23" s="1"/>
  <c r="L116" i="23" s="1"/>
  <c r="N116" i="23"/>
  <c r="O116" i="23"/>
  <c r="P116" i="23"/>
  <c r="Q116" i="23" s="1"/>
  <c r="R116" i="23" s="1" a="1"/>
  <c r="R116" i="23" s="1"/>
  <c r="V116" i="23"/>
  <c r="T116" i="23"/>
  <c r="W116" i="23"/>
  <c r="X116" i="23"/>
  <c r="Z116" i="23"/>
  <c r="AA116" i="23"/>
  <c r="AB116" i="23" s="1"/>
  <c r="A117" i="23"/>
  <c r="C117" i="23"/>
  <c r="D117" i="23"/>
  <c r="E117" i="23"/>
  <c r="I117" i="23"/>
  <c r="J117" i="23" s="1"/>
  <c r="AG117" i="23" s="1"/>
  <c r="K117" i="23" a="1"/>
  <c r="K117" i="23" s="1"/>
  <c r="L117" i="23" s="1"/>
  <c r="N117" i="23"/>
  <c r="O117" i="23"/>
  <c r="P117" i="23"/>
  <c r="Q117" i="23" s="1"/>
  <c r="R117" i="23" s="1" a="1"/>
  <c r="R117" i="23" s="1"/>
  <c r="T117" i="23"/>
  <c r="W117" i="23"/>
  <c r="X117" i="23"/>
  <c r="Z117" i="23"/>
  <c r="AA117" i="23"/>
  <c r="AB117" i="23" s="1"/>
  <c r="A118" i="23"/>
  <c r="C118" i="23"/>
  <c r="D118" i="23"/>
  <c r="E118" i="23"/>
  <c r="I118" i="23"/>
  <c r="J118" i="23" s="1"/>
  <c r="AG118" i="23" s="1"/>
  <c r="K118" i="23" a="1"/>
  <c r="K118" i="23" s="1"/>
  <c r="L118" i="23" s="1"/>
  <c r="N118" i="23"/>
  <c r="O118" i="23"/>
  <c r="P118" i="23"/>
  <c r="Q118" i="23" s="1"/>
  <c r="R118" i="23" s="1" a="1"/>
  <c r="R118" i="23" s="1"/>
  <c r="T118" i="23"/>
  <c r="W118" i="23"/>
  <c r="X118" i="23"/>
  <c r="Z118" i="23"/>
  <c r="AA118" i="23"/>
  <c r="AB118" i="23" s="1"/>
  <c r="A119" i="23"/>
  <c r="C119" i="23"/>
  <c r="D119" i="23"/>
  <c r="E119" i="23"/>
  <c r="I119" i="23"/>
  <c r="J119" i="23" s="1"/>
  <c r="K119" i="23" a="1"/>
  <c r="K119" i="23" s="1"/>
  <c r="L119" i="23" s="1"/>
  <c r="N119" i="23"/>
  <c r="O119" i="23"/>
  <c r="P119" i="23"/>
  <c r="Q119" i="23" s="1"/>
  <c r="R119" i="23" s="1" a="1"/>
  <c r="R119" i="23" s="1"/>
  <c r="T119" i="23"/>
  <c r="W119" i="23"/>
  <c r="X119" i="23"/>
  <c r="Z119" i="23" s="1"/>
  <c r="AA119" i="23"/>
  <c r="AB119" i="23" s="1"/>
  <c r="A120" i="23"/>
  <c r="C120" i="23"/>
  <c r="D120" i="23"/>
  <c r="E120" i="23"/>
  <c r="I120" i="23"/>
  <c r="J120" i="23" s="1"/>
  <c r="K120" i="23" a="1"/>
  <c r="K120" i="23" s="1"/>
  <c r="L120" i="23" s="1"/>
  <c r="N120" i="23"/>
  <c r="O120" i="23"/>
  <c r="P120" i="23"/>
  <c r="Q120" i="23" s="1"/>
  <c r="R120" i="23" s="1" a="1"/>
  <c r="R120" i="23" s="1"/>
  <c r="T120" i="23"/>
  <c r="W120" i="23"/>
  <c r="X120" i="23"/>
  <c r="Z120" i="23" s="1"/>
  <c r="AA120" i="23"/>
  <c r="AB120" i="23" s="1"/>
  <c r="A121" i="23"/>
  <c r="C121" i="23"/>
  <c r="D121" i="23"/>
  <c r="E121" i="23"/>
  <c r="I121" i="23"/>
  <c r="J121" i="23" s="1"/>
  <c r="K121" i="23" a="1"/>
  <c r="K121" i="23" s="1"/>
  <c r="N121" i="23"/>
  <c r="O121" i="23"/>
  <c r="P121" i="23"/>
  <c r="Q121" i="23" s="1"/>
  <c r="R121" i="23" s="1" a="1"/>
  <c r="R121" i="23" s="1"/>
  <c r="T121" i="23"/>
  <c r="W121" i="23"/>
  <c r="X121" i="23"/>
  <c r="Z121" i="23"/>
  <c r="AA121" i="23"/>
  <c r="AB121" i="23" s="1"/>
  <c r="A122" i="23"/>
  <c r="C122" i="23"/>
  <c r="D122" i="23"/>
  <c r="E122" i="23"/>
  <c r="I122" i="23"/>
  <c r="J122" i="23" s="1"/>
  <c r="AG122" i="23" s="1"/>
  <c r="K122" i="23" a="1"/>
  <c r="K122" i="23" s="1"/>
  <c r="L122" i="23" s="1"/>
  <c r="N122" i="23"/>
  <c r="O122" i="23"/>
  <c r="P122" i="23"/>
  <c r="Q122" i="23" s="1"/>
  <c r="R122" i="23" s="1" a="1"/>
  <c r="R122" i="23" s="1"/>
  <c r="T122" i="23"/>
  <c r="W122" i="23"/>
  <c r="X122" i="23"/>
  <c r="Z122" i="23"/>
  <c r="AA122" i="23"/>
  <c r="AB122" i="23" s="1"/>
  <c r="A123" i="23"/>
  <c r="C123" i="23"/>
  <c r="D123" i="23"/>
  <c r="E123" i="23"/>
  <c r="I123" i="23"/>
  <c r="J123" i="23" s="1"/>
  <c r="AG123" i="23" s="1"/>
  <c r="K123" i="23" a="1"/>
  <c r="K123" i="23" s="1"/>
  <c r="L123" i="23" s="1"/>
  <c r="N123" i="23"/>
  <c r="O123" i="23"/>
  <c r="P123" i="23"/>
  <c r="Q123" i="23" s="1"/>
  <c r="R123" i="23" s="1" a="1"/>
  <c r="R123" i="23" s="1"/>
  <c r="U123" i="23"/>
  <c r="T123" i="23"/>
  <c r="W123" i="23"/>
  <c r="X123" i="23"/>
  <c r="Z123" i="23"/>
  <c r="AA123" i="23"/>
  <c r="AB123" i="23" s="1"/>
  <c r="A124" i="23"/>
  <c r="C124" i="23"/>
  <c r="D124" i="23"/>
  <c r="E124" i="23"/>
  <c r="I124" i="23"/>
  <c r="J124" i="23" s="1"/>
  <c r="AG124" i="23" s="1"/>
  <c r="K124" i="23" a="1"/>
  <c r="K124" i="23" s="1"/>
  <c r="N124" i="23"/>
  <c r="O124" i="23"/>
  <c r="P124" i="23"/>
  <c r="Q124" i="23" s="1"/>
  <c r="R124" i="23" s="1" a="1"/>
  <c r="R124" i="23" s="1"/>
  <c r="T124" i="23"/>
  <c r="W124" i="23"/>
  <c r="X124" i="23"/>
  <c r="Z124" i="23" s="1"/>
  <c r="AA124" i="23"/>
  <c r="AB124" i="23" s="1"/>
  <c r="A125" i="23"/>
  <c r="C125" i="23"/>
  <c r="D125" i="23"/>
  <c r="E125" i="23"/>
  <c r="I125" i="23"/>
  <c r="J125" i="23" s="1"/>
  <c r="K125" i="23" a="1"/>
  <c r="K125" i="23" s="1"/>
  <c r="L125" i="23" s="1"/>
  <c r="N125" i="23"/>
  <c r="O125" i="23"/>
  <c r="P125" i="23"/>
  <c r="Q125" i="23" s="1"/>
  <c r="R125" i="23" s="1" a="1"/>
  <c r="R125" i="23" s="1"/>
  <c r="T125" i="23"/>
  <c r="W125" i="23"/>
  <c r="X125" i="23"/>
  <c r="Z125" i="23" s="1"/>
  <c r="AA125" i="23"/>
  <c r="AB125" i="23" s="1"/>
  <c r="A126" i="23"/>
  <c r="C126" i="23"/>
  <c r="D126" i="23"/>
  <c r="E126" i="23"/>
  <c r="I126" i="23"/>
  <c r="J126" i="23" s="1"/>
  <c r="K126" i="23" a="1"/>
  <c r="K126" i="23" s="1"/>
  <c r="L126" i="23" s="1"/>
  <c r="N126" i="23"/>
  <c r="O126" i="23"/>
  <c r="P126" i="23"/>
  <c r="Q126" i="23" s="1"/>
  <c r="R126" i="23" s="1" a="1"/>
  <c r="R126" i="23" s="1"/>
  <c r="T126" i="23"/>
  <c r="W126" i="23"/>
  <c r="X126" i="23"/>
  <c r="Z126" i="23" s="1"/>
  <c r="AA126" i="23"/>
  <c r="AB126" i="23" s="1"/>
  <c r="A127" i="23"/>
  <c r="C127" i="23"/>
  <c r="D127" i="23"/>
  <c r="E127" i="23"/>
  <c r="I127" i="23"/>
  <c r="J127" i="23"/>
  <c r="AG127" i="23" s="1"/>
  <c r="K127" i="23" a="1"/>
  <c r="K127" i="23" s="1"/>
  <c r="L127" i="23" s="1"/>
  <c r="N127" i="23"/>
  <c r="O127" i="23"/>
  <c r="P127" i="23"/>
  <c r="Q127" i="23" s="1"/>
  <c r="R127" i="23" s="1" a="1"/>
  <c r="R127" i="23" s="1"/>
  <c r="T127" i="23"/>
  <c r="W127" i="23"/>
  <c r="X127" i="23"/>
  <c r="Z127" i="23"/>
  <c r="AA127" i="23"/>
  <c r="AB127" i="23" s="1"/>
  <c r="A128" i="23"/>
  <c r="C128" i="23"/>
  <c r="D128" i="23"/>
  <c r="E128" i="23"/>
  <c r="I128" i="23"/>
  <c r="J128" i="23" s="1"/>
  <c r="K128" i="23" a="1"/>
  <c r="K128" i="23" s="1"/>
  <c r="L128" i="23" s="1"/>
  <c r="N128" i="23"/>
  <c r="O128" i="23"/>
  <c r="P128" i="23"/>
  <c r="Q128" i="23" s="1"/>
  <c r="R128" i="23" s="1" a="1"/>
  <c r="R128" i="23" s="1"/>
  <c r="T128" i="23"/>
  <c r="W128" i="23"/>
  <c r="X128" i="23"/>
  <c r="Z128" i="23" s="1"/>
  <c r="AA128" i="23"/>
  <c r="AB128" i="23" s="1"/>
  <c r="A129" i="23"/>
  <c r="C129" i="23"/>
  <c r="D129" i="23"/>
  <c r="E129" i="23"/>
  <c r="I129" i="23"/>
  <c r="J129" i="23" s="1"/>
  <c r="AG129" i="23" s="1"/>
  <c r="K129" i="23" a="1"/>
  <c r="K129" i="23" s="1"/>
  <c r="L129" i="23" s="1"/>
  <c r="N129" i="23"/>
  <c r="O129" i="23"/>
  <c r="P129" i="23"/>
  <c r="Q129" i="23" s="1"/>
  <c r="R129" i="23" s="1" a="1"/>
  <c r="R129" i="23" s="1"/>
  <c r="T129" i="23"/>
  <c r="W129" i="23"/>
  <c r="X129" i="23"/>
  <c r="Z129" i="23"/>
  <c r="AA129" i="23"/>
  <c r="AB129" i="23" s="1"/>
  <c r="A130" i="23"/>
  <c r="C130" i="23"/>
  <c r="D130" i="23"/>
  <c r="E130" i="23"/>
  <c r="I130" i="23"/>
  <c r="J130" i="23" s="1"/>
  <c r="K130" i="23" a="1"/>
  <c r="K130" i="23" s="1"/>
  <c r="N130" i="23"/>
  <c r="O130" i="23"/>
  <c r="P130" i="23"/>
  <c r="Q130" i="23" s="1"/>
  <c r="R130" i="23" s="1" a="1"/>
  <c r="R130" i="23" s="1"/>
  <c r="U130" i="23"/>
  <c r="V130" i="23" s="1"/>
  <c r="T130" i="23"/>
  <c r="W130" i="23"/>
  <c r="X130" i="23"/>
  <c r="Z130" i="23"/>
  <c r="AA130" i="23"/>
  <c r="AB130" i="23" s="1"/>
  <c r="A131" i="23"/>
  <c r="C131" i="23"/>
  <c r="D131" i="23"/>
  <c r="E131" i="23"/>
  <c r="I131" i="23"/>
  <c r="J131" i="23" s="1"/>
  <c r="AG131" i="23" s="1"/>
  <c r="K131" i="23" a="1"/>
  <c r="K131" i="23" s="1"/>
  <c r="L131" i="23" s="1"/>
  <c r="N131" i="23"/>
  <c r="O131" i="23"/>
  <c r="P131" i="23"/>
  <c r="Q131" i="23" s="1"/>
  <c r="R131" i="23" s="1" a="1"/>
  <c r="R131" i="23" s="1"/>
  <c r="T131" i="23"/>
  <c r="W131" i="23"/>
  <c r="X131" i="23"/>
  <c r="Z131" i="23" s="1"/>
  <c r="AA131" i="23"/>
  <c r="AB131" i="23" s="1"/>
  <c r="A132" i="23"/>
  <c r="C132" i="23"/>
  <c r="D132" i="23"/>
  <c r="E132" i="23"/>
  <c r="I132" i="23"/>
  <c r="J132" i="23" s="1"/>
  <c r="K132" i="23" a="1"/>
  <c r="K132" i="23" s="1"/>
  <c r="L132" i="23" s="1"/>
  <c r="N132" i="23"/>
  <c r="O132" i="23"/>
  <c r="P132" i="23"/>
  <c r="Q132" i="23" s="1"/>
  <c r="R132" i="23" s="1" a="1"/>
  <c r="R132" i="23" s="1"/>
  <c r="V132" i="23"/>
  <c r="T132" i="23"/>
  <c r="W132" i="23"/>
  <c r="X132" i="23"/>
  <c r="Z132" i="23" s="1"/>
  <c r="AA132" i="23"/>
  <c r="AB132" i="23" s="1"/>
  <c r="A133" i="23"/>
  <c r="C133" i="23"/>
  <c r="D133" i="23"/>
  <c r="E133" i="23"/>
  <c r="I133" i="23"/>
  <c r="J133" i="23" s="1"/>
  <c r="AG133" i="23" s="1"/>
  <c r="K133" i="23" a="1"/>
  <c r="K133" i="23" s="1"/>
  <c r="N133" i="23"/>
  <c r="O133" i="23"/>
  <c r="P133" i="23"/>
  <c r="Q133" i="23" s="1"/>
  <c r="R133" i="23" s="1" a="1"/>
  <c r="R133" i="23" s="1"/>
  <c r="T133" i="23"/>
  <c r="W133" i="23"/>
  <c r="X133" i="23"/>
  <c r="Z133" i="23" s="1"/>
  <c r="AA133" i="23"/>
  <c r="AB133" i="23" s="1"/>
  <c r="A134" i="23"/>
  <c r="C134" i="23"/>
  <c r="D134" i="23"/>
  <c r="E134" i="23"/>
  <c r="I134" i="23"/>
  <c r="J134" i="23" s="1"/>
  <c r="AG134" i="23" s="1"/>
  <c r="K134" i="23" a="1"/>
  <c r="K134" i="23" s="1"/>
  <c r="L134" i="23" s="1"/>
  <c r="N134" i="23"/>
  <c r="O134" i="23"/>
  <c r="P134" i="23"/>
  <c r="Q134" i="23" s="1"/>
  <c r="R134" i="23" s="1" a="1"/>
  <c r="R134" i="23" s="1"/>
  <c r="T134" i="23"/>
  <c r="W134" i="23"/>
  <c r="X134" i="23"/>
  <c r="Z134" i="23"/>
  <c r="AA134" i="23"/>
  <c r="AB134" i="23" s="1"/>
  <c r="A135" i="23"/>
  <c r="C135" i="23"/>
  <c r="D135" i="23"/>
  <c r="E135" i="23"/>
  <c r="I135" i="23"/>
  <c r="J135" i="23" s="1"/>
  <c r="K135" i="23" a="1"/>
  <c r="K135" i="23" s="1"/>
  <c r="L135" i="23" s="1"/>
  <c r="N135" i="23"/>
  <c r="O135" i="23"/>
  <c r="P135" i="23"/>
  <c r="Q135" i="23" s="1"/>
  <c r="R135" i="23" s="1" a="1"/>
  <c r="R135" i="23" s="1"/>
  <c r="T135" i="23"/>
  <c r="W135" i="23"/>
  <c r="X135" i="23"/>
  <c r="Z135" i="23" s="1"/>
  <c r="AA135" i="23"/>
  <c r="AB135" i="23" s="1"/>
  <c r="A136" i="23"/>
  <c r="C136" i="23"/>
  <c r="D136" i="23"/>
  <c r="E136" i="23"/>
  <c r="I136" i="23"/>
  <c r="J136" i="23" s="1"/>
  <c r="K136" i="23" a="1"/>
  <c r="K136" i="23" s="1"/>
  <c r="L136" i="23" s="1"/>
  <c r="N136" i="23"/>
  <c r="O136" i="23"/>
  <c r="P136" i="23"/>
  <c r="Q136" i="23" s="1"/>
  <c r="R136" i="23" s="1" a="1"/>
  <c r="R136" i="23" s="1"/>
  <c r="T136" i="23"/>
  <c r="W136" i="23"/>
  <c r="X136" i="23"/>
  <c r="Z136" i="23"/>
  <c r="AA136" i="23"/>
  <c r="AB136" i="23" s="1"/>
  <c r="A137" i="23"/>
  <c r="C137" i="23"/>
  <c r="D137" i="23"/>
  <c r="E137" i="23"/>
  <c r="I137" i="23"/>
  <c r="J137" i="23" s="1"/>
  <c r="AG137" i="23" s="1"/>
  <c r="K137" i="23" a="1"/>
  <c r="K137" i="23" s="1"/>
  <c r="L137" i="23" s="1"/>
  <c r="N137" i="23"/>
  <c r="O137" i="23"/>
  <c r="P137" i="23"/>
  <c r="Q137" i="23" s="1"/>
  <c r="R137" i="23" s="1" a="1"/>
  <c r="R137" i="23" s="1"/>
  <c r="T137" i="23"/>
  <c r="W137" i="23"/>
  <c r="X137" i="23"/>
  <c r="Z137" i="23"/>
  <c r="AA137" i="23"/>
  <c r="AB137" i="23" s="1"/>
  <c r="A138" i="23"/>
  <c r="C138" i="23"/>
  <c r="D138" i="23"/>
  <c r="E138" i="23"/>
  <c r="I138" i="23"/>
  <c r="J138" i="23" s="1"/>
  <c r="AG138" i="23" s="1"/>
  <c r="K138" i="23" a="1"/>
  <c r="K138" i="23" s="1"/>
  <c r="L138" i="23" s="1"/>
  <c r="N138" i="23"/>
  <c r="O138" i="23"/>
  <c r="P138" i="23"/>
  <c r="Q138" i="23" s="1"/>
  <c r="R138" i="23" s="1" a="1"/>
  <c r="R138" i="23" s="1"/>
  <c r="U138" i="23"/>
  <c r="T138" i="23"/>
  <c r="W138" i="23"/>
  <c r="X138" i="23"/>
  <c r="Z138" i="23"/>
  <c r="AA138" i="23"/>
  <c r="AB138" i="23" s="1"/>
  <c r="A139" i="23"/>
  <c r="C139" i="23"/>
  <c r="D139" i="23"/>
  <c r="E139" i="23"/>
  <c r="I139" i="23"/>
  <c r="J139" i="23" s="1"/>
  <c r="K139" i="23" a="1"/>
  <c r="K139" i="23" s="1"/>
  <c r="L139" i="23" s="1"/>
  <c r="N139" i="23"/>
  <c r="O139" i="23"/>
  <c r="P139" i="23"/>
  <c r="Q139" i="23" s="1"/>
  <c r="R139" i="23" s="1" a="1"/>
  <c r="R139" i="23" s="1"/>
  <c r="U139" i="23"/>
  <c r="T139" i="23"/>
  <c r="W139" i="23"/>
  <c r="X139" i="23"/>
  <c r="Z139" i="23" s="1"/>
  <c r="AA139" i="23"/>
  <c r="AB139" i="23" s="1"/>
  <c r="A140" i="23"/>
  <c r="C140" i="23"/>
  <c r="D140" i="23"/>
  <c r="E140" i="23"/>
  <c r="I140" i="23"/>
  <c r="J140" i="23" s="1"/>
  <c r="AG140" i="23" s="1"/>
  <c r="K140" i="23" a="1"/>
  <c r="K140" i="23" s="1"/>
  <c r="L140" i="23" s="1"/>
  <c r="N140" i="23"/>
  <c r="O140" i="23"/>
  <c r="P140" i="23"/>
  <c r="Q140" i="23" s="1"/>
  <c r="R140" i="23" s="1" a="1"/>
  <c r="R140" i="23" s="1"/>
  <c r="V140" i="23"/>
  <c r="T140" i="23"/>
  <c r="W140" i="23"/>
  <c r="X140" i="23"/>
  <c r="Z140" i="23"/>
  <c r="AA140" i="23"/>
  <c r="AB140" i="23" s="1"/>
  <c r="A141" i="23"/>
  <c r="C141" i="23"/>
  <c r="D141" i="23"/>
  <c r="E141" i="23"/>
  <c r="I141" i="23"/>
  <c r="J141" i="23" s="1"/>
  <c r="K141" i="23" a="1"/>
  <c r="K141" i="23" s="1"/>
  <c r="L141" i="23" s="1"/>
  <c r="N141" i="23"/>
  <c r="O141" i="23"/>
  <c r="P141" i="23"/>
  <c r="Q141" i="23" s="1"/>
  <c r="R141" i="23" s="1" a="1"/>
  <c r="R141" i="23" s="1"/>
  <c r="T141" i="23"/>
  <c r="W141" i="23"/>
  <c r="X141" i="23"/>
  <c r="Z141" i="23" s="1"/>
  <c r="AA141" i="23"/>
  <c r="AB141" i="23" s="1"/>
  <c r="A142" i="23"/>
  <c r="C142" i="23"/>
  <c r="D142" i="23"/>
  <c r="E142" i="23"/>
  <c r="I142" i="23"/>
  <c r="J142" i="23" s="1"/>
  <c r="AG142" i="23" s="1"/>
  <c r="K142" i="23" a="1"/>
  <c r="K142" i="23" s="1"/>
  <c r="L142" i="23" s="1"/>
  <c r="N142" i="23"/>
  <c r="O142" i="23"/>
  <c r="P142" i="23"/>
  <c r="Q142" i="23" s="1"/>
  <c r="R142" i="23" s="1" a="1"/>
  <c r="R142" i="23" s="1"/>
  <c r="T142" i="23"/>
  <c r="W142" i="23"/>
  <c r="X142" i="23"/>
  <c r="Z142" i="23"/>
  <c r="AA142" i="23"/>
  <c r="AB142" i="23" s="1"/>
  <c r="A143" i="23"/>
  <c r="C143" i="23"/>
  <c r="D143" i="23"/>
  <c r="E143" i="23"/>
  <c r="I143" i="23"/>
  <c r="J143" i="23" s="1"/>
  <c r="K143" i="23" a="1"/>
  <c r="K143" i="23" s="1"/>
  <c r="L143" i="23" s="1"/>
  <c r="N143" i="23"/>
  <c r="O143" i="23"/>
  <c r="P143" i="23"/>
  <c r="Q143" i="23" s="1"/>
  <c r="R143" i="23" s="1" a="1"/>
  <c r="R143" i="23" s="1"/>
  <c r="U143" i="23"/>
  <c r="T143" i="23"/>
  <c r="W143" i="23"/>
  <c r="X143" i="23"/>
  <c r="Z143" i="23" s="1"/>
  <c r="AA143" i="23"/>
  <c r="AB143" i="23" s="1"/>
  <c r="A144" i="23"/>
  <c r="C144" i="23"/>
  <c r="D144" i="23"/>
  <c r="E144" i="23"/>
  <c r="I144" i="23"/>
  <c r="J144" i="23" s="1"/>
  <c r="AG144" i="23" s="1"/>
  <c r="K144" i="23" a="1"/>
  <c r="K144" i="23" s="1"/>
  <c r="L144" i="23" s="1"/>
  <c r="N144" i="23"/>
  <c r="O144" i="23"/>
  <c r="P144" i="23"/>
  <c r="Q144" i="23" s="1"/>
  <c r="R144" i="23" s="1" a="1"/>
  <c r="R144" i="23" s="1"/>
  <c r="T144" i="23"/>
  <c r="W144" i="23"/>
  <c r="X144" i="23"/>
  <c r="Z144" i="23"/>
  <c r="AA144" i="23"/>
  <c r="AB144" i="23" s="1"/>
  <c r="A145" i="23"/>
  <c r="C145" i="23"/>
  <c r="D145" i="23"/>
  <c r="E145" i="23"/>
  <c r="I145" i="23"/>
  <c r="J145" i="23" s="1"/>
  <c r="K145" i="23" a="1"/>
  <c r="K145" i="23" s="1"/>
  <c r="L145" i="23" s="1"/>
  <c r="N145" i="23"/>
  <c r="O145" i="23"/>
  <c r="P145" i="23"/>
  <c r="Q145" i="23" s="1"/>
  <c r="R145" i="23" s="1" a="1"/>
  <c r="R145" i="23" s="1"/>
  <c r="U145" i="23"/>
  <c r="T145" i="23"/>
  <c r="W145" i="23"/>
  <c r="X145" i="23"/>
  <c r="Z145" i="23" s="1"/>
  <c r="AA145" i="23"/>
  <c r="AB145" i="23" s="1"/>
  <c r="A146" i="23"/>
  <c r="C146" i="23"/>
  <c r="D146" i="23"/>
  <c r="E146" i="23"/>
  <c r="I146" i="23"/>
  <c r="J146" i="23" s="1"/>
  <c r="K146" i="23" a="1"/>
  <c r="K146" i="23" s="1"/>
  <c r="L146" i="23" s="1"/>
  <c r="N146" i="23"/>
  <c r="O146" i="23"/>
  <c r="P146" i="23"/>
  <c r="Q146" i="23" s="1"/>
  <c r="R146" i="23" s="1" a="1"/>
  <c r="R146" i="23" s="1"/>
  <c r="T146" i="23"/>
  <c r="W146" i="23"/>
  <c r="X146" i="23"/>
  <c r="Z146" i="23" s="1"/>
  <c r="AA146" i="23"/>
  <c r="AB146" i="23" s="1"/>
  <c r="A147" i="23"/>
  <c r="C147" i="23"/>
  <c r="D147" i="23"/>
  <c r="E147" i="23"/>
  <c r="I147" i="23"/>
  <c r="J147" i="23" s="1"/>
  <c r="K147" i="23" a="1"/>
  <c r="K147" i="23" s="1"/>
  <c r="L147" i="23" s="1"/>
  <c r="N147" i="23"/>
  <c r="O147" i="23"/>
  <c r="P147" i="23"/>
  <c r="Q147" i="23" s="1"/>
  <c r="R147" i="23" s="1" a="1"/>
  <c r="R147" i="23" s="1"/>
  <c r="T147" i="23"/>
  <c r="W147" i="23"/>
  <c r="X147" i="23"/>
  <c r="Z147" i="23" s="1"/>
  <c r="AA147" i="23"/>
  <c r="AB147" i="23" s="1"/>
  <c r="A148" i="23"/>
  <c r="C148" i="23"/>
  <c r="D148" i="23"/>
  <c r="E148" i="23"/>
  <c r="I148" i="23"/>
  <c r="J148" i="23" s="1"/>
  <c r="K148" i="23" a="1"/>
  <c r="K148" i="23" s="1"/>
  <c r="L148" i="23" s="1"/>
  <c r="N148" i="23"/>
  <c r="O148" i="23"/>
  <c r="P148" i="23"/>
  <c r="Q148" i="23" s="1"/>
  <c r="R148" i="23" s="1" a="1"/>
  <c r="R148" i="23" s="1"/>
  <c r="T148" i="23"/>
  <c r="W148" i="23"/>
  <c r="X148" i="23"/>
  <c r="Z148" i="23" s="1"/>
  <c r="AA148" i="23"/>
  <c r="AB148" i="23" s="1"/>
  <c r="A149" i="23"/>
  <c r="C149" i="23"/>
  <c r="D149" i="23"/>
  <c r="E149" i="23"/>
  <c r="I149" i="23"/>
  <c r="J149" i="23" s="1"/>
  <c r="AG149" i="23" s="1"/>
  <c r="K149" i="23" a="1"/>
  <c r="K149" i="23" s="1"/>
  <c r="L149" i="23" s="1"/>
  <c r="N149" i="23"/>
  <c r="O149" i="23"/>
  <c r="P149" i="23"/>
  <c r="Q149" i="23" s="1"/>
  <c r="R149" i="23" s="1" a="1"/>
  <c r="R149" i="23" s="1"/>
  <c r="T149" i="23"/>
  <c r="W149" i="23"/>
  <c r="X149" i="23"/>
  <c r="Z149" i="23" s="1"/>
  <c r="AA149" i="23"/>
  <c r="AB149" i="23" s="1"/>
  <c r="A150" i="23"/>
  <c r="C150" i="23"/>
  <c r="D150" i="23"/>
  <c r="E150" i="23"/>
  <c r="I150" i="23"/>
  <c r="J150" i="23" s="1"/>
  <c r="K150" i="23" a="1"/>
  <c r="K150" i="23" s="1"/>
  <c r="L150" i="23" s="1"/>
  <c r="N150" i="23"/>
  <c r="O150" i="23"/>
  <c r="P150" i="23"/>
  <c r="Q150" i="23" s="1"/>
  <c r="R150" i="23" s="1" a="1"/>
  <c r="R150" i="23" s="1"/>
  <c r="T150" i="23"/>
  <c r="W150" i="23"/>
  <c r="X150" i="23"/>
  <c r="Z150" i="23"/>
  <c r="AA150" i="23"/>
  <c r="AB150" i="23" s="1"/>
  <c r="A151" i="23"/>
  <c r="C151" i="23"/>
  <c r="D151" i="23"/>
  <c r="E151" i="23"/>
  <c r="I151" i="23"/>
  <c r="J151" i="23" s="1"/>
  <c r="K151" i="23" a="1"/>
  <c r="K151" i="23" s="1"/>
  <c r="L151" i="23" s="1"/>
  <c r="N151" i="23"/>
  <c r="O151" i="23"/>
  <c r="P151" i="23"/>
  <c r="Q151" i="23" s="1"/>
  <c r="R151" i="23" s="1" a="1"/>
  <c r="R151" i="23" s="1"/>
  <c r="T151" i="23"/>
  <c r="W151" i="23"/>
  <c r="X151" i="23"/>
  <c r="Z151" i="23" s="1"/>
  <c r="AA151" i="23"/>
  <c r="AB151" i="23" s="1"/>
  <c r="A152" i="23"/>
  <c r="C152" i="23"/>
  <c r="D152" i="23"/>
  <c r="E152" i="23"/>
  <c r="I152" i="23"/>
  <c r="J152" i="23" s="1"/>
  <c r="K152" i="23" a="1"/>
  <c r="K152" i="23" s="1"/>
  <c r="L152" i="23" s="1"/>
  <c r="N152" i="23"/>
  <c r="O152" i="23"/>
  <c r="P152" i="23"/>
  <c r="Q152" i="23" s="1"/>
  <c r="R152" i="23" s="1" a="1"/>
  <c r="R152" i="23" s="1"/>
  <c r="U152" i="23"/>
  <c r="T152" i="23"/>
  <c r="W152" i="23"/>
  <c r="X152" i="23"/>
  <c r="Z152" i="23"/>
  <c r="AA152" i="23"/>
  <c r="AB152" i="23" s="1"/>
  <c r="A153" i="23"/>
  <c r="C153" i="23"/>
  <c r="D153" i="23"/>
  <c r="E153" i="23"/>
  <c r="I153" i="23"/>
  <c r="J153" i="23" s="1"/>
  <c r="AG153" i="23" s="1"/>
  <c r="K153" i="23" a="1"/>
  <c r="K153" i="23" s="1"/>
  <c r="L153" i="23" s="1"/>
  <c r="N153" i="23"/>
  <c r="O153" i="23"/>
  <c r="P153" i="23"/>
  <c r="Q153" i="23" s="1"/>
  <c r="R153" i="23" s="1" a="1"/>
  <c r="R153" i="23" s="1"/>
  <c r="V153" i="23"/>
  <c r="T153" i="23"/>
  <c r="W153" i="23"/>
  <c r="X153" i="23"/>
  <c r="Z153" i="23"/>
  <c r="AA153" i="23"/>
  <c r="AB153" i="23" s="1"/>
  <c r="A154" i="23"/>
  <c r="C154" i="23"/>
  <c r="D154" i="23"/>
  <c r="E154" i="23"/>
  <c r="I154" i="23"/>
  <c r="J154" i="23" s="1"/>
  <c r="AG154" i="23" s="1"/>
  <c r="K154" i="23" a="1"/>
  <c r="K154" i="23" s="1"/>
  <c r="L154" i="23" s="1"/>
  <c r="N154" i="23"/>
  <c r="O154" i="23"/>
  <c r="P154" i="23"/>
  <c r="Q154" i="23" s="1"/>
  <c r="R154" i="23" s="1" a="1"/>
  <c r="R154" i="23" s="1"/>
  <c r="V154" i="23"/>
  <c r="T154" i="23"/>
  <c r="W154" i="23"/>
  <c r="X154" i="23"/>
  <c r="Z154" i="23"/>
  <c r="AA154" i="23"/>
  <c r="AB154" i="23" s="1"/>
  <c r="A155" i="23"/>
  <c r="C155" i="23"/>
  <c r="D155" i="23"/>
  <c r="E155" i="23"/>
  <c r="I155" i="23"/>
  <c r="J155" i="23" s="1"/>
  <c r="K155" i="23" a="1"/>
  <c r="K155" i="23" s="1"/>
  <c r="L155" i="23" s="1"/>
  <c r="N155" i="23"/>
  <c r="O155" i="23"/>
  <c r="P155" i="23"/>
  <c r="Q155" i="23" s="1"/>
  <c r="R155" i="23" s="1" a="1"/>
  <c r="R155" i="23" s="1"/>
  <c r="T155" i="23"/>
  <c r="W155" i="23"/>
  <c r="X155" i="23"/>
  <c r="Z155" i="23"/>
  <c r="AA155" i="23"/>
  <c r="AB155" i="23" s="1"/>
  <c r="A156" i="23"/>
  <c r="C156" i="23"/>
  <c r="D156" i="23"/>
  <c r="E156" i="23"/>
  <c r="I156" i="23"/>
  <c r="J156" i="23" s="1"/>
  <c r="K156" i="23" a="1"/>
  <c r="K156" i="23" s="1"/>
  <c r="L156" i="23" s="1"/>
  <c r="N156" i="23"/>
  <c r="O156" i="23"/>
  <c r="P156" i="23"/>
  <c r="Q156" i="23" s="1"/>
  <c r="R156" i="23" s="1" a="1"/>
  <c r="R156" i="23" s="1"/>
  <c r="U156" i="23"/>
  <c r="T156" i="23"/>
  <c r="W156" i="23"/>
  <c r="X156" i="23"/>
  <c r="Z156" i="23"/>
  <c r="AA156" i="23"/>
  <c r="AB156" i="23" s="1"/>
  <c r="A157" i="23"/>
  <c r="C157" i="23"/>
  <c r="D157" i="23"/>
  <c r="E157" i="23"/>
  <c r="I157" i="23"/>
  <c r="J157" i="23" s="1"/>
  <c r="AG157" i="23" s="1"/>
  <c r="K157" i="23" a="1"/>
  <c r="K157" i="23" s="1"/>
  <c r="L157" i="23" s="1"/>
  <c r="N157" i="23"/>
  <c r="O157" i="23"/>
  <c r="P157" i="23"/>
  <c r="Q157" i="23" s="1"/>
  <c r="R157" i="23" s="1" a="1"/>
  <c r="R157" i="23" s="1"/>
  <c r="T157" i="23"/>
  <c r="W157" i="23"/>
  <c r="X157" i="23"/>
  <c r="Z157" i="23"/>
  <c r="AA157" i="23"/>
  <c r="AB157" i="23" s="1"/>
  <c r="A158" i="23"/>
  <c r="C158" i="23"/>
  <c r="D158" i="23"/>
  <c r="E158" i="23"/>
  <c r="I158" i="23"/>
  <c r="J158" i="23" s="1"/>
  <c r="K158" i="23" a="1"/>
  <c r="K158" i="23" s="1"/>
  <c r="L158" i="23" s="1"/>
  <c r="N158" i="23"/>
  <c r="O158" i="23"/>
  <c r="P158" i="23"/>
  <c r="Q158" i="23" s="1"/>
  <c r="R158" i="23" s="1" a="1"/>
  <c r="R158" i="23" s="1"/>
  <c r="T158" i="23"/>
  <c r="W158" i="23"/>
  <c r="X158" i="23"/>
  <c r="Z158" i="23"/>
  <c r="AA158" i="23"/>
  <c r="AB158" i="23" s="1"/>
  <c r="A159" i="23"/>
  <c r="C159" i="23"/>
  <c r="D159" i="23"/>
  <c r="E159" i="23"/>
  <c r="I159" i="23"/>
  <c r="J159" i="23" s="1"/>
  <c r="K159" i="23" a="1"/>
  <c r="K159" i="23" s="1"/>
  <c r="N159" i="23"/>
  <c r="O159" i="23"/>
  <c r="P159" i="23"/>
  <c r="Q159" i="23" s="1"/>
  <c r="R159" i="23" s="1" a="1"/>
  <c r="R159" i="23" s="1"/>
  <c r="V159" i="23"/>
  <c r="T159" i="23"/>
  <c r="W159" i="23"/>
  <c r="X159" i="23"/>
  <c r="Z159" i="23"/>
  <c r="AA159" i="23"/>
  <c r="AB159" i="23" s="1"/>
  <c r="A160" i="23"/>
  <c r="C160" i="23"/>
  <c r="D160" i="23"/>
  <c r="E160" i="23"/>
  <c r="I160" i="23"/>
  <c r="J160" i="23" s="1"/>
  <c r="AG160" i="23" s="1"/>
  <c r="K160" i="23" a="1"/>
  <c r="K160" i="23" s="1"/>
  <c r="L160" i="23" s="1"/>
  <c r="N160" i="23"/>
  <c r="O160" i="23"/>
  <c r="P160" i="23"/>
  <c r="Q160" i="23" s="1"/>
  <c r="R160" i="23" s="1" a="1"/>
  <c r="R160" i="23" s="1"/>
  <c r="U160" i="23"/>
  <c r="T160" i="23"/>
  <c r="W160" i="23"/>
  <c r="X160" i="23"/>
  <c r="Z160" i="23"/>
  <c r="AA160" i="23"/>
  <c r="AB160" i="23" s="1"/>
  <c r="A161" i="23"/>
  <c r="C161" i="23"/>
  <c r="D161" i="23"/>
  <c r="E161" i="23"/>
  <c r="I161" i="23"/>
  <c r="J161" i="23" s="1"/>
  <c r="K161" i="23" a="1"/>
  <c r="K161" i="23" s="1"/>
  <c r="L161" i="23" s="1"/>
  <c r="N161" i="23"/>
  <c r="O161" i="23"/>
  <c r="P161" i="23"/>
  <c r="Q161" i="23" s="1"/>
  <c r="R161" i="23" s="1" a="1"/>
  <c r="R161" i="23" s="1"/>
  <c r="T161" i="23"/>
  <c r="W161" i="23"/>
  <c r="X161" i="23"/>
  <c r="Z161" i="23"/>
  <c r="AA161" i="23"/>
  <c r="AB161" i="23" s="1"/>
  <c r="A162" i="23"/>
  <c r="C162" i="23"/>
  <c r="D162" i="23"/>
  <c r="E162" i="23"/>
  <c r="I162" i="23"/>
  <c r="J162" i="23" s="1"/>
  <c r="AG162" i="23" s="1"/>
  <c r="K162" i="23" a="1"/>
  <c r="K162" i="23" s="1"/>
  <c r="L162" i="23" s="1"/>
  <c r="N162" i="23"/>
  <c r="O162" i="23"/>
  <c r="P162" i="23"/>
  <c r="Q162" i="23" s="1"/>
  <c r="R162" i="23" s="1" a="1"/>
  <c r="R162" i="23" s="1"/>
  <c r="U162" i="23"/>
  <c r="T162" i="23"/>
  <c r="W162" i="23"/>
  <c r="X162" i="23"/>
  <c r="Z162" i="23"/>
  <c r="AA162" i="23"/>
  <c r="AB162" i="23" s="1"/>
  <c r="A163" i="23"/>
  <c r="C163" i="23"/>
  <c r="D163" i="23"/>
  <c r="E163" i="23"/>
  <c r="I163" i="23"/>
  <c r="J163" i="23" s="1"/>
  <c r="K163" i="23" a="1"/>
  <c r="K163" i="23" s="1"/>
  <c r="N163" i="23"/>
  <c r="O163" i="23"/>
  <c r="P163" i="23"/>
  <c r="Q163" i="23" s="1"/>
  <c r="R163" i="23" s="1" a="1"/>
  <c r="R163" i="23" s="1"/>
  <c r="T163" i="23"/>
  <c r="W163" i="23"/>
  <c r="X163" i="23"/>
  <c r="Z163" i="23" s="1"/>
  <c r="AA163" i="23"/>
  <c r="AB163" i="23" s="1"/>
  <c r="A164" i="23"/>
  <c r="C164" i="23"/>
  <c r="D164" i="23"/>
  <c r="E164" i="23"/>
  <c r="I164" i="23"/>
  <c r="J164" i="23" s="1"/>
  <c r="K164" i="23" a="1"/>
  <c r="K164" i="23" s="1"/>
  <c r="N164" i="23"/>
  <c r="O164" i="23"/>
  <c r="P164" i="23"/>
  <c r="Q164" i="23" s="1"/>
  <c r="R164" i="23" s="1" a="1"/>
  <c r="R164" i="23" s="1"/>
  <c r="T164" i="23"/>
  <c r="W164" i="23"/>
  <c r="X164" i="23"/>
  <c r="Z164" i="23"/>
  <c r="AA164" i="23"/>
  <c r="AB164" i="23" s="1"/>
  <c r="A165" i="23"/>
  <c r="C165" i="23"/>
  <c r="D165" i="23"/>
  <c r="E165" i="23"/>
  <c r="I165" i="23"/>
  <c r="J165" i="23" s="1"/>
  <c r="K165" i="23" a="1"/>
  <c r="K165" i="23" s="1"/>
  <c r="L165" i="23" s="1"/>
  <c r="N165" i="23"/>
  <c r="O165" i="23"/>
  <c r="P165" i="23"/>
  <c r="Q165" i="23" s="1"/>
  <c r="R165" i="23" s="1" a="1"/>
  <c r="R165" i="23" s="1"/>
  <c r="T165" i="23"/>
  <c r="W165" i="23"/>
  <c r="X165" i="23"/>
  <c r="Z165" i="23"/>
  <c r="AA165" i="23"/>
  <c r="AB165" i="23" s="1"/>
  <c r="A166" i="23"/>
  <c r="C166" i="23"/>
  <c r="D166" i="23"/>
  <c r="E166" i="23"/>
  <c r="I166" i="23"/>
  <c r="J166" i="23" s="1"/>
  <c r="AG166" i="23" s="1"/>
  <c r="K166" i="23" a="1"/>
  <c r="K166" i="23" s="1"/>
  <c r="L166" i="23" s="1"/>
  <c r="N166" i="23"/>
  <c r="O166" i="23"/>
  <c r="P166" i="23"/>
  <c r="Q166" i="23" s="1"/>
  <c r="R166" i="23" s="1" a="1"/>
  <c r="R166" i="23" s="1"/>
  <c r="T166" i="23"/>
  <c r="W166" i="23"/>
  <c r="X166" i="23"/>
  <c r="Z166" i="23"/>
  <c r="AA166" i="23"/>
  <c r="AB166" i="23" s="1"/>
  <c r="A167" i="23"/>
  <c r="C167" i="23"/>
  <c r="D167" i="23"/>
  <c r="E167" i="23"/>
  <c r="I167" i="23"/>
  <c r="J167" i="23" s="1"/>
  <c r="K167" i="23" a="1"/>
  <c r="K167" i="23" s="1"/>
  <c r="L167" i="23" s="1"/>
  <c r="N167" i="23"/>
  <c r="O167" i="23"/>
  <c r="P167" i="23"/>
  <c r="Q167" i="23" s="1"/>
  <c r="R167" i="23" s="1" a="1"/>
  <c r="R167" i="23" s="1"/>
  <c r="T167" i="23"/>
  <c r="W167" i="23"/>
  <c r="X167" i="23"/>
  <c r="Z167" i="23"/>
  <c r="AA167" i="23"/>
  <c r="AB167" i="23" s="1"/>
  <c r="A168" i="23"/>
  <c r="C168" i="23"/>
  <c r="D168" i="23"/>
  <c r="E168" i="23"/>
  <c r="I168" i="23"/>
  <c r="J168" i="23" s="1"/>
  <c r="AG168" i="23" s="1"/>
  <c r="K168" i="23" a="1"/>
  <c r="K168" i="23" s="1"/>
  <c r="L168" i="23" s="1"/>
  <c r="N168" i="23"/>
  <c r="O168" i="23"/>
  <c r="P168" i="23"/>
  <c r="Q168" i="23" s="1"/>
  <c r="R168" i="23" s="1" a="1"/>
  <c r="R168" i="23" s="1"/>
  <c r="V168" i="23"/>
  <c r="T168" i="23"/>
  <c r="W168" i="23"/>
  <c r="X168" i="23"/>
  <c r="Z168" i="23"/>
  <c r="AA168" i="23"/>
  <c r="AB168" i="23" s="1"/>
  <c r="A169" i="23"/>
  <c r="C169" i="23"/>
  <c r="D169" i="23"/>
  <c r="E169" i="23"/>
  <c r="I169" i="23"/>
  <c r="J169" i="23" s="1"/>
  <c r="AG169" i="23" s="1"/>
  <c r="K169" i="23" a="1"/>
  <c r="K169" i="23" s="1"/>
  <c r="L169" i="23" s="1"/>
  <c r="N169" i="23"/>
  <c r="O169" i="23"/>
  <c r="P169" i="23"/>
  <c r="Q169" i="23" s="1"/>
  <c r="R169" i="23" s="1" a="1"/>
  <c r="R169" i="23" s="1"/>
  <c r="T169" i="23"/>
  <c r="W169" i="23"/>
  <c r="X169" i="23"/>
  <c r="Z169" i="23"/>
  <c r="AA169" i="23"/>
  <c r="AB169" i="23" s="1"/>
  <c r="A170" i="23"/>
  <c r="C170" i="23"/>
  <c r="D170" i="23"/>
  <c r="E170" i="23"/>
  <c r="I170" i="23"/>
  <c r="J170" i="23" s="1"/>
  <c r="AG170" i="23" s="1"/>
  <c r="K170" i="23" a="1"/>
  <c r="K170" i="23" s="1"/>
  <c r="N170" i="23"/>
  <c r="O170" i="23"/>
  <c r="P170" i="23"/>
  <c r="Q170" i="23" s="1"/>
  <c r="R170" i="23" s="1" a="1"/>
  <c r="R170" i="23" s="1"/>
  <c r="V170" i="23"/>
  <c r="T170" i="23"/>
  <c r="W170" i="23"/>
  <c r="X170" i="23"/>
  <c r="Z170" i="23"/>
  <c r="AA170" i="23"/>
  <c r="AB170" i="23" s="1"/>
  <c r="A171" i="23"/>
  <c r="C171" i="23"/>
  <c r="D171" i="23"/>
  <c r="E171" i="23"/>
  <c r="I171" i="23"/>
  <c r="J171" i="23" s="1"/>
  <c r="AG171" i="23" s="1"/>
  <c r="K171" i="23" a="1"/>
  <c r="K171" i="23" s="1"/>
  <c r="L171" i="23" s="1"/>
  <c r="N171" i="23"/>
  <c r="O171" i="23"/>
  <c r="P171" i="23"/>
  <c r="Q171" i="23" s="1"/>
  <c r="R171" i="23" s="1" a="1"/>
  <c r="R171" i="23" s="1"/>
  <c r="U171" i="23"/>
  <c r="T171" i="23"/>
  <c r="W171" i="23"/>
  <c r="X171" i="23"/>
  <c r="Z171" i="23"/>
  <c r="AA171" i="23"/>
  <c r="AB171" i="23" s="1"/>
  <c r="A172" i="23"/>
  <c r="C172" i="23"/>
  <c r="D172" i="23"/>
  <c r="E172" i="23"/>
  <c r="I172" i="23"/>
  <c r="J172" i="23" s="1"/>
  <c r="K172" i="23" a="1"/>
  <c r="K172" i="23" s="1"/>
  <c r="L172" i="23" s="1"/>
  <c r="N172" i="23"/>
  <c r="O172" i="23"/>
  <c r="P172" i="23"/>
  <c r="Q172" i="23" s="1"/>
  <c r="R172" i="23" s="1" a="1"/>
  <c r="R172" i="23" s="1"/>
  <c r="U172" i="23"/>
  <c r="T172" i="23"/>
  <c r="W172" i="23"/>
  <c r="X172" i="23"/>
  <c r="Z172" i="23"/>
  <c r="AA172" i="23"/>
  <c r="AB172" i="23" s="1"/>
  <c r="A173" i="23"/>
  <c r="C173" i="23"/>
  <c r="D173" i="23"/>
  <c r="E173" i="23"/>
  <c r="I173" i="23"/>
  <c r="J173" i="23" s="1"/>
  <c r="K173" i="23" a="1"/>
  <c r="K173" i="23" s="1"/>
  <c r="N173" i="23"/>
  <c r="O173" i="23"/>
  <c r="P173" i="23"/>
  <c r="Q173" i="23" s="1"/>
  <c r="R173" i="23" s="1" a="1"/>
  <c r="R173" i="23" s="1"/>
  <c r="T173" i="23"/>
  <c r="W173" i="23"/>
  <c r="X173" i="23"/>
  <c r="Z173" i="23"/>
  <c r="AA173" i="23"/>
  <c r="AB173" i="23" s="1"/>
  <c r="A174" i="23"/>
  <c r="C174" i="23"/>
  <c r="D174" i="23"/>
  <c r="E174" i="23"/>
  <c r="I174" i="23"/>
  <c r="J174" i="23" s="1"/>
  <c r="AG174" i="23" s="1"/>
  <c r="K174" i="23" a="1"/>
  <c r="K174" i="23" s="1"/>
  <c r="N174" i="23"/>
  <c r="O174" i="23"/>
  <c r="P174" i="23"/>
  <c r="Q174" i="23" s="1"/>
  <c r="R174" i="23" s="1" a="1"/>
  <c r="R174" i="23" s="1"/>
  <c r="U174" i="23"/>
  <c r="T174" i="23"/>
  <c r="W174" i="23"/>
  <c r="X174" i="23"/>
  <c r="Z174" i="23" s="1"/>
  <c r="AA174" i="23"/>
  <c r="AB174" i="23" s="1"/>
  <c r="A175" i="23"/>
  <c r="C175" i="23"/>
  <c r="D175" i="23"/>
  <c r="E175" i="23"/>
  <c r="I175" i="23"/>
  <c r="J175" i="23" s="1"/>
  <c r="K175" i="23" a="1"/>
  <c r="K175" i="23" s="1"/>
  <c r="L175" i="23" s="1"/>
  <c r="N175" i="23"/>
  <c r="O175" i="23"/>
  <c r="P175" i="23"/>
  <c r="Q175" i="23" s="1"/>
  <c r="R175" i="23" s="1" a="1"/>
  <c r="R175" i="23" s="1"/>
  <c r="T175" i="23"/>
  <c r="W175" i="23"/>
  <c r="X175" i="23"/>
  <c r="Z175" i="23"/>
  <c r="AA175" i="23"/>
  <c r="AB175" i="23" s="1"/>
  <c r="A176" i="23"/>
  <c r="C176" i="23"/>
  <c r="D176" i="23"/>
  <c r="E176" i="23"/>
  <c r="I176" i="23"/>
  <c r="J176" i="23" s="1"/>
  <c r="AG176" i="23" s="1"/>
  <c r="K176" i="23" a="1"/>
  <c r="K176" i="23" s="1"/>
  <c r="L176" i="23" s="1"/>
  <c r="N176" i="23"/>
  <c r="O176" i="23"/>
  <c r="P176" i="23"/>
  <c r="Q176" i="23" s="1"/>
  <c r="R176" i="23" s="1" a="1"/>
  <c r="R176" i="23" s="1"/>
  <c r="V176" i="23"/>
  <c r="T176" i="23"/>
  <c r="W176" i="23"/>
  <c r="X176" i="23"/>
  <c r="Z176" i="23"/>
  <c r="AA176" i="23"/>
  <c r="AB176" i="23" s="1"/>
  <c r="A177" i="23"/>
  <c r="C177" i="23"/>
  <c r="D177" i="23"/>
  <c r="E177" i="23"/>
  <c r="I177" i="23"/>
  <c r="J177" i="23" s="1"/>
  <c r="AG177" i="23" s="1"/>
  <c r="K177" i="23" a="1"/>
  <c r="K177" i="23" s="1"/>
  <c r="L177" i="23" s="1"/>
  <c r="N177" i="23"/>
  <c r="O177" i="23"/>
  <c r="P177" i="23"/>
  <c r="Q177" i="23" s="1"/>
  <c r="R177" i="23" s="1" a="1"/>
  <c r="R177" i="23" s="1"/>
  <c r="V177" i="23"/>
  <c r="T177" i="23"/>
  <c r="W177" i="23"/>
  <c r="X177" i="23"/>
  <c r="Z177" i="23"/>
  <c r="AA177" i="23"/>
  <c r="AB177" i="23" s="1"/>
  <c r="A178" i="23"/>
  <c r="C178" i="23"/>
  <c r="D178" i="23"/>
  <c r="E178" i="23"/>
  <c r="I178" i="23"/>
  <c r="J178" i="23" s="1"/>
  <c r="K178" i="23" a="1"/>
  <c r="K178" i="23" s="1"/>
  <c r="L178" i="23" s="1"/>
  <c r="N178" i="23"/>
  <c r="O178" i="23"/>
  <c r="P178" i="23"/>
  <c r="Q178" i="23" s="1"/>
  <c r="R178" i="23" s="1" a="1"/>
  <c r="R178" i="23" s="1"/>
  <c r="T178" i="23"/>
  <c r="W178" i="23"/>
  <c r="X178" i="23"/>
  <c r="Z178" i="23"/>
  <c r="AA178" i="23"/>
  <c r="AB178" i="23" s="1"/>
  <c r="A179" i="23"/>
  <c r="C179" i="23"/>
  <c r="D179" i="23"/>
  <c r="E179" i="23"/>
  <c r="I179" i="23"/>
  <c r="J179" i="23" s="1"/>
  <c r="K179" i="23" a="1"/>
  <c r="K179" i="23" s="1"/>
  <c r="L179" i="23" s="1"/>
  <c r="N179" i="23"/>
  <c r="O179" i="23"/>
  <c r="P179" i="23"/>
  <c r="Q179" i="23" s="1"/>
  <c r="R179" i="23" s="1" a="1"/>
  <c r="R179" i="23" s="1"/>
  <c r="U179" i="23"/>
  <c r="V179" i="23" s="1"/>
  <c r="T179" i="23"/>
  <c r="W179" i="23"/>
  <c r="X179" i="23"/>
  <c r="Z179" i="23" s="1"/>
  <c r="AA179" i="23"/>
  <c r="AB179" i="23" s="1"/>
  <c r="A180" i="23"/>
  <c r="C180" i="23"/>
  <c r="D180" i="23"/>
  <c r="E180" i="23"/>
  <c r="I180" i="23"/>
  <c r="J180" i="23" s="1"/>
  <c r="K180" i="23" a="1"/>
  <c r="K180" i="23" s="1"/>
  <c r="L180" i="23" s="1"/>
  <c r="N180" i="23"/>
  <c r="O180" i="23"/>
  <c r="P180" i="23"/>
  <c r="Q180" i="23" s="1"/>
  <c r="R180" i="23" s="1" a="1"/>
  <c r="R180" i="23" s="1"/>
  <c r="T180" i="23"/>
  <c r="W180" i="23"/>
  <c r="X180" i="23"/>
  <c r="Z180" i="23"/>
  <c r="AA180" i="23"/>
  <c r="AB180" i="23" s="1"/>
  <c r="A181" i="23"/>
  <c r="C181" i="23"/>
  <c r="D181" i="23"/>
  <c r="E181" i="23"/>
  <c r="I181" i="23"/>
  <c r="J181" i="23" s="1"/>
  <c r="K181" i="23" a="1"/>
  <c r="K181" i="23" s="1"/>
  <c r="N181" i="23"/>
  <c r="O181" i="23"/>
  <c r="P181" i="23"/>
  <c r="Q181" i="23" s="1"/>
  <c r="R181" i="23" s="1" a="1"/>
  <c r="R181" i="23" s="1"/>
  <c r="T181" i="23"/>
  <c r="W181" i="23"/>
  <c r="X181" i="23"/>
  <c r="Z181" i="23"/>
  <c r="AA181" i="23"/>
  <c r="AB181" i="23" s="1"/>
  <c r="A182" i="23"/>
  <c r="C182" i="23"/>
  <c r="D182" i="23"/>
  <c r="E182" i="23"/>
  <c r="I182" i="23"/>
  <c r="J182" i="23" s="1"/>
  <c r="K182" i="23" a="1"/>
  <c r="K182" i="23" s="1"/>
  <c r="N182" i="23"/>
  <c r="O182" i="23"/>
  <c r="P182" i="23"/>
  <c r="Q182" i="23" s="1"/>
  <c r="R182" i="23" s="1" a="1"/>
  <c r="R182" i="23" s="1"/>
  <c r="U182" i="23"/>
  <c r="T182" i="23"/>
  <c r="W182" i="23"/>
  <c r="X182" i="23"/>
  <c r="Z182" i="23" s="1"/>
  <c r="AA182" i="23"/>
  <c r="AB182" i="23" s="1"/>
  <c r="A183" i="23"/>
  <c r="C183" i="23"/>
  <c r="D183" i="23"/>
  <c r="E183" i="23"/>
  <c r="I183" i="23"/>
  <c r="J183" i="23" s="1"/>
  <c r="K183" i="23" a="1"/>
  <c r="K183" i="23" s="1"/>
  <c r="N183" i="23"/>
  <c r="P183" i="23"/>
  <c r="Q183" i="23" s="1"/>
  <c r="R183" i="23" s="1" a="1"/>
  <c r="R183" i="23" s="1"/>
  <c r="T183" i="23"/>
  <c r="W183" i="23"/>
  <c r="X183" i="23"/>
  <c r="Z183" i="23"/>
  <c r="AA183" i="23"/>
  <c r="AB183" i="23" s="1"/>
  <c r="A184" i="23"/>
  <c r="C184" i="23"/>
  <c r="D184" i="23"/>
  <c r="E184" i="23"/>
  <c r="I184" i="23"/>
  <c r="J184" i="23" s="1"/>
  <c r="AG184" i="23" s="1"/>
  <c r="K184" i="23" a="1"/>
  <c r="K184" i="23" s="1"/>
  <c r="N184" i="23"/>
  <c r="O184" i="23"/>
  <c r="P184" i="23"/>
  <c r="Q184" i="23" s="1"/>
  <c r="R184" i="23" s="1" a="1"/>
  <c r="R184" i="23" s="1"/>
  <c r="T184" i="23"/>
  <c r="W184" i="23"/>
  <c r="X184" i="23"/>
  <c r="Z184" i="23"/>
  <c r="AA184" i="23"/>
  <c r="AB184" i="23" s="1"/>
  <c r="A185" i="23"/>
  <c r="C185" i="23"/>
  <c r="D185" i="23"/>
  <c r="E185" i="23"/>
  <c r="I185" i="23"/>
  <c r="J185" i="23" s="1"/>
  <c r="K185" i="23" a="1"/>
  <c r="K185" i="23" s="1"/>
  <c r="L185" i="23" s="1"/>
  <c r="N185" i="23"/>
  <c r="O185" i="23"/>
  <c r="P185" i="23"/>
  <c r="Q185" i="23" s="1"/>
  <c r="R185" i="23" s="1" a="1"/>
  <c r="R185" i="23" s="1"/>
  <c r="T185" i="23"/>
  <c r="W185" i="23"/>
  <c r="X185" i="23"/>
  <c r="Z185" i="23"/>
  <c r="AA185" i="23"/>
  <c r="AB185" i="23" s="1"/>
  <c r="A186" i="23"/>
  <c r="C186" i="23"/>
  <c r="D186" i="23"/>
  <c r="E186" i="23"/>
  <c r="I186" i="23"/>
  <c r="J186" i="23" s="1"/>
  <c r="K186" i="23" a="1"/>
  <c r="K186" i="23" s="1"/>
  <c r="L186" i="23" s="1"/>
  <c r="N186" i="23"/>
  <c r="O186" i="23"/>
  <c r="P186" i="23"/>
  <c r="Q186" i="23" s="1"/>
  <c r="R186" i="23" s="1" a="1"/>
  <c r="R186" i="23" s="1"/>
  <c r="T186" i="23"/>
  <c r="W186" i="23"/>
  <c r="X186" i="23"/>
  <c r="Z186" i="23"/>
  <c r="AA186" i="23"/>
  <c r="AB186" i="23" s="1"/>
  <c r="A187" i="23"/>
  <c r="C187" i="23"/>
  <c r="D187" i="23"/>
  <c r="E187" i="23"/>
  <c r="I187" i="23"/>
  <c r="J187" i="23" s="1"/>
  <c r="AG187" i="23" s="1"/>
  <c r="K187" i="23" a="1"/>
  <c r="K187" i="23" s="1"/>
  <c r="L187" i="23" s="1"/>
  <c r="N187" i="23"/>
  <c r="O187" i="23"/>
  <c r="P187" i="23"/>
  <c r="Q187" i="23" s="1"/>
  <c r="R187" i="23" s="1" a="1"/>
  <c r="R187" i="23" s="1"/>
  <c r="T187" i="23"/>
  <c r="W187" i="23"/>
  <c r="X187" i="23"/>
  <c r="Z187" i="23"/>
  <c r="AA187" i="23"/>
  <c r="AB187" i="23" s="1"/>
  <c r="A188" i="23"/>
  <c r="C188" i="23"/>
  <c r="D188" i="23"/>
  <c r="E188" i="23"/>
  <c r="I188" i="23"/>
  <c r="J188" i="23" s="1"/>
  <c r="AG188" i="23" s="1"/>
  <c r="K188" i="23" a="1"/>
  <c r="K188" i="23" s="1"/>
  <c r="L188" i="23" s="1"/>
  <c r="N188" i="23"/>
  <c r="O188" i="23"/>
  <c r="P188" i="23"/>
  <c r="Q188" i="23" s="1"/>
  <c r="R188" i="23" s="1" a="1"/>
  <c r="R188" i="23" s="1"/>
  <c r="T188" i="23"/>
  <c r="W188" i="23"/>
  <c r="X188" i="23"/>
  <c r="Z188" i="23"/>
  <c r="AA188" i="23"/>
  <c r="AB188" i="23" s="1"/>
  <c r="A189" i="23"/>
  <c r="C189" i="23"/>
  <c r="D189" i="23"/>
  <c r="E189" i="23"/>
  <c r="I189" i="23"/>
  <c r="J189" i="23" s="1"/>
  <c r="K189" i="23" a="1"/>
  <c r="K189" i="23" s="1"/>
  <c r="L189" i="23" s="1"/>
  <c r="N189" i="23"/>
  <c r="O189" i="23"/>
  <c r="P189" i="23"/>
  <c r="Q189" i="23" s="1"/>
  <c r="R189" i="23" s="1" a="1"/>
  <c r="R189" i="23" s="1"/>
  <c r="T189" i="23"/>
  <c r="W189" i="23"/>
  <c r="X189" i="23"/>
  <c r="Z189" i="23"/>
  <c r="AA189" i="23"/>
  <c r="AB189" i="23" s="1"/>
  <c r="A190" i="23"/>
  <c r="C190" i="23"/>
  <c r="D190" i="23"/>
  <c r="E190" i="23"/>
  <c r="I190" i="23"/>
  <c r="J190" i="23" s="1"/>
  <c r="K190" i="23" a="1"/>
  <c r="K190" i="23" s="1"/>
  <c r="N190" i="23"/>
  <c r="O190" i="23"/>
  <c r="P190" i="23"/>
  <c r="Q190" i="23" s="1"/>
  <c r="R190" i="23" s="1" a="1"/>
  <c r="R190" i="23" s="1"/>
  <c r="T190" i="23"/>
  <c r="W190" i="23"/>
  <c r="X190" i="23"/>
  <c r="Z190" i="23"/>
  <c r="AA190" i="23"/>
  <c r="AB190" i="23" s="1"/>
  <c r="A191" i="23"/>
  <c r="C191" i="23"/>
  <c r="D191" i="23"/>
  <c r="E191" i="23"/>
  <c r="I191" i="23"/>
  <c r="J191" i="23" s="1"/>
  <c r="AG191" i="23" s="1"/>
  <c r="K191" i="23" a="1"/>
  <c r="K191" i="23" s="1"/>
  <c r="N191" i="23"/>
  <c r="O191" i="23"/>
  <c r="P191" i="23"/>
  <c r="Q191" i="23" s="1"/>
  <c r="R191" i="23" s="1" a="1"/>
  <c r="R191" i="23" s="1"/>
  <c r="V191" i="23"/>
  <c r="T191" i="23"/>
  <c r="W191" i="23"/>
  <c r="X191" i="23"/>
  <c r="Z191" i="23"/>
  <c r="AA191" i="23"/>
  <c r="AB191" i="23" s="1"/>
  <c r="A192" i="23"/>
  <c r="C192" i="23"/>
  <c r="D192" i="23"/>
  <c r="E192" i="23"/>
  <c r="I192" i="23"/>
  <c r="J192" i="23" s="1"/>
  <c r="AG192" i="23" s="1"/>
  <c r="K192" i="23" a="1"/>
  <c r="K192" i="23" s="1"/>
  <c r="N192" i="23"/>
  <c r="O192" i="23"/>
  <c r="P192" i="23"/>
  <c r="Q192" i="23" s="1"/>
  <c r="R192" i="23" s="1" a="1"/>
  <c r="R192" i="23" s="1"/>
  <c r="T192" i="23"/>
  <c r="W192" i="23"/>
  <c r="X192" i="23"/>
  <c r="Z192" i="23"/>
  <c r="AA192" i="23"/>
  <c r="AB192" i="23" s="1"/>
  <c r="A193" i="23"/>
  <c r="C193" i="23"/>
  <c r="D193" i="23"/>
  <c r="E193" i="23"/>
  <c r="I193" i="23"/>
  <c r="J193" i="23" s="1"/>
  <c r="K193" i="23" a="1"/>
  <c r="K193" i="23" s="1"/>
  <c r="L193" i="23" s="1"/>
  <c r="N193" i="23"/>
  <c r="O193" i="23"/>
  <c r="P193" i="23"/>
  <c r="Q193" i="23" s="1"/>
  <c r="R193" i="23" s="1" a="1"/>
  <c r="R193" i="23" s="1"/>
  <c r="T193" i="23"/>
  <c r="W193" i="23"/>
  <c r="X193" i="23"/>
  <c r="Z193" i="23"/>
  <c r="AA193" i="23"/>
  <c r="AB193" i="23" s="1"/>
  <c r="A194" i="23"/>
  <c r="C194" i="23"/>
  <c r="D194" i="23"/>
  <c r="E194" i="23"/>
  <c r="I194" i="23"/>
  <c r="J194" i="23" s="1"/>
  <c r="K194" i="23" a="1"/>
  <c r="K194" i="23" s="1"/>
  <c r="L194" i="23" s="1"/>
  <c r="N194" i="23"/>
  <c r="O194" i="23"/>
  <c r="P194" i="23"/>
  <c r="Q194" i="23" s="1"/>
  <c r="R194" i="23" s="1" a="1"/>
  <c r="R194" i="23" s="1"/>
  <c r="T194" i="23"/>
  <c r="W194" i="23"/>
  <c r="X194" i="23"/>
  <c r="Z194" i="23"/>
  <c r="AA194" i="23"/>
  <c r="AB194" i="23" s="1"/>
  <c r="A195" i="23"/>
  <c r="C195" i="23"/>
  <c r="D195" i="23"/>
  <c r="E195" i="23"/>
  <c r="I195" i="23"/>
  <c r="J195" i="23" s="1"/>
  <c r="K195" i="23" a="1"/>
  <c r="K195" i="23" s="1"/>
  <c r="N195" i="23"/>
  <c r="O195" i="23"/>
  <c r="P195" i="23"/>
  <c r="Q195" i="23" s="1"/>
  <c r="R195" i="23" s="1" a="1"/>
  <c r="R195" i="23" s="1"/>
  <c r="U195" i="23"/>
  <c r="T195" i="23"/>
  <c r="W195" i="23"/>
  <c r="X195" i="23"/>
  <c r="Z195" i="23"/>
  <c r="AA195" i="23"/>
  <c r="AB195" i="23" s="1"/>
  <c r="A196" i="23"/>
  <c r="C196" i="23"/>
  <c r="D196" i="23"/>
  <c r="E196" i="23"/>
  <c r="I196" i="23"/>
  <c r="J196" i="23" s="1"/>
  <c r="K196" i="23" a="1"/>
  <c r="K196" i="23" s="1"/>
  <c r="L196" i="23" s="1"/>
  <c r="N196" i="23"/>
  <c r="O196" i="23"/>
  <c r="P196" i="23"/>
  <c r="Q196" i="23" s="1"/>
  <c r="R196" i="23" s="1" a="1"/>
  <c r="R196" i="23" s="1"/>
  <c r="T196" i="23"/>
  <c r="W196" i="23"/>
  <c r="X196" i="23"/>
  <c r="Z196" i="23"/>
  <c r="AA196" i="23"/>
  <c r="AB196" i="23" s="1"/>
  <c r="A197" i="23"/>
  <c r="C197" i="23"/>
  <c r="D197" i="23"/>
  <c r="E197" i="23"/>
  <c r="I197" i="23"/>
  <c r="J197" i="23" s="1"/>
  <c r="K197" i="23" a="1"/>
  <c r="K197" i="23" s="1"/>
  <c r="L197" i="23" s="1"/>
  <c r="N197" i="23"/>
  <c r="O197" i="23"/>
  <c r="P197" i="23"/>
  <c r="Q197" i="23" s="1"/>
  <c r="R197" i="23" s="1" a="1"/>
  <c r="R197" i="23" s="1"/>
  <c r="T197" i="23"/>
  <c r="W197" i="23"/>
  <c r="X197" i="23"/>
  <c r="Z197" i="23"/>
  <c r="AA197" i="23"/>
  <c r="AB197" i="23" s="1"/>
  <c r="A198" i="23"/>
  <c r="C198" i="23"/>
  <c r="D198" i="23"/>
  <c r="E198" i="23"/>
  <c r="I198" i="23"/>
  <c r="J198" i="23" s="1"/>
  <c r="AG198" i="23" s="1"/>
  <c r="K198" i="23" a="1"/>
  <c r="K198" i="23" s="1"/>
  <c r="L198" i="23" s="1"/>
  <c r="N198" i="23"/>
  <c r="O198" i="23"/>
  <c r="P198" i="23"/>
  <c r="Q198" i="23" s="1"/>
  <c r="R198" i="23" s="1" a="1"/>
  <c r="R198" i="23" s="1"/>
  <c r="T198" i="23"/>
  <c r="W198" i="23"/>
  <c r="X198" i="23"/>
  <c r="Z198" i="23" s="1"/>
  <c r="AA198" i="23"/>
  <c r="AB198" i="23" s="1"/>
  <c r="A199" i="23"/>
  <c r="C199" i="23"/>
  <c r="D199" i="23"/>
  <c r="E199" i="23"/>
  <c r="I199" i="23"/>
  <c r="J199" i="23" s="1"/>
  <c r="AG199" i="23" s="1"/>
  <c r="K199" i="23" a="1"/>
  <c r="K199" i="23" s="1"/>
  <c r="N199" i="23"/>
  <c r="O199" i="23"/>
  <c r="P199" i="23"/>
  <c r="Q199" i="23" s="1"/>
  <c r="R199" i="23" s="1" a="1"/>
  <c r="R199" i="23" s="1"/>
  <c r="U199" i="23"/>
  <c r="T199" i="23"/>
  <c r="W199" i="23"/>
  <c r="X199" i="23"/>
  <c r="Z199" i="23"/>
  <c r="AA199" i="23"/>
  <c r="AB199" i="23" s="1"/>
  <c r="A200" i="23"/>
  <c r="C200" i="23"/>
  <c r="D200" i="23"/>
  <c r="E200" i="23"/>
  <c r="I200" i="23"/>
  <c r="J200" i="23" s="1"/>
  <c r="AG200" i="23" s="1"/>
  <c r="K200" i="23" a="1"/>
  <c r="K200" i="23" s="1"/>
  <c r="L200" i="23" s="1"/>
  <c r="N200" i="23"/>
  <c r="O200" i="23"/>
  <c r="P200" i="23"/>
  <c r="Q200" i="23" s="1"/>
  <c r="R200" i="23" s="1" a="1"/>
  <c r="R200" i="23" s="1"/>
  <c r="T200" i="23"/>
  <c r="W200" i="23"/>
  <c r="X200" i="23"/>
  <c r="Z200" i="23"/>
  <c r="AA200" i="23"/>
  <c r="AB200" i="23" s="1"/>
  <c r="A201" i="23"/>
  <c r="C201" i="23"/>
  <c r="D201" i="23"/>
  <c r="E201" i="23"/>
  <c r="I201" i="23"/>
  <c r="J201" i="23" s="1"/>
  <c r="K201" i="23" a="1"/>
  <c r="K201" i="23" s="1"/>
  <c r="N201" i="23"/>
  <c r="O201" i="23"/>
  <c r="P201" i="23"/>
  <c r="Q201" i="23" s="1"/>
  <c r="R201" i="23" s="1" a="1"/>
  <c r="R201" i="23" s="1"/>
  <c r="V201" i="23"/>
  <c r="T201" i="23"/>
  <c r="W201" i="23"/>
  <c r="X201" i="23"/>
  <c r="Z201" i="23"/>
  <c r="AA201" i="23"/>
  <c r="AB201" i="23" s="1"/>
  <c r="A202" i="23"/>
  <c r="C202" i="23"/>
  <c r="D202" i="23"/>
  <c r="E202" i="23"/>
  <c r="I202" i="23"/>
  <c r="J202" i="23" s="1"/>
  <c r="K202" i="23" a="1"/>
  <c r="K202" i="23" s="1"/>
  <c r="L202" i="23" s="1"/>
  <c r="N202" i="23"/>
  <c r="O202" i="23"/>
  <c r="P202" i="23"/>
  <c r="Q202" i="23" s="1"/>
  <c r="R202" i="23" s="1" a="1"/>
  <c r="R202" i="23" s="1"/>
  <c r="T202" i="23"/>
  <c r="W202" i="23"/>
  <c r="X202" i="23"/>
  <c r="Z202" i="23"/>
  <c r="AA202" i="23"/>
  <c r="AB202" i="23" s="1"/>
  <c r="A203" i="23"/>
  <c r="C203" i="23"/>
  <c r="D203" i="23"/>
  <c r="E203" i="23"/>
  <c r="I203" i="23"/>
  <c r="J203" i="23" s="1"/>
  <c r="K203" i="23" a="1"/>
  <c r="K203" i="23" s="1"/>
  <c r="L203" i="23" s="1"/>
  <c r="N203" i="23"/>
  <c r="O203" i="23"/>
  <c r="P203" i="23"/>
  <c r="Q203" i="23" s="1"/>
  <c r="R203" i="23" s="1" a="1"/>
  <c r="R203" i="23" s="1"/>
  <c r="T203" i="23"/>
  <c r="W203" i="23"/>
  <c r="X203" i="23"/>
  <c r="Z203" i="23"/>
  <c r="AA203" i="23"/>
  <c r="AB203" i="23" s="1"/>
  <c r="A204" i="23"/>
  <c r="C204" i="23"/>
  <c r="D204" i="23"/>
  <c r="E204" i="23"/>
  <c r="I204" i="23"/>
  <c r="J204" i="23" s="1"/>
  <c r="K204" i="23" a="1"/>
  <c r="K204" i="23" s="1"/>
  <c r="L204" i="23" s="1"/>
  <c r="N204" i="23"/>
  <c r="O204" i="23"/>
  <c r="P204" i="23"/>
  <c r="Q204" i="23" s="1"/>
  <c r="R204" i="23" s="1" a="1"/>
  <c r="R204" i="23" s="1"/>
  <c r="U204" i="23"/>
  <c r="T204" i="23"/>
  <c r="W204" i="23"/>
  <c r="X204" i="23"/>
  <c r="Z204" i="23"/>
  <c r="AA204" i="23"/>
  <c r="AB204" i="23" s="1"/>
  <c r="A205" i="23"/>
  <c r="C205" i="23"/>
  <c r="D205" i="23"/>
  <c r="E205" i="23"/>
  <c r="I205" i="23"/>
  <c r="J205" i="23" s="1"/>
  <c r="AG205" i="23" s="1"/>
  <c r="K205" i="23" a="1"/>
  <c r="K205" i="23" s="1"/>
  <c r="L205" i="23" s="1"/>
  <c r="N205" i="23"/>
  <c r="O205" i="23"/>
  <c r="P205" i="23"/>
  <c r="Q205" i="23" s="1"/>
  <c r="R205" i="23" s="1" a="1"/>
  <c r="R205" i="23" s="1"/>
  <c r="V205" i="23"/>
  <c r="T205" i="23"/>
  <c r="W205" i="23"/>
  <c r="X205" i="23"/>
  <c r="Z205" i="23"/>
  <c r="AA205" i="23"/>
  <c r="AB205" i="23" s="1"/>
  <c r="A206" i="23"/>
  <c r="C206" i="23"/>
  <c r="D206" i="23"/>
  <c r="E206" i="23"/>
  <c r="I206" i="23"/>
  <c r="J206" i="23" s="1"/>
  <c r="AG206" i="23" s="1"/>
  <c r="K206" i="23" a="1"/>
  <c r="K206" i="23" s="1"/>
  <c r="L206" i="23" s="1"/>
  <c r="N206" i="23"/>
  <c r="O206" i="23"/>
  <c r="P206" i="23"/>
  <c r="Q206" i="23" s="1"/>
  <c r="R206" i="23" s="1" a="1"/>
  <c r="R206" i="23" s="1"/>
  <c r="T206" i="23"/>
  <c r="W206" i="23"/>
  <c r="X206" i="23"/>
  <c r="Z206" i="23"/>
  <c r="AA206" i="23"/>
  <c r="AB206" i="23" s="1"/>
  <c r="A207" i="23"/>
  <c r="C207" i="23"/>
  <c r="D207" i="23"/>
  <c r="E207" i="23"/>
  <c r="I207" i="23"/>
  <c r="J207" i="23" s="1"/>
  <c r="K207" i="23" a="1"/>
  <c r="K207" i="23" s="1"/>
  <c r="L207" i="23" s="1"/>
  <c r="N207" i="23"/>
  <c r="O207" i="23"/>
  <c r="P207" i="23"/>
  <c r="Q207" i="23" s="1"/>
  <c r="R207" i="23" s="1" a="1"/>
  <c r="R207" i="23" s="1"/>
  <c r="T207" i="23"/>
  <c r="W207" i="23"/>
  <c r="X207" i="23"/>
  <c r="Z207" i="23"/>
  <c r="AA207" i="23"/>
  <c r="AB207" i="23" s="1"/>
  <c r="A208" i="23"/>
  <c r="C208" i="23"/>
  <c r="D208" i="23"/>
  <c r="E208" i="23"/>
  <c r="I208" i="23"/>
  <c r="J208" i="23" s="1"/>
  <c r="AG208" i="23" s="1"/>
  <c r="K208" i="23" a="1"/>
  <c r="K208" i="23" s="1"/>
  <c r="L208" i="23" s="1"/>
  <c r="N208" i="23"/>
  <c r="O208" i="23"/>
  <c r="P208" i="23"/>
  <c r="Q208" i="23" s="1"/>
  <c r="R208" i="23" s="1" a="1"/>
  <c r="R208" i="23" s="1"/>
  <c r="V208" i="23"/>
  <c r="T208" i="23"/>
  <c r="W208" i="23"/>
  <c r="X208" i="23"/>
  <c r="Z208" i="23"/>
  <c r="AA208" i="23"/>
  <c r="AB208" i="23" s="1"/>
  <c r="A209" i="23"/>
  <c r="C209" i="23"/>
  <c r="D209" i="23"/>
  <c r="E209" i="23"/>
  <c r="I209" i="23"/>
  <c r="J209" i="23" s="1"/>
  <c r="AG209" i="23" s="1"/>
  <c r="K209" i="23" a="1"/>
  <c r="K209" i="23" s="1"/>
  <c r="L209" i="23" s="1"/>
  <c r="N209" i="23"/>
  <c r="O209" i="23"/>
  <c r="P209" i="23"/>
  <c r="Q209" i="23" s="1"/>
  <c r="R209" i="23" s="1" a="1"/>
  <c r="R209" i="23" s="1"/>
  <c r="U209" i="23"/>
  <c r="T209" i="23"/>
  <c r="W209" i="23"/>
  <c r="X209" i="23"/>
  <c r="Z209" i="23" s="1"/>
  <c r="AA209" i="23"/>
  <c r="AB209" i="23" s="1"/>
  <c r="A210" i="23"/>
  <c r="C210" i="23"/>
  <c r="D210" i="23"/>
  <c r="E210" i="23"/>
  <c r="I210" i="23"/>
  <c r="J210" i="23" s="1"/>
  <c r="AG210" i="23" s="1"/>
  <c r="K210" i="23" a="1"/>
  <c r="K210" i="23" s="1"/>
  <c r="N210" i="23"/>
  <c r="O210" i="23"/>
  <c r="P210" i="23"/>
  <c r="Q210" i="23" s="1"/>
  <c r="R210" i="23" s="1" a="1"/>
  <c r="R210" i="23" s="1"/>
  <c r="U210" i="23"/>
  <c r="T210" i="23"/>
  <c r="W210" i="23"/>
  <c r="X210" i="23"/>
  <c r="Z210" i="23"/>
  <c r="AA210" i="23"/>
  <c r="AB210" i="23" s="1"/>
  <c r="A211" i="23"/>
  <c r="C211" i="23"/>
  <c r="D211" i="23"/>
  <c r="E211" i="23"/>
  <c r="I211" i="23"/>
  <c r="J211" i="23" s="1"/>
  <c r="K211" i="23" a="1"/>
  <c r="K211" i="23" s="1"/>
  <c r="L211" i="23" s="1"/>
  <c r="N211" i="23"/>
  <c r="O211" i="23"/>
  <c r="P211" i="23"/>
  <c r="Q211" i="23" s="1"/>
  <c r="R211" i="23" s="1" a="1"/>
  <c r="R211" i="23" s="1"/>
  <c r="T211" i="23"/>
  <c r="W211" i="23"/>
  <c r="X211" i="23"/>
  <c r="Z211" i="23"/>
  <c r="AA211" i="23"/>
  <c r="AB211" i="23" s="1"/>
  <c r="A212" i="23"/>
  <c r="C212" i="23"/>
  <c r="D212" i="23"/>
  <c r="E212" i="23"/>
  <c r="I212" i="23"/>
  <c r="J212" i="23" s="1"/>
  <c r="K212" i="23" a="1"/>
  <c r="K212" i="23" s="1"/>
  <c r="L212" i="23" s="1"/>
  <c r="N212" i="23"/>
  <c r="O212" i="23"/>
  <c r="P212" i="23"/>
  <c r="Q212" i="23" s="1"/>
  <c r="R212" i="23" s="1" a="1"/>
  <c r="R212" i="23" s="1"/>
  <c r="V212" i="23"/>
  <c r="T212" i="23"/>
  <c r="W212" i="23"/>
  <c r="X212" i="23"/>
  <c r="Z212" i="23"/>
  <c r="AA212" i="23"/>
  <c r="AB212" i="23" s="1"/>
  <c r="A213" i="23"/>
  <c r="C213" i="23"/>
  <c r="D213" i="23"/>
  <c r="E213" i="23"/>
  <c r="I213" i="23"/>
  <c r="J213" i="23" s="1"/>
  <c r="K213" i="23" a="1"/>
  <c r="K213" i="23" s="1"/>
  <c r="L213" i="23" s="1"/>
  <c r="N213" i="23"/>
  <c r="O213" i="23"/>
  <c r="P213" i="23"/>
  <c r="Q213" i="23" s="1"/>
  <c r="R213" i="23" s="1" a="1"/>
  <c r="R213" i="23" s="1"/>
  <c r="T213" i="23"/>
  <c r="W213" i="23"/>
  <c r="X213" i="23"/>
  <c r="Z213" i="23"/>
  <c r="AA213" i="23"/>
  <c r="AB213" i="23" s="1"/>
  <c r="A214" i="23"/>
  <c r="C214" i="23"/>
  <c r="D214" i="23"/>
  <c r="E214" i="23"/>
  <c r="I214" i="23"/>
  <c r="J214" i="23" s="1"/>
  <c r="AG214" i="23" s="1"/>
  <c r="K214" i="23" a="1"/>
  <c r="K214" i="23" s="1"/>
  <c r="L214" i="23" s="1"/>
  <c r="N214" i="23"/>
  <c r="O214" i="23"/>
  <c r="P214" i="23"/>
  <c r="Q214" i="23" s="1"/>
  <c r="R214" i="23" s="1" a="1"/>
  <c r="R214" i="23" s="1"/>
  <c r="T214" i="23"/>
  <c r="W214" i="23"/>
  <c r="X214" i="23"/>
  <c r="Z214" i="23"/>
  <c r="AA214" i="23"/>
  <c r="AB214" i="23" s="1"/>
  <c r="A215" i="23"/>
  <c r="C215" i="23"/>
  <c r="D215" i="23"/>
  <c r="E215" i="23"/>
  <c r="I215" i="23"/>
  <c r="J215" i="23" s="1"/>
  <c r="K215" i="23" a="1"/>
  <c r="K215" i="23" s="1"/>
  <c r="L215" i="23" s="1"/>
  <c r="N215" i="23"/>
  <c r="O215" i="23"/>
  <c r="P215" i="23"/>
  <c r="Q215" i="23" s="1"/>
  <c r="R215" i="23" s="1" a="1"/>
  <c r="R215" i="23" s="1"/>
  <c r="U215" i="23"/>
  <c r="T215" i="23"/>
  <c r="W215" i="23"/>
  <c r="X215" i="23"/>
  <c r="Z215" i="23"/>
  <c r="AA215" i="23"/>
  <c r="AB215" i="23" s="1"/>
  <c r="A216" i="23"/>
  <c r="C216" i="23"/>
  <c r="D216" i="23"/>
  <c r="E216" i="23"/>
  <c r="I216" i="23"/>
  <c r="J216" i="23" s="1"/>
  <c r="AG216" i="23" s="1"/>
  <c r="K216" i="23" a="1"/>
  <c r="K216" i="23" s="1"/>
  <c r="L216" i="23" s="1"/>
  <c r="N216" i="23"/>
  <c r="O216" i="23"/>
  <c r="P216" i="23"/>
  <c r="Q216" i="23" s="1"/>
  <c r="R216" i="23" s="1" a="1"/>
  <c r="R216" i="23" s="1"/>
  <c r="V216" i="23"/>
  <c r="T216" i="23"/>
  <c r="W216" i="23"/>
  <c r="X216" i="23"/>
  <c r="Z216" i="23"/>
  <c r="AA216" i="23"/>
  <c r="AB216" i="23" s="1"/>
  <c r="A217" i="23"/>
  <c r="C217" i="23"/>
  <c r="D217" i="23"/>
  <c r="E217" i="23"/>
  <c r="I217" i="23"/>
  <c r="J217" i="23" s="1"/>
  <c r="K217" i="23" a="1"/>
  <c r="K217" i="23" s="1"/>
  <c r="L217" i="23" s="1"/>
  <c r="N217" i="23"/>
  <c r="O217" i="23"/>
  <c r="P217" i="23"/>
  <c r="Q217" i="23" s="1"/>
  <c r="R217" i="23" s="1" a="1"/>
  <c r="R217" i="23" s="1"/>
  <c r="U217" i="23"/>
  <c r="T217" i="23"/>
  <c r="W217" i="23"/>
  <c r="X217" i="23"/>
  <c r="Z217" i="23" s="1"/>
  <c r="AA217" i="23"/>
  <c r="AB217" i="23" s="1"/>
  <c r="A218" i="23"/>
  <c r="C218" i="23"/>
  <c r="D218" i="23"/>
  <c r="E218" i="23"/>
  <c r="I218" i="23"/>
  <c r="J218" i="23" s="1"/>
  <c r="K218" i="23" a="1"/>
  <c r="K218" i="23" s="1"/>
  <c r="L218" i="23" s="1"/>
  <c r="N218" i="23"/>
  <c r="O218" i="23"/>
  <c r="P218" i="23"/>
  <c r="Q218" i="23" s="1"/>
  <c r="R218" i="23" s="1" a="1"/>
  <c r="R218" i="23" s="1"/>
  <c r="T218" i="23"/>
  <c r="W218" i="23"/>
  <c r="X218" i="23"/>
  <c r="Z218" i="23"/>
  <c r="AA218" i="23"/>
  <c r="AB218" i="23" s="1"/>
  <c r="A219" i="23"/>
  <c r="C219" i="23"/>
  <c r="D219" i="23"/>
  <c r="E219" i="23"/>
  <c r="I219" i="23"/>
  <c r="J219" i="23" s="1"/>
  <c r="K219" i="23" a="1"/>
  <c r="K219" i="23" s="1"/>
  <c r="N219" i="23"/>
  <c r="O219" i="23"/>
  <c r="P219" i="23"/>
  <c r="Q219" i="23" s="1"/>
  <c r="R219" i="23" s="1" a="1"/>
  <c r="R219" i="23" s="1"/>
  <c r="U219" i="23"/>
  <c r="T219" i="23"/>
  <c r="W219" i="23"/>
  <c r="X219" i="23"/>
  <c r="Z219" i="23"/>
  <c r="AA219" i="23"/>
  <c r="AB219" i="23" s="1"/>
  <c r="A220" i="23"/>
  <c r="C220" i="23"/>
  <c r="D220" i="23"/>
  <c r="E220" i="23"/>
  <c r="I220" i="23"/>
  <c r="J220" i="23" s="1"/>
  <c r="K220" i="23" a="1"/>
  <c r="K220" i="23" s="1"/>
  <c r="L220" i="23" s="1"/>
  <c r="N220" i="23"/>
  <c r="O220" i="23"/>
  <c r="P220" i="23"/>
  <c r="Q220" i="23" s="1"/>
  <c r="R220" i="23" s="1" a="1"/>
  <c r="R220" i="23" s="1"/>
  <c r="T220" i="23"/>
  <c r="W220" i="23"/>
  <c r="X220" i="23"/>
  <c r="Z220" i="23"/>
  <c r="AA220" i="23"/>
  <c r="AB220" i="23" s="1"/>
  <c r="A221" i="23"/>
  <c r="C221" i="23"/>
  <c r="D221" i="23"/>
  <c r="E221" i="23"/>
  <c r="I221" i="23"/>
  <c r="J221" i="23" s="1"/>
  <c r="K221" i="23" a="1"/>
  <c r="K221" i="23" s="1"/>
  <c r="L221" i="23" s="1"/>
  <c r="N221" i="23"/>
  <c r="O221" i="23"/>
  <c r="P221" i="23"/>
  <c r="Q221" i="23" s="1"/>
  <c r="R221" i="23" s="1" a="1"/>
  <c r="R221" i="23" s="1"/>
  <c r="V221" i="23"/>
  <c r="T221" i="23"/>
  <c r="W221" i="23"/>
  <c r="X221" i="23"/>
  <c r="Z221" i="23"/>
  <c r="AA221" i="23"/>
  <c r="AB221" i="23" s="1"/>
  <c r="A222" i="23"/>
  <c r="C222" i="23"/>
  <c r="D222" i="23"/>
  <c r="E222" i="23"/>
  <c r="I222" i="23"/>
  <c r="J222" i="23" s="1"/>
  <c r="K222" i="23" a="1"/>
  <c r="K222" i="23" s="1"/>
  <c r="L222" i="23" s="1"/>
  <c r="M222" i="23" s="1" a="1"/>
  <c r="M222" i="23" s="1"/>
  <c r="N222" i="23"/>
  <c r="O222" i="23"/>
  <c r="P222" i="23"/>
  <c r="Q222" i="23" s="1"/>
  <c r="R222" i="23" s="1" a="1"/>
  <c r="R222" i="23" s="1"/>
  <c r="U222" i="23"/>
  <c r="T222" i="23"/>
  <c r="W222" i="23"/>
  <c r="X222" i="23"/>
  <c r="Z222" i="23"/>
  <c r="AA222" i="23"/>
  <c r="AB222" i="23" s="1"/>
  <c r="A54" i="23"/>
  <c r="C54" i="23"/>
  <c r="D54" i="23"/>
  <c r="E54" i="23"/>
  <c r="I54" i="23"/>
  <c r="J54" i="23" s="1"/>
  <c r="K54" i="23" a="1"/>
  <c r="K54" i="23" s="1"/>
  <c r="L54" i="23" s="1"/>
  <c r="N54" i="23"/>
  <c r="O54" i="23"/>
  <c r="P54" i="23"/>
  <c r="Q54" i="23" s="1"/>
  <c r="R54" i="23" s="1" a="1"/>
  <c r="R54" i="23" s="1"/>
  <c r="U54" i="23"/>
  <c r="T54" i="23"/>
  <c r="W54" i="23"/>
  <c r="X54" i="23"/>
  <c r="Z54" i="23" s="1"/>
  <c r="AA54" i="23"/>
  <c r="AB54" i="23" s="1"/>
  <c r="A55" i="23"/>
  <c r="C55" i="23"/>
  <c r="D55" i="23"/>
  <c r="E55" i="23"/>
  <c r="I55" i="23"/>
  <c r="J55" i="23" s="1"/>
  <c r="K55" i="23" a="1"/>
  <c r="K55" i="23" s="1"/>
  <c r="L55" i="23" s="1"/>
  <c r="N55" i="23"/>
  <c r="O55" i="23"/>
  <c r="P55" i="23"/>
  <c r="Q55" i="23" s="1"/>
  <c r="R55" i="23" s="1" a="1"/>
  <c r="R55" i="23" s="1"/>
  <c r="V55" i="23"/>
  <c r="T55" i="23"/>
  <c r="W55" i="23"/>
  <c r="X55" i="23"/>
  <c r="Z55" i="23" s="1"/>
  <c r="AA55" i="23"/>
  <c r="AB55" i="23" s="1"/>
  <c r="A56" i="23"/>
  <c r="C56" i="23"/>
  <c r="D56" i="23"/>
  <c r="E56" i="23"/>
  <c r="I56" i="23"/>
  <c r="J56" i="23" s="1"/>
  <c r="AG56" i="23" s="1"/>
  <c r="K56" i="23" a="1"/>
  <c r="K56" i="23" s="1"/>
  <c r="N56" i="23"/>
  <c r="O56" i="23"/>
  <c r="P56" i="23"/>
  <c r="Q56" i="23" s="1"/>
  <c r="R56" i="23" s="1" a="1"/>
  <c r="R56" i="23" s="1"/>
  <c r="V56" i="23"/>
  <c r="T56" i="23"/>
  <c r="W56" i="23"/>
  <c r="X56" i="23"/>
  <c r="Z56" i="23"/>
  <c r="AA56" i="23"/>
  <c r="AB56" i="23" s="1"/>
  <c r="A57" i="23"/>
  <c r="C57" i="23"/>
  <c r="D57" i="23"/>
  <c r="E57" i="23"/>
  <c r="I57" i="23"/>
  <c r="J57" i="23" s="1"/>
  <c r="AG57" i="23" s="1"/>
  <c r="K57" i="23" a="1"/>
  <c r="K57" i="23" s="1"/>
  <c r="N57" i="23"/>
  <c r="O57" i="23"/>
  <c r="P57" i="23"/>
  <c r="Q57" i="23" s="1"/>
  <c r="R57" i="23" s="1" a="1"/>
  <c r="R57" i="23" s="1"/>
  <c r="T57" i="23"/>
  <c r="W57" i="23"/>
  <c r="X57" i="23"/>
  <c r="Z57" i="23"/>
  <c r="AA57" i="23"/>
  <c r="AB57" i="23" s="1"/>
  <c r="A58" i="23"/>
  <c r="C58" i="23"/>
  <c r="D58" i="23"/>
  <c r="E58" i="23"/>
  <c r="I58" i="23"/>
  <c r="J58" i="23" s="1"/>
  <c r="K58" i="23" a="1"/>
  <c r="K58" i="23" s="1"/>
  <c r="L58" i="23" s="1"/>
  <c r="N58" i="23"/>
  <c r="O58" i="23"/>
  <c r="P58" i="23"/>
  <c r="Q58" i="23" s="1"/>
  <c r="R58" i="23" s="1" a="1"/>
  <c r="R58" i="23" s="1"/>
  <c r="T58" i="23"/>
  <c r="W58" i="23"/>
  <c r="X58" i="23"/>
  <c r="Z58" i="23" s="1"/>
  <c r="AA58" i="23"/>
  <c r="AB58" i="23" s="1"/>
  <c r="A59" i="23"/>
  <c r="C59" i="23"/>
  <c r="D59" i="23"/>
  <c r="E59" i="23"/>
  <c r="I59" i="23"/>
  <c r="J59" i="23" s="1"/>
  <c r="K59" i="23" a="1"/>
  <c r="K59" i="23" s="1"/>
  <c r="L59" i="23" s="1"/>
  <c r="N59" i="23"/>
  <c r="O59" i="23"/>
  <c r="P59" i="23"/>
  <c r="Q59" i="23" s="1"/>
  <c r="R59" i="23" s="1" a="1"/>
  <c r="R59" i="23" s="1"/>
  <c r="V59" i="23"/>
  <c r="T59" i="23"/>
  <c r="W59" i="23"/>
  <c r="X59" i="23"/>
  <c r="Z59" i="23" s="1"/>
  <c r="AA59" i="23"/>
  <c r="AB59" i="23" s="1"/>
  <c r="A60" i="23"/>
  <c r="C60" i="23"/>
  <c r="D60" i="23"/>
  <c r="E60" i="23"/>
  <c r="I60" i="23"/>
  <c r="J60" i="23" s="1"/>
  <c r="AG60" i="23" s="1"/>
  <c r="K60" i="23" a="1"/>
  <c r="K60" i="23" s="1"/>
  <c r="L60" i="23" s="1"/>
  <c r="N60" i="23"/>
  <c r="O60" i="23"/>
  <c r="P60" i="23"/>
  <c r="Q60" i="23" s="1"/>
  <c r="R60" i="23" s="1" a="1"/>
  <c r="R60" i="23" s="1"/>
  <c r="T60" i="23"/>
  <c r="W60" i="23"/>
  <c r="X60" i="23"/>
  <c r="Z60" i="23"/>
  <c r="AA60" i="23"/>
  <c r="AB60" i="23" s="1"/>
  <c r="A61" i="23"/>
  <c r="C61" i="23"/>
  <c r="D61" i="23"/>
  <c r="E61" i="23"/>
  <c r="I61" i="23"/>
  <c r="J61" i="23" s="1"/>
  <c r="AG61" i="23" s="1"/>
  <c r="K61" i="23" a="1"/>
  <c r="K61" i="23" s="1"/>
  <c r="L61" i="23" s="1"/>
  <c r="N61" i="23"/>
  <c r="O61" i="23"/>
  <c r="P61" i="23"/>
  <c r="Q61" i="23" s="1"/>
  <c r="R61" i="23" s="1" a="1"/>
  <c r="R61" i="23" s="1"/>
  <c r="T61" i="23"/>
  <c r="W61" i="23"/>
  <c r="X61" i="23"/>
  <c r="Z61" i="23"/>
  <c r="AA61" i="23"/>
  <c r="AB61" i="23" s="1"/>
  <c r="A62" i="23"/>
  <c r="C62" i="23"/>
  <c r="D62" i="23"/>
  <c r="E62" i="23"/>
  <c r="I62" i="23"/>
  <c r="J62" i="23" s="1"/>
  <c r="AG62" i="23" s="1"/>
  <c r="K62" i="23" a="1"/>
  <c r="K62" i="23" s="1"/>
  <c r="L62" i="23" s="1"/>
  <c r="N62" i="23"/>
  <c r="O62" i="23"/>
  <c r="P62" i="23"/>
  <c r="Q62" i="23" s="1"/>
  <c r="R62" i="23" s="1" a="1"/>
  <c r="R62" i="23" s="1"/>
  <c r="T62" i="23"/>
  <c r="W62" i="23"/>
  <c r="X62" i="23"/>
  <c r="Z62" i="23" s="1"/>
  <c r="AA62" i="23"/>
  <c r="AB62" i="23" s="1"/>
  <c r="A63" i="23"/>
  <c r="C63" i="23"/>
  <c r="D63" i="23"/>
  <c r="E63" i="23"/>
  <c r="I63" i="23"/>
  <c r="J63" i="23" s="1"/>
  <c r="AG63" i="23" s="1"/>
  <c r="K63" i="23" a="1"/>
  <c r="K63" i="23" s="1"/>
  <c r="L63" i="23" s="1"/>
  <c r="N63" i="23"/>
  <c r="O63" i="23"/>
  <c r="P63" i="23"/>
  <c r="Q63" i="23" s="1"/>
  <c r="R63" i="23" s="1" a="1"/>
  <c r="R63" i="23" s="1"/>
  <c r="T63" i="23"/>
  <c r="W63" i="23"/>
  <c r="X63" i="23"/>
  <c r="Z63" i="23" s="1"/>
  <c r="AA63" i="23"/>
  <c r="AB63" i="23" s="1"/>
  <c r="A64" i="23"/>
  <c r="C64" i="23"/>
  <c r="D64" i="23"/>
  <c r="E64" i="23"/>
  <c r="I64" i="23"/>
  <c r="J64" i="23" s="1"/>
  <c r="AG64" i="23" s="1"/>
  <c r="K64" i="23" a="1"/>
  <c r="K64" i="23" s="1"/>
  <c r="N64" i="23"/>
  <c r="O64" i="23"/>
  <c r="P64" i="23"/>
  <c r="Q64" i="23" s="1"/>
  <c r="R64" i="23" s="1" a="1"/>
  <c r="R64" i="23" s="1"/>
  <c r="T64" i="23"/>
  <c r="W64" i="23"/>
  <c r="X64" i="23"/>
  <c r="Z64" i="23" s="1"/>
  <c r="AA64" i="23"/>
  <c r="AB64" i="23" s="1"/>
  <c r="A65" i="23"/>
  <c r="C65" i="23"/>
  <c r="D65" i="23"/>
  <c r="E65" i="23"/>
  <c r="I65" i="23"/>
  <c r="J65" i="23" s="1"/>
  <c r="AG65" i="23" s="1"/>
  <c r="K65" i="23" a="1"/>
  <c r="K65" i="23" s="1"/>
  <c r="N65" i="23"/>
  <c r="O65" i="23"/>
  <c r="P65" i="23"/>
  <c r="Q65" i="23" s="1"/>
  <c r="R65" i="23" s="1" a="1"/>
  <c r="R65" i="23" s="1"/>
  <c r="T65" i="23"/>
  <c r="W65" i="23"/>
  <c r="X65" i="23"/>
  <c r="Z65" i="23"/>
  <c r="AA65" i="23"/>
  <c r="AB65" i="23" s="1"/>
  <c r="A66" i="23"/>
  <c r="C66" i="23"/>
  <c r="D66" i="23"/>
  <c r="E66" i="23"/>
  <c r="I66" i="23"/>
  <c r="J66" i="23" s="1"/>
  <c r="K66" i="23" a="1"/>
  <c r="K66" i="23" s="1"/>
  <c r="L66" i="23" s="1"/>
  <c r="N66" i="23"/>
  <c r="O66" i="23"/>
  <c r="P66" i="23"/>
  <c r="Q66" i="23" s="1"/>
  <c r="R66" i="23" s="1" a="1"/>
  <c r="R66" i="23" s="1"/>
  <c r="T66" i="23"/>
  <c r="W66" i="23"/>
  <c r="X66" i="23"/>
  <c r="Z66" i="23"/>
  <c r="AA66" i="23"/>
  <c r="AB66" i="23" s="1"/>
  <c r="AR153" i="23" l="1"/>
  <c r="AR202" i="23"/>
  <c r="AR250" i="23"/>
  <c r="AQ118" i="23"/>
  <c r="AR118" i="23"/>
  <c r="AR286" i="23"/>
  <c r="AQ286" i="23"/>
  <c r="AR272" i="23"/>
  <c r="AR181" i="23"/>
  <c r="AR171" i="23"/>
  <c r="AR164" i="23"/>
  <c r="AR235" i="23"/>
  <c r="AR185" i="23"/>
  <c r="AR239" i="23"/>
  <c r="AQ239" i="23"/>
  <c r="AR195" i="23"/>
  <c r="AR72" i="23"/>
  <c r="AR150" i="23"/>
  <c r="AR144" i="23"/>
  <c r="AR121" i="23"/>
  <c r="AR54" i="23"/>
  <c r="AR212" i="23"/>
  <c r="AR285" i="23"/>
  <c r="AR231" i="23"/>
  <c r="AQ157" i="23"/>
  <c r="AR157" i="23"/>
  <c r="AR147" i="23"/>
  <c r="AQ137" i="23"/>
  <c r="AR137" i="23"/>
  <c r="AQ100" i="23"/>
  <c r="AR100" i="23"/>
  <c r="AQ97" i="23"/>
  <c r="AR97" i="23"/>
  <c r="AR75" i="23"/>
  <c r="AR213" i="23"/>
  <c r="AQ87" i="23"/>
  <c r="AR87" i="23"/>
  <c r="AR78" i="23"/>
  <c r="AQ223" i="23"/>
  <c r="AR223" i="23"/>
  <c r="AR228" i="23"/>
  <c r="AQ228" i="23"/>
  <c r="AR279" i="23"/>
  <c r="AQ131" i="23"/>
  <c r="AR131" i="23"/>
  <c r="AR257" i="23"/>
  <c r="AQ174" i="23"/>
  <c r="AR174" i="23"/>
  <c r="AQ171" i="23"/>
  <c r="AR58" i="23"/>
  <c r="AQ209" i="23"/>
  <c r="AR209" i="23"/>
  <c r="AR268" i="23"/>
  <c r="AQ268" i="23"/>
  <c r="AR220" i="23"/>
  <c r="AQ134" i="23"/>
  <c r="AR134" i="23"/>
  <c r="AR106" i="23"/>
  <c r="AR103" i="23"/>
  <c r="AR69" i="23"/>
  <c r="AR130" i="23"/>
  <c r="AR188" i="23"/>
  <c r="AQ188" i="23"/>
  <c r="AR219" i="23"/>
  <c r="AR201" i="23"/>
  <c r="AQ184" i="23"/>
  <c r="AR184" i="23"/>
  <c r="AQ170" i="23"/>
  <c r="AR170" i="23"/>
  <c r="AR156" i="23"/>
  <c r="AQ153" i="23"/>
  <c r="AR143" i="23"/>
  <c r="AR117" i="23"/>
  <c r="AR93" i="23"/>
  <c r="AR90" i="23"/>
  <c r="AR271" i="23"/>
  <c r="AQ256" i="23"/>
  <c r="AR256" i="23"/>
  <c r="AQ205" i="23"/>
  <c r="AR205" i="23"/>
  <c r="AR198" i="23"/>
  <c r="AQ198" i="23"/>
  <c r="AQ191" i="23"/>
  <c r="AR191" i="23"/>
  <c r="AQ160" i="23"/>
  <c r="AR160" i="23"/>
  <c r="AQ144" i="23"/>
  <c r="AQ140" i="23"/>
  <c r="AR140" i="23"/>
  <c r="AR128" i="23"/>
  <c r="AR84" i="23"/>
  <c r="AR81" i="23"/>
  <c r="AR275" i="23"/>
  <c r="AR242" i="23"/>
  <c r="AR64" i="23"/>
  <c r="AQ64" i="23"/>
  <c r="AQ61" i="23"/>
  <c r="AR61" i="23"/>
  <c r="AR216" i="23"/>
  <c r="AQ216" i="23"/>
  <c r="AR178" i="23"/>
  <c r="AR167" i="23"/>
  <c r="AR124" i="23"/>
  <c r="AQ124" i="23"/>
  <c r="AR112" i="23"/>
  <c r="AQ112" i="23"/>
  <c r="AR109" i="23"/>
  <c r="AQ289" i="23"/>
  <c r="AR289" i="23"/>
  <c r="AR282" i="23"/>
  <c r="AQ264" i="23"/>
  <c r="AR264" i="23"/>
  <c r="AQ260" i="23"/>
  <c r="AR260" i="23"/>
  <c r="AQ253" i="23"/>
  <c r="AR253" i="23"/>
  <c r="AQ246" i="23"/>
  <c r="AR246" i="23"/>
  <c r="AR94" i="23"/>
  <c r="AQ94" i="23"/>
  <c r="AR91" i="23"/>
  <c r="AR88" i="23"/>
  <c r="AR276" i="23"/>
  <c r="AR232" i="23"/>
  <c r="AQ154" i="23"/>
  <c r="AR154" i="23"/>
  <c r="AR129" i="23"/>
  <c r="AQ129" i="23"/>
  <c r="AR113" i="23"/>
  <c r="AQ113" i="23"/>
  <c r="AR229" i="23"/>
  <c r="AQ65" i="23"/>
  <c r="AR65" i="23"/>
  <c r="AQ210" i="23"/>
  <c r="AR210" i="23"/>
  <c r="AR196" i="23"/>
  <c r="AR189" i="23"/>
  <c r="AR172" i="23"/>
  <c r="AR126" i="23"/>
  <c r="AR76" i="23"/>
  <c r="AQ283" i="23"/>
  <c r="AR283" i="23"/>
  <c r="AQ236" i="23"/>
  <c r="AR236" i="23"/>
  <c r="AR192" i="23"/>
  <c r="AQ192" i="23"/>
  <c r="AR110" i="23"/>
  <c r="AR165" i="23"/>
  <c r="AR158" i="23"/>
  <c r="AQ107" i="23"/>
  <c r="AR107" i="23"/>
  <c r="AQ214" i="23"/>
  <c r="AR214" i="23"/>
  <c r="AR273" i="23"/>
  <c r="AR55" i="23"/>
  <c r="AR206" i="23"/>
  <c r="AQ206" i="23"/>
  <c r="AR182" i="23"/>
  <c r="AR261" i="23"/>
  <c r="AR115" i="23"/>
  <c r="AR290" i="23"/>
  <c r="AQ254" i="23"/>
  <c r="AR254" i="23"/>
  <c r="AR247" i="23"/>
  <c r="AR243" i="23"/>
  <c r="AR62" i="23"/>
  <c r="AQ62" i="23"/>
  <c r="AQ199" i="23"/>
  <c r="AR199" i="23"/>
  <c r="AR179" i="23"/>
  <c r="AR168" i="23"/>
  <c r="AQ168" i="23"/>
  <c r="AR265" i="23"/>
  <c r="AR221" i="23"/>
  <c r="AR203" i="23"/>
  <c r="AR287" i="23"/>
  <c r="AQ284" i="23"/>
  <c r="AR280" i="23"/>
  <c r="AR186" i="23"/>
  <c r="AR151" i="23"/>
  <c r="AR148" i="23"/>
  <c r="AR145" i="23"/>
  <c r="AQ122" i="23"/>
  <c r="AR122" i="23"/>
  <c r="AR119" i="23"/>
  <c r="AQ262" i="23"/>
  <c r="AR262" i="23"/>
  <c r="AR56" i="23"/>
  <c r="AQ56" i="23"/>
  <c r="AR207" i="23"/>
  <c r="AQ233" i="23"/>
  <c r="AR233" i="23"/>
  <c r="AR218" i="23"/>
  <c r="AQ142" i="23"/>
  <c r="AR142" i="23"/>
  <c r="AR92" i="23"/>
  <c r="AQ92" i="23"/>
  <c r="AQ270" i="23"/>
  <c r="AR270" i="23"/>
  <c r="AQ266" i="23"/>
  <c r="AR266" i="23"/>
  <c r="AR248" i="23"/>
  <c r="AQ248" i="23"/>
  <c r="AR141" i="23"/>
  <c r="AR225" i="23"/>
  <c r="AR59" i="23"/>
  <c r="AR73" i="23"/>
  <c r="AQ162" i="23"/>
  <c r="AR162" i="23"/>
  <c r="AQ244" i="23"/>
  <c r="AR244" i="23"/>
  <c r="AR116" i="23"/>
  <c r="AR114" i="23"/>
  <c r="AR86" i="23"/>
  <c r="AR83" i="23"/>
  <c r="AR80" i="23"/>
  <c r="AQ291" i="23"/>
  <c r="AR291" i="23"/>
  <c r="AR284" i="23"/>
  <c r="AR255" i="23"/>
  <c r="AR237" i="23"/>
  <c r="AR230" i="23"/>
  <c r="AR175" i="23"/>
  <c r="AR161" i="23"/>
  <c r="AR269" i="23"/>
  <c r="AR135" i="23"/>
  <c r="AR193" i="23"/>
  <c r="AR183" i="23"/>
  <c r="AQ176" i="23"/>
  <c r="AR176" i="23"/>
  <c r="AR132" i="23"/>
  <c r="AR95" i="23"/>
  <c r="AQ95" i="23"/>
  <c r="AR89" i="23"/>
  <c r="AR222" i="23"/>
  <c r="AR125" i="23"/>
  <c r="AQ117" i="23"/>
  <c r="AQ93" i="23"/>
  <c r="AR77" i="23"/>
  <c r="AR104" i="23"/>
  <c r="AQ101" i="23"/>
  <c r="AR101" i="23"/>
  <c r="AR98" i="23"/>
  <c r="AQ226" i="23"/>
  <c r="AR226" i="23"/>
  <c r="AR277" i="23"/>
  <c r="AR173" i="23"/>
  <c r="AR139" i="23"/>
  <c r="AR111" i="23"/>
  <c r="AQ111" i="23"/>
  <c r="AQ60" i="23"/>
  <c r="AR60" i="23"/>
  <c r="AR204" i="23"/>
  <c r="AR166" i="23"/>
  <c r="AQ166" i="23"/>
  <c r="AR159" i="23"/>
  <c r="AQ127" i="23"/>
  <c r="AR127" i="23"/>
  <c r="AR108" i="23"/>
  <c r="AR288" i="23"/>
  <c r="AR281" i="23"/>
  <c r="AR274" i="23"/>
  <c r="AR263" i="23"/>
  <c r="AR259" i="23"/>
  <c r="AQ259" i="23"/>
  <c r="AR252" i="23"/>
  <c r="AQ252" i="23"/>
  <c r="AR245" i="23"/>
  <c r="AQ245" i="23"/>
  <c r="AQ241" i="23"/>
  <c r="AR241" i="23"/>
  <c r="AR217" i="23"/>
  <c r="AR79" i="23"/>
  <c r="AR224" i="23"/>
  <c r="AR85" i="23"/>
  <c r="AR82" i="23"/>
  <c r="AQ138" i="23"/>
  <c r="AR138" i="23"/>
  <c r="AR258" i="23"/>
  <c r="AQ258" i="23"/>
  <c r="AR251" i="23"/>
  <c r="AQ251" i="23"/>
  <c r="AR240" i="23"/>
  <c r="AR70" i="23"/>
  <c r="AR67" i="23"/>
  <c r="AQ200" i="23"/>
  <c r="AR200" i="23"/>
  <c r="AR169" i="23"/>
  <c r="AQ169" i="23"/>
  <c r="AR155" i="23"/>
  <c r="AR211" i="23"/>
  <c r="AR180" i="23"/>
  <c r="AR66" i="23"/>
  <c r="AQ63" i="23"/>
  <c r="AR63" i="23"/>
  <c r="AR197" i="23"/>
  <c r="AR190" i="23"/>
  <c r="AQ57" i="23"/>
  <c r="AR57" i="23"/>
  <c r="AR215" i="23"/>
  <c r="AR187" i="23"/>
  <c r="AQ187" i="23"/>
  <c r="AQ177" i="23"/>
  <c r="AR177" i="23"/>
  <c r="AR163" i="23"/>
  <c r="AR146" i="23"/>
  <c r="AR123" i="23"/>
  <c r="AQ123" i="23"/>
  <c r="AQ74" i="23"/>
  <c r="AR74" i="23"/>
  <c r="AR234" i="23"/>
  <c r="AQ227" i="23"/>
  <c r="AR227" i="23"/>
  <c r="AR208" i="23"/>
  <c r="AQ208" i="23"/>
  <c r="AR194" i="23"/>
  <c r="AR152" i="23"/>
  <c r="AR149" i="23"/>
  <c r="AQ149" i="23"/>
  <c r="AR136" i="23"/>
  <c r="AR133" i="23"/>
  <c r="AQ133" i="23"/>
  <c r="AR120" i="23"/>
  <c r="AR105" i="23"/>
  <c r="AR102" i="23"/>
  <c r="AR99" i="23"/>
  <c r="AQ96" i="23"/>
  <c r="AR96" i="23"/>
  <c r="AR71" i="23"/>
  <c r="AR68" i="23"/>
  <c r="AQ278" i="23"/>
  <c r="AR278" i="23"/>
  <c r="AR267" i="23"/>
  <c r="AR249" i="23"/>
  <c r="AR238" i="23"/>
  <c r="AQ243" i="23"/>
  <c r="AS234" i="23"/>
  <c r="AS149" i="23"/>
  <c r="AS247" i="23"/>
  <c r="AS262" i="23"/>
  <c r="AS272" i="23"/>
  <c r="AS182" i="23"/>
  <c r="AS126" i="23"/>
  <c r="AE261" i="23" a="1"/>
  <c r="AE261" i="23" s="1"/>
  <c r="AE248" i="23" a="1"/>
  <c r="AE248" i="23" s="1"/>
  <c r="AE260" i="23" a="1"/>
  <c r="AE260" i="23" s="1"/>
  <c r="AE287" i="23" a="1"/>
  <c r="AE287" i="23" s="1"/>
  <c r="AE244" i="23" a="1"/>
  <c r="AE244" i="23" s="1"/>
  <c r="AE235" i="23" a="1"/>
  <c r="AE235" i="23" s="1"/>
  <c r="AE231" i="23" a="1"/>
  <c r="AE231" i="23" s="1"/>
  <c r="AE241" i="23" a="1"/>
  <c r="AE241" i="23" s="1"/>
  <c r="Y157" i="23"/>
  <c r="Y108" i="23"/>
  <c r="Y151" i="23"/>
  <c r="Y125" i="23"/>
  <c r="Y263" i="23"/>
  <c r="Y148" i="23"/>
  <c r="Y217" i="23"/>
  <c r="Y54" i="23"/>
  <c r="Y91" i="23"/>
  <c r="Y73" i="23"/>
  <c r="Y69" i="23"/>
  <c r="Y105" i="23"/>
  <c r="Y264" i="23"/>
  <c r="Y147" i="23"/>
  <c r="Y251" i="23"/>
  <c r="AE251" i="23" s="1" a="1"/>
  <c r="AE251" i="23" s="1"/>
  <c r="Y143" i="23"/>
  <c r="Y55" i="23"/>
  <c r="Y276" i="23"/>
  <c r="Y101" i="23"/>
  <c r="Y74" i="23"/>
  <c r="Y83" i="23"/>
  <c r="Y287" i="23"/>
  <c r="Y139" i="23"/>
  <c r="Y110" i="23"/>
  <c r="Y149" i="23"/>
  <c r="Y145" i="23"/>
  <c r="Y124" i="23"/>
  <c r="Y271" i="23"/>
  <c r="Y242" i="23"/>
  <c r="Y78" i="23"/>
  <c r="Y275" i="23"/>
  <c r="Y257" i="23"/>
  <c r="Y111" i="23"/>
  <c r="Y231" i="23"/>
  <c r="Y84" i="23"/>
  <c r="Y224" i="23"/>
  <c r="Y237" i="23"/>
  <c r="Y226" i="23"/>
  <c r="Y90" i="23"/>
  <c r="Y81" i="23"/>
  <c r="Y163" i="23"/>
  <c r="Y59" i="23"/>
  <c r="Y234" i="23"/>
  <c r="Y64" i="23"/>
  <c r="Y115" i="23"/>
  <c r="Y102" i="23"/>
  <c r="Y89" i="23"/>
  <c r="Y80" i="23"/>
  <c r="Y288" i="23"/>
  <c r="Y279" i="23"/>
  <c r="Y141" i="23"/>
  <c r="Y120" i="23"/>
  <c r="Y98" i="23"/>
  <c r="Y272" i="23"/>
  <c r="Y254" i="23"/>
  <c r="Y94" i="23"/>
  <c r="Y261" i="23"/>
  <c r="Y103" i="23"/>
  <c r="Y273" i="23"/>
  <c r="Y250" i="23"/>
  <c r="Y121" i="23"/>
  <c r="Y63" i="23"/>
  <c r="Y269" i="23"/>
  <c r="Y246" i="23"/>
  <c r="Y146" i="23"/>
  <c r="Y68" i="23"/>
  <c r="Y290" i="23"/>
  <c r="AG85" i="23"/>
  <c r="AG234" i="23"/>
  <c r="AG203" i="23"/>
  <c r="AG261" i="23"/>
  <c r="V246" i="23"/>
  <c r="AG108" i="23"/>
  <c r="U260" i="23"/>
  <c r="AG121" i="23"/>
  <c r="AQ121" i="23" s="1"/>
  <c r="AG99" i="23"/>
  <c r="AG55" i="23"/>
  <c r="AG217" i="23"/>
  <c r="U255" i="23"/>
  <c r="AG257" i="23"/>
  <c r="U266" i="23"/>
  <c r="AG237" i="23"/>
  <c r="F261" i="23"/>
  <c r="AG76" i="23"/>
  <c r="AG269" i="23"/>
  <c r="U244" i="23"/>
  <c r="V285" i="23"/>
  <c r="AE285" i="23" s="1" a="1"/>
  <c r="AE285" i="23" s="1"/>
  <c r="AG159" i="23"/>
  <c r="AG110" i="23"/>
  <c r="V257" i="23"/>
  <c r="AG218" i="23"/>
  <c r="AG148" i="23"/>
  <c r="AG230" i="23"/>
  <c r="AG195" i="23"/>
  <c r="AG238" i="23"/>
  <c r="AG167" i="23"/>
  <c r="V162" i="23"/>
  <c r="AG267" i="23"/>
  <c r="V225" i="23"/>
  <c r="U248" i="23"/>
  <c r="AG250" i="23"/>
  <c r="V271" i="23"/>
  <c r="U241" i="23"/>
  <c r="U221" i="23"/>
  <c r="U82" i="23"/>
  <c r="V243" i="23"/>
  <c r="V236" i="23"/>
  <c r="AE236" i="23" s="1" a="1"/>
  <c r="AE236" i="23" s="1"/>
  <c r="V73" i="23"/>
  <c r="V283" i="23"/>
  <c r="AG73" i="23"/>
  <c r="AQ73" i="23" s="1"/>
  <c r="AG285" i="23"/>
  <c r="AQ285" i="23" s="1"/>
  <c r="AG181" i="23"/>
  <c r="AQ181" i="23" s="1"/>
  <c r="AG71" i="23"/>
  <c r="U288" i="23"/>
  <c r="AG276" i="23"/>
  <c r="V272" i="23"/>
  <c r="AG175" i="23"/>
  <c r="V228" i="23"/>
  <c r="V279" i="23"/>
  <c r="AE279" i="23" s="1" a="1"/>
  <c r="AE279" i="23" s="1"/>
  <c r="AG235" i="23"/>
  <c r="V233" i="23"/>
  <c r="AE233" i="23" s="1" a="1"/>
  <c r="AE233" i="23" s="1"/>
  <c r="AF242" i="23"/>
  <c r="U103" i="23"/>
  <c r="V239" i="23"/>
  <c r="U212" i="23"/>
  <c r="AG145" i="23"/>
  <c r="AG247" i="23"/>
  <c r="V274" i="23"/>
  <c r="AE274" i="23" s="1" a="1"/>
  <c r="AE274" i="23" s="1"/>
  <c r="AG249" i="23"/>
  <c r="AQ249" i="23" s="1"/>
  <c r="V263" i="23"/>
  <c r="AE263" i="23" s="1" a="1"/>
  <c r="AE263" i="23" s="1"/>
  <c r="AG164" i="23"/>
  <c r="U273" i="23"/>
  <c r="U261" i="23"/>
  <c r="U232" i="23"/>
  <c r="V232" i="23"/>
  <c r="AE232" i="23" s="1" a="1"/>
  <c r="AE232" i="23" s="1"/>
  <c r="U276" i="23"/>
  <c r="V276" i="23"/>
  <c r="AG232" i="23"/>
  <c r="AQ232" i="23" s="1"/>
  <c r="V172" i="23"/>
  <c r="F256" i="23"/>
  <c r="U240" i="23"/>
  <c r="V240" i="23" s="1"/>
  <c r="AE240" i="23" s="1" a="1"/>
  <c r="AE240" i="23" s="1"/>
  <c r="AG211" i="23"/>
  <c r="AQ211" i="23" s="1"/>
  <c r="V267" i="23"/>
  <c r="AE267" i="23" s="1" a="1"/>
  <c r="AE267" i="23" s="1"/>
  <c r="U281" i="23"/>
  <c r="V281" i="23"/>
  <c r="AE281" i="23" s="1" a="1"/>
  <c r="AE281" i="23" s="1"/>
  <c r="U252" i="23"/>
  <c r="V252" i="23"/>
  <c r="AE252" i="23" s="1" a="1"/>
  <c r="AE252" i="23" s="1"/>
  <c r="AG274" i="23"/>
  <c r="AQ274" i="23" s="1"/>
  <c r="AG125" i="23"/>
  <c r="AQ125" i="23" s="1"/>
  <c r="Z282" i="23"/>
  <c r="U251" i="23"/>
  <c r="V242" i="23"/>
  <c r="AG152" i="23"/>
  <c r="V143" i="23"/>
  <c r="F254" i="23"/>
  <c r="AG290" i="23"/>
  <c r="F271" i="23"/>
  <c r="U270" i="23"/>
  <c r="V270" i="23"/>
  <c r="V229" i="23"/>
  <c r="AE229" i="23" s="1" a="1"/>
  <c r="AE229" i="23" s="1"/>
  <c r="U229" i="23"/>
  <c r="L133" i="23"/>
  <c r="M133" i="23" s="1" a="1"/>
  <c r="M133" i="23" s="1"/>
  <c r="F133" i="23" s="1"/>
  <c r="L184" i="23"/>
  <c r="M184" i="23" s="1" a="1"/>
  <c r="M184" i="23" s="1"/>
  <c r="F184" i="23" s="1"/>
  <c r="L182" i="23"/>
  <c r="M182" i="23" s="1" a="1"/>
  <c r="M182" i="23" s="1"/>
  <c r="F182" i="23" s="1"/>
  <c r="L183" i="23"/>
  <c r="M183" i="23" s="1" a="1"/>
  <c r="M183" i="23" s="1"/>
  <c r="F183" i="23" s="1"/>
  <c r="L181" i="23"/>
  <c r="M181" i="23" s="1" a="1"/>
  <c r="M181" i="23" s="1"/>
  <c r="F181" i="23" s="1"/>
  <c r="L103" i="23"/>
  <c r="M103" i="23" s="1" a="1"/>
  <c r="M103" i="23" s="1"/>
  <c r="AE103" i="23" s="1" a="1"/>
  <c r="AE103" i="23" s="1"/>
  <c r="U245" i="23"/>
  <c r="V245" i="23"/>
  <c r="AE245" i="23" s="1" a="1"/>
  <c r="AE245" i="23" s="1"/>
  <c r="L239" i="23"/>
  <c r="M239" i="23" s="1" a="1"/>
  <c r="M239" i="23" s="1"/>
  <c r="U234" i="23"/>
  <c r="V234" i="23" s="1"/>
  <c r="L57" i="23"/>
  <c r="M57" i="23" s="1" a="1"/>
  <c r="M57" i="23" s="1"/>
  <c r="F57" i="23" s="1"/>
  <c r="U91" i="23"/>
  <c r="V91" i="23"/>
  <c r="L56" i="23"/>
  <c r="M56" i="23" s="1" a="1"/>
  <c r="M56" i="23" s="1"/>
  <c r="AE56" i="23" s="1" a="1"/>
  <c r="AE56" i="23" s="1"/>
  <c r="V118" i="23"/>
  <c r="U118" i="23"/>
  <c r="L195" i="23"/>
  <c r="M195" i="23" s="1" a="1"/>
  <c r="M195" i="23" s="1"/>
  <c r="F195" i="23" s="1"/>
  <c r="U284" i="23"/>
  <c r="V284" i="23"/>
  <c r="AE284" i="23" s="1" a="1"/>
  <c r="AE284" i="23" s="1"/>
  <c r="U290" i="23"/>
  <c r="V290" i="23" s="1"/>
  <c r="V72" i="23"/>
  <c r="U72" i="23"/>
  <c r="V202" i="23"/>
  <c r="U202" i="23"/>
  <c r="AF260" i="23"/>
  <c r="L259" i="23"/>
  <c r="M259" i="23" s="1" a="1"/>
  <c r="M259" i="23" s="1"/>
  <c r="R236" i="23" a="1"/>
  <c r="R236" i="23" s="1"/>
  <c r="M203" i="23" a="1"/>
  <c r="M203" i="23" s="1"/>
  <c r="F203" i="23" s="1"/>
  <c r="V136" i="23"/>
  <c r="U136" i="23"/>
  <c r="L262" i="23"/>
  <c r="M262" i="23" s="1" a="1"/>
  <c r="M262" i="23" s="1"/>
  <c r="R251" i="23" a="1"/>
  <c r="R251" i="23" s="1"/>
  <c r="AF251" i="23" s="1"/>
  <c r="AP251" i="23" s="1"/>
  <c r="L65" i="23"/>
  <c r="M65" i="23" s="1" a="1"/>
  <c r="M65" i="23" s="1"/>
  <c r="F65" i="23" s="1"/>
  <c r="L64" i="23"/>
  <c r="M64" i="23" s="1" a="1"/>
  <c r="M64" i="23" s="1"/>
  <c r="F64" i="23" s="1"/>
  <c r="L190" i="23"/>
  <c r="M190" i="23" s="1" a="1"/>
  <c r="M190" i="23" s="1"/>
  <c r="F190" i="23" s="1"/>
  <c r="M158" i="23" a="1"/>
  <c r="M158" i="23" s="1"/>
  <c r="F158" i="23" s="1"/>
  <c r="F290" i="23"/>
  <c r="L255" i="23"/>
  <c r="M255" i="23" s="1" a="1"/>
  <c r="M255" i="23" s="1"/>
  <c r="AE255" i="23" s="1" a="1"/>
  <c r="AE255" i="23" s="1"/>
  <c r="L264" i="23"/>
  <c r="M264" i="23" s="1" a="1"/>
  <c r="M264" i="23" s="1"/>
  <c r="F264" i="23" s="1"/>
  <c r="U154" i="23"/>
  <c r="M283" i="23" a="1"/>
  <c r="M283" i="23" s="1"/>
  <c r="U250" i="23"/>
  <c r="V250" i="23"/>
  <c r="V167" i="23"/>
  <c r="U167" i="23"/>
  <c r="V105" i="23"/>
  <c r="U105" i="23"/>
  <c r="AF291" i="23"/>
  <c r="U278" i="23"/>
  <c r="V278" i="23" s="1"/>
  <c r="AE278" i="23" s="1" a="1"/>
  <c r="AE278" i="23" s="1"/>
  <c r="L170" i="23"/>
  <c r="M170" i="23" s="1" a="1"/>
  <c r="M170" i="23" s="1"/>
  <c r="AE170" i="23" s="1" a="1"/>
  <c r="AE170" i="23" s="1"/>
  <c r="L258" i="23"/>
  <c r="M258" i="23" s="1" a="1"/>
  <c r="M258" i="23" s="1"/>
  <c r="F258" i="23" s="1"/>
  <c r="M185" i="23" a="1"/>
  <c r="M185" i="23" s="1"/>
  <c r="F185" i="23" s="1"/>
  <c r="L199" i="23"/>
  <c r="M199" i="23" s="1" a="1"/>
  <c r="M199" i="23" s="1"/>
  <c r="F199" i="23" s="1"/>
  <c r="L250" i="23"/>
  <c r="M250" i="23" s="1" a="1"/>
  <c r="M250" i="23" s="1"/>
  <c r="F250" i="23" s="1"/>
  <c r="L102" i="23"/>
  <c r="M102" i="23" s="1" a="1"/>
  <c r="M102" i="23" s="1"/>
  <c r="F102" i="23" s="1"/>
  <c r="L101" i="23"/>
  <c r="M101" i="23" s="1" a="1"/>
  <c r="M101" i="23" s="1"/>
  <c r="F101" i="23" s="1"/>
  <c r="L273" i="23"/>
  <c r="M273" i="23" s="1" a="1"/>
  <c r="M273" i="23" s="1"/>
  <c r="L124" i="23"/>
  <c r="M124" i="23" s="1" a="1"/>
  <c r="M124" i="23" s="1"/>
  <c r="F124" i="23" s="1"/>
  <c r="U256" i="23"/>
  <c r="V256" i="23"/>
  <c r="AE256" i="23" s="1" a="1"/>
  <c r="AE256" i="23" s="1"/>
  <c r="L210" i="23"/>
  <c r="M210" i="23" s="1" a="1"/>
  <c r="M210" i="23" s="1"/>
  <c r="F210" i="23" s="1"/>
  <c r="L164" i="23"/>
  <c r="M164" i="23" s="1" a="1"/>
  <c r="M164" i="23" s="1"/>
  <c r="F164" i="23" s="1"/>
  <c r="L163" i="23"/>
  <c r="M163" i="23" s="1" a="1"/>
  <c r="M163" i="23" s="1"/>
  <c r="F163" i="23" s="1"/>
  <c r="M119" i="23" a="1"/>
  <c r="M119" i="23" s="1"/>
  <c r="F119" i="23" s="1"/>
  <c r="F245" i="23"/>
  <c r="L192" i="23"/>
  <c r="M192" i="23" s="1" a="1"/>
  <c r="M192" i="23" s="1"/>
  <c r="L121" i="23"/>
  <c r="M121" i="23" s="1" a="1"/>
  <c r="M121" i="23" s="1"/>
  <c r="F121" i="23" s="1"/>
  <c r="U280" i="23"/>
  <c r="V280" i="23"/>
  <c r="AE280" i="23" s="1" a="1"/>
  <c r="AE280" i="23" s="1"/>
  <c r="V262" i="23"/>
  <c r="V237" i="23"/>
  <c r="AF225" i="23"/>
  <c r="AP225" i="23" s="1"/>
  <c r="L191" i="23"/>
  <c r="M191" i="23" s="1" a="1"/>
  <c r="M191" i="23" s="1"/>
  <c r="AE191" i="23" s="1" a="1"/>
  <c r="AE191" i="23" s="1"/>
  <c r="L173" i="23"/>
  <c r="M173" i="23" s="1" a="1"/>
  <c r="M173" i="23" s="1"/>
  <c r="F173" i="23" s="1"/>
  <c r="M172" i="23" a="1"/>
  <c r="M172" i="23" s="1"/>
  <c r="F172" i="23" s="1"/>
  <c r="AG146" i="23"/>
  <c r="AF268" i="23"/>
  <c r="M214" i="23" a="1"/>
  <c r="M214" i="23" s="1"/>
  <c r="F214" i="23" s="1"/>
  <c r="AG201" i="23"/>
  <c r="AQ201" i="23" s="1"/>
  <c r="AF245" i="23"/>
  <c r="M58" i="23" a="1"/>
  <c r="M58" i="23" s="1"/>
  <c r="F58" i="23" s="1"/>
  <c r="L159" i="23"/>
  <c r="M159" i="23" s="1" a="1"/>
  <c r="M159" i="23" s="1"/>
  <c r="AE159" i="23" s="1" a="1"/>
  <c r="AE159" i="23" s="1"/>
  <c r="M144" i="23" a="1"/>
  <c r="M144" i="23" s="1"/>
  <c r="F144" i="23" s="1"/>
  <c r="F253" i="23"/>
  <c r="L130" i="23"/>
  <c r="M130" i="23" s="1" a="1"/>
  <c r="M130" i="23" s="1"/>
  <c r="AE130" i="23" s="1" a="1"/>
  <c r="AE130" i="23" s="1"/>
  <c r="V286" i="23"/>
  <c r="AE286" i="23" s="1" a="1"/>
  <c r="AE286" i="23" s="1"/>
  <c r="U286" i="23"/>
  <c r="F244" i="23"/>
  <c r="AG242" i="23"/>
  <c r="AG287" i="23"/>
  <c r="F274" i="23"/>
  <c r="V226" i="23"/>
  <c r="AG193" i="23"/>
  <c r="M153" i="23" a="1"/>
  <c r="M153" i="23" s="1"/>
  <c r="F153" i="23" s="1"/>
  <c r="U124" i="23"/>
  <c r="V124" i="23" s="1"/>
  <c r="AG106" i="23"/>
  <c r="AQ106" i="23" s="1"/>
  <c r="L104" i="23"/>
  <c r="M104" i="23" s="1" a="1"/>
  <c r="M104" i="23" s="1"/>
  <c r="F104" i="23" s="1"/>
  <c r="M97" i="23" a="1"/>
  <c r="M97" i="23" s="1"/>
  <c r="F97" i="23" s="1"/>
  <c r="AG178" i="23"/>
  <c r="M152" i="23" a="1"/>
  <c r="M152" i="23" s="1"/>
  <c r="F152" i="23" s="1"/>
  <c r="AG105" i="23"/>
  <c r="AG104" i="23"/>
  <c r="L270" i="23"/>
  <c r="M270" i="23" s="1" a="1"/>
  <c r="M270" i="23" s="1"/>
  <c r="AG59" i="23"/>
  <c r="AG91" i="23"/>
  <c r="AG272" i="23"/>
  <c r="M228" i="23" a="1"/>
  <c r="M228" i="23" s="1"/>
  <c r="F228" i="23" s="1"/>
  <c r="L237" i="23"/>
  <c r="M237" i="23" s="1" a="1"/>
  <c r="M237" i="23" s="1"/>
  <c r="F237" i="23" s="1"/>
  <c r="M213" i="23" a="1"/>
  <c r="M213" i="23" s="1"/>
  <c r="F213" i="23" s="1"/>
  <c r="AG202" i="23"/>
  <c r="AG189" i="23"/>
  <c r="M161" i="23" a="1"/>
  <c r="M161" i="23" s="1"/>
  <c r="F161" i="23" s="1"/>
  <c r="L201" i="23"/>
  <c r="M201" i="23" s="1" a="1"/>
  <c r="M201" i="23" s="1"/>
  <c r="AE201" i="23" s="1" a="1"/>
  <c r="AE201" i="23" s="1"/>
  <c r="L219" i="23"/>
  <c r="M219" i="23" s="1" a="1"/>
  <c r="M219" i="23" s="1"/>
  <c r="F219" i="23" s="1"/>
  <c r="M194" i="23" a="1"/>
  <c r="M194" i="23" s="1"/>
  <c r="F194" i="23" s="1"/>
  <c r="M193" i="23" a="1"/>
  <c r="M193" i="23" s="1"/>
  <c r="F193" i="23" s="1"/>
  <c r="M156" i="23" a="1"/>
  <c r="M156" i="23" s="1"/>
  <c r="F156" i="23" s="1"/>
  <c r="M96" i="23" a="1"/>
  <c r="M96" i="23" s="1"/>
  <c r="F96" i="23" s="1"/>
  <c r="L174" i="23"/>
  <c r="M174" i="23" s="1" a="1"/>
  <c r="M174" i="23" s="1"/>
  <c r="M180" i="23" a="1"/>
  <c r="M180" i="23" s="1"/>
  <c r="F180" i="23" s="1"/>
  <c r="AG141" i="23"/>
  <c r="M140" i="23" a="1"/>
  <c r="M140" i="23" s="1"/>
  <c r="AE140" i="23" s="1" a="1"/>
  <c r="AE140" i="23" s="1"/>
  <c r="L95" i="23"/>
  <c r="M95" i="23" s="1" a="1"/>
  <c r="M95" i="23" s="1"/>
  <c r="F95" i="23" s="1"/>
  <c r="AF289" i="23"/>
  <c r="AG69" i="23"/>
  <c r="AG279" i="23"/>
  <c r="AF255" i="23"/>
  <c r="AG271" i="23"/>
  <c r="AQ271" i="23" s="1"/>
  <c r="L115" i="23"/>
  <c r="M115" i="23" s="1" a="1"/>
  <c r="M115" i="23" s="1"/>
  <c r="F115" i="23" s="1"/>
  <c r="AG229" i="23"/>
  <c r="AG225" i="23"/>
  <c r="F267" i="23"/>
  <c r="M226" i="23" a="1"/>
  <c r="M226" i="23" s="1"/>
  <c r="F226" i="23" s="1"/>
  <c r="M112" i="23" a="1"/>
  <c r="M112" i="23" s="1"/>
  <c r="F112" i="23" s="1"/>
  <c r="M189" i="23" a="1"/>
  <c r="M189" i="23" s="1"/>
  <c r="F189" i="23" s="1"/>
  <c r="M149" i="23" a="1"/>
  <c r="M149" i="23" s="1"/>
  <c r="F149" i="23" s="1"/>
  <c r="M265" i="23" a="1"/>
  <c r="M265" i="23" s="1"/>
  <c r="AE265" i="23" s="1" a="1"/>
  <c r="AE265" i="23" s="1"/>
  <c r="F234" i="23"/>
  <c r="M188" i="23" a="1"/>
  <c r="M188" i="23" s="1"/>
  <c r="F188" i="23" s="1"/>
  <c r="M175" i="23" a="1"/>
  <c r="M175" i="23" s="1"/>
  <c r="F175" i="23" s="1"/>
  <c r="M129" i="23" a="1"/>
  <c r="M129" i="23" s="1"/>
  <c r="F129" i="23" s="1"/>
  <c r="M88" i="23" a="1"/>
  <c r="M88" i="23" s="1"/>
  <c r="F88" i="23" s="1"/>
  <c r="M148" i="23" a="1"/>
  <c r="M148" i="23" s="1"/>
  <c r="M127" i="23" a="1"/>
  <c r="M127" i="23" s="1"/>
  <c r="F127" i="23" s="1"/>
  <c r="M109" i="23" a="1"/>
  <c r="M109" i="23" s="1"/>
  <c r="M108" i="23" a="1"/>
  <c r="M108" i="23" s="1"/>
  <c r="F108" i="23" s="1"/>
  <c r="M107" i="23" a="1"/>
  <c r="M107" i="23" s="1"/>
  <c r="F107" i="23" s="1"/>
  <c r="M90" i="23" a="1"/>
  <c r="M90" i="23" s="1"/>
  <c r="M87" i="23" a="1"/>
  <c r="M87" i="23" s="1"/>
  <c r="F87" i="23" s="1"/>
  <c r="F278" i="23"/>
  <c r="F248" i="23"/>
  <c r="M242" i="23" a="1"/>
  <c r="M242" i="23" s="1"/>
  <c r="F242" i="23" s="1"/>
  <c r="M111" i="23" a="1"/>
  <c r="M111" i="23" s="1"/>
  <c r="F111" i="23" s="1"/>
  <c r="M79" i="23" a="1"/>
  <c r="M79" i="23" s="1"/>
  <c r="F79" i="23" s="1"/>
  <c r="F236" i="23"/>
  <c r="M54" i="23" a="1"/>
  <c r="M54" i="23" s="1"/>
  <c r="F54" i="23" s="1"/>
  <c r="M198" i="23" a="1"/>
  <c r="M198" i="23" s="1"/>
  <c r="F198" i="23" s="1"/>
  <c r="M77" i="23" a="1"/>
  <c r="M77" i="23" s="1"/>
  <c r="F77" i="23" s="1"/>
  <c r="F284" i="23"/>
  <c r="M277" i="23" a="1"/>
  <c r="M277" i="23" s="1"/>
  <c r="F277" i="23" s="1"/>
  <c r="M196" i="23" a="1"/>
  <c r="M196" i="23" s="1"/>
  <c r="F196" i="23" s="1"/>
  <c r="M186" i="23" a="1"/>
  <c r="M186" i="23" s="1"/>
  <c r="F186" i="23" s="1"/>
  <c r="M169" i="23" a="1"/>
  <c r="M169" i="23" s="1"/>
  <c r="F169" i="23" s="1"/>
  <c r="M72" i="23" a="1"/>
  <c r="M72" i="23" s="1"/>
  <c r="F72" i="23" s="1"/>
  <c r="M249" i="23" a="1"/>
  <c r="M249" i="23" s="1"/>
  <c r="F249" i="23" s="1"/>
  <c r="F233" i="23"/>
  <c r="M218" i="23" a="1"/>
  <c r="M218" i="23" s="1"/>
  <c r="F218" i="23" s="1"/>
  <c r="M225" i="23" a="1"/>
  <c r="M225" i="23" s="1"/>
  <c r="F225" i="23" s="1"/>
  <c r="M63" i="23" a="1"/>
  <c r="M63" i="23" s="1"/>
  <c r="F63" i="23" s="1"/>
  <c r="M167" i="23" a="1"/>
  <c r="M167" i="23" s="1"/>
  <c r="M268" i="23" a="1"/>
  <c r="M268" i="23" s="1"/>
  <c r="AE268" i="23" s="1" a="1"/>
  <c r="AE268" i="23" s="1"/>
  <c r="M266" i="23" a="1"/>
  <c r="M266" i="23" s="1"/>
  <c r="F266" i="23" s="1"/>
  <c r="M62" i="23" a="1"/>
  <c r="M62" i="23" s="1"/>
  <c r="F62" i="23" s="1"/>
  <c r="M166" i="23" a="1"/>
  <c r="M166" i="23" s="1"/>
  <c r="F166" i="23" s="1"/>
  <c r="M243" i="23" a="1"/>
  <c r="M243" i="23" s="1"/>
  <c r="F243" i="23" s="1"/>
  <c r="M69" i="23" a="1"/>
  <c r="M69" i="23" s="1"/>
  <c r="F69" i="23" s="1"/>
  <c r="M289" i="23" a="1"/>
  <c r="M289" i="23" s="1"/>
  <c r="F289" i="23" s="1"/>
  <c r="M178" i="23" a="1"/>
  <c r="M178" i="23" s="1"/>
  <c r="F178" i="23" s="1"/>
  <c r="M224" i="23" a="1"/>
  <c r="M224" i="23" s="1"/>
  <c r="F224" i="23" s="1"/>
  <c r="M257" i="23" a="1"/>
  <c r="M257" i="23" s="1"/>
  <c r="M246" i="23" a="1"/>
  <c r="M246" i="23" s="1"/>
  <c r="F246" i="23" s="1"/>
  <c r="M205" i="23" a="1"/>
  <c r="M205" i="23" s="1"/>
  <c r="AE205" i="23" s="1" a="1"/>
  <c r="AE205" i="23" s="1"/>
  <c r="M165" i="23" a="1"/>
  <c r="M165" i="23" s="1"/>
  <c r="F165" i="23" s="1"/>
  <c r="AF248" i="23"/>
  <c r="AF234" i="23"/>
  <c r="AF232" i="23"/>
  <c r="AP232" i="23" s="1"/>
  <c r="AF240" i="23"/>
  <c r="AP240" i="23" s="1"/>
  <c r="AF264" i="23"/>
  <c r="AF279" i="23"/>
  <c r="F269" i="23"/>
  <c r="AF287" i="23"/>
  <c r="AF231" i="23"/>
  <c r="AP231" i="23" s="1"/>
  <c r="F280" i="23"/>
  <c r="AG280" i="23"/>
  <c r="AF262" i="23"/>
  <c r="AF290" i="23"/>
  <c r="F287" i="23"/>
  <c r="V275" i="23"/>
  <c r="AE275" i="23" s="1" a="1"/>
  <c r="AE275" i="23" s="1"/>
  <c r="AF269" i="23"/>
  <c r="AF239" i="23"/>
  <c r="V249" i="23"/>
  <c r="U249" i="23"/>
  <c r="AF284" i="23"/>
  <c r="AF237" i="23"/>
  <c r="AF235" i="23"/>
  <c r="AP235" i="23" s="1"/>
  <c r="AG231" i="23"/>
  <c r="AQ231" i="23" s="1"/>
  <c r="F231" i="23"/>
  <c r="AF244" i="23"/>
  <c r="AP244" i="23" s="1"/>
  <c r="AF276" i="23"/>
  <c r="AP276" i="23" s="1"/>
  <c r="F276" i="23"/>
  <c r="AF267" i="23"/>
  <c r="AF286" i="23"/>
  <c r="AP286" i="23" s="1"/>
  <c r="AF274" i="23"/>
  <c r="AP274" i="23" s="1"/>
  <c r="F282" i="23"/>
  <c r="AF266" i="23"/>
  <c r="AF229" i="23"/>
  <c r="AF241" i="23"/>
  <c r="F227" i="23"/>
  <c r="F281" i="23"/>
  <c r="AG281" i="23"/>
  <c r="F291" i="23"/>
  <c r="AG288" i="23"/>
  <c r="F288" i="23"/>
  <c r="F285" i="23"/>
  <c r="F279" i="23"/>
  <c r="F275" i="23"/>
  <c r="AF273" i="23"/>
  <c r="AF249" i="23"/>
  <c r="AP249" i="23" s="1"/>
  <c r="AF246" i="23"/>
  <c r="AP246" i="23" s="1"/>
  <c r="AF233" i="23"/>
  <c r="AF285" i="23"/>
  <c r="AF247" i="23"/>
  <c r="F230" i="23"/>
  <c r="AF283" i="23"/>
  <c r="AG282" i="23"/>
  <c r="AF280" i="23"/>
  <c r="AF258" i="23"/>
  <c r="AF254" i="23"/>
  <c r="AF243" i="23"/>
  <c r="AP243" i="23" s="1"/>
  <c r="AF278" i="23"/>
  <c r="AF271" i="23"/>
  <c r="AF265" i="23"/>
  <c r="AF250" i="23"/>
  <c r="AP250" i="23" s="1"/>
  <c r="U238" i="23"/>
  <c r="V238" i="23" s="1"/>
  <c r="AE238" i="23" s="1" a="1"/>
  <c r="AE238" i="23" s="1"/>
  <c r="AF270" i="23"/>
  <c r="F235" i="23"/>
  <c r="F240" i="23"/>
  <c r="AG240" i="23"/>
  <c r="AQ240" i="23" s="1"/>
  <c r="U230" i="23"/>
  <c r="V230" i="23" s="1"/>
  <c r="AE230" i="23" s="1" a="1"/>
  <c r="AE230" i="23" s="1"/>
  <c r="AF238" i="23"/>
  <c r="U291" i="23"/>
  <c r="V291" i="23"/>
  <c r="AE291" i="23" s="1" a="1"/>
  <c r="AE291" i="23" s="1"/>
  <c r="V289" i="23"/>
  <c r="AF275" i="23"/>
  <c r="AG263" i="23"/>
  <c r="F263" i="23"/>
  <c r="U282" i="23"/>
  <c r="V282" i="23"/>
  <c r="AF277" i="23"/>
  <c r="AP277" i="23" s="1"/>
  <c r="U254" i="23"/>
  <c r="V254" i="23"/>
  <c r="U258" i="23"/>
  <c r="V258" i="23"/>
  <c r="AF263" i="23"/>
  <c r="AP263" i="23" s="1"/>
  <c r="U259" i="23"/>
  <c r="V259" i="23"/>
  <c r="U277" i="23"/>
  <c r="V277" i="23" s="1"/>
  <c r="AF259" i="23"/>
  <c r="AF228" i="23"/>
  <c r="U253" i="23"/>
  <c r="V253" i="23"/>
  <c r="AE253" i="23" s="1" a="1"/>
  <c r="AE253" i="23" s="1"/>
  <c r="AG277" i="23"/>
  <c r="AQ277" i="23" s="1"/>
  <c r="AG273" i="23"/>
  <c r="AF272" i="23"/>
  <c r="AF257" i="23"/>
  <c r="U247" i="23"/>
  <c r="V247" i="23"/>
  <c r="AE247" i="23" s="1" a="1"/>
  <c r="AE247" i="23" s="1"/>
  <c r="F241" i="23"/>
  <c r="F229" i="23"/>
  <c r="AF226" i="23"/>
  <c r="AP226" i="23" s="1"/>
  <c r="AG255" i="23"/>
  <c r="F238" i="23"/>
  <c r="AG265" i="23"/>
  <c r="F232" i="23"/>
  <c r="AF230" i="23"/>
  <c r="AF281" i="23"/>
  <c r="AP281" i="23" s="1"/>
  <c r="V269" i="23"/>
  <c r="AF253" i="23"/>
  <c r="AP253" i="23" s="1"/>
  <c r="F251" i="23"/>
  <c r="F286" i="23"/>
  <c r="AG275" i="23"/>
  <c r="AF261" i="23"/>
  <c r="F260" i="23"/>
  <c r="AF256" i="23"/>
  <c r="AF227" i="23"/>
  <c r="AF288" i="23"/>
  <c r="U264" i="23"/>
  <c r="V264" i="23"/>
  <c r="AF252" i="23"/>
  <c r="F252" i="23"/>
  <c r="F247" i="23"/>
  <c r="U227" i="23"/>
  <c r="V227" i="23" s="1"/>
  <c r="AE227" i="23" s="1" a="1"/>
  <c r="AE227" i="23" s="1"/>
  <c r="F272" i="23"/>
  <c r="V145" i="23"/>
  <c r="AG212" i="23"/>
  <c r="U208" i="23"/>
  <c r="V182" i="23"/>
  <c r="AG197" i="23"/>
  <c r="U140" i="23"/>
  <c r="AG224" i="23"/>
  <c r="U132" i="23"/>
  <c r="U106" i="23"/>
  <c r="AG194" i="23"/>
  <c r="U191" i="23"/>
  <c r="U159" i="23"/>
  <c r="U75" i="23"/>
  <c r="U55" i="23"/>
  <c r="U205" i="23"/>
  <c r="AG190" i="23"/>
  <c r="V174" i="23"/>
  <c r="AG158" i="23"/>
  <c r="V219" i="23"/>
  <c r="V77" i="23"/>
  <c r="V210" i="23"/>
  <c r="AG204" i="23"/>
  <c r="AQ204" i="23" s="1"/>
  <c r="U201" i="23"/>
  <c r="AG185" i="23"/>
  <c r="V139" i="23"/>
  <c r="U59" i="23"/>
  <c r="V160" i="23"/>
  <c r="U153" i="23"/>
  <c r="V94" i="23"/>
  <c r="AG79" i="23"/>
  <c r="AQ79" i="23" s="1"/>
  <c r="V152" i="23"/>
  <c r="U56" i="23"/>
  <c r="AF186" i="23"/>
  <c r="U163" i="23"/>
  <c r="V163" i="23" s="1"/>
  <c r="AG68" i="23"/>
  <c r="AF108" i="23"/>
  <c r="U216" i="23"/>
  <c r="V204" i="23"/>
  <c r="U170" i="23"/>
  <c r="U89" i="23"/>
  <c r="V89" i="23" s="1"/>
  <c r="V222" i="23"/>
  <c r="AE222" i="23" s="1" a="1"/>
  <c r="AE222" i="23" s="1"/>
  <c r="V196" i="23"/>
  <c r="U196" i="23"/>
  <c r="V131" i="23"/>
  <c r="U131" i="23"/>
  <c r="AG54" i="23"/>
  <c r="AG155" i="23"/>
  <c r="AG119" i="23"/>
  <c r="U198" i="23"/>
  <c r="V198" i="23"/>
  <c r="U211" i="23"/>
  <c r="V211" i="23" s="1"/>
  <c r="U120" i="23"/>
  <c r="V120" i="23"/>
  <c r="U223" i="23"/>
  <c r="V223" i="23"/>
  <c r="V220" i="23"/>
  <c r="U220" i="23"/>
  <c r="U85" i="23"/>
  <c r="V85" i="23"/>
  <c r="V164" i="23"/>
  <c r="U164" i="23"/>
  <c r="V54" i="23"/>
  <c r="U168" i="23"/>
  <c r="U79" i="23"/>
  <c r="V79" i="23"/>
  <c r="U71" i="23"/>
  <c r="V71" i="23"/>
  <c r="U114" i="23"/>
  <c r="V114" i="23"/>
  <c r="AF218" i="23"/>
  <c r="U192" i="23"/>
  <c r="V192" i="23"/>
  <c r="AG82" i="23"/>
  <c r="AG75" i="23"/>
  <c r="U104" i="23"/>
  <c r="V104" i="23"/>
  <c r="U93" i="23"/>
  <c r="V93" i="23"/>
  <c r="AG84" i="23"/>
  <c r="V213" i="23"/>
  <c r="U213" i="23"/>
  <c r="U184" i="23"/>
  <c r="V184" i="23"/>
  <c r="AG179" i="23"/>
  <c r="V122" i="23"/>
  <c r="U122" i="23"/>
  <c r="U178" i="23"/>
  <c r="V178" i="23" s="1"/>
  <c r="AG130" i="23"/>
  <c r="AG220" i="23"/>
  <c r="AG161" i="23"/>
  <c r="AG156" i="23"/>
  <c r="U187" i="23"/>
  <c r="V187" i="23"/>
  <c r="AG147" i="23"/>
  <c r="AG132" i="23"/>
  <c r="U97" i="23"/>
  <c r="V97" i="23"/>
  <c r="U157" i="23"/>
  <c r="V157" i="23" s="1"/>
  <c r="U166" i="23"/>
  <c r="V166" i="23" s="1"/>
  <c r="AG102" i="23"/>
  <c r="AQ102" i="23" s="1"/>
  <c r="AG128" i="23"/>
  <c r="AG67" i="23"/>
  <c r="AG72" i="23"/>
  <c r="M206" i="23" a="1"/>
  <c r="M206" i="23" s="1"/>
  <c r="F206" i="23" s="1"/>
  <c r="M171" i="23" a="1"/>
  <c r="M171" i="23" s="1"/>
  <c r="U142" i="23"/>
  <c r="V142" i="23"/>
  <c r="AF199" i="23"/>
  <c r="U83" i="23"/>
  <c r="V83" i="23"/>
  <c r="U181" i="23"/>
  <c r="V181" i="23" s="1"/>
  <c r="U63" i="23"/>
  <c r="V63" i="23"/>
  <c r="M123" i="23" a="1"/>
  <c r="M123" i="23" s="1"/>
  <c r="F123" i="23" s="1"/>
  <c r="AF78" i="23"/>
  <c r="M84" i="23" a="1"/>
  <c r="M84" i="23" s="1"/>
  <c r="F84" i="23" s="1"/>
  <c r="M221" i="23" a="1"/>
  <c r="M221" i="23" s="1"/>
  <c r="F221" i="23" s="1"/>
  <c r="AG150" i="23"/>
  <c r="AQ150" i="23" s="1"/>
  <c r="AF68" i="23"/>
  <c r="M143" i="23" a="1"/>
  <c r="M143" i="23" s="1"/>
  <c r="AG221" i="23"/>
  <c r="AQ221" i="23" s="1"/>
  <c r="V199" i="23"/>
  <c r="U188" i="23"/>
  <c r="V188" i="23" s="1"/>
  <c r="V108" i="23"/>
  <c r="AF61" i="23"/>
  <c r="M200" i="23" a="1"/>
  <c r="M200" i="23" s="1"/>
  <c r="F200" i="23" s="1"/>
  <c r="U127" i="23"/>
  <c r="V127" i="23" s="1"/>
  <c r="AG109" i="23"/>
  <c r="U214" i="23"/>
  <c r="V214" i="23" s="1"/>
  <c r="AF121" i="23"/>
  <c r="M142" i="23" a="1"/>
  <c r="M142" i="23" s="1"/>
  <c r="F142" i="23" s="1"/>
  <c r="U128" i="23"/>
  <c r="V128" i="23" s="1"/>
  <c r="U175" i="23"/>
  <c r="V175" i="23" s="1"/>
  <c r="U134" i="23"/>
  <c r="V134" i="23"/>
  <c r="M125" i="23" a="1"/>
  <c r="M125" i="23" s="1"/>
  <c r="F125" i="23" s="1"/>
  <c r="V156" i="23"/>
  <c r="U87" i="23"/>
  <c r="V87" i="23"/>
  <c r="M220" i="23" a="1"/>
  <c r="M220" i="23" s="1"/>
  <c r="AF170" i="23"/>
  <c r="M202" i="23" a="1"/>
  <c r="M202" i="23" s="1"/>
  <c r="M179" i="23" a="1"/>
  <c r="M179" i="23" s="1"/>
  <c r="M113" i="23" a="1"/>
  <c r="M113" i="23" s="1"/>
  <c r="F113" i="23" s="1"/>
  <c r="V138" i="23"/>
  <c r="U200" i="23"/>
  <c r="V200" i="23"/>
  <c r="M105" i="23" a="1"/>
  <c r="M105" i="23" s="1"/>
  <c r="F105" i="23" s="1"/>
  <c r="U99" i="23"/>
  <c r="V99" i="23" s="1"/>
  <c r="V215" i="23"/>
  <c r="U194" i="23"/>
  <c r="V194" i="23"/>
  <c r="U169" i="23"/>
  <c r="V169" i="23" s="1"/>
  <c r="U115" i="23"/>
  <c r="V115" i="23" s="1"/>
  <c r="V67" i="23"/>
  <c r="M160" i="23" a="1"/>
  <c r="M160" i="23" s="1"/>
  <c r="F160" i="23" s="1"/>
  <c r="M151" i="23" a="1"/>
  <c r="M151" i="23" s="1"/>
  <c r="F151" i="23" s="1"/>
  <c r="AG215" i="23"/>
  <c r="AQ215" i="23" s="1"/>
  <c r="M85" i="23" a="1"/>
  <c r="M85" i="23" s="1"/>
  <c r="M168" i="23" a="1"/>
  <c r="M168" i="23" s="1"/>
  <c r="AE168" i="23" s="1" a="1"/>
  <c r="AE168" i="23" s="1"/>
  <c r="M106" i="23" a="1"/>
  <c r="M106" i="23" s="1"/>
  <c r="AE106" i="23" s="1" a="1"/>
  <c r="AE106" i="23" s="1"/>
  <c r="U112" i="23"/>
  <c r="V112" i="23"/>
  <c r="V60" i="23"/>
  <c r="U60" i="23"/>
  <c r="U177" i="23"/>
  <c r="M139" i="23" a="1"/>
  <c r="M139" i="23" s="1"/>
  <c r="F139" i="23" s="1"/>
  <c r="M187" i="23" a="1"/>
  <c r="M187" i="23" s="1"/>
  <c r="M141" i="23" a="1"/>
  <c r="M141" i="23" s="1"/>
  <c r="F141" i="23" s="1"/>
  <c r="U176" i="23"/>
  <c r="AF215" i="23"/>
  <c r="AF195" i="23"/>
  <c r="AG78" i="23"/>
  <c r="M223" i="23" a="1"/>
  <c r="M223" i="23" s="1"/>
  <c r="F223" i="23" s="1"/>
  <c r="AF128" i="23"/>
  <c r="AF120" i="23"/>
  <c r="M110" i="23" a="1"/>
  <c r="M110" i="23" s="1"/>
  <c r="F110" i="23" s="1"/>
  <c r="AG89" i="23"/>
  <c r="AG70" i="23"/>
  <c r="V224" i="23"/>
  <c r="AG66" i="23"/>
  <c r="AG219" i="23"/>
  <c r="AG207" i="23"/>
  <c r="AG80" i="23"/>
  <c r="AQ80" i="23" s="1"/>
  <c r="AF179" i="23"/>
  <c r="AP179" i="23" s="1"/>
  <c r="AG222" i="23"/>
  <c r="AG173" i="23"/>
  <c r="M126" i="23" a="1"/>
  <c r="M126" i="23" s="1"/>
  <c r="F126" i="23" s="1"/>
  <c r="AG186" i="23"/>
  <c r="AG183" i="23"/>
  <c r="AG172" i="23"/>
  <c r="AG126" i="23"/>
  <c r="AG88" i="23"/>
  <c r="M114" i="23" a="1"/>
  <c r="M114" i="23" s="1"/>
  <c r="F114" i="23" s="1"/>
  <c r="M92" i="23" a="1"/>
  <c r="M92" i="23" s="1"/>
  <c r="F92" i="23" s="1"/>
  <c r="M146" i="23" a="1"/>
  <c r="M146" i="23" s="1"/>
  <c r="F146" i="23" s="1"/>
  <c r="M86" i="23" a="1"/>
  <c r="M86" i="23" s="1"/>
  <c r="F86" i="23" s="1"/>
  <c r="M211" i="23" a="1"/>
  <c r="M211" i="23" s="1"/>
  <c r="M208" i="23" a="1"/>
  <c r="M208" i="23" s="1"/>
  <c r="F208" i="23" s="1"/>
  <c r="M70" i="23" a="1"/>
  <c r="M70" i="23" s="1"/>
  <c r="F70" i="23" s="1"/>
  <c r="M207" i="23" a="1"/>
  <c r="M207" i="23" s="1"/>
  <c r="F207" i="23" s="1"/>
  <c r="M155" i="23" a="1"/>
  <c r="M155" i="23" s="1"/>
  <c r="M136" i="23" a="1"/>
  <c r="M136" i="23" s="1"/>
  <c r="F136" i="23" s="1"/>
  <c r="M55" i="23" a="1"/>
  <c r="M55" i="23" s="1"/>
  <c r="F55" i="23" s="1"/>
  <c r="M73" i="23" a="1"/>
  <c r="M73" i="23" s="1"/>
  <c r="F73" i="23" s="1"/>
  <c r="M135" i="23" a="1"/>
  <c r="M135" i="23" s="1"/>
  <c r="F135" i="23" s="1"/>
  <c r="M131" i="23" a="1"/>
  <c r="M131" i="23" s="1"/>
  <c r="M93" i="23" a="1"/>
  <c r="M93" i="23" s="1"/>
  <c r="M67" i="23" a="1"/>
  <c r="M67" i="23" s="1"/>
  <c r="F67" i="23" s="1"/>
  <c r="M80" i="23" a="1"/>
  <c r="M80" i="23" s="1"/>
  <c r="F80" i="23" s="1"/>
  <c r="M154" i="23" a="1"/>
  <c r="M154" i="23" s="1"/>
  <c r="F154" i="23" s="1"/>
  <c r="M215" i="23" a="1"/>
  <c r="M215" i="23" s="1"/>
  <c r="M60" i="23" a="1"/>
  <c r="M60" i="23" s="1"/>
  <c r="F60" i="23" s="1"/>
  <c r="M197" i="23" a="1"/>
  <c r="M197" i="23" s="1"/>
  <c r="F197" i="23" s="1"/>
  <c r="M177" i="23" a="1"/>
  <c r="M177" i="23" s="1"/>
  <c r="F177" i="23" s="1"/>
  <c r="M117" i="23" a="1"/>
  <c r="M117" i="23" s="1"/>
  <c r="F117" i="23" s="1"/>
  <c r="M76" i="23" a="1"/>
  <c r="M76" i="23" s="1"/>
  <c r="M120" i="23" a="1"/>
  <c r="M120" i="23" s="1"/>
  <c r="F120" i="23" s="1"/>
  <c r="M100" i="23" a="1"/>
  <c r="M100" i="23" s="1"/>
  <c r="F100" i="23" s="1"/>
  <c r="M137" i="23" a="1"/>
  <c r="M137" i="23" s="1"/>
  <c r="M59" i="23" a="1"/>
  <c r="M59" i="23" s="1"/>
  <c r="F59" i="23" s="1"/>
  <c r="M132" i="23" a="1"/>
  <c r="M132" i="23" s="1"/>
  <c r="M116" i="23" a="1"/>
  <c r="M116" i="23" s="1"/>
  <c r="M61" i="23" a="1"/>
  <c r="M61" i="23" s="1"/>
  <c r="F61" i="23" s="1"/>
  <c r="M157" i="23" a="1"/>
  <c r="M157" i="23" s="1"/>
  <c r="F157" i="23" s="1"/>
  <c r="M134" i="23" a="1"/>
  <c r="M134" i="23" s="1"/>
  <c r="F134" i="23" s="1"/>
  <c r="M122" i="23" a="1"/>
  <c r="M122" i="23" s="1"/>
  <c r="M217" i="23" a="1"/>
  <c r="M217" i="23" s="1"/>
  <c r="F217" i="23" s="1"/>
  <c r="M176" i="23" a="1"/>
  <c r="M176" i="23" s="1"/>
  <c r="F176" i="23" s="1"/>
  <c r="M83" i="23" a="1"/>
  <c r="M83" i="23" s="1"/>
  <c r="M212" i="23" a="1"/>
  <c r="M212" i="23" s="1"/>
  <c r="AE212" i="23" s="1" a="1"/>
  <c r="AE212" i="23" s="1"/>
  <c r="M138" i="23" a="1"/>
  <c r="M138" i="23" s="1"/>
  <c r="F138" i="23" s="1"/>
  <c r="M118" i="23" a="1"/>
  <c r="M118" i="23" s="1"/>
  <c r="F118" i="23" s="1"/>
  <c r="M82" i="23" a="1"/>
  <c r="M82" i="23" s="1"/>
  <c r="F82" i="23" s="1"/>
  <c r="M145" i="23" a="1"/>
  <c r="M145" i="23" s="1"/>
  <c r="F145" i="23" s="1"/>
  <c r="M99" i="23" a="1"/>
  <c r="M99" i="23" s="1"/>
  <c r="F99" i="23" s="1"/>
  <c r="M91" i="23" a="1"/>
  <c r="M91" i="23" s="1"/>
  <c r="F91" i="23" s="1"/>
  <c r="M75" i="23" a="1"/>
  <c r="M75" i="23" s="1"/>
  <c r="AE75" i="23" s="1" a="1"/>
  <c r="AE75" i="23" s="1"/>
  <c r="M209" i="23" a="1"/>
  <c r="M209" i="23" s="1"/>
  <c r="M150" i="23" a="1"/>
  <c r="M150" i="23" s="1"/>
  <c r="M98" i="23" a="1"/>
  <c r="M98" i="23" s="1"/>
  <c r="M78" i="23" a="1"/>
  <c r="M78" i="23" s="1"/>
  <c r="M71" i="23" a="1"/>
  <c r="M71" i="23" s="1"/>
  <c r="M204" i="23" a="1"/>
  <c r="M204" i="23" s="1"/>
  <c r="F204" i="23" s="1"/>
  <c r="M162" i="23" a="1"/>
  <c r="M162" i="23" s="1"/>
  <c r="F162" i="23" s="1"/>
  <c r="M147" i="23" a="1"/>
  <c r="M147" i="23" s="1"/>
  <c r="F147" i="23" s="1"/>
  <c r="M68" i="23" a="1"/>
  <c r="M68" i="23" s="1"/>
  <c r="F68" i="23" s="1"/>
  <c r="M66" i="23" a="1"/>
  <c r="M66" i="23" s="1"/>
  <c r="M128" i="23" a="1"/>
  <c r="M128" i="23" s="1"/>
  <c r="M89" i="23" a="1"/>
  <c r="M89" i="23" s="1"/>
  <c r="F89" i="23" s="1"/>
  <c r="M216" i="23" a="1"/>
  <c r="M216" i="23" s="1"/>
  <c r="AE216" i="23" s="1" a="1"/>
  <c r="AE216" i="23" s="1"/>
  <c r="M94" i="23" a="1"/>
  <c r="M94" i="23" s="1"/>
  <c r="F94" i="23" s="1"/>
  <c r="M81" i="23" a="1"/>
  <c r="M81" i="23" s="1"/>
  <c r="F81" i="23" s="1"/>
  <c r="M74" i="23" a="1"/>
  <c r="M74" i="23" s="1"/>
  <c r="F74" i="23" s="1"/>
  <c r="U64" i="23"/>
  <c r="V64" i="23"/>
  <c r="AG58" i="23"/>
  <c r="AF205" i="23"/>
  <c r="U180" i="23"/>
  <c r="V180" i="23"/>
  <c r="U62" i="23"/>
  <c r="V62" i="23"/>
  <c r="AF222" i="23"/>
  <c r="U113" i="23"/>
  <c r="V113" i="23" s="1"/>
  <c r="U193" i="23"/>
  <c r="V193" i="23" s="1"/>
  <c r="AF207" i="23"/>
  <c r="U110" i="23"/>
  <c r="V110" i="23" s="1"/>
  <c r="U80" i="23"/>
  <c r="V80" i="23"/>
  <c r="U150" i="23"/>
  <c r="V150" i="23"/>
  <c r="AF58" i="23"/>
  <c r="V147" i="23"/>
  <c r="U147" i="23"/>
  <c r="AF189" i="23"/>
  <c r="AF219" i="23"/>
  <c r="AF161" i="23"/>
  <c r="U125" i="23"/>
  <c r="V125" i="23" s="1"/>
  <c r="U165" i="23"/>
  <c r="V165" i="23"/>
  <c r="U135" i="23"/>
  <c r="V135" i="23"/>
  <c r="U183" i="23"/>
  <c r="V183" i="23" s="1"/>
  <c r="AF119" i="23"/>
  <c r="U68" i="23"/>
  <c r="V68" i="23"/>
  <c r="U149" i="23"/>
  <c r="V149" i="23"/>
  <c r="U133" i="23"/>
  <c r="V133" i="23"/>
  <c r="U146" i="23"/>
  <c r="V146" i="23" s="1"/>
  <c r="U207" i="23"/>
  <c r="V207" i="23"/>
  <c r="AF131" i="23"/>
  <c r="AF125" i="23"/>
  <c r="AP125" i="23" s="1"/>
  <c r="AF105" i="23"/>
  <c r="AF89" i="23"/>
  <c r="U58" i="23"/>
  <c r="V58" i="23"/>
  <c r="AF194" i="23"/>
  <c r="U119" i="23"/>
  <c r="V119" i="23"/>
  <c r="V109" i="23"/>
  <c r="AG182" i="23"/>
  <c r="AQ182" i="23" s="1"/>
  <c r="AF164" i="23"/>
  <c r="AP164" i="23" s="1"/>
  <c r="U116" i="23"/>
  <c r="U107" i="23"/>
  <c r="V107" i="23"/>
  <c r="U96" i="23"/>
  <c r="V96" i="23"/>
  <c r="AF203" i="23"/>
  <c r="AP203" i="23" s="1"/>
  <c r="AF106" i="23"/>
  <c r="AF80" i="23"/>
  <c r="AF65" i="23"/>
  <c r="AF173" i="23"/>
  <c r="AF130" i="23"/>
  <c r="U121" i="23"/>
  <c r="V121" i="23"/>
  <c r="U98" i="23"/>
  <c r="V98" i="23"/>
  <c r="AF81" i="23"/>
  <c r="AG165" i="23"/>
  <c r="U155" i="23"/>
  <c r="V155" i="23"/>
  <c r="U90" i="23"/>
  <c r="V90" i="23" s="1"/>
  <c r="AF82" i="23"/>
  <c r="V76" i="23"/>
  <c r="U76" i="23"/>
  <c r="V203" i="23"/>
  <c r="U203" i="23"/>
  <c r="U197" i="23"/>
  <c r="V197" i="23" s="1"/>
  <c r="AF190" i="23"/>
  <c r="U74" i="23"/>
  <c r="V74" i="23"/>
  <c r="AF76" i="23"/>
  <c r="AF95" i="23"/>
  <c r="AF59" i="23"/>
  <c r="U190" i="23"/>
  <c r="V190" i="23"/>
  <c r="AG213" i="23"/>
  <c r="AQ213" i="23" s="1"/>
  <c r="AG196" i="23"/>
  <c r="U173" i="23"/>
  <c r="V173" i="23" s="1"/>
  <c r="AF172" i="23"/>
  <c r="AP172" i="23" s="1"/>
  <c r="V158" i="23"/>
  <c r="U158" i="23"/>
  <c r="AF122" i="23"/>
  <c r="AF98" i="23"/>
  <c r="U66" i="23"/>
  <c r="V66" i="23"/>
  <c r="V206" i="23"/>
  <c r="U206" i="23"/>
  <c r="AG77" i="23"/>
  <c r="AF126" i="23"/>
  <c r="AF62" i="23"/>
  <c r="AF182" i="23"/>
  <c r="AF211" i="23"/>
  <c r="AF92" i="23"/>
  <c r="AF138" i="23"/>
  <c r="AF75" i="23"/>
  <c r="AP75" i="23" s="1"/>
  <c r="V171" i="23"/>
  <c r="AF169" i="23"/>
  <c r="AF57" i="23"/>
  <c r="AP57" i="23" s="1"/>
  <c r="AF109" i="23"/>
  <c r="AF187" i="23"/>
  <c r="AF175" i="23"/>
  <c r="AP175" i="23" s="1"/>
  <c r="AG90" i="23"/>
  <c r="V102" i="23"/>
  <c r="U102" i="23"/>
  <c r="AG83" i="23"/>
  <c r="AF223" i="23"/>
  <c r="AF224" i="23"/>
  <c r="AG180" i="23"/>
  <c r="AG116" i="23"/>
  <c r="AQ116" i="23" s="1"/>
  <c r="AF67" i="23"/>
  <c r="U185" i="23"/>
  <c r="V185" i="23" s="1"/>
  <c r="AF116" i="23"/>
  <c r="AF83" i="23"/>
  <c r="AF176" i="23"/>
  <c r="AF178" i="23"/>
  <c r="AF149" i="23"/>
  <c r="AP149" i="23" s="1"/>
  <c r="AF217" i="23"/>
  <c r="AP217" i="23" s="1"/>
  <c r="AF208" i="23"/>
  <c r="AF193" i="23"/>
  <c r="AP193" i="23" s="1"/>
  <c r="U189" i="23"/>
  <c r="V189" i="23" s="1"/>
  <c r="AF180" i="23"/>
  <c r="AF174" i="23"/>
  <c r="AP174" i="23" s="1"/>
  <c r="AF104" i="23"/>
  <c r="AF87" i="23"/>
  <c r="AF220" i="23"/>
  <c r="AF191" i="23"/>
  <c r="AP191" i="23" s="1"/>
  <c r="AF158" i="23"/>
  <c r="AF140" i="23"/>
  <c r="AF133" i="23"/>
  <c r="AP133" i="23" s="1"/>
  <c r="U100" i="23"/>
  <c r="V100" i="23"/>
  <c r="AF84" i="23"/>
  <c r="AF202" i="23"/>
  <c r="AP202" i="23" s="1"/>
  <c r="AF144" i="23"/>
  <c r="AP144" i="23" s="1"/>
  <c r="AG135" i="23"/>
  <c r="AF153" i="23"/>
  <c r="AP153" i="23" s="1"/>
  <c r="AG143" i="23"/>
  <c r="AF198" i="23"/>
  <c r="AF183" i="23"/>
  <c r="AF204" i="23"/>
  <c r="AP204" i="23" s="1"/>
  <c r="AF185" i="23"/>
  <c r="AF168" i="23"/>
  <c r="AF112" i="23"/>
  <c r="U161" i="23"/>
  <c r="V161" i="23"/>
  <c r="AF157" i="23"/>
  <c r="AF85" i="23"/>
  <c r="AF166" i="23"/>
  <c r="AP166" i="23" s="1"/>
  <c r="U126" i="23"/>
  <c r="V126" i="23" s="1"/>
  <c r="AF73" i="23"/>
  <c r="AF171" i="23"/>
  <c r="AP171" i="23" s="1"/>
  <c r="AF145" i="23"/>
  <c r="AP145" i="23" s="1"/>
  <c r="AF134" i="23"/>
  <c r="AF210" i="23"/>
  <c r="V195" i="23"/>
  <c r="AG151" i="23"/>
  <c r="AG136" i="23"/>
  <c r="AQ136" i="23" s="1"/>
  <c r="AF102" i="23"/>
  <c r="AG86" i="23"/>
  <c r="AF209" i="23"/>
  <c r="AF206" i="23"/>
  <c r="AP206" i="23" s="1"/>
  <c r="AF163" i="23"/>
  <c r="AF101" i="23"/>
  <c r="F222" i="23"/>
  <c r="AF181" i="23"/>
  <c r="AF156" i="23"/>
  <c r="AF221" i="23"/>
  <c r="V209" i="23"/>
  <c r="AG139" i="23"/>
  <c r="AF212" i="23"/>
  <c r="AF177" i="23"/>
  <c r="U129" i="23"/>
  <c r="V129" i="23" s="1"/>
  <c r="V218" i="23"/>
  <c r="U218" i="23"/>
  <c r="U148" i="23"/>
  <c r="V148" i="23"/>
  <c r="AF143" i="23"/>
  <c r="AG115" i="23"/>
  <c r="AF115" i="23"/>
  <c r="AP115" i="23" s="1"/>
  <c r="AF184" i="23"/>
  <c r="AP184" i="23" s="1"/>
  <c r="AF188" i="23"/>
  <c r="AF197" i="23"/>
  <c r="AF162" i="23"/>
  <c r="AP162" i="23" s="1"/>
  <c r="AF132" i="23"/>
  <c r="AF103" i="23"/>
  <c r="AG98" i="23"/>
  <c r="AF117" i="23"/>
  <c r="AF113" i="23"/>
  <c r="V217" i="23"/>
  <c r="AF147" i="23"/>
  <c r="V92" i="23"/>
  <c r="U92" i="23"/>
  <c r="AF148" i="23"/>
  <c r="AF97" i="23"/>
  <c r="AF86" i="23"/>
  <c r="U84" i="23"/>
  <c r="V84" i="23"/>
  <c r="AF110" i="23"/>
  <c r="AF107" i="23"/>
  <c r="AF196" i="23"/>
  <c r="U141" i="23"/>
  <c r="V141" i="23" s="1"/>
  <c r="U117" i="23"/>
  <c r="V117" i="23"/>
  <c r="AF118" i="23"/>
  <c r="AF129" i="23"/>
  <c r="AF99" i="23"/>
  <c r="V81" i="23"/>
  <c r="U81" i="23"/>
  <c r="AG163" i="23"/>
  <c r="AF159" i="23"/>
  <c r="AF127" i="23"/>
  <c r="AF123" i="23"/>
  <c r="AP123" i="23" s="1"/>
  <c r="AF114" i="23"/>
  <c r="AP114" i="23" s="1"/>
  <c r="AF192" i="23"/>
  <c r="U111" i="23"/>
  <c r="V111" i="23"/>
  <c r="AF167" i="23"/>
  <c r="AF155" i="23"/>
  <c r="AF142" i="23"/>
  <c r="AF72" i="23"/>
  <c r="AP72" i="23" s="1"/>
  <c r="AF216" i="23"/>
  <c r="AF214" i="23"/>
  <c r="AF213" i="23"/>
  <c r="AF151" i="23"/>
  <c r="AF146" i="23"/>
  <c r="AF79" i="23"/>
  <c r="AP79" i="23" s="1"/>
  <c r="AF141" i="23"/>
  <c r="AP141" i="23" s="1"/>
  <c r="AF135" i="23"/>
  <c r="AG81" i="23"/>
  <c r="AF200" i="23"/>
  <c r="AF137" i="23"/>
  <c r="V123" i="23"/>
  <c r="AF70" i="23"/>
  <c r="U144" i="23"/>
  <c r="V144" i="23"/>
  <c r="AG114" i="23"/>
  <c r="AF77" i="23"/>
  <c r="AF154" i="23"/>
  <c r="U151" i="23"/>
  <c r="V151" i="23" s="1"/>
  <c r="U137" i="23"/>
  <c r="V137" i="23" s="1"/>
  <c r="AF88" i="23"/>
  <c r="AF71" i="23"/>
  <c r="U70" i="23"/>
  <c r="V70" i="23"/>
  <c r="U186" i="23"/>
  <c r="V186" i="23" s="1"/>
  <c r="U69" i="23"/>
  <c r="V69" i="23"/>
  <c r="AF100" i="23"/>
  <c r="AF93" i="23"/>
  <c r="AF124" i="23"/>
  <c r="AF152" i="23"/>
  <c r="AF96" i="23"/>
  <c r="AP96" i="23" s="1"/>
  <c r="AG120" i="23"/>
  <c r="AF111" i="23"/>
  <c r="AG103" i="23"/>
  <c r="U95" i="23"/>
  <c r="V95" i="23" s="1"/>
  <c r="AF91" i="23"/>
  <c r="AF90" i="23"/>
  <c r="AP90" i="23" s="1"/>
  <c r="AF139" i="23"/>
  <c r="AF201" i="23"/>
  <c r="AP201" i="23" s="1"/>
  <c r="AF165" i="23"/>
  <c r="AP165" i="23" s="1"/>
  <c r="AF150" i="23"/>
  <c r="AP150" i="23" s="1"/>
  <c r="AF69" i="23"/>
  <c r="AF160" i="23"/>
  <c r="U78" i="23"/>
  <c r="V78" i="23"/>
  <c r="AF136" i="23"/>
  <c r="U86" i="23"/>
  <c r="V86" i="23"/>
  <c r="U101" i="23"/>
  <c r="V101" i="23"/>
  <c r="V88" i="23"/>
  <c r="AF94" i="23"/>
  <c r="AF74" i="23"/>
  <c r="U61" i="23"/>
  <c r="V61" i="23"/>
  <c r="U57" i="23"/>
  <c r="V57" i="23"/>
  <c r="AF60" i="23"/>
  <c r="AF54" i="23"/>
  <c r="AF64" i="23"/>
  <c r="AF66" i="23"/>
  <c r="AF56" i="23"/>
  <c r="U65" i="23"/>
  <c r="V65" i="23"/>
  <c r="AF63" i="23"/>
  <c r="AF55" i="23"/>
  <c r="I50" i="23"/>
  <c r="J50" i="23" s="1"/>
  <c r="I51" i="23"/>
  <c r="J51" i="23" s="1"/>
  <c r="I52" i="23"/>
  <c r="J52" i="23" s="1"/>
  <c r="I53" i="23"/>
  <c r="J53" i="23" s="1"/>
  <c r="I42" i="23"/>
  <c r="J42" i="23" s="1"/>
  <c r="I43" i="23"/>
  <c r="J43" i="23" s="1"/>
  <c r="I44" i="23"/>
  <c r="J44" i="23" s="1"/>
  <c r="I45" i="23"/>
  <c r="J45" i="23" s="1"/>
  <c r="I46" i="23"/>
  <c r="J46" i="23" s="1"/>
  <c r="I47" i="23"/>
  <c r="J47" i="23" s="1"/>
  <c r="I48" i="23"/>
  <c r="J48" i="23" s="1"/>
  <c r="I49" i="23"/>
  <c r="J49" i="23" s="1"/>
  <c r="I33" i="23"/>
  <c r="J33" i="23" s="1"/>
  <c r="I34" i="23"/>
  <c r="J34" i="23" s="1"/>
  <c r="I35" i="23"/>
  <c r="J35" i="23" s="1"/>
  <c r="I36" i="23"/>
  <c r="J36" i="23" s="1"/>
  <c r="I37" i="23"/>
  <c r="J37" i="23" s="1"/>
  <c r="I38" i="23"/>
  <c r="J38" i="23" s="1"/>
  <c r="I39" i="23"/>
  <c r="J39" i="23" s="1"/>
  <c r="I40" i="23"/>
  <c r="J40" i="23" s="1"/>
  <c r="I41" i="23"/>
  <c r="J41" i="23" s="1"/>
  <c r="I27" i="23"/>
  <c r="J27" i="23" s="1"/>
  <c r="I28" i="23"/>
  <c r="J28" i="23" s="1"/>
  <c r="I29" i="23"/>
  <c r="J29" i="23" s="1"/>
  <c r="I30" i="23"/>
  <c r="J30" i="23" s="1"/>
  <c r="I31" i="23"/>
  <c r="J31" i="23" s="1"/>
  <c r="I32" i="23"/>
  <c r="J32" i="23" s="1"/>
  <c r="I22" i="23"/>
  <c r="J22" i="23" s="1"/>
  <c r="I23" i="23"/>
  <c r="J23" i="23" s="1"/>
  <c r="I24" i="23"/>
  <c r="J24" i="23" s="1"/>
  <c r="I25" i="23"/>
  <c r="J25" i="23" s="1"/>
  <c r="I26" i="23"/>
  <c r="J26" i="23" s="1"/>
  <c r="I17" i="23"/>
  <c r="J17" i="23" s="1"/>
  <c r="I18" i="23"/>
  <c r="J18" i="23" s="1"/>
  <c r="I19" i="23"/>
  <c r="J19" i="23" s="1"/>
  <c r="I20" i="23"/>
  <c r="J20" i="23" s="1"/>
  <c r="I21" i="23"/>
  <c r="J21" i="23" s="1"/>
  <c r="I9" i="23"/>
  <c r="J9" i="23" s="1"/>
  <c r="I10" i="23"/>
  <c r="J10" i="23" s="1"/>
  <c r="I11" i="23"/>
  <c r="J11" i="23" s="1"/>
  <c r="I12" i="23"/>
  <c r="J12" i="23" s="1"/>
  <c r="I13" i="23"/>
  <c r="J13" i="23" s="1"/>
  <c r="I14" i="23"/>
  <c r="J14" i="23" s="1"/>
  <c r="I15" i="23"/>
  <c r="J15" i="23" s="1"/>
  <c r="I16" i="23"/>
  <c r="J16" i="23" s="1"/>
  <c r="I5" i="23"/>
  <c r="J5" i="23" s="1"/>
  <c r="I6" i="23"/>
  <c r="J6" i="23" s="1"/>
  <c r="I7" i="23"/>
  <c r="J7" i="23" s="1"/>
  <c r="I8" i="23"/>
  <c r="J8" i="23" s="1"/>
  <c r="I4" i="23"/>
  <c r="J4" i="23" s="1"/>
  <c r="I3" i="23"/>
  <c r="J3" i="23" s="1"/>
  <c r="Z46" i="23"/>
  <c r="Z48" i="23"/>
  <c r="Z49" i="23"/>
  <c r="Z50" i="23"/>
  <c r="Z51" i="23"/>
  <c r="Z37" i="23"/>
  <c r="Z38" i="23"/>
  <c r="Z39" i="23"/>
  <c r="Z40" i="23"/>
  <c r="Z31" i="23"/>
  <c r="Z32" i="23"/>
  <c r="Z20" i="23"/>
  <c r="Z21" i="23"/>
  <c r="Z5" i="23"/>
  <c r="Z6" i="23"/>
  <c r="Z11" i="23"/>
  <c r="Z12" i="23"/>
  <c r="Z13" i="23"/>
  <c r="Z14" i="23"/>
  <c r="Z15" i="23"/>
  <c r="AQ179" i="23" l="1"/>
  <c r="AP270" i="23"/>
  <c r="AP167" i="23"/>
  <c r="AP143" i="23"/>
  <c r="AP170" i="23"/>
  <c r="AP260" i="23"/>
  <c r="AQ132" i="23"/>
  <c r="AP258" i="23"/>
  <c r="AP268" i="23"/>
  <c r="AQ146" i="23"/>
  <c r="AQ167" i="23"/>
  <c r="AQ99" i="23"/>
  <c r="AP102" i="23"/>
  <c r="AP190" i="23"/>
  <c r="AQ126" i="23"/>
  <c r="AQ282" i="23"/>
  <c r="AQ183" i="23"/>
  <c r="AQ194" i="23"/>
  <c r="AP126" i="23"/>
  <c r="AP220" i="23"/>
  <c r="AQ152" i="23"/>
  <c r="AP118" i="23"/>
  <c r="AQ224" i="23"/>
  <c r="AQ287" i="23"/>
  <c r="AQ148" i="23"/>
  <c r="AQ229" i="23"/>
  <c r="AP64" i="23"/>
  <c r="AP88" i="23"/>
  <c r="AP216" i="23"/>
  <c r="AP185" i="23"/>
  <c r="AP180" i="23"/>
  <c r="AP61" i="23"/>
  <c r="AP228" i="23"/>
  <c r="AP279" i="23"/>
  <c r="AQ242" i="23"/>
  <c r="AP85" i="23"/>
  <c r="AP259" i="23"/>
  <c r="AP264" i="23"/>
  <c r="AQ261" i="23"/>
  <c r="AQ86" i="23"/>
  <c r="AP183" i="23"/>
  <c r="AP109" i="23"/>
  <c r="AP155" i="23"/>
  <c r="AQ165" i="23"/>
  <c r="AQ67" i="23"/>
  <c r="AQ279" i="23"/>
  <c r="AP187" i="23"/>
  <c r="AP176" i="23"/>
  <c r="AQ66" i="23"/>
  <c r="AP230" i="23"/>
  <c r="AP70" i="23"/>
  <c r="AP83" i="23"/>
  <c r="AP89" i="23"/>
  <c r="AQ141" i="23"/>
  <c r="AP211" i="23"/>
  <c r="AP182" i="23"/>
  <c r="AP76" i="23"/>
  <c r="AP173" i="23"/>
  <c r="AQ235" i="23"/>
  <c r="AP209" i="23"/>
  <c r="AP119" i="23"/>
  <c r="AQ250" i="23"/>
  <c r="AP152" i="23"/>
  <c r="AP127" i="23"/>
  <c r="AP124" i="23"/>
  <c r="AP159" i="23"/>
  <c r="AP73" i="23"/>
  <c r="AP65" i="23"/>
  <c r="AQ103" i="23"/>
  <c r="AP68" i="23"/>
  <c r="AQ265" i="23"/>
  <c r="AP284" i="23"/>
  <c r="AP161" i="23"/>
  <c r="AP271" i="23"/>
  <c r="AQ105" i="23"/>
  <c r="AQ69" i="23"/>
  <c r="AP110" i="23"/>
  <c r="AP208" i="23"/>
  <c r="AP194" i="23"/>
  <c r="AP95" i="23"/>
  <c r="AP130" i="23"/>
  <c r="AP105" i="23"/>
  <c r="AP189" i="23"/>
  <c r="AQ267" i="23"/>
  <c r="AP100" i="23"/>
  <c r="AP140" i="23"/>
  <c r="AP58" i="23"/>
  <c r="AP186" i="23"/>
  <c r="AQ175" i="23"/>
  <c r="AP212" i="23"/>
  <c r="AP266" i="23"/>
  <c r="AQ161" i="23"/>
  <c r="AP275" i="23"/>
  <c r="AP283" i="23"/>
  <c r="AQ276" i="23"/>
  <c r="AQ55" i="23"/>
  <c r="AQ207" i="23"/>
  <c r="AQ247" i="23"/>
  <c r="AQ110" i="23"/>
  <c r="AP111" i="23"/>
  <c r="AP148" i="23"/>
  <c r="AP278" i="23"/>
  <c r="AQ139" i="23"/>
  <c r="AP55" i="23"/>
  <c r="AP221" i="23"/>
  <c r="AP224" i="23"/>
  <c r="AP103" i="23"/>
  <c r="AQ193" i="23"/>
  <c r="AQ238" i="23"/>
  <c r="AP248" i="23"/>
  <c r="AP192" i="23"/>
  <c r="AP265" i="23"/>
  <c r="AP137" i="23"/>
  <c r="AP128" i="23"/>
  <c r="AP67" i="23"/>
  <c r="AP99" i="23"/>
  <c r="AP160" i="23"/>
  <c r="AQ109" i="23"/>
  <c r="AP261" i="23"/>
  <c r="AP247" i="23"/>
  <c r="AP93" i="23"/>
  <c r="AP157" i="23"/>
  <c r="AP69" i="23"/>
  <c r="AP104" i="23"/>
  <c r="AQ173" i="23"/>
  <c r="AQ119" i="23"/>
  <c r="AP285" i="23"/>
  <c r="AP267" i="23"/>
  <c r="AQ225" i="23"/>
  <c r="AQ189" i="23"/>
  <c r="AQ230" i="23"/>
  <c r="AQ128" i="23"/>
  <c r="AP97" i="23"/>
  <c r="AP94" i="23"/>
  <c r="AQ120" i="23"/>
  <c r="AP80" i="23"/>
  <c r="AP151" i="23"/>
  <c r="AP132" i="23"/>
  <c r="AP56" i="23"/>
  <c r="AP213" i="23"/>
  <c r="AP168" i="23"/>
  <c r="AQ90" i="23"/>
  <c r="AP82" i="23"/>
  <c r="AP207" i="23"/>
  <c r="AP238" i="23"/>
  <c r="AP233" i="23"/>
  <c r="AQ290" i="23"/>
  <c r="AQ275" i="23"/>
  <c r="AQ81" i="23"/>
  <c r="AP135" i="23"/>
  <c r="AP177" i="23"/>
  <c r="AP134" i="23"/>
  <c r="AP138" i="23"/>
  <c r="AP205" i="23"/>
  <c r="AQ70" i="23"/>
  <c r="AQ84" i="23"/>
  <c r="AP237" i="23"/>
  <c r="AP255" i="23"/>
  <c r="AQ218" i="23"/>
  <c r="AP178" i="23"/>
  <c r="AQ288" i="23"/>
  <c r="AQ145" i="23"/>
  <c r="AQ159" i="23"/>
  <c r="AQ234" i="23"/>
  <c r="AP81" i="23"/>
  <c r="AP200" i="23"/>
  <c r="AP234" i="23"/>
  <c r="AP117" i="23"/>
  <c r="AP131" i="23"/>
  <c r="AQ104" i="23"/>
  <c r="AP60" i="23"/>
  <c r="AP214" i="23"/>
  <c r="AP156" i="23"/>
  <c r="AQ77" i="23"/>
  <c r="AP106" i="23"/>
  <c r="AQ88" i="23"/>
  <c r="AQ78" i="23"/>
  <c r="AQ82" i="23"/>
  <c r="AQ71" i="23"/>
  <c r="AQ91" i="23"/>
  <c r="AP113" i="23"/>
  <c r="AP108" i="23"/>
  <c r="AP239" i="23"/>
  <c r="AP129" i="23"/>
  <c r="AP139" i="23"/>
  <c r="AP181" i="23"/>
  <c r="AP158" i="23"/>
  <c r="AP195" i="23"/>
  <c r="AP241" i="23"/>
  <c r="AQ269" i="23"/>
  <c r="AP86" i="23"/>
  <c r="AP198" i="23"/>
  <c r="AQ195" i="23"/>
  <c r="AQ212" i="23"/>
  <c r="AP289" i="23"/>
  <c r="AP54" i="23"/>
  <c r="AQ172" i="23"/>
  <c r="AP288" i="23"/>
  <c r="AP280" i="23"/>
  <c r="AP229" i="23"/>
  <c r="AP290" i="23"/>
  <c r="AQ178" i="23"/>
  <c r="AQ76" i="23"/>
  <c r="AP222" i="23"/>
  <c r="AP273" i="23"/>
  <c r="AP136" i="23"/>
  <c r="AQ163" i="23"/>
  <c r="AP84" i="23"/>
  <c r="AP116" i="23"/>
  <c r="AP219" i="23"/>
  <c r="AQ59" i="23"/>
  <c r="AQ68" i="23"/>
  <c r="AP223" i="23"/>
  <c r="AP91" i="23"/>
  <c r="AP142" i="23"/>
  <c r="AP197" i="23"/>
  <c r="AP101" i="23"/>
  <c r="AP121" i="23"/>
  <c r="AP218" i="23"/>
  <c r="AP227" i="23"/>
  <c r="AP257" i="23"/>
  <c r="AQ263" i="23"/>
  <c r="AP262" i="23"/>
  <c r="AP63" i="23"/>
  <c r="AP92" i="23"/>
  <c r="AP196" i="23"/>
  <c r="AP188" i="23"/>
  <c r="AP112" i="23"/>
  <c r="AP87" i="23"/>
  <c r="AQ186" i="23"/>
  <c r="AQ220" i="23"/>
  <c r="AP256" i="23"/>
  <c r="AP272" i="23"/>
  <c r="AQ280" i="23"/>
  <c r="AQ237" i="23"/>
  <c r="AP147" i="23"/>
  <c r="AQ272" i="23"/>
  <c r="AP66" i="23"/>
  <c r="AP62" i="23"/>
  <c r="AP252" i="23"/>
  <c r="AP269" i="23"/>
  <c r="AP154" i="23"/>
  <c r="AP74" i="23"/>
  <c r="AP107" i="23"/>
  <c r="AP98" i="23"/>
  <c r="AP199" i="23"/>
  <c r="AQ130" i="23"/>
  <c r="AQ273" i="23"/>
  <c r="AE194" i="23" a="1"/>
  <c r="AE194" i="23" s="1"/>
  <c r="AO194" i="23" s="1"/>
  <c r="AE128" i="23" a="1"/>
  <c r="AE128" i="23" s="1"/>
  <c r="AE87" i="23" a="1"/>
  <c r="AE87" i="23" s="1"/>
  <c r="AO87" i="23" s="1"/>
  <c r="AE262" i="23" a="1"/>
  <c r="AE262" i="23" s="1"/>
  <c r="AO262" i="23" s="1"/>
  <c r="AI124" i="23"/>
  <c r="AI140" i="23"/>
  <c r="AE165" i="23" a="1"/>
  <c r="AE165" i="23" s="1"/>
  <c r="AO165" i="23" s="1"/>
  <c r="AI252" i="23"/>
  <c r="AI259" i="23"/>
  <c r="AS259" i="23" s="1"/>
  <c r="AI254" i="23"/>
  <c r="AP254" i="23"/>
  <c r="AI251" i="23"/>
  <c r="AS251" i="23" s="1"/>
  <c r="AP163" i="23"/>
  <c r="AI163" i="23"/>
  <c r="AP245" i="23"/>
  <c r="AI245" i="23"/>
  <c r="AI242" i="23"/>
  <c r="AP242" i="23"/>
  <c r="AI113" i="23"/>
  <c r="AI60" i="23"/>
  <c r="AI170" i="23"/>
  <c r="AP122" i="23"/>
  <c r="AI122" i="23"/>
  <c r="AP215" i="23"/>
  <c r="AI215" i="23"/>
  <c r="AI133" i="23"/>
  <c r="AP77" i="23"/>
  <c r="AI77" i="23"/>
  <c r="AI192" i="23"/>
  <c r="AI63" i="23"/>
  <c r="AP287" i="23"/>
  <c r="AI287" i="23"/>
  <c r="AI131" i="23"/>
  <c r="AI200" i="23"/>
  <c r="AI74" i="23"/>
  <c r="AP169" i="23"/>
  <c r="AI169" i="23"/>
  <c r="AI283" i="23"/>
  <c r="AS283" i="23" s="1"/>
  <c r="AI111" i="23"/>
  <c r="AP210" i="23"/>
  <c r="AI210" i="23"/>
  <c r="AS210" i="23" s="1"/>
  <c r="AI260" i="23"/>
  <c r="AI65" i="23"/>
  <c r="AS65" i="23" s="1"/>
  <c r="AI248" i="23"/>
  <c r="AE171" i="23" a="1"/>
  <c r="AE171" i="23" s="1"/>
  <c r="AO171" i="23" s="1"/>
  <c r="AP146" i="23"/>
  <c r="AI146" i="23"/>
  <c r="AP59" i="23"/>
  <c r="AI59" i="23"/>
  <c r="AI208" i="23"/>
  <c r="AI243" i="23"/>
  <c r="AI162" i="23"/>
  <c r="AP291" i="23"/>
  <c r="AI291" i="23"/>
  <c r="AP120" i="23"/>
  <c r="AI120" i="23"/>
  <c r="AI176" i="23"/>
  <c r="AI71" i="23"/>
  <c r="AP71" i="23"/>
  <c r="AI78" i="23"/>
  <c r="AP78" i="23"/>
  <c r="AI227" i="23"/>
  <c r="AI239" i="23"/>
  <c r="AI101" i="23"/>
  <c r="AE117" i="23" a="1"/>
  <c r="AE117" i="23" s="1"/>
  <c r="AO117" i="23" s="1"/>
  <c r="AI187" i="23"/>
  <c r="AI100" i="23"/>
  <c r="AQ85" i="23"/>
  <c r="AI85" i="23"/>
  <c r="AQ83" i="23"/>
  <c r="AI83" i="23"/>
  <c r="AQ54" i="23"/>
  <c r="AI54" i="23"/>
  <c r="AQ257" i="23"/>
  <c r="AI257" i="23"/>
  <c r="AO261" i="23"/>
  <c r="AQ143" i="23"/>
  <c r="AI143" i="23"/>
  <c r="AI219" i="23"/>
  <c r="AQ219" i="23"/>
  <c r="AQ197" i="23"/>
  <c r="AI197" i="23"/>
  <c r="AI217" i="23"/>
  <c r="AQ217" i="23"/>
  <c r="AQ135" i="23"/>
  <c r="AI135" i="23"/>
  <c r="AQ202" i="23"/>
  <c r="AI202" i="23"/>
  <c r="AQ58" i="23"/>
  <c r="AI58" i="23"/>
  <c r="AI89" i="23"/>
  <c r="AQ89" i="23"/>
  <c r="AQ158" i="23"/>
  <c r="AI158" i="23"/>
  <c r="AQ147" i="23"/>
  <c r="AI147" i="23"/>
  <c r="AQ75" i="23"/>
  <c r="AI75" i="23"/>
  <c r="AQ190" i="23"/>
  <c r="AI190" i="23"/>
  <c r="AQ156" i="23"/>
  <c r="AI156" i="23"/>
  <c r="AQ114" i="23"/>
  <c r="AI114" i="23"/>
  <c r="AI115" i="23"/>
  <c r="AQ115" i="23"/>
  <c r="AQ222" i="23"/>
  <c r="AI222" i="23"/>
  <c r="AQ155" i="23"/>
  <c r="AI155" i="23"/>
  <c r="AQ72" i="23"/>
  <c r="AI72" i="23"/>
  <c r="AQ151" i="23"/>
  <c r="AI151" i="23"/>
  <c r="AI196" i="23"/>
  <c r="AQ196" i="23"/>
  <c r="AI185" i="23"/>
  <c r="AQ185" i="23"/>
  <c r="AI164" i="23"/>
  <c r="AQ164" i="23"/>
  <c r="AQ108" i="23"/>
  <c r="AI108" i="23"/>
  <c r="AI98" i="23"/>
  <c r="AQ98" i="23"/>
  <c r="AQ255" i="23"/>
  <c r="AI255" i="23"/>
  <c r="AQ180" i="23"/>
  <c r="AI180" i="23"/>
  <c r="AQ281" i="23"/>
  <c r="AI281" i="23"/>
  <c r="AQ203" i="23"/>
  <c r="AI203" i="23"/>
  <c r="AS282" i="23"/>
  <c r="AS92" i="23"/>
  <c r="AS70" i="23"/>
  <c r="AE107" i="23" a="1"/>
  <c r="AE107" i="23" s="1"/>
  <c r="AO107" i="23" s="1"/>
  <c r="AE271" i="23" a="1"/>
  <c r="AE271" i="23" s="1"/>
  <c r="AO271" i="23" s="1"/>
  <c r="AE67" i="23" a="1"/>
  <c r="AE67" i="23" s="1"/>
  <c r="AO67" i="23" s="1"/>
  <c r="AE182" i="23" a="1"/>
  <c r="AE182" i="23" s="1"/>
  <c r="AO182" i="23" s="1"/>
  <c r="AS277" i="23"/>
  <c r="AS285" i="23"/>
  <c r="AE101" i="23" a="1"/>
  <c r="AE101" i="23" s="1"/>
  <c r="AO101" i="23" s="1"/>
  <c r="AE66" i="23" a="1"/>
  <c r="AE66" i="23" s="1"/>
  <c r="AO66" i="23" s="1"/>
  <c r="AE215" i="23" a="1"/>
  <c r="AE215" i="23" s="1"/>
  <c r="AO215" i="23" s="1"/>
  <c r="AE63" i="23" a="1"/>
  <c r="AE63" i="23" s="1"/>
  <c r="AO63" i="23" s="1"/>
  <c r="AE187" i="23" a="1"/>
  <c r="AE187" i="23" s="1"/>
  <c r="AO187" i="23" s="1"/>
  <c r="AE219" i="23" a="1"/>
  <c r="AE219" i="23" s="1"/>
  <c r="AO219" i="23" s="1"/>
  <c r="AS274" i="23"/>
  <c r="AO287" i="23"/>
  <c r="AS237" i="23"/>
  <c r="AE95" i="23" a="1"/>
  <c r="AE95" i="23" s="1"/>
  <c r="AO95" i="23" s="1"/>
  <c r="AO248" i="23"/>
  <c r="AS264" i="23"/>
  <c r="AO260" i="23"/>
  <c r="AS269" i="23"/>
  <c r="AS265" i="23"/>
  <c r="AE289" i="23" a="1"/>
  <c r="AE289" i="23" s="1"/>
  <c r="AO289" i="23" s="1"/>
  <c r="AE146" i="23" a="1"/>
  <c r="AE146" i="23" s="1"/>
  <c r="AO146" i="23" s="1"/>
  <c r="AE210" i="23" a="1"/>
  <c r="AE210" i="23" s="1"/>
  <c r="AO210" i="23" s="1"/>
  <c r="AS195" i="23"/>
  <c r="AS221" i="23"/>
  <c r="AO241" i="23"/>
  <c r="AO235" i="23"/>
  <c r="AS235" i="23"/>
  <c r="AE70" i="23" a="1"/>
  <c r="AE70" i="23" s="1"/>
  <c r="AO70" i="23" s="1"/>
  <c r="AE209" i="23" a="1"/>
  <c r="AE209" i="23" s="1"/>
  <c r="AO209" i="23" s="1"/>
  <c r="AE188" i="23" a="1"/>
  <c r="AE188" i="23" s="1"/>
  <c r="AO188" i="23" s="1"/>
  <c r="AO231" i="23"/>
  <c r="AS216" i="23"/>
  <c r="AE158" i="23" a="1"/>
  <c r="AE158" i="23" s="1"/>
  <c r="AO158" i="23" s="1"/>
  <c r="AE195" i="23" a="1"/>
  <c r="AE195" i="23" s="1"/>
  <c r="AO195" i="23" s="1"/>
  <c r="AS258" i="23"/>
  <c r="AS290" i="23"/>
  <c r="AS159" i="23"/>
  <c r="AE119" i="23" a="1"/>
  <c r="AE119" i="23" s="1"/>
  <c r="AO119" i="23" s="1"/>
  <c r="AS223" i="23"/>
  <c r="AS67" i="23"/>
  <c r="AS79" i="23"/>
  <c r="AS244" i="23"/>
  <c r="AS240" i="23"/>
  <c r="AO244" i="23"/>
  <c r="AS193" i="23"/>
  <c r="AE190" i="23" a="1"/>
  <c r="AE190" i="23" s="1"/>
  <c r="AO190" i="23" s="1"/>
  <c r="AS90" i="23"/>
  <c r="AS211" i="23"/>
  <c r="AE91" i="23" a="1"/>
  <c r="AE91" i="23" s="1"/>
  <c r="AO91" i="23" s="1"/>
  <c r="AS249" i="23"/>
  <c r="AE100" i="23" a="1"/>
  <c r="AE100" i="23" s="1"/>
  <c r="AO100" i="23" s="1"/>
  <c r="AE224" i="23" a="1"/>
  <c r="AE224" i="23" s="1"/>
  <c r="AO224" i="23" s="1"/>
  <c r="AS117" i="23"/>
  <c r="AS286" i="23"/>
  <c r="AS179" i="23"/>
  <c r="AS271" i="23"/>
  <c r="AO251" i="23"/>
  <c r="AE57" i="23" a="1"/>
  <c r="AE57" i="23" s="1"/>
  <c r="AO57" i="23" s="1"/>
  <c r="AS132" i="23"/>
  <c r="AE160" i="23" a="1"/>
  <c r="AE160" i="23" s="1"/>
  <c r="AO160" i="23" s="1"/>
  <c r="AS148" i="23"/>
  <c r="AS189" i="23"/>
  <c r="AS233" i="23"/>
  <c r="AS267" i="23"/>
  <c r="AE234" i="23" a="1"/>
  <c r="AE234" i="23" s="1"/>
  <c r="AO234" i="23" s="1"/>
  <c r="AS288" i="23"/>
  <c r="AE197" i="23" a="1"/>
  <c r="AE197" i="23" s="1"/>
  <c r="AO197" i="23" s="1"/>
  <c r="AE218" i="23" a="1"/>
  <c r="AE218" i="23" s="1"/>
  <c r="AO218" i="23" s="1"/>
  <c r="AE65" i="23" a="1"/>
  <c r="AE65" i="23" s="1"/>
  <c r="AO65" i="23" s="1"/>
  <c r="AE200" i="23" a="1"/>
  <c r="AE200" i="23" s="1"/>
  <c r="AO200" i="23" s="1"/>
  <c r="AE121" i="23" a="1"/>
  <c r="AE121" i="23" s="1"/>
  <c r="AO121" i="23" s="1"/>
  <c r="AE176" i="23" a="1"/>
  <c r="AE176" i="23" s="1"/>
  <c r="AO176" i="23" s="1"/>
  <c r="AE228" i="23" a="1"/>
  <c r="AE228" i="23" s="1"/>
  <c r="AO228" i="23" s="1"/>
  <c r="AE139" i="23" a="1"/>
  <c r="AE139" i="23" s="1"/>
  <c r="AO139" i="23" s="1"/>
  <c r="AE162" i="23" a="1"/>
  <c r="AE162" i="23" s="1"/>
  <c r="AO162" i="23" s="1"/>
  <c r="AE58" i="23" a="1"/>
  <c r="AE58" i="23" s="1"/>
  <c r="AO58" i="23" s="1"/>
  <c r="AE180" i="23" a="1"/>
  <c r="AE180" i="23" s="1"/>
  <c r="AO180" i="23" s="1"/>
  <c r="AE94" i="23" a="1"/>
  <c r="AE94" i="23" s="1"/>
  <c r="AO94" i="23" s="1"/>
  <c r="AE172" i="23" a="1"/>
  <c r="AE172" i="23" s="1"/>
  <c r="AO172" i="23" s="1"/>
  <c r="AE126" i="23" a="1"/>
  <c r="AE126" i="23" s="1"/>
  <c r="AO126" i="23" s="1"/>
  <c r="AE225" i="23" a="1"/>
  <c r="AE225" i="23" s="1"/>
  <c r="AO225" i="23" s="1"/>
  <c r="AE272" i="23" a="1"/>
  <c r="AE272" i="23" s="1"/>
  <c r="AO272" i="23" s="1"/>
  <c r="AE81" i="23" a="1"/>
  <c r="AE81" i="23" s="1"/>
  <c r="AO81" i="23" s="1"/>
  <c r="AE125" i="23" a="1"/>
  <c r="AE125" i="23" s="1"/>
  <c r="AO125" i="23" s="1"/>
  <c r="AE150" i="23" a="1"/>
  <c r="AE150" i="23" s="1"/>
  <c r="AO150" i="23" s="1"/>
  <c r="AE102" i="23" a="1"/>
  <c r="AE102" i="23" s="1"/>
  <c r="AO102" i="23" s="1"/>
  <c r="AE203" i="23" a="1"/>
  <c r="AE203" i="23" s="1"/>
  <c r="AO203" i="23" s="1"/>
  <c r="AE175" i="23" a="1"/>
  <c r="AE175" i="23" s="1"/>
  <c r="AO175" i="23" s="1"/>
  <c r="AE85" i="23" a="1"/>
  <c r="AE85" i="23" s="1"/>
  <c r="AO85" i="23" s="1"/>
  <c r="AE72" i="23" a="1"/>
  <c r="AE72" i="23" s="1"/>
  <c r="AO72" i="23" s="1"/>
  <c r="AE93" i="23" a="1"/>
  <c r="AE93" i="23" s="1"/>
  <c r="AO93" i="23" s="1"/>
  <c r="AE223" i="23" a="1"/>
  <c r="AE223" i="23" s="1"/>
  <c r="AO223" i="23" s="1"/>
  <c r="AE273" i="23" a="1"/>
  <c r="AE273" i="23" s="1"/>
  <c r="AO273" i="23" s="1"/>
  <c r="AE92" i="23" a="1"/>
  <c r="AE92" i="23" s="1"/>
  <c r="AO92" i="23" s="1"/>
  <c r="AE242" i="23" a="1"/>
  <c r="AE242" i="23" s="1"/>
  <c r="AO242" i="23" s="1"/>
  <c r="AE89" i="23" a="1"/>
  <c r="AE89" i="23" s="1"/>
  <c r="AO89" i="23" s="1"/>
  <c r="AE77" i="23" a="1"/>
  <c r="AE77" i="23" s="1"/>
  <c r="AO77" i="23" s="1"/>
  <c r="AE123" i="23" a="1"/>
  <c r="AE123" i="23" s="1"/>
  <c r="AO123" i="23" s="1"/>
  <c r="AE76" i="23" a="1"/>
  <c r="AE76" i="23" s="1"/>
  <c r="AO76" i="23" s="1"/>
  <c r="AE181" i="23" a="1"/>
  <c r="AE181" i="23" s="1"/>
  <c r="AO181" i="23" s="1"/>
  <c r="AE174" i="23" a="1"/>
  <c r="AE174" i="23" s="1"/>
  <c r="AO174" i="23" s="1"/>
  <c r="AE193" i="23" a="1"/>
  <c r="AE193" i="23" s="1"/>
  <c r="AO193" i="23" s="1"/>
  <c r="AE59" i="23" a="1"/>
  <c r="AE59" i="23" s="1"/>
  <c r="AO59" i="23" s="1"/>
  <c r="AE164" i="23" a="1"/>
  <c r="AE164" i="23" s="1"/>
  <c r="AO164" i="23" s="1"/>
  <c r="AE84" i="23" a="1"/>
  <c r="AE84" i="23" s="1"/>
  <c r="AO84" i="23" s="1"/>
  <c r="AE145" i="23" a="1"/>
  <c r="AE145" i="23" s="1"/>
  <c r="AO145" i="23" s="1"/>
  <c r="AE192" i="23" a="1"/>
  <c r="AE192" i="23" s="1"/>
  <c r="AO192" i="23" s="1"/>
  <c r="AE259" i="23" a="1"/>
  <c r="AE259" i="23" s="1"/>
  <c r="AO259" i="23" s="1"/>
  <c r="AE283" i="23" a="1"/>
  <c r="AE283" i="23" s="1"/>
  <c r="AO283" i="23" s="1"/>
  <c r="AE68" i="23" a="1"/>
  <c r="AE68" i="23" s="1"/>
  <c r="AO68" i="23" s="1"/>
  <c r="AE124" i="23" a="1"/>
  <c r="AE124" i="23" s="1"/>
  <c r="AO124" i="23" s="1"/>
  <c r="AE73" i="23" a="1"/>
  <c r="AE73" i="23" s="1"/>
  <c r="AO73" i="23" s="1"/>
  <c r="AE127" i="23" a="1"/>
  <c r="AE127" i="23" s="1"/>
  <c r="AO127" i="23" s="1"/>
  <c r="AE142" i="23" a="1"/>
  <c r="AE142" i="23" s="1"/>
  <c r="AO142" i="23" s="1"/>
  <c r="AE186" i="23" a="1"/>
  <c r="AE186" i="23" s="1"/>
  <c r="AO186" i="23" s="1"/>
  <c r="AE217" i="23" a="1"/>
  <c r="AE217" i="23" s="1"/>
  <c r="AO217" i="23" s="1"/>
  <c r="AE98" i="23" a="1"/>
  <c r="AE98" i="23" s="1"/>
  <c r="AO98" i="23" s="1"/>
  <c r="AE71" i="23" a="1"/>
  <c r="AE71" i="23" s="1"/>
  <c r="AO71" i="23" s="1"/>
  <c r="AE60" i="23" a="1"/>
  <c r="AE60" i="23" s="1"/>
  <c r="AO60" i="23" s="1"/>
  <c r="AE198" i="23" a="1"/>
  <c r="AE198" i="23" s="1"/>
  <c r="AO198" i="23" s="1"/>
  <c r="AE152" i="23" a="1"/>
  <c r="AE152" i="23" s="1"/>
  <c r="AO152" i="23" s="1"/>
  <c r="AE118" i="23" a="1"/>
  <c r="AE118" i="23" s="1"/>
  <c r="AO118" i="23" s="1"/>
  <c r="AE111" i="23" a="1"/>
  <c r="AE111" i="23" s="1"/>
  <c r="AO111" i="23" s="1"/>
  <c r="AE79" i="23" a="1"/>
  <c r="AE79" i="23" s="1"/>
  <c r="AO79" i="23" s="1"/>
  <c r="AE214" i="23" a="1"/>
  <c r="AE214" i="23" s="1"/>
  <c r="AO214" i="23" s="1"/>
  <c r="AE153" i="23" a="1"/>
  <c r="AE153" i="23" s="1"/>
  <c r="AO153" i="23" s="1"/>
  <c r="AE113" i="23" a="1"/>
  <c r="AE113" i="23" s="1"/>
  <c r="AO113" i="23" s="1"/>
  <c r="AE143" i="23" a="1"/>
  <c r="AE143" i="23" s="1"/>
  <c r="AO143" i="23" s="1"/>
  <c r="AE69" i="23" a="1"/>
  <c r="AE69" i="23" s="1"/>
  <c r="AO69" i="23" s="1"/>
  <c r="AE173" i="23" a="1"/>
  <c r="AE173" i="23" s="1"/>
  <c r="AO173" i="23" s="1"/>
  <c r="AE183" i="23" a="1"/>
  <c r="AE183" i="23" s="1"/>
  <c r="AO183" i="23" s="1"/>
  <c r="AE264" i="23" a="1"/>
  <c r="AE264" i="23" s="1"/>
  <c r="AO264" i="23" s="1"/>
  <c r="AE254" i="23" a="1"/>
  <c r="AE254" i="23" s="1"/>
  <c r="AO254" i="23" s="1"/>
  <c r="AE226" i="23" a="1"/>
  <c r="AE226" i="23" s="1"/>
  <c r="AO226" i="23" s="1"/>
  <c r="AE270" i="23" a="1"/>
  <c r="AE270" i="23" s="1"/>
  <c r="AO270" i="23" s="1"/>
  <c r="AE246" i="23" a="1"/>
  <c r="AE246" i="23" s="1"/>
  <c r="AO246" i="23" s="1"/>
  <c r="AE135" i="23" a="1"/>
  <c r="AE135" i="23" s="1"/>
  <c r="AO135" i="23" s="1"/>
  <c r="AE62" i="23" a="1"/>
  <c r="AE62" i="23" s="1"/>
  <c r="AO62" i="23" s="1"/>
  <c r="AE138" i="23" a="1"/>
  <c r="AE138" i="23" s="1"/>
  <c r="AO138" i="23" s="1"/>
  <c r="AE122" i="23" a="1"/>
  <c r="AE122" i="23" s="1"/>
  <c r="AO122" i="23" s="1"/>
  <c r="AE211" i="23" a="1"/>
  <c r="AE211" i="23" s="1"/>
  <c r="AO211" i="23" s="1"/>
  <c r="AE239" i="23" a="1"/>
  <c r="AE239" i="23" s="1"/>
  <c r="AO239" i="23" s="1"/>
  <c r="AE147" i="23" a="1"/>
  <c r="AE147" i="23" s="1"/>
  <c r="AO147" i="23" s="1"/>
  <c r="AE184" i="23" a="1"/>
  <c r="AE184" i="23" s="1"/>
  <c r="AO184" i="23" s="1"/>
  <c r="AE80" i="23" a="1"/>
  <c r="AE80" i="23" s="1"/>
  <c r="AO80" i="23" s="1"/>
  <c r="AE276" i="23" a="1"/>
  <c r="AE276" i="23" s="1"/>
  <c r="AO276" i="23" s="1"/>
  <c r="AE137" i="23" a="1"/>
  <c r="AE137" i="23" s="1"/>
  <c r="AO137" i="23" s="1"/>
  <c r="AE166" i="23" a="1"/>
  <c r="AE166" i="23" s="1"/>
  <c r="AO166" i="23" s="1"/>
  <c r="AE149" i="23" a="1"/>
  <c r="AE149" i="23" s="1"/>
  <c r="AO149" i="23" s="1"/>
  <c r="AE141" i="23" a="1"/>
  <c r="AE141" i="23" s="1"/>
  <c r="AO141" i="23" s="1"/>
  <c r="AE156" i="23" a="1"/>
  <c r="AE156" i="23" s="1"/>
  <c r="AO156" i="23" s="1"/>
  <c r="AE97" i="23" a="1"/>
  <c r="AE97" i="23" s="1"/>
  <c r="AO97" i="23" s="1"/>
  <c r="AE131" i="23" a="1"/>
  <c r="AE131" i="23" s="1"/>
  <c r="AO131" i="23" s="1"/>
  <c r="AE167" i="23" a="1"/>
  <c r="AE167" i="23" s="1"/>
  <c r="AO167" i="23" s="1"/>
  <c r="AE196" i="23" a="1"/>
  <c r="AE196" i="23" s="1"/>
  <c r="AO196" i="23" s="1"/>
  <c r="AE269" i="23" a="1"/>
  <c r="AE269" i="23" s="1"/>
  <c r="AO269" i="23" s="1"/>
  <c r="AE83" i="23" a="1"/>
  <c r="AE83" i="23" s="1"/>
  <c r="AO83" i="23" s="1"/>
  <c r="AE237" i="23" a="1"/>
  <c r="AE237" i="23" s="1"/>
  <c r="AO237" i="23" s="1"/>
  <c r="AE112" i="23" a="1"/>
  <c r="AE112" i="23" s="1"/>
  <c r="AO112" i="23" s="1"/>
  <c r="AE249" i="23" a="1"/>
  <c r="AE249" i="23" s="1"/>
  <c r="AO249" i="23" s="1"/>
  <c r="AE220" i="23" a="1"/>
  <c r="AE220" i="23" s="1"/>
  <c r="AO220" i="23" s="1"/>
  <c r="AE74" i="23" a="1"/>
  <c r="AE74" i="23" s="1"/>
  <c r="AO74" i="23" s="1"/>
  <c r="AE54" i="23" a="1"/>
  <c r="AE54" i="23" s="1"/>
  <c r="AO54" i="23" s="1"/>
  <c r="AE104" i="23" a="1"/>
  <c r="AE104" i="23" s="1"/>
  <c r="AO104" i="23" s="1"/>
  <c r="AE133" i="23" a="1"/>
  <c r="AE133" i="23" s="1"/>
  <c r="AO133" i="23" s="1"/>
  <c r="AE134" i="23" a="1"/>
  <c r="AE134" i="23" s="1"/>
  <c r="AO134" i="23" s="1"/>
  <c r="AE88" i="23" a="1"/>
  <c r="AE88" i="23" s="1"/>
  <c r="AO88" i="23" s="1"/>
  <c r="AE96" i="23" a="1"/>
  <c r="AE96" i="23" s="1"/>
  <c r="AO96" i="23" s="1"/>
  <c r="F90" i="23"/>
  <c r="AE90" i="23" a="1"/>
  <c r="AE90" i="23" s="1"/>
  <c r="AO90" i="23" s="1"/>
  <c r="F78" i="23"/>
  <c r="AE78" i="23" a="1"/>
  <c r="AE78" i="23" s="1"/>
  <c r="AO78" i="23" s="1"/>
  <c r="F132" i="23"/>
  <c r="AE132" i="23" a="1"/>
  <c r="AE132" i="23" s="1"/>
  <c r="AO132" i="23" s="1"/>
  <c r="F155" i="23"/>
  <c r="AE155" i="23" a="1"/>
  <c r="AE155" i="23" s="1"/>
  <c r="AO155" i="23" s="1"/>
  <c r="F179" i="23"/>
  <c r="AE179" i="23" a="1"/>
  <c r="AE179" i="23" s="1"/>
  <c r="AO179" i="23" s="1"/>
  <c r="F109" i="23"/>
  <c r="AE109" i="23" a="1"/>
  <c r="AE109" i="23" s="1"/>
  <c r="AO109" i="23" s="1"/>
  <c r="AE199" i="23" a="1"/>
  <c r="AE199" i="23" s="1"/>
  <c r="AO199" i="23" s="1"/>
  <c r="AE185" i="23" a="1"/>
  <c r="AE185" i="23" s="1"/>
  <c r="AO185" i="23" s="1"/>
  <c r="F148" i="23"/>
  <c r="AE148" i="23" a="1"/>
  <c r="AE148" i="23" s="1"/>
  <c r="AO148" i="23" s="1"/>
  <c r="AE136" i="23" a="1"/>
  <c r="AE136" i="23" s="1"/>
  <c r="AO136" i="23" s="1"/>
  <c r="AE290" i="23" a="1"/>
  <c r="AE290" i="23" s="1"/>
  <c r="AO290" i="23" s="1"/>
  <c r="AE250" i="23" a="1"/>
  <c r="AE250" i="23" s="1"/>
  <c r="AO250" i="23" s="1"/>
  <c r="AE288" i="23" a="1"/>
  <c r="AE288" i="23" s="1"/>
  <c r="AO288" i="23" s="1"/>
  <c r="AE258" i="23" a="1"/>
  <c r="AE258" i="23" s="1"/>
  <c r="AO258" i="23" s="1"/>
  <c r="AE213" i="23" a="1"/>
  <c r="AE213" i="23" s="1"/>
  <c r="AO213" i="23" s="1"/>
  <c r="AE61" i="23" a="1"/>
  <c r="AE61" i="23" s="1"/>
  <c r="AO61" i="23" s="1"/>
  <c r="AE157" i="23" a="1"/>
  <c r="AE157" i="23" s="1"/>
  <c r="AO157" i="23" s="1"/>
  <c r="AE105" i="23" a="1"/>
  <c r="AE105" i="23" s="1"/>
  <c r="AO105" i="23" s="1"/>
  <c r="AE206" i="23" a="1"/>
  <c r="AE206" i="23" s="1"/>
  <c r="AO206" i="23" s="1"/>
  <c r="AE115" i="23" a="1"/>
  <c r="AE115" i="23" s="1"/>
  <c r="AO115" i="23" s="1"/>
  <c r="AE202" i="23" a="1"/>
  <c r="AE202" i="23" s="1"/>
  <c r="AO202" i="23" s="1"/>
  <c r="F116" i="23"/>
  <c r="AE116" i="23" a="1"/>
  <c r="AE116" i="23" s="1"/>
  <c r="AO116" i="23" s="1"/>
  <c r="AE108" i="23" a="1"/>
  <c r="AE108" i="23" s="1"/>
  <c r="AO108" i="23" s="1"/>
  <c r="AE55" i="23" a="1"/>
  <c r="AE55" i="23" s="1"/>
  <c r="AO55" i="23" s="1"/>
  <c r="AE257" i="23" a="1"/>
  <c r="AE257" i="23" s="1"/>
  <c r="AO257" i="23" s="1"/>
  <c r="AE64" i="23" a="1"/>
  <c r="AE64" i="23" s="1"/>
  <c r="AO64" i="23" s="1"/>
  <c r="AE207" i="23" a="1"/>
  <c r="AE207" i="23" s="1"/>
  <c r="AO207" i="23" s="1"/>
  <c r="AE204" i="23" a="1"/>
  <c r="AE204" i="23" s="1"/>
  <c r="AO204" i="23" s="1"/>
  <c r="AE161" i="23" a="1"/>
  <c r="AE161" i="23" s="1"/>
  <c r="AO161" i="23" s="1"/>
  <c r="AE169" i="23" a="1"/>
  <c r="AE169" i="23" s="1"/>
  <c r="AO169" i="23" s="1"/>
  <c r="AE99" i="23" a="1"/>
  <c r="AE99" i="23" s="1"/>
  <c r="AO99" i="23" s="1"/>
  <c r="AE208" i="23" a="1"/>
  <c r="AE208" i="23" s="1"/>
  <c r="AO208" i="23" s="1"/>
  <c r="AE110" i="23" a="1"/>
  <c r="AE110" i="23" s="1"/>
  <c r="AO110" i="23" s="1"/>
  <c r="AE144" i="23" a="1"/>
  <c r="AE144" i="23" s="1"/>
  <c r="AO144" i="23" s="1"/>
  <c r="AE86" i="23" a="1"/>
  <c r="AE86" i="23" s="1"/>
  <c r="AO86" i="23" s="1"/>
  <c r="AE243" i="23" a="1"/>
  <c r="AE243" i="23" s="1"/>
  <c r="AO243" i="23" s="1"/>
  <c r="AE154" i="23" a="1"/>
  <c r="AE154" i="23" s="1"/>
  <c r="AO154" i="23" s="1"/>
  <c r="AE266" i="23" a="1"/>
  <c r="AE266" i="23" s="1"/>
  <c r="AO266" i="23" s="1"/>
  <c r="AE82" i="23" a="1"/>
  <c r="AE82" i="23" s="1"/>
  <c r="AO82" i="23" s="1"/>
  <c r="AE221" i="23" a="1"/>
  <c r="AE221" i="23" s="1"/>
  <c r="AO221" i="23" s="1"/>
  <c r="AE120" i="23" a="1"/>
  <c r="AE120" i="23" s="1"/>
  <c r="AO120" i="23" s="1"/>
  <c r="AE178" i="23" a="1"/>
  <c r="AE178" i="23" s="1"/>
  <c r="AO178" i="23" s="1"/>
  <c r="AE282" i="23" a="1"/>
  <c r="AE282" i="23" s="1"/>
  <c r="AO282" i="23" s="1"/>
  <c r="AE151" i="23" a="1"/>
  <c r="AE151" i="23" s="1"/>
  <c r="AO151" i="23" s="1"/>
  <c r="AE277" i="23" a="1"/>
  <c r="AE277" i="23" s="1"/>
  <c r="AO277" i="23" s="1"/>
  <c r="AE129" i="23" a="1"/>
  <c r="AE129" i="23" s="1"/>
  <c r="AO129" i="23" s="1"/>
  <c r="AE163" i="23" a="1"/>
  <c r="AE163" i="23" s="1"/>
  <c r="AO163" i="23" s="1"/>
  <c r="AE114" i="23" a="1"/>
  <c r="AE114" i="23" s="1"/>
  <c r="AO114" i="23" s="1"/>
  <c r="AE189" i="23" a="1"/>
  <c r="AE189" i="23" s="1"/>
  <c r="AO189" i="23" s="1"/>
  <c r="AE177" i="23" a="1"/>
  <c r="AE177" i="23" s="1"/>
  <c r="AO177" i="23" s="1"/>
  <c r="AO263" i="23"/>
  <c r="AO267" i="23"/>
  <c r="AO256" i="23"/>
  <c r="AO75" i="23"/>
  <c r="AO274" i="23"/>
  <c r="AO240" i="23"/>
  <c r="AO285" i="23"/>
  <c r="AO212" i="23"/>
  <c r="AO280" i="23"/>
  <c r="AO205" i="23"/>
  <c r="AO284" i="23"/>
  <c r="AO275" i="23"/>
  <c r="AO278" i="23"/>
  <c r="AO279" i="23"/>
  <c r="AO229" i="23"/>
  <c r="AO222" i="23"/>
  <c r="AO227" i="23"/>
  <c r="AS103" i="23"/>
  <c r="AO253" i="23"/>
  <c r="AO230" i="23"/>
  <c r="AO291" i="23"/>
  <c r="AO286" i="23"/>
  <c r="AO238" i="23"/>
  <c r="AO236" i="23"/>
  <c r="AS270" i="23"/>
  <c r="AO168" i="23"/>
  <c r="AO252" i="23"/>
  <c r="AO265" i="23"/>
  <c r="AO140" i="23"/>
  <c r="AO106" i="23"/>
  <c r="AO281" i="23"/>
  <c r="AO245" i="23"/>
  <c r="AO216" i="23"/>
  <c r="AO247" i="23"/>
  <c r="AO268" i="23"/>
  <c r="AO233" i="23"/>
  <c r="Y38" i="23"/>
  <c r="AO232" i="23"/>
  <c r="AS284" i="23"/>
  <c r="AF236" i="23"/>
  <c r="AP236" i="23" s="1"/>
  <c r="F192" i="23"/>
  <c r="F257" i="23"/>
  <c r="F170" i="23"/>
  <c r="AO170" i="23"/>
  <c r="F283" i="23"/>
  <c r="AF282" i="23"/>
  <c r="AP282" i="23" s="1"/>
  <c r="F140" i="23"/>
  <c r="F268" i="23"/>
  <c r="F239" i="23"/>
  <c r="AO103" i="23"/>
  <c r="F103" i="23"/>
  <c r="F259" i="23"/>
  <c r="AO56" i="23"/>
  <c r="F56" i="23"/>
  <c r="AO201" i="23"/>
  <c r="F201" i="23"/>
  <c r="F273" i="23"/>
  <c r="F130" i="23"/>
  <c r="AO130" i="23"/>
  <c r="F270" i="23"/>
  <c r="F262" i="23"/>
  <c r="AO255" i="23"/>
  <c r="F255" i="23"/>
  <c r="F174" i="23"/>
  <c r="F159" i="23"/>
  <c r="AO159" i="23"/>
  <c r="AO191" i="23"/>
  <c r="F191" i="23"/>
  <c r="F167" i="23"/>
  <c r="F205" i="23"/>
  <c r="F265" i="23"/>
  <c r="F85" i="23"/>
  <c r="F202" i="23"/>
  <c r="F143" i="23"/>
  <c r="F171" i="23"/>
  <c r="F106" i="23"/>
  <c r="F76" i="23"/>
  <c r="F168" i="23"/>
  <c r="F216" i="23"/>
  <c r="F187" i="23"/>
  <c r="F211" i="23"/>
  <c r="F71" i="23"/>
  <c r="F209" i="23"/>
  <c r="AO128" i="23"/>
  <c r="F220" i="23"/>
  <c r="F122" i="23"/>
  <c r="F128" i="23"/>
  <c r="F93" i="23"/>
  <c r="F83" i="23"/>
  <c r="F131" i="23"/>
  <c r="F215" i="23"/>
  <c r="F150" i="23"/>
  <c r="F75" i="23"/>
  <c r="F66" i="23"/>
  <c r="F137" i="23"/>
  <c r="F98" i="23"/>
  <c r="F212" i="23"/>
  <c r="A53" i="23"/>
  <c r="C53" i="23"/>
  <c r="D53" i="23"/>
  <c r="E53" i="23"/>
  <c r="AG53" i="23"/>
  <c r="K53" i="23" a="1"/>
  <c r="K53" i="23" s="1"/>
  <c r="L53" i="23" s="1"/>
  <c r="N53" i="23"/>
  <c r="O53" i="23"/>
  <c r="P53" i="23"/>
  <c r="Q53" i="23" s="1"/>
  <c r="R53" i="23" s="1" a="1"/>
  <c r="R53" i="23" s="1"/>
  <c r="U53" i="23"/>
  <c r="T53" i="23"/>
  <c r="W53" i="23"/>
  <c r="X53" i="23"/>
  <c r="Z53" i="23" s="1"/>
  <c r="AA53" i="23"/>
  <c r="AB53" i="23" s="1"/>
  <c r="AA52" i="23"/>
  <c r="AB52" i="23" s="1"/>
  <c r="X52" i="23"/>
  <c r="Z52" i="23" s="1"/>
  <c r="W52" i="23"/>
  <c r="T52" i="23"/>
  <c r="P52" i="23"/>
  <c r="Q52" i="23" s="1"/>
  <c r="R52" i="23" s="1" a="1"/>
  <c r="R52" i="23" s="1"/>
  <c r="O52" i="23"/>
  <c r="N52" i="23"/>
  <c r="K52" i="23" a="1"/>
  <c r="K52" i="23" s="1"/>
  <c r="L52" i="23" s="1"/>
  <c r="AG52" i="23"/>
  <c r="E52" i="23"/>
  <c r="D52" i="23"/>
  <c r="C52" i="23"/>
  <c r="A52" i="23"/>
  <c r="AA51" i="23"/>
  <c r="AB51" i="23" s="1"/>
  <c r="X51" i="23"/>
  <c r="W51" i="23"/>
  <c r="T51" i="23"/>
  <c r="V51" i="23"/>
  <c r="P51" i="23"/>
  <c r="Q51" i="23" s="1"/>
  <c r="R51" i="23" s="1" a="1"/>
  <c r="R51" i="23" s="1"/>
  <c r="O51" i="23"/>
  <c r="N51" i="23"/>
  <c r="K51" i="23" a="1"/>
  <c r="K51" i="23" s="1"/>
  <c r="L51" i="23" s="1"/>
  <c r="E51" i="23"/>
  <c r="D51" i="23"/>
  <c r="C51" i="23"/>
  <c r="A51" i="23"/>
  <c r="AA50" i="23"/>
  <c r="AB50" i="23" s="1"/>
  <c r="X50" i="23"/>
  <c r="W50" i="23"/>
  <c r="T50" i="23"/>
  <c r="P50" i="23"/>
  <c r="Q50" i="23" s="1"/>
  <c r="R50" i="23" s="1" a="1"/>
  <c r="R50" i="23" s="1"/>
  <c r="O50" i="23"/>
  <c r="N50" i="23"/>
  <c r="K50" i="23" a="1"/>
  <c r="K50" i="23" s="1"/>
  <c r="L50" i="23" s="1"/>
  <c r="E50" i="23"/>
  <c r="D50" i="23"/>
  <c r="C50" i="23"/>
  <c r="A50" i="23"/>
  <c r="AA49" i="23"/>
  <c r="AB49" i="23" s="1"/>
  <c r="X49" i="23"/>
  <c r="W49" i="23"/>
  <c r="T49" i="23"/>
  <c r="U49" i="23"/>
  <c r="P49" i="23"/>
  <c r="Q49" i="23" s="1"/>
  <c r="R49" i="23" s="1" a="1"/>
  <c r="R49" i="23" s="1"/>
  <c r="O49" i="23"/>
  <c r="N49" i="23"/>
  <c r="K49" i="23" a="1"/>
  <c r="K49" i="23" s="1"/>
  <c r="L49" i="23" s="1"/>
  <c r="AG49" i="23"/>
  <c r="E49" i="23"/>
  <c r="D49" i="23"/>
  <c r="C49" i="23"/>
  <c r="A49" i="23"/>
  <c r="AA48" i="23"/>
  <c r="AB48" i="23" s="1"/>
  <c r="X48" i="23"/>
  <c r="W48" i="23"/>
  <c r="T48" i="23"/>
  <c r="U48" i="23"/>
  <c r="P48" i="23"/>
  <c r="Q48" i="23" s="1"/>
  <c r="R48" i="23" s="1" a="1"/>
  <c r="R48" i="23" s="1"/>
  <c r="O48" i="23"/>
  <c r="N48" i="23"/>
  <c r="K48" i="23" a="1"/>
  <c r="K48" i="23" s="1"/>
  <c r="L48" i="23" s="1"/>
  <c r="E48" i="23"/>
  <c r="D48" i="23"/>
  <c r="C48" i="23"/>
  <c r="A48" i="23"/>
  <c r="AA47" i="23"/>
  <c r="AB47" i="23" s="1"/>
  <c r="X47" i="23"/>
  <c r="Z47" i="23" s="1"/>
  <c r="W47" i="23"/>
  <c r="T47" i="23"/>
  <c r="P47" i="23"/>
  <c r="Q47" i="23" s="1"/>
  <c r="R47" i="23" s="1" a="1"/>
  <c r="R47" i="23" s="1"/>
  <c r="O47" i="23"/>
  <c r="N47" i="23"/>
  <c r="K47" i="23" a="1"/>
  <c r="K47" i="23" s="1"/>
  <c r="L47" i="23" s="1"/>
  <c r="E47" i="23"/>
  <c r="D47" i="23"/>
  <c r="C47" i="23"/>
  <c r="A47" i="23"/>
  <c r="AA46" i="23"/>
  <c r="AB46" i="23" s="1"/>
  <c r="X46" i="23"/>
  <c r="W46" i="23"/>
  <c r="T46" i="23"/>
  <c r="U46" i="23"/>
  <c r="P46" i="23"/>
  <c r="Q46" i="23" s="1"/>
  <c r="R46" i="23" s="1" a="1"/>
  <c r="R46" i="23" s="1"/>
  <c r="O46" i="23"/>
  <c r="N46" i="23"/>
  <c r="K46" i="23" a="1"/>
  <c r="K46" i="23" s="1"/>
  <c r="L46" i="23" s="1"/>
  <c r="E46" i="23"/>
  <c r="D46" i="23"/>
  <c r="C46" i="23"/>
  <c r="A46" i="23"/>
  <c r="AA45" i="23"/>
  <c r="AB45" i="23" s="1"/>
  <c r="X45" i="23"/>
  <c r="Z45" i="23" s="1"/>
  <c r="W45" i="23"/>
  <c r="T45" i="23"/>
  <c r="P45" i="23"/>
  <c r="Q45" i="23" s="1"/>
  <c r="R45" i="23" s="1" a="1"/>
  <c r="R45" i="23" s="1"/>
  <c r="O45" i="23"/>
  <c r="N45" i="23"/>
  <c r="K45" i="23" a="1"/>
  <c r="K45" i="23" s="1"/>
  <c r="L45" i="23" s="1"/>
  <c r="E45" i="23"/>
  <c r="D45" i="23"/>
  <c r="C45" i="23"/>
  <c r="A45" i="23"/>
  <c r="AA44" i="23"/>
  <c r="AB44" i="23" s="1"/>
  <c r="X44" i="23"/>
  <c r="Z44" i="23" s="1"/>
  <c r="W44" i="23"/>
  <c r="T44" i="23"/>
  <c r="U44" i="23"/>
  <c r="P44" i="23"/>
  <c r="Q44" i="23" s="1"/>
  <c r="R44" i="23" s="1" a="1"/>
  <c r="R44" i="23" s="1"/>
  <c r="O44" i="23"/>
  <c r="N44" i="23"/>
  <c r="K44" i="23" a="1"/>
  <c r="K44" i="23" s="1"/>
  <c r="L44" i="23" s="1"/>
  <c r="E44" i="23"/>
  <c r="D44" i="23"/>
  <c r="C44" i="23"/>
  <c r="A44" i="23"/>
  <c r="AA43" i="23"/>
  <c r="AB43" i="23" s="1"/>
  <c r="X43" i="23"/>
  <c r="Z43" i="23" s="1"/>
  <c r="W43" i="23"/>
  <c r="T43" i="23"/>
  <c r="P43" i="23"/>
  <c r="Q43" i="23" s="1"/>
  <c r="R43" i="23" s="1" a="1"/>
  <c r="R43" i="23" s="1"/>
  <c r="O43" i="23"/>
  <c r="N43" i="23"/>
  <c r="K43" i="23" a="1"/>
  <c r="K43" i="23" s="1"/>
  <c r="L43" i="23" s="1"/>
  <c r="AG43" i="23"/>
  <c r="E43" i="23"/>
  <c r="D43" i="23"/>
  <c r="C43" i="23"/>
  <c r="A43" i="23"/>
  <c r="AA42" i="23"/>
  <c r="AB42" i="23" s="1"/>
  <c r="X42" i="23"/>
  <c r="Z42" i="23" s="1"/>
  <c r="W42" i="23"/>
  <c r="T42" i="23"/>
  <c r="P42" i="23"/>
  <c r="Q42" i="23" s="1"/>
  <c r="R42" i="23" s="1" a="1"/>
  <c r="R42" i="23" s="1"/>
  <c r="O42" i="23"/>
  <c r="N42" i="23"/>
  <c r="K42" i="23" a="1"/>
  <c r="K42" i="23" s="1"/>
  <c r="L42" i="23" s="1"/>
  <c r="E42" i="23"/>
  <c r="D42" i="23"/>
  <c r="C42" i="23"/>
  <c r="A42" i="23"/>
  <c r="AA41" i="23"/>
  <c r="AB41" i="23" s="1"/>
  <c r="X41" i="23"/>
  <c r="Z41" i="23" s="1"/>
  <c r="W41" i="23"/>
  <c r="T41" i="23"/>
  <c r="P41" i="23"/>
  <c r="Q41" i="23" s="1"/>
  <c r="R41" i="23" s="1" a="1"/>
  <c r="R41" i="23" s="1"/>
  <c r="O41" i="23"/>
  <c r="N41" i="23"/>
  <c r="K41" i="23" a="1"/>
  <c r="K41" i="23" s="1"/>
  <c r="L41" i="23" s="1"/>
  <c r="AG41" i="23"/>
  <c r="E41" i="23"/>
  <c r="D41" i="23"/>
  <c r="C41" i="23"/>
  <c r="A41" i="23"/>
  <c r="AA40" i="23"/>
  <c r="AB40" i="23" s="1"/>
  <c r="X40" i="23"/>
  <c r="W40" i="23"/>
  <c r="T40" i="23"/>
  <c r="U40" i="23"/>
  <c r="P40" i="23"/>
  <c r="Q40" i="23" s="1"/>
  <c r="R40" i="23" s="1" a="1"/>
  <c r="R40" i="23" s="1"/>
  <c r="O40" i="23"/>
  <c r="N40" i="23"/>
  <c r="K40" i="23" a="1"/>
  <c r="K40" i="23" s="1"/>
  <c r="L40" i="23" s="1"/>
  <c r="M40" i="23" s="1" a="1"/>
  <c r="M40" i="23" s="1"/>
  <c r="AG40" i="23"/>
  <c r="E40" i="23"/>
  <c r="D40" i="23"/>
  <c r="C40" i="23"/>
  <c r="A40" i="23"/>
  <c r="AA39" i="23"/>
  <c r="AB39" i="23" s="1"/>
  <c r="X39" i="23"/>
  <c r="W39" i="23"/>
  <c r="T39" i="23"/>
  <c r="U39" i="23"/>
  <c r="P39" i="23"/>
  <c r="Q39" i="23" s="1"/>
  <c r="R39" i="23" s="1" a="1"/>
  <c r="R39" i="23" s="1"/>
  <c r="O39" i="23"/>
  <c r="N39" i="23"/>
  <c r="K39" i="23" a="1"/>
  <c r="K39" i="23" s="1"/>
  <c r="L39" i="23" s="1"/>
  <c r="E39" i="23"/>
  <c r="D39" i="23"/>
  <c r="C39" i="23"/>
  <c r="A39" i="23"/>
  <c r="AA38" i="23"/>
  <c r="AB38" i="23" s="1"/>
  <c r="X38" i="23"/>
  <c r="W38" i="23"/>
  <c r="T38" i="23"/>
  <c r="P38" i="23"/>
  <c r="Q38" i="23" s="1"/>
  <c r="R38" i="23" s="1" a="1"/>
  <c r="R38" i="23" s="1"/>
  <c r="O38" i="23"/>
  <c r="N38" i="23"/>
  <c r="K38" i="23" a="1"/>
  <c r="K38" i="23" s="1"/>
  <c r="L38" i="23" s="1"/>
  <c r="AG38" i="23"/>
  <c r="E38" i="23"/>
  <c r="D38" i="23"/>
  <c r="C38" i="23"/>
  <c r="A38" i="23"/>
  <c r="AA37" i="23"/>
  <c r="AB37" i="23" s="1"/>
  <c r="X37" i="23"/>
  <c r="W37" i="23"/>
  <c r="T37" i="23"/>
  <c r="P37" i="23"/>
  <c r="Q37" i="23" s="1"/>
  <c r="R37" i="23" s="1" a="1"/>
  <c r="R37" i="23" s="1"/>
  <c r="O37" i="23"/>
  <c r="N37" i="23"/>
  <c r="K37" i="23" a="1"/>
  <c r="K37" i="23" s="1"/>
  <c r="L37" i="23" s="1"/>
  <c r="E37" i="23"/>
  <c r="D37" i="23"/>
  <c r="C37" i="23"/>
  <c r="A37" i="23"/>
  <c r="AA36" i="23"/>
  <c r="AB36" i="23" s="1"/>
  <c r="X36" i="23"/>
  <c r="Z36" i="23" s="1"/>
  <c r="W36" i="23"/>
  <c r="T36" i="23"/>
  <c r="U36" i="23"/>
  <c r="V36" i="23" s="1"/>
  <c r="P36" i="23"/>
  <c r="Q36" i="23" s="1"/>
  <c r="R36" i="23" s="1" a="1"/>
  <c r="R36" i="23" s="1"/>
  <c r="O36" i="23"/>
  <c r="N36" i="23"/>
  <c r="K36" i="23" a="1"/>
  <c r="K36" i="23" s="1"/>
  <c r="L36" i="23" s="1"/>
  <c r="E36" i="23"/>
  <c r="D36" i="23"/>
  <c r="C36" i="23"/>
  <c r="A36" i="23"/>
  <c r="AA35" i="23"/>
  <c r="AB35" i="23" s="1"/>
  <c r="X35" i="23"/>
  <c r="Z35" i="23" s="1"/>
  <c r="W35" i="23"/>
  <c r="T35" i="23"/>
  <c r="P35" i="23"/>
  <c r="Q35" i="23" s="1"/>
  <c r="R35" i="23" s="1" a="1"/>
  <c r="R35" i="23" s="1"/>
  <c r="O35" i="23"/>
  <c r="N35" i="23"/>
  <c r="K35" i="23" a="1"/>
  <c r="K35" i="23" s="1"/>
  <c r="L35" i="23" s="1"/>
  <c r="AG35" i="23"/>
  <c r="E35" i="23"/>
  <c r="D35" i="23"/>
  <c r="C35" i="23"/>
  <c r="A35" i="23"/>
  <c r="AA34" i="23"/>
  <c r="AB34" i="23" s="1"/>
  <c r="X34" i="23"/>
  <c r="Z34" i="23" s="1"/>
  <c r="W34" i="23"/>
  <c r="T34" i="23"/>
  <c r="P34" i="23"/>
  <c r="Q34" i="23" s="1"/>
  <c r="R34" i="23" s="1" a="1"/>
  <c r="R34" i="23" s="1"/>
  <c r="O34" i="23"/>
  <c r="N34" i="23"/>
  <c r="K34" i="23" a="1"/>
  <c r="K34" i="23" s="1"/>
  <c r="L34" i="23" s="1"/>
  <c r="E34" i="23"/>
  <c r="D34" i="23"/>
  <c r="C34" i="23"/>
  <c r="A34" i="23"/>
  <c r="AA33" i="23"/>
  <c r="AB33" i="23" s="1"/>
  <c r="X33" i="23"/>
  <c r="Z33" i="23" s="1"/>
  <c r="W33" i="23"/>
  <c r="T33" i="23"/>
  <c r="U33" i="23"/>
  <c r="P33" i="23"/>
  <c r="Q33" i="23" s="1"/>
  <c r="R33" i="23" s="1" a="1"/>
  <c r="R33" i="23" s="1"/>
  <c r="O33" i="23"/>
  <c r="N33" i="23"/>
  <c r="K33" i="23" a="1"/>
  <c r="K33" i="23" s="1"/>
  <c r="L33" i="23" s="1"/>
  <c r="E33" i="23"/>
  <c r="D33" i="23"/>
  <c r="C33" i="23"/>
  <c r="A33" i="23"/>
  <c r="AA32" i="23"/>
  <c r="AB32" i="23" s="1"/>
  <c r="X32" i="23"/>
  <c r="W32" i="23"/>
  <c r="T32" i="23"/>
  <c r="U32" i="23"/>
  <c r="V32" i="23" s="1"/>
  <c r="P32" i="23"/>
  <c r="Q32" i="23" s="1"/>
  <c r="R32" i="23" s="1" a="1"/>
  <c r="R32" i="23" s="1"/>
  <c r="O32" i="23"/>
  <c r="N32" i="23"/>
  <c r="K32" i="23" a="1"/>
  <c r="K32" i="23" s="1"/>
  <c r="L32" i="23" s="1"/>
  <c r="E32" i="23"/>
  <c r="D32" i="23"/>
  <c r="C32" i="23"/>
  <c r="A32" i="23"/>
  <c r="AA31" i="23"/>
  <c r="AB31" i="23" s="1"/>
  <c r="W31" i="23"/>
  <c r="T31" i="23"/>
  <c r="P31" i="23"/>
  <c r="Q31" i="23" s="1"/>
  <c r="R31" i="23" s="1" a="1"/>
  <c r="R31" i="23" s="1"/>
  <c r="O31" i="23"/>
  <c r="N31" i="23"/>
  <c r="K31" i="23" a="1"/>
  <c r="K31" i="23" s="1"/>
  <c r="L31" i="23" s="1"/>
  <c r="E31" i="23"/>
  <c r="D31" i="23"/>
  <c r="C31" i="23"/>
  <c r="A31" i="23"/>
  <c r="AA30" i="23"/>
  <c r="AB30" i="23" s="1"/>
  <c r="X30" i="23"/>
  <c r="Z30" i="23" s="1"/>
  <c r="W30" i="23"/>
  <c r="T30" i="23"/>
  <c r="P30" i="23"/>
  <c r="Q30" i="23" s="1"/>
  <c r="R30" i="23" s="1" a="1"/>
  <c r="R30" i="23" s="1"/>
  <c r="O30" i="23"/>
  <c r="N30" i="23"/>
  <c r="K30" i="23" a="1"/>
  <c r="K30" i="23" s="1"/>
  <c r="L30" i="23" s="1"/>
  <c r="E30" i="23"/>
  <c r="D30" i="23"/>
  <c r="C30" i="23"/>
  <c r="A30" i="23"/>
  <c r="AA29" i="23"/>
  <c r="AB29" i="23" s="1"/>
  <c r="X29" i="23"/>
  <c r="Z29" i="23" s="1"/>
  <c r="W29" i="23"/>
  <c r="T29" i="23"/>
  <c r="U29" i="23"/>
  <c r="P29" i="23"/>
  <c r="Q29" i="23" s="1"/>
  <c r="R29" i="23" s="1" a="1"/>
  <c r="R29" i="23" s="1"/>
  <c r="O29" i="23"/>
  <c r="N29" i="23"/>
  <c r="K29" i="23" a="1"/>
  <c r="K29" i="23" s="1"/>
  <c r="L29" i="23" s="1"/>
  <c r="AG29" i="23"/>
  <c r="E29" i="23"/>
  <c r="D29" i="23"/>
  <c r="C29" i="23"/>
  <c r="A29" i="23"/>
  <c r="AA28" i="23"/>
  <c r="AB28" i="23" s="1"/>
  <c r="X28" i="23"/>
  <c r="Z28" i="23" s="1"/>
  <c r="W28" i="23"/>
  <c r="T28" i="23"/>
  <c r="V28" i="23"/>
  <c r="P28" i="23"/>
  <c r="Q28" i="23" s="1"/>
  <c r="R28" i="23" s="1" a="1"/>
  <c r="R28" i="23" s="1"/>
  <c r="O28" i="23"/>
  <c r="N28" i="23"/>
  <c r="K28" i="23" a="1"/>
  <c r="K28" i="23" s="1"/>
  <c r="L28" i="23" s="1"/>
  <c r="E28" i="23"/>
  <c r="D28" i="23"/>
  <c r="C28" i="23"/>
  <c r="A28" i="23"/>
  <c r="AA27" i="23"/>
  <c r="AB27" i="23" s="1"/>
  <c r="X27" i="23"/>
  <c r="Z27" i="23" s="1"/>
  <c r="W27" i="23"/>
  <c r="T27" i="23"/>
  <c r="P27" i="23"/>
  <c r="Q27" i="23" s="1"/>
  <c r="R27" i="23" s="1" a="1"/>
  <c r="R27" i="23" s="1"/>
  <c r="O27" i="23"/>
  <c r="N27" i="23"/>
  <c r="K27" i="23" a="1"/>
  <c r="K27" i="23" s="1"/>
  <c r="L27" i="23" s="1"/>
  <c r="E27" i="23"/>
  <c r="D27" i="23"/>
  <c r="C27" i="23"/>
  <c r="A27" i="23"/>
  <c r="AA26" i="23"/>
  <c r="AB26" i="23" s="1"/>
  <c r="X26" i="23"/>
  <c r="Z26" i="23" s="1"/>
  <c r="W26" i="23"/>
  <c r="T26" i="23"/>
  <c r="P26" i="23"/>
  <c r="Q26" i="23" s="1"/>
  <c r="R26" i="23" s="1" a="1"/>
  <c r="R26" i="23" s="1"/>
  <c r="O26" i="23"/>
  <c r="N26" i="23"/>
  <c r="K26" i="23" a="1"/>
  <c r="K26" i="23" s="1"/>
  <c r="L26" i="23" s="1"/>
  <c r="E26" i="23"/>
  <c r="D26" i="23"/>
  <c r="C26" i="23"/>
  <c r="A26" i="23"/>
  <c r="AA25" i="23"/>
  <c r="AB25" i="23" s="1"/>
  <c r="X25" i="23"/>
  <c r="Z25" i="23" s="1"/>
  <c r="W25" i="23"/>
  <c r="T25" i="23"/>
  <c r="P25" i="23"/>
  <c r="Q25" i="23" s="1"/>
  <c r="R25" i="23" s="1" a="1"/>
  <c r="R25" i="23" s="1"/>
  <c r="O25" i="23"/>
  <c r="N25" i="23"/>
  <c r="K25" i="23" a="1"/>
  <c r="K25" i="23" s="1"/>
  <c r="L25" i="23" s="1"/>
  <c r="E25" i="23"/>
  <c r="D25" i="23"/>
  <c r="C25" i="23"/>
  <c r="A25" i="23"/>
  <c r="AA24" i="23"/>
  <c r="AB24" i="23" s="1"/>
  <c r="X24" i="23"/>
  <c r="Z24" i="23" s="1"/>
  <c r="W24" i="23"/>
  <c r="T24" i="23"/>
  <c r="U24" i="23"/>
  <c r="P24" i="23"/>
  <c r="O24" i="23"/>
  <c r="N24" i="23"/>
  <c r="K24" i="23" a="1"/>
  <c r="K24" i="23" s="1"/>
  <c r="L24" i="23" s="1"/>
  <c r="E24" i="23"/>
  <c r="D24" i="23"/>
  <c r="C24" i="23"/>
  <c r="A24" i="23"/>
  <c r="AA23" i="23"/>
  <c r="AB23" i="23" s="1"/>
  <c r="X23" i="23"/>
  <c r="Z23" i="23" s="1"/>
  <c r="W23" i="23"/>
  <c r="T23" i="23"/>
  <c r="U23" i="23"/>
  <c r="V23" i="23" s="1"/>
  <c r="P23" i="23"/>
  <c r="Q23" i="23" s="1"/>
  <c r="R23" i="23" s="1" a="1"/>
  <c r="R23" i="23" s="1"/>
  <c r="O23" i="23"/>
  <c r="N23" i="23"/>
  <c r="K23" i="23" a="1"/>
  <c r="K23" i="23" s="1"/>
  <c r="L23" i="23" s="1"/>
  <c r="AG23" i="23"/>
  <c r="E23" i="23"/>
  <c r="D23" i="23"/>
  <c r="C23" i="23"/>
  <c r="A23" i="23"/>
  <c r="AA22" i="23"/>
  <c r="AB22" i="23" s="1"/>
  <c r="X22" i="23"/>
  <c r="Z22" i="23" s="1"/>
  <c r="W22" i="23"/>
  <c r="T22" i="23"/>
  <c r="U22" i="23"/>
  <c r="P22" i="23"/>
  <c r="Q22" i="23" s="1"/>
  <c r="R22" i="23" s="1" a="1"/>
  <c r="R22" i="23" s="1"/>
  <c r="O22" i="23"/>
  <c r="N22" i="23"/>
  <c r="K22" i="23" a="1"/>
  <c r="K22" i="23" s="1"/>
  <c r="L22" i="23" s="1"/>
  <c r="AG22" i="23"/>
  <c r="E22" i="23"/>
  <c r="D22" i="23"/>
  <c r="C22" i="23"/>
  <c r="A22" i="23"/>
  <c r="AA21" i="23"/>
  <c r="AB21" i="23" s="1"/>
  <c r="X21" i="23"/>
  <c r="W21" i="23"/>
  <c r="T21" i="23"/>
  <c r="P21" i="23"/>
  <c r="Q21" i="23" s="1"/>
  <c r="R21" i="23" s="1" a="1"/>
  <c r="R21" i="23" s="1"/>
  <c r="O21" i="23"/>
  <c r="N21" i="23"/>
  <c r="K21" i="23" a="1"/>
  <c r="K21" i="23" s="1"/>
  <c r="L21" i="23" s="1"/>
  <c r="AG21" i="23"/>
  <c r="E21" i="23"/>
  <c r="D21" i="23"/>
  <c r="C21" i="23"/>
  <c r="A21" i="23"/>
  <c r="AA20" i="23"/>
  <c r="AB20" i="23" s="1"/>
  <c r="X20" i="23"/>
  <c r="W20" i="23"/>
  <c r="T20" i="23"/>
  <c r="P20" i="23"/>
  <c r="Q20" i="23" s="1"/>
  <c r="R20" i="23" s="1" a="1"/>
  <c r="R20" i="23" s="1"/>
  <c r="O20" i="23"/>
  <c r="N20" i="23"/>
  <c r="K20" i="23" a="1"/>
  <c r="K20" i="23" s="1"/>
  <c r="L20" i="23" s="1"/>
  <c r="E20" i="23"/>
  <c r="D20" i="23"/>
  <c r="C20" i="23"/>
  <c r="A20" i="23"/>
  <c r="AA19" i="23"/>
  <c r="AB19" i="23" s="1"/>
  <c r="X19" i="23"/>
  <c r="Z19" i="23" s="1"/>
  <c r="W19" i="23"/>
  <c r="T19" i="23"/>
  <c r="U19" i="23"/>
  <c r="P19" i="23"/>
  <c r="Q19" i="23" s="1"/>
  <c r="R19" i="23" s="1" a="1"/>
  <c r="R19" i="23" s="1"/>
  <c r="O19" i="23"/>
  <c r="N19" i="23"/>
  <c r="K19" i="23" a="1"/>
  <c r="K19" i="23" s="1"/>
  <c r="L19" i="23" s="1"/>
  <c r="E19" i="23"/>
  <c r="D19" i="23"/>
  <c r="C19" i="23"/>
  <c r="A19" i="23"/>
  <c r="AA18" i="23"/>
  <c r="AB18" i="23" s="1"/>
  <c r="X18" i="23"/>
  <c r="Z18" i="23" s="1"/>
  <c r="W18" i="23"/>
  <c r="T18" i="23"/>
  <c r="P18" i="23"/>
  <c r="Q18" i="23" s="1"/>
  <c r="R18" i="23" s="1" a="1"/>
  <c r="R18" i="23" s="1"/>
  <c r="O18" i="23"/>
  <c r="N18" i="23"/>
  <c r="K18" i="23" a="1"/>
  <c r="K18" i="23" s="1"/>
  <c r="L18" i="23" s="1"/>
  <c r="AG18" i="23"/>
  <c r="E18" i="23"/>
  <c r="D18" i="23"/>
  <c r="C18" i="23"/>
  <c r="A18" i="23"/>
  <c r="AA17" i="23"/>
  <c r="AB17" i="23" s="1"/>
  <c r="X17" i="23"/>
  <c r="Z17" i="23" s="1"/>
  <c r="W17" i="23"/>
  <c r="T17" i="23"/>
  <c r="P17" i="23"/>
  <c r="Q17" i="23" s="1"/>
  <c r="R17" i="23" s="1" a="1"/>
  <c r="R17" i="23" s="1"/>
  <c r="O17" i="23"/>
  <c r="N17" i="23"/>
  <c r="K17" i="23" a="1"/>
  <c r="K17" i="23" s="1"/>
  <c r="L17" i="23" s="1"/>
  <c r="E17" i="23"/>
  <c r="D17" i="23"/>
  <c r="C17" i="23"/>
  <c r="A17" i="23"/>
  <c r="AA16" i="23"/>
  <c r="AB16" i="23" s="1"/>
  <c r="X16" i="23"/>
  <c r="Z16" i="23" s="1"/>
  <c r="W16" i="23"/>
  <c r="T16" i="23"/>
  <c r="P16" i="23"/>
  <c r="Q16" i="23" s="1"/>
  <c r="R16" i="23" s="1" a="1"/>
  <c r="R16" i="23" s="1"/>
  <c r="O16" i="23"/>
  <c r="N16" i="23"/>
  <c r="K16" i="23" a="1"/>
  <c r="K16" i="23" s="1"/>
  <c r="L16" i="23" s="1"/>
  <c r="E16" i="23"/>
  <c r="D16" i="23"/>
  <c r="C16" i="23"/>
  <c r="A16" i="23"/>
  <c r="AA15" i="23"/>
  <c r="AB15" i="23" s="1"/>
  <c r="X15" i="23"/>
  <c r="W15" i="23"/>
  <c r="T15" i="23"/>
  <c r="P15" i="23"/>
  <c r="Q15" i="23" s="1"/>
  <c r="R15" i="23" s="1" a="1"/>
  <c r="R15" i="23" s="1"/>
  <c r="O15" i="23"/>
  <c r="N15" i="23"/>
  <c r="K15" i="23" a="1"/>
  <c r="K15" i="23" s="1"/>
  <c r="L15" i="23" s="1"/>
  <c r="AG15" i="23"/>
  <c r="E15" i="23"/>
  <c r="D15" i="23"/>
  <c r="C15" i="23"/>
  <c r="A15" i="23"/>
  <c r="AA14" i="23"/>
  <c r="AB14" i="23" s="1"/>
  <c r="X14" i="23"/>
  <c r="W14" i="23"/>
  <c r="T14" i="23"/>
  <c r="P14" i="23"/>
  <c r="Q14" i="23" s="1"/>
  <c r="R14" i="23" s="1" a="1"/>
  <c r="R14" i="23" s="1"/>
  <c r="O14" i="23"/>
  <c r="N14" i="23"/>
  <c r="K14" i="23" a="1"/>
  <c r="K14" i="23" s="1"/>
  <c r="L14" i="23" s="1"/>
  <c r="AG14" i="23"/>
  <c r="E14" i="23"/>
  <c r="D14" i="23"/>
  <c r="C14" i="23"/>
  <c r="A14" i="23"/>
  <c r="AG13" i="23"/>
  <c r="AA13" i="23"/>
  <c r="AB13" i="23" s="1"/>
  <c r="X13" i="23"/>
  <c r="W13" i="23"/>
  <c r="T13" i="23"/>
  <c r="P13" i="23"/>
  <c r="O13" i="23"/>
  <c r="N13" i="23"/>
  <c r="K13" i="23" a="1"/>
  <c r="K13" i="23" s="1"/>
  <c r="L13" i="23" s="1"/>
  <c r="E13" i="23"/>
  <c r="D13" i="23"/>
  <c r="C13" i="23"/>
  <c r="A13" i="23"/>
  <c r="AA12" i="23"/>
  <c r="AB12" i="23" s="1"/>
  <c r="X12" i="23"/>
  <c r="W12" i="23"/>
  <c r="T12" i="23"/>
  <c r="P12" i="23"/>
  <c r="Q12" i="23" s="1"/>
  <c r="R12" i="23" s="1" a="1"/>
  <c r="R12" i="23" s="1"/>
  <c r="O12" i="23"/>
  <c r="N12" i="23"/>
  <c r="K12" i="23" a="1"/>
  <c r="K12" i="23" s="1"/>
  <c r="L12" i="23" s="1"/>
  <c r="E12" i="23"/>
  <c r="D12" i="23"/>
  <c r="C12" i="23"/>
  <c r="A12" i="23"/>
  <c r="AA11" i="23"/>
  <c r="AB11" i="23" s="1"/>
  <c r="X11" i="23"/>
  <c r="W11" i="23"/>
  <c r="T11" i="23"/>
  <c r="P11" i="23"/>
  <c r="Q11" i="23" s="1"/>
  <c r="R11" i="23" s="1" a="1"/>
  <c r="R11" i="23" s="1"/>
  <c r="O11" i="23"/>
  <c r="N11" i="23"/>
  <c r="K11" i="23" a="1"/>
  <c r="K11" i="23" s="1"/>
  <c r="L11" i="23" s="1"/>
  <c r="E11" i="23"/>
  <c r="D11" i="23"/>
  <c r="C11" i="23"/>
  <c r="A11" i="23"/>
  <c r="AA10" i="23"/>
  <c r="AB10" i="23" s="1"/>
  <c r="X10" i="23"/>
  <c r="Z10" i="23" s="1"/>
  <c r="W10" i="23"/>
  <c r="T10" i="23"/>
  <c r="P10" i="23"/>
  <c r="Q10" i="23" s="1"/>
  <c r="R10" i="23" s="1" a="1"/>
  <c r="R10" i="23" s="1"/>
  <c r="O10" i="23"/>
  <c r="N10" i="23"/>
  <c r="K10" i="23" a="1"/>
  <c r="K10" i="23" s="1"/>
  <c r="L10" i="23" s="1"/>
  <c r="E10" i="23"/>
  <c r="D10" i="23"/>
  <c r="C10" i="23"/>
  <c r="A10" i="23"/>
  <c r="AA9" i="23"/>
  <c r="AB9" i="23" s="1"/>
  <c r="X9" i="23"/>
  <c r="Z9" i="23" s="1"/>
  <c r="W9" i="23"/>
  <c r="T9" i="23"/>
  <c r="U9" i="23"/>
  <c r="P9" i="23"/>
  <c r="Q9" i="23" s="1"/>
  <c r="R9" i="23" s="1" a="1"/>
  <c r="R9" i="23" s="1"/>
  <c r="O9" i="23"/>
  <c r="N9" i="23"/>
  <c r="K9" i="23" a="1"/>
  <c r="K9" i="23" s="1"/>
  <c r="L9" i="23" s="1"/>
  <c r="AG9" i="23"/>
  <c r="E9" i="23"/>
  <c r="D9" i="23"/>
  <c r="C9" i="23"/>
  <c r="A9" i="23"/>
  <c r="AA8" i="23"/>
  <c r="AB8" i="23" s="1"/>
  <c r="X8" i="23"/>
  <c r="Z8" i="23" s="1"/>
  <c r="W8" i="23"/>
  <c r="T8" i="23"/>
  <c r="P8" i="23"/>
  <c r="Q8" i="23" s="1"/>
  <c r="R8" i="23" s="1" a="1"/>
  <c r="R8" i="23" s="1"/>
  <c r="O8" i="23"/>
  <c r="N8" i="23"/>
  <c r="K8" i="23" a="1"/>
  <c r="K8" i="23" s="1"/>
  <c r="L8" i="23" s="1"/>
  <c r="E8" i="23"/>
  <c r="D8" i="23"/>
  <c r="C8" i="23"/>
  <c r="A8" i="23"/>
  <c r="AA7" i="23"/>
  <c r="AB7" i="23" s="1"/>
  <c r="X7" i="23"/>
  <c r="Z7" i="23" s="1"/>
  <c r="W7" i="23"/>
  <c r="T7" i="23"/>
  <c r="U7" i="23"/>
  <c r="P7" i="23"/>
  <c r="Q7" i="23" s="1"/>
  <c r="R7" i="23" s="1" a="1"/>
  <c r="R7" i="23" s="1"/>
  <c r="O7" i="23"/>
  <c r="N7" i="23"/>
  <c r="K7" i="23" a="1"/>
  <c r="K7" i="23" s="1"/>
  <c r="L7" i="23" s="1"/>
  <c r="E7" i="23"/>
  <c r="D7" i="23"/>
  <c r="C7" i="23"/>
  <c r="A7" i="23"/>
  <c r="AA6" i="23"/>
  <c r="AB6" i="23" s="1"/>
  <c r="X6" i="23"/>
  <c r="W6" i="23"/>
  <c r="T6" i="23"/>
  <c r="U6" i="23"/>
  <c r="P6" i="23"/>
  <c r="Q6" i="23" s="1"/>
  <c r="R6" i="23" s="1" a="1"/>
  <c r="R6" i="23" s="1"/>
  <c r="O6" i="23"/>
  <c r="N6" i="23"/>
  <c r="K6" i="23" a="1"/>
  <c r="K6" i="23" s="1"/>
  <c r="L6" i="23" s="1"/>
  <c r="AG6" i="23"/>
  <c r="E6" i="23"/>
  <c r="D6" i="23"/>
  <c r="C6" i="23"/>
  <c r="A6" i="23"/>
  <c r="AA5" i="23"/>
  <c r="AB5" i="23" s="1"/>
  <c r="X5" i="23"/>
  <c r="W5" i="23"/>
  <c r="T5" i="23"/>
  <c r="U5" i="23"/>
  <c r="P5" i="23"/>
  <c r="Q5" i="23" s="1"/>
  <c r="R5" i="23" s="1" a="1"/>
  <c r="R5" i="23" s="1"/>
  <c r="O5" i="23"/>
  <c r="N5" i="23"/>
  <c r="K5" i="23" a="1"/>
  <c r="K5" i="23" s="1"/>
  <c r="L5" i="23" s="1"/>
  <c r="AG5" i="23"/>
  <c r="E5" i="23"/>
  <c r="D5" i="23"/>
  <c r="C5" i="23"/>
  <c r="A5" i="23"/>
  <c r="AA4" i="23"/>
  <c r="AB4" i="23" s="1"/>
  <c r="X4" i="23"/>
  <c r="Z4" i="23" s="1"/>
  <c r="W4" i="23"/>
  <c r="T4" i="23"/>
  <c r="P4" i="23"/>
  <c r="Q4" i="23" s="1"/>
  <c r="R4" i="23" s="1" a="1"/>
  <c r="R4" i="23" s="1"/>
  <c r="O4" i="23"/>
  <c r="N4" i="23"/>
  <c r="K4" i="23" a="1"/>
  <c r="K4" i="23" s="1"/>
  <c r="L4" i="23" s="1"/>
  <c r="AG4" i="23"/>
  <c r="E4" i="23"/>
  <c r="D4" i="23"/>
  <c r="C4" i="23"/>
  <c r="A4" i="23"/>
  <c r="AA3" i="23"/>
  <c r="AB3" i="23" s="1"/>
  <c r="X3" i="23"/>
  <c r="Z3" i="23" s="1"/>
  <c r="W3" i="23"/>
  <c r="T3" i="23"/>
  <c r="P3" i="23"/>
  <c r="Q3" i="23" s="1"/>
  <c r="R3" i="23" s="1" a="1"/>
  <c r="R3" i="23" s="1"/>
  <c r="O3" i="23"/>
  <c r="N3" i="23"/>
  <c r="K3" i="23" a="1"/>
  <c r="K3" i="23" s="1"/>
  <c r="L3" i="23" s="1"/>
  <c r="E3" i="23"/>
  <c r="D3" i="23"/>
  <c r="C3" i="23"/>
  <c r="A3" i="23"/>
  <c r="AR28" i="23" l="1"/>
  <c r="AR36" i="23"/>
  <c r="AR50" i="23"/>
  <c r="AQ9" i="23"/>
  <c r="AR9" i="23"/>
  <c r="AR47" i="23"/>
  <c r="AQ18" i="23"/>
  <c r="AQ4" i="23"/>
  <c r="AR4" i="23"/>
  <c r="AR29" i="23"/>
  <c r="AQ29" i="23"/>
  <c r="AR51" i="23"/>
  <c r="AR7" i="23"/>
  <c r="AR52" i="23"/>
  <c r="AQ52" i="23"/>
  <c r="AR8" i="23"/>
  <c r="AR30" i="23"/>
  <c r="AQ49" i="23"/>
  <c r="AR49" i="23"/>
  <c r="AR10" i="23"/>
  <c r="AR20" i="23"/>
  <c r="AR16" i="23"/>
  <c r="AR27" i="23"/>
  <c r="AQ35" i="23"/>
  <c r="AR35" i="23"/>
  <c r="AR26" i="23"/>
  <c r="AR34" i="23"/>
  <c r="AR39" i="23"/>
  <c r="AR42" i="23"/>
  <c r="AR17" i="23"/>
  <c r="AR14" i="23"/>
  <c r="AQ14" i="23"/>
  <c r="AR44" i="23"/>
  <c r="AR21" i="23"/>
  <c r="AQ21" i="23"/>
  <c r="AR32" i="23"/>
  <c r="AR37" i="23"/>
  <c r="AR31" i="23"/>
  <c r="AR3" i="23"/>
  <c r="AQ22" i="23"/>
  <c r="AR22" i="23"/>
  <c r="AR33" i="23"/>
  <c r="AR11" i="23"/>
  <c r="AR19" i="23"/>
  <c r="AQ5" i="23"/>
  <c r="AR5" i="23"/>
  <c r="AQ38" i="23"/>
  <c r="AR38" i="23"/>
  <c r="AQ41" i="23"/>
  <c r="AR41" i="23"/>
  <c r="AR46" i="23"/>
  <c r="AQ43" i="23"/>
  <c r="AR43" i="23"/>
  <c r="AR48" i="23"/>
  <c r="AQ15" i="23"/>
  <c r="AR15" i="23"/>
  <c r="AR12" i="23"/>
  <c r="AQ23" i="23"/>
  <c r="AR23" i="23"/>
  <c r="AR45" i="23"/>
  <c r="AQ6" i="23"/>
  <c r="AR6" i="23"/>
  <c r="AR25" i="23"/>
  <c r="AR13" i="23"/>
  <c r="AQ13" i="23"/>
  <c r="AR24" i="23"/>
  <c r="AR18" i="23"/>
  <c r="AQ40" i="23"/>
  <c r="AR40" i="23"/>
  <c r="AR53" i="23"/>
  <c r="AQ53" i="23"/>
  <c r="AS39" i="23"/>
  <c r="AS114" i="23"/>
  <c r="AS146" i="23"/>
  <c r="Y18" i="23"/>
  <c r="AS82" i="23"/>
  <c r="AS198" i="23"/>
  <c r="AS111" i="23"/>
  <c r="AS229" i="23"/>
  <c r="Y17" i="23"/>
  <c r="AS104" i="23"/>
  <c r="AS201" i="23"/>
  <c r="AS71" i="23"/>
  <c r="AS102" i="23"/>
  <c r="AS178" i="23"/>
  <c r="AS115" i="23"/>
  <c r="AS287" i="23"/>
  <c r="AS250" i="23"/>
  <c r="Y4" i="23"/>
  <c r="AS164" i="23"/>
  <c r="AS107" i="23"/>
  <c r="AS55" i="23"/>
  <c r="AS96" i="23"/>
  <c r="AS243" i="23"/>
  <c r="AS185" i="23"/>
  <c r="AS278" i="23"/>
  <c r="Y10" i="23"/>
  <c r="AS119" i="23"/>
  <c r="AS281" i="23"/>
  <c r="Y35" i="23"/>
  <c r="AS134" i="23"/>
  <c r="AS167" i="23"/>
  <c r="AS85" i="23"/>
  <c r="AS238" i="23"/>
  <c r="AS276" i="23"/>
  <c r="AS105" i="23"/>
  <c r="AS291" i="23"/>
  <c r="AS212" i="23"/>
  <c r="Y42" i="23"/>
  <c r="AS100" i="23"/>
  <c r="AS109" i="23"/>
  <c r="AS94" i="23"/>
  <c r="AS113" i="23"/>
  <c r="AS160" i="23"/>
  <c r="AS151" i="23"/>
  <c r="AS256" i="23"/>
  <c r="AS242" i="23"/>
  <c r="AS141" i="23"/>
  <c r="AS217" i="23"/>
  <c r="AS136" i="23"/>
  <c r="AS199" i="23"/>
  <c r="AS176" i="23"/>
  <c r="AS75" i="23"/>
  <c r="AS209" i="23"/>
  <c r="AS196" i="23"/>
  <c r="AS156" i="23"/>
  <c r="AS150" i="23"/>
  <c r="Y29" i="23"/>
  <c r="AS180" i="23"/>
  <c r="AS172" i="23"/>
  <c r="AS162" i="23"/>
  <c r="AS128" i="23"/>
  <c r="AS170" i="23"/>
  <c r="AS63" i="23"/>
  <c r="AS194" i="23"/>
  <c r="AS88" i="23"/>
  <c r="AS101" i="23"/>
  <c r="AS246" i="23"/>
  <c r="AS228" i="23"/>
  <c r="AS121" i="23"/>
  <c r="AS230" i="23"/>
  <c r="AS158" i="23"/>
  <c r="AS255" i="23"/>
  <c r="AS241" i="23"/>
  <c r="AS144" i="23"/>
  <c r="AS72" i="23"/>
  <c r="AS207" i="23"/>
  <c r="AS214" i="23"/>
  <c r="AS226" i="23"/>
  <c r="AS130" i="23"/>
  <c r="Y24" i="23"/>
  <c r="AS218" i="23"/>
  <c r="AS108" i="23"/>
  <c r="AS66" i="23"/>
  <c r="AS84" i="23"/>
  <c r="AS260" i="23"/>
  <c r="AS187" i="23"/>
  <c r="AS263" i="23"/>
  <c r="AS155" i="23"/>
  <c r="Y44" i="23"/>
  <c r="AS169" i="23"/>
  <c r="AS248" i="23"/>
  <c r="Y26" i="23"/>
  <c r="AS192" i="23"/>
  <c r="AS268" i="23"/>
  <c r="AS225" i="23"/>
  <c r="AS152" i="23"/>
  <c r="AS236" i="23"/>
  <c r="AS202" i="23"/>
  <c r="AS56" i="23"/>
  <c r="Y28" i="23"/>
  <c r="AS181" i="23"/>
  <c r="AS124" i="23"/>
  <c r="AS61" i="23"/>
  <c r="AS76" i="23"/>
  <c r="AS140" i="23"/>
  <c r="AS112" i="23"/>
  <c r="AS220" i="23"/>
  <c r="AS110" i="23"/>
  <c r="AS122" i="23"/>
  <c r="AS106" i="23"/>
  <c r="AS215" i="23"/>
  <c r="AS68" i="23"/>
  <c r="AS224" i="23"/>
  <c r="AS123" i="23"/>
  <c r="AS261" i="23"/>
  <c r="AS137" i="23"/>
  <c r="Y45" i="23"/>
  <c r="AS80" i="23"/>
  <c r="AS161" i="23"/>
  <c r="AS177" i="23"/>
  <c r="AS93" i="23"/>
  <c r="AS173" i="23"/>
  <c r="AS191" i="23"/>
  <c r="AS54" i="23"/>
  <c r="AS203" i="23"/>
  <c r="AS245" i="23"/>
  <c r="AS257" i="23"/>
  <c r="AS143" i="23"/>
  <c r="AS91" i="23"/>
  <c r="AS208" i="23"/>
  <c r="AS145" i="23"/>
  <c r="AS206" i="23"/>
  <c r="AS280" i="23"/>
  <c r="AS95" i="23"/>
  <c r="AS168" i="23"/>
  <c r="AS205" i="23"/>
  <c r="AS87" i="23"/>
  <c r="AS78" i="23"/>
  <c r="AS118" i="23"/>
  <c r="AS273" i="23"/>
  <c r="AS147" i="23"/>
  <c r="AS57" i="23"/>
  <c r="AS129" i="23"/>
  <c r="Y34" i="23"/>
  <c r="AS171" i="23"/>
  <c r="AS186" i="23"/>
  <c r="AS89" i="23"/>
  <c r="AS175" i="23"/>
  <c r="AS153" i="23"/>
  <c r="AS222" i="23"/>
  <c r="AS227" i="23"/>
  <c r="AS197" i="23"/>
  <c r="AS232" i="23"/>
  <c r="AS81" i="23"/>
  <c r="AS133" i="23"/>
  <c r="Y36" i="23"/>
  <c r="AS73" i="23"/>
  <c r="AS60" i="23"/>
  <c r="AS116" i="23"/>
  <c r="AS139" i="23"/>
  <c r="AS62" i="23"/>
  <c r="AS165" i="23"/>
  <c r="AS213" i="23"/>
  <c r="AS77" i="23"/>
  <c r="AS163" i="23"/>
  <c r="AS135" i="23"/>
  <c r="AS64" i="23"/>
  <c r="AS58" i="23"/>
  <c r="AS219" i="23"/>
  <c r="AS190" i="23"/>
  <c r="AS289" i="23"/>
  <c r="AS200" i="23"/>
  <c r="AS279" i="23"/>
  <c r="AS97" i="23"/>
  <c r="AS83" i="23"/>
  <c r="AS59" i="23"/>
  <c r="AS125" i="23"/>
  <c r="AS239" i="23"/>
  <c r="AS174" i="23"/>
  <c r="AS275" i="23"/>
  <c r="AS157" i="23"/>
  <c r="AS86" i="23"/>
  <c r="AS142" i="23"/>
  <c r="AS188" i="23"/>
  <c r="AS204" i="23"/>
  <c r="AS184" i="23"/>
  <c r="AS252" i="23"/>
  <c r="AS266" i="23"/>
  <c r="AS166" i="23"/>
  <c r="Y3" i="23"/>
  <c r="AS183" i="23"/>
  <c r="AS254" i="23"/>
  <c r="Y30" i="23"/>
  <c r="AS131" i="23"/>
  <c r="AS127" i="23"/>
  <c r="AS138" i="23"/>
  <c r="AS69" i="23"/>
  <c r="AS154" i="23"/>
  <c r="AS99" i="23"/>
  <c r="AS74" i="23"/>
  <c r="AS231" i="23"/>
  <c r="AS98" i="23"/>
  <c r="AS253" i="23"/>
  <c r="AS120" i="23"/>
  <c r="V44" i="23"/>
  <c r="Q13" i="23"/>
  <c r="R13" i="23" s="1" a="1"/>
  <c r="R13" i="23" s="1"/>
  <c r="Q24" i="23"/>
  <c r="AF52" i="23"/>
  <c r="M3" i="23" a="1"/>
  <c r="M3" i="23" s="1"/>
  <c r="F3" i="23" s="1"/>
  <c r="V39" i="23"/>
  <c r="M7" i="23" a="1"/>
  <c r="M7" i="23" s="1"/>
  <c r="F7" i="23" s="1"/>
  <c r="U28" i="23"/>
  <c r="M51" i="23" a="1"/>
  <c r="M51" i="23" s="1"/>
  <c r="AE51" i="23" s="1" a="1"/>
  <c r="AE51" i="23" s="1"/>
  <c r="M25" i="23" a="1"/>
  <c r="M25" i="23" s="1"/>
  <c r="M42" i="23" a="1"/>
  <c r="M42" i="23" s="1"/>
  <c r="AG17" i="23"/>
  <c r="M8" i="23" a="1"/>
  <c r="M8" i="23" s="1"/>
  <c r="F8" i="23" s="1"/>
  <c r="M12" i="23" a="1"/>
  <c r="M12" i="23" s="1"/>
  <c r="M36" i="23" a="1"/>
  <c r="M36" i="23" s="1"/>
  <c r="M13" i="23" a="1"/>
  <c r="M13" i="23" s="1"/>
  <c r="M45" i="23" a="1"/>
  <c r="M45" i="23" s="1"/>
  <c r="AF53" i="23"/>
  <c r="M26" i="23" a="1"/>
  <c r="M26" i="23" s="1"/>
  <c r="F26" i="23" s="1"/>
  <c r="M27" i="23" a="1"/>
  <c r="M27" i="23" s="1"/>
  <c r="F27" i="23" s="1"/>
  <c r="M10" i="23" a="1"/>
  <c r="M10" i="23" s="1"/>
  <c r="F10" i="23" s="1"/>
  <c r="M21" i="23" a="1"/>
  <c r="M21" i="23" s="1"/>
  <c r="F21" i="23" s="1"/>
  <c r="M35" i="23" a="1"/>
  <c r="M35" i="23" s="1"/>
  <c r="F35" i="23" s="1"/>
  <c r="M11" i="23" a="1"/>
  <c r="M11" i="23" s="1"/>
  <c r="F11" i="23" s="1"/>
  <c r="M52" i="23" a="1"/>
  <c r="M52" i="23" s="1"/>
  <c r="M4" i="23" a="1"/>
  <c r="M4" i="23" s="1"/>
  <c r="F4" i="23" s="1"/>
  <c r="M44" i="23" a="1"/>
  <c r="M44" i="23" s="1"/>
  <c r="F44" i="23" s="1"/>
  <c r="AG45" i="23"/>
  <c r="U10" i="23"/>
  <c r="V10" i="23" s="1"/>
  <c r="AG37" i="23"/>
  <c r="AG39" i="23"/>
  <c r="M46" i="23" a="1"/>
  <c r="M46" i="23" s="1"/>
  <c r="F46" i="23" s="1"/>
  <c r="M47" i="23" a="1"/>
  <c r="M47" i="23" s="1"/>
  <c r="F47" i="23" s="1"/>
  <c r="M28" i="23" a="1"/>
  <c r="M28" i="23" s="1"/>
  <c r="F28" i="23" s="1"/>
  <c r="M24" i="23" a="1"/>
  <c r="M24" i="23" s="1"/>
  <c r="F24" i="23" s="1"/>
  <c r="M48" i="23" a="1"/>
  <c r="M48" i="23" s="1"/>
  <c r="F48" i="23" s="1"/>
  <c r="M5" i="23" a="1"/>
  <c r="M5" i="23" s="1"/>
  <c r="F5" i="23" s="1"/>
  <c r="M15" i="23" a="1"/>
  <c r="M15" i="23" s="1"/>
  <c r="F15" i="23" s="1"/>
  <c r="M16" i="23" a="1"/>
  <c r="M16" i="23" s="1"/>
  <c r="F16" i="23" s="1"/>
  <c r="M17" i="23" a="1"/>
  <c r="M17" i="23" s="1"/>
  <c r="F17" i="23" s="1"/>
  <c r="M14" i="23" a="1"/>
  <c r="M14" i="23" s="1"/>
  <c r="F14" i="23" s="1"/>
  <c r="M37" i="23" a="1"/>
  <c r="M37" i="23" s="1"/>
  <c r="F37" i="23" s="1"/>
  <c r="M38" i="23" a="1"/>
  <c r="M38" i="23" s="1"/>
  <c r="F38" i="23" s="1"/>
  <c r="M22" i="23" a="1"/>
  <c r="M22" i="23" s="1"/>
  <c r="F22" i="23" s="1"/>
  <c r="M43" i="23" a="1"/>
  <c r="M43" i="23" s="1"/>
  <c r="F43" i="23" s="1"/>
  <c r="M29" i="23" a="1"/>
  <c r="M29" i="23" s="1"/>
  <c r="F29" i="23" s="1"/>
  <c r="M18" i="23" a="1"/>
  <c r="M18" i="23" s="1"/>
  <c r="F18" i="23" s="1"/>
  <c r="M30" i="23" a="1"/>
  <c r="M30" i="23" s="1"/>
  <c r="F30" i="23" s="1"/>
  <c r="M49" i="23" a="1"/>
  <c r="M49" i="23" s="1"/>
  <c r="F49" i="23" s="1"/>
  <c r="M53" i="23" a="1"/>
  <c r="M53" i="23" s="1"/>
  <c r="F53" i="23" s="1"/>
  <c r="M31" i="23" a="1"/>
  <c r="M31" i="23" s="1"/>
  <c r="F31" i="23" s="1"/>
  <c r="F40" i="23"/>
  <c r="M41" i="23" a="1"/>
  <c r="M41" i="23" s="1"/>
  <c r="F41" i="23" s="1"/>
  <c r="M50" i="23" a="1"/>
  <c r="M50" i="23" s="1"/>
  <c r="F50" i="23" s="1"/>
  <c r="M19" i="23" a="1"/>
  <c r="M19" i="23" s="1"/>
  <c r="F19" i="23" s="1"/>
  <c r="M34" i="23" a="1"/>
  <c r="M34" i="23" s="1"/>
  <c r="F34" i="23" s="1"/>
  <c r="M23" i="23" a="1"/>
  <c r="M23" i="23" s="1"/>
  <c r="AE23" i="23" s="1" a="1"/>
  <c r="AE23" i="23" s="1"/>
  <c r="M39" i="23" a="1"/>
  <c r="M39" i="23" s="1"/>
  <c r="F39" i="23" s="1"/>
  <c r="M6" i="23" a="1"/>
  <c r="M6" i="23" s="1"/>
  <c r="F6" i="23" s="1"/>
  <c r="M9" i="23" a="1"/>
  <c r="M9" i="23" s="1"/>
  <c r="F9" i="23" s="1"/>
  <c r="M20" i="23" a="1"/>
  <c r="M20" i="23" s="1"/>
  <c r="F20" i="23" s="1"/>
  <c r="M32" i="23" a="1"/>
  <c r="M32" i="23" s="1"/>
  <c r="M33" i="23" a="1"/>
  <c r="M33" i="23" s="1"/>
  <c r="F33" i="23" s="1"/>
  <c r="V53" i="23"/>
  <c r="AF31" i="23"/>
  <c r="AG28" i="23"/>
  <c r="AG20" i="23"/>
  <c r="AF17" i="23"/>
  <c r="AG33" i="23"/>
  <c r="U12" i="23"/>
  <c r="V12" i="23" s="1"/>
  <c r="U45" i="23"/>
  <c r="V45" i="23" s="1"/>
  <c r="AF37" i="23"/>
  <c r="AF27" i="23"/>
  <c r="AF11" i="23"/>
  <c r="AP11" i="23" s="1"/>
  <c r="AG51" i="23"/>
  <c r="AQ51" i="23" s="1"/>
  <c r="U42" i="23"/>
  <c r="V42" i="23" s="1"/>
  <c r="AG44" i="23"/>
  <c r="AF26" i="23"/>
  <c r="AF6" i="23"/>
  <c r="AF39" i="23"/>
  <c r="AG25" i="23"/>
  <c r="AG26" i="23"/>
  <c r="U30" i="23"/>
  <c r="V30" i="23" s="1"/>
  <c r="AF44" i="23"/>
  <c r="AF28" i="23"/>
  <c r="AP28" i="23" s="1"/>
  <c r="AF36" i="23"/>
  <c r="AF48" i="23"/>
  <c r="AF30" i="23"/>
  <c r="AG16" i="23"/>
  <c r="V29" i="23"/>
  <c r="AF3" i="23"/>
  <c r="U14" i="23"/>
  <c r="V14" i="23" s="1"/>
  <c r="AF15" i="23"/>
  <c r="V19" i="23"/>
  <c r="U15" i="23"/>
  <c r="V15" i="23" s="1"/>
  <c r="AF40" i="23"/>
  <c r="AF45" i="23"/>
  <c r="AF43" i="23"/>
  <c r="AF46" i="23"/>
  <c r="AF35" i="23"/>
  <c r="AF10" i="23"/>
  <c r="AF18" i="23"/>
  <c r="AF23" i="23"/>
  <c r="AF19" i="23"/>
  <c r="AF16" i="23"/>
  <c r="U41" i="23"/>
  <c r="V41" i="23" s="1"/>
  <c r="V46" i="23"/>
  <c r="U13" i="23"/>
  <c r="V13" i="23" s="1"/>
  <c r="AG42" i="23"/>
  <c r="U52" i="23"/>
  <c r="V52" i="23" s="1"/>
  <c r="V24" i="23"/>
  <c r="V6" i="23"/>
  <c r="U20" i="23"/>
  <c r="V20" i="23" s="1"/>
  <c r="AG36" i="23"/>
  <c r="U16" i="23"/>
  <c r="V16" i="23" s="1"/>
  <c r="AG46" i="23"/>
  <c r="AG48" i="23"/>
  <c r="V40" i="23"/>
  <c r="AE40" i="23" s="1" a="1"/>
  <c r="AE40" i="23" s="1"/>
  <c r="U8" i="23"/>
  <c r="V8" i="23" s="1"/>
  <c r="AG31" i="23"/>
  <c r="U43" i="23"/>
  <c r="V43" i="23" s="1"/>
  <c r="V9" i="23"/>
  <c r="AG32" i="23"/>
  <c r="AQ32" i="23" s="1"/>
  <c r="U38" i="23"/>
  <c r="V38" i="23" s="1"/>
  <c r="AG19" i="23"/>
  <c r="AG30" i="23"/>
  <c r="U51" i="23"/>
  <c r="V7" i="23"/>
  <c r="U25" i="23"/>
  <c r="V25" i="23" s="1"/>
  <c r="V33" i="23"/>
  <c r="V48" i="23"/>
  <c r="AG8" i="23"/>
  <c r="U21" i="23"/>
  <c r="V21" i="23" s="1"/>
  <c r="U50" i="23"/>
  <c r="V50" i="23" s="1"/>
  <c r="AE50" i="23" s="1" a="1"/>
  <c r="AE50" i="23" s="1"/>
  <c r="AG47" i="23"/>
  <c r="U17" i="23"/>
  <c r="V17" i="23" s="1"/>
  <c r="AG27" i="23"/>
  <c r="U11" i="23"/>
  <c r="V11" i="23" s="1"/>
  <c r="U4" i="23"/>
  <c r="V4" i="23" s="1"/>
  <c r="AG3" i="23"/>
  <c r="V22" i="23"/>
  <c r="U31" i="23"/>
  <c r="V31" i="23" s="1"/>
  <c r="U47" i="23"/>
  <c r="V47" i="23" s="1"/>
  <c r="U34" i="23"/>
  <c r="V34" i="23" s="1"/>
  <c r="U35" i="23"/>
  <c r="V35" i="23" s="1"/>
  <c r="U37" i="23"/>
  <c r="V37" i="23" s="1"/>
  <c r="U26" i="23"/>
  <c r="V26" i="23" s="1"/>
  <c r="U3" i="23"/>
  <c r="V3" i="23" s="1"/>
  <c r="AG10" i="23"/>
  <c r="AG11" i="23"/>
  <c r="U18" i="23"/>
  <c r="V18" i="23" s="1"/>
  <c r="V5" i="23"/>
  <c r="AG7" i="23"/>
  <c r="AG12" i="23"/>
  <c r="U27" i="23"/>
  <c r="V27" i="23"/>
  <c r="AG34" i="23"/>
  <c r="AQ34" i="23" s="1"/>
  <c r="AG24" i="23"/>
  <c r="V49" i="23"/>
  <c r="AG50" i="23"/>
  <c r="AP45" i="23" l="1"/>
  <c r="AQ46" i="23"/>
  <c r="AP40" i="23"/>
  <c r="AQ12" i="23"/>
  <c r="AQ36" i="23"/>
  <c r="AQ26" i="23"/>
  <c r="AQ44" i="23"/>
  <c r="AP6" i="23"/>
  <c r="AP43" i="23"/>
  <c r="AQ30" i="23"/>
  <c r="AP31" i="23"/>
  <c r="AP30" i="23"/>
  <c r="AP10" i="23"/>
  <c r="AQ3" i="23"/>
  <c r="AP44" i="23"/>
  <c r="AP23" i="23"/>
  <c r="AP18" i="23"/>
  <c r="AQ25" i="23"/>
  <c r="AP35" i="23"/>
  <c r="AP39" i="23"/>
  <c r="AP26" i="23"/>
  <c r="AP53" i="23"/>
  <c r="AQ31" i="23"/>
  <c r="AQ11" i="23"/>
  <c r="AQ33" i="23"/>
  <c r="AP17" i="23"/>
  <c r="AQ45" i="23"/>
  <c r="AQ47" i="23"/>
  <c r="AQ7" i="23"/>
  <c r="AP15" i="23"/>
  <c r="AQ8" i="23"/>
  <c r="AP37" i="23"/>
  <c r="AQ17" i="23"/>
  <c r="AQ39" i="23"/>
  <c r="AQ37" i="23"/>
  <c r="AQ42" i="23"/>
  <c r="AQ16" i="23"/>
  <c r="AP48" i="23"/>
  <c r="AP36" i="23"/>
  <c r="AP27" i="23"/>
  <c r="AQ19" i="23"/>
  <c r="AP52" i="23"/>
  <c r="AI46" i="23"/>
  <c r="AS46" i="23" s="1"/>
  <c r="AP46" i="23"/>
  <c r="AP3" i="23"/>
  <c r="AI3" i="23"/>
  <c r="AS3" i="23" s="1"/>
  <c r="AP16" i="23"/>
  <c r="AI16" i="23"/>
  <c r="AP19" i="23"/>
  <c r="AI19" i="23"/>
  <c r="AS19" i="23" s="1"/>
  <c r="AI6" i="23"/>
  <c r="AS6" i="23" s="1"/>
  <c r="AQ50" i="23"/>
  <c r="AQ20" i="23"/>
  <c r="AQ28" i="23"/>
  <c r="AI28" i="23"/>
  <c r="AI10" i="23"/>
  <c r="AS10" i="23" s="1"/>
  <c r="AQ10" i="23"/>
  <c r="AQ24" i="23"/>
  <c r="AQ27" i="23"/>
  <c r="AI27" i="23"/>
  <c r="AS27" i="23" s="1"/>
  <c r="AQ48" i="23"/>
  <c r="AI48" i="23"/>
  <c r="AS48" i="23" s="1"/>
  <c r="AE26" i="23" a="1"/>
  <c r="AE26" i="23" s="1"/>
  <c r="AO26" i="23" s="1"/>
  <c r="AS22" i="23"/>
  <c r="AS33" i="23"/>
  <c r="AS32" i="23"/>
  <c r="AE42" i="23" a="1"/>
  <c r="AE42" i="23" s="1"/>
  <c r="AO42" i="23" s="1"/>
  <c r="AS31" i="23"/>
  <c r="AS53" i="23"/>
  <c r="AE24" i="23" a="1"/>
  <c r="AE24" i="23" s="1"/>
  <c r="AO24" i="23" s="1"/>
  <c r="AE52" i="23" a="1"/>
  <c r="AE52" i="23" s="1"/>
  <c r="AO52" i="23" s="1"/>
  <c r="AE29" i="23" a="1"/>
  <c r="AE29" i="23" s="1"/>
  <c r="AO29" i="23" s="1"/>
  <c r="AE10" i="23" a="1"/>
  <c r="AE10" i="23" s="1"/>
  <c r="AO10" i="23" s="1"/>
  <c r="AE3" i="23" a="1"/>
  <c r="AE3" i="23" s="1"/>
  <c r="AO3" i="23" s="1"/>
  <c r="AE7" i="23" a="1"/>
  <c r="AE7" i="23" s="1"/>
  <c r="AO7" i="23" s="1"/>
  <c r="AE4" i="23" a="1"/>
  <c r="AE4" i="23" s="1"/>
  <c r="AO4" i="23" s="1"/>
  <c r="AE8" i="23" a="1"/>
  <c r="AE8" i="23" s="1"/>
  <c r="AO8" i="23" s="1"/>
  <c r="AE34" i="23" a="1"/>
  <c r="AE34" i="23" s="1"/>
  <c r="AO34" i="23" s="1"/>
  <c r="AE47" i="23" a="1"/>
  <c r="AE47" i="23" s="1"/>
  <c r="AO47" i="23" s="1"/>
  <c r="AE31" i="23" a="1"/>
  <c r="AE31" i="23" s="1"/>
  <c r="AO31" i="23" s="1"/>
  <c r="AE22" i="23" a="1"/>
  <c r="AE22" i="23" s="1"/>
  <c r="AO22" i="23" s="1"/>
  <c r="AE53" i="23" a="1"/>
  <c r="AE53" i="23" s="1"/>
  <c r="AO53" i="23" s="1"/>
  <c r="AE30" i="23" a="1"/>
  <c r="AE30" i="23" s="1"/>
  <c r="AO30" i="23" s="1"/>
  <c r="AE9" i="23" a="1"/>
  <c r="AE9" i="23" s="1"/>
  <c r="AO9" i="23" s="1"/>
  <c r="AE17" i="23" a="1"/>
  <c r="AE17" i="23" s="1"/>
  <c r="AO17" i="23" s="1"/>
  <c r="AE25" i="23" a="1"/>
  <c r="AE25" i="23" s="1"/>
  <c r="AO25" i="23" s="1"/>
  <c r="AE43" i="23" a="1"/>
  <c r="AE43" i="23" s="1"/>
  <c r="AO43" i="23" s="1"/>
  <c r="AE44" i="23" a="1"/>
  <c r="AE44" i="23" s="1"/>
  <c r="AO44" i="23" s="1"/>
  <c r="AE49" i="23" a="1"/>
  <c r="AE49" i="23" s="1"/>
  <c r="AO49" i="23" s="1"/>
  <c r="AE16" i="23" a="1"/>
  <c r="AE16" i="23" s="1"/>
  <c r="AO16" i="23" s="1"/>
  <c r="AE36" i="23" a="1"/>
  <c r="AE36" i="23" s="1"/>
  <c r="AO36" i="23" s="1"/>
  <c r="AE19" i="23" a="1"/>
  <c r="AE19" i="23" s="1"/>
  <c r="AO19" i="23" s="1"/>
  <c r="AE18" i="23" a="1"/>
  <c r="AE18" i="23" s="1"/>
  <c r="AO18" i="23" s="1"/>
  <c r="AE45" i="23" a="1"/>
  <c r="AE45" i="23" s="1"/>
  <c r="AO45" i="23" s="1"/>
  <c r="AE38" i="23" a="1"/>
  <c r="AE38" i="23" s="1"/>
  <c r="AO38" i="23" s="1"/>
  <c r="AE11" i="23" a="1"/>
  <c r="AE11" i="23" s="1"/>
  <c r="AO11" i="23" s="1"/>
  <c r="AE15" i="23" a="1"/>
  <c r="AE15" i="23" s="1"/>
  <c r="AO15" i="23" s="1"/>
  <c r="AE21" i="23" a="1"/>
  <c r="AE21" i="23" s="1"/>
  <c r="AO21" i="23" s="1"/>
  <c r="AE20" i="23" a="1"/>
  <c r="AE20" i="23" s="1"/>
  <c r="AO20" i="23" s="1"/>
  <c r="AE41" i="23" a="1"/>
  <c r="AE41" i="23" s="1"/>
  <c r="AO41" i="23" s="1"/>
  <c r="AE5" i="23" a="1"/>
  <c r="AE5" i="23" s="1"/>
  <c r="AO5" i="23" s="1"/>
  <c r="AE6" i="23" a="1"/>
  <c r="AE6" i="23" s="1"/>
  <c r="AO6" i="23" s="1"/>
  <c r="AE14" i="23" a="1"/>
  <c r="AE14" i="23" s="1"/>
  <c r="AO14" i="23" s="1"/>
  <c r="AE27" i="23" a="1"/>
  <c r="AE27" i="23" s="1"/>
  <c r="AO27" i="23" s="1"/>
  <c r="AE28" i="23" a="1"/>
  <c r="AE28" i="23" s="1"/>
  <c r="AO28" i="23" s="1"/>
  <c r="AE35" i="23" a="1"/>
  <c r="AE35" i="23" s="1"/>
  <c r="AO35" i="23" s="1"/>
  <c r="AE48" i="23" a="1"/>
  <c r="AE48" i="23" s="1"/>
  <c r="AO48" i="23" s="1"/>
  <c r="AE13" i="23" a="1"/>
  <c r="AE13" i="23" s="1"/>
  <c r="AO13" i="23" s="1"/>
  <c r="AE46" i="23" a="1"/>
  <c r="AE46" i="23" s="1"/>
  <c r="AO46" i="23" s="1"/>
  <c r="AE37" i="23" a="1"/>
  <c r="AE37" i="23" s="1"/>
  <c r="AO37" i="23" s="1"/>
  <c r="AE39" i="23" a="1"/>
  <c r="AE39" i="23" s="1"/>
  <c r="AO39" i="23" s="1"/>
  <c r="F32" i="23"/>
  <c r="AE32" i="23" a="1"/>
  <c r="AE32" i="23" s="1"/>
  <c r="AO32" i="23" s="1"/>
  <c r="AE33" i="23" a="1"/>
  <c r="AE33" i="23" s="1"/>
  <c r="AO33" i="23" s="1"/>
  <c r="AE12" i="23" a="1"/>
  <c r="AE12" i="23" s="1"/>
  <c r="AO12" i="23" s="1"/>
  <c r="F51" i="23"/>
  <c r="AO51" i="23"/>
  <c r="AO23" i="23"/>
  <c r="R24" i="23" a="1"/>
  <c r="R24" i="23" s="1"/>
  <c r="AF29" i="23"/>
  <c r="AP29" i="23" s="1"/>
  <c r="AS40" i="23"/>
  <c r="AF13" i="23"/>
  <c r="F45" i="23"/>
  <c r="AO50" i="23"/>
  <c r="AO40" i="23"/>
  <c r="AF42" i="23"/>
  <c r="AP42" i="23" s="1"/>
  <c r="F52" i="23"/>
  <c r="AF20" i="23"/>
  <c r="AI20" i="23" s="1"/>
  <c r="AF41" i="23"/>
  <c r="AP41" i="23" s="1"/>
  <c r="AF38" i="23"/>
  <c r="AF25" i="23"/>
  <c r="AP25" i="23" s="1"/>
  <c r="AF9" i="23"/>
  <c r="AP9" i="23" s="1"/>
  <c r="F25" i="23"/>
  <c r="AF32" i="23"/>
  <c r="AP32" i="23" s="1"/>
  <c r="F42" i="23"/>
  <c r="AF33" i="23"/>
  <c r="AP33" i="23" s="1"/>
  <c r="AF51" i="23"/>
  <c r="F13" i="23"/>
  <c r="F36" i="23"/>
  <c r="AF47" i="23"/>
  <c r="AP47" i="23" s="1"/>
  <c r="AF14" i="23"/>
  <c r="AF8" i="23"/>
  <c r="AP8" i="23" s="1"/>
  <c r="AF50" i="23"/>
  <c r="AP50" i="23" s="1"/>
  <c r="AF7" i="23"/>
  <c r="AP7" i="23" s="1"/>
  <c r="F12" i="23"/>
  <c r="F23" i="23"/>
  <c r="AF22" i="23"/>
  <c r="AP22" i="23" s="1"/>
  <c r="AF49" i="23"/>
  <c r="AP49" i="23" s="1"/>
  <c r="AF12" i="23"/>
  <c r="AP12" i="23" s="1"/>
  <c r="AF4" i="23"/>
  <c r="AS45" i="23"/>
  <c r="AF21" i="23"/>
  <c r="AP21" i="23" s="1"/>
  <c r="AF5" i="23"/>
  <c r="AF34" i="23"/>
  <c r="AP34" i="23" s="1"/>
  <c r="AS52" i="23"/>
  <c r="AS28" i="23"/>
  <c r="AS11" i="23"/>
  <c r="AS49" i="23"/>
  <c r="AS35" i="23"/>
  <c r="AS42" i="23"/>
  <c r="AS29" i="23"/>
  <c r="AS25" i="23"/>
  <c r="AS18" i="23"/>
  <c r="AS15" i="23"/>
  <c r="AS30" i="23"/>
  <c r="AS26" i="23"/>
  <c r="AS34" i="23"/>
  <c r="AS43" i="23"/>
  <c r="AI50" i="23" l="1"/>
  <c r="AS50" i="23" s="1"/>
  <c r="AP4" i="23"/>
  <c r="AI4" i="23"/>
  <c r="AS4" i="23" s="1"/>
  <c r="AP5" i="23"/>
  <c r="AI5" i="23"/>
  <c r="AS5" i="23" s="1"/>
  <c r="AP14" i="23"/>
  <c r="AI14" i="23"/>
  <c r="AS14" i="23" s="1"/>
  <c r="AS13" i="23"/>
  <c r="AP13" i="23"/>
  <c r="AS20" i="23"/>
  <c r="AP20" i="23"/>
  <c r="AS38" i="23"/>
  <c r="AP38" i="23"/>
  <c r="AS51" i="23"/>
  <c r="AP51" i="23"/>
  <c r="AS9" i="23"/>
  <c r="AS17" i="23"/>
  <c r="AS16" i="23"/>
  <c r="AS41" i="23"/>
  <c r="AS44" i="23"/>
  <c r="AS36" i="23"/>
  <c r="AF24" i="23"/>
  <c r="AS7" i="23"/>
  <c r="AS12" i="23"/>
  <c r="AS47" i="23"/>
  <c r="AS8" i="23"/>
  <c r="AS23" i="23"/>
  <c r="AS37" i="23"/>
  <c r="AS21" i="23"/>
  <c r="AP24" i="23" l="1"/>
  <c r="AI24" i="23"/>
  <c r="AS24" i="2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<sst xmlns="http://schemas.openxmlformats.org/spreadsheetml/2006/main" count="4264" uniqueCount="936">
  <si>
    <t>LN</t>
  </si>
  <si>
    <t>Meta</t>
  </si>
  <si>
    <t>NoLNresected</t>
  </si>
  <si>
    <t>NoLNinvolved</t>
  </si>
  <si>
    <t>Histo</t>
  </si>
  <si>
    <t>HistoType</t>
  </si>
  <si>
    <t>VI</t>
  </si>
  <si>
    <t>NoFociVIFTC</t>
  </si>
  <si>
    <t>CI</t>
  </si>
  <si>
    <t>m-ETE</t>
  </si>
  <si>
    <t>gETE</t>
  </si>
  <si>
    <t>MutationType</t>
  </si>
  <si>
    <t>M</t>
  </si>
  <si>
    <t>TCGA-4C-A93U</t>
  </si>
  <si>
    <t>M0</t>
  </si>
  <si>
    <t>N1b</t>
  </si>
  <si>
    <t>T4a</t>
  </si>
  <si>
    <t>Papillary</t>
  </si>
  <si>
    <t>Indeterminate</t>
  </si>
  <si>
    <t>no</t>
  </si>
  <si>
    <t>No</t>
  </si>
  <si>
    <t>yes</t>
  </si>
  <si>
    <t>MX</t>
  </si>
  <si>
    <t>N0</t>
  </si>
  <si>
    <t>T2</t>
  </si>
  <si>
    <t>3.5cm</t>
  </si>
  <si>
    <t>Absent</t>
  </si>
  <si>
    <t>negative</t>
  </si>
  <si>
    <t>Margins uninvolved by carcinoma</t>
  </si>
  <si>
    <t>Follicular</t>
  </si>
  <si>
    <t>2.8cm</t>
  </si>
  <si>
    <t>Present</t>
  </si>
  <si>
    <t>Margin(s) involved by carcinoma</t>
  </si>
  <si>
    <t>follicular variant</t>
  </si>
  <si>
    <t>1.3cm</t>
  </si>
  <si>
    <t>N1a</t>
  </si>
  <si>
    <t>T3</t>
  </si>
  <si>
    <t>tall cell variant</t>
  </si>
  <si>
    <t>6cm</t>
  </si>
  <si>
    <t>PAPILLARY</t>
  </si>
  <si>
    <t>TALL CELL VARIANT</t>
  </si>
  <si>
    <t>2.4cm</t>
  </si>
  <si>
    <t>2.5cm</t>
  </si>
  <si>
    <t>Not identified</t>
  </si>
  <si>
    <t>positive</t>
  </si>
  <si>
    <t>T1</t>
  </si>
  <si>
    <t>Nx</t>
  </si>
  <si>
    <t>0.7cm</t>
  </si>
  <si>
    <t>Negative</t>
  </si>
  <si>
    <t>encapsulated follicular variant</t>
  </si>
  <si>
    <t>T1b</t>
  </si>
  <si>
    <t>1.5cm</t>
  </si>
  <si>
    <t>Not Identified</t>
  </si>
  <si>
    <t>classical type</t>
  </si>
  <si>
    <t>2.2cm</t>
  </si>
  <si>
    <t>present</t>
  </si>
  <si>
    <t>Free of tumor</t>
  </si>
  <si>
    <t>T1a</t>
  </si>
  <si>
    <t>papillary</t>
  </si>
  <si>
    <t>2.1cm</t>
  </si>
  <si>
    <t>Tumor is present at inked anterior margin</t>
  </si>
  <si>
    <t>Focal</t>
  </si>
  <si>
    <t>1.2cm</t>
  </si>
  <si>
    <t>Focal Invasion</t>
  </si>
  <si>
    <t>1cm</t>
  </si>
  <si>
    <t>1.8cm</t>
  </si>
  <si>
    <t>multifocal</t>
  </si>
  <si>
    <t>TCGA-EM-A22O</t>
  </si>
  <si>
    <t>6.6cm</t>
  </si>
  <si>
    <t>focal extent (less than 4 vessels)</t>
  </si>
  <si>
    <t>2.6cm</t>
  </si>
  <si>
    <t>TCGA-FY-A40N</t>
  </si>
  <si>
    <t>1.7cm</t>
  </si>
  <si>
    <t>Extensive (4 or more vessels)</t>
  </si>
  <si>
    <t>Classical (usual)</t>
  </si>
  <si>
    <t>Focal (less than 4 vessels)</t>
  </si>
  <si>
    <t>classical (usual)</t>
  </si>
  <si>
    <t>Present, minimal</t>
  </si>
  <si>
    <t>3.2cm</t>
  </si>
  <si>
    <t>I</t>
  </si>
  <si>
    <t>not identified</t>
  </si>
  <si>
    <t>Focal invasion</t>
  </si>
  <si>
    <t>Present, extent widely invasive</t>
  </si>
  <si>
    <t>uninvolved by carcinoma</t>
  </si>
  <si>
    <t>3.0cm</t>
  </si>
  <si>
    <t>Widely invasive</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</si>
  <si>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</si>
  <si>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</si>
  <si>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</si>
  <si>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</si>
  <si>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</si>
  <si>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</si>
  <si>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</si>
  <si>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</si>
  <si>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</si>
  <si>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</si>
  <si>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</si>
  <si>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</si>
  <si>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</si>
  <si>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</si>
  <si>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</si>
  <si>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</si>
  <si>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</si>
  <si>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</si>
  <si>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</si>
  <si>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</si>
  <si>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</si>
  <si>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</si>
  <si>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0.4 cm</t>
  </si>
  <si>
    <t>Papillary carcinoma</t>
  </si>
  <si>
    <t>6.5 cm</t>
  </si>
  <si>
    <t>Present, extensive</t>
  </si>
  <si>
    <t>pT2</t>
  </si>
  <si>
    <t>3.5 cm</t>
  </si>
  <si>
    <t>Yes</t>
  </si>
  <si>
    <t>NX</t>
  </si>
  <si>
    <t>2.8 cm</t>
  </si>
  <si>
    <t>HRAS codon 61 mutation</t>
  </si>
  <si>
    <t>pT1</t>
  </si>
  <si>
    <t>pN0</t>
  </si>
  <si>
    <t>Mx</t>
  </si>
  <si>
    <t>1.3 cm</t>
  </si>
  <si>
    <t>pT3</t>
  </si>
  <si>
    <t>pN1a</t>
  </si>
  <si>
    <t>6.0 cm</t>
  </si>
  <si>
    <t>BRAF V600E</t>
  </si>
  <si>
    <t>2.4 cm</t>
  </si>
  <si>
    <t>pNX</t>
  </si>
  <si>
    <t>2.5 cm</t>
  </si>
  <si>
    <t>0.7 cm</t>
  </si>
  <si>
    <t>Tall cell variant</t>
  </si>
  <si>
    <t>3 cm</t>
  </si>
  <si>
    <t>1.0 cm</t>
  </si>
  <si>
    <t>pT1b</t>
  </si>
  <si>
    <t>1.5 cm</t>
  </si>
  <si>
    <t>3.2 cm</t>
  </si>
  <si>
    <t>3.1 cm</t>
  </si>
  <si>
    <t>Not mentioned</t>
  </si>
  <si>
    <t>Not applicable</t>
  </si>
  <si>
    <t>2.2 cm</t>
  </si>
  <si>
    <t>Partially surrounded</t>
  </si>
  <si>
    <t>3.0 cm</t>
  </si>
  <si>
    <t>0.6 cm</t>
  </si>
  <si>
    <t>None Identified</t>
  </si>
  <si>
    <t>Right paratracheal</t>
  </si>
  <si>
    <t>0.8cm</t>
  </si>
  <si>
    <t>0.8 cm</t>
  </si>
  <si>
    <t>2.1 cm</t>
  </si>
  <si>
    <t>Invades: perithyroidal fibroadipose tissue</t>
  </si>
  <si>
    <t>2.0 cm</t>
  </si>
  <si>
    <t>1.2 cm</t>
  </si>
  <si>
    <t>2 cm</t>
  </si>
  <si>
    <t>0.5 cm</t>
  </si>
  <si>
    <t>Papillary thyroid carcinoma</t>
  </si>
  <si>
    <t>1.8 cm</t>
  </si>
  <si>
    <t>1 cm</t>
  </si>
  <si>
    <t>Left paratracheal</t>
  </si>
  <si>
    <t>Present, extent minimal</t>
  </si>
  <si>
    <t>Minimal</t>
  </si>
  <si>
    <t>pM0</t>
  </si>
  <si>
    <t>4.0 cm</t>
  </si>
  <si>
    <t>pN1b</t>
  </si>
  <si>
    <t>1.7 cm</t>
  </si>
  <si>
    <t>Multifocal</t>
  </si>
  <si>
    <t>Level VI (pretracheal, paratracheal and prelaryngeal/Delphian)</t>
  </si>
  <si>
    <t>pT4a</t>
  </si>
  <si>
    <t>Cannot be assessed</t>
  </si>
  <si>
    <t>GROUND TRUTH</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</si>
  <si>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</si>
  <si>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</si>
  <si>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</si>
  <si>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</si>
  <si>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</si>
  <si>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</si>
  <si>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</si>
  <si>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</si>
  <si>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</si>
  <si>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</si>
  <si>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</si>
  <si>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</si>
  <si>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</si>
  <si>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</si>
  <si>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</si>
  <si>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</si>
  <si>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</si>
  <si>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1.6 cm</t>
  </si>
  <si>
    <t>0.6cm</t>
  </si>
  <si>
    <t>Follicular variant</t>
  </si>
  <si>
    <t>Invades: peri-thyroid fibroadipose tissue</t>
  </si>
  <si>
    <t>with focal tall cell features</t>
  </si>
  <si>
    <t>pT1a</t>
  </si>
  <si>
    <t>None</t>
  </si>
  <si>
    <t>Level VI (pretracheal, paratracheal and prelaryngeal/Delphian) lymph nodes</t>
  </si>
  <si>
    <t>tall cell</t>
  </si>
  <si>
    <t>classical</t>
  </si>
  <si>
    <t>2.6 cm</t>
  </si>
  <si>
    <t>Two</t>
  </si>
  <si>
    <t>3.6 cm</t>
  </si>
  <si>
    <t>0.3 cm</t>
  </si>
  <si>
    <t>Free</t>
  </si>
  <si>
    <t>4.4cm</t>
  </si>
  <si>
    <t>4.4 cm</t>
  </si>
  <si>
    <t>No capsular invasion is seen</t>
  </si>
  <si>
    <t>Identified</t>
  </si>
  <si>
    <t>Central Compartment</t>
  </si>
  <si>
    <t>Follicular Variant</t>
  </si>
  <si>
    <t>N1</t>
  </si>
  <si>
    <t>Left Lobe</t>
  </si>
  <si>
    <t>Uninvolved</t>
  </si>
  <si>
    <t>1 mm</t>
  </si>
  <si>
    <t>Positive</t>
  </si>
  <si>
    <t>uninvolved</t>
  </si>
  <si>
    <t>Tis</t>
  </si>
  <si>
    <t>1.4 cm</t>
  </si>
  <si>
    <t>T4</t>
  </si>
  <si>
    <t>TX</t>
  </si>
  <si>
    <t>Tall cell</t>
  </si>
  <si>
    <t>5.5 cm</t>
  </si>
  <si>
    <t>Conventional Type</t>
  </si>
  <si>
    <t>Classical</t>
  </si>
  <si>
    <t>Partial encapsulated</t>
  </si>
  <si>
    <t>left paratracheal</t>
  </si>
  <si>
    <t>BRAFV600E mutation</t>
  </si>
  <si>
    <t>BRAFV600E</t>
  </si>
  <si>
    <t>3.2 CM</t>
  </si>
  <si>
    <t>BRAF p.V600E mutation</t>
  </si>
  <si>
    <t>5.0 CM</t>
  </si>
  <si>
    <t>3.4 cm</t>
  </si>
  <si>
    <t>0.1 cm</t>
  </si>
  <si>
    <t>4.5 cm</t>
  </si>
  <si>
    <t>RET/PTC1 rearrangement</t>
  </si>
  <si>
    <t>Oncocytic variant</t>
  </si>
  <si>
    <t>5.0 cm</t>
  </si>
  <si>
    <t>Extensive</t>
  </si>
  <si>
    <t>Conventional</t>
  </si>
  <si>
    <t>NRAS codon 61 mutation</t>
  </si>
  <si>
    <t>BRAF mutation</t>
  </si>
  <si>
    <t>3.3 cm</t>
  </si>
  <si>
    <t>Three</t>
  </si>
  <si>
    <t>right</t>
  </si>
  <si>
    <t>Isthmus</t>
  </si>
  <si>
    <t>2.3 cm</t>
  </si>
  <si>
    <t>0.2 cm</t>
  </si>
  <si>
    <t>BRAF p.V600E</t>
  </si>
  <si>
    <t>3.8 cm</t>
  </si>
  <si>
    <t>5 mm</t>
  </si>
  <si>
    <t>negative but close (&lt;1 mm to anterior (A11), 1 mm to posterior (A8-A10)</t>
  </si>
  <si>
    <t>follicular</t>
  </si>
  <si>
    <t>2.9 cm</t>
  </si>
  <si>
    <t>not involved</t>
  </si>
  <si>
    <t>mixed follicular and papillary</t>
  </si>
  <si>
    <t>focal</t>
  </si>
  <si>
    <t>Focally positive anterior margin (A9, 10); &lt;1mm to posterior margin (A18)</t>
  </si>
  <si>
    <t>4 mm</t>
  </si>
  <si>
    <t>4.2 cm</t>
  </si>
  <si>
    <t>Present, multifocal</t>
  </si>
  <si>
    <t>Focus suspicious for extra thyroidal involvement of adipose tissue</t>
  </si>
  <si>
    <t>Negative but close to black inked posterior (&lt;1 mm)</t>
  </si>
  <si>
    <t>right neck level 3</t>
  </si>
  <si>
    <t>7mm</t>
  </si>
  <si>
    <t>2.8 x 1.9 x 1.7 cm</t>
  </si>
  <si>
    <t>present (A1, A3)</t>
  </si>
  <si>
    <t>No definite extrathyroidal extension is noted</t>
  </si>
  <si>
    <t>1.1 cm</t>
  </si>
  <si>
    <t>follicular variant with oncocytic features</t>
  </si>
  <si>
    <t>5 cm</t>
  </si>
  <si>
    <t>Focal lymphovascular invasion is Identified</t>
  </si>
  <si>
    <t>Foci of tumor-capsule Invasion are noted</t>
  </si>
  <si>
    <t>Invades perithyroid fibroadipose tissue</t>
  </si>
  <si>
    <t>For the largest tumor focus</t>
  </si>
  <si>
    <t>Delphian, left paratrachea</t>
  </si>
  <si>
    <t>7cm</t>
  </si>
  <si>
    <t>invades :the extrathyroidal adipose tissue</t>
  </si>
  <si>
    <t>Tumor is present at the inked anterior margin</t>
  </si>
  <si>
    <t>Left tracheo-esophageal groove and pre-tracheal dissection</t>
  </si>
  <si>
    <t>Extensive Invasion</t>
  </si>
  <si>
    <t>Right superior mediastinal tissue</t>
  </si>
  <si>
    <t>0.2cm</t>
  </si>
  <si>
    <t>classical, tall and microcarcinoma</t>
  </si>
  <si>
    <t>4.6 cm</t>
  </si>
  <si>
    <t>Right paratracheal lymph node</t>
  </si>
  <si>
    <t>0.3cm</t>
  </si>
  <si>
    <t>No definite vascular invasion Is noted</t>
  </si>
  <si>
    <t>Invades:perithyroidal soft tissue</t>
  </si>
  <si>
    <t>No identified</t>
  </si>
  <si>
    <t>Invades:extrathyroidal adipose tissue, Focal</t>
  </si>
  <si>
    <t>No definite capsular invasion is noted</t>
  </si>
  <si>
    <t>Right tracheo-esophageal grove and pre-tracheal lymph node, Right neck nodes levels three and four</t>
  </si>
  <si>
    <t>4.9 cm</t>
  </si>
  <si>
    <t>0.55 cm</t>
  </si>
  <si>
    <t>Invades:perithyroidal soft tissue and focally skeletal muscle</t>
  </si>
  <si>
    <t>4 cm</t>
  </si>
  <si>
    <t>1.1cm</t>
  </si>
  <si>
    <t>invades : fibroadipose tissue</t>
  </si>
  <si>
    <t>Tumor is noted very close (&lt; one high power field) from the inked margin</t>
  </si>
  <si>
    <t>Left neck level six and seven</t>
  </si>
  <si>
    <t>microcarcinoma</t>
  </si>
  <si>
    <t>0.9 cm</t>
  </si>
  <si>
    <t>Follicular variant with oncocytic features</t>
  </si>
  <si>
    <t>Tumor is noted focally at the cauterized margin</t>
  </si>
  <si>
    <t>0.9cm</t>
  </si>
  <si>
    <t>Areas suggestive but not diagnostic</t>
  </si>
  <si>
    <t>Invades the extrathyroidal fibroadipose tissue</t>
  </si>
  <si>
    <t>None identified</t>
  </si>
  <si>
    <t>Invades:perithyroidal adipose tissue and parathyroid gland</t>
  </si>
  <si>
    <t>left side</t>
  </si>
  <si>
    <t>Positive for tumor</t>
  </si>
  <si>
    <t>Numerous foci</t>
  </si>
  <si>
    <t>Invades: parathyroid fibroadipose tissue</t>
  </si>
  <si>
    <t>Tumor is present at the anterior margin.</t>
  </si>
  <si>
    <t>Right neck level three, Right neck level four, Central compartment neck</t>
  </si>
  <si>
    <t>0.5cm</t>
  </si>
  <si>
    <t>5.2 cm</t>
  </si>
  <si>
    <t>Invades:peri-thyroid fibroadipose tissue</t>
  </si>
  <si>
    <t>Pre-laryngeal level six, Left neck contents, level three and four</t>
  </si>
  <si>
    <t>Invades:perithyroidal fibroadipose tissue</t>
  </si>
  <si>
    <t>Invades:fibroadipose tissue</t>
  </si>
  <si>
    <t>Tumor is present at the inked and cauterized margin.</t>
  </si>
  <si>
    <t>Right neck level 5-B, Right neck levels 2-A and level 3, Right paratracheal, Left paratracheal</t>
  </si>
  <si>
    <t>Invades:Perithyroidal adipose tissue</t>
  </si>
  <si>
    <t>Invades:peithyroidal tissue</t>
  </si>
  <si>
    <t>Tumor is present focally at the inked posterior margin</t>
  </si>
  <si>
    <t>1.8 x 1.2 cm</t>
  </si>
  <si>
    <t>2.1 x 1.9 cm</t>
  </si>
  <si>
    <t>Multi-focal</t>
  </si>
  <si>
    <t>Bilateral, level VI</t>
  </si>
  <si>
    <t>Tumor abut resection margin</t>
  </si>
  <si>
    <t>Periglandular and peritracheal</t>
  </si>
  <si>
    <t>Multi-focal: No</t>
  </si>
  <si>
    <t>Focally present</t>
  </si>
  <si>
    <t>Multi focal</t>
  </si>
  <si>
    <t>PRESENT</t>
  </si>
  <si>
    <t>favor into fibrous tissue</t>
  </si>
  <si>
    <t>Unencapsulated, Locally invasive, Non-invasive</t>
  </si>
  <si>
    <t>oncocytic type</t>
  </si>
  <si>
    <t>3.7 cm</t>
  </si>
  <si>
    <t>Locally invasive</t>
  </si>
  <si>
    <t>oncocytic or oxyphilic variant</t>
  </si>
  <si>
    <t>2.7cm</t>
  </si>
  <si>
    <t>mixed solid and follicular variant with oncocytic change</t>
  </si>
  <si>
    <t>pNO</t>
  </si>
  <si>
    <t>Present- extent minimal</t>
  </si>
  <si>
    <t>2.0cm</t>
  </si>
  <si>
    <t>5.4cm</t>
  </si>
  <si>
    <t>2.3cm</t>
  </si>
  <si>
    <t>9.6cm</t>
  </si>
  <si>
    <t>Present, focal extent (less than 4 vessels)</t>
  </si>
  <si>
    <t>2.9cm</t>
  </si>
  <si>
    <t>Level VI (pretracheal, paratracheal and prelaryngeal /Delphian)</t>
  </si>
  <si>
    <t>6.3cm</t>
  </si>
  <si>
    <t>Present, widely invasive</t>
  </si>
  <si>
    <t>4.0cm</t>
  </si>
  <si>
    <t>bilateral neck level VI and VII, right neck level III and IV</t>
  </si>
  <si>
    <t>Warthin-like variant</t>
  </si>
  <si>
    <t>5.0cm</t>
  </si>
  <si>
    <t>1.4cm</t>
  </si>
  <si>
    <t>4.1cm</t>
  </si>
  <si>
    <t>1.9cm</t>
  </si>
  <si>
    <t>cervical nodes</t>
  </si>
  <si>
    <t>Unifocal</t>
  </si>
  <si>
    <t>level VI (pretracheal, paratracheal, and prelaryngeal/Delphian) nodes</t>
  </si>
  <si>
    <t>with tall cell features</t>
  </si>
  <si>
    <t>left inferior pole</t>
  </si>
  <si>
    <t>Level VI (pretracheal, paratracheal, and prelaryngeal/Delphian) nodes</t>
  </si>
  <si>
    <t>immediately adjacent to thyroid</t>
  </si>
  <si>
    <t>Present: multifocal intrathyroidal psammoma bodies</t>
  </si>
  <si>
    <t>ABSENT</t>
  </si>
  <si>
    <t>UNINVOLVED</t>
  </si>
  <si>
    <t>N1A</t>
  </si>
  <si>
    <t>with focal solid areas</t>
  </si>
  <si>
    <t>9.4 cm</t>
  </si>
  <si>
    <t>No definitive lymphovascular invasion identified.</t>
  </si>
  <si>
    <t>Negative resection margins.</t>
  </si>
  <si>
    <t>4.5 x 3.0 x 3.0 cm</t>
  </si>
  <si>
    <t>Right paratracheal level 6</t>
  </si>
  <si>
    <t>Right paratracheal nodes, level 6</t>
  </si>
  <si>
    <t>&lt;1 mm</t>
  </si>
  <si>
    <t>Partially encapsulated</t>
  </si>
  <si>
    <t>Negative (R0)</t>
  </si>
  <si>
    <t>Focal capsular invasion</t>
  </si>
  <si>
    <t>Negative for neoplasm</t>
  </si>
  <si>
    <t>Present, widely invaded</t>
  </si>
  <si>
    <t>Left side</t>
  </si>
  <si>
    <t>3.1 x 1.5 x 1.1 cm</t>
  </si>
  <si>
    <t>Level 2-4</t>
  </si>
  <si>
    <t>Less than 4 vessels</t>
  </si>
  <si>
    <t>Central cervical lymph nodes</t>
  </si>
  <si>
    <t>3.5 mm</t>
  </si>
  <si>
    <t>papillary and follicular variant</t>
  </si>
  <si>
    <t>Extremely close, less than 0.5 mm</t>
  </si>
  <si>
    <t>2.7 cm</t>
  </si>
  <si>
    <t>Pretracheal</t>
  </si>
  <si>
    <t>Focally present at the inked resection margins</t>
  </si>
  <si>
    <t>6.8 cm</t>
  </si>
  <si>
    <t>Left paratracheal nodes, Pretracheal lymph nodes</t>
  </si>
  <si>
    <t>1.9 cm</t>
  </si>
  <si>
    <t>N1B</t>
  </si>
  <si>
    <t>8.2 cm</t>
  </si>
  <si>
    <t>Present (to soft tissue, minimal extent)</t>
  </si>
  <si>
    <t>1.5 x 2.2 x 5.0</t>
  </si>
  <si>
    <t>TCGA-BJ-A0Z9</t>
  </si>
  <si>
    <t>TCGA-BJ-A0ZA</t>
  </si>
  <si>
    <t>TCGA-BJ-A0ZC</t>
  </si>
  <si>
    <t>TCGA-BJ-A0ZH</t>
  </si>
  <si>
    <t>TCGA-BJ-A0ZJ</t>
  </si>
  <si>
    <t>TCGA-BJ-A18Y</t>
  </si>
  <si>
    <t>TCGA-BJ-A18Z</t>
  </si>
  <si>
    <t>TCGA-BJ-A191</t>
  </si>
  <si>
    <t>TCGA-BJ-A192</t>
  </si>
  <si>
    <t>TCGA-BJ-A28R</t>
  </si>
  <si>
    <t>TCGA-BJ-A28S</t>
  </si>
  <si>
    <t>TCGA-BJ-A28T</t>
  </si>
  <si>
    <t>TCGA-BJ-A28V</t>
  </si>
  <si>
    <t>TCGA-BJ-A28X</t>
  </si>
  <si>
    <t>TCGA-BJ-A28Z</t>
  </si>
  <si>
    <t>TCGA-BJ-A290</t>
  </si>
  <si>
    <t>TCGA-BJ-A291</t>
  </si>
  <si>
    <t>TCGA-BJ-A2N7</t>
  </si>
  <si>
    <t>TCGA-BJ-A2N8</t>
  </si>
  <si>
    <t>TCGA-BJ-A2N9</t>
  </si>
  <si>
    <t>TCGA-BJ-A2NA</t>
  </si>
  <si>
    <t>TCGA-BJ-A2P4</t>
  </si>
  <si>
    <t>TCGA-BJ-A3EZ</t>
  </si>
  <si>
    <t>TCGA-BJ-A3F0</t>
  </si>
  <si>
    <t>TCGA-BJ-A3PR</t>
  </si>
  <si>
    <t>TCGA-BJ-A3PT</t>
  </si>
  <si>
    <t>TCGA-BJ-A3PU</t>
  </si>
  <si>
    <t>TCGA-BJ-A45D</t>
  </si>
  <si>
    <t>TCGA-BJ-A45E</t>
  </si>
  <si>
    <t>TCGA-BJ-A45G</t>
  </si>
  <si>
    <t>TCGA-BJ-A45H</t>
  </si>
  <si>
    <t>TCGA-BJ-A45I</t>
  </si>
  <si>
    <t>TCGA-BJ-A45J</t>
  </si>
  <si>
    <t>TCGA-BJ-A45K</t>
  </si>
  <si>
    <t>TCGA-BJ-A4O8</t>
  </si>
  <si>
    <t>TCGA-BJ-A4O9</t>
  </si>
  <si>
    <t>TCGA-DE-A0Y2</t>
  </si>
  <si>
    <t>TCGA-DE-A2OL</t>
  </si>
  <si>
    <t>TCGA-DE-A3KN</t>
  </si>
  <si>
    <t>TCGA-DE-A4M9</t>
  </si>
  <si>
    <t>TCGA-DE-A4MA</t>
  </si>
  <si>
    <t>TCGA-DE-A4MC</t>
  </si>
  <si>
    <t>TCGA-DE-A4MD</t>
  </si>
  <si>
    <t>TCGA-DE-A69J</t>
  </si>
  <si>
    <t>TCGA-DJ-A13L</t>
  </si>
  <si>
    <t>TCGA-DJ-A13M</t>
  </si>
  <si>
    <t>TCGA-DJ-A13O</t>
  </si>
  <si>
    <t>TCGA-DJ-A13R</t>
  </si>
  <si>
    <t>TCGA-DJ-A13S</t>
  </si>
  <si>
    <t>TCGA-DJ-A13T</t>
  </si>
  <si>
    <t>TCGA-DJ-A13U</t>
  </si>
  <si>
    <t>TCGA-DJ-A13V</t>
  </si>
  <si>
    <t>TCGA-DJ-A13W</t>
  </si>
  <si>
    <t>TCGA-DJ-A13X</t>
  </si>
  <si>
    <t>TCGA-DJ-A1QG</t>
  </si>
  <si>
    <t>TCGA-DJ-A1QH</t>
  </si>
  <si>
    <t>TCGA-DJ-A1QL</t>
  </si>
  <si>
    <t>TCGA-DJ-A1QM</t>
  </si>
  <si>
    <t>TCGA-DJ-A1QN</t>
  </si>
  <si>
    <t>TCGA-DJ-A1QO</t>
  </si>
  <si>
    <t>TCGA-DJ-A1QQ</t>
  </si>
  <si>
    <t>TCGA-DJ-A2PN</t>
  </si>
  <si>
    <t>TCGA-DJ-A2PP</t>
  </si>
  <si>
    <t>TCGA-DJ-A2PQ</t>
  </si>
  <si>
    <t>TCGA-DJ-A2PR</t>
  </si>
  <si>
    <t>TCGA-DJ-A2PS</t>
  </si>
  <si>
    <t>TCGA-DJ-A2PV</t>
  </si>
  <si>
    <t>TCGA-DJ-A2PW</t>
  </si>
  <si>
    <t>TCGA-DJ-A2PX</t>
  </si>
  <si>
    <t>TCGA-DJ-A2PY</t>
  </si>
  <si>
    <t>TCGA-DJ-A2PZ</t>
  </si>
  <si>
    <t>TCGA-DJ-A2Q0</t>
  </si>
  <si>
    <t>TCGA-DJ-A2Q1</t>
  </si>
  <si>
    <t>TCGA-DJ-A2Q2</t>
  </si>
  <si>
    <t>TCGA-DJ-A2Q3</t>
  </si>
  <si>
    <t>TCGA-DJ-A2Q5</t>
  </si>
  <si>
    <t>TCGA-DJ-A2Q6</t>
  </si>
  <si>
    <t>TCGA-DJ-A2Q7</t>
  </si>
  <si>
    <t>TCGA-DJ-A2Q8</t>
  </si>
  <si>
    <t>TCGA-DJ-A2QA</t>
  </si>
  <si>
    <t>TCGA-DJ-A2QB</t>
  </si>
  <si>
    <t>TCGA-DJ-A2QC</t>
  </si>
  <si>
    <t>TCGA-DJ-A3UK</t>
  </si>
  <si>
    <t>TCGA-DJ-A3UM</t>
  </si>
  <si>
    <t>TCGA-DJ-A3UN</t>
  </si>
  <si>
    <t>TCGA-DJ-A3UO</t>
  </si>
  <si>
    <t>TCGA-DJ-A3UQ</t>
  </si>
  <si>
    <t>TCGA-DJ-A3UR</t>
  </si>
  <si>
    <t>TCGA-DJ-A3US</t>
  </si>
  <si>
    <t>TCGA-DJ-A3UT</t>
  </si>
  <si>
    <t>TCGA-DJ-A3UU</t>
  </si>
  <si>
    <t>TCGA-DJ-A3UV</t>
  </si>
  <si>
    <t>TCGA-DJ-A3UX</t>
  </si>
  <si>
    <t>TCGA-DJ-A3UY</t>
  </si>
  <si>
    <t>TCGA-DJ-A3UZ</t>
  </si>
  <si>
    <t>TCGA-DJ-A3V2</t>
  </si>
  <si>
    <t>TCGA-DJ-A3V3</t>
  </si>
  <si>
    <t>TCGA-DJ-A3V5</t>
  </si>
  <si>
    <t>TCGA-DJ-A3V6</t>
  </si>
  <si>
    <t>TCGA-DJ-A3V8</t>
  </si>
  <si>
    <t>TCGA-DJ-A3V9</t>
  </si>
  <si>
    <t>TCGA-DJ-A3VB</t>
  </si>
  <si>
    <t>TCGA-DJ-A3VD</t>
  </si>
  <si>
    <t>TCGA-DJ-A3VE</t>
  </si>
  <si>
    <t>TCGA-DJ-A3VF</t>
  </si>
  <si>
    <t>TCGA-DJ-A3VG</t>
  </si>
  <si>
    <t>TCGA-DJ-A3VJ</t>
  </si>
  <si>
    <t>TCGA-DJ-A3VK</t>
  </si>
  <si>
    <t>TCGA-DJ-A3VL</t>
  </si>
  <si>
    <t>TCGA-DJ-A3VM</t>
  </si>
  <si>
    <t>TCGA-DJ-A4UL</t>
  </si>
  <si>
    <t>TCGA-DJ-A4UQ</t>
  </si>
  <si>
    <t>TCGA-DJ-A4UW</t>
  </si>
  <si>
    <t>TCGA-DJ-A4V0</t>
  </si>
  <si>
    <t>TCGA-DJ-A4V2</t>
  </si>
  <si>
    <t>TCGA-DJ-A4V4</t>
  </si>
  <si>
    <t>TCGA-DJ-A4V5</t>
  </si>
  <si>
    <t>TCGA-DO-A1K0</t>
  </si>
  <si>
    <t>TCGA-E3-A3DZ</t>
  </si>
  <si>
    <t>TCGA-E3-A3E3</t>
  </si>
  <si>
    <t>TCGA-E8-A242</t>
  </si>
  <si>
    <t>TCGA-E8-A2JQ</t>
  </si>
  <si>
    <t>TCGA-E8-A419</t>
  </si>
  <si>
    <t>TCGA-E8-A432</t>
  </si>
  <si>
    <t>Procurement Date:</t>
  </si>
  <si>
    <t>TCGA-EL-A3D5</t>
  </si>
  <si>
    <t>TCGA-EL-A3GQ</t>
  </si>
  <si>
    <t>TCGA-EL-A3N2</t>
  </si>
  <si>
    <t>TCGA-EL-A4K0</t>
  </si>
  <si>
    <t>TCGA-EL-A4K1</t>
  </si>
  <si>
    <t>TCGA-EL-A4K2</t>
  </si>
  <si>
    <t>TCGA-EL-A4K4</t>
  </si>
  <si>
    <t>TCGA-EL-A4K9</t>
  </si>
  <si>
    <t>TCGA-EL-A4KD</t>
  </si>
  <si>
    <t>TCGA-EL-A4KG</t>
  </si>
  <si>
    <t>TCGA-EL-A4KH</t>
  </si>
  <si>
    <t>TCGA-EL-A4KI</t>
  </si>
  <si>
    <t>TCGA-EM-A1CU</t>
  </si>
  <si>
    <t>TCGA-EM-A1CV</t>
  </si>
  <si>
    <t>TCGA-EM-A1CW</t>
  </si>
  <si>
    <t>TCGA-EM-A1YA</t>
  </si>
  <si>
    <t>TCGA-EM-A1YB</t>
  </si>
  <si>
    <t>TCGA-EM-A22I</t>
  </si>
  <si>
    <t>TCGA-EM-A22J</t>
  </si>
  <si>
    <t>TCGA-EM-A22K</t>
  </si>
  <si>
    <t>TCGA-EM-A22L</t>
  </si>
  <si>
    <t>TCGA-EM-A22M</t>
  </si>
  <si>
    <t>TCGA-EM-A22N</t>
  </si>
  <si>
    <t>TCGA-EM-A22P</t>
  </si>
  <si>
    <t>TCGA-EM-A22Q</t>
  </si>
  <si>
    <t>TCGA-EM-A2CJ</t>
  </si>
  <si>
    <t>TCGA-EM-A2CK</t>
  </si>
  <si>
    <t>TCGA-EM-A2CL</t>
  </si>
  <si>
    <t>TCGA-EM-A2CM</t>
  </si>
  <si>
    <t>TCGA-EM-A2CO</t>
  </si>
  <si>
    <t>TCGA-EM-A2CP</t>
  </si>
  <si>
    <t>TCGA-EM-A2CQ</t>
  </si>
  <si>
    <t>TCGA-EM-A2CS</t>
  </si>
  <si>
    <t>TCGA-EM-A2CT</t>
  </si>
  <si>
    <t>TCGA-EM-A2CU</t>
  </si>
  <si>
    <t>TCGA-EM-A2OV</t>
  </si>
  <si>
    <t>TCGA-EM-A2OW</t>
  </si>
  <si>
    <t>TCGA-EM-A2OX</t>
  </si>
  <si>
    <t>TCGA-EM-A2OY</t>
  </si>
  <si>
    <t>TCGA-EM-A2OZ</t>
  </si>
  <si>
    <t>TCGA-EM-A2P0</t>
  </si>
  <si>
    <t>TCGA-EM-A2P1</t>
  </si>
  <si>
    <t>TCGA-EM-A2P2</t>
  </si>
  <si>
    <t>TCGA-EM-A2P3</t>
  </si>
  <si>
    <t>TCGA-EM-A3AI</t>
  </si>
  <si>
    <t>TCGA-EM-A3AJ</t>
  </si>
  <si>
    <t>TCGA-EM-A3AK</t>
  </si>
  <si>
    <t>TCGA-EM-A3AL</t>
  </si>
  <si>
    <t>TCGA-ET-A25L</t>
  </si>
  <si>
    <t>TCGA-ET-A25M</t>
  </si>
  <si>
    <t>TCGA-ET-A25R</t>
  </si>
  <si>
    <t>TCGA-ET-A2MY</t>
  </si>
  <si>
    <t>TCGA-ET-A2MZ</t>
  </si>
  <si>
    <t>TCGA-ET-A2N0</t>
  </si>
  <si>
    <t>TCGA-ET-A2N1</t>
  </si>
  <si>
    <t>TCGA-ET-A3BO</t>
  </si>
  <si>
    <t>TCGA-ET-A3BS</t>
  </si>
  <si>
    <t>TCGA-ET-A3BW</t>
  </si>
  <si>
    <t>TCGA-ET-A3BX</t>
  </si>
  <si>
    <t>TCGA-ET-A3DT</t>
  </si>
  <si>
    <t>TCGA-ET-A40P</t>
  </si>
  <si>
    <t>TCGA-ET-A40Q</t>
  </si>
  <si>
    <t>TCGA-ET-A40R</t>
  </si>
  <si>
    <t>TCGA-ET-A40S</t>
  </si>
  <si>
    <t>TCGA-ET-A40T</t>
  </si>
  <si>
    <t>TCGA-ET-A4KQ</t>
  </si>
  <si>
    <t>TCGA-FE-A231</t>
  </si>
  <si>
    <t>TCGA-FY-A3BL</t>
  </si>
  <si>
    <t>TCGA-FY-A3I5</t>
  </si>
  <si>
    <t>TCGA-FY-A3NM</t>
  </si>
  <si>
    <t>TCGA-FY-A3NN</t>
  </si>
  <si>
    <t>TCGA-FY-A3NP</t>
  </si>
  <si>
    <t>TCGA-FY-A3ON</t>
  </si>
  <si>
    <t>TCGA-FY-A3R7</t>
  </si>
  <si>
    <t>TCGA-FY-A3R8</t>
  </si>
  <si>
    <t>TCGA-FY-A3R9</t>
  </si>
  <si>
    <t>TCGA-FY-A3RA</t>
  </si>
  <si>
    <t>TCGA-FY-A3TY</t>
  </si>
  <si>
    <t>TCGA-FY-A3W9</t>
  </si>
  <si>
    <t>TCGA-FY-A3WA</t>
  </si>
  <si>
    <t>TCGA-FY-A3YR</t>
  </si>
  <si>
    <t>TCGA-FY-A40M</t>
  </si>
  <si>
    <t>TCGA-FY-A4B0</t>
  </si>
  <si>
    <t>TCGA-FY-A4B3</t>
  </si>
  <si>
    <t>TCGA-FY-A76V</t>
  </si>
  <si>
    <t>TCGA-GE-A2C6</t>
  </si>
  <si>
    <t>TCGA-H2-A26U</t>
  </si>
  <si>
    <t>TCGA-H2-A2K9</t>
  </si>
  <si>
    <t>TCGA-H2-A3RI</t>
  </si>
  <si>
    <t>TCGA-H2-A421</t>
  </si>
  <si>
    <t>TCGA-H2-A422</t>
  </si>
  <si>
    <t>TCGA-IM-A41Y</t>
  </si>
  <si>
    <t>TCGA-IM-A41Z</t>
  </si>
  <si>
    <t>TCGA-IM-A420</t>
  </si>
  <si>
    <t>TCGA-J8-A3NZ</t>
  </si>
  <si>
    <t>TCGA-J8-A3O1</t>
  </si>
  <si>
    <t>TCGA-J8-A3O2</t>
  </si>
  <si>
    <t>TCGA-J8-A3YE</t>
  </si>
  <si>
    <t>TCGA-J8-A3YH</t>
  </si>
  <si>
    <t>TCGA-MK-A4N6</t>
  </si>
  <si>
    <t>TCGA-MK-A84Z</t>
  </si>
  <si>
    <t>TCGA-E8-A413</t>
  </si>
  <si>
    <t>TCGA-E8-A414</t>
  </si>
  <si>
    <t>TCGA-E8-A415</t>
  </si>
  <si>
    <t>TCGA-E8-A416</t>
  </si>
  <si>
    <t>TCGA-E8-A433</t>
  </si>
  <si>
    <t>TCGA-E8-A434</t>
  </si>
  <si>
    <t>TCGA-E8-A436</t>
  </si>
  <si>
    <t>TCGA-E8-A437</t>
  </si>
  <si>
    <t>TCGA-E8-A438</t>
  </si>
  <si>
    <t>TCGA-E8-A44K</t>
  </si>
  <si>
    <t>TCGA-E8-A44M</t>
  </si>
  <si>
    <t>TCGA-EL-A4K6</t>
  </si>
  <si>
    <t>TCGA-EM-A3AN</t>
  </si>
  <si>
    <t>TCGA-EM-A3AO</t>
  </si>
  <si>
    <t>TCGA-EM-A3AP</t>
  </si>
  <si>
    <t>TCGA-EM-A3AQ</t>
  </si>
  <si>
    <t>TCGA-EM-A3AR</t>
  </si>
  <si>
    <t>TCGA-EM-A3FJ</t>
  </si>
  <si>
    <t>TCGA-EM-A3FK</t>
  </si>
  <si>
    <t>TCGA-EM-A3FL</t>
  </si>
  <si>
    <t>TCGA-EM-A3FM</t>
  </si>
  <si>
    <t>TCGA-EM-A3FN</t>
  </si>
  <si>
    <t>TCGA-EM-A3FO</t>
  </si>
  <si>
    <t>TCGA-EM-A3FP</t>
  </si>
  <si>
    <t>TCGA-EM-A3FQ</t>
  </si>
  <si>
    <t>TCGA-EM-A3FR</t>
  </si>
  <si>
    <t>TCGA-EM-A3O3</t>
  </si>
  <si>
    <t>TCGA-EM-A3O6</t>
  </si>
  <si>
    <t>TCGA-EM-A3O7</t>
  </si>
  <si>
    <t>TCGA-EM-A3O8</t>
  </si>
  <si>
    <t>TCGA-EM-A3O9</t>
  </si>
  <si>
    <t>TCGA-EM-A3OA</t>
  </si>
  <si>
    <t>TCGA-EM-A3OB</t>
  </si>
  <si>
    <t>TCGA-EM-A3ST</t>
  </si>
  <si>
    <t>TCGA-EM-A3SU</t>
  </si>
  <si>
    <t>TCGA-EM-A3SX</t>
  </si>
  <si>
    <t>TCGA-EM-A3SY</t>
  </si>
  <si>
    <t>TCGA-EM-A3SZ</t>
  </si>
  <si>
    <t>TCGA-EM-A4FH</t>
  </si>
  <si>
    <t>TCGA-EM-A4FK</t>
  </si>
  <si>
    <t>TCGA-EM-A4FM</t>
  </si>
  <si>
    <t>TCGA-EM-A4FN</t>
  </si>
  <si>
    <t>TCGA-EM-A4FO</t>
  </si>
  <si>
    <t>TCGA-EM-A4FQ</t>
  </si>
  <si>
    <t>TCGA-EM-A4FR</t>
  </si>
  <si>
    <t>TCGA-EM-A4FV</t>
  </si>
  <si>
    <t>TCGA-EM-A4G1</t>
  </si>
  <si>
    <t>TCGA-FY-A2QD</t>
  </si>
  <si>
    <t>TCGA-IM-A4EB</t>
  </si>
  <si>
    <t>TCGA-KS-A4I1</t>
  </si>
  <si>
    <t>TCGA-KS-A4I3</t>
  </si>
  <si>
    <t>TCGA-KS-A4I5</t>
  </si>
  <si>
    <t>TCGA-KS-A4I7</t>
  </si>
  <si>
    <t>TCGA-KS-A4IC</t>
  </si>
  <si>
    <t>TCGA-KS-A4ID</t>
  </si>
  <si>
    <t>TCGA-L6-A4EP</t>
  </si>
  <si>
    <t>TCGA-L6-A4EQ</t>
  </si>
  <si>
    <t>TCGA-L6-A4ET</t>
  </si>
  <si>
    <t>TCGA-L6-A4EU</t>
  </si>
  <si>
    <t>TCGA-MK-A4N7</t>
  </si>
  <si>
    <t>TCGA-MK-A4N9</t>
  </si>
  <si>
    <t>IHC</t>
  </si>
  <si>
    <t>Level VI</t>
  </si>
  <si>
    <t>1x0.7x0.7 cm</t>
  </si>
  <si>
    <t>2.5x2x2</t>
  </si>
  <si>
    <t>1.5 x 1.5 x 1.3 cm</t>
  </si>
  <si>
    <t>2 x 1.5 x 1.5 cm</t>
  </si>
  <si>
    <t>1 x 1 x 0.5 cm</t>
  </si>
  <si>
    <t>6.2 cm</t>
  </si>
  <si>
    <t>Present, extent widely Invasive</t>
  </si>
  <si>
    <t>3.6cm</t>
  </si>
  <si>
    <t>Unencapsulated</t>
  </si>
  <si>
    <t>4.2cm</t>
  </si>
  <si>
    <t>4.8cm</t>
  </si>
  <si>
    <t>Present, extent widely invasive.</t>
  </si>
  <si>
    <t>4.5cm</t>
  </si>
  <si>
    <t>Present extent minimal</t>
  </si>
  <si>
    <t>follicular variant with focal trabecular growth and oncocytic change</t>
  </si>
  <si>
    <t>4.7cm</t>
  </si>
  <si>
    <t>Right neck, right paratracheal</t>
  </si>
  <si>
    <t>Cribriform without morules</t>
  </si>
  <si>
    <t>5.1cm</t>
  </si>
  <si>
    <t>NEGATIVE</t>
  </si>
  <si>
    <t>Positive ( Right Lobe)</t>
  </si>
  <si>
    <t>Isthmus, Right Central neck contents, Left Central neck contents</t>
  </si>
  <si>
    <t>1.1 x 1.1 x 1.0 cm</t>
  </si>
  <si>
    <t>Present: Multiple foci</t>
  </si>
  <si>
    <t>Tumor is present focally at black Inked anterior margin</t>
  </si>
  <si>
    <t>less than 45</t>
  </si>
  <si>
    <t>Level IV</t>
  </si>
  <si>
    <t>Anterior aspect of specimen</t>
  </si>
  <si>
    <t>BRAF, NRAS61, HRAS61, KRAS12/13, RET/PTC</t>
  </si>
  <si>
    <t>LEVELS 2 AND 4</t>
  </si>
  <si>
    <t>columnar cell variant</t>
  </si>
  <si>
    <t>ONCOCYTIC VARIANT</t>
  </si>
  <si>
    <t>BRAF, NRAS61, HRAS61, KRAS12/13, and RET/PTC1, RET/PTC3 and PAX8/PPARg rearrangements</t>
  </si>
  <si>
    <t>Central compartment lymph nodes</t>
  </si>
  <si>
    <t>RET/PTC1 rearrangement, BRAF, NRAS61, HRAS61, KRAS12/13 and RET/PTC3 rearrangements</t>
  </si>
  <si>
    <t>with predominant follicular growth</t>
  </si>
  <si>
    <t>BRAF, NRAS61, HRAS61, KRAS12/13 and RET/PTC1 and RET/PTC3 rearrangements</t>
  </si>
  <si>
    <t>Mutations in BRAF, NRAS61, HRAS61, KRAS12/13, and RET/PTC1, RET/PTC3 and PAX8/PPARg rearrangements</t>
  </si>
  <si>
    <t>No capsular or angiolymphatic invasion</t>
  </si>
  <si>
    <t>BRAF codon 600 mutation, NRAS61, HRAS61, KRAS12/13 and RET/PTC1 and RET/PTC3 rearrangements</t>
  </si>
  <si>
    <t>DRAF</t>
  </si>
  <si>
    <t>p.V600E, c.099T&gt;A</t>
  </si>
  <si>
    <t>About 0.1 cm from margin</t>
  </si>
  <si>
    <t>p.V600E, C,1799T&gt;A</t>
  </si>
  <si>
    <t>focally abuts the black inked posterior margin</t>
  </si>
  <si>
    <t>follicular and solid</t>
  </si>
  <si>
    <t>n/a</t>
  </si>
  <si>
    <t>usual type, with focal oncocytic cytoplasmic features</t>
  </si>
  <si>
    <t>classical type with tall cell features</t>
  </si>
  <si>
    <t>single focus</t>
  </si>
  <si>
    <t>extrathyroid vascular invasion in small vessel</t>
  </si>
  <si>
    <t>&lt; 1 mm</t>
  </si>
  <si>
    <t>Posterior margin</t>
  </si>
  <si>
    <t>microcarcinoma with tall cell features</t>
  </si>
  <si>
    <t>Microcarcinoma, Classical, Follicular</t>
  </si>
  <si>
    <t>Very focal</t>
  </si>
  <si>
    <t>Tumor is less than 1 mm from the inked margin.</t>
  </si>
  <si>
    <t>classical type with oncocytic features</t>
  </si>
  <si>
    <t>less than 0.5 mm</t>
  </si>
  <si>
    <t>Delphian node, Left low jugular node</t>
  </si>
  <si>
    <t>Focally at the inked anterior margin</t>
  </si>
  <si>
    <t>follicular variant, infiltrative</t>
  </si>
  <si>
    <t>Pretracheal and superior mediastinal lymph nodes, Right paratracheal node</t>
  </si>
  <si>
    <t>One focus of vascular invasion is noted</t>
  </si>
  <si>
    <t>Right paratracheal lymph nodes, Left paratracheal lymph nodes</t>
  </si>
  <si>
    <t>Diffuse sclerosing</t>
  </si>
  <si>
    <t>Two foci of vascular Invasion present.</t>
  </si>
  <si>
    <t>Right paratracheal lymph nodes, Left neck dissection level 3, Left neck dissection level 4, Delphian lymph node, Central compartment neck nodes</t>
  </si>
  <si>
    <t>posterior margin</t>
  </si>
  <si>
    <t>Delphian lymph node, central compartment lymph node, right para-esophageal lymph node</t>
  </si>
  <si>
    <t>Central neck, left central neck, left level 2, 3, 4</t>
  </si>
  <si>
    <t>No angiolymphatic invasion is identified.</t>
  </si>
  <si>
    <t>No extension of the carcinoma beyond the thyroid gland is identified.</t>
  </si>
  <si>
    <t>No involvement of the surgical margin by the carcinoma is identified.</t>
  </si>
  <si>
    <t>FOLLICULAR VARIANT</t>
  </si>
  <si>
    <t>CONVENTIONAL TYPE</t>
  </si>
  <si>
    <t>RIGHT CENTRAL NECK</t>
  </si>
  <si>
    <t>Right and central, neck</t>
  </si>
  <si>
    <t>Left paratracheal node, Bilateral central neck</t>
  </si>
  <si>
    <t>WITH HIGHER-GRADE INSULAR AREAS AND NECROSIS</t>
  </si>
  <si>
    <t>classical (usual), follicular variant</t>
  </si>
  <si>
    <t xml:space="preserve"> </t>
  </si>
  <si>
    <t>mixed follicular and columnar cell variant with focal tall cell change and Warthin-like component</t>
  </si>
  <si>
    <t>follicular variant, oncocytic or oxyphilic variant</t>
  </si>
  <si>
    <t>immunohistochemistry</t>
  </si>
  <si>
    <t>Poorly differentiated thyroid carcinomas</t>
  </si>
  <si>
    <t>including insular carcinoma</t>
  </si>
  <si>
    <t>classical (usual), clear cell variant</t>
  </si>
  <si>
    <t>follicular variant, macrofollicular variant, oncocytic or oxyphilic variant</t>
  </si>
  <si>
    <t>Left lower neck, left tracheoesophageal node</t>
  </si>
  <si>
    <t>classical (usual), with hobnail cell change</t>
  </si>
  <si>
    <t>Follicular variant, solid variant, trabecular</t>
  </si>
  <si>
    <t>Right neck, left neck</t>
  </si>
  <si>
    <t>classical and follicular variant</t>
  </si>
  <si>
    <t>classical (usual) j Papillary carcinoma, follicular variant</t>
  </si>
  <si>
    <t>Level VI ( pretracheal, paratracheal and prelaryngeal/Delphian) lymph nodes</t>
  </si>
  <si>
    <t>classical (usual), Warthin-like variant, with focal tall cell (&lt;10%) and hobnail cell change (&lt;20%)</t>
  </si>
  <si>
    <t>Central compartment, bilateral and unilateral cervical lymph nodes</t>
  </si>
  <si>
    <t>Follicular variant, classical</t>
  </si>
  <si>
    <t>Level VI (pretracheal , paratracheal and prelaryngeal/Deiphian) lymph nodes</t>
  </si>
  <si>
    <t>posterior surgical margin</t>
  </si>
  <si>
    <t>deep margin</t>
  </si>
  <si>
    <t>conventional type</t>
  </si>
  <si>
    <t>less than 1.0 mm</t>
  </si>
  <si>
    <t>PAPILLARY CARCINOMA</t>
  </si>
  <si>
    <t>CERVICAL NODES</t>
  </si>
  <si>
    <t>1.4 CM</t>
  </si>
  <si>
    <t>2.5 CM</t>
  </si>
  <si>
    <t>MINIMAL</t>
  </si>
  <si>
    <t>focal invasion of tumor into the capsule is noted.</t>
  </si>
  <si>
    <t>Present, minimal.</t>
  </si>
  <si>
    <t>Superior midline lymph node, Additional superior midline node, Right central compartment</t>
  </si>
  <si>
    <t>Left paratracheal tissue, Central compartment, Left lateral jugular</t>
  </si>
  <si>
    <t>Involved inked surgical margin and beyond the capsule of the thyroid Into adjacent adipose tissue.</t>
  </si>
  <si>
    <t>Delphan lymph node</t>
  </si>
  <si>
    <t>Posterior resection margin (inked red)</t>
  </si>
  <si>
    <t>FOCAL</t>
  </si>
  <si>
    <t>NOT APPLICABLE</t>
  </si>
  <si>
    <t>PERFORMANCE</t>
  </si>
  <si>
    <t>CLASSIFICATION RESULT</t>
  </si>
  <si>
    <t>EXTRACTED INFORMATION FOR CLASSIFCATION</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</si>
  <si>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</si>
  <si>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</si>
  <si>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</si>
  <si>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</si>
  <si>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high</t>
  </si>
  <si>
    <t>low</t>
  </si>
  <si>
    <t>intermediate</t>
  </si>
  <si>
    <t>Intermediate</t>
  </si>
  <si>
    <t>HRAS</t>
  </si>
  <si>
    <t>conventional</t>
  </si>
  <si>
    <t>level VI</t>
  </si>
  <si>
    <t>N/A</t>
  </si>
  <si>
    <t>Central compartment</t>
  </si>
  <si>
    <t>TRANSCAPSULAR INVASION</t>
  </si>
  <si>
    <t>Conventional type</t>
  </si>
  <si>
    <t>HRAS61, BRAF, NRAS61, KRAS12/13, RET/PTC rearrangement</t>
  </si>
  <si>
    <t>0.28 cm</t>
  </si>
  <si>
    <t>Not involved</t>
  </si>
  <si>
    <t>BRAF V600E mutation</t>
  </si>
  <si>
    <t>Both of these foci are confined to the thyroid gland with no angiolymphatic or extrathyroidal extension.</t>
  </si>
  <si>
    <t>Molecular studies are being performed on both the foci and the results will follow in an addendum.</t>
  </si>
  <si>
    <t>Margins are free of tumor.</t>
  </si>
  <si>
    <t>Margin is &lt;0.1 cm from the margin</t>
  </si>
  <si>
    <t>Psammoma bodies in lymphatics considered positive for angiolymphatic invasion</t>
  </si>
  <si>
    <t>Conventional type with focal tall cell features</t>
  </si>
  <si>
    <t>Angiolymphatic invasion present</t>
  </si>
  <si>
    <t>Carcinoma focally extends to the surgical margin</t>
  </si>
  <si>
    <t>with dominant follicular growth pattern</t>
  </si>
  <si>
    <t>Central compartment, right lateral neck</t>
  </si>
  <si>
    <t>Papillary Carcinoma</t>
  </si>
  <si>
    <t>Oncocytic/Warthin-like</t>
  </si>
  <si>
    <t>Subcapsular</t>
  </si>
  <si>
    <t>PNX</t>
  </si>
  <si>
    <t>BRAF p.V600E, c.1798T&gt;A (Right), BRAF p.V600E, c.1799T&gt;A (Left)</t>
  </si>
  <si>
    <t>Level 6, left cervical</t>
  </si>
  <si>
    <t>2.4 x 2.2 x 1.3 cm</t>
  </si>
  <si>
    <t>superior thyroid pole, central</t>
  </si>
  <si>
    <t>Left peritracheal</t>
  </si>
  <si>
    <t>focally to 1 mm of the anterior and posterior margins of the right superior pole</t>
  </si>
  <si>
    <t>Right neck level 2B, central compartment right neck, right modified neck dissection levels 2, 3, 4</t>
  </si>
  <si>
    <t>Delphian, Left paratracheal</t>
  </si>
  <si>
    <t>Less than 0.2 mm</t>
  </si>
  <si>
    <t>Classical type, follicular variant and microcarcinomas</t>
  </si>
  <si>
    <t>Delphian node</t>
  </si>
  <si>
    <t>Right neck level two, Right neck level three, Right neck level four and five-B, Right level 6</t>
  </si>
  <si>
    <t>focally into peril-thyroid fibroadipose tissue</t>
  </si>
  <si>
    <t>Right neck contents level 2, Right neck contents level 3, Right neck contents level 4</t>
  </si>
  <si>
    <t>Right paratracheal tissue, Right level three and four lymph nodes, Left paratracheal tissue</t>
  </si>
  <si>
    <t>Left paratracheal, Left superior mediastinal, Right paratracheal</t>
  </si>
  <si>
    <t>Microcarcinoma with focal tall cell and columnar cell features</t>
  </si>
  <si>
    <t>Follicular, microcarcinoma</t>
  </si>
  <si>
    <t>No capsular invasion in the encapsulated nodule.</t>
  </si>
  <si>
    <t>One of the microcarcinoma invades extra-thyroid fibroadipose tissue.</t>
  </si>
  <si>
    <t>Three foci</t>
  </si>
  <si>
    <t>Microcarcinoma</t>
  </si>
  <si>
    <t>Right paratracheal node, Right superior mediastinal lymph node, Lymph node lateral to the right RLN, Right levels 3 and 4 lymph nodes, neck</t>
  </si>
  <si>
    <t>N1c</t>
  </si>
  <si>
    <t>Delphian nodes, Right Para-tracheal lymph node, Pre-tracheal tissue midline</t>
  </si>
  <si>
    <t>Focal extrathyroidal extension into the fibroadipose tissue</t>
  </si>
  <si>
    <t>4.1 cm</t>
  </si>
  <si>
    <t>3/18/2011</t>
  </si>
  <si>
    <t>Single focus</t>
  </si>
  <si>
    <t>Procurement Date</t>
  </si>
  <si>
    <t>Level II, Level III, Level IV, Paratracheal</t>
  </si>
  <si>
    <t>FOLLICULAR</t>
  </si>
  <si>
    <t>Multiple</t>
  </si>
  <si>
    <t>left perithyroidal, level 6 neck, level 2-5 left neck</t>
  </si>
  <si>
    <t>classical (usual), columnar cell variant, follicular variant</t>
  </si>
  <si>
    <t>Left paratracheal node</t>
  </si>
  <si>
    <t>Isthmic and left perithyroidal, right neck level II, right neck level III, right neck level IV</t>
  </si>
  <si>
    <t>Right jugular, right posterior triangle</t>
  </si>
  <si>
    <t>Apical node right posterior triangle, neck, right, neck, left</t>
  </si>
  <si>
    <t>Right neck and central paratracheal</t>
  </si>
  <si>
    <t>classical (usual), macrofollicular variant, microcarcinoma (occult, small or microscopic) variant</t>
  </si>
  <si>
    <t>Right neck level II, Right neck level IV, Central compartment</t>
  </si>
  <si>
    <t>Classical and follicular variant</t>
  </si>
  <si>
    <t>Level VI (pretracheal, paratracheal and Prelaryngeal/Delphian)</t>
  </si>
  <si>
    <t>Right jugular</t>
  </si>
  <si>
    <t>2.5 x 1.2 x 0.5 cm</t>
  </si>
  <si>
    <t>Left paratracheal, Left neck level four</t>
  </si>
  <si>
    <t>Right neck, right paratracheal, Delphian</t>
  </si>
  <si>
    <t>Classical (usual), follicular variant</t>
  </si>
  <si>
    <t>Uninvolved by carcinoma</t>
  </si>
  <si>
    <t>Right posterior triangle, Right lower posterior triangle, Right jugular chain, Right paratracheal</t>
  </si>
  <si>
    <t>Classical, cribriform-morular</t>
  </si>
  <si>
    <t>No definitive surgical margin Involvement by tumor, however, the tumor comes within less than 0.1 mm of the painted resection margin in numerous locations.</t>
  </si>
  <si>
    <t>Right Paratracheal</t>
  </si>
  <si>
    <t>classical, with focal Warthin-like and hobnail cell change, and cribriform-morular architecture</t>
  </si>
  <si>
    <t>BRCA1</t>
  </si>
  <si>
    <t>Right neck, right paratracheal, isthmic</t>
  </si>
  <si>
    <t>classical (usual), follicular variant, with focal tall cell change</t>
  </si>
  <si>
    <t>Classical (usual), follicular variant, other variant with focal tall cell change (&lt;5%)</t>
  </si>
  <si>
    <t>classical (usual) with focal tall cell change (&lt;5%)</t>
  </si>
  <si>
    <t>Right neck posterior triangle, Right neck jugular, Right paratracheal, Left paratracheal, Central neck</t>
  </si>
  <si>
    <t>Right anterior neck, Right Level III lymph nodes, Right central neck tissue, Right Level III and IV lymph nodes, Superior central</t>
  </si>
  <si>
    <t>Negative for carcinoma</t>
  </si>
  <si>
    <t>No lymphovascular invasion identified.</t>
  </si>
  <si>
    <t>Classical (usual), Follicular</t>
  </si>
  <si>
    <t>Present, minimal extent</t>
  </si>
  <si>
    <t>R1</t>
  </si>
  <si>
    <t xml:space="preserve"> focally present at the inked margin in part B</t>
  </si>
  <si>
    <t>pNb</t>
  </si>
  <si>
    <t>Focally Present</t>
  </si>
  <si>
    <t>Level VI (pretracheal, paratracheal, and prelaryngeal/Delphian) lymph nodes</t>
  </si>
  <si>
    <t>Diffuse sclerosing variant</t>
  </si>
  <si>
    <t>Conventional and follicular variant</t>
  </si>
  <si>
    <t>Within 1 mm</t>
  </si>
  <si>
    <t>Classical (usual), Diffuse sclerosing variant Tall cell variant</t>
  </si>
  <si>
    <t>Central compartment, right paratracheal, anterior mediastinal, right neck, left anterior neck, left posterior neck</t>
  </si>
  <si>
    <t>Perithyroidal, cervical (Levels I, II, III, IV, V) or retropharyngeal or superior mediastinal lymph nodes (Level VII)</t>
  </si>
  <si>
    <t>Intracystic</t>
  </si>
  <si>
    <t>Central Neck Contents, soft tissue, central neck</t>
  </si>
  <si>
    <t>Uninvolved by carcinoma (tumor closely approaches but is not present at inked margin)</t>
  </si>
  <si>
    <t>Right parotid, right paratracheal neck, left paratracheal neck, right neck</t>
  </si>
  <si>
    <t>CLASSICAL</t>
  </si>
  <si>
    <t>3b</t>
  </si>
  <si>
    <t>1b</t>
  </si>
  <si>
    <t>0</t>
  </si>
  <si>
    <t>II</t>
  </si>
  <si>
    <t>2</t>
  </si>
  <si>
    <t>X</t>
  </si>
  <si>
    <t>1a</t>
  </si>
  <si>
    <t>3a</t>
  </si>
  <si>
    <t>4a</t>
  </si>
  <si>
    <t>III</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</si>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</sst>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5" applyNumberFormat="0" applyFill="0" applyAlignment="0" applyProtection="0"/>
    <xf numFmtId="0" fontId="12" fillId="0" borderId="6" applyNumberFormat="0" applyFill="0" applyAlignment="0" applyProtection="0"/>
    <xf numFmtId="0" fontId="13" fillId="0" borderId="7"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8" applyNumberFormat="0" applyAlignment="0" applyProtection="0"/>
    <xf numFmtId="0" fontId="17" fillId="8" borderId="9" applyNumberFormat="0" applyAlignment="0" applyProtection="0"/>
    <xf numFmtId="0" fontId="18" fillId="8" borderId="8" applyNumberFormat="0" applyAlignment="0" applyProtection="0"/>
    <xf numFmtId="0" fontId="19" fillId="0" borderId="10" applyNumberFormat="0" applyFill="0" applyAlignment="0" applyProtection="0"/>
    <xf numFmtId="0" fontId="20" fillId="9" borderId="11" applyNumberFormat="0" applyAlignment="0" applyProtection="0"/>
    <xf numFmtId="0" fontId="6" fillId="0" borderId="0" applyNumberFormat="0" applyFill="0" applyBorder="0" applyAlignment="0" applyProtection="0"/>
    <xf numFmtId="0" fontId="3" fillId="10" borderId="12" applyNumberFormat="0" applyFont="0" applyAlignment="0" applyProtection="0"/>
    <xf numFmtId="0" fontId="21" fillId="0" borderId="0" applyNumberFormat="0" applyFill="0" applyBorder="0" applyAlignment="0" applyProtection="0"/>
    <xf numFmtId="0" fontId="9" fillId="0" borderId="13"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45">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2" fontId="0" fillId="0" borderId="0" xfId="0" applyNumberFormat="1"/>
    <xf numFmtId="0" fontId="0" fillId="0" borderId="0" xfId="0" applyAlignment="1">
      <alignment horizontal="center" vertical="center"/>
    </xf>
    <xf numFmtId="164" fontId="0" fillId="0" borderId="0" xfId="5" applyNumberFormat="1" applyFont="1" applyAlignment="1">
      <alignment horizontal="center" vertical="center"/>
    </xf>
    <xf numFmtId="1" fontId="7" fillId="0" borderId="1" xfId="0" applyNumberFormat="1" applyFont="1" applyBorder="1" applyAlignment="1">
      <alignment horizontal="center" vertical="center" wrapText="1"/>
    </xf>
    <xf numFmtId="1" fontId="7" fillId="0" borderId="0" xfId="0" applyNumberFormat="1" applyFont="1" applyAlignment="1">
      <alignment horizontal="center" vertical="center" wrapText="1"/>
    </xf>
    <xf numFmtId="164" fontId="0" fillId="0" borderId="0" xfId="5" applyNumberFormat="1" applyFont="1" applyFill="1" applyBorder="1" applyAlignment="1">
      <alignment horizontal="center"/>
    </xf>
    <xf numFmtId="0" fontId="0" fillId="0" borderId="1" xfId="0" applyBorder="1" applyAlignment="1">
      <alignment horizontal="center" vertical="center"/>
    </xf>
    <xf numFmtId="0" fontId="5" fillId="0" borderId="0" xfId="0" applyFont="1" applyAlignment="1">
      <alignment horizontal="left"/>
    </xf>
    <xf numFmtId="2" fontId="7" fillId="0" borderId="1" xfId="0" applyNumberFormat="1" applyFont="1" applyBorder="1" applyAlignment="1">
      <alignment horizontal="center" vertical="center" wrapText="1"/>
    </xf>
    <xf numFmtId="0" fontId="0" fillId="0" borderId="1" xfId="0" applyBorder="1"/>
    <xf numFmtId="0" fontId="0" fillId="0" borderId="1" xfId="0" applyBorder="1" applyAlignment="1">
      <alignment horizontal="center"/>
    </xf>
    <xf numFmtId="2" fontId="0" fillId="0" borderId="1" xfId="0" applyNumberFormat="1" applyBorder="1"/>
    <xf numFmtId="0" fontId="5" fillId="0" borderId="1" xfId="0" applyFont="1" applyBorder="1" applyAlignment="1">
      <alignment horizontal="left"/>
    </xf>
    <xf numFmtId="0" fontId="0" fillId="0" borderId="14" xfId="0" applyBorder="1"/>
    <xf numFmtId="1" fontId="7" fillId="0" borderId="3" xfId="0" applyNumberFormat="1" applyFont="1" applyBorder="1" applyAlignment="1">
      <alignment horizontal="center" vertical="center"/>
    </xf>
    <xf numFmtId="164" fontId="0" fillId="0" borderId="0" xfId="5" applyNumberFormat="1" applyFont="1"/>
    <xf numFmtId="0" fontId="0" fillId="0" borderId="16" xfId="0" applyBorder="1"/>
    <xf numFmtId="1" fontId="7" fillId="0" borderId="14" xfId="0" applyNumberFormat="1" applyFont="1" applyBorder="1" applyAlignment="1">
      <alignment horizontal="center" vertical="center"/>
    </xf>
    <xf numFmtId="0" fontId="7" fillId="2" borderId="0" xfId="0" applyFont="1" applyFill="1" applyAlignment="1">
      <alignment horizontal="center"/>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1" fontId="7" fillId="3" borderId="4" xfId="0" applyNumberFormat="1" applyFont="1" applyFill="1" applyBorder="1" applyAlignment="1">
      <alignment horizontal="center"/>
    </xf>
    <xf numFmtId="0" fontId="5" fillId="0" borderId="2" xfId="0" applyFont="1" applyFill="1" applyBorder="1" applyAlignment="1">
      <alignment horizontal="center"/>
    </xf>
    <xf numFmtId="0" fontId="5" fillId="0" borderId="0" xfId="0" applyFont="1" applyFill="1" applyAlignment="1">
      <alignment horizontal="center" vertical="center"/>
    </xf>
    <xf numFmtId="0" fontId="5" fillId="0" borderId="16" xfId="0" applyFont="1" applyFill="1" applyBorder="1" applyAlignment="1">
      <alignment horizontal="center" vertical="center"/>
    </xf>
    <xf numFmtId="0" fontId="5" fillId="0" borderId="15" xfId="0" applyFont="1" applyFill="1" applyBorder="1" applyAlignment="1">
      <alignment horizontal="center"/>
    </xf>
    <xf numFmtId="0" fontId="5" fillId="0" borderId="17" xfId="0" applyFont="1" applyFill="1" applyBorder="1" applyAlignment="1">
      <alignment horizontal="center"/>
    </xf>
    <xf numFmtId="0" fontId="5" fillId="0" borderId="16" xfId="0" applyFont="1" applyFill="1" applyBorder="1" applyAlignment="1">
      <alignment horizontal="center"/>
    </xf>
    <xf numFmtId="0" fontId="5" fillId="0" borderId="4" xfId="0" applyFont="1" applyFill="1" applyBorder="1" applyAlignment="1">
      <alignment horizontal="center"/>
    </xf>
    <xf numFmtId="0" fontId="5" fillId="0" borderId="0" xfId="0" applyFont="1" applyFill="1" applyAlignment="1">
      <alignment horizontal="center"/>
    </xf>
    <xf numFmtId="0" fontId="5" fillId="0" borderId="3" xfId="0" applyFont="1" applyFill="1" applyBorder="1" applyAlignment="1">
      <alignment horizontal="center"/>
    </xf>
    <xf numFmtId="0" fontId="5" fillId="0" borderId="1" xfId="0" applyFont="1" applyFill="1" applyBorder="1" applyAlignment="1">
      <alignment horizontal="center" vertical="center"/>
    </xf>
    <xf numFmtId="0" fontId="5" fillId="0" borderId="14" xfId="0" applyFont="1" applyFill="1" applyBorder="1" applyAlignment="1">
      <alignment horizontal="center"/>
    </xf>
    <xf numFmtId="0" fontId="5" fillId="0" borderId="1" xfId="0" applyFont="1" applyFill="1" applyBorder="1" applyAlignment="1">
      <alignment horizontal="center"/>
    </xf>
    <xf numFmtId="0" fontId="7" fillId="0" borderId="1" xfId="0" applyFont="1" applyFill="1" applyBorder="1" applyAlignment="1">
      <alignment horizontal="center" vertical="center"/>
    </xf>
    <xf numFmtId="0" fontId="0" fillId="0" borderId="0" xfId="0" applyFill="1" applyAlignment="1">
      <alignment horizontal="center"/>
    </xf>
    <xf numFmtId="0" fontId="0" fillId="0" borderId="1" xfId="0" applyFill="1" applyBorder="1" applyAlignment="1">
      <alignment horizont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1">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52C52-4BC7-4262-BC1D-F1A97EEA5230}">
  <dimension ref="A1:AT300"/>
  <sheetViews>
    <sheetView tabSelected="1" zoomScale="68" zoomScaleNormal="70" workbookViewId="0">
      <pane xSplit="1" topLeftCell="AA1" activePane="topRight" state="frozen"/>
      <selection activeCell="AV300" sqref="AV300"/>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73046875" customWidth="1"/>
    <col min="10" max="10" width="13.9296875" customWidth="1"/>
    <col min="11" max="11" width="12.796875" hidden="1" customWidth="1"/>
    <col min="12" max="12" width="11.86328125" hidden="1" customWidth="1"/>
    <col min="13" max="13" width="11.33203125" customWidth="1"/>
    <col min="14" max="14" width="17.46484375" bestFit="1" customWidth="1"/>
    <col min="15" max="15" width="62.33203125" bestFit="1" customWidth="1"/>
    <col min="16" max="16" width="34.33203125" hidden="1" customWidth="1"/>
    <col min="17" max="17" width="16.53125" hidden="1" customWidth="1"/>
    <col min="18" max="18" width="10.9296875" customWidth="1"/>
    <col min="19" max="19" width="7.59765625" bestFit="1" customWidth="1"/>
    <col min="20" max="20" width="17.53125" bestFit="1" customWidth="1"/>
    <col min="21" max="21" width="29.86328125" customWidth="1"/>
    <col min="22" max="22" width="19.53125" customWidth="1"/>
    <col min="23" max="23" width="11.59765625" customWidth="1"/>
    <col min="24" max="24" width="80"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5.73046875" customWidth="1"/>
    <col min="40" max="40" width="11.53125" customWidth="1"/>
    <col min="41" max="41" width="11.796875" customWidth="1"/>
    <col min="42" max="44" width="10.06640625" customWidth="1"/>
    <col min="45" max="45" width="10.33203125" customWidth="1"/>
  </cols>
  <sheetData>
    <row r="1" spans="1:46">
      <c r="A1" s="26" t="s">
        <v>809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
      <c r="AE1" s="27" t="s">
        <v>808</v>
      </c>
      <c r="AF1" s="28"/>
      <c r="AG1" s="28"/>
      <c r="AH1" s="28"/>
      <c r="AI1" s="28"/>
      <c r="AJ1" s="27" t="s">
        <v>167</v>
      </c>
      <c r="AK1" s="28"/>
      <c r="AL1" s="28"/>
      <c r="AM1" s="28"/>
      <c r="AN1" s="28"/>
      <c r="AO1" s="27" t="s">
        <v>807</v>
      </c>
      <c r="AP1" s="28"/>
      <c r="AQ1" s="28"/>
      <c r="AR1" s="28"/>
      <c r="AS1" s="29"/>
    </row>
    <row r="2" spans="1:46" ht="28.15">
      <c r="A2" s="3" t="s">
        <v>168</v>
      </c>
      <c r="B2" s="42" t="s">
        <v>169</v>
      </c>
      <c r="C2" s="3" t="s">
        <v>170</v>
      </c>
      <c r="D2" s="3" t="s">
        <v>171</v>
      </c>
      <c r="E2" s="3" t="s">
        <v>172</v>
      </c>
      <c r="F2" s="3" t="s">
        <v>0</v>
      </c>
      <c r="G2" s="3" t="s">
        <v>173</v>
      </c>
      <c r="H2" s="3" t="s">
        <v>1</v>
      </c>
      <c r="I2" s="3" t="s">
        <v>2</v>
      </c>
      <c r="J2" s="3" t="s">
        <v>3</v>
      </c>
      <c r="K2" s="3" t="s">
        <v>174</v>
      </c>
      <c r="L2" s="3" t="s">
        <v>812</v>
      </c>
      <c r="M2" s="16" t="s">
        <v>813</v>
      </c>
      <c r="N2" s="3" t="s">
        <v>4</v>
      </c>
      <c r="O2" s="3" t="s">
        <v>5</v>
      </c>
      <c r="P2" s="3" t="s">
        <v>175</v>
      </c>
      <c r="Q2" s="4" t="s">
        <v>810</v>
      </c>
      <c r="R2" s="16" t="s">
        <v>811</v>
      </c>
      <c r="S2" s="3" t="s">
        <v>6</v>
      </c>
      <c r="T2" s="3" t="s">
        <v>176</v>
      </c>
      <c r="U2" s="3" t="s">
        <v>7</v>
      </c>
      <c r="V2" s="4" t="s">
        <v>177</v>
      </c>
      <c r="W2" s="3" t="s">
        <v>8</v>
      </c>
      <c r="X2" s="3" t="s">
        <v>183</v>
      </c>
      <c r="Y2" s="3" t="s">
        <v>9</v>
      </c>
      <c r="Z2" s="3" t="s">
        <v>10</v>
      </c>
      <c r="AA2" s="3" t="s">
        <v>178</v>
      </c>
      <c r="AB2" s="3" t="s">
        <v>11</v>
      </c>
      <c r="AC2" s="3" t="s">
        <v>184</v>
      </c>
      <c r="AD2" s="5"/>
      <c r="AE2" s="7" t="s">
        <v>179</v>
      </c>
      <c r="AF2" s="11" t="s">
        <v>180</v>
      </c>
      <c r="AG2" s="6" t="s">
        <v>181</v>
      </c>
      <c r="AH2" s="6" t="s">
        <v>12</v>
      </c>
      <c r="AI2" s="11" t="s">
        <v>182</v>
      </c>
      <c r="AJ2" s="7" t="s">
        <v>179</v>
      </c>
      <c r="AK2" s="11" t="s">
        <v>180</v>
      </c>
      <c r="AL2" s="11" t="s">
        <v>181</v>
      </c>
      <c r="AM2" s="11" t="s">
        <v>12</v>
      </c>
      <c r="AN2" s="11" t="s">
        <v>182</v>
      </c>
      <c r="AO2" s="22" t="s">
        <v>179</v>
      </c>
      <c r="AP2" s="6" t="s">
        <v>180</v>
      </c>
      <c r="AQ2" s="6" t="s">
        <v>181</v>
      </c>
      <c r="AR2" s="6" t="s">
        <v>12</v>
      </c>
      <c r="AS2" s="25" t="s">
        <v>182</v>
      </c>
      <c r="AT2" s="12"/>
    </row>
    <row r="3" spans="1:46">
      <c r="A3" t="str">
        <f>'Model output'!A2</f>
        <v>TCGA-4C-A93U</v>
      </c>
      <c r="B3" s="43">
        <v>74</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4a</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1b</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
      </c>
      <c r="F3" t="str">
        <f t="shared" ref="F3:F44" si="0">IF(OR(G3&lt;&gt;"",AND(J3&lt;&gt;"",ISNUMBER(J3),J3&gt;0),AND(M3&lt;&gt;"",M3&gt;0)),"positive","negative")</f>
        <v>positive</v>
      </c>
      <c r="G3" s="24"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output'!G2)),AND(ISNUMBER(SEARCH("level",'Model output'!G2)),OR(,ISNUMBER(SEARCH("II",'Model output'!G2)),ISNUMBER(SEARCH("two",'Model output'!G2)),ISNUMBER(SEARCH("2",'Model output'!G2)),ISNUMBER(SEARCH("III",'Model output'!G2)),ISNUMBER(SEARCH("three",'Model output'!G2)),ISNUMBER(SEARCH("3",'Model output'!G2)),ISNUMBER(SEARCH("IV",'Model output'!G2)),ISNUMBER(SEARCH("four",'Model output'!G2)),ISNUMBER(SEARCH("4",'Model output'!G2)),AND(ISNUMBER(SEARCH("V ",'Model output'!G2)),NOT(ISNUMBER(SEARCH("VI",'Model output'!G2)))),ISNUMBER(SEARCH("five",'Model output'!G2)),ISNUMBER(SEARCH("5",'Model output'!G2))))), "lateral", "central"))</f>
        <v>lateral</v>
      </c>
      <c r="H3" t="str">
        <f>IF('Model output'!H2="","negative", IF('Model output'!H2=" ", "negative", IF(ISNUMBER(SEARCH("lymph node",'Model output'!H2)),"negative","positive")))</f>
        <v>negative</v>
      </c>
      <c r="I3">
        <f>IF('Model output'!I2="","",IF(ISNUMBER('Model output'!I2),'Model output'!I2,1))</f>
        <v>30</v>
      </c>
      <c r="J3">
        <f>IF('Model output'!J2="","",IF(AND(ISNUMBER('Model output'!J2),'Model output'!J2&lt;=I3),'Model output'!J2,IF(ISNUMBER(SEARCH("0/",'Model output'!J2)),0,1)))</f>
        <v>1</v>
      </c>
      <c r="K3" t="str" cm="1">
        <f t="array" ref="K3">IF(COUNT(FIND({0,1,2,3,4,5,6,7,8,9},'Model output'!K2))&gt;0,'Model output'!K2,"")</f>
        <v>0.4 cm</v>
      </c>
      <c r="L3" s="8" t="str">
        <f>LOWER(SUBSTITUTE(SUBSTITUTE(SUBSTITUTE(SUBSTITUTE(SUBSTITUTE(SUBSTITUTE(SUBSTITUTE(SUBSTITUTE(K3,"cm.","cm"), "up to", ""), "to", ","), "x", ","), "'", ""), "[", ""), "]", ""), " ", ""))</f>
        <v>0.4cm</v>
      </c>
      <c r="M3" cm="1">
        <f t="array" ref="M3">IF(L3="","",IF(ISNUMBER(SEARCH("cm",L3)),MAX(VALUE(SUBSTITUTE(_xlfn.FILTERXML("&lt;t&gt;&lt;s&gt;"&amp;SUBSTITUTE(L3,",","&lt;/s&gt;&lt;s&gt;")&amp;"&lt;/s&gt;&lt;/t&gt;","//s"),"cm",""))),MAX(VALUE(SUBSTITUTE(_xlfn.FILTERXML("&lt;t&gt;&lt;s&gt;"&amp;SUBSTITUTE(L3,",","&lt;/s&gt;&lt;s&gt;")&amp;"&lt;/s&gt;&lt;/t&gt;","//s"),"mm","")))/10))</f>
        <v>0.4</v>
      </c>
      <c r="N3" t="str">
        <f>IF('Model output'!L2="","",'Model output'!L2)</f>
        <v>Papillary carcinoma</v>
      </c>
      <c r="O3" t="str">
        <f>IF('Model output'!M2="","",'Model output'!M2)</f>
        <v/>
      </c>
      <c r="P3" t="str">
        <f>IF('Model output'!N2="","",'Model output'!N2)</f>
        <v>6.5 cm</v>
      </c>
      <c r="Q3" t="str">
        <f>LOWER(SUBSTITUTE(SUBSTITUTE(SUBSTITUTE(SUBSTITUTE(SUBSTITUTE(SUBSTITUTE(SUBSTITUTE(SUBSTITUTE(SUBSTITUTE(SUBSTITUTE(SUBSTITUTE(SUBSTITUTE(SUBSTITUTE(SUBSTITUTE(SUBSTITUTE(SUBSTITUTE(SUBSTITUTE(P3,"cm.","cm"), "the", ""), "tumor", ""), "nodule", ""), "isthmic", ""), "lobe",""), "largest", ""), "left", ""), "right", ""), "for", ""), "in", ""), "and", ","), "(", ""), ")", ""), "A", ""), "x", ","), " ",""))</f>
        <v>6.5cm</v>
      </c>
      <c r="R3" cm="1">
        <f t="array" ref="R3">IF(Q3="","",IF(ISNUMBER(SEARCH("cm",Q3)),MAX(VALUE(SUBSTITUTE(_xlfn.FILTERXML("&lt;t&gt;&lt;s&gt;"&amp;SUBSTITUTE(Q3,",","&lt;/s&gt;&lt;s&gt;")&amp;"&lt;/s&gt;&lt;/t&gt;","//s"),"cm",""))),IF(ISNUMBER(SEARCH("mm",Q3)), MAX(VALUE(SUBSTITUTE(_xlfn.FILTERXML("&lt;t&gt;&lt;s&gt;"&amp;SUBSTITUTE(Q3,",","&lt;/s&gt;&lt;s&gt;")&amp;"&lt;/s&gt;&lt;/t&gt;","//s"),"mm","")))/10, MAX(VALUE(_xlfn.FILTERXML("&lt;t&gt;&lt;s&gt;"&amp;SUBSTITUTE(Q3,",","&lt;/s&gt;&lt;s&gt;")&amp;"&lt;/s&gt;&lt;/t&gt;","//s"))))))</f>
        <v>6.5</v>
      </c>
      <c r="S3" t="str">
        <f>IF(OR('Model output'!P2="",ISNUMBER(SEARCH("Not identified", 'Model output'!P2)),ISNUMBER(SEARCH("Absent",'Model output'!P2)),AND(ISNUMBER(SEARCH("No",'Model output'!P2)),NOT(ISNUMBER(SEARCH("diagnostic",'Model output'!P2)))),ISNUMBER(SEARCH("Negative",'Model output'!P2))),"negative","positive")</f>
        <v>positive</v>
      </c>
      <c r="T3">
        <f>IF('Model output'!O2="","",'Model output'!O2)</f>
        <v>1</v>
      </c>
      <c r="U3"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negative</v>
      </c>
      <c r="X3" s="15" t="str">
        <f>IF('Model output'!S2="","",'Model output'!S2)</f>
        <v>Present, extensive</v>
      </c>
      <c r="Y3" t="str">
        <f>IF(OR('Model output'!S2="",ISNUMBER(SEARCH("Absent",'Model output'!S2)),ISNUMBER(SEARCH("Not identified",'Model output'!S2)),AND(ISNUMBER(SEARCH("No",'Model output'!S2)),NOT(ISNUMBER(SEARCH("carcinoma",'Model output'!S2)))),ISNUMBER(SEARCH("no extension",'Model output'!S2)),ISNUMBER(SEARCH("negative",'Model output'!S2))),"negative",IF(Z3="positive","gETE", "positive"))</f>
        <v>gETE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positive</v>
      </c>
      <c r="AA3" t="str">
        <f>IF('Model output'!T2="","",IF('Model output'!T2="Not mentioned", "No", "Yes"))</f>
        <v/>
      </c>
      <c r="AB3" t="str">
        <f>IF(AA3&lt;&gt;"Yes","",IF(OR('Model output'!U2="",ISNUMBER(SEARCH("Not identified",'Model output'!U2))),"",'Model output'!U2))</f>
        <v/>
      </c>
      <c r="AC3" s="9" t="str">
        <f>IF(OR('Model output'!V2="", AND(ISERROR(SEARCH("Positive",'Model output'!V2)), ISNUMBER(SEARCH("Negative",'Model output'!V2))), ISNUMBER(SEARCH("Uninvolved",'Model output'!V2)), ISNUMBER(SEARCH("Free",'Model output'!V2)), ISNUMBER(SEARCH("1 mm",'Model output'!V2)), ISNUMBER(SEARCH("1.0 mm",'Model output'!V2)), ISNUMBER(SEARCH("0.01 cm",'Model output'!V2)), ISNUMBER(SEARCH("0.1 CM",'Model output'!V2)), ISNUMBER(SEARCH("less than 0.2 mm",'Model output'!V2)), ISNUMBER(SEARCH("less than 0.5 mm",'Model output'!V2)), ISNUMBER(SEARCH("very close",'Model output'!V2)), ISNUMBER(SEARCH("not involved",'Model output'!V2)), ISNUMBER(SEARCH("no involvement",'Model output'!V2)), ISNUMBER(SEARCH("abut",'Model output'!V2)), AND(ISNUMBER(SEARCH("No",'Model output'!V2)),NOT(ISNUMBER(SEARCH("noted",'Model output'!V2))),NOT(ISNUMBER(SEARCH("carcinoma",'Model output'!V2))))), "negative", "positive")</f>
        <v>positive</v>
      </c>
      <c r="AE3" s="30" t="str" cm="1">
        <f t="array" ref="AE3">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cribriform",O3,1)),ISNUMBER(SEARCH("diffuse",O3,1)),ISNUMBER(SEARCH("columnar",O3,1)),ISNUMBER(SEARCH("solid",O3,1)),ISNUMBER(SEARCH("tall",N3,1)),ISNUMBER(SEARCH("hobnail",N3,1)),ISNUMBER(SEARCH("cribriform",N3,1)),ISNUMBER(SEARCH("diffuse",N3,1)),ISNUMBER(SEARCH("columnar",N3,1)),ISNUMBER(SEARCH("solid",N3,1)),AND(ISNUMBER(SEARCH("papillary",N3,1)),S3="positive"),AND(ISNUMBER(J3),J3&gt;=5,M3=""),AND(AND(ISNUMBER(J3),J3&gt;=5),AND(ISNUMBER(M3),M3&gt;=1)),AND(ISNUMBER(SERACH("papillary",N3)),OR(Y3="positive",Z3="positive"), ISNUMBER(SEARCH("BRAF",AB3)))),"intermediate","low"))</f>
        <v>high</v>
      </c>
      <c r="AF3" s="31" t="str">
        <f t="shared" ref="AF3:AF66" si="1">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3b</v>
      </c>
      <c r="AG3" s="31" t="str">
        <f t="shared" ref="AG3:AG66" si="2">IF(AND(ISNUMBER(J3),J3&gt;0),
IF(G3="lateral", "1b","1a"), "0")</f>
        <v>1b</v>
      </c>
      <c r="AH3" s="32" t="str">
        <f>IF(OR(H3="unknown"),"x",IF(H3="negative","0","1"))</f>
        <v>0</v>
      </c>
      <c r="AI3" s="33" t="str">
        <f>IF(AND(B3&lt;55,AH3="0"),"I",
IF(AND(B3&lt;55,AH3="1"),"II",
IF(AH3="1","IVB",
IF(AND(AF3="4b",AH3="0"),"IVA",
IF(AND(AF3="4a",AH3="0"),"III",
IF(AND(OR(AF3="3a",AF3="3b",AF3="3"),AH3="0"),"II",
IF(AND(AF3="2",OR(AG3="1",AG3="1a",AG3="1b"),AH3="0"),"II",
IF(AND(OR(AF3="1a",AF3="1b",AF3="1"),OR(AG3="1",AG3="1a",AG3="1b"),AH3="0"),"II","I"
))))))))</f>
        <v>II</v>
      </c>
      <c r="AJ3" s="34" t="s">
        <v>814</v>
      </c>
      <c r="AK3" s="35" t="s">
        <v>925</v>
      </c>
      <c r="AL3" s="35" t="s">
        <v>926</v>
      </c>
      <c r="AM3" s="35" t="s">
        <v>927</v>
      </c>
      <c r="AN3" s="31" t="s">
        <v>928</v>
      </c>
      <c r="AO3" s="34">
        <f>IF(AE3=AJ3,1,0)</f>
        <v>1</v>
      </c>
      <c r="AP3" s="35">
        <f>IF(AF3=AK3, 1, IF(AND(AF3="x", AK3="0"), 1, IF(AND(AF3="0", AK3="x"), 1, 0)))</f>
        <v>1</v>
      </c>
      <c r="AQ3" s="35">
        <f>IF(AG3=AL3, 1, IF(AND(AG3="x", AL3="0"), 1, IF(AND(AG3="0", AL3="x"), 1, 0)))</f>
        <v>1</v>
      </c>
      <c r="AR3" s="35">
        <f>IF(AH3=AM3, 1, IF(AND(AH3="x", AM3="0"), 1, IF(AND(AH3="0", AM3="x"), 1, 0)))</f>
        <v>1</v>
      </c>
      <c r="AS3" s="33">
        <f t="shared" ref="AS3:AS66" si="3">IF(AI3=AN3,1,0)</f>
        <v>1</v>
      </c>
      <c r="AT3" s="1"/>
    </row>
    <row r="4" spans="1:46">
      <c r="A4" t="str">
        <f>'Model output'!A3</f>
        <v>TCGA-BJ-A0Z9</v>
      </c>
      <c r="B4" s="43">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3</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0</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X</v>
      </c>
      <c r="F4" t="str">
        <f t="shared" si="0"/>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output'!G3)),AND(ISNUMBER(SEARCH("level",'Model output'!G3)),OR(,ISNUMBER(SEARCH("II",'Model output'!G3)),ISNUMBER(SEARCH("two",'Model output'!G3)),ISNUMBER(SEARCH("2",'Model output'!G3)),ISNUMBER(SEARCH("III",'Model output'!G3)),ISNUMBER(SEARCH("three",'Model output'!G3)),ISNUMBER(SEARCH("3",'Model output'!G3)),ISNUMBER(SEARCH("IV",'Model output'!G3)),ISNUMBER(SEARCH("four",'Model output'!G3)),ISNUMBER(SEARCH("4",'Model output'!G3)),AND(ISNUMBER(SEARCH("V ",'Model output'!G3)),NOT(ISNUMBER(SEARCH("VI",'Model output'!G3)))),ISNUMBER(SEARCH("five",'Model output'!G3)),ISNUMBER(SEARCH("5",'Model output'!G3))))), "lateral", "central"))</f>
        <v/>
      </c>
      <c r="H4" t="str">
        <f>IF('Model output'!H3="","negative", IF('Model output'!H3=" ", "negative", IF(ISNUMBER(SEARCH("lymph node",'Model output'!H3)),"negative","positive")))</f>
        <v>negative</v>
      </c>
      <c r="I4">
        <f>IF('Model output'!I3="","",IF(ISNUMBER('Model output'!I3),'Model output'!I3,1))</f>
        <v>6</v>
      </c>
      <c r="J4">
        <f>IF('Model output'!J3="","",IF(AND(ISNUMBER('Model output'!J3),'Model output'!J3&lt;=I4),'Model output'!J3,IF(ISNUMBER(SEARCH("0/",'Model output'!J3)),0,1)))</f>
        <v>0</v>
      </c>
      <c r="K4" t="str" cm="1">
        <f t="array" ref="K4">IF(COUNT(FIND({0,1,2,3,4,5,6,7,8,9},'Model output'!K3))&gt;0,'Model output'!K3,"")</f>
        <v/>
      </c>
      <c r="L4" s="8" t="str">
        <f t="shared" ref="L4:L67" si="4">LOWER(SUBSTITUTE(SUBSTITUTE(SUBSTITUTE(SUBSTITUTE(SUBSTITUTE(SUBSTITUTE(SUBSTITUTE(SUBSTITUTE(K4,"cm.","cm"), "up to", ""), "to", ","), "x", ","), "'", ""), "[", ""), "]", ""), " ", ""))</f>
        <v/>
      </c>
      <c r="M4" t="str" cm="1">
        <f t="array" ref="M4">IF(L4="","",IF(ISNUMBER(SEARCH("cm",L4)),MAX(VALUE(SUBSTITUTE(_xlfn.FILTERXML("&lt;t&gt;&lt;s&gt;"&amp;SUBSTITUTE(L4,",","&lt;/s&gt;&lt;s&gt;")&amp;"&lt;/s&gt;&lt;/t&gt;","//s"),"cm",""))),MAX(VALUE(SUBSTITUTE(_xlfn.FILTERXML("&lt;t&gt;&lt;s&gt;"&amp;SUBSTITUTE(L4,",","&lt;/s&gt;&lt;s&gt;")&amp;"&lt;/s&gt;&lt;/t&gt;","//s"),"mm","")))/10))</f>
        <v/>
      </c>
      <c r="N4" t="str">
        <f>IF('Model output'!L3="","",'Model output'!L3)</f>
        <v>Papillary carcinoma</v>
      </c>
      <c r="O4" t="str">
        <f>IF('Model output'!M3="","",'Model output'!M3)</f>
        <v>tall cell variant</v>
      </c>
      <c r="P4" t="str">
        <f>IF('Model output'!N3="","",'Model output'!N3)</f>
        <v>2.8 cm</v>
      </c>
      <c r="Q4" t="str">
        <f>LOWER(SUBSTITUTE(SUBSTITUTE(SUBSTITUTE(SUBSTITUTE(SUBSTITUTE(SUBSTITUTE(SUBSTITUTE(SUBSTITUTE(SUBSTITUTE(SUBSTITUTE(SUBSTITUTE(SUBSTITUTE(SUBSTITUTE(SUBSTITUTE(SUBSTITUTE(SUBSTITUTE(SUBSTITUTE(P4,"cm.","cm"), "the", ""), "tumor", ""), "nodule", ""), "isthmic", ""), "lobe",""), "largest", ""), "left", ""), "right", ""), "for", ""), "in", ""), "and", ","), "(", ""), ")", ""), "A", ""), "x", ","), " ",""))</f>
        <v>2.8cm</v>
      </c>
      <c r="R4" cm="1">
        <f t="array" ref="R4">IF(Q4="","",IF(ISNUMBER(SEARCH("cm",Q4)),MAX(VALUE(SUBSTITUTE(_xlfn.FILTERXML("&lt;t&gt;&lt;s&gt;"&amp;SUBSTITUTE(Q4,",","&lt;/s&gt;&lt;s&gt;")&amp;"&lt;/s&gt;&lt;/t&gt;","//s"),"cm",""))),IF(ISNUMBER(SEARCH("mm",Q4)), MAX(VALUE(SUBSTITUTE(_xlfn.FILTERXML("&lt;t&gt;&lt;s&gt;"&amp;SUBSTITUTE(Q4,",","&lt;/s&gt;&lt;s&gt;")&amp;"&lt;/s&gt;&lt;/t&gt;","//s"),"mm","")))/10, MAX(VALUE(_xlfn.FILTERXML("&lt;t&gt;&lt;s&gt;"&amp;SUBSTITUTE(Q4,",","&lt;/s&gt;&lt;s&gt;")&amp;"&lt;/s&gt;&lt;/t&gt;","//s"))))))</f>
        <v>2.8</v>
      </c>
      <c r="S4" t="str">
        <f>IF(OR('Model output'!P3="",ISNUMBER(SEARCH("Not identified", 'Model output'!P3)),ISNUMBER(SEARCH("Absent",'Model output'!P3)),AND(ISNUMBER(SEARCH("No",'Model output'!P3)),NOT(ISNUMBER(SEARCH("diagnostic",'Model output'!P3)))),ISNUMBER(SEARCH("Negative",'Model output'!P3))),"negative","positive")</f>
        <v>positive</v>
      </c>
      <c r="T4">
        <f>IF('Model output'!O3="","",'Model output'!O3)</f>
        <v>2</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f>
        <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negative</v>
      </c>
      <c r="X4" s="15" t="str">
        <f>IF('Model output'!S3="","",'Model output'!S3)</f>
        <v>Present</v>
      </c>
      <c r="Y4" t="str">
        <f>IF(OR('Model output'!S3="",ISNUMBER(SEARCH("Absent",'Model output'!S3)),ISNUMBER(SEARCH("Not identified",'Model output'!S3)),AND(ISNUMBER(SEARCH("No",'Model output'!S3)),NOT(ISNUMBER(SEARCH("carcinoma",'Model output'!S3)))),ISNUMBER(SEARCH("no extension",'Model output'!S3)),ISNUMBER(SEARCH("negative",'Model output'!S3))),"negative",IF(Z4="positive","gETE", "positive"))</f>
        <v>positive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output'!T3="","",IF('Model output'!T3="Not mentioned", "No", "Yes"))</f>
        <v/>
      </c>
      <c r="AB4" t="str">
        <f>IF(AA4&lt;&gt;"Yes","",IF(OR('Model output'!U3="",ISNUMBER(SEARCH("Not identified",'Model output'!U3))),"",'Model output'!U3))</f>
        <v/>
      </c>
      <c r="AC4" s="9" t="str">
        <f>IF(OR('Model output'!V3="", AND(ISERROR(SEARCH("Positive",'Model output'!V3)), ISNUMBER(SEARCH("Negative",'Model output'!V3))), ISNUMBER(SEARCH("Uninvolved",'Model output'!V3)), ISNUMBER(SEARCH("Free",'Model output'!V3)), ISNUMBER(SEARCH("1 mm",'Model output'!V3)), ISNUMBER(SEARCH("1.0 mm",'Model output'!V3)), ISNUMBER(SEARCH("0.01 cm",'Model output'!V3)), ISNUMBER(SEARCH("0.1 CM",'Model output'!V3)), ISNUMBER(SEARCH("less than 0.2 mm",'Model output'!V3)), ISNUMBER(SEARCH("less than 0.5 mm",'Model output'!V3)), ISNUMBER(SEARCH("very close",'Model output'!V3)), ISNUMBER(SEARCH("not involved",'Model output'!V3)), ISNUMBER(SEARCH("no involvement",'Model output'!V3)), ISNUMBER(SEARCH("abut",'Model output'!V3)), AND(ISNUMBER(SEARCH("No",'Model output'!V3)),NOT(ISNUMBER(SEARCH("noted",'Model output'!V3))),NOT(ISNUMBER(SEARCH("carcinoma",'Model output'!V3))))), "negative", "positive")</f>
        <v>positive</v>
      </c>
      <c r="AE4" s="30"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cribriform",O4,1)),ISNUMBER(SEARCH("diffuse",O4,1)),ISNUMBER(SEARCH("columnar",O4,1)),ISNUMBER(SEARCH("solid",O4,1)),ISNUMBER(SEARCH("tall",N4,1)),ISNUMBER(SEARCH("hobnail",N4,1)),ISNUMBER(SEARCH("cribriform",N4,1)),ISNUMBER(SEARCH("diffuse",N4,1)),ISNUMBER(SEARCH("columnar",N4,1)),ISNUMBER(SEARCH("solid",N4,1)),AND(ISNUMBER(SEARCH("papillary",N4,1)),S4="positive"),AND(ISNUMBER(J4),J4&gt;=5,M4=""),AND(AND(ISNUMBER(J4),J4&gt;=5),AND(ISNUMBER(M4),M4&gt;=1)),AND(ISNUMBER(SERACH("papillary",N4)),OR(Y4="positive",Z4="positive"), ISNUMBER(SEARCH("BRAF",AB4)))),"intermediate","low"))</f>
        <v>high</v>
      </c>
      <c r="AF4" s="31" t="str">
        <f t="shared" si="1"/>
        <v>2</v>
      </c>
      <c r="AG4" s="31" t="str">
        <f t="shared" si="2"/>
        <v>0</v>
      </c>
      <c r="AH4" s="31" t="str">
        <f t="shared" ref="AH4:AH67" si="5">IF(OR(H4="unknown"),"x",IF(H4="negative","0","1"))</f>
        <v>0</v>
      </c>
      <c r="AI4" s="36" t="str">
        <f t="shared" ref="AI4:AI67" si="6">IF(AND(B4&lt;55,AH4="0"),"I",
IF(AND(B4&lt;55,AH4="1"),"II",
IF(AH4="1","IVB",
IF(AND(AF4="4b",AH4="0"),"IVA",
IF(AND(AF4="4a",AH4="0"),"III",
IF(AND(OR(AF4="3a",AF4="3b",AF4="3"),AH4="0"),"II",
IF(AND(AF4="2",OR(AG4="1",AG4="1a",AG4="1b"),AH4="0"),"II",
IF(AND(OR(AF4="1a",AF4="1b",AF4="1"),OR(AG4="1",AG4="1a",AG4="1b"),AH4="0"),"II","I"
))))))))</f>
        <v>I</v>
      </c>
      <c r="AJ4" s="30" t="s">
        <v>814</v>
      </c>
      <c r="AK4" s="37" t="s">
        <v>929</v>
      </c>
      <c r="AL4" s="37" t="s">
        <v>927</v>
      </c>
      <c r="AM4" s="37" t="s">
        <v>930</v>
      </c>
      <c r="AN4" s="31" t="s">
        <v>79</v>
      </c>
      <c r="AO4" s="30">
        <f t="shared" ref="AO4:AO67" si="7">IF(AE4=AJ4,1,0)</f>
        <v>1</v>
      </c>
      <c r="AP4" s="37">
        <f t="shared" ref="AP4:AP67" si="8">IF(AF4=AK4, 1, IF(AND(AF4="x", AK4="0"), 1, IF(AND(AF4="0", AK4="x"), 1, 0)))</f>
        <v>1</v>
      </c>
      <c r="AQ4" s="37">
        <f t="shared" ref="AQ4:AQ67" si="9">IF(AG4=AL4, 1, IF(AND(AG4="x", AL4="0"), 1, IF(AND(AG4="0", AL4="x"), 1, 0)))</f>
        <v>1</v>
      </c>
      <c r="AR4" s="37">
        <f t="shared" ref="AR4:AR67" si="10">IF(AH4=AM4, 1, IF(AND(AH4="x", AM4="0"), 1, IF(AND(AH4="0", AM4="x"), 1, 0)))</f>
        <v>1</v>
      </c>
      <c r="AS4" s="36">
        <f t="shared" si="3"/>
        <v>1</v>
      </c>
      <c r="AT4" s="1"/>
    </row>
    <row r="5" spans="1:46">
      <c r="A5" t="str">
        <f>'Model output'!A4</f>
        <v>TCGA-BJ-A0ZA</v>
      </c>
      <c r="B5" s="43">
        <v>67</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2</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X</v>
      </c>
      <c r="F5" t="str">
        <f t="shared" si="0"/>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output'!G4)),AND(ISNUMBER(SEARCH("level",'Model output'!G4)),OR(,ISNUMBER(SEARCH("II",'Model output'!G4)),ISNUMBER(SEARCH("two",'Model output'!G4)),ISNUMBER(SEARCH("2",'Model output'!G4)),ISNUMBER(SEARCH("III",'Model output'!G4)),ISNUMBER(SEARCH("three",'Model output'!G4)),ISNUMBER(SEARCH("3",'Model output'!G4)),ISNUMBER(SEARCH("IV",'Model output'!G4)),ISNUMBER(SEARCH("four",'Model output'!G4)),ISNUMBER(SEARCH("4",'Model output'!G4)),AND(ISNUMBER(SEARCH("V ",'Model output'!G4)),NOT(ISNUMBER(SEARCH("VI",'Model output'!G4)))),ISNUMBER(SEARCH("five",'Model output'!G4)),ISNUMBER(SEARCH("5",'Model output'!G4))))), "lateral", "central"))</f>
        <v/>
      </c>
      <c r="H5" t="str">
        <f>IF('Model output'!H4="","negative", IF('Model output'!H4=" ", "negative", IF(ISNUMBER(SEARCH("lymph node",'Model output'!H4)),"negative","positive")))</f>
        <v>negative</v>
      </c>
      <c r="I5">
        <f>IF('Model output'!I4="","",IF(ISNUMBER('Model output'!I4),'Model output'!I4,1))</f>
        <v>2</v>
      </c>
      <c r="J5">
        <f>IF('Model output'!J4="","",IF(AND(ISNUMBER('Model output'!J4),'Model output'!J4&lt;=I5),'Model output'!J4,IF(ISNUMBER(SEARCH("0/",'Model output'!J4)),0,1)))</f>
        <v>0</v>
      </c>
      <c r="K5" t="str" cm="1">
        <f t="array" ref="K5">IF(COUNT(FIND({0,1,2,3,4,5,6,7,8,9},'Model output'!K4))&gt;0,'Model output'!K4,"")</f>
        <v/>
      </c>
      <c r="L5" s="8" t="str">
        <f t="shared" si="4"/>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 carcinoma</v>
      </c>
      <c r="O5" t="str">
        <f>IF('Model output'!M4="","",'Model output'!M4)</f>
        <v>follicular variant</v>
      </c>
      <c r="P5" t="str">
        <f>IF('Model output'!N4="","",'Model output'!N4)</f>
        <v>3 cm</v>
      </c>
      <c r="Q5" t="str">
        <f t="shared" ref="Q5:Q53" si="11">LOWER(SUBSTITUTE(SUBSTITUTE(SUBSTITUTE(SUBSTITUTE(SUBSTITUTE(SUBSTITUTE(SUBSTITUTE(SUBSTITUTE(SUBSTITUTE(SUBSTITUTE(SUBSTITUTE(SUBSTITUTE(SUBSTITUTE(SUBSTITUTE(SUBSTITUTE(SUBSTITUTE(SUBSTITUTE(P5,"cm.","cm"), "the", ""), "tumor", ""), "nodule", ""), "isthmic", ""), "lobe",""), "largest", ""), "left", ""), "right", ""), "for", ""), "in", ""), "and", ","), "(", ""), ")", ""), "A", ""), "x", ","), " ",""))</f>
        <v>3cm</v>
      </c>
      <c r="R5" cm="1">
        <f t="array" ref="R5">IF(Q5="","",IF(ISNUMBER(SEARCH("cm",Q5)),MAX(VALUE(SUBSTITUTE(_xlfn.FILTERXML("&lt;t&gt;&lt;s&gt;"&amp;SUBSTITUTE(Q5,",","&lt;/s&gt;&lt;s&gt;")&amp;"&lt;/s&gt;&lt;/t&gt;","//s"),"cm",""))),IF(ISNUMBER(SEARCH("mm",Q5)), MAX(VALUE(SUBSTITUTE(_xlfn.FILTERXML("&lt;t&gt;&lt;s&gt;"&amp;SUBSTITUTE(Q5,",","&lt;/s&gt;&lt;s&gt;")&amp;"&lt;/s&gt;&lt;/t&gt;","//s"),"mm","")))/10, MAX(VALUE(_xlfn.FILTERXML("&lt;t&gt;&lt;s&gt;"&amp;SUBSTITUTE(Q5,",","&lt;/s&gt;&lt;s&gt;")&amp;"&lt;/s&gt;&lt;/t&gt;","//s"))))))</f>
        <v>3</v>
      </c>
      <c r="S5" t="str">
        <f>IF(OR('Model output'!P4="",ISNUMBER(SEARCH("Not identified", 'Model output'!P4)),ISNUMBER(SEARCH("Absent",'Model output'!P4)),AND(ISNUMBER(SEARCH("No",'Model output'!P4)),NOT(ISNUMBER(SEARCH("diagnostic",'Model output'!P4)))),ISNUMBER(SEARCH("Negative",'Model output'!P4))),"negative","positive")</f>
        <v>negative</v>
      </c>
      <c r="T5">
        <f>IF('Model output'!O4="","",'Model output'!O4)</f>
        <v>2</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15" t="str">
        <f>IF('Model output'!S4="","",'Model output'!S4)</f>
        <v/>
      </c>
      <c r="Y5" t="str">
        <f>IF(OR('Model output'!S4="",ISNUMBER(SEARCH("Absent",'Model output'!S4)),ISNUMBER(SEARCH("Not identified",'Model output'!S4)),AND(ISNUMBER(SEARCH("No",'Model output'!S4)),NOT(ISNUMBER(SEARCH("carcinoma",'Model output'!S4)))),ISNUMBER(SEARCH("no extension",'Model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output'!T4="","",IF('Model output'!T4="Not mentioned", "No", "Yes"))</f>
        <v/>
      </c>
      <c r="AB5" t="str">
        <f>IF(AA5&lt;&gt;"Yes","",IF(OR('Model output'!U4="",ISNUMBER(SEARCH("Not identified",'Model output'!U4))),"",'Model output'!U4))</f>
        <v/>
      </c>
      <c r="AC5" s="9" t="str">
        <f>IF(OR('Model output'!V4="", AND(ISERROR(SEARCH("Positive",'Model output'!V4)), ISNUMBER(SEARCH("Negative",'Model output'!V4))), ISNUMBER(SEARCH("Uninvolved",'Model output'!V4)), ISNUMBER(SEARCH("Free",'Model output'!V4)), ISNUMBER(SEARCH("1 mm",'Model output'!V4)), ISNUMBER(SEARCH("1.0 mm",'Model output'!V4)), ISNUMBER(SEARCH("0.01 cm",'Model output'!V4)), ISNUMBER(SEARCH("0.1 CM",'Model output'!V4)), ISNUMBER(SEARCH("less than 0.2 mm",'Model output'!V4)), ISNUMBER(SEARCH("less than 0.5 mm",'Model output'!V4)), ISNUMBER(SEARCH("very close",'Model output'!V4)), ISNUMBER(SEARCH("not involved",'Model output'!V4)), ISNUMBER(SEARCH("no involvement",'Model output'!V4)), ISNUMBER(SEARCH("abut",'Model output'!V4)), AND(ISNUMBER(SEARCH("No",'Model output'!V4)),NOT(ISNUMBER(SEARCH("noted",'Model output'!V4))),NOT(ISNUMBER(SEARCH("carcinoma",'Model output'!V4))))), "negative", "positive")</f>
        <v>negative</v>
      </c>
      <c r="AE5" s="30"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cribriform",O5,1)),ISNUMBER(SEARCH("diffuse",O5,1)),ISNUMBER(SEARCH("columnar",O5,1)),ISNUMBER(SEARCH("solid",O5,1)),ISNUMBER(SEARCH("tall",N5,1)),ISNUMBER(SEARCH("hobnail",N5,1)),ISNUMBER(SEARCH("cribriform",N5,1)),ISNUMBER(SEARCH("diffuse",N5,1)),ISNUMBER(SEARCH("columnar",N5,1)),ISNUMBER(SEARCH("solid",N5,1)),AND(ISNUMBER(SEARCH("papillary",N5,1)),S5="positive"),AND(ISNUMBER(J5),J5&gt;=5,M5=""),AND(AND(ISNUMBER(J5),J5&gt;=5),AND(ISNUMBER(M5),M5&gt;=1)),AND(ISNUMBER(SERACH("papillary",N5)),OR(Y5="positive",Z5="positive"), ISNUMBER(SEARCH("BRAF",AB5)))),"intermediate","low"))</f>
        <v>low</v>
      </c>
      <c r="AF5" s="31" t="str">
        <f t="shared" si="1"/>
        <v>2</v>
      </c>
      <c r="AG5" s="31" t="str">
        <f t="shared" si="2"/>
        <v>0</v>
      </c>
      <c r="AH5" s="31" t="str">
        <f t="shared" si="5"/>
        <v>0</v>
      </c>
      <c r="AI5" s="36" t="str">
        <f t="shared" si="6"/>
        <v>I</v>
      </c>
      <c r="AJ5" s="30" t="s">
        <v>815</v>
      </c>
      <c r="AK5" s="37" t="s">
        <v>929</v>
      </c>
      <c r="AL5" s="37" t="s">
        <v>927</v>
      </c>
      <c r="AM5" s="37" t="s">
        <v>930</v>
      </c>
      <c r="AN5" s="31" t="s">
        <v>79</v>
      </c>
      <c r="AO5" s="30">
        <f t="shared" ca="1" si="7"/>
        <v>1</v>
      </c>
      <c r="AP5" s="37">
        <f t="shared" si="8"/>
        <v>1</v>
      </c>
      <c r="AQ5" s="37">
        <f t="shared" si="9"/>
        <v>1</v>
      </c>
      <c r="AR5" s="37">
        <f t="shared" si="10"/>
        <v>1</v>
      </c>
      <c r="AS5" s="36">
        <f t="shared" si="3"/>
        <v>1</v>
      </c>
      <c r="AT5" s="1"/>
    </row>
    <row r="6" spans="1:46">
      <c r="A6" t="str">
        <f>'Model output'!A5</f>
        <v>TCGA-BJ-A0ZC</v>
      </c>
      <c r="B6" s="43">
        <v>55</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1</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X</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0"/>
        <v>negative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output'!G5)),AND(ISNUMBER(SEARCH("level",'Model output'!G5)),OR(,ISNUMBER(SEARCH("II",'Model output'!G5)),ISNUMBER(SEARCH("two",'Model output'!G5)),ISNUMBER(SEARCH("2",'Model output'!G5)),ISNUMBER(SEARCH("III",'Model output'!G5)),ISNUMBER(SEARCH("three",'Model output'!G5)),ISNUMBER(SEARCH("3",'Model output'!G5)),ISNUMBER(SEARCH("IV",'Model output'!G5)),ISNUMBER(SEARCH("four",'Model output'!G5)),ISNUMBER(SEARCH("4",'Model output'!G5)),AND(ISNUMBER(SEARCH("V ",'Model output'!G5)),NOT(ISNUMBER(SEARCH("VI",'Model output'!G5)))),ISNUMBER(SEARCH("five",'Model output'!G5)),ISNUMBER(SEARCH("5",'Model output'!G5))))), "lateral", "central"))</f>
        <v/>
      </c>
      <c r="H6" t="str">
        <f>IF('Model output'!H5="","negative", IF('Model output'!H5=" ", "negative", IF(ISNUMBER(SEARCH("lymph node",'Model output'!H5)),"negative","positive")))</f>
        <v>negative</v>
      </c>
      <c r="I6" t="str">
        <f>IF('Model output'!I5="","",IF(ISNUMBER('Model output'!I5),'Model output'!I5,1))</f>
        <v/>
      </c>
      <c r="J6" t="str">
        <f>IF('Model output'!J5="","",IF(AND(ISNUMBER('Model output'!J5),'Model output'!J5&lt;=I6),'Model output'!J5,IF(ISNUMBER(SEARCH("0/",'Model output'!J5)),0,1)))</f>
        <v/>
      </c>
      <c r="K6" t="str" cm="1">
        <f t="array" ref="K6">IF(COUNT(FIND({0,1,2,3,4,5,6,7,8,9},'Model output'!K5))&gt;0,'Model output'!K5,"")</f>
        <v/>
      </c>
      <c r="L6" s="8" t="str">
        <f t="shared" si="4"/>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v>
      </c>
      <c r="O6" t="str">
        <f>IF('Model output'!M5="","",'Model output'!M5)</f>
        <v>Follicular Variant</v>
      </c>
      <c r="P6" t="str">
        <f>IF('Model output'!N5="","",'Model output'!N5)</f>
        <v>0.4 cm</v>
      </c>
      <c r="Q6" t="str">
        <f t="shared" si="11"/>
        <v>0.4cm</v>
      </c>
      <c r="R6" cm="1">
        <f t="array" ref="R6">IF(Q6="","",IF(ISNUMBER(SEARCH("cm",Q6)),MAX(VALUE(SUBSTITUTE(_xlfn.FILTERXML("&lt;t&gt;&lt;s&gt;"&amp;SUBSTITUTE(Q6,",","&lt;/s&gt;&lt;s&gt;")&amp;"&lt;/s&gt;&lt;/t&gt;","//s"),"cm",""))),IF(ISNUMBER(SEARCH("mm",Q6)), MAX(VALUE(SUBSTITUTE(_xlfn.FILTERXML("&lt;t&gt;&lt;s&gt;"&amp;SUBSTITUTE(Q6,",","&lt;/s&gt;&lt;s&gt;")&amp;"&lt;/s&gt;&lt;/t&gt;","//s"),"mm","")))/10, MAX(VALUE(_xlfn.FILTERXML("&lt;t&gt;&lt;s&gt;"&amp;SUBSTITUTE(Q6,",","&lt;/s&gt;&lt;s&gt;")&amp;"&lt;/s&gt;&lt;/t&gt;","//s"))))))</f>
        <v>0.4</v>
      </c>
      <c r="S6" t="str">
        <f>IF(OR('Model output'!P5="",ISNUMBER(SEARCH("Not identified", 'Model output'!P5)),ISNUMBER(SEARCH("Absent",'Model output'!P5)),AND(ISNUMBER(SEARCH("No",'Model output'!P5)),NOT(ISNUMBER(SEARCH("diagnostic",'Model output'!P5)))),ISNUMBER(SEARCH("Negative",'Model output'!P5))),"negative","positive")</f>
        <v>negative</v>
      </c>
      <c r="T6" t="str">
        <f>IF('Model output'!O5="","",'Model output'!O5)</f>
        <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negative</v>
      </c>
      <c r="X6" s="15" t="str">
        <f>IF('Model output'!S5="","",'Model output'!S5)</f>
        <v/>
      </c>
      <c r="Y6" t="str">
        <f>IF(OR('Model output'!S5="",ISNUMBER(SEARCH("Absent",'Model output'!S5)),ISNUMBER(SEARCH("Not identified",'Model output'!S5)),AND(ISNUMBER(SEARCH("No",'Model output'!S5)),NOT(ISNUMBER(SEARCH("carcinoma",'Model output'!S5)))),ISNUMBER(SEARCH("no extension",'Model output'!S5)),ISNUMBER(SEARCH("negative",'Model output'!S5))),"negative",IF(Z6="positive","gETE", "positive"))</f>
        <v>negative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output'!T5="","",IF('Model output'!T5="Not mentioned", "No", "Yes"))</f>
        <v>Yes</v>
      </c>
      <c r="AB6" t="str">
        <f>IF(AA6&lt;&gt;"Yes","",IF(OR('Model output'!U5="",ISNUMBER(SEARCH("Not identified",'Model output'!U5))),"",'Model output'!U5))</f>
        <v/>
      </c>
      <c r="AC6" s="9" t="str">
        <f>IF(OR('Model output'!V5="", AND(ISERROR(SEARCH("Positive",'Model output'!V5)), ISNUMBER(SEARCH("Negative",'Model output'!V5))), ISNUMBER(SEARCH("Uninvolved",'Model output'!V5)), ISNUMBER(SEARCH("Free",'Model output'!V5)), ISNUMBER(SEARCH("1 mm",'Model output'!V5)), ISNUMBER(SEARCH("1.0 mm",'Model output'!V5)), ISNUMBER(SEARCH("0.01 cm",'Model output'!V5)), ISNUMBER(SEARCH("0.1 CM",'Model output'!V5)), ISNUMBER(SEARCH("less than 0.2 mm",'Model output'!V5)), ISNUMBER(SEARCH("less than 0.5 mm",'Model output'!V5)), ISNUMBER(SEARCH("very close",'Model output'!V5)), ISNUMBER(SEARCH("not involved",'Model output'!V5)), ISNUMBER(SEARCH("no involvement",'Model output'!V5)), ISNUMBER(SEARCH("abut",'Model output'!V5)), AND(ISNUMBER(SEARCH("No",'Model output'!V5)),NOT(ISNUMBER(SEARCH("noted",'Model output'!V5))),NOT(ISNUMBER(SEARCH("carcinoma",'Model output'!V5))))), "negative", "positive")</f>
        <v>negative</v>
      </c>
      <c r="AE6" s="30"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cribriform",O6,1)),ISNUMBER(SEARCH("diffuse",O6,1)),ISNUMBER(SEARCH("columnar",O6,1)),ISNUMBER(SEARCH("solid",O6,1)),ISNUMBER(SEARCH("tall",N6,1)),ISNUMBER(SEARCH("hobnail",N6,1)),ISNUMBER(SEARCH("cribriform",N6,1)),ISNUMBER(SEARCH("diffuse",N6,1)),ISNUMBER(SEARCH("columnar",N6,1)),ISNUMBER(SEARCH("solid",N6,1)),AND(ISNUMBER(SEARCH("papillary",N6,1)),S6="positive"),AND(ISNUMBER(J6),J6&gt;=5,M6=""),AND(AND(ISNUMBER(J6),J6&gt;=5),AND(ISNUMBER(M6),M6&gt;=1)),AND(ISNUMBER(SERACH("papillary",N6)),OR(Y6="positive",Z6="positive"), ISNUMBER(SEARCH("BRAF",AB6)))),"intermediate","low"))</f>
        <v>low</v>
      </c>
      <c r="AF6" s="31" t="str">
        <f t="shared" si="1"/>
        <v>1a</v>
      </c>
      <c r="AG6" s="31" t="str">
        <f t="shared" si="2"/>
        <v>0</v>
      </c>
      <c r="AH6" s="31" t="str">
        <f t="shared" si="5"/>
        <v>0</v>
      </c>
      <c r="AI6" s="36" t="str">
        <f t="shared" si="6"/>
        <v>I</v>
      </c>
      <c r="AJ6" s="30" t="s">
        <v>815</v>
      </c>
      <c r="AK6" s="37" t="s">
        <v>931</v>
      </c>
      <c r="AL6" s="37" t="s">
        <v>930</v>
      </c>
      <c r="AM6" s="37" t="s">
        <v>930</v>
      </c>
      <c r="AN6" s="31" t="s">
        <v>79</v>
      </c>
      <c r="AO6" s="30">
        <f t="shared" ca="1" si="7"/>
        <v>1</v>
      </c>
      <c r="AP6" s="37">
        <f t="shared" si="8"/>
        <v>1</v>
      </c>
      <c r="AQ6" s="37">
        <f t="shared" si="9"/>
        <v>1</v>
      </c>
      <c r="AR6" s="37">
        <f t="shared" si="10"/>
        <v>1</v>
      </c>
      <c r="AS6" s="36">
        <f t="shared" si="3"/>
        <v>1</v>
      </c>
      <c r="AT6" s="1"/>
    </row>
    <row r="7" spans="1:46">
      <c r="A7" t="str">
        <f>'Model output'!A6</f>
        <v>TCGA-BJ-A0ZH</v>
      </c>
      <c r="B7" s="43">
        <v>52</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2</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1a</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
      </c>
      <c r="F7" t="str">
        <f t="shared" si="0"/>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output'!G6)),AND(ISNUMBER(SEARCH("level",'Model output'!G6)),OR(,ISNUMBER(SEARCH("II",'Model output'!G6)),ISNUMBER(SEARCH("two",'Model output'!G6)),ISNUMBER(SEARCH("2",'Model output'!G6)),ISNUMBER(SEARCH("III",'Model output'!G6)),ISNUMBER(SEARCH("three",'Model output'!G6)),ISNUMBER(SEARCH("3",'Model output'!G6)),ISNUMBER(SEARCH("IV",'Model output'!G6)),ISNUMBER(SEARCH("four",'Model output'!G6)),ISNUMBER(SEARCH("4",'Model output'!G6)),AND(ISNUMBER(SEARCH("V ",'Model output'!G6)),NOT(ISNUMBER(SEARCH("VI",'Model output'!G6)))),ISNUMBER(SEARCH("five",'Model output'!G6)),ISNUMBER(SEARCH("5",'Model output'!G6))))), "lateral", "central"))</f>
        <v>central</v>
      </c>
      <c r="H7" t="str">
        <f>IF('Model output'!H6="","negative", IF('Model output'!H6=" ", "negative", IF(ISNUMBER(SEARCH("lymph node",'Model output'!H6)),"negative","positive")))</f>
        <v>negative</v>
      </c>
      <c r="I7">
        <f>IF('Model output'!I6="","",IF(ISNUMBER('Model output'!I6),'Model output'!I6,1))</f>
        <v>5</v>
      </c>
      <c r="J7">
        <f>IF('Model output'!J6="","",IF(AND(ISNUMBER('Model output'!J6),'Model output'!J6&lt;=I7),'Model output'!J6,IF(ISNUMBER(SEARCH("0/",'Model output'!J6)),0,1)))</f>
        <v>1</v>
      </c>
      <c r="K7" t="str" cm="1">
        <f t="array" ref="K7">IF(COUNT(FIND({0,1,2,3,4,5,6,7,8,9},'Model output'!K6))&gt;0,'Model output'!K6,"")</f>
        <v/>
      </c>
      <c r="L7" s="8" t="str">
        <f t="shared" si="4"/>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 carcinoma</v>
      </c>
      <c r="O7" t="str">
        <f>IF('Model output'!M6="","",'Model output'!M6)</f>
        <v>Tall cell variant</v>
      </c>
      <c r="P7" t="str">
        <f>IF('Model output'!N6="","",'Model output'!N6)</f>
        <v>2.1 cm</v>
      </c>
      <c r="Q7" t="str">
        <f t="shared" si="11"/>
        <v>2.1cm</v>
      </c>
      <c r="R7" cm="1">
        <f t="array" ref="R7">IF(Q7="","",IF(ISNUMBER(SEARCH("cm",Q7)),MAX(VALUE(SUBSTITUTE(_xlfn.FILTERXML("&lt;t&gt;&lt;s&gt;"&amp;SUBSTITUTE(Q7,",","&lt;/s&gt;&lt;s&gt;")&amp;"&lt;/s&gt;&lt;/t&gt;","//s"),"cm",""))),IF(ISNUMBER(SEARCH("mm",Q7)), MAX(VALUE(SUBSTITUTE(_xlfn.FILTERXML("&lt;t&gt;&lt;s&gt;"&amp;SUBSTITUTE(Q7,",","&lt;/s&gt;&lt;s&gt;")&amp;"&lt;/s&gt;&lt;/t&gt;","//s"),"mm","")))/10, MAX(VALUE(_xlfn.FILTERXML("&lt;t&gt;&lt;s&gt;"&amp;SUBSTITUTE(Q7,",","&lt;/s&gt;&lt;s&gt;")&amp;"&lt;/s&gt;&lt;/t&gt;","//s"))))))</f>
        <v>2.1</v>
      </c>
      <c r="S7" t="str">
        <f>IF(OR('Model output'!P6="",ISNUMBER(SEARCH("Not identified", 'Model output'!P6)),ISNUMBER(SEARCH("Absent",'Model output'!P6)),AND(ISNUMBER(SEARCH("No",'Model output'!P6)),NOT(ISNUMBER(SEARCH("diagnostic",'Model output'!P6)))),ISNUMBER(SEARCH("Negative",'Model output'!P6))),"negative","positive")</f>
        <v>negative</v>
      </c>
      <c r="T7">
        <f>IF('Model output'!O6="","",'Model output'!O6)</f>
        <v>1</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negative</v>
      </c>
      <c r="X7" s="15" t="str">
        <f>IF('Model output'!S6="","",'Model output'!S6)</f>
        <v/>
      </c>
      <c r="Y7" t="str">
        <f>IF(OR('Model output'!S6="",ISNUMBER(SEARCH("Absent",'Model output'!S6)),ISNUMBER(SEARCH("Not identified",'Model output'!S6)),AND(ISNUMBER(SEARCH("No",'Model output'!S6)),NOT(ISNUMBER(SEARCH("carcinoma",'Model output'!S6)))),ISNUMBER(SEARCH("no extension",'Model output'!S6)),ISNUMBER(SEARCH("negative",'Model output'!S6))),"negative",IF(Z7="positive","gETE", "positive"))</f>
        <v>negative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output'!T6="","",IF('Model output'!T6="Not mentioned", "No", "Yes"))</f>
        <v>Yes</v>
      </c>
      <c r="AB7" t="str">
        <f>IF(AA7&lt;&gt;"Yes","",IF(OR('Model output'!U6="",ISNUMBER(SEARCH("Not identified",'Model output'!U6))),"",'Model output'!U6))</f>
        <v>BRAFV600E</v>
      </c>
      <c r="AC7" s="9" t="str">
        <f>IF(OR('Model output'!V6="", AND(ISERROR(SEARCH("Positive",'Model output'!V6)), ISNUMBER(SEARCH("Negative",'Model output'!V6))), ISNUMBER(SEARCH("Uninvolved",'Model output'!V6)), ISNUMBER(SEARCH("Free",'Model output'!V6)), ISNUMBER(SEARCH("1 mm",'Model output'!V6)), ISNUMBER(SEARCH("1.0 mm",'Model output'!V6)), ISNUMBER(SEARCH("0.01 cm",'Model output'!V6)), ISNUMBER(SEARCH("0.1 CM",'Model output'!V6)), ISNUMBER(SEARCH("less than 0.2 mm",'Model output'!V6)), ISNUMBER(SEARCH("less than 0.5 mm",'Model output'!V6)), ISNUMBER(SEARCH("very close",'Model output'!V6)), ISNUMBER(SEARCH("not involved",'Model output'!V6)), ISNUMBER(SEARCH("no involvement",'Model output'!V6)), ISNUMBER(SEARCH("abut",'Model output'!V6)), AND(ISNUMBER(SEARCH("No",'Model output'!V6)),NOT(ISNUMBER(SEARCH("noted",'Model output'!V6))),NOT(ISNUMBER(SEARCH("carcinoma",'Model output'!V6))))), "negative", "positive")</f>
        <v>negative</v>
      </c>
      <c r="AE7" s="30" t="str" cm="1">
        <f t="array" aca="1" ref="AE7" ca="1">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cribriform",O7,1)),ISNUMBER(SEARCH("diffuse",O7,1)),ISNUMBER(SEARCH("columnar",O7,1)),ISNUMBER(SEARCH("solid",O7,1)),ISNUMBER(SEARCH("tall",N7,1)),ISNUMBER(SEARCH("hobnail",N7,1)),ISNUMBER(SEARCH("cribriform",N7,1)),ISNUMBER(SEARCH("diffuse",N7,1)),ISNUMBER(SEARCH("columnar",N7,1)),ISNUMBER(SEARCH("solid",N7,1)),AND(ISNUMBER(SEARCH("papillary",N7,1)),S7="positive"),AND(ISNUMBER(J7),J7&gt;=5,M7=""),AND(AND(ISNUMBER(J7),J7&gt;=5),AND(ISNUMBER(M7),M7&gt;=1)),AND(ISNUMBER(SERACH("papillary",N7)),OR(Y7="positive",Z7="positive"), ISNUMBER(SEARCH("BRAF",AB7)))),"intermediate","low"))</f>
        <v>intermediate</v>
      </c>
      <c r="AF7" s="31" t="str">
        <f t="shared" si="1"/>
        <v>2</v>
      </c>
      <c r="AG7" s="31" t="str">
        <f t="shared" si="2"/>
        <v>1a</v>
      </c>
      <c r="AH7" s="31" t="str">
        <f t="shared" si="5"/>
        <v>0</v>
      </c>
      <c r="AI7" s="36" t="str">
        <f t="shared" si="6"/>
        <v>I</v>
      </c>
      <c r="AJ7" s="30" t="s">
        <v>816</v>
      </c>
      <c r="AK7" s="37" t="s">
        <v>929</v>
      </c>
      <c r="AL7" s="37" t="s">
        <v>931</v>
      </c>
      <c r="AM7" s="37" t="s">
        <v>930</v>
      </c>
      <c r="AN7" s="31" t="s">
        <v>79</v>
      </c>
      <c r="AO7" s="30">
        <f t="shared" ca="1" si="7"/>
        <v>1</v>
      </c>
      <c r="AP7" s="37">
        <f t="shared" si="8"/>
        <v>1</v>
      </c>
      <c r="AQ7" s="37">
        <f t="shared" si="9"/>
        <v>1</v>
      </c>
      <c r="AR7" s="37">
        <f t="shared" si="10"/>
        <v>1</v>
      </c>
      <c r="AS7" s="36">
        <f t="shared" si="3"/>
        <v>1</v>
      </c>
      <c r="AT7" s="1"/>
    </row>
    <row r="8" spans="1:46">
      <c r="A8" t="str">
        <f>'Model output'!A7</f>
        <v>TCGA-BJ-A0ZJ</v>
      </c>
      <c r="B8" s="43">
        <v>36</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2</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1a</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
      </c>
      <c r="F8" t="str">
        <f t="shared" si="0"/>
        <v>positive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output'!G7)),AND(ISNUMBER(SEARCH("level",'Model output'!G7)),OR(,ISNUMBER(SEARCH("II",'Model output'!G7)),ISNUMBER(SEARCH("two",'Model output'!G7)),ISNUMBER(SEARCH("2",'Model output'!G7)),ISNUMBER(SEARCH("III",'Model output'!G7)),ISNUMBER(SEARCH("three",'Model output'!G7)),ISNUMBER(SEARCH("3",'Model output'!G7)),ISNUMBER(SEARCH("IV",'Model output'!G7)),ISNUMBER(SEARCH("four",'Model output'!G7)),ISNUMBER(SEARCH("4",'Model output'!G7)),AND(ISNUMBER(SEARCH("V ",'Model output'!G7)),NOT(ISNUMBER(SEARCH("VI",'Model output'!G7)))),ISNUMBER(SEARCH("five",'Model output'!G7)),ISNUMBER(SEARCH("5",'Model output'!G7))))), "lateral", "central"))</f>
        <v/>
      </c>
      <c r="H8" t="str">
        <f>IF('Model output'!H7="","negative", IF('Model output'!H7=" ", "negative", IF(ISNUMBER(SEARCH("lymph node",'Model output'!H7)),"negative","positive")))</f>
        <v>negative</v>
      </c>
      <c r="I8">
        <f>IF('Model output'!I7="","",IF(ISNUMBER('Model output'!I7),'Model output'!I7,1))</f>
        <v>8</v>
      </c>
      <c r="J8">
        <f>IF('Model output'!J7="","",IF(AND(ISNUMBER('Model output'!J7),'Model output'!J7&lt;=I8),'Model output'!J7,IF(ISNUMBER(SEARCH("0/",'Model output'!J7)),0,1)))</f>
        <v>1</v>
      </c>
      <c r="K8" t="str" cm="1">
        <f t="array" ref="K8">IF(COUNT(FIND({0,1,2,3,4,5,6,7,8,9},'Model output'!K7))&gt;0,'Model output'!K7,"")</f>
        <v/>
      </c>
      <c r="L8" s="8" t="str">
        <f t="shared" si="4"/>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 carcinoma</v>
      </c>
      <c r="O8" t="str">
        <f>IF('Model output'!M7="","",'Model output'!M7)</f>
        <v>encapsulated follicular variant</v>
      </c>
      <c r="P8" t="str">
        <f>IF('Model output'!N7="","",'Model output'!N7)</f>
        <v>2.5 cm</v>
      </c>
      <c r="Q8" t="str">
        <f t="shared" si="11"/>
        <v>2.5cm</v>
      </c>
      <c r="R8" cm="1">
        <f t="array" ref="R8">IF(Q8="","",IF(ISNUMBER(SEARCH("cm",Q8)),MAX(VALUE(SUBSTITUTE(_xlfn.FILTERXML("&lt;t&gt;&lt;s&gt;"&amp;SUBSTITUTE(Q8,",","&lt;/s&gt;&lt;s&gt;")&amp;"&lt;/s&gt;&lt;/t&gt;","//s"),"cm",""))),IF(ISNUMBER(SEARCH("mm",Q8)), MAX(VALUE(SUBSTITUTE(_xlfn.FILTERXML("&lt;t&gt;&lt;s&gt;"&amp;SUBSTITUTE(Q8,",","&lt;/s&gt;&lt;s&gt;")&amp;"&lt;/s&gt;&lt;/t&gt;","//s"),"mm","")))/10, MAX(VALUE(_xlfn.FILTERXML("&lt;t&gt;&lt;s&gt;"&amp;SUBSTITUTE(Q8,",","&lt;/s&gt;&lt;s&gt;")&amp;"&lt;/s&gt;&lt;/t&gt;","//s"))))))</f>
        <v>2.5</v>
      </c>
      <c r="S8" t="str">
        <f>IF(OR('Model output'!P7="",ISNUMBER(SEARCH("Not identified", 'Model output'!P7)),ISNUMBER(SEARCH("Absent",'Model output'!P7)),AND(ISNUMBER(SEARCH("No",'Model output'!P7)),NOT(ISNUMBER(SEARCH("diagnostic",'Model output'!P7)))),ISNUMBER(SEARCH("Negative",'Model output'!P7))),"negative","positive")</f>
        <v>positive</v>
      </c>
      <c r="T8" t="str">
        <f>IF('Model output'!O7="","",'Model output'!O7)</f>
        <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positive</v>
      </c>
      <c r="X8" s="15" t="str">
        <f>IF('Model output'!S7="","",'Model output'!S7)</f>
        <v/>
      </c>
      <c r="Y8" t="str">
        <f>IF(OR('Model output'!S7="",ISNUMBER(SEARCH("Absent",'Model output'!S7)),ISNUMBER(SEARCH("Not identified",'Model output'!S7)),AND(ISNUMBER(SEARCH("No",'Model output'!S7)),NOT(ISNUMBER(SEARCH("carcinoma",'Model output'!S7)))),ISNUMBER(SEARCH("no extension",'Model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output'!T7="","",IF('Model output'!T7="Not mentioned", "No", "Yes"))</f>
        <v>Yes</v>
      </c>
      <c r="AB8" t="str">
        <f>IF(AA8&lt;&gt;"Yes","",IF(OR('Model output'!U7="",ISNUMBER(SEARCH("Not identified",'Model output'!U7))),"",'Model output'!U7))</f>
        <v/>
      </c>
      <c r="AC8" s="9" t="str">
        <f>IF(OR('Model output'!V7="", AND(ISERROR(SEARCH("Positive",'Model output'!V7)), ISNUMBER(SEARCH("Negative",'Model output'!V7))), ISNUMBER(SEARCH("Uninvolved",'Model output'!V7)), ISNUMBER(SEARCH("Free",'Model output'!V7)), ISNUMBER(SEARCH("1 mm",'Model output'!V7)), ISNUMBER(SEARCH("1.0 mm",'Model output'!V7)), ISNUMBER(SEARCH("0.01 cm",'Model output'!V7)), ISNUMBER(SEARCH("0.1 CM",'Model output'!V7)), ISNUMBER(SEARCH("less than 0.2 mm",'Model output'!V7)), ISNUMBER(SEARCH("less than 0.5 mm",'Model output'!V7)), ISNUMBER(SEARCH("very close",'Model output'!V7)), ISNUMBER(SEARCH("not involved",'Model output'!V7)), ISNUMBER(SEARCH("no involvement",'Model output'!V7)), ISNUMBER(SEARCH("abut",'Model output'!V7)), AND(ISNUMBER(SEARCH("No",'Model output'!V7)),NOT(ISNUMBER(SEARCH("noted",'Model output'!V7))),NOT(ISNUMBER(SEARCH("carcinoma",'Model output'!V7))))), "negative", "positive")</f>
        <v>negative</v>
      </c>
      <c r="AE8" s="30" t="str" cm="1">
        <f t="array" aca="1" ref="AE8" ca="1">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cribriform",O8,1)),ISNUMBER(SEARCH("diffuse",O8,1)),ISNUMBER(SEARCH("columnar",O8,1)),ISNUMBER(SEARCH("solid",O8,1)),ISNUMBER(SEARCH("tall",N8,1)),ISNUMBER(SEARCH("hobnail",N8,1)),ISNUMBER(SEARCH("cribriform",N8,1)),ISNUMBER(SEARCH("diffuse",N8,1)),ISNUMBER(SEARCH("columnar",N8,1)),ISNUMBER(SEARCH("solid",N8,1)),AND(ISNUMBER(SEARCH("papillary",N8,1)),S8="positive"),AND(ISNUMBER(J8),J8&gt;=5,M8=""),AND(AND(ISNUMBER(J8),J8&gt;=5),AND(ISNUMBER(M8),M8&gt;=1)),AND(ISNUMBER(SERACH("papillary",N8)),OR(Y8="positive",Z8="positive"), ISNUMBER(SEARCH("BRAF",AB8)))),"intermediate","low"))</f>
        <v>intermediate</v>
      </c>
      <c r="AF8" s="31" t="str">
        <f t="shared" si="1"/>
        <v>2</v>
      </c>
      <c r="AG8" s="31" t="str">
        <f t="shared" si="2"/>
        <v>1a</v>
      </c>
      <c r="AH8" s="31" t="str">
        <f t="shared" si="5"/>
        <v>0</v>
      </c>
      <c r="AI8" s="36" t="str">
        <f t="shared" si="6"/>
        <v>I</v>
      </c>
      <c r="AJ8" s="30" t="s">
        <v>814</v>
      </c>
      <c r="AK8" s="37" t="s">
        <v>929</v>
      </c>
      <c r="AL8" s="37" t="s">
        <v>931</v>
      </c>
      <c r="AM8" s="37" t="s">
        <v>930</v>
      </c>
      <c r="AN8" s="31" t="s">
        <v>79</v>
      </c>
      <c r="AO8" s="30">
        <f t="shared" ca="1" si="7"/>
        <v>0</v>
      </c>
      <c r="AP8" s="37">
        <f t="shared" si="8"/>
        <v>1</v>
      </c>
      <c r="AQ8" s="37">
        <f t="shared" si="9"/>
        <v>1</v>
      </c>
      <c r="AR8" s="37">
        <f t="shared" si="10"/>
        <v>1</v>
      </c>
      <c r="AS8" s="36">
        <f t="shared" si="3"/>
        <v>1</v>
      </c>
      <c r="AT8" s="1"/>
    </row>
    <row r="9" spans="1:46">
      <c r="A9" t="str">
        <f>'Model output'!A8</f>
        <v>TCGA-BJ-A18Y</v>
      </c>
      <c r="B9" s="43">
        <v>29</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1b</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0</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
      </c>
      <c r="F9" t="str">
        <f t="shared" si="0"/>
        <v>negative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output'!G8)),AND(ISNUMBER(SEARCH("level",'Model output'!G8)),OR(,ISNUMBER(SEARCH("II",'Model output'!G8)),ISNUMBER(SEARCH("two",'Model output'!G8)),ISNUMBER(SEARCH("2",'Model output'!G8)),ISNUMBER(SEARCH("III",'Model output'!G8)),ISNUMBER(SEARCH("three",'Model output'!G8)),ISNUMBER(SEARCH("3",'Model output'!G8)),ISNUMBER(SEARCH("IV",'Model output'!G8)),ISNUMBER(SEARCH("four",'Model output'!G8)),ISNUMBER(SEARCH("4",'Model output'!G8)),AND(ISNUMBER(SEARCH("V ",'Model output'!G8)),NOT(ISNUMBER(SEARCH("VI",'Model output'!G8)))),ISNUMBER(SEARCH("five",'Model output'!G8)),ISNUMBER(SEARCH("5",'Model output'!G8))))), "lateral", "central"))</f>
        <v/>
      </c>
      <c r="H9" t="str">
        <f>IF('Model output'!H8="","negative", IF('Model output'!H8=" ", "negative", IF(ISNUMBER(SEARCH("lymph node",'Model output'!H8)),"negative","positive")))</f>
        <v>negative</v>
      </c>
      <c r="I9">
        <f>IF('Model output'!I8="","",IF(ISNUMBER('Model output'!I8),'Model output'!I8,1))</f>
        <v>5</v>
      </c>
      <c r="J9">
        <f>IF('Model output'!J8="","",IF(AND(ISNUMBER('Model output'!J8),'Model output'!J8&lt;=I9),'Model output'!J8,IF(ISNUMBER(SEARCH("0/",'Model output'!J8)),0,1)))</f>
        <v>0</v>
      </c>
      <c r="K9" t="str" cm="1">
        <f t="array" ref="K9">IF(COUNT(FIND({0,1,2,3,4,5,6,7,8,9},'Model output'!K8))&gt;0,'Model output'!K8,"")</f>
        <v/>
      </c>
      <c r="L9" s="8" t="str">
        <f t="shared" si="4"/>
        <v/>
      </c>
      <c r="M9" t="str" cm="1">
        <f t="array" ref="M9">IF(L9="","",IF(ISNUMBER(SEARCH("cm",L9)),MAX(VALUE(SUBSTITUTE(_xlfn.FILTERXML("&lt;t&gt;&lt;s&gt;"&amp;SUBSTITUTE(L9,",","&lt;/s&gt;&lt;s&gt;")&amp;"&lt;/s&gt;&lt;/t&gt;","//s"),"cm",""))),MAX(VALUE(SUBSTITUTE(_xlfn.FILTERXML("&lt;t&gt;&lt;s&gt;"&amp;SUBSTITUTE(L9,",","&lt;/s&gt;&lt;s&gt;")&amp;"&lt;/s&gt;&lt;/t&gt;","//s"),"mm","")))/10))</f>
        <v/>
      </c>
      <c r="N9" t="str">
        <f>IF('Model output'!L8="","",'Model output'!L8)</f>
        <v>Papillary carcinoma</v>
      </c>
      <c r="O9" t="str">
        <f>IF('Model output'!M8="","",'Model output'!M8)</f>
        <v>encapsulated follicular variant</v>
      </c>
      <c r="P9" t="str">
        <f>IF('Model output'!N8="","",'Model output'!N8)</f>
        <v>1.4 cm</v>
      </c>
      <c r="Q9" t="str">
        <f t="shared" si="11"/>
        <v>1.4cm</v>
      </c>
      <c r="R9" cm="1">
        <f t="array" ref="R9">IF(Q9="","",IF(ISNUMBER(SEARCH("cm",Q9)),MAX(VALUE(SUBSTITUTE(_xlfn.FILTERXML("&lt;t&gt;&lt;s&gt;"&amp;SUBSTITUTE(Q9,",","&lt;/s&gt;&lt;s&gt;")&amp;"&lt;/s&gt;&lt;/t&gt;","//s"),"cm",""))),IF(ISNUMBER(SEARCH("mm",Q9)), MAX(VALUE(SUBSTITUTE(_xlfn.FILTERXML("&lt;t&gt;&lt;s&gt;"&amp;SUBSTITUTE(Q9,",","&lt;/s&gt;&lt;s&gt;")&amp;"&lt;/s&gt;&lt;/t&gt;","//s"),"mm","")))/10, MAX(VALUE(_xlfn.FILTERXML("&lt;t&gt;&lt;s&gt;"&amp;SUBSTITUTE(Q9,",","&lt;/s&gt;&lt;s&gt;")&amp;"&lt;/s&gt;&lt;/t&gt;","//s"))))))</f>
        <v>1.4</v>
      </c>
      <c r="S9" t="str">
        <f>IF(OR('Model output'!P8="",ISNUMBER(SEARCH("Not identified", 'Model output'!P8)),ISNUMBER(SEARCH("Absent",'Model output'!P8)),AND(ISNUMBER(SEARCH("No",'Model output'!P8)),NOT(ISNUMBER(SEARCH("diagnostic",'Model output'!P8)))),ISNUMBER(SEARCH("Negative",'Model output'!P8))),"negative","positive")</f>
        <v>negative</v>
      </c>
      <c r="T9">
        <f>IF('Model output'!O8="","",'Model output'!O8)</f>
        <v>2</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negative</v>
      </c>
      <c r="X9" s="15" t="str">
        <f>IF('Model output'!S8="","",'Model output'!S8)</f>
        <v/>
      </c>
      <c r="Y9" t="str">
        <f>IF(OR('Model output'!S8="",ISNUMBER(SEARCH("Absent",'Model output'!S8)),ISNUMBER(SEARCH("Not identified",'Model output'!S8)),AND(ISNUMBER(SEARCH("No",'Model output'!S8)),NOT(ISNUMBER(SEARCH("carcinoma",'Model output'!S8)))),ISNUMBER(SEARCH("no extension",'Model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output'!T8="","",IF('Model output'!T8="Not mentioned", "No", "Yes"))</f>
        <v>Yes</v>
      </c>
      <c r="AB9" t="str">
        <f>IF(AA9&lt;&gt;"Yes","",IF(OR('Model output'!U8="",ISNUMBER(SEARCH("Not identified",'Model output'!U8))),"",'Model output'!U8))</f>
        <v>HRAS codon 61 mutation</v>
      </c>
      <c r="AC9" s="9" t="str">
        <f>IF(OR('Model output'!V8="", AND(ISERROR(SEARCH("Positive",'Model output'!V8)), ISNUMBER(SEARCH("Negative",'Model output'!V8))), ISNUMBER(SEARCH("Uninvolved",'Model output'!V8)), ISNUMBER(SEARCH("Free",'Model output'!V8)), ISNUMBER(SEARCH("1 mm",'Model output'!V8)), ISNUMBER(SEARCH("1.0 mm",'Model output'!V8)), ISNUMBER(SEARCH("0.01 cm",'Model output'!V8)), ISNUMBER(SEARCH("0.1 CM",'Model output'!V8)), ISNUMBER(SEARCH("less than 0.2 mm",'Model output'!V8)), ISNUMBER(SEARCH("less than 0.5 mm",'Model output'!V8)), ISNUMBER(SEARCH("very close",'Model output'!V8)), ISNUMBER(SEARCH("not involved",'Model output'!V8)), ISNUMBER(SEARCH("no involvement",'Model output'!V8)), ISNUMBER(SEARCH("abut",'Model output'!V8)), AND(ISNUMBER(SEARCH("No",'Model output'!V8)),NOT(ISNUMBER(SEARCH("noted",'Model output'!V8))),NOT(ISNUMBER(SEARCH("carcinoma",'Model output'!V8))))), "negative", "positive")</f>
        <v>negative</v>
      </c>
      <c r="AE9" s="30"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cribriform",O9,1)),ISNUMBER(SEARCH("diffuse",O9,1)),ISNUMBER(SEARCH("columnar",O9,1)),ISNUMBER(SEARCH("solid",O9,1)),ISNUMBER(SEARCH("tall",N9,1)),ISNUMBER(SEARCH("hobnail",N9,1)),ISNUMBER(SEARCH("cribriform",N9,1)),ISNUMBER(SEARCH("diffuse",N9,1)),ISNUMBER(SEARCH("columnar",N9,1)),ISNUMBER(SEARCH("solid",N9,1)),AND(ISNUMBER(SEARCH("papillary",N9,1)),S9="positive"),AND(ISNUMBER(J9),J9&gt;=5,M9=""),AND(AND(ISNUMBER(J9),J9&gt;=5),AND(ISNUMBER(M9),M9&gt;=1)),AND(ISNUMBER(SERACH("papillary",N9)),OR(Y9="positive",Z9="positive"), ISNUMBER(SEARCH("BRAF",AB9)))),"intermediate","low"))</f>
        <v>low</v>
      </c>
      <c r="AF9" s="31" t="str">
        <f t="shared" si="1"/>
        <v>1b</v>
      </c>
      <c r="AG9" s="31" t="str">
        <f t="shared" si="2"/>
        <v>0</v>
      </c>
      <c r="AH9" s="31" t="str">
        <f t="shared" si="5"/>
        <v>0</v>
      </c>
      <c r="AI9" s="36" t="str">
        <f t="shared" si="6"/>
        <v>I</v>
      </c>
      <c r="AJ9" s="30" t="s">
        <v>815</v>
      </c>
      <c r="AK9" s="37" t="s">
        <v>926</v>
      </c>
      <c r="AL9" s="37" t="s">
        <v>927</v>
      </c>
      <c r="AM9" s="37" t="s">
        <v>930</v>
      </c>
      <c r="AN9" s="31" t="s">
        <v>79</v>
      </c>
      <c r="AO9" s="30">
        <f t="shared" ca="1" si="7"/>
        <v>1</v>
      </c>
      <c r="AP9" s="37">
        <f t="shared" si="8"/>
        <v>1</v>
      </c>
      <c r="AQ9" s="37">
        <f t="shared" si="9"/>
        <v>1</v>
      </c>
      <c r="AR9" s="37">
        <f t="shared" si="10"/>
        <v>1</v>
      </c>
      <c r="AS9" s="36">
        <f t="shared" si="3"/>
        <v>1</v>
      </c>
      <c r="AT9" s="1"/>
    </row>
    <row r="10" spans="1:46">
      <c r="A10" t="str">
        <f>'Model output'!A9</f>
        <v>TCGA-BJ-A18Z</v>
      </c>
      <c r="B10" s="43">
        <v>58</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3</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1b</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
      </c>
      <c r="F10" t="str">
        <f t="shared" si="0"/>
        <v>positive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output'!G9)),AND(ISNUMBER(SEARCH("level",'Model output'!G9)),OR(,ISNUMBER(SEARCH("II",'Model output'!G9)),ISNUMBER(SEARCH("two",'Model output'!G9)),ISNUMBER(SEARCH("2",'Model output'!G9)),ISNUMBER(SEARCH("III",'Model output'!G9)),ISNUMBER(SEARCH("three",'Model output'!G9)),ISNUMBER(SEARCH("3",'Model output'!G9)),ISNUMBER(SEARCH("IV",'Model output'!G9)),ISNUMBER(SEARCH("four",'Model output'!G9)),ISNUMBER(SEARCH("4",'Model output'!G9)),AND(ISNUMBER(SEARCH("V ",'Model output'!G9)),NOT(ISNUMBER(SEARCH("VI",'Model output'!G9)))),ISNUMBER(SEARCH("five",'Model output'!G9)),ISNUMBER(SEARCH("5",'Model output'!G9))))), "lateral", "central"))</f>
        <v>lateral</v>
      </c>
      <c r="H10" t="str">
        <f>IF('Model output'!H9="","negative", IF('Model output'!H9=" ", "negative", IF(ISNUMBER(SEARCH("lymph node",'Model output'!H9)),"negative","positive")))</f>
        <v>negative</v>
      </c>
      <c r="I10">
        <f>IF('Model output'!I9="","",IF(ISNUMBER('Model output'!I9),'Model output'!I9,1))</f>
        <v>37</v>
      </c>
      <c r="J10">
        <f>IF('Model output'!J9="","",IF(AND(ISNUMBER('Model output'!J9),'Model output'!J9&lt;=I10),'Model output'!J9,IF(ISNUMBER(SEARCH("0/",'Model output'!J9)),0,1)))</f>
        <v>3</v>
      </c>
      <c r="K10" t="str" cm="1">
        <f t="array" ref="K10">IF(COUNT(FIND({0,1,2,3,4,5,6,7,8,9},'Model output'!K9))&gt;0,'Model output'!K9,"")</f>
        <v>3.2 CM</v>
      </c>
      <c r="L10" s="8" t="str">
        <f t="shared" si="4"/>
        <v>3.2cm</v>
      </c>
      <c r="M10" cm="1">
        <f t="array" ref="M10">IF(L10="","",IF(ISNUMBER(SEARCH("cm",L10)),MAX(VALUE(SUBSTITUTE(_xlfn.FILTERXML("&lt;t&gt;&lt;s&gt;"&amp;SUBSTITUTE(L10,",","&lt;/s&gt;&lt;s&gt;")&amp;"&lt;/s&gt;&lt;/t&gt;","//s"),"cm",""))),MAX(VALUE(SUBSTITUTE(_xlfn.FILTERXML("&lt;t&gt;&lt;s&gt;"&amp;SUBSTITUTE(L10,",","&lt;/s&gt;&lt;s&gt;")&amp;"&lt;/s&gt;&lt;/t&gt;","//s"),"mm","")))/10))</f>
        <v>3.2</v>
      </c>
      <c r="N10" t="str">
        <f>IF('Model output'!L9="","",'Model output'!L9)</f>
        <v>Papillary carcinoma</v>
      </c>
      <c r="O10" t="str">
        <f>IF('Model output'!M9="","",'Model output'!M9)</f>
        <v/>
      </c>
      <c r="P10" t="str">
        <f>IF('Model output'!N9="","",'Model output'!N9)</f>
        <v>3.6 cm</v>
      </c>
      <c r="Q10" t="str">
        <f t="shared" si="11"/>
        <v>3.6cm</v>
      </c>
      <c r="R10" cm="1">
        <f t="array" ref="R10">IF(Q10="","",IF(ISNUMBER(SEARCH("cm",Q10)),MAX(VALUE(SUBSTITUTE(_xlfn.FILTERXML("&lt;t&gt;&lt;s&gt;"&amp;SUBSTITUTE(Q10,",","&lt;/s&gt;&lt;s&gt;")&amp;"&lt;/s&gt;&lt;/t&gt;","//s"),"cm",""))),IF(ISNUMBER(SEARCH("mm",Q10)), MAX(VALUE(SUBSTITUTE(_xlfn.FILTERXML("&lt;t&gt;&lt;s&gt;"&amp;SUBSTITUTE(Q10,",","&lt;/s&gt;&lt;s&gt;")&amp;"&lt;/s&gt;&lt;/t&gt;","//s"),"mm","")))/10, MAX(VALUE(_xlfn.FILTERXML("&lt;t&gt;&lt;s&gt;"&amp;SUBSTITUTE(Q10,",","&lt;/s&gt;&lt;s&gt;")&amp;"&lt;/s&gt;&lt;/t&gt;","//s"))))))</f>
        <v>3.6</v>
      </c>
      <c r="S10" t="str">
        <f>IF(OR('Model output'!P9="",ISNUMBER(SEARCH("Not identified", 'Model output'!P9)),ISNUMBER(SEARCH("Absent",'Model output'!P9)),AND(ISNUMBER(SEARCH("No",'Model output'!P9)),NOT(ISNUMBER(SEARCH("diagnostic",'Model output'!P9)))),ISNUMBER(SEARCH("Negative",'Model output'!P9))),"negative","positive")</f>
        <v>positive</v>
      </c>
      <c r="T10">
        <f>IF('Model output'!O9="","",'Model output'!O9)</f>
        <v>3</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negative</v>
      </c>
      <c r="X10" s="15" t="str">
        <f>IF('Model output'!S9="","",'Model output'!S9)</f>
        <v>Present</v>
      </c>
      <c r="Y10" t="str">
        <f>IF(OR('Model output'!S9="",ISNUMBER(SEARCH("Absent",'Model output'!S9)),ISNUMBER(SEARCH("Not identified",'Model output'!S9)),AND(ISNUMBER(SEARCH("No",'Model output'!S9)),NOT(ISNUMBER(SEARCH("carcinoma",'Model output'!S9)))),ISNUMBER(SEARCH("no extension",'Model output'!S9)),ISNUMBER(SEARCH("negative",'Model output'!S9))),"negative",IF(Z10="positive","gETE", "positive"))</f>
        <v>positive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output'!T9="","",IF('Model output'!T9="Not mentioned", "No", "Yes"))</f>
        <v>Yes</v>
      </c>
      <c r="AB10" t="str">
        <f>IF(AA10&lt;&gt;"Yes","",IF(OR('Model output'!U9="",ISNUMBER(SEARCH("Not identified",'Model output'!U9))),"",'Model output'!U9))</f>
        <v>BRAF p.V600E mutation</v>
      </c>
      <c r="AC10" s="9" t="str">
        <f>IF(OR('Model output'!V9="", AND(ISERROR(SEARCH("Positive",'Model output'!V9)), ISNUMBER(SEARCH("Negative",'Model output'!V9))), ISNUMBER(SEARCH("Uninvolved",'Model output'!V9)), ISNUMBER(SEARCH("Free",'Model output'!V9)), ISNUMBER(SEARCH("1 mm",'Model output'!V9)), ISNUMBER(SEARCH("1.0 mm",'Model output'!V9)), ISNUMBER(SEARCH("0.01 cm",'Model output'!V9)), ISNUMBER(SEARCH("0.1 CM",'Model output'!V9)), ISNUMBER(SEARCH("less than 0.2 mm",'Model output'!V9)), ISNUMBER(SEARCH("less than 0.5 mm",'Model output'!V9)), ISNUMBER(SEARCH("very close",'Model output'!V9)), ISNUMBER(SEARCH("not involved",'Model output'!V9)), ISNUMBER(SEARCH("no involvement",'Model output'!V9)), ISNUMBER(SEARCH("abut",'Model output'!V9)), AND(ISNUMBER(SEARCH("No",'Model output'!V9)),NOT(ISNUMBER(SEARCH("noted",'Model output'!V9))),NOT(ISNUMBER(SEARCH("carcinoma",'Model output'!V9))))), "negative", "positive")</f>
        <v>positive</v>
      </c>
      <c r="AE10" s="30" t="str" cm="1">
        <f t="array" ref="AE10">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cribriform",O10,1)),ISNUMBER(SEARCH("diffuse",O10,1)),ISNUMBER(SEARCH("columnar",O10,1)),ISNUMBER(SEARCH("solid",O10,1)),ISNUMBER(SEARCH("tall",N10,1)),ISNUMBER(SEARCH("hobnail",N10,1)),ISNUMBER(SEARCH("cribriform",N10,1)),ISNUMBER(SEARCH("diffuse",N10,1)),ISNUMBER(SEARCH("columnar",N10,1)),ISNUMBER(SEARCH("solid",N10,1)),AND(ISNUMBER(SEARCH("papillary",N10,1)),S10="positive"),AND(ISNUMBER(J10),J10&gt;=5,M10=""),AND(AND(ISNUMBER(J10),J10&gt;=5),AND(ISNUMBER(M10),M10&gt;=1)),AND(ISNUMBER(SERACH("papillary",N10)),OR(Y10="positive",Z10="positive"), ISNUMBER(SEARCH("BRAF",AB10)))),"intermediate","low"))</f>
        <v>high</v>
      </c>
      <c r="AF10" s="31" t="str">
        <f t="shared" si="1"/>
        <v>2</v>
      </c>
      <c r="AG10" s="31" t="str">
        <f t="shared" si="2"/>
        <v>1b</v>
      </c>
      <c r="AH10" s="31" t="str">
        <f t="shared" si="5"/>
        <v>0</v>
      </c>
      <c r="AI10" s="36" t="str">
        <f t="shared" si="6"/>
        <v>II</v>
      </c>
      <c r="AJ10" s="30" t="s">
        <v>814</v>
      </c>
      <c r="AK10" s="37" t="s">
        <v>929</v>
      </c>
      <c r="AL10" s="37" t="s">
        <v>926</v>
      </c>
      <c r="AM10" s="37" t="s">
        <v>930</v>
      </c>
      <c r="AN10" s="31" t="s">
        <v>928</v>
      </c>
      <c r="AO10" s="30">
        <f t="shared" si="7"/>
        <v>1</v>
      </c>
      <c r="AP10" s="37">
        <f t="shared" si="8"/>
        <v>1</v>
      </c>
      <c r="AQ10" s="37">
        <f t="shared" si="9"/>
        <v>1</v>
      </c>
      <c r="AR10" s="37">
        <f t="shared" si="10"/>
        <v>1</v>
      </c>
      <c r="AS10" s="36">
        <f t="shared" si="3"/>
        <v>1</v>
      </c>
      <c r="AT10" s="1"/>
    </row>
    <row r="11" spans="1:46">
      <c r="A11" t="str">
        <f>'Model output'!A10</f>
        <v>TCGA-BJ-A191</v>
      </c>
      <c r="B11" s="43">
        <v>49</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1b</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
      </c>
      <c r="F11" t="str">
        <f t="shared" si="0"/>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output'!G10)),AND(ISNUMBER(SEARCH("level",'Model output'!G10)),OR(,ISNUMBER(SEARCH("II",'Model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output'!G10)),AND(ISNUMBER(SEARCH("V ",'Model output'!G10)),NOT(ISNUMBER(SEARCH("VI",'Model output'!G10)))),ISNUMBER(SEARCH("five",'Model output'!G10)),ISNUMBER(SEARCH("5",'Model output'!G10))))), "lateral", "central"))</f>
        <v/>
      </c>
      <c r="H11" t="str">
        <f>IF('Model output'!H10="","negative", IF('Model output'!H10=" ", "negative", IF(ISNUMBER(SEARCH("lymph node",'Model output'!H10)),"negative","positive")))</f>
        <v>negative</v>
      </c>
      <c r="I11">
        <f>IF('Model output'!I10="","",IF(ISNUMBER('Model output'!I10),'Model output'!I10,1))</f>
        <v>3</v>
      </c>
      <c r="J11">
        <f>IF('Model output'!J10="","",IF(AND(ISNUMBER('Model output'!J10),'Model output'!J10&lt;=I11),'Model output'!J10,IF(ISNUMBER(SEARCH("0/",'Model output'!J10)),0,1)))</f>
        <v>0</v>
      </c>
      <c r="K11" t="str" cm="1">
        <f t="array" ref="K11">IF(COUNT(FIND({0,1,2,3,4,5,6,7,8,9},'Model output'!K10))&gt;0,'Model output'!K10,"")</f>
        <v/>
      </c>
      <c r="L11" s="8" t="str">
        <f t="shared" si="4"/>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 carcinoma</v>
      </c>
      <c r="O11" t="str">
        <f>IF('Model output'!M10="","",'Model output'!M10)</f>
        <v>columnar cell variant</v>
      </c>
      <c r="P11" t="str">
        <f>IF('Model output'!N10="","",'Model output'!N10)</f>
        <v>2 cm</v>
      </c>
      <c r="Q11" t="str">
        <f t="shared" si="11"/>
        <v>2cm</v>
      </c>
      <c r="R11" cm="1">
        <f t="array" ref="R11">IF(Q11="","",IF(ISNUMBER(SEARCH("cm",Q11)),MAX(VALUE(SUBSTITUTE(_xlfn.FILTERXML("&lt;t&gt;&lt;s&gt;"&amp;SUBSTITUTE(Q11,",","&lt;/s&gt;&lt;s&gt;")&amp;"&lt;/s&gt;&lt;/t&gt;","//s"),"cm",""))),IF(ISNUMBER(SEARCH("mm",Q11)), MAX(VALUE(SUBSTITUTE(_xlfn.FILTERXML("&lt;t&gt;&lt;s&gt;"&amp;SUBSTITUTE(Q11,",","&lt;/s&gt;&lt;s&gt;")&amp;"&lt;/s&gt;&lt;/t&gt;","//s"),"mm","")))/10, MAX(VALUE(_xlfn.FILTERXML("&lt;t&gt;&lt;s&gt;"&amp;SUBSTITUTE(Q11,",","&lt;/s&gt;&lt;s&gt;")&amp;"&lt;/s&gt;&lt;/t&gt;","//s"))))))</f>
        <v>2</v>
      </c>
      <c r="S11" t="str">
        <f>IF(OR('Model output'!P10="",ISNUMBER(SEARCH("Not identified", 'Model output'!P10)),ISNUMBER(SEARCH("Absent",'Model output'!P10)),AND(ISNUMBER(SEARCH("No",'Model output'!P10)),NOT(ISNUMBER(SEARCH("diagnostic",'Model output'!P10)))),ISNUMBER(SEARCH("Negative",'Model output'!P10))),"negative","positive")</f>
        <v>positive</v>
      </c>
      <c r="T11" t="str">
        <f>IF('Model output'!O10="","",'Model output'!O10)</f>
        <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positive</v>
      </c>
      <c r="X11" s="15" t="str">
        <f>IF('Model output'!S10="","",'Model output'!S10)</f>
        <v>Not identified</v>
      </c>
      <c r="Y11" t="str">
        <f>IF(OR('Model output'!S10="",ISNUMBER(SEARCH("Absent",'Model output'!S10)),ISNUMBER(SEARCH("Not identified",'Model output'!S10)),AND(ISNUMBER(SEARCH("No",'Model output'!S10)),NOT(ISNUMBER(SEARCH("carcinoma",'Model output'!S10)))),ISNUMBER(SEARCH("no extension",'Model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output'!T10="","",IF('Model output'!T10="Not mentioned", "No", "Yes"))</f>
        <v/>
      </c>
      <c r="AB11" t="str">
        <f>IF(AA11&lt;&gt;"Yes","",IF(OR('Model output'!U10="",ISNUMBER(SEARCH("Not identified",'Model output'!U10))),"",'Model output'!U10))</f>
        <v/>
      </c>
      <c r="AC11" s="9" t="str">
        <f>IF(OR('Model output'!V10="", AND(ISERROR(SEARCH("Positive",'Model output'!V10)), ISNUMBER(SEARCH("Negative",'Model output'!V10))), ISNUMBER(SEARCH("Uninvolved",'Model output'!V10)), ISNUMBER(SEARCH("Free",'Model output'!V10)), ISNUMBER(SEARCH("1 mm",'Model output'!V10)), ISNUMBER(SEARCH("1.0 mm",'Model output'!V10)), ISNUMBER(SEARCH("0.01 cm",'Model output'!V10)), ISNUMBER(SEARCH("0.1 CM",'Model output'!V10)), ISNUMBER(SEARCH("less than 0.2 mm",'Model output'!V10)), ISNUMBER(SEARCH("less than 0.5 mm",'Model output'!V10)), ISNUMBER(SEARCH("very close",'Model output'!V10)), ISNUMBER(SEARCH("not involved",'Model output'!V10)), ISNUMBER(SEARCH("no involvement",'Model output'!V10)), ISNUMBER(SEARCH("abut",'Model output'!V10)), AND(ISNUMBER(SEARCH("No",'Model output'!V10)),NOT(ISNUMBER(SEARCH("noted",'Model output'!V10))),NOT(ISNUMBER(SEARCH("carcinoma",'Model output'!V10))))), "negative", "positive")</f>
        <v>negative</v>
      </c>
      <c r="AE11" s="30"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cribriform",O11,1)),ISNUMBER(SEARCH("diffuse",O11,1)),ISNUMBER(SEARCH("columnar",O11,1)),ISNUMBER(SEARCH("solid",O11,1)),ISNUMBER(SEARCH("tall",N11,1)),ISNUMBER(SEARCH("hobnail",N11,1)),ISNUMBER(SEARCH("cribriform",N11,1)),ISNUMBER(SEARCH("diffuse",N11,1)),ISNUMBER(SEARCH("columnar",N11,1)),ISNUMBER(SEARCH("solid",N11,1)),AND(ISNUMBER(SEARCH("papillary",N11,1)),S11="positive"),AND(ISNUMBER(J11),J11&gt;=5,M11=""),AND(AND(ISNUMBER(J11),J11&gt;=5),AND(ISNUMBER(M11),M11&gt;=1)),AND(ISNUMBER(SERACH("papillary",N11)),OR(Y11="positive",Z11="positive"), ISNUMBER(SEARCH("BRAF",AB11)))),"intermediate","low"))</f>
        <v>intermediate</v>
      </c>
      <c r="AF11" s="31" t="str">
        <f t="shared" si="1"/>
        <v>1b</v>
      </c>
      <c r="AG11" s="31" t="str">
        <f t="shared" si="2"/>
        <v>0</v>
      </c>
      <c r="AH11" s="31" t="str">
        <f t="shared" si="5"/>
        <v>0</v>
      </c>
      <c r="AI11" s="36" t="str">
        <f t="shared" si="6"/>
        <v>I</v>
      </c>
      <c r="AJ11" s="30" t="s">
        <v>816</v>
      </c>
      <c r="AK11" s="37" t="s">
        <v>926</v>
      </c>
      <c r="AL11" s="37" t="s">
        <v>927</v>
      </c>
      <c r="AM11" s="37" t="s">
        <v>930</v>
      </c>
      <c r="AN11" s="31" t="s">
        <v>79</v>
      </c>
      <c r="AO11" s="30">
        <f t="shared" ca="1" si="7"/>
        <v>1</v>
      </c>
      <c r="AP11" s="37">
        <f t="shared" si="8"/>
        <v>1</v>
      </c>
      <c r="AQ11" s="37">
        <f t="shared" si="9"/>
        <v>1</v>
      </c>
      <c r="AR11" s="37">
        <f t="shared" si="10"/>
        <v>1</v>
      </c>
      <c r="AS11" s="36">
        <f t="shared" si="3"/>
        <v>1</v>
      </c>
      <c r="AT11" s="1"/>
    </row>
    <row r="12" spans="1:46">
      <c r="A12" t="str">
        <f>'Model output'!A11</f>
        <v>TCGA-BJ-A192</v>
      </c>
      <c r="B12" s="43">
        <v>54</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3</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X</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
      </c>
      <c r="F12" t="str">
        <f t="shared" si="0"/>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output'!G11)),AND(ISNUMBER(SEARCH("level",'Model output'!G11)),OR(,ISNUMBER(SEARCH("II",'Model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output'!G11)),AND(ISNUMBER(SEARCH("V ",'Model output'!G11)),NOT(ISNUMBER(SEARCH("VI",'Model output'!G11)))),ISNUMBER(SEARCH("five",'Model output'!G11)),ISNUMBER(SEARCH("5",'Model output'!G11))))), "lateral", "central"))</f>
        <v/>
      </c>
      <c r="H12" t="str">
        <f>IF('Model output'!H11="","negative", IF('Model output'!H11=" ", "negative", IF(ISNUMBER(SEARCH("lymph node",'Model output'!H11)),"negative","positive")))</f>
        <v>negative</v>
      </c>
      <c r="I12" t="str">
        <f>IF('Model output'!I11="","",IF(ISNUMBER('Model output'!I11),'Model output'!I11,1))</f>
        <v/>
      </c>
      <c r="J12" t="str">
        <f>IF('Model output'!J11="","",IF(AND(ISNUMBER('Model output'!J11),'Model output'!J11&lt;=I12),'Model output'!J11,IF(ISNUMBER(SEARCH("0/",'Model output'!J11)),0,1)))</f>
        <v/>
      </c>
      <c r="K12" t="str" cm="1">
        <f t="array" ref="K12">IF(COUNT(FIND({0,1,2,3,4,5,6,7,8,9},'Model output'!K11))&gt;0,'Model output'!K11,"")</f>
        <v/>
      </c>
      <c r="L12" s="8" t="str">
        <f t="shared" si="4"/>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v>
      </c>
      <c r="O12" t="str">
        <f>IF('Model output'!M11="","",'Model output'!M11)</f>
        <v>ONCOCYTIC VARIANT</v>
      </c>
      <c r="P12" t="str">
        <f>IF('Model output'!N11="","",'Model output'!N11)</f>
        <v>5.0 CM</v>
      </c>
      <c r="Q12" t="str">
        <f t="shared" si="11"/>
        <v>5.0cm</v>
      </c>
      <c r="R12" cm="1">
        <f t="array" ref="R12">IF(Q12="","",IF(ISNUMBER(SEARCH("cm",Q12)),MAX(VALUE(SUBSTITUTE(_xlfn.FILTERXML("&lt;t&gt;&lt;s&gt;"&amp;SUBSTITUTE(Q12,",","&lt;/s&gt;&lt;s&gt;")&amp;"&lt;/s&gt;&lt;/t&gt;","//s"),"cm",""))),IF(ISNUMBER(SEARCH("mm",Q12)), MAX(VALUE(SUBSTITUTE(_xlfn.FILTERXML("&lt;t&gt;&lt;s&gt;"&amp;SUBSTITUTE(Q12,",","&lt;/s&gt;&lt;s&gt;")&amp;"&lt;/s&gt;&lt;/t&gt;","//s"),"mm","")))/10, MAX(VALUE(_xlfn.FILTERXML("&lt;t&gt;&lt;s&gt;"&amp;SUBSTITUTE(Q12,",","&lt;/s&gt;&lt;s&gt;")&amp;"&lt;/s&gt;&lt;/t&gt;","//s"))))))</f>
        <v>5</v>
      </c>
      <c r="S12" t="str">
        <f>IF(OR('Model output'!P11="",ISNUMBER(SEARCH("Not identified", 'Model output'!P11)),ISNUMBER(SEARCH("Absent",'Model output'!P11)),AND(ISNUMBER(SEARCH("No",'Model output'!P11)),NOT(ISNUMBER(SEARCH("diagnostic",'Model output'!P11)))),ISNUMBER(SEARCH("Negative",'Model output'!P11))),"negative","positive")</f>
        <v>negative</v>
      </c>
      <c r="T12" t="str">
        <f>IF('Model output'!O11="","",'Model output'!O11)</f>
        <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s="15" t="str">
        <f>IF('Model output'!S11="","",'Model output'!S11)</f>
        <v/>
      </c>
      <c r="Y12" t="str">
        <f>IF(OR('Model output'!S11="",ISNUMBER(SEARCH("Absent",'Model output'!S11)),ISNUMBER(SEARCH("Not identified",'Model output'!S11)),AND(ISNUMBER(SEARCH("No",'Model output'!S11)),NOT(ISNUMBER(SEARCH("carcinoma",'Model output'!S11)))),ISNUMBER(SEARCH("no extension",'Model output'!S11)),ISNUMBER(SEARCH("negative",'Model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output'!T11="","",IF('Model output'!T11="Not mentioned", "No", "Yes"))</f>
        <v>Yes</v>
      </c>
      <c r="AB12" t="str">
        <f>IF(AA12&lt;&gt;"Yes","",IF(OR('Model output'!U11="",ISNUMBER(SEARCH("Not identified",'Model output'!U11))),"",'Model output'!U11))</f>
        <v/>
      </c>
      <c r="AC12" s="9" t="str">
        <f>IF(OR('Model output'!V11="", AND(ISERROR(SEARCH("Positive",'Model output'!V11)), ISNUMBER(SEARCH("Negative",'Model output'!V11))), ISNUMBER(SEARCH("Uninvolved",'Model output'!V11)), ISNUMBER(SEARCH("Free",'Model output'!V11)), ISNUMBER(SEARCH("1 mm",'Model output'!V11)), ISNUMBER(SEARCH("1.0 mm",'Model output'!V11)), ISNUMBER(SEARCH("0.01 cm",'Model output'!V11)), ISNUMBER(SEARCH("0.1 CM",'Model output'!V11)), ISNUMBER(SEARCH("less than 0.2 mm",'Model output'!V11)), ISNUMBER(SEARCH("less than 0.5 mm",'Model output'!V11)), ISNUMBER(SEARCH("very close",'Model output'!V11)), ISNUMBER(SEARCH("not involved",'Model output'!V11)), ISNUMBER(SEARCH("no involvement",'Model output'!V11)), ISNUMBER(SEARCH("abut",'Model output'!V11)), AND(ISNUMBER(SEARCH("No",'Model output'!V11)),NOT(ISNUMBER(SEARCH("noted",'Model output'!V11))),NOT(ISNUMBER(SEARCH("carcinoma",'Model output'!V11))))), "negative", "positive")</f>
        <v>negative</v>
      </c>
      <c r="AE12" s="30"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cribriform",O12,1)),ISNUMBER(SEARCH("diffuse",O12,1)),ISNUMBER(SEARCH("columnar",O12,1)),ISNUMBER(SEARCH("solid",O12,1)),ISNUMBER(SEARCH("tall",N12,1)),ISNUMBER(SEARCH("hobnail",N12,1)),ISNUMBER(SEARCH("cribriform",N12,1)),ISNUMBER(SEARCH("diffuse",N12,1)),ISNUMBER(SEARCH("columnar",N12,1)),ISNUMBER(SEARCH("solid",N12,1)),AND(ISNUMBER(SEARCH("papillary",N12,1)),S12="positive"),AND(ISNUMBER(J12),J12&gt;=5,M12=""),AND(AND(ISNUMBER(J12),J12&gt;=5),AND(ISNUMBER(M12),M12&gt;=1)),AND(ISNUMBER(SERACH("papillary",N12)),OR(Y12="positive",Z12="positive"), ISNUMBER(SEARCH("BRAF",AB12)))),"intermediate","low"))</f>
        <v>low</v>
      </c>
      <c r="AF12" s="31" t="str">
        <f t="shared" si="1"/>
        <v>3a</v>
      </c>
      <c r="AG12" s="31" t="str">
        <f t="shared" si="2"/>
        <v>0</v>
      </c>
      <c r="AH12" s="31" t="str">
        <f t="shared" si="5"/>
        <v>0</v>
      </c>
      <c r="AI12" s="36" t="str">
        <f t="shared" si="6"/>
        <v>I</v>
      </c>
      <c r="AJ12" s="30" t="s">
        <v>815</v>
      </c>
      <c r="AK12" s="37" t="s">
        <v>932</v>
      </c>
      <c r="AL12" s="37" t="s">
        <v>930</v>
      </c>
      <c r="AM12" s="37" t="s">
        <v>930</v>
      </c>
      <c r="AN12" s="31" t="s">
        <v>79</v>
      </c>
      <c r="AO12" s="30">
        <f t="shared" ca="1" si="7"/>
        <v>1</v>
      </c>
      <c r="AP12" s="37">
        <f t="shared" si="8"/>
        <v>1</v>
      </c>
      <c r="AQ12" s="37">
        <f t="shared" si="9"/>
        <v>1</v>
      </c>
      <c r="AR12" s="37">
        <f t="shared" si="10"/>
        <v>1</v>
      </c>
      <c r="AS12" s="36">
        <f t="shared" si="3"/>
        <v>1</v>
      </c>
      <c r="AT12" s="1"/>
    </row>
    <row r="13" spans="1:46">
      <c r="A13" t="str">
        <f>'Model output'!A12</f>
        <v>TCGA-BJ-A28R</v>
      </c>
      <c r="B13" s="43">
        <v>38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1b</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
      </c>
      <c r="F13" t="str">
        <f t="shared" si="0"/>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output'!G12)),AND(ISNUMBER(SEARCH("level",'Model output'!G12)),OR(,ISNUMBER(SEARCH("II",'Model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output'!G12)),AND(ISNUMBER(SEARCH("V ",'Model output'!G12)),NOT(ISNUMBER(SEARCH("VI",'Model output'!G12)))),ISNUMBER(SEARCH("five",'Model output'!G12)),ISNUMBER(SEARCH("5",'Model output'!G12))))), "lateral", "central"))</f>
        <v/>
      </c>
      <c r="H13" t="str">
        <f>IF('Model output'!H12="","negative", IF('Model output'!H12=" ", "negative", IF(ISNUMBER(SEARCH("lymph node",'Model output'!H12)),"negative","positive")))</f>
        <v>negative</v>
      </c>
      <c r="I13">
        <f>IF('Model output'!I12="","",IF(ISNUMBER('Model output'!I12),'Model output'!I12,1))</f>
        <v>20</v>
      </c>
      <c r="J13">
        <f>IF('Model output'!J12="","",IF(AND(ISNUMBER('Model output'!J12),'Model output'!J12&lt;=I13),'Model output'!J12,IF(ISNUMBER(SEARCH("0/",'Model output'!J12)),0,1)))</f>
        <v>0</v>
      </c>
      <c r="K13" t="str" cm="1">
        <f t="array" ref="K13">IF(COUNT(FIND({0,1,2,3,4,5,6,7,8,9},'Model output'!K12))&gt;0,'Model output'!K12,"")</f>
        <v/>
      </c>
      <c r="L13" s="8" t="str">
        <f t="shared" si="4"/>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 carcinoma</v>
      </c>
      <c r="O13" t="str">
        <f>IF('Model output'!M12="","",'Model output'!M12)</f>
        <v>Conventional type</v>
      </c>
      <c r="P13" t="str">
        <f>IF('Model output'!N12="","",'Model output'!N12)</f>
        <v>1.5 cm</v>
      </c>
      <c r="Q13" t="str">
        <f t="shared" si="11"/>
        <v>1.5cm</v>
      </c>
      <c r="R13" cm="1">
        <f t="array" ref="R13">IF(Q13="","",IF(ISNUMBER(SEARCH("cm",Q13)),MAX(VALUE(SUBSTITUTE(_xlfn.FILTERXML("&lt;t&gt;&lt;s&gt;"&amp;SUBSTITUTE(Q13,",","&lt;/s&gt;&lt;s&gt;")&amp;"&lt;/s&gt;&lt;/t&gt;","//s"),"cm",""))),IF(ISNUMBER(SEARCH("mm",Q13)), MAX(VALUE(SUBSTITUTE(_xlfn.FILTERXML("&lt;t&gt;&lt;s&gt;"&amp;SUBSTITUTE(Q13,",","&lt;/s&gt;&lt;s&gt;")&amp;"&lt;/s&gt;&lt;/t&gt;","//s"),"mm","")))/10, MAX(VALUE(_xlfn.FILTERXML("&lt;t&gt;&lt;s&gt;"&amp;SUBSTITUTE(Q13,",","&lt;/s&gt;&lt;s&gt;")&amp;"&lt;/s&gt;&lt;/t&gt;","//s"))))))</f>
        <v>1.5</v>
      </c>
      <c r="S13" t="str">
        <f>IF(OR('Model output'!P12="",ISNUMBER(SEARCH("Not identified", 'Model output'!P12)),ISNUMBER(SEARCH("Absent",'Model output'!P12)),AND(ISNUMBER(SEARCH("No",'Model output'!P12)),NOT(ISNUMBER(SEARCH("diagnostic",'Model output'!P12)))),ISNUMBER(SEARCH("Negative",'Model output'!P12))),"negative","positive")</f>
        <v>positive</v>
      </c>
      <c r="T13" t="str">
        <f>IF('Model output'!O12="","",'Model output'!O12)</f>
        <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s="15" t="str">
        <f>IF('Model output'!S12="","",'Model output'!S12)</f>
        <v/>
      </c>
      <c r="Y13" t="str">
        <f>IF(OR('Model output'!S12="",ISNUMBER(SEARCH("Absent",'Model output'!S12)),ISNUMBER(SEARCH("Not identified",'Model output'!S12)),AND(ISNUMBER(SEARCH("No",'Model output'!S12)),NOT(ISNUMBER(SEARCH("carcinoma",'Model output'!S12)))),ISNUMBER(SEARCH("no extension",'Model output'!S12)),ISNUMBER(SEARCH("negative",'Model output'!S12))),"negative",IF(Z13="positive","gETE", "positive"))</f>
        <v>negative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output'!T12="","",IF('Model output'!T12="Not mentioned", "No", "Yes"))</f>
        <v/>
      </c>
      <c r="AB13" t="str">
        <f>IF(AA13&lt;&gt;"Yes","",IF(OR('Model output'!U12="",ISNUMBER(SEARCH("Not identified",'Model output'!U12))),"",'Model output'!U12))</f>
        <v/>
      </c>
      <c r="AC13" s="9" t="str">
        <f>IF(OR('Model output'!V12="", AND(ISERROR(SEARCH("Positive",'Model output'!V12)), ISNUMBER(SEARCH("Negative",'Model output'!V12))), ISNUMBER(SEARCH("Uninvolved",'Model output'!V12)), ISNUMBER(SEARCH("Free",'Model output'!V12)), ISNUMBER(SEARCH("1 mm",'Model output'!V12)), ISNUMBER(SEARCH("1.0 mm",'Model output'!V12)), ISNUMBER(SEARCH("0.01 cm",'Model output'!V12)), ISNUMBER(SEARCH("0.1 CM",'Model output'!V12)), ISNUMBER(SEARCH("less than 0.2 mm",'Model output'!V12)), ISNUMBER(SEARCH("less than 0.5 mm",'Model output'!V12)), ISNUMBER(SEARCH("very close",'Model output'!V12)), ISNUMBER(SEARCH("not involved",'Model output'!V12)), ISNUMBER(SEARCH("no involvement",'Model output'!V12)), ISNUMBER(SEARCH("abut",'Model output'!V12)), AND(ISNUMBER(SEARCH("No",'Model output'!V12)),NOT(ISNUMBER(SEARCH("noted",'Model output'!V12))),NOT(ISNUMBER(SEARCH("carcinoma",'Model output'!V12))))), "negative", "positive")</f>
        <v>negative</v>
      </c>
      <c r="AE13" s="30"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cribriform",O13,1)),ISNUMBER(SEARCH("diffuse",O13,1)),ISNUMBER(SEARCH("columnar",O13,1)),ISNUMBER(SEARCH("solid",O13,1)),ISNUMBER(SEARCH("tall",N13,1)),ISNUMBER(SEARCH("hobnail",N13,1)),ISNUMBER(SEARCH("cribriform",N13,1)),ISNUMBER(SEARCH("diffuse",N13,1)),ISNUMBER(SEARCH("columnar",N13,1)),ISNUMBER(SEARCH("solid",N13,1)),AND(ISNUMBER(SEARCH("papillary",N13,1)),S13="positive"),AND(ISNUMBER(J13),J13&gt;=5,M13=""),AND(AND(ISNUMBER(J13),J13&gt;=5),AND(ISNUMBER(M13),M13&gt;=1)),AND(ISNUMBER(SERACH("papillary",N13)),OR(Y13="positive",Z13="positive"), ISNUMBER(SEARCH("BRAF",AB13)))),"intermediate","low"))</f>
        <v>intermediate</v>
      </c>
      <c r="AF13" s="31" t="str">
        <f t="shared" si="1"/>
        <v>1b</v>
      </c>
      <c r="AG13" s="31" t="str">
        <f t="shared" si="2"/>
        <v>0</v>
      </c>
      <c r="AH13" s="31" t="str">
        <f t="shared" si="5"/>
        <v>0</v>
      </c>
      <c r="AI13" s="36" t="str">
        <f t="shared" si="6"/>
        <v>I</v>
      </c>
      <c r="AJ13" s="30" t="s">
        <v>816</v>
      </c>
      <c r="AK13" s="37" t="s">
        <v>926</v>
      </c>
      <c r="AL13" s="37" t="s">
        <v>927</v>
      </c>
      <c r="AM13" s="37" t="s">
        <v>930</v>
      </c>
      <c r="AN13" s="31" t="s">
        <v>79</v>
      </c>
      <c r="AO13" s="30">
        <f t="shared" ca="1" si="7"/>
        <v>1</v>
      </c>
      <c r="AP13" s="37">
        <f t="shared" si="8"/>
        <v>1</v>
      </c>
      <c r="AQ13" s="37">
        <f t="shared" si="9"/>
        <v>1</v>
      </c>
      <c r="AR13" s="37">
        <f t="shared" si="10"/>
        <v>1</v>
      </c>
      <c r="AS13" s="36">
        <f t="shared" si="3"/>
        <v>1</v>
      </c>
      <c r="AT13" s="1"/>
    </row>
    <row r="14" spans="1:46">
      <c r="A14" t="str">
        <f>'Model output'!A13</f>
        <v>TCGA-BJ-A28S</v>
      </c>
      <c r="B14" s="43">
        <v>79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2</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
      </c>
      <c r="F14" t="str">
        <f t="shared" si="0"/>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output'!G13)),AND(ISNUMBER(SEARCH("level",'Model output'!G13)),OR(,ISNUMBER(SEARCH("II",'Model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output'!G13)),AND(ISNUMBER(SEARCH("V ",'Model output'!G13)),NOT(ISNUMBER(SEARCH("VI",'Model output'!G13)))),ISNUMBER(SEARCH("five",'Model output'!G13)),ISNUMBER(SEARCH("5",'Model output'!G13))))), "lateral", "central"))</f>
        <v/>
      </c>
      <c r="H14" t="str">
        <f>IF('Model output'!H13="","negative", IF('Model output'!H13=" ", "negative", IF(ISNUMBER(SEARCH("lymph node",'Model output'!H13)),"negative","positive")))</f>
        <v>negative</v>
      </c>
      <c r="I14">
        <f>IF('Model output'!I13="","",IF(ISNUMBER('Model output'!I13),'Model output'!I13,1))</f>
        <v>0</v>
      </c>
      <c r="J14">
        <f>IF('Model output'!J13="","",IF(AND(ISNUMBER('Model output'!J13),'Model output'!J13&lt;=I14),'Model output'!J13,IF(ISNUMBER(SEARCH("0/",'Model output'!J13)),0,1)))</f>
        <v>0</v>
      </c>
      <c r="K14" t="str" cm="1">
        <f t="array" ref="K14">IF(COUNT(FIND({0,1,2,3,4,5,6,7,8,9},'Model output'!K13))&gt;0,'Model output'!K13,"")</f>
        <v/>
      </c>
      <c r="L14" s="8" t="str">
        <f t="shared" si="4"/>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 carcinoma</v>
      </c>
      <c r="O14" t="str">
        <f>IF('Model output'!M13="","",'Model output'!M13)</f>
        <v>encapsulated follicular variant</v>
      </c>
      <c r="P14" t="str">
        <f>IF('Model output'!N13="","",'Model output'!N13)</f>
        <v>3.4 cm</v>
      </c>
      <c r="Q14" t="str">
        <f t="shared" si="11"/>
        <v>3.4cm</v>
      </c>
      <c r="R14" cm="1">
        <f t="array" ref="R14">IF(Q14="","",IF(ISNUMBER(SEARCH("cm",Q14)),MAX(VALUE(SUBSTITUTE(_xlfn.FILTERXML("&lt;t&gt;&lt;s&gt;"&amp;SUBSTITUTE(Q14,",","&lt;/s&gt;&lt;s&gt;")&amp;"&lt;/s&gt;&lt;/t&gt;","//s"),"cm",""))),IF(ISNUMBER(SEARCH("mm",Q14)), MAX(VALUE(SUBSTITUTE(_xlfn.FILTERXML("&lt;t&gt;&lt;s&gt;"&amp;SUBSTITUTE(Q14,",","&lt;/s&gt;&lt;s&gt;")&amp;"&lt;/s&gt;&lt;/t&gt;","//s"),"mm","")))/10, MAX(VALUE(_xlfn.FILTERXML("&lt;t&gt;&lt;s&gt;"&amp;SUBSTITUTE(Q14,",","&lt;/s&gt;&lt;s&gt;")&amp;"&lt;/s&gt;&lt;/t&gt;","//s"))))))</f>
        <v>3.4</v>
      </c>
      <c r="S14" t="str">
        <f>IF(OR('Model output'!P13="",ISNUMBER(SEARCH("Not identified", 'Model output'!P13)),ISNUMBER(SEARCH("Absent",'Model output'!P13)),AND(ISNUMBER(SEARCH("No",'Model output'!P13)),NOT(ISNUMBER(SEARCH("diagnostic",'Model output'!P13)))),ISNUMBER(SEARCH("Negative",'Model output'!P13))),"negative","positive")</f>
        <v>negative</v>
      </c>
      <c r="T14">
        <f>IF('Model output'!O13="","",'Model output'!O13)</f>
        <v>2</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15" t="str">
        <f>IF('Model output'!S13="","",'Model output'!S13)</f>
        <v/>
      </c>
      <c r="Y14" t="str">
        <f>IF(OR('Model output'!S13="",ISNUMBER(SEARCH("Absent",'Model output'!S13)),ISNUMBER(SEARCH("Not identified",'Model output'!S13)),AND(ISNUMBER(SEARCH("No",'Model output'!S13)),NOT(ISNUMBER(SEARCH("carcinoma",'Model output'!S13)))),ISNUMBER(SEARCH("no extension",'Model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output'!T13="","",IF('Model output'!T13="Not mentioned", "No", "Yes"))</f>
        <v>Yes</v>
      </c>
      <c r="AB14" t="str">
        <f>IF(AA14&lt;&gt;"Yes","",IF(OR('Model output'!U13="",ISNUMBER(SEARCH("Not identified",'Model output'!U13))),"",'Model output'!U13))</f>
        <v/>
      </c>
      <c r="AC14" s="9" t="str">
        <f>IF(OR('Model output'!V13="", AND(ISERROR(SEARCH("Positive",'Model output'!V13)), ISNUMBER(SEARCH("Negative",'Model output'!V13))), ISNUMBER(SEARCH("Uninvolved",'Model output'!V13)), ISNUMBER(SEARCH("Free",'Model output'!V13)), ISNUMBER(SEARCH("1 mm",'Model output'!V13)), ISNUMBER(SEARCH("1.0 mm",'Model output'!V13)), ISNUMBER(SEARCH("0.01 cm",'Model output'!V13)), ISNUMBER(SEARCH("0.1 CM",'Model output'!V13)), ISNUMBER(SEARCH("less than 0.2 mm",'Model output'!V13)), ISNUMBER(SEARCH("less than 0.5 mm",'Model output'!V13)), ISNUMBER(SEARCH("very close",'Model output'!V13)), ISNUMBER(SEARCH("not involved",'Model output'!V13)), ISNUMBER(SEARCH("no involvement",'Model output'!V13)), ISNUMBER(SEARCH("abut",'Model output'!V13)), AND(ISNUMBER(SEARCH("No",'Model output'!V13)),NOT(ISNUMBER(SEARCH("noted",'Model output'!V13))),NOT(ISNUMBER(SEARCH("carcinoma",'Model output'!V13))))), "negative", "positive")</f>
        <v>negative</v>
      </c>
      <c r="AE14" s="30"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cribriform",O14,1)),ISNUMBER(SEARCH("diffuse",O14,1)),ISNUMBER(SEARCH("columnar",O14,1)),ISNUMBER(SEARCH("solid",O14,1)),ISNUMBER(SEARCH("tall",N14,1)),ISNUMBER(SEARCH("hobnail",N14,1)),ISNUMBER(SEARCH("cribriform",N14,1)),ISNUMBER(SEARCH("diffuse",N14,1)),ISNUMBER(SEARCH("columnar",N14,1)),ISNUMBER(SEARCH("solid",N14,1)),AND(ISNUMBER(SEARCH("papillary",N14,1)),S14="positive"),AND(ISNUMBER(J14),J14&gt;=5,M14=""),AND(AND(ISNUMBER(J14),J14&gt;=5),AND(ISNUMBER(M14),M14&gt;=1)),AND(ISNUMBER(SERACH("papillary",N14)),OR(Y14="positive",Z14="positive"), ISNUMBER(SEARCH("BRAF",AB14)))),"intermediate","low"))</f>
        <v>low</v>
      </c>
      <c r="AF14" s="31" t="str">
        <f t="shared" si="1"/>
        <v>2</v>
      </c>
      <c r="AG14" s="31" t="str">
        <f t="shared" si="2"/>
        <v>0</v>
      </c>
      <c r="AH14" s="31" t="str">
        <f t="shared" si="5"/>
        <v>0</v>
      </c>
      <c r="AI14" s="36" t="str">
        <f t="shared" si="6"/>
        <v>I</v>
      </c>
      <c r="AJ14" s="30" t="s">
        <v>815</v>
      </c>
      <c r="AK14" s="37" t="s">
        <v>929</v>
      </c>
      <c r="AL14" s="37" t="s">
        <v>930</v>
      </c>
      <c r="AM14" s="37" t="s">
        <v>930</v>
      </c>
      <c r="AN14" s="31" t="s">
        <v>79</v>
      </c>
      <c r="AO14" s="30">
        <f t="shared" ca="1" si="7"/>
        <v>1</v>
      </c>
      <c r="AP14" s="37">
        <f t="shared" si="8"/>
        <v>1</v>
      </c>
      <c r="AQ14" s="37">
        <f t="shared" si="9"/>
        <v>1</v>
      </c>
      <c r="AR14" s="37">
        <f t="shared" si="10"/>
        <v>1</v>
      </c>
      <c r="AS14" s="36">
        <f t="shared" si="3"/>
        <v>1</v>
      </c>
      <c r="AT14" s="1"/>
    </row>
    <row r="15" spans="1:46">
      <c r="A15" t="str">
        <f>'Model output'!A14</f>
        <v>TCGA-BJ-A28T</v>
      </c>
      <c r="B15" s="43">
        <v>34</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1b</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1a</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
      </c>
      <c r="F15" t="str">
        <f t="shared" si="0"/>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output'!G14)),AND(ISNUMBER(SEARCH("level",'Model output'!G14)),OR(,ISNUMBER(SEARCH("II",'Model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output'!G14)),AND(ISNUMBER(SEARCH("V ",'Model output'!G14)),NOT(ISNUMBER(SEARCH("VI",'Model output'!G14)))),ISNUMBER(SEARCH("five",'Model output'!G14)),ISNUMBER(SEARCH("5",'Model output'!G14))))), "lateral", "central"))</f>
        <v>central</v>
      </c>
      <c r="H15" t="str">
        <f>IF('Model output'!H14="","negative", IF('Model output'!H14=" ", "negative", IF(ISNUMBER(SEARCH("lymph node",'Model output'!H14)),"negative","positive")))</f>
        <v>negative</v>
      </c>
      <c r="I15">
        <f>IF('Model output'!I14="","",IF(ISNUMBER('Model output'!I14),'Model output'!I14,1))</f>
        <v>9</v>
      </c>
      <c r="J15">
        <f>IF('Model output'!J14="","",IF(AND(ISNUMBER('Model output'!J14),'Model output'!J14&lt;=I15),'Model output'!J14,IF(ISNUMBER(SEARCH("0/",'Model output'!J14)),0,1)))</f>
        <v>3</v>
      </c>
      <c r="K15" t="str" cm="1">
        <f t="array" ref="K15">IF(COUNT(FIND({0,1,2,3,4,5,6,7,8,9},'Model output'!K14))&gt;0,'Model output'!K14,"")</f>
        <v>0.28 cm</v>
      </c>
      <c r="L15" s="8" t="str">
        <f t="shared" si="4"/>
        <v>0.28cm</v>
      </c>
      <c r="M15" cm="1">
        <f t="array" ref="M15">IF(L15="","",IF(ISNUMBER(SEARCH("cm",L15)),MAX(VALUE(SUBSTITUTE(_xlfn.FILTERXML("&lt;t&gt;&lt;s&gt;"&amp;SUBSTITUTE(L15,",","&lt;/s&gt;&lt;s&gt;")&amp;"&lt;/s&gt;&lt;/t&gt;","//s"),"cm",""))),MAX(VALUE(SUBSTITUTE(_xlfn.FILTERXML("&lt;t&gt;&lt;s&gt;"&amp;SUBSTITUTE(L15,",","&lt;/s&gt;&lt;s&gt;")&amp;"&lt;/s&gt;&lt;/t&gt;","//s"),"mm","")))/10))</f>
        <v>0.28000000000000003</v>
      </c>
      <c r="N15" t="str">
        <f>IF('Model output'!L14="","",'Model output'!L14)</f>
        <v>Papillary carcinoma</v>
      </c>
      <c r="O15" t="str">
        <f>IF('Model output'!M14="","",'Model output'!M14)</f>
        <v/>
      </c>
      <c r="P15" t="str">
        <f>IF('Model output'!N14="","",'Model output'!N14)</f>
        <v>1.3 cm</v>
      </c>
      <c r="Q15" t="str">
        <f t="shared" si="11"/>
        <v>1.3cm</v>
      </c>
      <c r="R15" cm="1">
        <f t="array" ref="R15">IF(Q15="","",IF(ISNUMBER(SEARCH("cm",Q15)),MAX(VALUE(SUBSTITUTE(_xlfn.FILTERXML("&lt;t&gt;&lt;s&gt;"&amp;SUBSTITUTE(Q15,",","&lt;/s&gt;&lt;s&gt;")&amp;"&lt;/s&gt;&lt;/t&gt;","//s"),"cm",""))),IF(ISNUMBER(SEARCH("mm",Q15)), MAX(VALUE(SUBSTITUTE(_xlfn.FILTERXML("&lt;t&gt;&lt;s&gt;"&amp;SUBSTITUTE(Q15,",","&lt;/s&gt;&lt;s&gt;")&amp;"&lt;/s&gt;&lt;/t&gt;","//s"),"mm","")))/10, MAX(VALUE(_xlfn.FILTERXML("&lt;t&gt;&lt;s&gt;"&amp;SUBSTITUTE(Q15,",","&lt;/s&gt;&lt;s&gt;")&amp;"&lt;/s&gt;&lt;/t&gt;","//s"))))))</f>
        <v>1.3</v>
      </c>
      <c r="S15" t="str">
        <f>IF(OR('Model output'!P14="",ISNUMBER(SEARCH("Not identified", 'Model output'!P14)),ISNUMBER(SEARCH("Absent",'Model output'!P14)),AND(ISNUMBER(SEARCH("No",'Model output'!P14)),NOT(ISNUMBER(SEARCH("diagnostic",'Model output'!P14)))),ISNUMBER(SEARCH("Negative",'Model output'!P14))),"negative","positive")</f>
        <v>positive</v>
      </c>
      <c r="T15">
        <f>IF('Model output'!O14="","",'Model output'!O14)</f>
        <v>2</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s="15" t="str">
        <f>IF('Model output'!S14="","",'Model output'!S14)</f>
        <v/>
      </c>
      <c r="Y15" t="str">
        <f>IF(OR('Model output'!S14="",ISNUMBER(SEARCH("Absent",'Model output'!S14)),ISNUMBER(SEARCH("Not identified",'Model output'!S14)),AND(ISNUMBER(SEARCH("No",'Model output'!S14)),NOT(ISNUMBER(SEARCH("carcinoma",'Model output'!S14)))),ISNUMBER(SEARCH("no extension",'Model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output'!T14="","",IF('Model output'!T14="Not mentioned", "No", "Yes"))</f>
        <v/>
      </c>
      <c r="AB15" t="str">
        <f>IF(AA15&lt;&gt;"Yes","",IF(OR('Model output'!U14="",ISNUMBER(SEARCH("Not identified",'Model output'!U14))),"",'Model output'!U14))</f>
        <v/>
      </c>
      <c r="AC15" s="9" t="str">
        <f>IF(OR('Model output'!V14="", AND(ISERROR(SEARCH("Positive",'Model output'!V14)), ISNUMBER(SEARCH("Negative",'Model output'!V14))), ISNUMBER(SEARCH("Uninvolved",'Model output'!V14)), ISNUMBER(SEARCH("Free",'Model output'!V14)), ISNUMBER(SEARCH("1 mm",'Model output'!V14)), ISNUMBER(SEARCH("1.0 mm",'Model output'!V14)), ISNUMBER(SEARCH("0.01 cm",'Model output'!V14)), ISNUMBER(SEARCH("0.1 CM",'Model output'!V14)), ISNUMBER(SEARCH("less than 0.2 mm",'Model output'!V14)), ISNUMBER(SEARCH("less than 0.5 mm",'Model output'!V14)), ISNUMBER(SEARCH("very close",'Model output'!V14)), ISNUMBER(SEARCH("not involved",'Model output'!V14)), ISNUMBER(SEARCH("no involvement",'Model output'!V14)), ISNUMBER(SEARCH("abut",'Model output'!V14)), AND(ISNUMBER(SEARCH("No",'Model output'!V14)),NOT(ISNUMBER(SEARCH("noted",'Model output'!V14))),NOT(ISNUMBER(SEARCH("carcinoma",'Model output'!V14))))), "negative", "positive")</f>
        <v>negative</v>
      </c>
      <c r="AE15" s="30"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cribriform",O15,1)),ISNUMBER(SEARCH("diffuse",O15,1)),ISNUMBER(SEARCH("columnar",O15,1)),ISNUMBER(SEARCH("solid",O15,1)),ISNUMBER(SEARCH("tall",N15,1)),ISNUMBER(SEARCH("hobnail",N15,1)),ISNUMBER(SEARCH("cribriform",N15,1)),ISNUMBER(SEARCH("diffuse",N15,1)),ISNUMBER(SEARCH("columnar",N15,1)),ISNUMBER(SEARCH("solid",N15,1)),AND(ISNUMBER(SEARCH("papillary",N15,1)),S15="positive"),AND(ISNUMBER(J15),J15&gt;=5,M15=""),AND(AND(ISNUMBER(J15),J15&gt;=5),AND(ISNUMBER(M15),M15&gt;=1)),AND(ISNUMBER(SERACH("papillary",N15)),OR(Y15="positive",Z15="positive"), ISNUMBER(SEARCH("BRAF",AB15)))),"intermediate","low"))</f>
        <v>intermediate</v>
      </c>
      <c r="AF15" s="31" t="str">
        <f t="shared" si="1"/>
        <v>1b</v>
      </c>
      <c r="AG15" s="31" t="str">
        <f t="shared" si="2"/>
        <v>1a</v>
      </c>
      <c r="AH15" s="31" t="str">
        <f t="shared" si="5"/>
        <v>0</v>
      </c>
      <c r="AI15" s="36" t="str">
        <f t="shared" si="6"/>
        <v>I</v>
      </c>
      <c r="AJ15" s="30" t="s">
        <v>817</v>
      </c>
      <c r="AK15" s="37" t="s">
        <v>926</v>
      </c>
      <c r="AL15" s="37" t="s">
        <v>931</v>
      </c>
      <c r="AM15" s="37" t="s">
        <v>930</v>
      </c>
      <c r="AN15" s="31" t="s">
        <v>79</v>
      </c>
      <c r="AO15" s="30">
        <f t="shared" ca="1" si="7"/>
        <v>1</v>
      </c>
      <c r="AP15" s="37">
        <f t="shared" si="8"/>
        <v>1</v>
      </c>
      <c r="AQ15" s="37">
        <f t="shared" si="9"/>
        <v>1</v>
      </c>
      <c r="AR15" s="37">
        <f t="shared" si="10"/>
        <v>1</v>
      </c>
      <c r="AS15" s="36">
        <f t="shared" si="3"/>
        <v>1</v>
      </c>
      <c r="AT15" s="1"/>
    </row>
    <row r="16" spans="1:46">
      <c r="A16" t="str">
        <f>'Model output'!A15</f>
        <v>TCGA-BJ-A28V</v>
      </c>
      <c r="B16" s="43">
        <v>80</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0</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0</v>
      </c>
      <c r="F16" t="str">
        <f t="shared" si="0"/>
        <v>negative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output'!G15)),AND(ISNUMBER(SEARCH("level",'Model output'!G15)),OR(,ISNUMBER(SEARCH("II",'Model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output'!G15)),AND(ISNUMBER(SEARCH("V ",'Model output'!G15)),NOT(ISNUMBER(SEARCH("VI",'Model output'!G15)))),ISNUMBER(SEARCH("five",'Model output'!G15)),ISNUMBER(SEARCH("5",'Model output'!G15))))), "lateral", "central"))</f>
        <v/>
      </c>
      <c r="H16" t="str">
        <f>IF('Model output'!H15="","negative", IF('Model output'!H15=" ", "negative", IF(ISNUMBER(SEARCH("lymph node",'Model output'!H15)),"negative","positive")))</f>
        <v>negative</v>
      </c>
      <c r="I16">
        <f>IF('Model output'!I15="","",IF(ISNUMBER('Model output'!I15),'Model output'!I15,1))</f>
        <v>0</v>
      </c>
      <c r="J16">
        <f>IF('Model output'!J15="","",IF(AND(ISNUMBER('Model output'!J15),'Model output'!J15&lt;=I16),'Model output'!J15,IF(ISNUMBER(SEARCH("0/",'Model output'!J15)),0,1)))</f>
        <v>0</v>
      </c>
      <c r="K16" t="str" cm="1">
        <f t="array" ref="K16">IF(COUNT(FIND({0,1,2,3,4,5,6,7,8,9},'Model output'!K15))&gt;0,'Model output'!K15,"")</f>
        <v/>
      </c>
      <c r="L16" s="8" t="str">
        <f t="shared" si="4"/>
        <v/>
      </c>
      <c r="M16" t="str" cm="1">
        <f t="array" ref="M16">IF(L16="","",IF(ISNUMBER(SEARCH("cm",L16)),MAX(VALUE(SUBSTITUTE(_xlfn.FILTERXML("&lt;t&gt;&lt;s&gt;"&amp;SUBSTITUTE(L16,",","&lt;/s&gt;&lt;s&gt;")&amp;"&lt;/s&gt;&lt;/t&gt;","//s"),"cm",""))),MAX(VALUE(SUBSTITUTE(_xlfn.FILTERXML("&lt;t&gt;&lt;s&gt;"&amp;SUBSTITUTE(L16,",","&lt;/s&gt;&lt;s&gt;")&amp;"&lt;/s&gt;&lt;/t&gt;","//s"),"mm","")))/10))</f>
        <v/>
      </c>
      <c r="N16" t="str">
        <f>IF('Model output'!L15="","",'Model output'!L15)</f>
        <v>Papillary carcinoma</v>
      </c>
      <c r="O16" t="str">
        <f>IF('Model output'!M15="","",'Model output'!M15)</f>
        <v>encapsulated follicular variant</v>
      </c>
      <c r="P16" t="str">
        <f>IF('Model output'!N15="","",'Model output'!N15)</f>
        <v>4.5 cm</v>
      </c>
      <c r="Q16" t="str">
        <f t="shared" si="11"/>
        <v>4.5cm</v>
      </c>
      <c r="R16" cm="1">
        <f t="array" ref="R16">IF(Q16="","",IF(ISNUMBER(SEARCH("cm",Q16)),MAX(VALUE(SUBSTITUTE(_xlfn.FILTERXML("&lt;t&gt;&lt;s&gt;"&amp;SUBSTITUTE(Q16,",","&lt;/s&gt;&lt;s&gt;")&amp;"&lt;/s&gt;&lt;/t&gt;","//s"),"cm",""))),IF(ISNUMBER(SEARCH("mm",Q16)), MAX(VALUE(SUBSTITUTE(_xlfn.FILTERXML("&lt;t&gt;&lt;s&gt;"&amp;SUBSTITUTE(Q16,",","&lt;/s&gt;&lt;s&gt;")&amp;"&lt;/s&gt;&lt;/t&gt;","//s"),"mm","")))/10, MAX(VALUE(_xlfn.FILTERXML("&lt;t&gt;&lt;s&gt;"&amp;SUBSTITUTE(Q16,",","&lt;/s&gt;&lt;s&gt;")&amp;"&lt;/s&gt;&lt;/t&gt;","//s"))))))</f>
        <v>4.5</v>
      </c>
      <c r="S16" t="str">
        <f>IF(OR('Model output'!P15="",ISNUMBER(SEARCH("Not identified", 'Model output'!P15)),ISNUMBER(SEARCH("Absent",'Model output'!P15)),AND(ISNUMBER(SEARCH("No",'Model output'!P15)),NOT(ISNUMBER(SEARCH("diagnostic",'Model output'!P15)))),ISNUMBER(SEARCH("Negative",'Model output'!P15))),"negative","positive")</f>
        <v>negative</v>
      </c>
      <c r="T16" t="str">
        <f>IF('Model output'!O15="","",'Model output'!O15)</f>
        <v>Two</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15" t="str">
        <f>IF('Model output'!S15="","",'Model output'!S15)</f>
        <v>Not identified</v>
      </c>
      <c r="Y16" t="str">
        <f>IF(OR('Model output'!S15="",ISNUMBER(SEARCH("Absent",'Model output'!S15)),ISNUMBER(SEARCH("Not identified",'Model output'!S15)),AND(ISNUMBER(SEARCH("No",'Model output'!S15)),NOT(ISNUMBER(SEARCH("carcinoma",'Model output'!S15)))),ISNUMBER(SEARCH("no extension",'Model output'!S15)),ISNUMBER(SEARCH("negative",'Model output'!S15))),"negative",IF(Z16="positive","gETE", "positive"))</f>
        <v>negative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negative</v>
      </c>
      <c r="AA16" t="str">
        <f>IF('Model output'!T15="","",IF('Model output'!T15="Not mentioned", "No", "Yes"))</f>
        <v/>
      </c>
      <c r="AB16" t="str">
        <f>IF(AA16&lt;&gt;"Yes","",IF(OR('Model output'!U15="",ISNUMBER(SEARCH("Not identified",'Model output'!U15))),"",'Model output'!U15))</f>
        <v/>
      </c>
      <c r="AC16" s="9" t="str">
        <f>IF(OR('Model output'!V15="", AND(ISERROR(SEARCH("Positive",'Model output'!V15)), ISNUMBER(SEARCH("Negative",'Model output'!V15))), ISNUMBER(SEARCH("Uninvolved",'Model output'!V15)), ISNUMBER(SEARCH("Free",'Model output'!V15)), ISNUMBER(SEARCH("1 mm",'Model output'!V15)), ISNUMBER(SEARCH("1.0 mm",'Model output'!V15)), ISNUMBER(SEARCH("0.01 cm",'Model output'!V15)), ISNUMBER(SEARCH("0.1 CM",'Model output'!V15)), ISNUMBER(SEARCH("less than 0.2 mm",'Model output'!V15)), ISNUMBER(SEARCH("less than 0.5 mm",'Model output'!V15)), ISNUMBER(SEARCH("very close",'Model output'!V15)), ISNUMBER(SEARCH("not involved",'Model output'!V15)), ISNUMBER(SEARCH("no involvement",'Model output'!V15)), ISNUMBER(SEARCH("abut",'Model output'!V15)), AND(ISNUMBER(SEARCH("No",'Model output'!V15)),NOT(ISNUMBER(SEARCH("noted",'Model output'!V15))),NOT(ISNUMBER(SEARCH("carcinoma",'Model output'!V15))))), "negative", "positive")</f>
        <v>negative</v>
      </c>
      <c r="AE16" s="30" t="str" cm="1">
        <f t="array" aca="1" ref="AE16" ca="1">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cribriform",O16,1)),ISNUMBER(SEARCH("diffuse",O16,1)),ISNUMBER(SEARCH("columnar",O16,1)),ISNUMBER(SEARCH("solid",O16,1)),ISNUMBER(SEARCH("tall",N16,1)),ISNUMBER(SEARCH("hobnail",N16,1)),ISNUMBER(SEARCH("cribriform",N16,1)),ISNUMBER(SEARCH("diffuse",N16,1)),ISNUMBER(SEARCH("columnar",N16,1)),ISNUMBER(SEARCH("solid",N16,1)),AND(ISNUMBER(SEARCH("papillary",N16,1)),S16="positive"),AND(ISNUMBER(J16),J16&gt;=5,M16=""),AND(AND(ISNUMBER(J16),J16&gt;=5),AND(ISNUMBER(M16),M16&gt;=1)),AND(ISNUMBER(SERACH("papillary",N16)),OR(Y16="positive",Z16="positive"), ISNUMBER(SEARCH("BRAF",AB16)))),"intermediate","low"))</f>
        <v>low</v>
      </c>
      <c r="AF16" s="31" t="str">
        <f t="shared" si="1"/>
        <v>3a</v>
      </c>
      <c r="AG16" s="31" t="str">
        <f t="shared" si="2"/>
        <v>0</v>
      </c>
      <c r="AH16" s="31" t="str">
        <f t="shared" si="5"/>
        <v>0</v>
      </c>
      <c r="AI16" s="36" t="str">
        <f t="shared" si="6"/>
        <v>II</v>
      </c>
      <c r="AJ16" s="30" t="s">
        <v>815</v>
      </c>
      <c r="AK16" s="37" t="s">
        <v>932</v>
      </c>
      <c r="AL16" s="37" t="s">
        <v>927</v>
      </c>
      <c r="AM16" s="37" t="s">
        <v>930</v>
      </c>
      <c r="AN16" s="31" t="s">
        <v>928</v>
      </c>
      <c r="AO16" s="30">
        <f t="shared" ca="1" si="7"/>
        <v>1</v>
      </c>
      <c r="AP16" s="37">
        <f t="shared" si="8"/>
        <v>1</v>
      </c>
      <c r="AQ16" s="37">
        <f t="shared" si="9"/>
        <v>1</v>
      </c>
      <c r="AR16" s="37">
        <f t="shared" si="10"/>
        <v>1</v>
      </c>
      <c r="AS16" s="36">
        <f t="shared" si="3"/>
        <v>1</v>
      </c>
      <c r="AT16" s="1"/>
    </row>
    <row r="17" spans="1:46">
      <c r="A17" t="str">
        <f>'Model output'!A16</f>
        <v>TCGA-BJ-A28X</v>
      </c>
      <c r="B17" s="43">
        <v>32</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1a</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
      </c>
      <c r="F17" t="str">
        <f t="shared" si="0"/>
        <v>positive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output'!G16)),AND(ISNUMBER(SEARCH("level",'Model output'!G16)),OR(,ISNUMBER(SEARCH("II",'Model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output'!G16)),AND(ISNUMBER(SEARCH("V ",'Model output'!G16)),NOT(ISNUMBER(SEARCH("VI",'Model output'!G16)))),ISNUMBER(SEARCH("five",'Model output'!G16)),ISNUMBER(SEARCH("5",'Model output'!G16))))), "lateral", "central"))</f>
        <v>central</v>
      </c>
      <c r="H17" t="str">
        <f>IF('Model output'!H16="","negative", IF('Model output'!H16=" ", "negative", IF(ISNUMBER(SEARCH("lymph node",'Model output'!H16)),"negative","positive")))</f>
        <v>negative</v>
      </c>
      <c r="I17">
        <f>IF('Model output'!I16="","",IF(ISNUMBER('Model output'!I16),'Model output'!I16,1))</f>
        <v>6</v>
      </c>
      <c r="J17">
        <f>IF('Model output'!J16="","",IF(AND(ISNUMBER('Model output'!J16),'Model output'!J16&lt;=I17),'Model output'!J16,IF(ISNUMBER(SEARCH("0/",'Model output'!J16)),0,1)))</f>
        <v>2</v>
      </c>
      <c r="K17" t="str" cm="1">
        <f t="array" ref="K17">IF(COUNT(FIND({0,1,2,3,4,5,6,7,8,9},'Model output'!K16))&gt;0,'Model output'!K16,"")</f>
        <v/>
      </c>
      <c r="L17" s="8" t="str">
        <f t="shared" si="4"/>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v>
      </c>
      <c r="O17" t="str">
        <f>IF('Model output'!M16="","",'Model output'!M16)</f>
        <v>Tall cell variant</v>
      </c>
      <c r="P17" t="str">
        <f>IF('Model output'!N16="","",'Model output'!N16)</f>
        <v>1.2 cm</v>
      </c>
      <c r="Q17" t="str">
        <f t="shared" si="11"/>
        <v>1.2cm</v>
      </c>
      <c r="R17" cm="1">
        <f t="array" ref="R17">IF(Q17="","",IF(ISNUMBER(SEARCH("cm",Q17)),MAX(VALUE(SUBSTITUTE(_xlfn.FILTERXML("&lt;t&gt;&lt;s&gt;"&amp;SUBSTITUTE(Q17,",","&lt;/s&gt;&lt;s&gt;")&amp;"&lt;/s&gt;&lt;/t&gt;","//s"),"cm",""))),IF(ISNUMBER(SEARCH("mm",Q17)), MAX(VALUE(SUBSTITUTE(_xlfn.FILTERXML("&lt;t&gt;&lt;s&gt;"&amp;SUBSTITUTE(Q17,",","&lt;/s&gt;&lt;s&gt;")&amp;"&lt;/s&gt;&lt;/t&gt;","//s"),"mm","")))/10, MAX(VALUE(_xlfn.FILTERXML("&lt;t&gt;&lt;s&gt;"&amp;SUBSTITUTE(Q17,",","&lt;/s&gt;&lt;s&gt;")&amp;"&lt;/s&gt;&lt;/t&gt;","//s"))))))</f>
        <v>1.2</v>
      </c>
      <c r="S17" t="str">
        <f>IF(OR('Model output'!P16="",ISNUMBER(SEARCH("Not identified", 'Model output'!P16)),ISNUMBER(SEARCH("Absent",'Model output'!P16)),AND(ISNUMBER(SEARCH("No",'Model output'!P16)),NOT(ISNUMBER(SEARCH("diagnostic",'Model output'!P16)))),ISNUMBER(SEARCH("Negative",'Model output'!P16))),"negative","positive")</f>
        <v>positive</v>
      </c>
      <c r="T17">
        <f>IF('Model output'!O16="","",'Model output'!O16)</f>
        <v>2</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negative</v>
      </c>
      <c r="X17" s="15" t="str">
        <f>IF('Model output'!S16="","",'Model output'!S16)</f>
        <v>Present</v>
      </c>
      <c r="Y17" t="str">
        <f>IF(OR('Model output'!S16="",ISNUMBER(SEARCH("Absent",'Model output'!S16)),ISNUMBER(SEARCH("Not identified",'Model output'!S16)),AND(ISNUMBER(SEARCH("No",'Model output'!S16)),NOT(ISNUMBER(SEARCH("carcinoma",'Model output'!S16)))),ISNUMBER(SEARCH("no extension",'Model output'!S16)),ISNUMBER(SEARCH("negative",'Model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output'!T16="","",IF('Model output'!T16="Not mentioned", "No", "Yes"))</f>
        <v/>
      </c>
      <c r="AB17" t="str">
        <f>IF(AA17&lt;&gt;"Yes","",IF(OR('Model output'!U16="",ISNUMBER(SEARCH("Not identified",'Model output'!U16))),"",'Model output'!U16))</f>
        <v/>
      </c>
      <c r="AC17" s="9" t="str">
        <f>IF(OR('Model output'!V16="", AND(ISERROR(SEARCH("Positive",'Model output'!V16)), ISNUMBER(SEARCH("Negative",'Model output'!V16))), ISNUMBER(SEARCH("Uninvolved",'Model output'!V16)), ISNUMBER(SEARCH("Free",'Model output'!V16)), ISNUMBER(SEARCH("1 mm",'Model output'!V16)), ISNUMBER(SEARCH("1.0 mm",'Model output'!V16)), ISNUMBER(SEARCH("0.01 cm",'Model output'!V16)), ISNUMBER(SEARCH("0.1 CM",'Model output'!V16)), ISNUMBER(SEARCH("less than 0.2 mm",'Model output'!V16)), ISNUMBER(SEARCH("less than 0.5 mm",'Model output'!V16)), ISNUMBER(SEARCH("very close",'Model output'!V16)), ISNUMBER(SEARCH("not involved",'Model output'!V16)), ISNUMBER(SEARCH("no involvement",'Model output'!V16)), ISNUMBER(SEARCH("abut",'Model output'!V16)), AND(ISNUMBER(SEARCH("No",'Model output'!V16)),NOT(ISNUMBER(SEARCH("noted",'Model output'!V16))),NOT(ISNUMBER(SEARCH("carcinoma",'Model output'!V16))))), "negative", "positive")</f>
        <v>negative</v>
      </c>
      <c r="AE17" s="30" t="str" cm="1">
        <f t="array" aca="1" ref="AE17" ca="1">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cribriform",O17,1)),ISNUMBER(SEARCH("diffuse",O17,1)),ISNUMBER(SEARCH("columnar",O17,1)),ISNUMBER(SEARCH("solid",O17,1)),ISNUMBER(SEARCH("tall",N17,1)),ISNUMBER(SEARCH("hobnail",N17,1)),ISNUMBER(SEARCH("cribriform",N17,1)),ISNUMBER(SEARCH("diffuse",N17,1)),ISNUMBER(SEARCH("columnar",N17,1)),ISNUMBER(SEARCH("solid",N17,1)),AND(ISNUMBER(SEARCH("papillary",N17,1)),S17="positive"),AND(ISNUMBER(J17),J17&gt;=5,M17=""),AND(AND(ISNUMBER(J17),J17&gt;=5),AND(ISNUMBER(M17),M17&gt;=1)),AND(ISNUMBER(SERACH("papillary",N17)),OR(Y17="positive",Z17="positive"), ISNUMBER(SEARCH("BRAF",AB17)))),"intermediate","low"))</f>
        <v>intermediate</v>
      </c>
      <c r="AF17" s="31" t="str">
        <f t="shared" si="1"/>
        <v>1b</v>
      </c>
      <c r="AG17" s="31" t="str">
        <f t="shared" si="2"/>
        <v>1a</v>
      </c>
      <c r="AH17" s="31" t="str">
        <f t="shared" si="5"/>
        <v>0</v>
      </c>
      <c r="AI17" s="36" t="str">
        <f t="shared" si="6"/>
        <v>I</v>
      </c>
      <c r="AJ17" s="30" t="s">
        <v>816</v>
      </c>
      <c r="AK17" s="37" t="s">
        <v>926</v>
      </c>
      <c r="AL17" s="37" t="s">
        <v>931</v>
      </c>
      <c r="AM17" s="37" t="s">
        <v>930</v>
      </c>
      <c r="AN17" s="31" t="s">
        <v>79</v>
      </c>
      <c r="AO17" s="30">
        <f t="shared" ca="1" si="7"/>
        <v>1</v>
      </c>
      <c r="AP17" s="37">
        <f t="shared" si="8"/>
        <v>1</v>
      </c>
      <c r="AQ17" s="37">
        <f t="shared" si="9"/>
        <v>1</v>
      </c>
      <c r="AR17" s="37">
        <f t="shared" si="10"/>
        <v>1</v>
      </c>
      <c r="AS17" s="36">
        <f t="shared" si="3"/>
        <v>1</v>
      </c>
      <c r="AT17" s="1"/>
    </row>
    <row r="18" spans="1:46">
      <c r="A18" t="str">
        <f>'Model output'!A17</f>
        <v>TCGA-BJ-A28Z</v>
      </c>
      <c r="B18" s="43">
        <v>46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3</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1a</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
      </c>
      <c r="F18" t="str">
        <f t="shared" si="0"/>
        <v>positive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output'!G17)),AND(ISNUMBER(SEARCH("level",'Model output'!G17)),OR(,ISNUMBER(SEARCH("II",'Model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output'!G17)),AND(ISNUMBER(SEARCH("V ",'Model output'!G17)),NOT(ISNUMBER(SEARCH("VI",'Model output'!G17)))),ISNUMBER(SEARCH("five",'Model output'!G17)),ISNUMBER(SEARCH("5",'Model output'!G17))))), "lateral", "central"))</f>
        <v>central</v>
      </c>
      <c r="H18" t="str">
        <f>IF('Model output'!H17="","negative", IF('Model output'!H17=" ", "negative", IF(ISNUMBER(SEARCH("lymph node",'Model output'!H17)),"negative","positive")))</f>
        <v>negative</v>
      </c>
      <c r="I18">
        <f>IF('Model output'!I17="","",IF(ISNUMBER('Model output'!I17),'Model output'!I17,1))</f>
        <v>16</v>
      </c>
      <c r="J18">
        <f>IF('Model output'!J17="","",IF(AND(ISNUMBER('Model output'!J17),'Model output'!J17&lt;=I18),'Model output'!J17,IF(ISNUMBER(SEARCH("0/",'Model output'!J17)),0,1)))</f>
        <v>1</v>
      </c>
      <c r="K18" t="str" cm="1">
        <f t="array" ref="K18">IF(COUNT(FIND({0,1,2,3,4,5,6,7,8,9},'Model output'!K17))&gt;0,'Model output'!K17,"")</f>
        <v/>
      </c>
      <c r="L18" s="8" t="str">
        <f t="shared" si="4"/>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 carcinoma</v>
      </c>
      <c r="O18" t="str">
        <f>IF('Model output'!M17="","",'Model output'!M17)</f>
        <v/>
      </c>
      <c r="P18" t="str">
        <f>IF('Model output'!N17="","",'Model output'!N17)</f>
        <v>1 cm</v>
      </c>
      <c r="Q18" t="str">
        <f t="shared" si="11"/>
        <v>1cm</v>
      </c>
      <c r="R18" cm="1">
        <f t="array" ref="R18">IF(Q18="","",IF(ISNUMBER(SEARCH("cm",Q18)),MAX(VALUE(SUBSTITUTE(_xlfn.FILTERXML("&lt;t&gt;&lt;s&gt;"&amp;SUBSTITUTE(Q18,",","&lt;/s&gt;&lt;s&gt;")&amp;"&lt;/s&gt;&lt;/t&gt;","//s"),"cm",""))),IF(ISNUMBER(SEARCH("mm",Q18)), MAX(VALUE(SUBSTITUTE(_xlfn.FILTERXML("&lt;t&gt;&lt;s&gt;"&amp;SUBSTITUTE(Q18,",","&lt;/s&gt;&lt;s&gt;")&amp;"&lt;/s&gt;&lt;/t&gt;","//s"),"mm","")))/10, MAX(VALUE(_xlfn.FILTERXML("&lt;t&gt;&lt;s&gt;"&amp;SUBSTITUTE(Q18,",","&lt;/s&gt;&lt;s&gt;")&amp;"&lt;/s&gt;&lt;/t&gt;","//s"))))))</f>
        <v>1</v>
      </c>
      <c r="S18" t="str">
        <f>IF(OR('Model output'!P17="",ISNUMBER(SEARCH("Not identified", 'Model output'!P17)),ISNUMBER(SEARCH("Absent",'Model output'!P17)),AND(ISNUMBER(SEARCH("No",'Model output'!P17)),NOT(ISNUMBER(SEARCH("diagnostic",'Model output'!P17)))),ISNUMBER(SEARCH("Negative",'Model output'!P17))),"negative","positive")</f>
        <v>negative</v>
      </c>
      <c r="T18">
        <f>IF('Model output'!O17="","",'Model output'!O17)</f>
        <v>3</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negative</v>
      </c>
      <c r="X18" s="15" t="str">
        <f>IF('Model output'!S17="","",'Model output'!S17)</f>
        <v>Present</v>
      </c>
      <c r="Y18" t="str">
        <f>IF(OR('Model output'!S17="",ISNUMBER(SEARCH("Absent",'Model output'!S17)),ISNUMBER(SEARCH("Not identified",'Model output'!S17)),AND(ISNUMBER(SEARCH("No",'Model output'!S17)),NOT(ISNUMBER(SEARCH("carcinoma",'Model output'!S17)))),ISNUMBER(SEARCH("no extension",'Model output'!S17)),ISNUMBER(SEARCH("negative",'Model output'!S17))),"negative",IF(Z18="positive","gETE", "positive"))</f>
        <v>positive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output'!T17="","",IF('Model output'!T17="Not mentioned", "No", "Yes"))</f>
        <v>Yes</v>
      </c>
      <c r="AB18" t="str">
        <f>IF(AA18&lt;&gt;"Yes","",IF(OR('Model output'!U17="",ISNUMBER(SEARCH("Not identified",'Model output'!U17))),"",'Model output'!U17))</f>
        <v>RET/PTC1 rearrangement</v>
      </c>
      <c r="AC18" s="9" t="str">
        <f>IF(OR('Model output'!V17="", AND(ISERROR(SEARCH("Positive",'Model output'!V17)), ISNUMBER(SEARCH("Negative",'Model output'!V17))), ISNUMBER(SEARCH("Uninvolved",'Model output'!V17)), ISNUMBER(SEARCH("Free",'Model output'!V17)), ISNUMBER(SEARCH("1 mm",'Model output'!V17)), ISNUMBER(SEARCH("1.0 mm",'Model output'!V17)), ISNUMBER(SEARCH("0.01 cm",'Model output'!V17)), ISNUMBER(SEARCH("0.1 CM",'Model output'!V17)), ISNUMBER(SEARCH("less than 0.2 mm",'Model output'!V17)), ISNUMBER(SEARCH("less than 0.5 mm",'Model output'!V17)), ISNUMBER(SEARCH("very close",'Model output'!V17)), ISNUMBER(SEARCH("not involved",'Model output'!V17)), ISNUMBER(SEARCH("no involvement",'Model output'!V17)), ISNUMBER(SEARCH("abut",'Model output'!V17)), AND(ISNUMBER(SEARCH("No",'Model output'!V17)),NOT(ISNUMBER(SEARCH("noted",'Model output'!V17))),NOT(ISNUMBER(SEARCH("carcinoma",'Model output'!V17))))), "negative", "positive")</f>
        <v>negative</v>
      </c>
      <c r="AE18" s="30" t="str" cm="1">
        <f t="array" aca="1" ref="AE18" ca="1">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cribriform",O18,1)),ISNUMBER(SEARCH("diffuse",O18,1)),ISNUMBER(SEARCH("columnar",O18,1)),ISNUMBER(SEARCH("solid",O18,1)),ISNUMBER(SEARCH("tall",N18,1)),ISNUMBER(SEARCH("hobnail",N18,1)),ISNUMBER(SEARCH("cribriform",N18,1)),ISNUMBER(SEARCH("diffuse",N18,1)),ISNUMBER(SEARCH("columnar",N18,1)),ISNUMBER(SEARCH("solid",N18,1)),AND(ISNUMBER(SEARCH("papillary",N18,1)),S18="positive"),AND(ISNUMBER(J18),J18&gt;=5,M18=""),AND(AND(ISNUMBER(J18),J18&gt;=5),AND(ISNUMBER(M18),M18&gt;=1)),AND(ISNUMBER(SERACH("papillary",N18)),OR(Y18="positive",Z18="positive"), ISNUMBER(SEARCH("BRAF",AB18)))),"intermediate","low"))</f>
        <v>intermediate</v>
      </c>
      <c r="AF18" s="31" t="str">
        <f t="shared" si="1"/>
        <v>1a</v>
      </c>
      <c r="AG18" s="31" t="str">
        <f t="shared" si="2"/>
        <v>1a</v>
      </c>
      <c r="AH18" s="31" t="str">
        <f t="shared" si="5"/>
        <v>0</v>
      </c>
      <c r="AI18" s="36" t="str">
        <f t="shared" si="6"/>
        <v>I</v>
      </c>
      <c r="AJ18" s="30" t="s">
        <v>816</v>
      </c>
      <c r="AK18" s="37" t="s">
        <v>931</v>
      </c>
      <c r="AL18" s="37" t="s">
        <v>931</v>
      </c>
      <c r="AM18" s="37" t="s">
        <v>930</v>
      </c>
      <c r="AN18" s="31" t="s">
        <v>79</v>
      </c>
      <c r="AO18" s="30">
        <f t="shared" ca="1" si="7"/>
        <v>1</v>
      </c>
      <c r="AP18" s="37">
        <f t="shared" si="8"/>
        <v>1</v>
      </c>
      <c r="AQ18" s="37">
        <f t="shared" si="9"/>
        <v>1</v>
      </c>
      <c r="AR18" s="37">
        <f t="shared" si="10"/>
        <v>1</v>
      </c>
      <c r="AS18" s="36">
        <f t="shared" si="3"/>
        <v>1</v>
      </c>
      <c r="AT18" s="1"/>
    </row>
    <row r="19" spans="1:46">
      <c r="A19" t="str">
        <f>'Model output'!A18</f>
        <v>TCGA-BJ-A290</v>
      </c>
      <c r="B19" s="43">
        <v>70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3</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1a</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X</v>
      </c>
      <c r="F19" t="str">
        <f t="shared" si="0"/>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output'!G18)),AND(ISNUMBER(SEARCH("level",'Model output'!G18)),OR(,ISNUMBER(SEARCH("II",'Model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output'!G18)),AND(ISNUMBER(SEARCH("V ",'Model output'!G18)),NOT(ISNUMBER(SEARCH("VI",'Model output'!G18)))),ISNUMBER(SEARCH("five",'Model output'!G18)),ISNUMBER(SEARCH("5",'Model output'!G18))))), "lateral", "central"))</f>
        <v/>
      </c>
      <c r="H19" t="str">
        <f>IF('Model output'!H18="","negative", IF('Model output'!H18=" ", "negative", IF(ISNUMBER(SEARCH("lymph node",'Model output'!H18)),"negative","positive")))</f>
        <v>negative</v>
      </c>
      <c r="I19">
        <f>IF('Model output'!I18="","",IF(ISNUMBER('Model output'!I18),'Model output'!I18,1))</f>
        <v>3</v>
      </c>
      <c r="J19">
        <f>IF('Model output'!J18="","",IF(AND(ISNUMBER('Model output'!J18),'Model output'!J18&lt;=I19),'Model output'!J18,IF(ISNUMBER(SEARCH("0/",'Model output'!J18)),0,1)))</f>
        <v>3</v>
      </c>
      <c r="K19" t="str" cm="1">
        <f t="array" ref="K19">IF(COUNT(FIND({0,1,2,3,4,5,6,7,8,9},'Model output'!K18))&gt;0,'Model output'!K18,"")</f>
        <v/>
      </c>
      <c r="L19" s="8" t="str">
        <f t="shared" si="4"/>
        <v/>
      </c>
      <c r="M19" t="str" cm="1">
        <f t="array" ref="M19">IF(L19="","",IF(ISNUMBER(SEARCH("cm",L19)),MAX(VALUE(SUBSTITUTE(_xlfn.FILTERXML("&lt;t&gt;&lt;s&gt;"&amp;SUBSTITUTE(L19,",","&lt;/s&gt;&lt;s&gt;")&amp;"&lt;/s&gt;&lt;/t&gt;","//s"),"cm",""))),MAX(VALUE(SUBSTITUTE(_xlfn.FILTERXML("&lt;t&gt;&lt;s&gt;"&amp;SUBSTITUTE(L19,",","&lt;/s&gt;&lt;s&gt;")&amp;"&lt;/s&gt;&lt;/t&gt;","//s"),"mm","")))/10))</f>
        <v/>
      </c>
      <c r="N19" t="str">
        <f>IF('Model output'!L18="","",'Model output'!L18)</f>
        <v>Papillary</v>
      </c>
      <c r="O19" t="str">
        <f>IF('Model output'!M18="","",'Model output'!M18)</f>
        <v>with tall cell features</v>
      </c>
      <c r="P19" t="str">
        <f>IF('Model output'!N18="","",'Model output'!N18)</f>
        <v>4.5 cm</v>
      </c>
      <c r="Q19" t="str">
        <f t="shared" si="11"/>
        <v>4.5cm</v>
      </c>
      <c r="R19" cm="1">
        <f t="array" ref="R19">IF(Q19="","",IF(ISNUMBER(SEARCH("cm",Q19)),MAX(VALUE(SUBSTITUTE(_xlfn.FILTERXML("&lt;t&gt;&lt;s&gt;"&amp;SUBSTITUTE(Q19,",","&lt;/s&gt;&lt;s&gt;")&amp;"&lt;/s&gt;&lt;/t&gt;","//s"),"cm",""))),IF(ISNUMBER(SEARCH("mm",Q19)), MAX(VALUE(SUBSTITUTE(_xlfn.FILTERXML("&lt;t&gt;&lt;s&gt;"&amp;SUBSTITUTE(Q19,",","&lt;/s&gt;&lt;s&gt;")&amp;"&lt;/s&gt;&lt;/t&gt;","//s"),"mm","")))/10, MAX(VALUE(_xlfn.FILTERXML("&lt;t&gt;&lt;s&gt;"&amp;SUBSTITUTE(Q19,",","&lt;/s&gt;&lt;s&gt;")&amp;"&lt;/s&gt;&lt;/t&gt;","//s"))))))</f>
        <v>4.5</v>
      </c>
      <c r="S19" t="str">
        <f>IF(OR('Model output'!P18="",ISNUMBER(SEARCH("Not identified", 'Model output'!P18)),ISNUMBER(SEARCH("Absent",'Model output'!P18)),AND(ISNUMBER(SEARCH("No",'Model output'!P18)),NOT(ISNUMBER(SEARCH("diagnostic",'Model output'!P18)))),ISNUMBER(SEARCH("Negative",'Model output'!P18))),"negative","positive")</f>
        <v>positive</v>
      </c>
      <c r="T19">
        <f>IF('Model output'!O18="","",'Model output'!O18)</f>
        <v>1</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negative</v>
      </c>
      <c r="X19" s="15" t="str">
        <f>IF('Model output'!S18="","",'Model output'!S18)</f>
        <v/>
      </c>
      <c r="Y19" t="str">
        <f>IF(OR('Model output'!S18="",ISNUMBER(SEARCH("Absent",'Model output'!S18)),ISNUMBER(SEARCH("Not identified",'Model output'!S18)),AND(ISNUMBER(SEARCH("No",'Model output'!S18)),NOT(ISNUMBER(SEARCH("carcinoma",'Model output'!S18)))),ISNUMBER(SEARCH("no extension",'Model output'!S18)),ISNUMBER(SEARCH("negative",'Model output'!S18))),"negative",IF(Z19="positive","gETE", "positive"))</f>
        <v>negative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negative</v>
      </c>
      <c r="AA19" t="str">
        <f>IF('Model output'!T18="","",IF('Model output'!T18="Not mentioned", "No", "Yes"))</f>
        <v>Yes</v>
      </c>
      <c r="AB19" t="str">
        <f>IF(AA19&lt;&gt;"Yes","",IF(OR('Model output'!U18="",ISNUMBER(SEARCH("Not identified",'Model output'!U18))),"",'Model output'!U18))</f>
        <v>BRAF V600E</v>
      </c>
      <c r="AC19" s="9" t="str">
        <f>IF(OR('Model output'!V18="", AND(ISERROR(SEARCH("Positive",'Model output'!V18)), ISNUMBER(SEARCH("Negative",'Model output'!V18))), ISNUMBER(SEARCH("Uninvolved",'Model output'!V18)), ISNUMBER(SEARCH("Free",'Model output'!V18)), ISNUMBER(SEARCH("1 mm",'Model output'!V18)), ISNUMBER(SEARCH("1.0 mm",'Model output'!V18)), ISNUMBER(SEARCH("0.01 cm",'Model output'!V18)), ISNUMBER(SEARCH("0.1 CM",'Model output'!V18)), ISNUMBER(SEARCH("less than 0.2 mm",'Model output'!V18)), ISNUMBER(SEARCH("less than 0.5 mm",'Model output'!V18)), ISNUMBER(SEARCH("very close",'Model output'!V18)), ISNUMBER(SEARCH("not involved",'Model output'!V18)), ISNUMBER(SEARCH("no involvement",'Model output'!V18)), ISNUMBER(SEARCH("abut",'Model output'!V18)), AND(ISNUMBER(SEARCH("No",'Model output'!V18)),NOT(ISNUMBER(SEARCH("noted",'Model output'!V18))),NOT(ISNUMBER(SEARCH("carcinoma",'Model output'!V18))))), "negative", "positive")</f>
        <v>positive</v>
      </c>
      <c r="AE19" s="30" t="str" cm="1">
        <f t="array" ref="AE19">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cribriform",O19,1)),ISNUMBER(SEARCH("diffuse",O19,1)),ISNUMBER(SEARCH("columnar",O19,1)),ISNUMBER(SEARCH("solid",O19,1)),ISNUMBER(SEARCH("tall",N19,1)),ISNUMBER(SEARCH("hobnail",N19,1)),ISNUMBER(SEARCH("cribriform",N19,1)),ISNUMBER(SEARCH("diffuse",N19,1)),ISNUMBER(SEARCH("columnar",N19,1)),ISNUMBER(SEARCH("solid",N19,1)),AND(ISNUMBER(SEARCH("papillary",N19,1)),S19="positive"),AND(ISNUMBER(J19),J19&gt;=5,M19=""),AND(AND(ISNUMBER(J19),J19&gt;=5),AND(ISNUMBER(M19),M19&gt;=1)),AND(ISNUMBER(SERACH("papillary",N19)),OR(Y19="positive",Z19="positive"), ISNUMBER(SEARCH("BRAF",AB19)))),"intermediate","low"))</f>
        <v>high</v>
      </c>
      <c r="AF19" s="31" t="str">
        <f t="shared" si="1"/>
        <v>3a</v>
      </c>
      <c r="AG19" s="31" t="str">
        <f t="shared" si="2"/>
        <v>1a</v>
      </c>
      <c r="AH19" s="31" t="str">
        <f t="shared" si="5"/>
        <v>0</v>
      </c>
      <c r="AI19" s="36" t="str">
        <f t="shared" si="6"/>
        <v>II</v>
      </c>
      <c r="AJ19" s="30" t="s">
        <v>814</v>
      </c>
      <c r="AK19" s="37" t="s">
        <v>925</v>
      </c>
      <c r="AL19" s="37" t="s">
        <v>931</v>
      </c>
      <c r="AM19" s="37" t="s">
        <v>930</v>
      </c>
      <c r="AN19" s="31" t="s">
        <v>928</v>
      </c>
      <c r="AO19" s="30">
        <f t="shared" si="7"/>
        <v>1</v>
      </c>
      <c r="AP19" s="37">
        <f t="shared" si="8"/>
        <v>0</v>
      </c>
      <c r="AQ19" s="37">
        <f t="shared" si="9"/>
        <v>1</v>
      </c>
      <c r="AR19" s="37">
        <f t="shared" si="10"/>
        <v>1</v>
      </c>
      <c r="AS19" s="36">
        <f t="shared" si="3"/>
        <v>1</v>
      </c>
      <c r="AT19" s="1"/>
    </row>
    <row r="20" spans="1:46">
      <c r="A20" t="str">
        <f>'Model output'!A19</f>
        <v>TCGA-BJ-A291</v>
      </c>
      <c r="B20" s="43">
        <v>56</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1</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0</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X</v>
      </c>
      <c r="F20" t="str">
        <f t="shared" si="0"/>
        <v>negative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output'!G19)),AND(ISNUMBER(SEARCH("level",'Model output'!G19)),OR(,ISNUMBER(SEARCH("II",'Model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output'!G19)),AND(ISNUMBER(SEARCH("V ",'Model output'!G19)),NOT(ISNUMBER(SEARCH("VI",'Model output'!G19)))),ISNUMBER(SEARCH("five",'Model output'!G19)),ISNUMBER(SEARCH("5",'Model output'!G19))))), "lateral", "central"))</f>
        <v/>
      </c>
      <c r="H20" t="str">
        <f>IF('Model output'!H19="","negative", IF('Model output'!H19=" ", "negative", IF(ISNUMBER(SEARCH("lymph node",'Model output'!H19)),"negative","positive")))</f>
        <v>negative</v>
      </c>
      <c r="I20">
        <f>IF('Model output'!I19="","",IF(ISNUMBER('Model output'!I19),'Model output'!I19,1))</f>
        <v>9</v>
      </c>
      <c r="J20">
        <f>IF('Model output'!J19="","",IF(AND(ISNUMBER('Model output'!J19),'Model output'!J19&lt;=I20),'Model output'!J19,IF(ISNUMBER(SEARCH("0/",'Model output'!J19)),0,1)))</f>
        <v>0</v>
      </c>
      <c r="K20" t="str" cm="1">
        <f t="array" ref="K20">IF(COUNT(FIND({0,1,2,3,4,5,6,7,8,9},'Model output'!K19))&gt;0,'Model output'!K19,"")</f>
        <v/>
      </c>
      <c r="L20" s="8" t="str">
        <f t="shared" si="4"/>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 carcinoma</v>
      </c>
      <c r="O20" t="str">
        <f>IF('Model output'!M19="","",'Model output'!M19)</f>
        <v>Oncocytic variant</v>
      </c>
      <c r="P20" t="str">
        <f>IF('Model output'!N19="","",'Model output'!N19)</f>
        <v>1.5 cm</v>
      </c>
      <c r="Q20" t="str">
        <f t="shared" si="11"/>
        <v>1.5cm</v>
      </c>
      <c r="R20" cm="1">
        <f t="array" ref="R20">IF(Q20="","",IF(ISNUMBER(SEARCH("cm",Q20)),MAX(VALUE(SUBSTITUTE(_xlfn.FILTERXML("&lt;t&gt;&lt;s&gt;"&amp;SUBSTITUTE(Q20,",","&lt;/s&gt;&lt;s&gt;")&amp;"&lt;/s&gt;&lt;/t&gt;","//s"),"cm",""))),IF(ISNUMBER(SEARCH("mm",Q20)), MAX(VALUE(SUBSTITUTE(_xlfn.FILTERXML("&lt;t&gt;&lt;s&gt;"&amp;SUBSTITUTE(Q20,",","&lt;/s&gt;&lt;s&gt;")&amp;"&lt;/s&gt;&lt;/t&gt;","//s"),"mm","")))/10, MAX(VALUE(_xlfn.FILTERXML("&lt;t&gt;&lt;s&gt;"&amp;SUBSTITUTE(Q20,",","&lt;/s&gt;&lt;s&gt;")&amp;"&lt;/s&gt;&lt;/t&gt;","//s"))))))</f>
        <v>1.5</v>
      </c>
      <c r="S20" t="str">
        <f>IF(OR('Model output'!P19="",ISNUMBER(SEARCH("Not identified", 'Model output'!P19)),ISNUMBER(SEARCH("Absent",'Model output'!P19)),AND(ISNUMBER(SEARCH("No",'Model output'!P19)),NOT(ISNUMBER(SEARCH("diagnostic",'Model output'!P19)))),ISNUMBER(SEARCH("Negative",'Model output'!P19))),"negative","positive")</f>
        <v>negative</v>
      </c>
      <c r="T20">
        <f>IF('Model output'!O19="","",'Model output'!O19)</f>
        <v>2</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negative</v>
      </c>
      <c r="X20" s="15" t="str">
        <f>IF('Model output'!S19="","",'Model output'!S19)</f>
        <v>Both of these foci are confined to the thyroid gland with no angiolymphatic or extrathyroidal extension.</v>
      </c>
      <c r="Y20" t="str">
        <f>IF(OR('Model output'!S19="",ISNUMBER(SEARCH("Absent",'Model output'!S19)),ISNUMBER(SEARCH("Not identified",'Model output'!S19)),AND(ISNUMBER(SEARCH("No",'Model output'!S19)),NOT(ISNUMBER(SEARCH("carcinoma",'Model output'!S19)))),ISNUMBER(SEARCH("no extension",'Model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output'!T19="","",IF('Model output'!T19="Not mentioned", "No", "Yes"))</f>
        <v>Yes</v>
      </c>
      <c r="AB20" t="str">
        <f>IF(AA20&lt;&gt;"Yes","",IF(OR('Model output'!U19="",ISNUMBER(SEARCH("Not identified",'Model output'!U19))),"",'Model output'!U19))</f>
        <v/>
      </c>
      <c r="AC20" s="9" t="str">
        <f>IF(OR('Model output'!V19="", AND(ISERROR(SEARCH("Positive",'Model output'!V19)), ISNUMBER(SEARCH("Negative",'Model output'!V19))), ISNUMBER(SEARCH("Uninvolved",'Model output'!V19)), ISNUMBER(SEARCH("Free",'Model output'!V19)), ISNUMBER(SEARCH("1 mm",'Model output'!V19)), ISNUMBER(SEARCH("1.0 mm",'Model output'!V19)), ISNUMBER(SEARCH("0.01 cm",'Model output'!V19)), ISNUMBER(SEARCH("0.1 CM",'Model output'!V19)), ISNUMBER(SEARCH("less than 0.2 mm",'Model output'!V19)), ISNUMBER(SEARCH("less than 0.5 mm",'Model output'!V19)), ISNUMBER(SEARCH("very close",'Model output'!V19)), ISNUMBER(SEARCH("not involved",'Model output'!V19)), ISNUMBER(SEARCH("no involvement",'Model output'!V19)), ISNUMBER(SEARCH("abut",'Model output'!V19)), AND(ISNUMBER(SEARCH("No",'Model output'!V19)),NOT(ISNUMBER(SEARCH("noted",'Model output'!V19))),NOT(ISNUMBER(SEARCH("carcinoma",'Model output'!V19))))), "negative", "positive")</f>
        <v>negative</v>
      </c>
      <c r="AE20" s="30"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cribriform",O20,1)),ISNUMBER(SEARCH("diffuse",O20,1)),ISNUMBER(SEARCH("columnar",O20,1)),ISNUMBER(SEARCH("solid",O20,1)),ISNUMBER(SEARCH("tall",N20,1)),ISNUMBER(SEARCH("hobnail",N20,1)),ISNUMBER(SEARCH("cribriform",N20,1)),ISNUMBER(SEARCH("diffuse",N20,1)),ISNUMBER(SEARCH("columnar",N20,1)),ISNUMBER(SEARCH("solid",N20,1)),AND(ISNUMBER(SEARCH("papillary",N20,1)),S20="positive"),AND(ISNUMBER(J20),J20&gt;=5,M20=""),AND(AND(ISNUMBER(J20),J20&gt;=5),AND(ISNUMBER(M20),M20&gt;=1)),AND(ISNUMBER(SERACH("papillary",N20)),OR(Y20="positive",Z20="positive"), ISNUMBER(SEARCH("BRAF",AB20)))),"intermediate","low"))</f>
        <v>low</v>
      </c>
      <c r="AF20" s="31" t="str">
        <f t="shared" si="1"/>
        <v>1b</v>
      </c>
      <c r="AG20" s="31" t="str">
        <f t="shared" si="2"/>
        <v>0</v>
      </c>
      <c r="AH20" s="31" t="str">
        <f t="shared" si="5"/>
        <v>0</v>
      </c>
      <c r="AI20" s="36" t="str">
        <f t="shared" si="6"/>
        <v>I</v>
      </c>
      <c r="AJ20" s="30" t="s">
        <v>815</v>
      </c>
      <c r="AK20" s="37" t="s">
        <v>926</v>
      </c>
      <c r="AL20" s="37" t="s">
        <v>927</v>
      </c>
      <c r="AM20" s="37" t="s">
        <v>930</v>
      </c>
      <c r="AN20" s="31" t="s">
        <v>79</v>
      </c>
      <c r="AO20" s="30">
        <f t="shared" ca="1" si="7"/>
        <v>1</v>
      </c>
      <c r="AP20" s="37">
        <f t="shared" si="8"/>
        <v>1</v>
      </c>
      <c r="AQ20" s="37">
        <f t="shared" si="9"/>
        <v>1</v>
      </c>
      <c r="AR20" s="37">
        <f t="shared" si="10"/>
        <v>1</v>
      </c>
      <c r="AS20" s="36">
        <f t="shared" si="3"/>
        <v>1</v>
      </c>
      <c r="AT20" s="1"/>
    </row>
    <row r="21" spans="1:46">
      <c r="A21" t="str">
        <f>'Model output'!A20</f>
        <v>TCGA-BJ-A2N7</v>
      </c>
      <c r="B21" s="43">
        <v>30</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3</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X</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0</v>
      </c>
      <c r="F21" t="str">
        <f t="shared" si="0"/>
        <v>negative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output'!G20)),AND(ISNUMBER(SEARCH("level",'Model output'!G20)),OR(,ISNUMBER(SEARCH("II",'Model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output'!G20)),AND(ISNUMBER(SEARCH("V ",'Model output'!G20)),NOT(ISNUMBER(SEARCH("VI",'Model output'!G20)))),ISNUMBER(SEARCH("five",'Model output'!G20)),ISNUMBER(SEARCH("5",'Model output'!G20))))), "lateral", "central"))</f>
        <v/>
      </c>
      <c r="H21" t="str">
        <f>IF('Model output'!H20="","negative", IF('Model output'!H20=" ", "negative", IF(ISNUMBER(SEARCH("lymph node",'Model output'!H20)),"negative","positive")))</f>
        <v>negative</v>
      </c>
      <c r="I21" t="str">
        <f>IF('Model output'!I20="","",IF(ISNUMBER('Model output'!I20),'Model output'!I20,1))</f>
        <v/>
      </c>
      <c r="J21" t="str">
        <f>IF('Model output'!J20="","",IF(AND(ISNUMBER('Model output'!J20),'Model output'!J20&lt;=I21),'Model output'!J20,IF(ISNUMBER(SEARCH("0/",'Model output'!J20)),0,1)))</f>
        <v/>
      </c>
      <c r="K21" t="str" cm="1">
        <f t="array" ref="K21">IF(COUNT(FIND({0,1,2,3,4,5,6,7,8,9},'Model output'!K20))&gt;0,'Model output'!K20,"")</f>
        <v/>
      </c>
      <c r="L21" s="8" t="str">
        <f t="shared" si="4"/>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v>
      </c>
      <c r="O21" t="str">
        <f>IF('Model output'!M20="","",'Model output'!M20)</f>
        <v>with predominant follicular growth</v>
      </c>
      <c r="P21" t="str">
        <f>IF('Model output'!N20="","",'Model output'!N20)</f>
        <v>5.0 cm</v>
      </c>
      <c r="Q21" t="str">
        <f t="shared" si="11"/>
        <v>5.0cm</v>
      </c>
      <c r="R21" cm="1">
        <f t="array" ref="R21">IF(Q21="","",IF(ISNUMBER(SEARCH("cm",Q21)),MAX(VALUE(SUBSTITUTE(_xlfn.FILTERXML("&lt;t&gt;&lt;s&gt;"&amp;SUBSTITUTE(Q21,",","&lt;/s&gt;&lt;s&gt;")&amp;"&lt;/s&gt;&lt;/t&gt;","//s"),"cm",""))),IF(ISNUMBER(SEARCH("mm",Q21)), MAX(VALUE(SUBSTITUTE(_xlfn.FILTERXML("&lt;t&gt;&lt;s&gt;"&amp;SUBSTITUTE(Q21,",","&lt;/s&gt;&lt;s&gt;")&amp;"&lt;/s&gt;&lt;/t&gt;","//s"),"mm","")))/10, MAX(VALUE(_xlfn.FILTERXML("&lt;t&gt;&lt;s&gt;"&amp;SUBSTITUTE(Q21,",","&lt;/s&gt;&lt;s&gt;")&amp;"&lt;/s&gt;&lt;/t&gt;","//s"))))))</f>
        <v>5</v>
      </c>
      <c r="S21" t="str">
        <f>IF(OR('Model output'!P20="",ISNUMBER(SEARCH("Not identified", 'Model output'!P20)),ISNUMBER(SEARCH("Absent",'Model output'!P20)),AND(ISNUMBER(SEARCH("No",'Model output'!P20)),NOT(ISNUMBER(SEARCH("diagnostic",'Model output'!P20)))),ISNUMBER(SEARCH("Negative",'Model output'!P20))),"negative","positive")</f>
        <v>positive</v>
      </c>
      <c r="T21">
        <f>IF('Model output'!O20="","",'Model output'!O20)</f>
        <v>2</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f>
        <v>Extensive</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extensive</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positive</v>
      </c>
      <c r="X21" s="15" t="str">
        <f>IF('Model output'!S20="","",'Model output'!S20)</f>
        <v>Absent</v>
      </c>
      <c r="Y21" t="str">
        <f>IF(OR('Model output'!S20="",ISNUMBER(SEARCH("Absent",'Model output'!S20)),ISNUMBER(SEARCH("Not identified",'Model output'!S20)),AND(ISNUMBER(SEARCH("No",'Model output'!S20)),NOT(ISNUMBER(SEARCH("carcinoma",'Model output'!S20)))),ISNUMBER(SEARCH("no extension",'Model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output'!T20="","",IF('Model output'!T20="Not mentioned", "No", "Yes"))</f>
        <v>Yes</v>
      </c>
      <c r="AB21" t="str">
        <f>IF(AA21&lt;&gt;"Yes","",IF(OR('Model output'!U20="",ISNUMBER(SEARCH("Not identified",'Model output'!U20))),"",'Model output'!U20))</f>
        <v/>
      </c>
      <c r="AC21" s="9" t="str">
        <f>IF(OR('Model output'!V20="", AND(ISERROR(SEARCH("Positive",'Model output'!V20)), ISNUMBER(SEARCH("Negative",'Model output'!V20))), ISNUMBER(SEARCH("Uninvolved",'Model output'!V20)), ISNUMBER(SEARCH("Free",'Model output'!V20)), ISNUMBER(SEARCH("1 mm",'Model output'!V20)), ISNUMBER(SEARCH("1.0 mm",'Model output'!V20)), ISNUMBER(SEARCH("0.01 cm",'Model output'!V20)), ISNUMBER(SEARCH("0.1 CM",'Model output'!V20)), ISNUMBER(SEARCH("less than 0.2 mm",'Model output'!V20)), ISNUMBER(SEARCH("less than 0.5 mm",'Model output'!V20)), ISNUMBER(SEARCH("very close",'Model output'!V20)), ISNUMBER(SEARCH("not involved",'Model output'!V20)), ISNUMBER(SEARCH("no involvement",'Model output'!V20)), ISNUMBER(SEARCH("abut",'Model output'!V20)), AND(ISNUMBER(SEARCH("No",'Model output'!V20)),NOT(ISNUMBER(SEARCH("noted",'Model output'!V20))),NOT(ISNUMBER(SEARCH("carcinoma",'Model output'!V20))))), "negative", "positive")</f>
        <v>negative</v>
      </c>
      <c r="AE21" s="30"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cribriform",O21,1)),ISNUMBER(SEARCH("diffuse",O21,1)),ISNUMBER(SEARCH("columnar",O21,1)),ISNUMBER(SEARCH("solid",O21,1)),ISNUMBER(SEARCH("tall",N21,1)),ISNUMBER(SEARCH("hobnail",N21,1)),ISNUMBER(SEARCH("cribriform",N21,1)),ISNUMBER(SEARCH("diffuse",N21,1)),ISNUMBER(SEARCH("columnar",N21,1)),ISNUMBER(SEARCH("solid",N21,1)),AND(ISNUMBER(SEARCH("papillary",N21,1)),S21="positive"),AND(ISNUMBER(J21),J21&gt;=5,M21=""),AND(AND(ISNUMBER(J21),J21&gt;=5),AND(ISNUMBER(M21),M21&gt;=1)),AND(ISNUMBER(SERACH("papillary",N21)),OR(Y21="positive",Z21="positive"), ISNUMBER(SEARCH("BRAF",AB21)))),"intermediate","low"))</f>
        <v>intermediate</v>
      </c>
      <c r="AF21" s="31" t="str">
        <f t="shared" si="1"/>
        <v>3a</v>
      </c>
      <c r="AG21" s="31" t="str">
        <f t="shared" si="2"/>
        <v>0</v>
      </c>
      <c r="AH21" s="31" t="str">
        <f t="shared" si="5"/>
        <v>0</v>
      </c>
      <c r="AI21" s="36" t="str">
        <f t="shared" si="6"/>
        <v>I</v>
      </c>
      <c r="AJ21" s="30" t="s">
        <v>816</v>
      </c>
      <c r="AK21" s="37" t="s">
        <v>932</v>
      </c>
      <c r="AL21" s="37" t="s">
        <v>930</v>
      </c>
      <c r="AM21" s="37" t="s">
        <v>930</v>
      </c>
      <c r="AN21" s="31" t="s">
        <v>79</v>
      </c>
      <c r="AO21" s="30">
        <f t="shared" ca="1" si="7"/>
        <v>1</v>
      </c>
      <c r="AP21" s="37">
        <f t="shared" si="8"/>
        <v>1</v>
      </c>
      <c r="AQ21" s="37">
        <f t="shared" si="9"/>
        <v>1</v>
      </c>
      <c r="AR21" s="37">
        <f t="shared" si="10"/>
        <v>1</v>
      </c>
      <c r="AS21" s="36">
        <f t="shared" si="3"/>
        <v>1</v>
      </c>
      <c r="AT21" s="1"/>
    </row>
    <row r="22" spans="1:46">
      <c r="A22" t="str">
        <f>'Model output'!A21</f>
        <v>TCGA-BJ-A2N8</v>
      </c>
      <c r="B22" s="43">
        <v>30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1b</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0</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
      </c>
      <c r="F22" t="str">
        <f t="shared" si="0"/>
        <v>negative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output'!G21)),AND(ISNUMBER(SEARCH("level",'Model output'!G21)),OR(,ISNUMBER(SEARCH("II",'Model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output'!G21)),AND(ISNUMBER(SEARCH("V ",'Model output'!G21)),NOT(ISNUMBER(SEARCH("VI",'Model output'!G21)))),ISNUMBER(SEARCH("five",'Model output'!G21)),ISNUMBER(SEARCH("5",'Model output'!G21))))), "lateral", "central"))</f>
        <v/>
      </c>
      <c r="H22" t="str">
        <f>IF('Model output'!H21="","negative", IF('Model output'!H21=" ", "negative", IF(ISNUMBER(SEARCH("lymph node",'Model output'!H21)),"negative","positive")))</f>
        <v>negative</v>
      </c>
      <c r="I22">
        <f>IF('Model output'!I21="","",IF(ISNUMBER('Model output'!I21),'Model output'!I21,1))</f>
        <v>2</v>
      </c>
      <c r="J22">
        <f>IF('Model output'!J21="","",IF(AND(ISNUMBER('Model output'!J21),'Model output'!J21&lt;=I22),'Model output'!J21,IF(ISNUMBER(SEARCH("0/",'Model output'!J21)),0,1)))</f>
        <v>0</v>
      </c>
      <c r="K22" t="str" cm="1">
        <f t="array" ref="K22">IF(COUNT(FIND({0,1,2,3,4,5,6,7,8,9},'Model output'!K21))&gt;0,'Model output'!K21,"")</f>
        <v/>
      </c>
      <c r="L22" s="8" t="str">
        <f t="shared" si="4"/>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 carcinoma</v>
      </c>
      <c r="O22" t="str">
        <f>IF('Model output'!M21="","",'Model output'!M21)</f>
        <v/>
      </c>
      <c r="P22" t="str">
        <f>IF('Model output'!N21="","",'Model output'!N21)</f>
        <v>1.4 cm</v>
      </c>
      <c r="Q22" t="str">
        <f t="shared" si="11"/>
        <v>1.4cm</v>
      </c>
      <c r="R22" cm="1">
        <f t="array" ref="R22">IF(Q22="","",IF(ISNUMBER(SEARCH("cm",Q22)),MAX(VALUE(SUBSTITUTE(_xlfn.FILTERXML("&lt;t&gt;&lt;s&gt;"&amp;SUBSTITUTE(Q22,",","&lt;/s&gt;&lt;s&gt;")&amp;"&lt;/s&gt;&lt;/t&gt;","//s"),"cm",""))),IF(ISNUMBER(SEARCH("mm",Q22)), MAX(VALUE(SUBSTITUTE(_xlfn.FILTERXML("&lt;t&gt;&lt;s&gt;"&amp;SUBSTITUTE(Q22,",","&lt;/s&gt;&lt;s&gt;")&amp;"&lt;/s&gt;&lt;/t&gt;","//s"),"mm","")))/10, MAX(VALUE(_xlfn.FILTERXML("&lt;t&gt;&lt;s&gt;"&amp;SUBSTITUTE(Q22,",","&lt;/s&gt;&lt;s&gt;")&amp;"&lt;/s&gt;&lt;/t&gt;","//s"))))))</f>
        <v>1.4</v>
      </c>
      <c r="S22" t="str">
        <f>IF(OR('Model output'!P21="",ISNUMBER(SEARCH("Not identified", 'Model output'!P21)),ISNUMBER(SEARCH("Absent",'Model output'!P21)),AND(ISNUMBER(SEARCH("No",'Model output'!P21)),NOT(ISNUMBER(SEARCH("diagnostic",'Model output'!P21)))),ISNUMBER(SEARCH("Negative",'Model output'!P21))),"negative","positive")</f>
        <v>positive</v>
      </c>
      <c r="T22">
        <f>IF('Model output'!O21="","",'Model output'!O21)</f>
        <v>2</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f>
        <v>Psammoma bodies in lymphatics considered positive for angiolymphatic invasion</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15" t="str">
        <f>IF('Model output'!S21="","",'Model output'!S21)</f>
        <v/>
      </c>
      <c r="Y22" t="str">
        <f>IF(OR('Model output'!S21="",ISNUMBER(SEARCH("Absent",'Model output'!S21)),ISNUMBER(SEARCH("Not identified",'Model output'!S21)),AND(ISNUMBER(SEARCH("No",'Model output'!S21)),NOT(ISNUMBER(SEARCH("carcinoma",'Model output'!S21)))),ISNUMBER(SEARCH("no extension",'Model output'!S21)),ISNUMBER(SEARCH("negative",'Model output'!S21))),"negative",IF(Z22="positive","gETE", "positive"))</f>
        <v>negative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negative</v>
      </c>
      <c r="AA22" t="str">
        <f>IF('Model output'!T21="","",IF('Model output'!T21="Not mentioned", "No", "Yes"))</f>
        <v>Yes</v>
      </c>
      <c r="AB22" t="str">
        <f>IF(AA22&lt;&gt;"Yes","",IF(OR('Model output'!U21="",ISNUMBER(SEARCH("Not identified",'Model output'!U21))),"",'Model output'!U21))</f>
        <v>NRAS codon 61 mutation</v>
      </c>
      <c r="AC22" s="9" t="str">
        <f>IF(OR('Model output'!V21="", AND(ISERROR(SEARCH("Positive",'Model output'!V21)), ISNUMBER(SEARCH("Negative",'Model output'!V21))), ISNUMBER(SEARCH("Uninvolved",'Model output'!V21)), ISNUMBER(SEARCH("Free",'Model output'!V21)), ISNUMBER(SEARCH("1 mm",'Model output'!V21)), ISNUMBER(SEARCH("1.0 mm",'Model output'!V21)), ISNUMBER(SEARCH("0.01 cm",'Model output'!V21)), ISNUMBER(SEARCH("0.1 CM",'Model output'!V21)), ISNUMBER(SEARCH("less than 0.2 mm",'Model output'!V21)), ISNUMBER(SEARCH("less than 0.5 mm",'Model output'!V21)), ISNUMBER(SEARCH("very close",'Model output'!V21)), ISNUMBER(SEARCH("not involved",'Model output'!V21)), ISNUMBER(SEARCH("no involvement",'Model output'!V21)), ISNUMBER(SEARCH("abut",'Model output'!V21)), AND(ISNUMBER(SEARCH("No",'Model output'!V21)),NOT(ISNUMBER(SEARCH("noted",'Model output'!V21))),NOT(ISNUMBER(SEARCH("carcinoma",'Model output'!V21))))), "negative", "positive")</f>
        <v>negative</v>
      </c>
      <c r="AE22" s="30" t="str" cm="1">
        <f t="array" aca="1" ref="AE22" ca="1">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cribriform",O22,1)),ISNUMBER(SEARCH("diffuse",O22,1)),ISNUMBER(SEARCH("columnar",O22,1)),ISNUMBER(SEARCH("solid",O22,1)),ISNUMBER(SEARCH("tall",N22,1)),ISNUMBER(SEARCH("hobnail",N22,1)),ISNUMBER(SEARCH("cribriform",N22,1)),ISNUMBER(SEARCH("diffuse",N22,1)),ISNUMBER(SEARCH("columnar",N22,1)),ISNUMBER(SEARCH("solid",N22,1)),AND(ISNUMBER(SEARCH("papillary",N22,1)),S22="positive"),AND(ISNUMBER(J22),J22&gt;=5,M22=""),AND(AND(ISNUMBER(J22),J22&gt;=5),AND(ISNUMBER(M22),M22&gt;=1)),AND(ISNUMBER(SERACH("papillary",N22)),OR(Y22="positive",Z22="positive"), ISNUMBER(SEARCH("BRAF",AB22)))),"intermediate","low"))</f>
        <v>intermediate</v>
      </c>
      <c r="AF22" s="31" t="str">
        <f t="shared" si="1"/>
        <v>1b</v>
      </c>
      <c r="AG22" s="31" t="str">
        <f t="shared" si="2"/>
        <v>0</v>
      </c>
      <c r="AH22" s="31" t="str">
        <f t="shared" si="5"/>
        <v>0</v>
      </c>
      <c r="AI22" s="36" t="str">
        <f t="shared" si="6"/>
        <v>I</v>
      </c>
      <c r="AJ22" s="30" t="s">
        <v>816</v>
      </c>
      <c r="AK22" s="37" t="s">
        <v>926</v>
      </c>
      <c r="AL22" s="37" t="s">
        <v>927</v>
      </c>
      <c r="AM22" s="37" t="s">
        <v>930</v>
      </c>
      <c r="AN22" s="31" t="s">
        <v>79</v>
      </c>
      <c r="AO22" s="30">
        <f t="shared" ca="1" si="7"/>
        <v>1</v>
      </c>
      <c r="AP22" s="37">
        <f t="shared" si="8"/>
        <v>1</v>
      </c>
      <c r="AQ22" s="37">
        <f t="shared" si="9"/>
        <v>1</v>
      </c>
      <c r="AR22" s="37">
        <f t="shared" si="10"/>
        <v>1</v>
      </c>
      <c r="AS22" s="36">
        <f t="shared" si="3"/>
        <v>1</v>
      </c>
      <c r="AT22" s="1"/>
    </row>
    <row r="23" spans="1:46">
      <c r="A23" t="str">
        <f>'Model output'!A22</f>
        <v>TCGA-BJ-A2N9</v>
      </c>
      <c r="B23" s="43">
        <v>42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0</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
      </c>
      <c r="F23" t="str">
        <f t="shared" si="0"/>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output'!G22)),AND(ISNUMBER(SEARCH("level",'Model output'!G22)),OR(,ISNUMBER(SEARCH("II",'Model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output'!G22)),AND(ISNUMBER(SEARCH("V ",'Model output'!G22)),NOT(ISNUMBER(SEARCH("VI",'Model output'!G22)))),ISNUMBER(SEARCH("five",'Model output'!G22)),ISNUMBER(SEARCH("5",'Model output'!G22))))), "lateral", "central"))</f>
        <v/>
      </c>
      <c r="H23" t="str">
        <f>IF('Model output'!H22="","negative", IF('Model output'!H22=" ", "negative", IF(ISNUMBER(SEARCH("lymph node",'Model output'!H22)),"negative","positive")))</f>
        <v>negative</v>
      </c>
      <c r="I23">
        <f>IF('Model output'!I22="","",IF(ISNUMBER('Model output'!I22),'Model output'!I22,1))</f>
        <v>11</v>
      </c>
      <c r="J23">
        <f>IF('Model output'!J22="","",IF(AND(ISNUMBER('Model output'!J22),'Model output'!J22&lt;=I23),'Model output'!J22,IF(ISNUMBER(SEARCH("0/",'Model output'!J22)),0,1)))</f>
        <v>0</v>
      </c>
      <c r="K23" t="str" cm="1">
        <f t="array" ref="K23">IF(COUNT(FIND({0,1,2,3,4,5,6,7,8,9},'Model output'!K22))&gt;0,'Model output'!K22,"")</f>
        <v/>
      </c>
      <c r="L23" s="8" t="str">
        <f t="shared" si="4"/>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 carcinoma</v>
      </c>
      <c r="O23" t="str">
        <f>IF('Model output'!M22="","",'Model output'!M22)</f>
        <v>encapsulated follicular variant</v>
      </c>
      <c r="P23" t="str">
        <f>IF('Model output'!N22="","",'Model output'!N22)</f>
        <v>2.5 cm</v>
      </c>
      <c r="Q23" t="str">
        <f t="shared" si="11"/>
        <v>2.5cm</v>
      </c>
      <c r="R23" cm="1">
        <f t="array" ref="R23">IF(Q23="","",IF(ISNUMBER(SEARCH("cm",Q23)),MAX(VALUE(SUBSTITUTE(_xlfn.FILTERXML("&lt;t&gt;&lt;s&gt;"&amp;SUBSTITUTE(Q23,",","&lt;/s&gt;&lt;s&gt;")&amp;"&lt;/s&gt;&lt;/t&gt;","//s"),"cm",""))),IF(ISNUMBER(SEARCH("mm",Q23)), MAX(VALUE(SUBSTITUTE(_xlfn.FILTERXML("&lt;t&gt;&lt;s&gt;"&amp;SUBSTITUTE(Q23,",","&lt;/s&gt;&lt;s&gt;")&amp;"&lt;/s&gt;&lt;/t&gt;","//s"),"mm","")))/10, MAX(VALUE(_xlfn.FILTERXML("&lt;t&gt;&lt;s&gt;"&amp;SUBSTITUTE(Q23,",","&lt;/s&gt;&lt;s&gt;")&amp;"&lt;/s&gt;&lt;/t&gt;","//s"))))))</f>
        <v>2.5</v>
      </c>
      <c r="S23" t="str">
        <f>IF(OR('Model output'!P22="",ISNUMBER(SEARCH("Not identified", 'Model output'!P22)),ISNUMBER(SEARCH("Absent",'Model output'!P22)),AND(ISNUMBER(SEARCH("No",'Model output'!P22)),NOT(ISNUMBER(SEARCH("diagnostic",'Model output'!P22)))),ISNUMBER(SEARCH("Negative",'Model output'!P22))),"negative","positive")</f>
        <v>negative</v>
      </c>
      <c r="T23">
        <f>IF('Model output'!O22="","",'Model output'!O22)</f>
        <v>1</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15" t="str">
        <f>IF('Model output'!S22="","",'Model output'!S22)</f>
        <v/>
      </c>
      <c r="Y23" t="str">
        <f>IF(OR('Model output'!S22="",ISNUMBER(SEARCH("Absent",'Model output'!S22)),ISNUMBER(SEARCH("Not identified",'Model output'!S22)),AND(ISNUMBER(SEARCH("No",'Model output'!S22)),NOT(ISNUMBER(SEARCH("carcinoma",'Model output'!S22)))),ISNUMBER(SEARCH("no extension",'Model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output'!T22="","",IF('Model output'!T22="Not mentioned", "No", "Yes"))</f>
        <v>Yes</v>
      </c>
      <c r="AB23" t="str">
        <f>IF(AA23&lt;&gt;"Yes","",IF(OR('Model output'!U22="",ISNUMBER(SEARCH("Not identified",'Model output'!U22))),"",'Model output'!U22))</f>
        <v/>
      </c>
      <c r="AC23" s="9" t="str">
        <f>IF(OR('Model output'!V22="", AND(ISERROR(SEARCH("Positive",'Model output'!V22)), ISNUMBER(SEARCH("Negative",'Model output'!V22))), ISNUMBER(SEARCH("Uninvolved",'Model output'!V22)), ISNUMBER(SEARCH("Free",'Model output'!V22)), ISNUMBER(SEARCH("1 mm",'Model output'!V22)), ISNUMBER(SEARCH("1.0 mm",'Model output'!V22)), ISNUMBER(SEARCH("0.01 cm",'Model output'!V22)), ISNUMBER(SEARCH("0.1 CM",'Model output'!V22)), ISNUMBER(SEARCH("less than 0.2 mm",'Model output'!V22)), ISNUMBER(SEARCH("less than 0.5 mm",'Model output'!V22)), ISNUMBER(SEARCH("very close",'Model output'!V22)), ISNUMBER(SEARCH("not involved",'Model output'!V22)), ISNUMBER(SEARCH("no involvement",'Model output'!V22)), ISNUMBER(SEARCH("abut",'Model output'!V22)), AND(ISNUMBER(SEARCH("No",'Model output'!V22)),NOT(ISNUMBER(SEARCH("noted",'Model output'!V22))),NOT(ISNUMBER(SEARCH("carcinoma",'Model output'!V22))))), "negative", "positive")</f>
        <v>negative</v>
      </c>
      <c r="AE23" s="30"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cribriform",O23,1)),ISNUMBER(SEARCH("diffuse",O23,1)),ISNUMBER(SEARCH("columnar",O23,1)),ISNUMBER(SEARCH("solid",O23,1)),ISNUMBER(SEARCH("tall",N23,1)),ISNUMBER(SEARCH("hobnail",N23,1)),ISNUMBER(SEARCH("cribriform",N23,1)),ISNUMBER(SEARCH("diffuse",N23,1)),ISNUMBER(SEARCH("columnar",N23,1)),ISNUMBER(SEARCH("solid",N23,1)),AND(ISNUMBER(SEARCH("papillary",N23,1)),S23="positive"),AND(ISNUMBER(J23),J23&gt;=5,M23=""),AND(AND(ISNUMBER(J23),J23&gt;=5),AND(ISNUMBER(M23),M23&gt;=1)),AND(ISNUMBER(SERACH("papillary",N23)),OR(Y23="positive",Z23="positive"), ISNUMBER(SEARCH("BRAF",AB23)))),"intermediate","low"))</f>
        <v>low</v>
      </c>
      <c r="AF23" s="31" t="str">
        <f t="shared" si="1"/>
        <v>2</v>
      </c>
      <c r="AG23" s="31" t="str">
        <f t="shared" si="2"/>
        <v>0</v>
      </c>
      <c r="AH23" s="31" t="str">
        <f t="shared" si="5"/>
        <v>0</v>
      </c>
      <c r="AI23" s="36" t="str">
        <f t="shared" si="6"/>
        <v>I</v>
      </c>
      <c r="AJ23" s="30" t="s">
        <v>815</v>
      </c>
      <c r="AK23" s="37" t="s">
        <v>929</v>
      </c>
      <c r="AL23" s="37" t="s">
        <v>927</v>
      </c>
      <c r="AM23" s="37" t="s">
        <v>930</v>
      </c>
      <c r="AN23" s="31" t="s">
        <v>79</v>
      </c>
      <c r="AO23" s="30">
        <f t="shared" ca="1" si="7"/>
        <v>1</v>
      </c>
      <c r="AP23" s="37">
        <f t="shared" si="8"/>
        <v>1</v>
      </c>
      <c r="AQ23" s="37">
        <f t="shared" si="9"/>
        <v>1</v>
      </c>
      <c r="AR23" s="37">
        <f t="shared" si="10"/>
        <v>1</v>
      </c>
      <c r="AS23" s="36">
        <f t="shared" si="3"/>
        <v>1</v>
      </c>
      <c r="AT23" s="1"/>
    </row>
    <row r="24" spans="1:46">
      <c r="A24" t="str">
        <f>'Model output'!A23</f>
        <v>TCGA-BJ-A2NA</v>
      </c>
      <c r="B24" s="43">
        <v>77</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3</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0</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
      </c>
      <c r="F24" t="str">
        <f t="shared" si="0"/>
        <v>negative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output'!G23)),AND(ISNUMBER(SEARCH("level",'Model output'!G23)),OR(,ISNUMBER(SEARCH("II",'Model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output'!G23)),AND(ISNUMBER(SEARCH("V ",'Model output'!G23)),NOT(ISNUMBER(SEARCH("VI",'Model output'!G23)))),ISNUMBER(SEARCH("five",'Model output'!G23)),ISNUMBER(SEARCH("5",'Model output'!G23))))), "lateral", "central"))</f>
        <v/>
      </c>
      <c r="H24" t="str">
        <f>IF('Model output'!H23="","negative", IF('Model output'!H23=" ", "negative", IF(ISNUMBER(SEARCH("lymph node",'Model output'!H23)),"negative","positive")))</f>
        <v>negative</v>
      </c>
      <c r="I24">
        <f>IF('Model output'!I23="","",IF(ISNUMBER('Model output'!I23),'Model output'!I23,1))</f>
        <v>1</v>
      </c>
      <c r="J24">
        <f>IF('Model output'!J23="","",IF(AND(ISNUMBER('Model output'!J23),'Model output'!J23&lt;=I24),'Model output'!J23,IF(ISNUMBER(SEARCH("0/",'Model output'!J23)),0,1)))</f>
        <v>0</v>
      </c>
      <c r="K24" t="str" cm="1">
        <f t="array" ref="K24">IF(COUNT(FIND({0,1,2,3,4,5,6,7,8,9},'Model output'!K23))&gt;0,'Model output'!K23,"")</f>
        <v/>
      </c>
      <c r="L24" s="8" t="str">
        <f t="shared" si="4"/>
        <v/>
      </c>
      <c r="M24" t="str" cm="1">
        <f t="array" ref="M24">IF(L24="","",IF(ISNUMBER(SEARCH("cm",L24)),MAX(VALUE(SUBSTITUTE(_xlfn.FILTERXML("&lt;t&gt;&lt;s&gt;"&amp;SUBSTITUTE(L24,",","&lt;/s&gt;&lt;s&gt;")&amp;"&lt;/s&gt;&lt;/t&gt;","//s"),"cm",""))),MAX(VALUE(SUBSTITUTE(_xlfn.FILTERXML("&lt;t&gt;&lt;s&gt;"&amp;SUBSTITUTE(L24,",","&lt;/s&gt;&lt;s&gt;")&amp;"&lt;/s&gt;&lt;/t&gt;","//s"),"mm","")))/10))</f>
        <v/>
      </c>
      <c r="N24" t="str">
        <f>IF('Model output'!L23="","",'Model output'!L23)</f>
        <v>Papillary carcinoma</v>
      </c>
      <c r="O24" t="str">
        <f>IF('Model output'!M23="","",'Model output'!M23)</f>
        <v>Conventional type with focal tall cell features</v>
      </c>
      <c r="P24" t="str">
        <f>IF('Model output'!N23="","",'Model output'!N23)</f>
        <v>1.5 cm</v>
      </c>
      <c r="Q24" t="str">
        <f t="shared" si="11"/>
        <v>1.5cm</v>
      </c>
      <c r="R24" cm="1">
        <f t="array" ref="R24">IF(Q24="","",IF(ISNUMBER(SEARCH("cm",Q24)),MAX(VALUE(SUBSTITUTE(_xlfn.FILTERXML("&lt;t&gt;&lt;s&gt;"&amp;SUBSTITUTE(Q24,",","&lt;/s&gt;&lt;s&gt;")&amp;"&lt;/s&gt;&lt;/t&gt;","//s"),"cm",""))),IF(ISNUMBER(SEARCH("mm",Q24)), MAX(VALUE(SUBSTITUTE(_xlfn.FILTERXML("&lt;t&gt;&lt;s&gt;"&amp;SUBSTITUTE(Q24,",","&lt;/s&gt;&lt;s&gt;")&amp;"&lt;/s&gt;&lt;/t&gt;","//s"),"mm","")))/10, MAX(VALUE(_xlfn.FILTERXML("&lt;t&gt;&lt;s&gt;"&amp;SUBSTITUTE(Q24,",","&lt;/s&gt;&lt;s&gt;")&amp;"&lt;/s&gt;&lt;/t&gt;","//s"))))))</f>
        <v>1.5</v>
      </c>
      <c r="S24" t="str">
        <f>IF(OR('Model output'!P23="",ISNUMBER(SEARCH("Not identified", 'Model output'!P23)),ISNUMBER(SEARCH("Absent",'Model output'!P23)),AND(ISNUMBER(SEARCH("No",'Model output'!P23)),NOT(ISNUMBER(SEARCH("diagnostic",'Model output'!P23)))),ISNUMBER(SEARCH("Negative",'Model output'!P23))),"negative","positive")</f>
        <v>positive</v>
      </c>
      <c r="T24">
        <f>IF('Model output'!O23="","",'Model output'!O23)</f>
        <v>7</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negative</v>
      </c>
      <c r="X24" s="15" t="str">
        <f>IF('Model output'!S23="","",'Model output'!S23)</f>
        <v>Present</v>
      </c>
      <c r="Y24" t="str">
        <f>IF(OR('Model output'!S23="",ISNUMBER(SEARCH("Absent",'Model output'!S23)),ISNUMBER(SEARCH("Not identified",'Model output'!S23)),AND(ISNUMBER(SEARCH("No",'Model output'!S23)),NOT(ISNUMBER(SEARCH("carcinoma",'Model output'!S23)))),ISNUMBER(SEARCH("no extension",'Model output'!S23)),ISNUMBER(SEARCH("negative",'Model output'!S23))),"negative",IF(Z24="positive","gETE", "positive"))</f>
        <v>positive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output'!T23="","",IF('Model output'!T23="Not mentioned", "No", "Yes"))</f>
        <v>Yes</v>
      </c>
      <c r="AB24" t="str">
        <f>IF(AA24&lt;&gt;"Yes","",IF(OR('Model output'!U23="",ISNUMBER(SEARCH("Not identified",'Model output'!U23))),"",'Model output'!U23))</f>
        <v>BRAF mutation</v>
      </c>
      <c r="AC24" s="9" t="str">
        <f>IF(OR('Model output'!V23="", AND(ISERROR(SEARCH("Positive",'Model output'!V23)), ISNUMBER(SEARCH("Negative",'Model output'!V23))), ISNUMBER(SEARCH("Uninvolved",'Model output'!V23)), ISNUMBER(SEARCH("Free",'Model output'!V23)), ISNUMBER(SEARCH("1 mm",'Model output'!V23)), ISNUMBER(SEARCH("1.0 mm",'Model output'!V23)), ISNUMBER(SEARCH("0.01 cm",'Model output'!V23)), ISNUMBER(SEARCH("0.1 CM",'Model output'!V23)), ISNUMBER(SEARCH("less than 0.2 mm",'Model output'!V23)), ISNUMBER(SEARCH("less than 0.5 mm",'Model output'!V23)), ISNUMBER(SEARCH("very close",'Model output'!V23)), ISNUMBER(SEARCH("not involved",'Model output'!V23)), ISNUMBER(SEARCH("no involvement",'Model output'!V23)), ISNUMBER(SEARCH("abut",'Model output'!V23)), AND(ISNUMBER(SEARCH("No",'Model output'!V23)),NOT(ISNUMBER(SEARCH("noted",'Model output'!V23))),NOT(ISNUMBER(SEARCH("carcinoma",'Model output'!V23))))), "negative", "positive")</f>
        <v>positive</v>
      </c>
      <c r="AE24" s="30" t="str" cm="1">
        <f t="array" ref="AE24">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cribriform",O24,1)),ISNUMBER(SEARCH("diffuse",O24,1)),ISNUMBER(SEARCH("columnar",O24,1)),ISNUMBER(SEARCH("solid",O24,1)),ISNUMBER(SEARCH("tall",N24,1)),ISNUMBER(SEARCH("hobnail",N24,1)),ISNUMBER(SEARCH("cribriform",N24,1)),ISNUMBER(SEARCH("diffuse",N24,1)),ISNUMBER(SEARCH("columnar",N24,1)),ISNUMBER(SEARCH("solid",N24,1)),AND(ISNUMBER(SEARCH("papillary",N24,1)),S24="positive"),AND(ISNUMBER(J24),J24&gt;=5,M24=""),AND(AND(ISNUMBER(J24),J24&gt;=5),AND(ISNUMBER(M24),M24&gt;=1)),AND(ISNUMBER(SERACH("papillary",N24)),OR(Y24="positive",Z24="positive"), ISNUMBER(SEARCH("BRAF",AB24)))),"intermediate","low"))</f>
        <v>high</v>
      </c>
      <c r="AF24" s="31" t="str">
        <f t="shared" si="1"/>
        <v>1b</v>
      </c>
      <c r="AG24" s="31" t="str">
        <f t="shared" si="2"/>
        <v>0</v>
      </c>
      <c r="AH24" s="31" t="str">
        <f t="shared" si="5"/>
        <v>0</v>
      </c>
      <c r="AI24" s="36" t="str">
        <f t="shared" si="6"/>
        <v>I</v>
      </c>
      <c r="AJ24" s="30" t="s">
        <v>814</v>
      </c>
      <c r="AK24" s="37" t="s">
        <v>926</v>
      </c>
      <c r="AL24" s="37" t="s">
        <v>927</v>
      </c>
      <c r="AM24" s="37" t="s">
        <v>930</v>
      </c>
      <c r="AN24" s="31" t="s">
        <v>79</v>
      </c>
      <c r="AO24" s="30">
        <f t="shared" si="7"/>
        <v>1</v>
      </c>
      <c r="AP24" s="37">
        <f t="shared" si="8"/>
        <v>1</v>
      </c>
      <c r="AQ24" s="37">
        <f t="shared" si="9"/>
        <v>1</v>
      </c>
      <c r="AR24" s="37">
        <f t="shared" si="10"/>
        <v>1</v>
      </c>
      <c r="AS24" s="36">
        <f t="shared" si="3"/>
        <v>1</v>
      </c>
      <c r="AT24" s="1"/>
    </row>
    <row r="25" spans="1:46">
      <c r="A25" t="str">
        <f>'Model output'!A24</f>
        <v>TCGA-BJ-A2P4</v>
      </c>
      <c r="B25" s="43">
        <v>29</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2</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X</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
      </c>
      <c r="F25" t="str">
        <f t="shared" si="0"/>
        <v>negative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output'!G24)),AND(ISNUMBER(SEARCH("level",'Model output'!G24)),OR(,ISNUMBER(SEARCH("II",'Model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output'!G24)),AND(ISNUMBER(SEARCH("V ",'Model output'!G24)),NOT(ISNUMBER(SEARCH("VI",'Model output'!G24)))),ISNUMBER(SEARCH("five",'Model output'!G24)),ISNUMBER(SEARCH("5",'Model output'!G24))))), "lateral", "central"))</f>
        <v/>
      </c>
      <c r="H25" t="str">
        <f>IF('Model output'!H24="","negative", IF('Model output'!H24=" ", "negative", IF(ISNUMBER(SEARCH("lymph node",'Model output'!H24)),"negative","positive")))</f>
        <v>negative</v>
      </c>
      <c r="I25" t="str">
        <f>IF('Model output'!I24="","",IF(ISNUMBER('Model output'!I24),'Model output'!I24,1))</f>
        <v/>
      </c>
      <c r="J25" t="str">
        <f>IF('Model output'!J24="","",IF(AND(ISNUMBER('Model output'!J24),'Model output'!J24&lt;=I25),'Model output'!J24,IF(ISNUMBER(SEARCH("0/",'Model output'!J24)),0,1)))</f>
        <v/>
      </c>
      <c r="K25" t="str" cm="1">
        <f t="array" ref="K25">IF(COUNT(FIND({0,1,2,3,4,5,6,7,8,9},'Model output'!K24))&gt;0,'Model output'!K24,"")</f>
        <v/>
      </c>
      <c r="L25" s="8" t="str">
        <f t="shared" si="4"/>
        <v/>
      </c>
      <c r="M25" t="str" cm="1">
        <f t="array" ref="M25">IF(L25="","",IF(ISNUMBER(SEARCH("cm",L25)),MAX(VALUE(SUBSTITUTE(_xlfn.FILTERXML("&lt;t&gt;&lt;s&gt;"&amp;SUBSTITUTE(L25,",","&lt;/s&gt;&lt;s&gt;")&amp;"&lt;/s&gt;&lt;/t&gt;","//s"),"cm",""))),MAX(VALUE(SUBSTITUTE(_xlfn.FILTERXML("&lt;t&gt;&lt;s&gt;"&amp;SUBSTITUTE(L25,",","&lt;/s&gt;&lt;s&gt;")&amp;"&lt;/s&gt;&lt;/t&gt;","//s"),"mm","")))/10))</f>
        <v/>
      </c>
      <c r="N25" t="str">
        <f>IF('Model output'!L24="","",'Model output'!L24)</f>
        <v>Papillary</v>
      </c>
      <c r="O25" t="str">
        <f>IF('Model output'!M24="","",'Model output'!M24)</f>
        <v>with dominant follicular growth pattern</v>
      </c>
      <c r="P25" t="str">
        <f>IF('Model output'!N24="","",'Model output'!N24)</f>
        <v>3.3 cm</v>
      </c>
      <c r="Q25" t="str">
        <f t="shared" si="11"/>
        <v>3.3cm</v>
      </c>
      <c r="R25" cm="1">
        <f t="array" ref="R25">IF(Q25="","",IF(ISNUMBER(SEARCH("cm",Q25)),MAX(VALUE(SUBSTITUTE(_xlfn.FILTERXML("&lt;t&gt;&lt;s&gt;"&amp;SUBSTITUTE(Q25,",","&lt;/s&gt;&lt;s&gt;")&amp;"&lt;/s&gt;&lt;/t&gt;","//s"),"cm",""))),IF(ISNUMBER(SEARCH("mm",Q25)), MAX(VALUE(SUBSTITUTE(_xlfn.FILTERXML("&lt;t&gt;&lt;s&gt;"&amp;SUBSTITUTE(Q25,",","&lt;/s&gt;&lt;s&gt;")&amp;"&lt;/s&gt;&lt;/t&gt;","//s"),"mm","")))/10, MAX(VALUE(_xlfn.FILTERXML("&lt;t&gt;&lt;s&gt;"&amp;SUBSTITUTE(Q25,",","&lt;/s&gt;&lt;s&gt;")&amp;"&lt;/s&gt;&lt;/t&gt;","//s"))))))</f>
        <v>3.3</v>
      </c>
      <c r="S25" t="str">
        <f>IF(OR('Model output'!P24="",ISNUMBER(SEARCH("Not identified", 'Model output'!P24)),ISNUMBER(SEARCH("Absent",'Model output'!P24)),AND(ISNUMBER(SEARCH("No",'Model output'!P24)),NOT(ISNUMBER(SEARCH("diagnostic",'Model output'!P24)))),ISNUMBER(SEARCH("Negative",'Model output'!P24))),"negative","positive")</f>
        <v>negative</v>
      </c>
      <c r="T25" t="str">
        <f>IF('Model output'!O24="","",'Model output'!O24)</f>
        <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negative</v>
      </c>
      <c r="X25" s="15" t="str">
        <f>IF('Model output'!S24="","",'Model output'!S24)</f>
        <v>Absent</v>
      </c>
      <c r="Y25" t="str">
        <f>IF(OR('Model output'!S24="",ISNUMBER(SEARCH("Absent",'Model output'!S24)),ISNUMBER(SEARCH("Not identified",'Model output'!S24)),AND(ISNUMBER(SEARCH("No",'Model output'!S24)),NOT(ISNUMBER(SEARCH("carcinoma",'Model output'!S24)))),ISNUMBER(SEARCH("no extension",'Model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output'!T24="","",IF('Model output'!T24="Not mentioned", "No", "Yes"))</f>
        <v>Yes</v>
      </c>
      <c r="AB25" t="str">
        <f>IF(AA25&lt;&gt;"Yes","",IF(OR('Model output'!U24="",ISNUMBER(SEARCH("Not identified",'Model output'!U24))),"",'Model output'!U24))</f>
        <v>HRAS</v>
      </c>
      <c r="AC25" s="9" t="str">
        <f>IF(OR('Model output'!V24="", AND(ISERROR(SEARCH("Positive",'Model output'!V24)), ISNUMBER(SEARCH("Negative",'Model output'!V24))), ISNUMBER(SEARCH("Uninvolved",'Model output'!V24)), ISNUMBER(SEARCH("Free",'Model output'!V24)), ISNUMBER(SEARCH("1 mm",'Model output'!V24)), ISNUMBER(SEARCH("1.0 mm",'Model output'!V24)), ISNUMBER(SEARCH("0.01 cm",'Model output'!V24)), ISNUMBER(SEARCH("0.1 CM",'Model output'!V24)), ISNUMBER(SEARCH("less than 0.2 mm",'Model output'!V24)), ISNUMBER(SEARCH("less than 0.5 mm",'Model output'!V24)), ISNUMBER(SEARCH("very close",'Model output'!V24)), ISNUMBER(SEARCH("not involved",'Model output'!V24)), ISNUMBER(SEARCH("no involvement",'Model output'!V24)), ISNUMBER(SEARCH("abut",'Model output'!V24)), AND(ISNUMBER(SEARCH("No",'Model output'!V24)),NOT(ISNUMBER(SEARCH("noted",'Model output'!V24))),NOT(ISNUMBER(SEARCH("carcinoma",'Model output'!V24))))), "negative", "positive")</f>
        <v>negative</v>
      </c>
      <c r="AE25" s="30"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cribriform",O25,1)),ISNUMBER(SEARCH("diffuse",O25,1)),ISNUMBER(SEARCH("columnar",O25,1)),ISNUMBER(SEARCH("solid",O25,1)),ISNUMBER(SEARCH("tall",N25,1)),ISNUMBER(SEARCH("hobnail",N25,1)),ISNUMBER(SEARCH("cribriform",N25,1)),ISNUMBER(SEARCH("diffuse",N25,1)),ISNUMBER(SEARCH("columnar",N25,1)),ISNUMBER(SEARCH("solid",N25,1)),AND(ISNUMBER(SEARCH("papillary",N25,1)),S25="positive"),AND(ISNUMBER(J25),J25&gt;=5,M25=""),AND(AND(ISNUMBER(J25),J25&gt;=5),AND(ISNUMBER(M25),M25&gt;=1)),AND(ISNUMBER(SERACH("papillary",N25)),OR(Y25="positive",Z25="positive"), ISNUMBER(SEARCH("BRAF",AB25)))),"intermediate","low"))</f>
        <v>low</v>
      </c>
      <c r="AF25" s="31" t="str">
        <f t="shared" si="1"/>
        <v>2</v>
      </c>
      <c r="AG25" s="31" t="str">
        <f t="shared" si="2"/>
        <v>0</v>
      </c>
      <c r="AH25" s="31" t="str">
        <f t="shared" si="5"/>
        <v>0</v>
      </c>
      <c r="AI25" s="36" t="str">
        <f t="shared" si="6"/>
        <v>I</v>
      </c>
      <c r="AJ25" s="30" t="s">
        <v>815</v>
      </c>
      <c r="AK25" s="37" t="s">
        <v>929</v>
      </c>
      <c r="AL25" s="37" t="s">
        <v>930</v>
      </c>
      <c r="AM25" s="37" t="s">
        <v>930</v>
      </c>
      <c r="AN25" s="31" t="s">
        <v>79</v>
      </c>
      <c r="AO25" s="30">
        <f t="shared" ca="1" si="7"/>
        <v>1</v>
      </c>
      <c r="AP25" s="37">
        <f t="shared" si="8"/>
        <v>1</v>
      </c>
      <c r="AQ25" s="37">
        <f t="shared" si="9"/>
        <v>1</v>
      </c>
      <c r="AR25" s="37">
        <f t="shared" si="10"/>
        <v>1</v>
      </c>
      <c r="AS25" s="36">
        <f t="shared" si="3"/>
        <v>1</v>
      </c>
      <c r="AT25" s="1"/>
    </row>
    <row r="26" spans="1:46">
      <c r="A26" t="str">
        <f>'Model output'!A25</f>
        <v>TCGA-BJ-A3EZ</v>
      </c>
      <c r="B26" s="43">
        <v>51</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3</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1b</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
      </c>
      <c r="F26" t="str">
        <f t="shared" si="0"/>
        <v>positive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output'!G25)),AND(ISNUMBER(SEARCH("level",'Model output'!G25)),OR(,ISNUMBER(SEARCH("II",'Model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output'!G25)),AND(ISNUMBER(SEARCH("V ",'Model output'!G25)),NOT(ISNUMBER(SEARCH("VI",'Model output'!G25)))),ISNUMBER(SEARCH("five",'Model output'!G25)),ISNUMBER(SEARCH("5",'Model output'!G25))))), "lateral", "central"))</f>
        <v>lateral</v>
      </c>
      <c r="H26" t="str">
        <f>IF('Model output'!H25="","negative", IF('Model output'!H25=" ", "negative", IF(ISNUMBER(SEARCH("lymph node",'Model output'!H25)),"negative","positive")))</f>
        <v>negative</v>
      </c>
      <c r="I26">
        <f>IF('Model output'!I25="","",IF(ISNUMBER('Model output'!I25),'Model output'!I25,1))</f>
        <v>42</v>
      </c>
      <c r="J26">
        <f>IF('Model output'!J25="","",IF(AND(ISNUMBER('Model output'!J25),'Model output'!J25&lt;=I26),'Model output'!J25,IF(ISNUMBER(SEARCH("0/",'Model output'!J25)),0,1)))</f>
        <v>6</v>
      </c>
      <c r="K26" t="str" cm="1">
        <f t="array" ref="K26">IF(COUNT(FIND({0,1,2,3,4,5,6,7,8,9},'Model output'!K25))&gt;0,'Model output'!K25,"")</f>
        <v/>
      </c>
      <c r="L26" s="8" t="str">
        <f t="shared" si="4"/>
        <v/>
      </c>
      <c r="M26" t="str" cm="1">
        <f t="array" ref="M26">IF(L26="","",IF(ISNUMBER(SEARCH("cm",L26)),MAX(VALUE(SUBSTITUTE(_xlfn.FILTERXML("&lt;t&gt;&lt;s&gt;"&amp;SUBSTITUTE(L26,",","&lt;/s&gt;&lt;s&gt;")&amp;"&lt;/s&gt;&lt;/t&gt;","//s"),"cm",""))),MAX(VALUE(SUBSTITUTE(_xlfn.FILTERXML("&lt;t&gt;&lt;s&gt;"&amp;SUBSTITUTE(L26,",","&lt;/s&gt;&lt;s&gt;")&amp;"&lt;/s&gt;&lt;/t&gt;","//s"),"mm","")))/10))</f>
        <v/>
      </c>
      <c r="N26" t="str">
        <f>IF('Model output'!L25="","",'Model output'!L25)</f>
        <v>Papillary carcinoma</v>
      </c>
      <c r="O26" t="str">
        <f>IF('Model output'!M25="","",'Model output'!M25)</f>
        <v/>
      </c>
      <c r="P26" t="str">
        <f>IF('Model output'!N25="","",'Model output'!N25)</f>
        <v>2.4 cm</v>
      </c>
      <c r="Q26" t="str">
        <f t="shared" si="11"/>
        <v>2.4cm</v>
      </c>
      <c r="R26" cm="1">
        <f t="array" ref="R26">IF(Q26="","",IF(ISNUMBER(SEARCH("cm",Q26)),MAX(VALUE(SUBSTITUTE(_xlfn.FILTERXML("&lt;t&gt;&lt;s&gt;"&amp;SUBSTITUTE(Q26,",","&lt;/s&gt;&lt;s&gt;")&amp;"&lt;/s&gt;&lt;/t&gt;","//s"),"cm",""))),IF(ISNUMBER(SEARCH("mm",Q26)), MAX(VALUE(SUBSTITUTE(_xlfn.FILTERXML("&lt;t&gt;&lt;s&gt;"&amp;SUBSTITUTE(Q26,",","&lt;/s&gt;&lt;s&gt;")&amp;"&lt;/s&gt;&lt;/t&gt;","//s"),"mm","")))/10, MAX(VALUE(_xlfn.FILTERXML("&lt;t&gt;&lt;s&gt;"&amp;SUBSTITUTE(Q26,",","&lt;/s&gt;&lt;s&gt;")&amp;"&lt;/s&gt;&lt;/t&gt;","//s"))))))</f>
        <v>2.4</v>
      </c>
      <c r="S26" t="str">
        <f>IF(OR('Model output'!P25="",ISNUMBER(SEARCH("Not identified", 'Model output'!P25)),ISNUMBER(SEARCH("Absent",'Model output'!P25)),AND(ISNUMBER(SEARCH("No",'Model output'!P25)),NOT(ISNUMBER(SEARCH("diagnostic",'Model output'!P25)))),ISNUMBER(SEARCH("Negative",'Model output'!P25))),"negative","positive")</f>
        <v>positive</v>
      </c>
      <c r="T26" t="str">
        <f>IF('Model output'!O25="","",'Model output'!O25)</f>
        <v>Three</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f>
        <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negative</v>
      </c>
      <c r="X26" s="15" t="str">
        <f>IF('Model output'!S25="","",'Model output'!S25)</f>
        <v>Present</v>
      </c>
      <c r="Y26" t="str">
        <f>IF(OR('Model output'!S25="",ISNUMBER(SEARCH("Absent",'Model output'!S25)),ISNUMBER(SEARCH("Not identified",'Model output'!S25)),AND(ISNUMBER(SEARCH("No",'Model output'!S25)),NOT(ISNUMBER(SEARCH("carcinoma",'Model output'!S25)))),ISNUMBER(SEARCH("no extension",'Model output'!S25)),ISNUMBER(SEARCH("negative",'Model output'!S25))),"negative",IF(Z26="positive","gETE", "positive"))</f>
        <v>positive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output'!T25="","",IF('Model output'!T25="Not mentioned", "No", "Yes"))</f>
        <v/>
      </c>
      <c r="AB26" t="str">
        <f>IF(AA26&lt;&gt;"Yes","",IF(OR('Model output'!U25="",ISNUMBER(SEARCH("Not identified",'Model output'!U25))),"",'Model output'!U25))</f>
        <v/>
      </c>
      <c r="AC26" s="9" t="str">
        <f>IF(OR('Model output'!V25="", AND(ISERROR(SEARCH("Positive",'Model output'!V25)), ISNUMBER(SEARCH("Negative",'Model output'!V25))), ISNUMBER(SEARCH("Uninvolved",'Model output'!V25)), ISNUMBER(SEARCH("Free",'Model output'!V25)), ISNUMBER(SEARCH("1 mm",'Model output'!V25)), ISNUMBER(SEARCH("1.0 mm",'Model output'!V25)), ISNUMBER(SEARCH("0.01 cm",'Model output'!V25)), ISNUMBER(SEARCH("0.1 CM",'Model output'!V25)), ISNUMBER(SEARCH("less than 0.2 mm",'Model output'!V25)), ISNUMBER(SEARCH("less than 0.5 mm",'Model output'!V25)), ISNUMBER(SEARCH("very close",'Model output'!V25)), ISNUMBER(SEARCH("not involved",'Model output'!V25)), ISNUMBER(SEARCH("no involvement",'Model output'!V25)), ISNUMBER(SEARCH("abut",'Model output'!V25)), AND(ISNUMBER(SEARCH("No",'Model output'!V25)),NOT(ISNUMBER(SEARCH("noted",'Model output'!V25))),NOT(ISNUMBER(SEARCH("carcinoma",'Model output'!V25))))), "negative", "positive")</f>
        <v>positive</v>
      </c>
      <c r="AE26" s="30" t="str" cm="1">
        <f t="array" ref="AE26">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cribriform",O26,1)),ISNUMBER(SEARCH("diffuse",O26,1)),ISNUMBER(SEARCH("columnar",O26,1)),ISNUMBER(SEARCH("solid",O26,1)),ISNUMBER(SEARCH("tall",N26,1)),ISNUMBER(SEARCH("hobnail",N26,1)),ISNUMBER(SEARCH("cribriform",N26,1)),ISNUMBER(SEARCH("diffuse",N26,1)),ISNUMBER(SEARCH("columnar",N26,1)),ISNUMBER(SEARCH("solid",N26,1)),AND(ISNUMBER(SEARCH("papillary",N26,1)),S26="positive"),AND(ISNUMBER(J26),J26&gt;=5,M26=""),AND(AND(ISNUMBER(J26),J26&gt;=5),AND(ISNUMBER(M26),M26&gt;=1)),AND(ISNUMBER(SERACH("papillary",N26)),OR(Y26="positive",Z26="positive"), ISNUMBER(SEARCH("BRAF",AB26)))),"intermediate","low"))</f>
        <v>high</v>
      </c>
      <c r="AF26" s="31" t="str">
        <f t="shared" si="1"/>
        <v>2</v>
      </c>
      <c r="AG26" s="31" t="str">
        <f t="shared" si="2"/>
        <v>1b</v>
      </c>
      <c r="AH26" s="31" t="str">
        <f t="shared" si="5"/>
        <v>0</v>
      </c>
      <c r="AI26" s="36" t="str">
        <f t="shared" si="6"/>
        <v>I</v>
      </c>
      <c r="AJ26" s="30" t="s">
        <v>814</v>
      </c>
      <c r="AK26" s="37" t="s">
        <v>925</v>
      </c>
      <c r="AL26" s="37" t="s">
        <v>926</v>
      </c>
      <c r="AM26" s="37" t="s">
        <v>930</v>
      </c>
      <c r="AN26" s="31" t="s">
        <v>79</v>
      </c>
      <c r="AO26" s="30">
        <f t="shared" si="7"/>
        <v>1</v>
      </c>
      <c r="AP26" s="37">
        <f t="shared" si="8"/>
        <v>0</v>
      </c>
      <c r="AQ26" s="37">
        <f t="shared" si="9"/>
        <v>1</v>
      </c>
      <c r="AR26" s="37">
        <f t="shared" si="10"/>
        <v>1</v>
      </c>
      <c r="AS26" s="36">
        <f t="shared" si="3"/>
        <v>1</v>
      </c>
      <c r="AT26" s="1"/>
    </row>
    <row r="27" spans="1:46">
      <c r="A27" t="str">
        <f>'Model output'!A26</f>
        <v>TCGA-BJ-A3F0</v>
      </c>
      <c r="B27" s="43">
        <v>64</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1b</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X</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
      </c>
      <c r="F27" t="str">
        <f t="shared" si="0"/>
        <v>negative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output'!G26)),AND(ISNUMBER(SEARCH("level",'Model output'!G26)),OR(,ISNUMBER(SEARCH("II",'Model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output'!G26)),AND(ISNUMBER(SEARCH("V ",'Model output'!G26)),NOT(ISNUMBER(SEARCH("VI",'Model output'!G26)))),ISNUMBER(SEARCH("five",'Model output'!G26)),ISNUMBER(SEARCH("5",'Model output'!G26))))), "lateral", "central"))</f>
        <v/>
      </c>
      <c r="H27" t="str">
        <f>IF('Model output'!H26="","negative", IF('Model output'!H26=" ", "negative", IF(ISNUMBER(SEARCH("lymph node",'Model output'!H26)),"negative","positive")))</f>
        <v>negative</v>
      </c>
      <c r="I27" t="str">
        <f>IF('Model output'!I26="","",IF(ISNUMBER('Model output'!I26),'Model output'!I26,1))</f>
        <v/>
      </c>
      <c r="J27" t="str">
        <f>IF('Model output'!J26="","",IF(AND(ISNUMBER('Model output'!J26),'Model output'!J26&lt;=I27),'Model output'!J26,IF(ISNUMBER(SEARCH("0/",'Model output'!J26)),0,1)))</f>
        <v/>
      </c>
      <c r="K27" t="str" cm="1">
        <f t="array" ref="K27">IF(COUNT(FIND({0,1,2,3,4,5,6,7,8,9},'Model output'!K26))&gt;0,'Model output'!K26,"")</f>
        <v/>
      </c>
      <c r="L27" s="8" t="str">
        <f t="shared" si="4"/>
        <v/>
      </c>
      <c r="M27" t="str" cm="1">
        <f t="array" ref="M27">IF(L27="","",IF(ISNUMBER(SEARCH("cm",L27)),MAX(VALUE(SUBSTITUTE(_xlfn.FILTERXML("&lt;t&gt;&lt;s&gt;"&amp;SUBSTITUTE(L27,",","&lt;/s&gt;&lt;s&gt;")&amp;"&lt;/s&gt;&lt;/t&gt;","//s"),"cm",""))),MAX(VALUE(SUBSTITUTE(_xlfn.FILTERXML("&lt;t&gt;&lt;s&gt;"&amp;SUBSTITUTE(L27,",","&lt;/s&gt;&lt;s&gt;")&amp;"&lt;/s&gt;&lt;/t&gt;","//s"),"mm","")))/10))</f>
        <v/>
      </c>
      <c r="N27" t="str">
        <f>IF('Model output'!L26="","",'Model output'!L26)</f>
        <v>Papillary carcinoma</v>
      </c>
      <c r="O27" t="str">
        <f>IF('Model output'!M26="","",'Model output'!M26)</f>
        <v>encapsulated follicular variant</v>
      </c>
      <c r="P27" t="str">
        <f>IF('Model output'!N26="","",'Model output'!N26)</f>
        <v>1.4 cm</v>
      </c>
      <c r="Q27" t="str">
        <f t="shared" si="11"/>
        <v>1.4cm</v>
      </c>
      <c r="R27" cm="1">
        <f t="array" ref="R27">IF(Q27="","",IF(ISNUMBER(SEARCH("cm",Q27)),MAX(VALUE(SUBSTITUTE(_xlfn.FILTERXML("&lt;t&gt;&lt;s&gt;"&amp;SUBSTITUTE(Q27,",","&lt;/s&gt;&lt;s&gt;")&amp;"&lt;/s&gt;&lt;/t&gt;","//s"),"cm",""))),IF(ISNUMBER(SEARCH("mm",Q27)), MAX(VALUE(SUBSTITUTE(_xlfn.FILTERXML("&lt;t&gt;&lt;s&gt;"&amp;SUBSTITUTE(Q27,",","&lt;/s&gt;&lt;s&gt;")&amp;"&lt;/s&gt;&lt;/t&gt;","//s"),"mm","")))/10, MAX(VALUE(_xlfn.FILTERXML("&lt;t&gt;&lt;s&gt;"&amp;SUBSTITUTE(Q27,",","&lt;/s&gt;&lt;s&gt;")&amp;"&lt;/s&gt;&lt;/t&gt;","//s"))))))</f>
        <v>1.4</v>
      </c>
      <c r="S27" t="str">
        <f>IF(OR('Model output'!P26="",ISNUMBER(SEARCH("Not identified", 'Model output'!P26)),ISNUMBER(SEARCH("Absent",'Model output'!P26)),AND(ISNUMBER(SEARCH("No",'Model output'!P26)),NOT(ISNUMBER(SEARCH("diagnostic",'Model output'!P26)))),ISNUMBER(SEARCH("Negative",'Model output'!P26))),"negative","positive")</f>
        <v>negative</v>
      </c>
      <c r="T27">
        <f>IF('Model output'!O26="","",'Model output'!O26)</f>
        <v>1</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negative</v>
      </c>
      <c r="X27" s="15" t="str">
        <f>IF('Model output'!S26="","",'Model output'!S26)</f>
        <v/>
      </c>
      <c r="Y27" t="str">
        <f>IF(OR('Model output'!S26="",ISNUMBER(SEARCH("Absent",'Model output'!S26)),ISNUMBER(SEARCH("Not identified",'Model output'!S26)),AND(ISNUMBER(SEARCH("No",'Model output'!S26)),NOT(ISNUMBER(SEARCH("carcinoma",'Model output'!S26)))),ISNUMBER(SEARCH("no extension",'Model output'!S26)),ISNUMBER(SEARCH("negative",'Model output'!S26))),"negative",IF(Z27="positive","gETE", "positive"))</f>
        <v>negative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output'!T26="","",IF('Model output'!T26="Not mentioned", "No", "Yes"))</f>
        <v/>
      </c>
      <c r="AB27" t="str">
        <f>IF(AA27&lt;&gt;"Yes","",IF(OR('Model output'!U26="",ISNUMBER(SEARCH("Not identified",'Model output'!U26))),"",'Model output'!U26))</f>
        <v/>
      </c>
      <c r="AC27" s="9" t="str">
        <f>IF(OR('Model output'!V26="", AND(ISERROR(SEARCH("Positive",'Model output'!V26)), ISNUMBER(SEARCH("Negative",'Model output'!V26))), ISNUMBER(SEARCH("Uninvolved",'Model output'!V26)), ISNUMBER(SEARCH("Free",'Model output'!V26)), ISNUMBER(SEARCH("1 mm",'Model output'!V26)), ISNUMBER(SEARCH("1.0 mm",'Model output'!V26)), ISNUMBER(SEARCH("0.01 cm",'Model output'!V26)), ISNUMBER(SEARCH("0.1 CM",'Model output'!V26)), ISNUMBER(SEARCH("less than 0.2 mm",'Model output'!V26)), ISNUMBER(SEARCH("less than 0.5 mm",'Model output'!V26)), ISNUMBER(SEARCH("very close",'Model output'!V26)), ISNUMBER(SEARCH("not involved",'Model output'!V26)), ISNUMBER(SEARCH("no involvement",'Model output'!V26)), ISNUMBER(SEARCH("abut",'Model output'!V26)), AND(ISNUMBER(SEARCH("No",'Model output'!V26)),NOT(ISNUMBER(SEARCH("noted",'Model output'!V26))),NOT(ISNUMBER(SEARCH("carcinoma",'Model output'!V26))))), "negative", "positive")</f>
        <v>negative</v>
      </c>
      <c r="AE27" s="30" t="str" cm="1">
        <f t="array" aca="1" ref="AE27" ca="1">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cribriform",O27,1)),ISNUMBER(SEARCH("diffuse",O27,1)),ISNUMBER(SEARCH("columnar",O27,1)),ISNUMBER(SEARCH("solid",O27,1)),ISNUMBER(SEARCH("tall",N27,1)),ISNUMBER(SEARCH("hobnail",N27,1)),ISNUMBER(SEARCH("cribriform",N27,1)),ISNUMBER(SEARCH("diffuse",N27,1)),ISNUMBER(SEARCH("columnar",N27,1)),ISNUMBER(SEARCH("solid",N27,1)),AND(ISNUMBER(SEARCH("papillary",N27,1)),S27="positive"),AND(ISNUMBER(J27),J27&gt;=5,M27=""),AND(AND(ISNUMBER(J27),J27&gt;=5),AND(ISNUMBER(M27),M27&gt;=1)),AND(ISNUMBER(SERACH("papillary",N27)),OR(Y27="positive",Z27="positive"), ISNUMBER(SEARCH("BRAF",AB27)))),"intermediate","low"))</f>
        <v>low</v>
      </c>
      <c r="AF27" s="31" t="str">
        <f t="shared" si="1"/>
        <v>1b</v>
      </c>
      <c r="AG27" s="31" t="str">
        <f t="shared" si="2"/>
        <v>0</v>
      </c>
      <c r="AH27" s="31" t="str">
        <f t="shared" si="5"/>
        <v>0</v>
      </c>
      <c r="AI27" s="36" t="str">
        <f t="shared" si="6"/>
        <v>I</v>
      </c>
      <c r="AJ27" s="30" t="s">
        <v>815</v>
      </c>
      <c r="AK27" s="37" t="s">
        <v>926</v>
      </c>
      <c r="AL27" s="37" t="s">
        <v>930</v>
      </c>
      <c r="AM27" s="37" t="s">
        <v>930</v>
      </c>
      <c r="AN27" s="31" t="s">
        <v>79</v>
      </c>
      <c r="AO27" s="30">
        <f t="shared" ca="1" si="7"/>
        <v>1</v>
      </c>
      <c r="AP27" s="37">
        <f t="shared" si="8"/>
        <v>1</v>
      </c>
      <c r="AQ27" s="37">
        <f t="shared" si="9"/>
        <v>1</v>
      </c>
      <c r="AR27" s="37">
        <f t="shared" si="10"/>
        <v>1</v>
      </c>
      <c r="AS27" s="36">
        <f t="shared" si="3"/>
        <v>1</v>
      </c>
      <c r="AT27" s="1"/>
    </row>
    <row r="28" spans="1:46">
      <c r="A28" t="str">
        <f>'Model output'!A27</f>
        <v>TCGA-BJ-A3PR</v>
      </c>
      <c r="B28" s="43">
        <v>69</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2</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0</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0</v>
      </c>
      <c r="F28" t="str">
        <f t="shared" si="0"/>
        <v>negative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output'!G27)),AND(ISNUMBER(SEARCH("level",'Model output'!G27)),OR(,ISNUMBER(SEARCH("II",'Model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output'!G27)),AND(ISNUMBER(SEARCH("V ",'Model output'!G27)),NOT(ISNUMBER(SEARCH("VI",'Model output'!G27)))),ISNUMBER(SEARCH("five",'Model output'!G27)),ISNUMBER(SEARCH("5",'Model output'!G27))))), "lateral", "central"))</f>
        <v/>
      </c>
      <c r="H28" t="str">
        <f>IF('Model output'!H27="","negative", IF('Model output'!H27=" ", "negative", IF(ISNUMBER(SEARCH("lymph node",'Model output'!H27)),"negative","positive")))</f>
        <v>negative</v>
      </c>
      <c r="I28">
        <f>IF('Model output'!I27="","",IF(ISNUMBER('Model output'!I27),'Model output'!I27,1))</f>
        <v>6</v>
      </c>
      <c r="J28">
        <f>IF('Model output'!J27="","",IF(AND(ISNUMBER('Model output'!J27),'Model output'!J27&lt;=I28),'Model output'!J27,IF(ISNUMBER(SEARCH("0/",'Model output'!J27)),0,1)))</f>
        <v>0</v>
      </c>
      <c r="K28" t="str" cm="1">
        <f t="array" ref="K28">IF(COUNT(FIND({0,1,2,3,4,5,6,7,8,9},'Model output'!K27))&gt;0,'Model output'!K27,"")</f>
        <v/>
      </c>
      <c r="L28" s="8" t="str">
        <f t="shared" si="4"/>
        <v/>
      </c>
      <c r="M28" t="str" cm="1">
        <f t="array" ref="M28">IF(L28="","",IF(ISNUMBER(SEARCH("cm",L28)),MAX(VALUE(SUBSTITUTE(_xlfn.FILTERXML("&lt;t&gt;&lt;s&gt;"&amp;SUBSTITUTE(L28,",","&lt;/s&gt;&lt;s&gt;")&amp;"&lt;/s&gt;&lt;/t&gt;","//s"),"cm",""))),MAX(VALUE(SUBSTITUTE(_xlfn.FILTERXML("&lt;t&gt;&lt;s&gt;"&amp;SUBSTITUTE(L28,",","&lt;/s&gt;&lt;s&gt;")&amp;"&lt;/s&gt;&lt;/t&gt;","//s"),"mm","")))/10))</f>
        <v/>
      </c>
      <c r="N28" t="str">
        <f>IF('Model output'!L27="","",'Model output'!L27)</f>
        <v>Papillary Carcinoma</v>
      </c>
      <c r="O28" t="str">
        <f>IF('Model output'!M27="","",'Model output'!M27)</f>
        <v/>
      </c>
      <c r="P28" t="str">
        <f>IF('Model output'!N27="","",'Model output'!N27)</f>
        <v>2.5 cm</v>
      </c>
      <c r="Q28" t="str">
        <f t="shared" si="11"/>
        <v>2.5cm</v>
      </c>
      <c r="R28" cm="1">
        <f t="array" ref="R28">IF(Q28="","",IF(ISNUMBER(SEARCH("cm",Q28)),MAX(VALUE(SUBSTITUTE(_xlfn.FILTERXML("&lt;t&gt;&lt;s&gt;"&amp;SUBSTITUTE(Q28,",","&lt;/s&gt;&lt;s&gt;")&amp;"&lt;/s&gt;&lt;/t&gt;","//s"),"cm",""))),IF(ISNUMBER(SEARCH("mm",Q28)), MAX(VALUE(SUBSTITUTE(_xlfn.FILTERXML("&lt;t&gt;&lt;s&gt;"&amp;SUBSTITUTE(Q28,",","&lt;/s&gt;&lt;s&gt;")&amp;"&lt;/s&gt;&lt;/t&gt;","//s"),"mm","")))/10, MAX(VALUE(_xlfn.FILTERXML("&lt;t&gt;&lt;s&gt;"&amp;SUBSTITUTE(Q28,",","&lt;/s&gt;&lt;s&gt;")&amp;"&lt;/s&gt;&lt;/t&gt;","//s"))))))</f>
        <v>2.5</v>
      </c>
      <c r="S28" t="str">
        <f>IF(OR('Model output'!P27="",ISNUMBER(SEARCH("Not identified", 'Model output'!P27)),ISNUMBER(SEARCH("Absent",'Model output'!P27)),AND(ISNUMBER(SEARCH("No",'Model output'!P27)),NOT(ISNUMBER(SEARCH("diagnostic",'Model output'!P27)))),ISNUMBER(SEARCH("Negative",'Model output'!P27))),"negative","positive")</f>
        <v>negative</v>
      </c>
      <c r="T28">
        <f>IF('Model output'!O27="","",'Model output'!O27)</f>
        <v>1</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negative</v>
      </c>
      <c r="X28" s="15" t="str">
        <f>IF('Model output'!S27="","",'Model output'!S27)</f>
        <v>Present</v>
      </c>
      <c r="Y28" t="str">
        <f>IF(OR('Model output'!S27="",ISNUMBER(SEARCH("Absent",'Model output'!S27)),ISNUMBER(SEARCH("Not identified",'Model output'!S27)),AND(ISNUMBER(SEARCH("No",'Model output'!S27)),NOT(ISNUMBER(SEARCH("carcinoma",'Model output'!S27)))),ISNUMBER(SEARCH("no extension",'Model output'!S27)),ISNUMBER(SEARCH("negative",'Model output'!S27))),"negative",IF(Z28="positive","gETE", "positive"))</f>
        <v>positive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negative</v>
      </c>
      <c r="AA28" t="str">
        <f>IF('Model output'!T27="","",IF('Model output'!T27="Not mentioned", "No", "Yes"))</f>
        <v/>
      </c>
      <c r="AB28" t="str">
        <f>IF(AA28&lt;&gt;"Yes","",IF(OR('Model output'!U27="",ISNUMBER(SEARCH("Not identified",'Model output'!U27))),"",'Model output'!U27))</f>
        <v/>
      </c>
      <c r="AC28" s="9" t="str">
        <f>IF(OR('Model output'!V27="", AND(ISERROR(SEARCH("Positive",'Model output'!V27)), ISNUMBER(SEARCH("Negative",'Model output'!V27))), ISNUMBER(SEARCH("Uninvolved",'Model output'!V27)), ISNUMBER(SEARCH("Free",'Model output'!V27)), ISNUMBER(SEARCH("1 mm",'Model output'!V27)), ISNUMBER(SEARCH("1.0 mm",'Model output'!V27)), ISNUMBER(SEARCH("0.01 cm",'Model output'!V27)), ISNUMBER(SEARCH("0.1 CM",'Model output'!V27)), ISNUMBER(SEARCH("less than 0.2 mm",'Model output'!V27)), ISNUMBER(SEARCH("less than 0.5 mm",'Model output'!V27)), ISNUMBER(SEARCH("very close",'Model output'!V27)), ISNUMBER(SEARCH("not involved",'Model output'!V27)), ISNUMBER(SEARCH("no involvement",'Model output'!V27)), ISNUMBER(SEARCH("abut",'Model output'!V27)), AND(ISNUMBER(SEARCH("No",'Model output'!V27)),NOT(ISNUMBER(SEARCH("noted",'Model output'!V27))),NOT(ISNUMBER(SEARCH("carcinoma",'Model output'!V27))))), "negative", "positive")</f>
        <v>positive</v>
      </c>
      <c r="AE28" s="30"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cribriform",O28,1)),ISNUMBER(SEARCH("diffuse",O28,1)),ISNUMBER(SEARCH("columnar",O28,1)),ISNUMBER(SEARCH("solid",O28,1)),ISNUMBER(SEARCH("tall",N28,1)),ISNUMBER(SEARCH("hobnail",N28,1)),ISNUMBER(SEARCH("cribriform",N28,1)),ISNUMBER(SEARCH("diffuse",N28,1)),ISNUMBER(SEARCH("columnar",N28,1)),ISNUMBER(SEARCH("solid",N28,1)),AND(ISNUMBER(SEARCH("papillary",N28,1)),S28="positive"),AND(ISNUMBER(J28),J28&gt;=5,M28=""),AND(AND(ISNUMBER(J28),J28&gt;=5),AND(ISNUMBER(M28),M28&gt;=1)),AND(ISNUMBER(SERACH("papillary",N28)),OR(Y28="positive",Z28="positive"), ISNUMBER(SEARCH("BRAF",AB28)))),"intermediate","low"))</f>
        <v>high</v>
      </c>
      <c r="AF28" s="31" t="str">
        <f t="shared" si="1"/>
        <v>2</v>
      </c>
      <c r="AG28" s="31" t="str">
        <f t="shared" si="2"/>
        <v>0</v>
      </c>
      <c r="AH28" s="31" t="str">
        <f t="shared" si="5"/>
        <v>0</v>
      </c>
      <c r="AI28" s="36" t="str">
        <f t="shared" si="6"/>
        <v>I</v>
      </c>
      <c r="AJ28" s="30" t="s">
        <v>814</v>
      </c>
      <c r="AK28" s="37" t="s">
        <v>929</v>
      </c>
      <c r="AL28" s="37" t="s">
        <v>927</v>
      </c>
      <c r="AM28" s="37" t="s">
        <v>930</v>
      </c>
      <c r="AN28" s="31" t="s">
        <v>79</v>
      </c>
      <c r="AO28" s="30">
        <f t="shared" si="7"/>
        <v>1</v>
      </c>
      <c r="AP28" s="37">
        <f t="shared" si="8"/>
        <v>1</v>
      </c>
      <c r="AQ28" s="37">
        <f t="shared" si="9"/>
        <v>1</v>
      </c>
      <c r="AR28" s="37">
        <f t="shared" si="10"/>
        <v>1</v>
      </c>
      <c r="AS28" s="36">
        <f t="shared" si="3"/>
        <v>1</v>
      </c>
      <c r="AT28" s="1"/>
    </row>
    <row r="29" spans="1:46">
      <c r="A29" t="str">
        <f>'Model output'!A28</f>
        <v>TCGA-BJ-A3PT</v>
      </c>
      <c r="B29" s="43">
        <v>51</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3</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X</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
      </c>
      <c r="F29" t="str">
        <f t="shared" si="0"/>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output'!G28)),AND(ISNUMBER(SEARCH("level",'Model output'!G28)),OR(,ISNUMBER(SEARCH("II",'Model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output'!G28)),AND(ISNUMBER(SEARCH("V ",'Model output'!G28)),NOT(ISNUMBER(SEARCH("VI",'Model output'!G28)))),ISNUMBER(SEARCH("five",'Model output'!G28)),ISNUMBER(SEARCH("5",'Model output'!G28))))), "lateral", "central"))</f>
        <v/>
      </c>
      <c r="H29" t="str">
        <f>IF('Model output'!H28="","negative", IF('Model output'!H28=" ", "negative", IF(ISNUMBER(SEARCH("lymph node",'Model output'!H28)),"negative","positive")))</f>
        <v>negative</v>
      </c>
      <c r="I29">
        <f>IF('Model output'!I28="","",IF(ISNUMBER('Model output'!I28),'Model output'!I28,1))</f>
        <v>0</v>
      </c>
      <c r="J29">
        <f>IF('Model output'!J28="","",IF(AND(ISNUMBER('Model output'!J28),'Model output'!J28&lt;=I29),'Model output'!J28,IF(ISNUMBER(SEARCH("0/",'Model output'!J28)),0,1)))</f>
        <v>0</v>
      </c>
      <c r="K29" t="str" cm="1">
        <f t="array" ref="K29">IF(COUNT(FIND({0,1,2,3,4,5,6,7,8,9},'Model output'!K28))&gt;0,'Model output'!K28,"")</f>
        <v/>
      </c>
      <c r="L29" s="8" t="str">
        <f t="shared" si="4"/>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 carcinoma</v>
      </c>
      <c r="O29" t="str">
        <f>IF('Model output'!M28="","",'Model output'!M28)</f>
        <v>follicular variant</v>
      </c>
      <c r="P29" t="str">
        <f>IF('Model output'!N28="","",'Model output'!N28)</f>
        <v>1.5 cm</v>
      </c>
      <c r="Q29" t="str">
        <f t="shared" si="11"/>
        <v>1.5cm</v>
      </c>
      <c r="R29" cm="1">
        <f t="array" ref="R29">IF(Q29="","",IF(ISNUMBER(SEARCH("cm",Q29)),MAX(VALUE(SUBSTITUTE(_xlfn.FILTERXML("&lt;t&gt;&lt;s&gt;"&amp;SUBSTITUTE(Q29,",","&lt;/s&gt;&lt;s&gt;")&amp;"&lt;/s&gt;&lt;/t&gt;","//s"),"cm",""))),IF(ISNUMBER(SEARCH("mm",Q29)), MAX(VALUE(SUBSTITUTE(_xlfn.FILTERXML("&lt;t&gt;&lt;s&gt;"&amp;SUBSTITUTE(Q29,",","&lt;/s&gt;&lt;s&gt;")&amp;"&lt;/s&gt;&lt;/t&gt;","//s"),"mm","")))/10, MAX(VALUE(_xlfn.FILTERXML("&lt;t&gt;&lt;s&gt;"&amp;SUBSTITUTE(Q29,",","&lt;/s&gt;&lt;s&gt;")&amp;"&lt;/s&gt;&lt;/t&gt;","//s"))))))</f>
        <v>1.5</v>
      </c>
      <c r="S29" t="str">
        <f>IF(OR('Model output'!P28="",ISNUMBER(SEARCH("Not identified", 'Model output'!P28)),ISNUMBER(SEARCH("Absent",'Model output'!P28)),AND(ISNUMBER(SEARCH("No",'Model output'!P28)),NOT(ISNUMBER(SEARCH("diagnostic",'Model output'!P28)))),ISNUMBER(SEARCH("Negative",'Model output'!P28))),"negative","positive")</f>
        <v>negative</v>
      </c>
      <c r="T29">
        <f>IF('Model output'!O28="","",'Model output'!O28)</f>
        <v>2</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negative</v>
      </c>
      <c r="X29" s="15" t="str">
        <f>IF('Model output'!S28="","",'Model output'!S28)</f>
        <v>Present</v>
      </c>
      <c r="Y29" t="str">
        <f>IF(OR('Model output'!S28="",ISNUMBER(SEARCH("Absent",'Model output'!S28)),ISNUMBER(SEARCH("Not identified",'Model output'!S28)),AND(ISNUMBER(SEARCH("No",'Model output'!S28)),NOT(ISNUMBER(SEARCH("carcinoma",'Model output'!S28)))),ISNUMBER(SEARCH("no extension",'Model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output'!T28="","",IF('Model output'!T28="Not mentioned", "No", "Yes"))</f>
        <v>Yes</v>
      </c>
      <c r="AB29" t="str">
        <f>IF(AA29&lt;&gt;"Yes","",IF(OR('Model output'!U28="",ISNUMBER(SEARCH("Not identified",'Model output'!U28))),"",'Model output'!U28))</f>
        <v>HRAS codon 61 mutation</v>
      </c>
      <c r="AC29" s="9" t="str">
        <f>IF(OR('Model output'!V28="", AND(ISERROR(SEARCH("Positive",'Model output'!V28)), ISNUMBER(SEARCH("Negative",'Model output'!V28))), ISNUMBER(SEARCH("Uninvolved",'Model output'!V28)), ISNUMBER(SEARCH("Free",'Model output'!V28)), ISNUMBER(SEARCH("1 mm",'Model output'!V28)), ISNUMBER(SEARCH("1.0 mm",'Model output'!V28)), ISNUMBER(SEARCH("0.01 cm",'Model output'!V28)), ISNUMBER(SEARCH("0.1 CM",'Model output'!V28)), ISNUMBER(SEARCH("less than 0.2 mm",'Model output'!V28)), ISNUMBER(SEARCH("less than 0.5 mm",'Model output'!V28)), ISNUMBER(SEARCH("very close",'Model output'!V28)), ISNUMBER(SEARCH("not involved",'Model output'!V28)), ISNUMBER(SEARCH("no involvement",'Model output'!V28)), ISNUMBER(SEARCH("abut",'Model output'!V28)), AND(ISNUMBER(SEARCH("No",'Model output'!V28)),NOT(ISNUMBER(SEARCH("noted",'Model output'!V28))),NOT(ISNUMBER(SEARCH("carcinoma",'Model output'!V28))))), "negative", "positive")</f>
        <v>positive</v>
      </c>
      <c r="AE29" s="30" t="str" cm="1">
        <f t="array" ref="AE29">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cribriform",O29,1)),ISNUMBER(SEARCH("diffuse",O29,1)),ISNUMBER(SEARCH("columnar",O29,1)),ISNUMBER(SEARCH("solid",O29,1)),ISNUMBER(SEARCH("tall",N29,1)),ISNUMBER(SEARCH("hobnail",N29,1)),ISNUMBER(SEARCH("cribriform",N29,1)),ISNUMBER(SEARCH("diffuse",N29,1)),ISNUMBER(SEARCH("columnar",N29,1)),ISNUMBER(SEARCH("solid",N29,1)),AND(ISNUMBER(SEARCH("papillary",N29,1)),S29="positive"),AND(ISNUMBER(J29),J29&gt;=5,M29=""),AND(AND(ISNUMBER(J29),J29&gt;=5),AND(ISNUMBER(M29),M29&gt;=1)),AND(ISNUMBER(SERACH("papillary",N29)),OR(Y29="positive",Z29="positive"), ISNUMBER(SEARCH("BRAF",AB29)))),"intermediate","low"))</f>
        <v>high</v>
      </c>
      <c r="AF29" s="31" t="str">
        <f t="shared" si="1"/>
        <v>1b</v>
      </c>
      <c r="AG29" s="31" t="str">
        <f t="shared" si="2"/>
        <v>0</v>
      </c>
      <c r="AH29" s="31" t="str">
        <f t="shared" si="5"/>
        <v>0</v>
      </c>
      <c r="AI29" s="36" t="str">
        <f t="shared" si="6"/>
        <v>I</v>
      </c>
      <c r="AJ29" s="30" t="s">
        <v>814</v>
      </c>
      <c r="AK29" s="37" t="s">
        <v>926</v>
      </c>
      <c r="AL29" s="37" t="s">
        <v>930</v>
      </c>
      <c r="AM29" s="37" t="s">
        <v>930</v>
      </c>
      <c r="AN29" s="31" t="s">
        <v>79</v>
      </c>
      <c r="AO29" s="30">
        <f t="shared" si="7"/>
        <v>1</v>
      </c>
      <c r="AP29" s="37">
        <f t="shared" si="8"/>
        <v>1</v>
      </c>
      <c r="AQ29" s="37">
        <f t="shared" si="9"/>
        <v>1</v>
      </c>
      <c r="AR29" s="37">
        <f t="shared" si="10"/>
        <v>1</v>
      </c>
      <c r="AS29" s="36">
        <f t="shared" si="3"/>
        <v>1</v>
      </c>
      <c r="AT29" s="1"/>
    </row>
    <row r="30" spans="1:46">
      <c r="A30" t="str">
        <f>'Model output'!A29</f>
        <v>TCGA-BJ-A3PU</v>
      </c>
      <c r="B30" s="43">
        <v>52</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3</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1a</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
      </c>
      <c r="F30" t="str">
        <f t="shared" si="0"/>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output'!G29)),AND(ISNUMBER(SEARCH("level",'Model output'!G29)),OR(,ISNUMBER(SEARCH("II",'Model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output'!G29)),AND(ISNUMBER(SEARCH("V ",'Model output'!G29)),NOT(ISNUMBER(SEARCH("VI",'Model output'!G29)))),ISNUMBER(SEARCH("five",'Model output'!G29)),ISNUMBER(SEARCH("5",'Model output'!G29))))), "lateral", "central"))</f>
        <v/>
      </c>
      <c r="H30" t="str">
        <f>IF('Model output'!H29="","negative", IF('Model output'!H29=" ", "negative", IF(ISNUMBER(SEARCH("lymph node",'Model output'!H29)),"negative","positive")))</f>
        <v>negative</v>
      </c>
      <c r="I30">
        <f>IF('Model output'!I29="","",IF(ISNUMBER('Model output'!I29),'Model output'!I29,1))</f>
        <v>7</v>
      </c>
      <c r="J30">
        <f>IF('Model output'!J29="","",IF(AND(ISNUMBER('Model output'!J29),'Model output'!J29&lt;=I30),'Model output'!J29,IF(ISNUMBER(SEARCH("0/",'Model output'!J29)),0,1)))</f>
        <v>7</v>
      </c>
      <c r="K30" t="str" cm="1">
        <f t="array" ref="K30">IF(COUNT(FIND({0,1,2,3,4,5,6,7,8,9},'Model output'!K29))&gt;0,'Model output'!K29,"")</f>
        <v/>
      </c>
      <c r="L30" s="8" t="str">
        <f t="shared" si="4"/>
        <v/>
      </c>
      <c r="M30" t="str" cm="1">
        <f t="array" ref="M30">IF(L30="","",IF(ISNUMBER(SEARCH("cm",L30)),MAX(VALUE(SUBSTITUTE(_xlfn.FILTERXML("&lt;t&gt;&lt;s&gt;"&amp;SUBSTITUTE(L30,",","&lt;/s&gt;&lt;s&gt;")&amp;"&lt;/s&gt;&lt;/t&gt;","//s"),"cm",""))),MAX(VALUE(SUBSTITUTE(_xlfn.FILTERXML("&lt;t&gt;&lt;s&gt;"&amp;SUBSTITUTE(L30,",","&lt;/s&gt;&lt;s&gt;")&amp;"&lt;/s&gt;&lt;/t&gt;","//s"),"mm","")))/10))</f>
        <v/>
      </c>
      <c r="N30" t="str">
        <f>IF('Model output'!L29="","",'Model output'!L29)</f>
        <v>Papillary</v>
      </c>
      <c r="O30" t="str">
        <f>IF('Model output'!M29="","",'Model output'!M29)</f>
        <v>Follicular Variant</v>
      </c>
      <c r="P30" t="str">
        <f>IF('Model output'!N29="","",'Model output'!N29)</f>
        <v>2.6 cm</v>
      </c>
      <c r="Q30" t="str">
        <f t="shared" si="11"/>
        <v>2.6cm</v>
      </c>
      <c r="R30" cm="1">
        <f t="array" ref="R30">IF(Q30="","",IF(ISNUMBER(SEARCH("cm",Q30)),MAX(VALUE(SUBSTITUTE(_xlfn.FILTERXML("&lt;t&gt;&lt;s&gt;"&amp;SUBSTITUTE(Q30,",","&lt;/s&gt;&lt;s&gt;")&amp;"&lt;/s&gt;&lt;/t&gt;","//s"),"cm",""))),IF(ISNUMBER(SEARCH("mm",Q30)), MAX(VALUE(SUBSTITUTE(_xlfn.FILTERXML("&lt;t&gt;&lt;s&gt;"&amp;SUBSTITUTE(Q30,",","&lt;/s&gt;&lt;s&gt;")&amp;"&lt;/s&gt;&lt;/t&gt;","//s"),"mm","")))/10, MAX(VALUE(_xlfn.FILTERXML("&lt;t&gt;&lt;s&gt;"&amp;SUBSTITUTE(Q30,",","&lt;/s&gt;&lt;s&gt;")&amp;"&lt;/s&gt;&lt;/t&gt;","//s"))))))</f>
        <v>2.6</v>
      </c>
      <c r="S30" t="str">
        <f>IF(OR('Model output'!P29="",ISNUMBER(SEARCH("Not identified", 'Model output'!P29)),ISNUMBER(SEARCH("Absent",'Model output'!P29)),AND(ISNUMBER(SEARCH("No",'Model output'!P29)),NOT(ISNUMBER(SEARCH("diagnostic",'Model output'!P29)))),ISNUMBER(SEARCH("Negative",'Model output'!P29))),"negative","positive")</f>
        <v>positive</v>
      </c>
      <c r="T30">
        <f>IF('Model output'!O29="","",'Model output'!O29)</f>
        <v>1</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negative</v>
      </c>
      <c r="X30" s="15" t="str">
        <f>IF('Model output'!S29="","",'Model output'!S29)</f>
        <v>Present</v>
      </c>
      <c r="Y30" t="str">
        <f>IF(OR('Model output'!S29="",ISNUMBER(SEARCH("Absent",'Model output'!S29)),ISNUMBER(SEARCH("Not identified",'Model output'!S29)),AND(ISNUMBER(SEARCH("No",'Model output'!S29)),NOT(ISNUMBER(SEARCH("carcinoma",'Model output'!S29)))),ISNUMBER(SEARCH("no extension",'Model output'!S29)),ISNUMBER(SEARCH("negative",'Model output'!S29))),"negative",IF(Z30="positive","gETE", "positive"))</f>
        <v>positive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output'!T29="","",IF('Model output'!T29="Not mentioned", "No", "Yes"))</f>
        <v/>
      </c>
      <c r="AB30" t="str">
        <f>IF(AA30&lt;&gt;"Yes","",IF(OR('Model output'!U29="",ISNUMBER(SEARCH("Not identified",'Model output'!U29))),"",'Model output'!U29))</f>
        <v/>
      </c>
      <c r="AC30" s="9" t="str">
        <f>IF(OR('Model output'!V29="", AND(ISERROR(SEARCH("Positive",'Model output'!V29)), ISNUMBER(SEARCH("Negative",'Model output'!V29))), ISNUMBER(SEARCH("Uninvolved",'Model output'!V29)), ISNUMBER(SEARCH("Free",'Model output'!V29)), ISNUMBER(SEARCH("1 mm",'Model output'!V29)), ISNUMBER(SEARCH("1.0 mm",'Model output'!V29)), ISNUMBER(SEARCH("0.01 cm",'Model output'!V29)), ISNUMBER(SEARCH("0.1 CM",'Model output'!V29)), ISNUMBER(SEARCH("less than 0.2 mm",'Model output'!V29)), ISNUMBER(SEARCH("less than 0.5 mm",'Model output'!V29)), ISNUMBER(SEARCH("very close",'Model output'!V29)), ISNUMBER(SEARCH("not involved",'Model output'!V29)), ISNUMBER(SEARCH("no involvement",'Model output'!V29)), ISNUMBER(SEARCH("abut",'Model output'!V29)), AND(ISNUMBER(SEARCH("No",'Model output'!V29)),NOT(ISNUMBER(SEARCH("noted",'Model output'!V29))),NOT(ISNUMBER(SEARCH("carcinoma",'Model output'!V29))))), "negative", "positive")</f>
        <v>positive</v>
      </c>
      <c r="AE30" s="30" t="str" cm="1">
        <f t="array" ref="AE30">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cribriform",O30,1)),ISNUMBER(SEARCH("diffuse",O30,1)),ISNUMBER(SEARCH("columnar",O30,1)),ISNUMBER(SEARCH("solid",O30,1)),ISNUMBER(SEARCH("tall",N30,1)),ISNUMBER(SEARCH("hobnail",N30,1)),ISNUMBER(SEARCH("cribriform",N30,1)),ISNUMBER(SEARCH("diffuse",N30,1)),ISNUMBER(SEARCH("columnar",N30,1)),ISNUMBER(SEARCH("solid",N30,1)),AND(ISNUMBER(SEARCH("papillary",N30,1)),S30="positive"),AND(ISNUMBER(J30),J30&gt;=5,M30=""),AND(AND(ISNUMBER(J30),J30&gt;=5),AND(ISNUMBER(M30),M30&gt;=1)),AND(ISNUMBER(SERACH("papillary",N30)),OR(Y30="positive",Z30="positive"), ISNUMBER(SEARCH("BRAF",AB30)))),"intermediate","low"))</f>
        <v>high</v>
      </c>
      <c r="AF30" s="31" t="str">
        <f t="shared" si="1"/>
        <v>2</v>
      </c>
      <c r="AG30" s="31" t="str">
        <f t="shared" si="2"/>
        <v>1a</v>
      </c>
      <c r="AH30" s="31" t="str">
        <f t="shared" si="5"/>
        <v>0</v>
      </c>
      <c r="AI30" s="36" t="str">
        <f t="shared" si="6"/>
        <v>I</v>
      </c>
      <c r="AJ30" s="30" t="s">
        <v>814</v>
      </c>
      <c r="AK30" s="37" t="s">
        <v>925</v>
      </c>
      <c r="AL30" s="37" t="s">
        <v>931</v>
      </c>
      <c r="AM30" s="37" t="s">
        <v>930</v>
      </c>
      <c r="AN30" s="31" t="s">
        <v>79</v>
      </c>
      <c r="AO30" s="30">
        <f t="shared" si="7"/>
        <v>1</v>
      </c>
      <c r="AP30" s="37">
        <f t="shared" si="8"/>
        <v>0</v>
      </c>
      <c r="AQ30" s="37">
        <f t="shared" si="9"/>
        <v>1</v>
      </c>
      <c r="AR30" s="37">
        <f t="shared" si="10"/>
        <v>1</v>
      </c>
      <c r="AS30" s="36">
        <f t="shared" si="3"/>
        <v>1</v>
      </c>
      <c r="AT30" s="1"/>
    </row>
    <row r="31" spans="1:46">
      <c r="A31" t="str">
        <f>'Model output'!A30</f>
        <v>TCGA-BJ-A45D</v>
      </c>
      <c r="B31" s="43">
        <v>36</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2</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0</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
      </c>
      <c r="F31" t="str">
        <f t="shared" si="0"/>
        <v>negative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output'!G30)),AND(ISNUMBER(SEARCH("level",'Model output'!G30)),OR(,ISNUMBER(SEARCH("II",'Model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output'!G30)),AND(ISNUMBER(SEARCH("V ",'Model output'!G30)),NOT(ISNUMBER(SEARCH("VI",'Model output'!G30)))),ISNUMBER(SEARCH("five",'Model output'!G30)),ISNUMBER(SEARCH("5",'Model output'!G30))))), "lateral", "central"))</f>
        <v/>
      </c>
      <c r="H31" t="str">
        <f>IF('Model output'!H30="","negative", IF('Model output'!H30=" ", "negative", IF(ISNUMBER(SEARCH("lymph node",'Model output'!H30)),"negative","positive")))</f>
        <v>negative</v>
      </c>
      <c r="I31">
        <f>IF('Model output'!I30="","",IF(ISNUMBER('Model output'!I30),'Model output'!I30,1))</f>
        <v>1</v>
      </c>
      <c r="J31">
        <f>IF('Model output'!J30="","",IF(AND(ISNUMBER('Model output'!J30),'Model output'!J30&lt;=I31),'Model output'!J30,IF(ISNUMBER(SEARCH("0/",'Model output'!J30)),0,1)))</f>
        <v>0</v>
      </c>
      <c r="K31" t="str" cm="1">
        <f t="array" ref="K31">IF(COUNT(FIND({0,1,2,3,4,5,6,7,8,9},'Model output'!K30))&gt;0,'Model output'!K30,"")</f>
        <v/>
      </c>
      <c r="L31" s="8" t="str">
        <f t="shared" si="4"/>
        <v/>
      </c>
      <c r="M31" t="str" cm="1">
        <f t="array" ref="M31">IF(L31="","",IF(ISNUMBER(SEARCH("cm",L31)),MAX(VALUE(SUBSTITUTE(_xlfn.FILTERXML("&lt;t&gt;&lt;s&gt;"&amp;SUBSTITUTE(L31,",","&lt;/s&gt;&lt;s&gt;")&amp;"&lt;/s&gt;&lt;/t&gt;","//s"),"cm",""))),MAX(VALUE(SUBSTITUTE(_xlfn.FILTERXML("&lt;t&gt;&lt;s&gt;"&amp;SUBSTITUTE(L31,",","&lt;/s&gt;&lt;s&gt;")&amp;"&lt;/s&gt;&lt;/t&gt;","//s"),"mm","")))/10))</f>
        <v/>
      </c>
      <c r="N31" t="str">
        <f>IF('Model output'!L30="","",'Model output'!L30)</f>
        <v>Papillary carcinoma</v>
      </c>
      <c r="O31" t="str">
        <f>IF('Model output'!M30="","",'Model output'!M30)</f>
        <v>encapsulated follicular variant</v>
      </c>
      <c r="P31" t="str">
        <f>IF('Model output'!N30="","",'Model output'!N30)</f>
        <v>2.5 cm</v>
      </c>
      <c r="Q31" t="str">
        <f t="shared" si="11"/>
        <v>2.5cm</v>
      </c>
      <c r="R31" cm="1">
        <f t="array" ref="R31">IF(Q31="","",IF(ISNUMBER(SEARCH("cm",Q31)),MAX(VALUE(SUBSTITUTE(_xlfn.FILTERXML("&lt;t&gt;&lt;s&gt;"&amp;SUBSTITUTE(Q31,",","&lt;/s&gt;&lt;s&gt;")&amp;"&lt;/s&gt;&lt;/t&gt;","//s"),"cm",""))),IF(ISNUMBER(SEARCH("mm",Q31)), MAX(VALUE(SUBSTITUTE(_xlfn.FILTERXML("&lt;t&gt;&lt;s&gt;"&amp;SUBSTITUTE(Q31,",","&lt;/s&gt;&lt;s&gt;")&amp;"&lt;/s&gt;&lt;/t&gt;","//s"),"mm","")))/10, MAX(VALUE(_xlfn.FILTERXML("&lt;t&gt;&lt;s&gt;"&amp;SUBSTITUTE(Q31,",","&lt;/s&gt;&lt;s&gt;")&amp;"&lt;/s&gt;&lt;/t&gt;","//s"))))))</f>
        <v>2.5</v>
      </c>
      <c r="S31" t="str">
        <f>IF(OR('Model output'!P30="",ISNUMBER(SEARCH("Not identified", 'Model output'!P30)),ISNUMBER(SEARCH("Absent",'Model output'!P30)),AND(ISNUMBER(SEARCH("No",'Model output'!P30)),NOT(ISNUMBER(SEARCH("diagnostic",'Model output'!P30)))),ISNUMBER(SEARCH("Negative",'Model output'!P30))),"negative","positive")</f>
        <v>positive</v>
      </c>
      <c r="T31" t="str">
        <f>IF('Model output'!O30="","",'Model output'!O30)</f>
        <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15" t="str">
        <f>IF('Model output'!S30="","",'Model output'!S30)</f>
        <v>Not identified</v>
      </c>
      <c r="Y31" t="str">
        <f>IF(OR('Model output'!S30="",ISNUMBER(SEARCH("Absent",'Model output'!S30)),ISNUMBER(SEARCH("Not identified",'Model output'!S30)),AND(ISNUMBER(SEARCH("No",'Model output'!S30)),NOT(ISNUMBER(SEARCH("carcinoma",'Model output'!S30)))),ISNUMBER(SEARCH("no extension",'Model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output'!T30="","",IF('Model output'!T30="Not mentioned", "No", "Yes"))</f>
        <v/>
      </c>
      <c r="AB31" t="str">
        <f>IF(AA31&lt;&gt;"Yes","",IF(OR('Model output'!U30="",ISNUMBER(SEARCH("Not identified",'Model output'!U30))),"",'Model output'!U30))</f>
        <v/>
      </c>
      <c r="AC31" s="9" t="str">
        <f>IF(OR('Model output'!V30="", AND(ISERROR(SEARCH("Positive",'Model output'!V30)), ISNUMBER(SEARCH("Negative",'Model output'!V30))), ISNUMBER(SEARCH("Uninvolved",'Model output'!V30)), ISNUMBER(SEARCH("Free",'Model output'!V30)), ISNUMBER(SEARCH("1 mm",'Model output'!V30)), ISNUMBER(SEARCH("1.0 mm",'Model output'!V30)), ISNUMBER(SEARCH("0.01 cm",'Model output'!V30)), ISNUMBER(SEARCH("0.1 CM",'Model output'!V30)), ISNUMBER(SEARCH("less than 0.2 mm",'Model output'!V30)), ISNUMBER(SEARCH("less than 0.5 mm",'Model output'!V30)), ISNUMBER(SEARCH("very close",'Model output'!V30)), ISNUMBER(SEARCH("not involved",'Model output'!V30)), ISNUMBER(SEARCH("no involvement",'Model output'!V30)), ISNUMBER(SEARCH("abut",'Model output'!V30)), AND(ISNUMBER(SEARCH("No",'Model output'!V30)),NOT(ISNUMBER(SEARCH("noted",'Model output'!V30))),NOT(ISNUMBER(SEARCH("carcinoma",'Model output'!V30))))), "negative", "positive")</f>
        <v>negative</v>
      </c>
      <c r="AE31" s="30"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cribriform",O31,1)),ISNUMBER(SEARCH("diffuse",O31,1)),ISNUMBER(SEARCH("columnar",O31,1)),ISNUMBER(SEARCH("solid",O31,1)),ISNUMBER(SEARCH("tall",N31,1)),ISNUMBER(SEARCH("hobnail",N31,1)),ISNUMBER(SEARCH("cribriform",N31,1)),ISNUMBER(SEARCH("diffuse",N31,1)),ISNUMBER(SEARCH("columnar",N31,1)),ISNUMBER(SEARCH("solid",N31,1)),AND(ISNUMBER(SEARCH("papillary",N31,1)),S31="positive"),AND(ISNUMBER(J31),J31&gt;=5,M31=""),AND(AND(ISNUMBER(J31),J31&gt;=5),AND(ISNUMBER(M31),M31&gt;=1)),AND(ISNUMBER(SERACH("papillary",N31)),OR(Y31="positive",Z31="positive"), ISNUMBER(SEARCH("BRAF",AB31)))),"intermediate","low"))</f>
        <v>intermediate</v>
      </c>
      <c r="AF31" s="31" t="str">
        <f t="shared" si="1"/>
        <v>2</v>
      </c>
      <c r="AG31" s="31" t="str">
        <f t="shared" si="2"/>
        <v>0</v>
      </c>
      <c r="AH31" s="31" t="str">
        <f t="shared" si="5"/>
        <v>0</v>
      </c>
      <c r="AI31" s="36" t="str">
        <f t="shared" si="6"/>
        <v>I</v>
      </c>
      <c r="AJ31" s="30" t="s">
        <v>815</v>
      </c>
      <c r="AK31" s="37" t="s">
        <v>929</v>
      </c>
      <c r="AL31" s="37" t="s">
        <v>927</v>
      </c>
      <c r="AM31" s="37" t="s">
        <v>930</v>
      </c>
      <c r="AN31" s="31" t="s">
        <v>79</v>
      </c>
      <c r="AO31" s="30">
        <f t="shared" ca="1" si="7"/>
        <v>0</v>
      </c>
      <c r="AP31" s="37">
        <f t="shared" si="8"/>
        <v>1</v>
      </c>
      <c r="AQ31" s="37">
        <f t="shared" si="9"/>
        <v>1</v>
      </c>
      <c r="AR31" s="37">
        <f t="shared" si="10"/>
        <v>1</v>
      </c>
      <c r="AS31" s="36">
        <f t="shared" si="3"/>
        <v>1</v>
      </c>
      <c r="AT31" s="1"/>
    </row>
    <row r="32" spans="1:46">
      <c r="A32" t="str">
        <f>'Model output'!A31</f>
        <v>TCGA-BJ-A45E</v>
      </c>
      <c r="B32" s="43">
        <v>46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1a</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0</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
      </c>
      <c r="F32" t="str">
        <f t="shared" si="0"/>
        <v>negative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output'!G31)),AND(ISNUMBER(SEARCH("level",'Model output'!G31)),OR(,ISNUMBER(SEARCH("II",'Model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output'!G31)),AND(ISNUMBER(SEARCH("V ",'Model output'!G31)),NOT(ISNUMBER(SEARCH("VI",'Model output'!G31)))),ISNUMBER(SEARCH("five",'Model output'!G31)),ISNUMBER(SEARCH("5",'Model output'!G31))))), "lateral", "central"))</f>
        <v/>
      </c>
      <c r="H32" t="str">
        <f>IF('Model output'!H31="","negative", IF('Model output'!H31=" ", "negative", IF(ISNUMBER(SEARCH("lymph node",'Model output'!H31)),"negative","positive")))</f>
        <v>negative</v>
      </c>
      <c r="I32">
        <f>IF('Model output'!I31="","",IF(ISNUMBER('Model output'!I31),'Model output'!I31,1))</f>
        <v>4</v>
      </c>
      <c r="J32">
        <f>IF('Model output'!J31="","",IF(AND(ISNUMBER('Model output'!J31),'Model output'!J31&lt;=I32),'Model output'!J31,IF(ISNUMBER(SEARCH("0/",'Model output'!J31)),0,1)))</f>
        <v>0</v>
      </c>
      <c r="K32" t="str" cm="1">
        <f t="array" ref="K32">IF(COUNT(FIND({0,1,2,3,4,5,6,7,8,9},'Model output'!K31))&gt;0,'Model output'!K31,"")</f>
        <v/>
      </c>
      <c r="L32" s="8" t="str">
        <f t="shared" si="4"/>
        <v/>
      </c>
      <c r="M32" t="str" cm="1">
        <f t="array" ref="M32">IF(L32="","",IF(ISNUMBER(SEARCH("cm",L32)),MAX(VALUE(SUBSTITUTE(_xlfn.FILTERXML("&lt;t&gt;&lt;s&gt;"&amp;SUBSTITUTE(L32,",","&lt;/s&gt;&lt;s&gt;")&amp;"&lt;/s&gt;&lt;/t&gt;","//s"),"cm",""))),MAX(VALUE(SUBSTITUTE(_xlfn.FILTERXML("&lt;t&gt;&lt;s&gt;"&amp;SUBSTITUTE(L32,",","&lt;/s&gt;&lt;s&gt;")&amp;"&lt;/s&gt;&lt;/t&gt;","//s"),"mm","")))/10))</f>
        <v/>
      </c>
      <c r="N32" t="str">
        <f>IF('Model output'!L31="","",'Model output'!L31)</f>
        <v>Papillary</v>
      </c>
      <c r="O32" t="str">
        <f>IF('Model output'!M31="","",'Model output'!M31)</f>
        <v>Oncocytic/Warthin-like</v>
      </c>
      <c r="P32" t="str">
        <f>IF('Model output'!N31="","",'Model output'!N31)</f>
        <v>0.5 cm</v>
      </c>
      <c r="Q32" t="str">
        <f t="shared" si="11"/>
        <v>0.5cm</v>
      </c>
      <c r="R32" cm="1">
        <f t="array" ref="R32">IF(Q32="","",IF(ISNUMBER(SEARCH("cm",Q32)),MAX(VALUE(SUBSTITUTE(_xlfn.FILTERXML("&lt;t&gt;&lt;s&gt;"&amp;SUBSTITUTE(Q32,",","&lt;/s&gt;&lt;s&gt;")&amp;"&lt;/s&gt;&lt;/t&gt;","//s"),"cm",""))),IF(ISNUMBER(SEARCH("mm",Q32)), MAX(VALUE(SUBSTITUTE(_xlfn.FILTERXML("&lt;t&gt;&lt;s&gt;"&amp;SUBSTITUTE(Q32,",","&lt;/s&gt;&lt;s&gt;")&amp;"&lt;/s&gt;&lt;/t&gt;","//s"),"mm","")))/10, MAX(VALUE(_xlfn.FILTERXML("&lt;t&gt;&lt;s&gt;"&amp;SUBSTITUTE(Q32,",","&lt;/s&gt;&lt;s&gt;")&amp;"&lt;/s&gt;&lt;/t&gt;","//s"))))))</f>
        <v>0.5</v>
      </c>
      <c r="S32" t="str">
        <f>IF(OR('Model output'!P31="",ISNUMBER(SEARCH("Not identified", 'Model output'!P31)),ISNUMBER(SEARCH("Absent",'Model output'!P31)),AND(ISNUMBER(SEARCH("No",'Model output'!P31)),NOT(ISNUMBER(SEARCH("diagnostic",'Model output'!P31)))),ISNUMBER(SEARCH("Negative",'Model output'!P31))),"negative","positive")</f>
        <v>positive</v>
      </c>
      <c r="T32">
        <f>IF('Model output'!O31="","",'Model output'!O31)</f>
        <v>1</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f>
        <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positive</v>
      </c>
      <c r="X32" s="15" t="str">
        <f>IF('Model output'!S31="","",'Model output'!S31)</f>
        <v>Not Identified</v>
      </c>
      <c r="Y32" t="str">
        <f>IF(OR('Model output'!S31="",ISNUMBER(SEARCH("Absent",'Model output'!S31)),ISNUMBER(SEARCH("Not identified",'Model output'!S31)),AND(ISNUMBER(SEARCH("No",'Model output'!S31)),NOT(ISNUMBER(SEARCH("carcinoma",'Model output'!S31)))),ISNUMBER(SEARCH("no extension",'Model output'!S31)),ISNUMBER(SEARCH("negative",'Model output'!S31))),"negative",IF(Z32="positive","gETE", "positive"))</f>
        <v>negative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output'!T31="","",IF('Model output'!T31="Not mentioned", "No", "Yes"))</f>
        <v>Yes</v>
      </c>
      <c r="AB32" t="str">
        <f>IF(AA32&lt;&gt;"Yes","",IF(OR('Model output'!U31="",ISNUMBER(SEARCH("Not identified",'Model output'!U31))),"",'Model output'!U31))</f>
        <v/>
      </c>
      <c r="AC32" s="9" t="str">
        <f>IF(OR('Model output'!V31="", AND(ISERROR(SEARCH("Positive",'Model output'!V31)), ISNUMBER(SEARCH("Negative",'Model output'!V31))), ISNUMBER(SEARCH("Uninvolved",'Model output'!V31)), ISNUMBER(SEARCH("Free",'Model output'!V31)), ISNUMBER(SEARCH("1 mm",'Model output'!V31)), ISNUMBER(SEARCH("1.0 mm",'Model output'!V31)), ISNUMBER(SEARCH("0.01 cm",'Model output'!V31)), ISNUMBER(SEARCH("0.1 CM",'Model output'!V31)), ISNUMBER(SEARCH("less than 0.2 mm",'Model output'!V31)), ISNUMBER(SEARCH("less than 0.5 mm",'Model output'!V31)), ISNUMBER(SEARCH("very close",'Model output'!V31)), ISNUMBER(SEARCH("not involved",'Model output'!V31)), ISNUMBER(SEARCH("no involvement",'Model output'!V31)), ISNUMBER(SEARCH("abut",'Model output'!V31)), AND(ISNUMBER(SEARCH("No",'Model output'!V31)),NOT(ISNUMBER(SEARCH("noted",'Model output'!V31))),NOT(ISNUMBER(SEARCH("carcinoma",'Model output'!V31))))), "negative", "positive")</f>
        <v>negative</v>
      </c>
      <c r="AE32" s="30"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cribriform",O32,1)),ISNUMBER(SEARCH("diffuse",O32,1)),ISNUMBER(SEARCH("columnar",O32,1)),ISNUMBER(SEARCH("solid",O32,1)),ISNUMBER(SEARCH("tall",N32,1)),ISNUMBER(SEARCH("hobnail",N32,1)),ISNUMBER(SEARCH("cribriform",N32,1)),ISNUMBER(SEARCH("diffuse",N32,1)),ISNUMBER(SEARCH("columnar",N32,1)),ISNUMBER(SEARCH("solid",N32,1)),AND(ISNUMBER(SEARCH("papillary",N32,1)),S32="positive"),AND(ISNUMBER(J32),J32&gt;=5,M32=""),AND(AND(ISNUMBER(J32),J32&gt;=5),AND(ISNUMBER(M32),M32&gt;=1)),AND(ISNUMBER(SERACH("papillary",N32)),OR(Y32="positive",Z32="positive"), ISNUMBER(SEARCH("BRAF",AB32)))),"intermediate","low"))</f>
        <v>intermediate</v>
      </c>
      <c r="AF32" s="31" t="str">
        <f t="shared" si="1"/>
        <v>1a</v>
      </c>
      <c r="AG32" s="31" t="str">
        <f t="shared" si="2"/>
        <v>0</v>
      </c>
      <c r="AH32" s="31" t="str">
        <f t="shared" si="5"/>
        <v>0</v>
      </c>
      <c r="AI32" s="36" t="str">
        <f t="shared" si="6"/>
        <v>I</v>
      </c>
      <c r="AJ32" s="30" t="s">
        <v>815</v>
      </c>
      <c r="AK32" s="37" t="s">
        <v>931</v>
      </c>
      <c r="AL32" s="37" t="s">
        <v>927</v>
      </c>
      <c r="AM32" s="37" t="s">
        <v>930</v>
      </c>
      <c r="AN32" s="31" t="s">
        <v>79</v>
      </c>
      <c r="AO32" s="30">
        <f t="shared" ca="1" si="7"/>
        <v>0</v>
      </c>
      <c r="AP32" s="37">
        <f t="shared" si="8"/>
        <v>1</v>
      </c>
      <c r="AQ32" s="37">
        <f t="shared" si="9"/>
        <v>1</v>
      </c>
      <c r="AR32" s="37">
        <f t="shared" si="10"/>
        <v>1</v>
      </c>
      <c r="AS32" s="36">
        <f t="shared" si="3"/>
        <v>1</v>
      </c>
      <c r="AT32" s="1"/>
    </row>
    <row r="33" spans="1:46">
      <c r="A33" t="str">
        <f>'Model output'!A32</f>
        <v>TCGA-BJ-A45G</v>
      </c>
      <c r="B33" s="43">
        <v>48</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2</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1a</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
      </c>
      <c r="F33" t="str">
        <f t="shared" si="0"/>
        <v>positive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output'!G32)),AND(ISNUMBER(SEARCH("level",'Model output'!G32)),OR(,ISNUMBER(SEARCH("II",'Model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output'!G32)),AND(ISNUMBER(SEARCH("V ",'Model output'!G32)),NOT(ISNUMBER(SEARCH("VI",'Model output'!G32)))),ISNUMBER(SEARCH("five",'Model output'!G32)),ISNUMBER(SEARCH("5",'Model output'!G32))))), "lateral", "central"))</f>
        <v/>
      </c>
      <c r="H33" t="str">
        <f>IF('Model output'!H32="","negative", IF('Model output'!H32=" ", "negative", IF(ISNUMBER(SEARCH("lymph node",'Model output'!H32)),"negative","positive")))</f>
        <v>negative</v>
      </c>
      <c r="I33">
        <f>IF('Model output'!I32="","",IF(ISNUMBER('Model output'!I32),'Model output'!I32,1))</f>
        <v>7</v>
      </c>
      <c r="J33">
        <f>IF('Model output'!J32="","",IF(AND(ISNUMBER('Model output'!J32),'Model output'!J32&lt;=I33),'Model output'!J32,IF(ISNUMBER(SEARCH("0/",'Model output'!J32)),0,1)))</f>
        <v>4</v>
      </c>
      <c r="K33" t="str" cm="1">
        <f t="array" ref="K33">IF(COUNT(FIND({0,1,2,3,4,5,6,7,8,9},'Model output'!K32))&gt;0,'Model output'!K32,"")</f>
        <v/>
      </c>
      <c r="L33" s="8" t="str">
        <f t="shared" si="4"/>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 carcinoma</v>
      </c>
      <c r="O33" t="str">
        <f>IF('Model output'!M32="","",'Model output'!M32)</f>
        <v>encapsulated follicular variant</v>
      </c>
      <c r="P33" t="str">
        <f>IF('Model output'!N32="","",'Model output'!N32)</f>
        <v>2.5 cm</v>
      </c>
      <c r="Q33" t="str">
        <f t="shared" si="11"/>
        <v>2.5cm</v>
      </c>
      <c r="R33" cm="1">
        <f t="array" ref="R33">IF(Q33="","",IF(ISNUMBER(SEARCH("cm",Q33)),MAX(VALUE(SUBSTITUTE(_xlfn.FILTERXML("&lt;t&gt;&lt;s&gt;"&amp;SUBSTITUTE(Q33,",","&lt;/s&gt;&lt;s&gt;")&amp;"&lt;/s&gt;&lt;/t&gt;","//s"),"cm",""))),IF(ISNUMBER(SEARCH("mm",Q33)), MAX(VALUE(SUBSTITUTE(_xlfn.FILTERXML("&lt;t&gt;&lt;s&gt;"&amp;SUBSTITUTE(Q33,",","&lt;/s&gt;&lt;s&gt;")&amp;"&lt;/s&gt;&lt;/t&gt;","//s"),"mm","")))/10, MAX(VALUE(_xlfn.FILTERXML("&lt;t&gt;&lt;s&gt;"&amp;SUBSTITUTE(Q33,",","&lt;/s&gt;&lt;s&gt;")&amp;"&lt;/s&gt;&lt;/t&gt;","//s"))))))</f>
        <v>2.5</v>
      </c>
      <c r="S33" t="str">
        <f>IF(OR('Model output'!P32="",ISNUMBER(SEARCH("Not identified", 'Model output'!P32)),ISNUMBER(SEARCH("Absent",'Model output'!P32)),AND(ISNUMBER(SEARCH("No",'Model output'!P32)),NOT(ISNUMBER(SEARCH("diagnostic",'Model output'!P32)))),ISNUMBER(SEARCH("Negative",'Model output'!P32))),"negative","positive")</f>
        <v>positive</v>
      </c>
      <c r="T33">
        <f>IF('Model output'!O32="","",'Model output'!O32)</f>
        <v>2</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positive</v>
      </c>
      <c r="X33" s="15" t="str">
        <f>IF('Model output'!S32="","",'Model output'!S32)</f>
        <v/>
      </c>
      <c r="Y33" t="str">
        <f>IF(OR('Model output'!S32="",ISNUMBER(SEARCH("Absent",'Model output'!S32)),ISNUMBER(SEARCH("Not identified",'Model output'!S32)),AND(ISNUMBER(SEARCH("No",'Model output'!S32)),NOT(ISNUMBER(SEARCH("carcinoma",'Model output'!S32)))),ISNUMBER(SEARCH("no extension",'Model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output'!T32="","",IF('Model output'!T32="Not mentioned", "No", "Yes"))</f>
        <v/>
      </c>
      <c r="AB33" t="str">
        <f>IF(AA33&lt;&gt;"Yes","",IF(OR('Model output'!U32="",ISNUMBER(SEARCH("Not identified",'Model output'!U32))),"",'Model output'!U32))</f>
        <v/>
      </c>
      <c r="AC33" s="9" t="str">
        <f>IF(OR('Model output'!V32="", AND(ISERROR(SEARCH("Positive",'Model output'!V32)), ISNUMBER(SEARCH("Negative",'Model output'!V32))), ISNUMBER(SEARCH("Uninvolved",'Model output'!V32)), ISNUMBER(SEARCH("Free",'Model output'!V32)), ISNUMBER(SEARCH("1 mm",'Model output'!V32)), ISNUMBER(SEARCH("1.0 mm",'Model output'!V32)), ISNUMBER(SEARCH("0.01 cm",'Model output'!V32)), ISNUMBER(SEARCH("0.1 CM",'Model output'!V32)), ISNUMBER(SEARCH("less than 0.2 mm",'Model output'!V32)), ISNUMBER(SEARCH("less than 0.5 mm",'Model output'!V32)), ISNUMBER(SEARCH("very close",'Model output'!V32)), ISNUMBER(SEARCH("not involved",'Model output'!V32)), ISNUMBER(SEARCH("no involvement",'Model output'!V32)), ISNUMBER(SEARCH("abut",'Model output'!V32)), AND(ISNUMBER(SEARCH("No",'Model output'!V32)),NOT(ISNUMBER(SEARCH("noted",'Model output'!V32))),NOT(ISNUMBER(SEARCH("carcinoma",'Model output'!V32))))), "negative", "positive")</f>
        <v>negative</v>
      </c>
      <c r="AE33" s="30"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cribriform",O33,1)),ISNUMBER(SEARCH("diffuse",O33,1)),ISNUMBER(SEARCH("columnar",O33,1)),ISNUMBER(SEARCH("solid",O33,1)),ISNUMBER(SEARCH("tall",N33,1)),ISNUMBER(SEARCH("hobnail",N33,1)),ISNUMBER(SEARCH("cribriform",N33,1)),ISNUMBER(SEARCH("diffuse",N33,1)),ISNUMBER(SEARCH("columnar",N33,1)),ISNUMBER(SEARCH("solid",N33,1)),AND(ISNUMBER(SEARCH("papillary",N33,1)),S33="positive"),AND(ISNUMBER(J33),J33&gt;=5,M33=""),AND(AND(ISNUMBER(J33),J33&gt;=5),AND(ISNUMBER(M33),M33&gt;=1)),AND(ISNUMBER(SERACH("papillary",N33)),OR(Y33="positive",Z33="positive"), ISNUMBER(SEARCH("BRAF",AB33)))),"intermediate","low"))</f>
        <v>intermediate</v>
      </c>
      <c r="AF33" s="31" t="str">
        <f t="shared" si="1"/>
        <v>2</v>
      </c>
      <c r="AG33" s="31" t="str">
        <f t="shared" si="2"/>
        <v>1a</v>
      </c>
      <c r="AH33" s="31" t="str">
        <f t="shared" si="5"/>
        <v>0</v>
      </c>
      <c r="AI33" s="36" t="str">
        <f t="shared" si="6"/>
        <v>I</v>
      </c>
      <c r="AJ33" s="30" t="s">
        <v>816</v>
      </c>
      <c r="AK33" s="37" t="s">
        <v>929</v>
      </c>
      <c r="AL33" s="37" t="s">
        <v>931</v>
      </c>
      <c r="AM33" s="37" t="s">
        <v>930</v>
      </c>
      <c r="AN33" s="31" t="s">
        <v>79</v>
      </c>
      <c r="AO33" s="30">
        <f t="shared" ca="1" si="7"/>
        <v>1</v>
      </c>
      <c r="AP33" s="37">
        <f t="shared" si="8"/>
        <v>1</v>
      </c>
      <c r="AQ33" s="37">
        <f t="shared" si="9"/>
        <v>1</v>
      </c>
      <c r="AR33" s="37">
        <f t="shared" si="10"/>
        <v>1</v>
      </c>
      <c r="AS33" s="36">
        <f t="shared" si="3"/>
        <v>1</v>
      </c>
      <c r="AT33" s="1"/>
    </row>
    <row r="34" spans="1:46">
      <c r="A34" t="str">
        <f>'Model output'!A33</f>
        <v>TCGA-BJ-A45H</v>
      </c>
      <c r="B34" s="43">
        <v>45</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3</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X</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
      </c>
      <c r="F34" t="str">
        <f t="shared" si="0"/>
        <v>negative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output'!G33)),AND(ISNUMBER(SEARCH("level",'Model output'!G33)),OR(,ISNUMBER(SEARCH("II",'Model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output'!G33)),AND(ISNUMBER(SEARCH("V ",'Model output'!G33)),NOT(ISNUMBER(SEARCH("VI",'Model output'!G33)))),ISNUMBER(SEARCH("five",'Model output'!G33)),ISNUMBER(SEARCH("5",'Model output'!G33))))), "lateral", "central"))</f>
        <v/>
      </c>
      <c r="H34" t="str">
        <f>IF('Model output'!H33="","negative", IF('Model output'!H33=" ", "negative", IF(ISNUMBER(SEARCH("lymph node",'Model output'!H33)),"negative","positive")))</f>
        <v>negative</v>
      </c>
      <c r="I34" t="str">
        <f>IF('Model output'!I33="","",IF(ISNUMBER('Model output'!I33),'Model output'!I33,1))</f>
        <v/>
      </c>
      <c r="J34" t="str">
        <f>IF('Model output'!J33="","",IF(AND(ISNUMBER('Model output'!J33),'Model output'!J33&lt;=I34),'Model output'!J33,IF(ISNUMBER(SEARCH("0/",'Model output'!J33)),0,1)))</f>
        <v/>
      </c>
      <c r="K34" t="str" cm="1">
        <f t="array" ref="K34">IF(COUNT(FIND({0,1,2,3,4,5,6,7,8,9},'Model output'!K33))&gt;0,'Model output'!K33,"")</f>
        <v/>
      </c>
      <c r="L34" s="8" t="str">
        <f t="shared" si="4"/>
        <v/>
      </c>
      <c r="M34" t="str" cm="1">
        <f t="array" ref="M34">IF(L34="","",IF(ISNUMBER(SEARCH("cm",L34)),MAX(VALUE(SUBSTITUTE(_xlfn.FILTERXML("&lt;t&gt;&lt;s&gt;"&amp;SUBSTITUTE(L34,",","&lt;/s&gt;&lt;s&gt;")&amp;"&lt;/s&gt;&lt;/t&gt;","//s"),"cm",""))),MAX(VALUE(SUBSTITUTE(_xlfn.FILTERXML("&lt;t&gt;&lt;s&gt;"&amp;SUBSTITUTE(L34,",","&lt;/s&gt;&lt;s&gt;")&amp;"&lt;/s&gt;&lt;/t&gt;","//s"),"mm","")))/10))</f>
        <v/>
      </c>
      <c r="N34" t="str">
        <f>IF('Model output'!L33="","",'Model output'!L33)</f>
        <v>Papillary carcinoma</v>
      </c>
      <c r="O34" t="str">
        <f>IF('Model output'!M33="","",'Model output'!M33)</f>
        <v/>
      </c>
      <c r="P34" t="str">
        <f>IF('Model output'!N33="","",'Model output'!N33)</f>
        <v>1.5 cm</v>
      </c>
      <c r="Q34" t="str">
        <f t="shared" si="11"/>
        <v>1.5cm</v>
      </c>
      <c r="R34" cm="1">
        <f t="array" ref="R34">IF(Q34="","",IF(ISNUMBER(SEARCH("cm",Q34)),MAX(VALUE(SUBSTITUTE(_xlfn.FILTERXML("&lt;t&gt;&lt;s&gt;"&amp;SUBSTITUTE(Q34,",","&lt;/s&gt;&lt;s&gt;")&amp;"&lt;/s&gt;&lt;/t&gt;","//s"),"cm",""))),IF(ISNUMBER(SEARCH("mm",Q34)), MAX(VALUE(SUBSTITUTE(_xlfn.FILTERXML("&lt;t&gt;&lt;s&gt;"&amp;SUBSTITUTE(Q34,",","&lt;/s&gt;&lt;s&gt;")&amp;"&lt;/s&gt;&lt;/t&gt;","//s"),"mm","")))/10, MAX(VALUE(_xlfn.FILTERXML("&lt;t&gt;&lt;s&gt;"&amp;SUBSTITUTE(Q34,",","&lt;/s&gt;&lt;s&gt;")&amp;"&lt;/s&gt;&lt;/t&gt;","//s"))))))</f>
        <v>1.5</v>
      </c>
      <c r="S34" t="str">
        <f>IF(OR('Model output'!P33="",ISNUMBER(SEARCH("Not identified", 'Model output'!P33)),ISNUMBER(SEARCH("Absent",'Model output'!P33)),AND(ISNUMBER(SEARCH("No",'Model output'!P33)),NOT(ISNUMBER(SEARCH("diagnostic",'Model output'!P33)))),ISNUMBER(SEARCH("Negative",'Model output'!P33))),"negative","positive")</f>
        <v>positive</v>
      </c>
      <c r="T34">
        <f>IF('Model output'!O33="","",'Model output'!O33)</f>
        <v>2</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f>
        <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negative</v>
      </c>
      <c r="X34" s="15" t="str">
        <f>IF('Model output'!S33="","",'Model output'!S33)</f>
        <v>Present</v>
      </c>
      <c r="Y34" t="str">
        <f>IF(OR('Model output'!S33="",ISNUMBER(SEARCH("Absent",'Model output'!S33)),ISNUMBER(SEARCH("Not identified",'Model output'!S33)),AND(ISNUMBER(SEARCH("No",'Model output'!S33)),NOT(ISNUMBER(SEARCH("carcinoma",'Model output'!S33)))),ISNUMBER(SEARCH("no extension",'Model output'!S33)),ISNUMBER(SEARCH("negative",'Model output'!S33))),"negative",IF(Z34="positive","gETE", "positive"))</f>
        <v>positive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output'!T33="","",IF('Model output'!T33="Not mentioned", "No", "Yes"))</f>
        <v>Yes</v>
      </c>
      <c r="AB34" t="str">
        <f>IF(AA34&lt;&gt;"Yes","",IF(OR('Model output'!U33="",ISNUMBER(SEARCH("Not identified",'Model output'!U33))),"",'Model output'!U33))</f>
        <v>BRAF p.V600E, c.1798T&gt;A (Right), BRAF p.V600E, c.1799T&gt;A (Left)</v>
      </c>
      <c r="AC34" s="9" t="str">
        <f>IF(OR('Model output'!V33="", AND(ISERROR(SEARCH("Positive",'Model output'!V33)), ISNUMBER(SEARCH("Negative",'Model output'!V33))), ISNUMBER(SEARCH("Uninvolved",'Model output'!V33)), ISNUMBER(SEARCH("Free",'Model output'!V33)), ISNUMBER(SEARCH("1 mm",'Model output'!V33)), ISNUMBER(SEARCH("1.0 mm",'Model output'!V33)), ISNUMBER(SEARCH("0.01 cm",'Model output'!V33)), ISNUMBER(SEARCH("0.1 CM",'Model output'!V33)), ISNUMBER(SEARCH("less than 0.2 mm",'Model output'!V33)), ISNUMBER(SEARCH("less than 0.5 mm",'Model output'!V33)), ISNUMBER(SEARCH("very close",'Model output'!V33)), ISNUMBER(SEARCH("not involved",'Model output'!V33)), ISNUMBER(SEARCH("no involvement",'Model output'!V33)), ISNUMBER(SEARCH("abut",'Model output'!V33)), AND(ISNUMBER(SEARCH("No",'Model output'!V33)),NOT(ISNUMBER(SEARCH("noted",'Model output'!V33))),NOT(ISNUMBER(SEARCH("carcinoma",'Model output'!V33))))), "negative", "positive")</f>
        <v>positive</v>
      </c>
      <c r="AE34" s="30" t="str" cm="1">
        <f t="array" ref="AE34">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cribriform",O34,1)),ISNUMBER(SEARCH("diffuse",O34,1)),ISNUMBER(SEARCH("columnar",O34,1)),ISNUMBER(SEARCH("solid",O34,1)),ISNUMBER(SEARCH("tall",N34,1)),ISNUMBER(SEARCH("hobnail",N34,1)),ISNUMBER(SEARCH("cribriform",N34,1)),ISNUMBER(SEARCH("diffuse",N34,1)),ISNUMBER(SEARCH("columnar",N34,1)),ISNUMBER(SEARCH("solid",N34,1)),AND(ISNUMBER(SEARCH("papillary",N34,1)),S34="positive"),AND(ISNUMBER(J34),J34&gt;=5,M34=""),AND(AND(ISNUMBER(J34),J34&gt;=5),AND(ISNUMBER(M34),M34&gt;=1)),AND(ISNUMBER(SERACH("papillary",N34)),OR(Y34="positive",Z34="positive"), ISNUMBER(SEARCH("BRAF",AB34)))),"intermediate","low"))</f>
        <v>high</v>
      </c>
      <c r="AF34" s="31" t="str">
        <f t="shared" si="1"/>
        <v>1b</v>
      </c>
      <c r="AG34" s="31" t="str">
        <f t="shared" si="2"/>
        <v>0</v>
      </c>
      <c r="AH34" s="31" t="str">
        <f t="shared" si="5"/>
        <v>0</v>
      </c>
      <c r="AI34" s="36" t="str">
        <f t="shared" si="6"/>
        <v>I</v>
      </c>
      <c r="AJ34" s="30" t="s">
        <v>814</v>
      </c>
      <c r="AK34" s="37" t="s">
        <v>925</v>
      </c>
      <c r="AL34" s="37" t="s">
        <v>930</v>
      </c>
      <c r="AM34" s="37" t="s">
        <v>930</v>
      </c>
      <c r="AN34" s="31" t="s">
        <v>79</v>
      </c>
      <c r="AO34" s="30">
        <f t="shared" si="7"/>
        <v>1</v>
      </c>
      <c r="AP34" s="37">
        <f t="shared" si="8"/>
        <v>0</v>
      </c>
      <c r="AQ34" s="37">
        <f t="shared" si="9"/>
        <v>1</v>
      </c>
      <c r="AR34" s="37">
        <f t="shared" si="10"/>
        <v>1</v>
      </c>
      <c r="AS34" s="36">
        <f t="shared" si="3"/>
        <v>1</v>
      </c>
      <c r="AT34" s="1"/>
    </row>
    <row r="35" spans="1:46">
      <c r="A35" t="str">
        <f>'Model output'!A34</f>
        <v>TCGA-BJ-A45I</v>
      </c>
      <c r="B35" s="43">
        <v>51</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3</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0</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
      </c>
      <c r="F35" t="str">
        <f t="shared" si="0"/>
        <v>negative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output'!G34)),AND(ISNUMBER(SEARCH("level",'Model output'!G34)),OR(,ISNUMBER(SEARCH("II",'Model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output'!G34)),AND(ISNUMBER(SEARCH("V ",'Model output'!G34)),NOT(ISNUMBER(SEARCH("VI",'Model output'!G34)))),ISNUMBER(SEARCH("five",'Model output'!G34)),ISNUMBER(SEARCH("5",'Model output'!G34))))), "lateral", "central"))</f>
        <v/>
      </c>
      <c r="H35" t="str">
        <f>IF('Model output'!H34="","negative", IF('Model output'!H34=" ", "negative", IF(ISNUMBER(SEARCH("lymph node",'Model output'!H34)),"negative","positive")))</f>
        <v>negative</v>
      </c>
      <c r="I35">
        <f>IF('Model output'!I34="","",IF(ISNUMBER('Model output'!I34),'Model output'!I34,1))</f>
        <v>6</v>
      </c>
      <c r="J35">
        <f>IF('Model output'!J34="","",IF(AND(ISNUMBER('Model output'!J34),'Model output'!J34&lt;=I35),'Model output'!J34,IF(ISNUMBER(SEARCH("0/",'Model output'!J34)),0,1)))</f>
        <v>0</v>
      </c>
      <c r="K35" t="str" cm="1">
        <f t="array" ref="K35">IF(COUNT(FIND({0,1,2,3,4,5,6,7,8,9},'Model output'!K34))&gt;0,'Model output'!K34,"")</f>
        <v/>
      </c>
      <c r="L35" s="8" t="str">
        <f t="shared" si="4"/>
        <v/>
      </c>
      <c r="M35" t="str" cm="1">
        <f t="array" ref="M35">IF(L35="","",IF(ISNUMBER(SEARCH("cm",L35)),MAX(VALUE(SUBSTITUTE(_xlfn.FILTERXML("&lt;t&gt;&lt;s&gt;"&amp;SUBSTITUTE(L35,",","&lt;/s&gt;&lt;s&gt;")&amp;"&lt;/s&gt;&lt;/t&gt;","//s"),"cm",""))),MAX(VALUE(SUBSTITUTE(_xlfn.FILTERXML("&lt;t&gt;&lt;s&gt;"&amp;SUBSTITUTE(L35,",","&lt;/s&gt;&lt;s&gt;")&amp;"&lt;/s&gt;&lt;/t&gt;","//s"),"mm","")))/10))</f>
        <v/>
      </c>
      <c r="N35" t="str">
        <f>IF('Model output'!L34="","",'Model output'!L34)</f>
        <v>Papillary carcinoma</v>
      </c>
      <c r="O35" t="str">
        <f>IF('Model output'!M34="","",'Model output'!M34)</f>
        <v>tall cell variant</v>
      </c>
      <c r="P35" t="str">
        <f>IF('Model output'!N34="","",'Model output'!N34)</f>
        <v>2.1 cm</v>
      </c>
      <c r="Q35" t="str">
        <f t="shared" si="11"/>
        <v>2.1cm</v>
      </c>
      <c r="R35" cm="1">
        <f t="array" ref="R35">IF(Q35="","",IF(ISNUMBER(SEARCH("cm",Q35)),MAX(VALUE(SUBSTITUTE(_xlfn.FILTERXML("&lt;t&gt;&lt;s&gt;"&amp;SUBSTITUTE(Q35,",","&lt;/s&gt;&lt;s&gt;")&amp;"&lt;/s&gt;&lt;/t&gt;","//s"),"cm",""))),IF(ISNUMBER(SEARCH("mm",Q35)), MAX(VALUE(SUBSTITUTE(_xlfn.FILTERXML("&lt;t&gt;&lt;s&gt;"&amp;SUBSTITUTE(Q35,",","&lt;/s&gt;&lt;s&gt;")&amp;"&lt;/s&gt;&lt;/t&gt;","//s"),"mm","")))/10, MAX(VALUE(_xlfn.FILTERXML("&lt;t&gt;&lt;s&gt;"&amp;SUBSTITUTE(Q35,",","&lt;/s&gt;&lt;s&gt;")&amp;"&lt;/s&gt;&lt;/t&gt;","//s"))))))</f>
        <v>2.1</v>
      </c>
      <c r="S35" t="str">
        <f>IF(OR('Model output'!P34="",ISNUMBER(SEARCH("Not identified", 'Model output'!P34)),ISNUMBER(SEARCH("Absent",'Model output'!P34)),AND(ISNUMBER(SEARCH("No",'Model output'!P34)),NOT(ISNUMBER(SEARCH("diagnostic",'Model output'!P34)))),ISNUMBER(SEARCH("Negative",'Model output'!P34))),"negative","positive")</f>
        <v>negative</v>
      </c>
      <c r="T35" t="str">
        <f>IF('Model output'!O34="","",'Model output'!O34)</f>
        <v>Multifocal</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negative</v>
      </c>
      <c r="X35" s="15" t="str">
        <f>IF('Model output'!S34="","",'Model output'!S34)</f>
        <v>Present</v>
      </c>
      <c r="Y35" t="str">
        <f>IF(OR('Model output'!S34="",ISNUMBER(SEARCH("Absent",'Model output'!S34)),ISNUMBER(SEARCH("Not identified",'Model output'!S34)),AND(ISNUMBER(SEARCH("No",'Model output'!S34)),NOT(ISNUMBER(SEARCH("carcinoma",'Model output'!S34)))),ISNUMBER(SEARCH("no extension",'Model output'!S34)),ISNUMBER(SEARCH("negative",'Model output'!S34))),"negative",IF(Z35="positive","gETE", "positive"))</f>
        <v>positive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output'!T34="","",IF('Model output'!T34="Not mentioned", "No", "Yes"))</f>
        <v>Yes</v>
      </c>
      <c r="AB35" t="str">
        <f>IF(AA35&lt;&gt;"Yes","",IF(OR('Model output'!U34="",ISNUMBER(SEARCH("Not identified",'Model output'!U34))),"",'Model output'!U34))</f>
        <v>DRAF</v>
      </c>
      <c r="AC35" s="9" t="str">
        <f>IF(OR('Model output'!V34="", AND(ISERROR(SEARCH("Positive",'Model output'!V34)), ISNUMBER(SEARCH("Negative",'Model output'!V34))), ISNUMBER(SEARCH("Uninvolved",'Model output'!V34)), ISNUMBER(SEARCH("Free",'Model output'!V34)), ISNUMBER(SEARCH("1 mm",'Model output'!V34)), ISNUMBER(SEARCH("1.0 mm",'Model output'!V34)), ISNUMBER(SEARCH("0.01 cm",'Model output'!V34)), ISNUMBER(SEARCH("0.1 CM",'Model output'!V34)), ISNUMBER(SEARCH("less than 0.2 mm",'Model output'!V34)), ISNUMBER(SEARCH("less than 0.5 mm",'Model output'!V34)), ISNUMBER(SEARCH("very close",'Model output'!V34)), ISNUMBER(SEARCH("not involved",'Model output'!V34)), ISNUMBER(SEARCH("no involvement",'Model output'!V34)), ISNUMBER(SEARCH("abut",'Model output'!V34)), AND(ISNUMBER(SEARCH("No",'Model output'!V34)),NOT(ISNUMBER(SEARCH("noted",'Model output'!V34))),NOT(ISNUMBER(SEARCH("carcinoma",'Model output'!V34))))), "negative", "positive")</f>
        <v>positive</v>
      </c>
      <c r="AE35" s="30"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cribriform",O35,1)),ISNUMBER(SEARCH("diffuse",O35,1)),ISNUMBER(SEARCH("columnar",O35,1)),ISNUMBER(SEARCH("solid",O35,1)),ISNUMBER(SEARCH("tall",N35,1)),ISNUMBER(SEARCH("hobnail",N35,1)),ISNUMBER(SEARCH("cribriform",N35,1)),ISNUMBER(SEARCH("diffuse",N35,1)),ISNUMBER(SEARCH("columnar",N35,1)),ISNUMBER(SEARCH("solid",N35,1)),AND(ISNUMBER(SEARCH("papillary",N35,1)),S35="positive"),AND(ISNUMBER(J35),J35&gt;=5,M35=""),AND(AND(ISNUMBER(J35),J35&gt;=5),AND(ISNUMBER(M35),M35&gt;=1)),AND(ISNUMBER(SERACH("papillary",N35)),OR(Y35="positive",Z35="positive"), ISNUMBER(SEARCH("BRAF",AB35)))),"intermediate","low"))</f>
        <v>high</v>
      </c>
      <c r="AF35" s="31" t="str">
        <f t="shared" si="1"/>
        <v>2</v>
      </c>
      <c r="AG35" s="31" t="str">
        <f t="shared" si="2"/>
        <v>0</v>
      </c>
      <c r="AH35" s="31" t="str">
        <f t="shared" si="5"/>
        <v>0</v>
      </c>
      <c r="AI35" s="36" t="str">
        <f t="shared" si="6"/>
        <v>I</v>
      </c>
      <c r="AJ35" s="30" t="s">
        <v>814</v>
      </c>
      <c r="AK35" s="37" t="s">
        <v>925</v>
      </c>
      <c r="AL35" s="37" t="s">
        <v>927</v>
      </c>
      <c r="AM35" s="37" t="s">
        <v>930</v>
      </c>
      <c r="AN35" s="31" t="s">
        <v>79</v>
      </c>
      <c r="AO35" s="30">
        <f t="shared" si="7"/>
        <v>1</v>
      </c>
      <c r="AP35" s="37">
        <f t="shared" si="8"/>
        <v>0</v>
      </c>
      <c r="AQ35" s="37">
        <f t="shared" si="9"/>
        <v>1</v>
      </c>
      <c r="AR35" s="37">
        <f t="shared" si="10"/>
        <v>1</v>
      </c>
      <c r="AS35" s="36">
        <f t="shared" si="3"/>
        <v>1</v>
      </c>
      <c r="AT35" s="1"/>
    </row>
    <row r="36" spans="1:46">
      <c r="A36" t="str">
        <f>'Model output'!A35</f>
        <v>TCGA-BJ-A45J</v>
      </c>
      <c r="B36" s="43">
        <v>39</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1a</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1a</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
      </c>
      <c r="F36" t="str">
        <f t="shared" si="0"/>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output'!G35)),AND(ISNUMBER(SEARCH("level",'Model output'!G35)),OR(,ISNUMBER(SEARCH("II",'Model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output'!G35)),AND(ISNUMBER(SEARCH("V ",'Model output'!G35)),NOT(ISNUMBER(SEARCH("VI",'Model output'!G35)))),ISNUMBER(SEARCH("five",'Model output'!G35)),ISNUMBER(SEARCH("5",'Model output'!G35))))), "lateral", "central"))</f>
        <v>central</v>
      </c>
      <c r="H36" t="str">
        <f>IF('Model output'!H35="","negative", IF('Model output'!H35=" ", "negative", IF(ISNUMBER(SEARCH("lymph node",'Model output'!H35)),"negative","positive")))</f>
        <v>negative</v>
      </c>
      <c r="I36">
        <f>IF('Model output'!I35="","",IF(ISNUMBER('Model output'!I35),'Model output'!I35,1))</f>
        <v>2</v>
      </c>
      <c r="J36">
        <f>IF('Model output'!J35="","",IF(AND(ISNUMBER('Model output'!J35),'Model output'!J35&lt;=I36),'Model output'!J35,IF(ISNUMBER(SEARCH("0/",'Model output'!J35)),0,1)))</f>
        <v>2</v>
      </c>
      <c r="K36" t="str" cm="1">
        <f t="array" ref="K36">IF(COUNT(FIND({0,1,2,3,4,5,6,7,8,9},'Model output'!K35))&gt;0,'Model output'!K35,"")</f>
        <v/>
      </c>
      <c r="L36" s="8" t="str">
        <f t="shared" si="4"/>
        <v/>
      </c>
      <c r="M36" t="str" cm="1">
        <f t="array" ref="M36">IF(L36="","",IF(ISNUMBER(SEARCH("cm",L36)),MAX(VALUE(SUBSTITUTE(_xlfn.FILTERXML("&lt;t&gt;&lt;s&gt;"&amp;SUBSTITUTE(L36,",","&lt;/s&gt;&lt;s&gt;")&amp;"&lt;/s&gt;&lt;/t&gt;","//s"),"cm",""))),MAX(VALUE(SUBSTITUTE(_xlfn.FILTERXML("&lt;t&gt;&lt;s&gt;"&amp;SUBSTITUTE(L36,",","&lt;/s&gt;&lt;s&gt;")&amp;"&lt;/s&gt;&lt;/t&gt;","//s"),"mm","")))/10))</f>
        <v/>
      </c>
      <c r="N36" t="str">
        <f>IF('Model output'!L35="","",'Model output'!L35)</f>
        <v>Papillary carcinoma</v>
      </c>
      <c r="O36" t="str">
        <f>IF('Model output'!M35="","",'Model output'!M35)</f>
        <v>tall cell variant</v>
      </c>
      <c r="P36" t="str">
        <f>IF('Model output'!N35="","",'Model output'!N35)</f>
        <v>0.3 cm</v>
      </c>
      <c r="Q36" t="str">
        <f t="shared" si="11"/>
        <v>0.3cm</v>
      </c>
      <c r="R36" cm="1">
        <f t="array" ref="R36">IF(Q36="","",IF(ISNUMBER(SEARCH("cm",Q36)),MAX(VALUE(SUBSTITUTE(_xlfn.FILTERXML("&lt;t&gt;&lt;s&gt;"&amp;SUBSTITUTE(Q36,",","&lt;/s&gt;&lt;s&gt;")&amp;"&lt;/s&gt;&lt;/t&gt;","//s"),"cm",""))),IF(ISNUMBER(SEARCH("mm",Q36)), MAX(VALUE(SUBSTITUTE(_xlfn.FILTERXML("&lt;t&gt;&lt;s&gt;"&amp;SUBSTITUTE(Q36,",","&lt;/s&gt;&lt;s&gt;")&amp;"&lt;/s&gt;&lt;/t&gt;","//s"),"mm","")))/10, MAX(VALUE(_xlfn.FILTERXML("&lt;t&gt;&lt;s&gt;"&amp;SUBSTITUTE(Q36,",","&lt;/s&gt;&lt;s&gt;")&amp;"&lt;/s&gt;&lt;/t&gt;","//s"))))))</f>
        <v>0.3</v>
      </c>
      <c r="S36" t="str">
        <f>IF(OR('Model output'!P35="",ISNUMBER(SEARCH("Not identified", 'Model output'!P35)),ISNUMBER(SEARCH("Absent",'Model output'!P35)),AND(ISNUMBER(SEARCH("No",'Model output'!P35)),NOT(ISNUMBER(SEARCH("diagnostic",'Model output'!P35)))),ISNUMBER(SEARCH("Negative",'Model output'!P35))),"negative","positive")</f>
        <v>positive</v>
      </c>
      <c r="T36">
        <f>IF('Model output'!O35="","",'Model output'!O35)</f>
        <v>1</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negative</v>
      </c>
      <c r="X36" s="15" t="str">
        <f>IF('Model output'!S35="","",'Model output'!S35)</f>
        <v/>
      </c>
      <c r="Y36" t="str">
        <f>IF(OR('Model output'!S35="",ISNUMBER(SEARCH("Absent",'Model output'!S35)),ISNUMBER(SEARCH("Not identified",'Model output'!S35)),AND(ISNUMBER(SEARCH("No",'Model output'!S35)),NOT(ISNUMBER(SEARCH("carcinoma",'Model output'!S35)))),ISNUMBER(SEARCH("no extension",'Model output'!S35)),ISNUMBER(SEARCH("negative",'Model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output'!T35="","",IF('Model output'!T35="Not mentioned", "No", "Yes"))</f>
        <v>Yes</v>
      </c>
      <c r="AB36" t="str">
        <f>IF(AA36&lt;&gt;"Yes","",IF(OR('Model output'!U35="",ISNUMBER(SEARCH("Not identified",'Model output'!U35))),"",'Model output'!U35))</f>
        <v>p.V600E, c.099T&gt;A</v>
      </c>
      <c r="AC36" s="9" t="str">
        <f>IF(OR('Model output'!V35="", AND(ISERROR(SEARCH("Positive",'Model output'!V35)), ISNUMBER(SEARCH("Negative",'Model output'!V35))), ISNUMBER(SEARCH("Uninvolved",'Model output'!V35)), ISNUMBER(SEARCH("Free",'Model output'!V35)), ISNUMBER(SEARCH("1 mm",'Model output'!V35)), ISNUMBER(SEARCH("1.0 mm",'Model output'!V35)), ISNUMBER(SEARCH("0.01 cm",'Model output'!V35)), ISNUMBER(SEARCH("0.1 CM",'Model output'!V35)), ISNUMBER(SEARCH("less than 0.2 mm",'Model output'!V35)), ISNUMBER(SEARCH("less than 0.5 mm",'Model output'!V35)), ISNUMBER(SEARCH("very close",'Model output'!V35)), ISNUMBER(SEARCH("not involved",'Model output'!V35)), ISNUMBER(SEARCH("no involvement",'Model output'!V35)), ISNUMBER(SEARCH("abut",'Model output'!V35)), AND(ISNUMBER(SEARCH("No",'Model output'!V35)),NOT(ISNUMBER(SEARCH("noted",'Model output'!V35))),NOT(ISNUMBER(SEARCH("carcinoma",'Model output'!V35))))), "negative", "positive")</f>
        <v>negative</v>
      </c>
      <c r="AE36" s="30" t="str" cm="1">
        <f t="array" aca="1" ref="AE36" ca="1">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cribriform",O36,1)),ISNUMBER(SEARCH("diffuse",O36,1)),ISNUMBER(SEARCH("columnar",O36,1)),ISNUMBER(SEARCH("solid",O36,1)),ISNUMBER(SEARCH("tall",N36,1)),ISNUMBER(SEARCH("hobnail",N36,1)),ISNUMBER(SEARCH("cribriform",N36,1)),ISNUMBER(SEARCH("diffuse",N36,1)),ISNUMBER(SEARCH("columnar",N36,1)),ISNUMBER(SEARCH("solid",N36,1)),AND(ISNUMBER(SEARCH("papillary",N36,1)),S36="positive"),AND(ISNUMBER(J36),J36&gt;=5,M36=""),AND(AND(ISNUMBER(J36),J36&gt;=5),AND(ISNUMBER(M36),M36&gt;=1)),AND(ISNUMBER(SERACH("papillary",N36)),OR(Y36="positive",Z36="positive"), ISNUMBER(SEARCH("BRAF",AB36)))),"intermediate","low"))</f>
        <v>intermediate</v>
      </c>
      <c r="AF36" s="31" t="str">
        <f t="shared" si="1"/>
        <v>1a</v>
      </c>
      <c r="AG36" s="31" t="str">
        <f t="shared" si="2"/>
        <v>1a</v>
      </c>
      <c r="AH36" s="31" t="str">
        <f t="shared" si="5"/>
        <v>0</v>
      </c>
      <c r="AI36" s="36" t="str">
        <f t="shared" si="6"/>
        <v>I</v>
      </c>
      <c r="AJ36" s="30" t="s">
        <v>816</v>
      </c>
      <c r="AK36" s="37" t="s">
        <v>931</v>
      </c>
      <c r="AL36" s="37" t="s">
        <v>931</v>
      </c>
      <c r="AM36" s="37" t="s">
        <v>930</v>
      </c>
      <c r="AN36" s="31" t="s">
        <v>79</v>
      </c>
      <c r="AO36" s="30">
        <f t="shared" ca="1" si="7"/>
        <v>1</v>
      </c>
      <c r="AP36" s="37">
        <f t="shared" si="8"/>
        <v>1</v>
      </c>
      <c r="AQ36" s="37">
        <f t="shared" si="9"/>
        <v>1</v>
      </c>
      <c r="AR36" s="37">
        <f t="shared" si="10"/>
        <v>1</v>
      </c>
      <c r="AS36" s="36">
        <f t="shared" si="3"/>
        <v>1</v>
      </c>
      <c r="AT36" s="1"/>
    </row>
    <row r="37" spans="1:46">
      <c r="A37" t="str">
        <f>'Model output'!A36</f>
        <v>TCGA-BJ-A45K</v>
      </c>
      <c r="B37" s="43">
        <v>33</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2</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
      </c>
      <c r="F37" t="str">
        <f t="shared" si="0"/>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output'!G36)),AND(ISNUMBER(SEARCH("level",'Model output'!G36)),OR(,ISNUMBER(SEARCH("II",'Model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output'!G36)),AND(ISNUMBER(SEARCH("V ",'Model output'!G36)),NOT(ISNUMBER(SEARCH("VI",'Model output'!G36)))),ISNUMBER(SEARCH("five",'Model output'!G36)),ISNUMBER(SEARCH("5",'Model output'!G36))))), "lateral", "central"))</f>
        <v/>
      </c>
      <c r="H37" t="str">
        <f>IF('Model output'!H36="","negative", IF('Model output'!H36=" ", "negative", IF(ISNUMBER(SEARCH("lymph node",'Model output'!H36)),"negative","positive")))</f>
        <v>negative</v>
      </c>
      <c r="I37">
        <f>IF('Model output'!I36="","",IF(ISNUMBER('Model output'!I36),'Model output'!I36,1))</f>
        <v>8</v>
      </c>
      <c r="J37">
        <f>IF('Model output'!J36="","",IF(AND(ISNUMBER('Model output'!J36),'Model output'!J36&lt;=I37),'Model output'!J36,IF(ISNUMBER(SEARCH("0/",'Model output'!J36)),0,1)))</f>
        <v>0</v>
      </c>
      <c r="K37" t="str" cm="1">
        <f t="array" ref="K37">IF(COUNT(FIND({0,1,2,3,4,5,6,7,8,9},'Model output'!K36))&gt;0,'Model output'!K36,"")</f>
        <v/>
      </c>
      <c r="L37" s="8" t="str">
        <f t="shared" si="4"/>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 carcinoma</v>
      </c>
      <c r="O37" t="str">
        <f>IF('Model output'!M36="","",'Model output'!M36)</f>
        <v>follicular variant</v>
      </c>
      <c r="P37" t="str">
        <f>IF('Model output'!N36="","",'Model output'!N36)</f>
        <v>2.3 cm</v>
      </c>
      <c r="Q37" t="str">
        <f t="shared" si="11"/>
        <v>2.3cm</v>
      </c>
      <c r="R37" cm="1">
        <f t="array" ref="R37">IF(Q37="","",IF(ISNUMBER(SEARCH("cm",Q37)),MAX(VALUE(SUBSTITUTE(_xlfn.FILTERXML("&lt;t&gt;&lt;s&gt;"&amp;SUBSTITUTE(Q37,",","&lt;/s&gt;&lt;s&gt;")&amp;"&lt;/s&gt;&lt;/t&gt;","//s"),"cm",""))),IF(ISNUMBER(SEARCH("mm",Q37)), MAX(VALUE(SUBSTITUTE(_xlfn.FILTERXML("&lt;t&gt;&lt;s&gt;"&amp;SUBSTITUTE(Q37,",","&lt;/s&gt;&lt;s&gt;")&amp;"&lt;/s&gt;&lt;/t&gt;","//s"),"mm","")))/10, MAX(VALUE(_xlfn.FILTERXML("&lt;t&gt;&lt;s&gt;"&amp;SUBSTITUTE(Q37,",","&lt;/s&gt;&lt;s&gt;")&amp;"&lt;/s&gt;&lt;/t&gt;","//s"))))))</f>
        <v>2.2999999999999998</v>
      </c>
      <c r="S37" t="str">
        <f>IF(OR('Model output'!P36="",ISNUMBER(SEARCH("Not identified", 'Model output'!P36)),ISNUMBER(SEARCH("Absent",'Model output'!P36)),AND(ISNUMBER(SEARCH("No",'Model output'!P36)),NOT(ISNUMBER(SEARCH("diagnostic",'Model output'!P36)))),ISNUMBER(SEARCH("Negative",'Model output'!P36))),"negative","positive")</f>
        <v>negative</v>
      </c>
      <c r="T37">
        <f>IF('Model output'!O36="","",'Model output'!O36)</f>
        <v>2</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f>
        <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negative</v>
      </c>
      <c r="X37" s="15" t="str">
        <f>IF('Model output'!S36="","",'Model output'!S36)</f>
        <v/>
      </c>
      <c r="Y37" t="str">
        <f>IF(OR('Model output'!S36="",ISNUMBER(SEARCH("Absent",'Model output'!S36)),ISNUMBER(SEARCH("Not identified",'Model output'!S36)),AND(ISNUMBER(SEARCH("No",'Model output'!S36)),NOT(ISNUMBER(SEARCH("carcinoma",'Model output'!S36)))),ISNUMBER(SEARCH("no extension",'Model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output'!T36="","",IF('Model output'!T36="Not mentioned", "No", "Yes"))</f>
        <v/>
      </c>
      <c r="AB37" t="str">
        <f>IF(AA37&lt;&gt;"Yes","",IF(OR('Model output'!U36="",ISNUMBER(SEARCH("Not identified",'Model output'!U36))),"",'Model output'!U36))</f>
        <v/>
      </c>
      <c r="AC37" s="9" t="str">
        <f>IF(OR('Model output'!V36="", AND(ISERROR(SEARCH("Positive",'Model output'!V36)), ISNUMBER(SEARCH("Negative",'Model output'!V36))), ISNUMBER(SEARCH("Uninvolved",'Model output'!V36)), ISNUMBER(SEARCH("Free",'Model output'!V36)), ISNUMBER(SEARCH("1 mm",'Model output'!V36)), ISNUMBER(SEARCH("1.0 mm",'Model output'!V36)), ISNUMBER(SEARCH("0.01 cm",'Model output'!V36)), ISNUMBER(SEARCH("0.1 CM",'Model output'!V36)), ISNUMBER(SEARCH("less than 0.2 mm",'Model output'!V36)), ISNUMBER(SEARCH("less than 0.5 mm",'Model output'!V36)), ISNUMBER(SEARCH("very close",'Model output'!V36)), ISNUMBER(SEARCH("not involved",'Model output'!V36)), ISNUMBER(SEARCH("no involvement",'Model output'!V36)), ISNUMBER(SEARCH("abut",'Model output'!V36)), AND(ISNUMBER(SEARCH("No",'Model output'!V36)),NOT(ISNUMBER(SEARCH("noted",'Model output'!V36))),NOT(ISNUMBER(SEARCH("carcinoma",'Model output'!V36))))), "negative", "positive")</f>
        <v>negative</v>
      </c>
      <c r="AE37" s="30" t="str" cm="1">
        <f t="array" aca="1" ref="AE37" ca="1">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cribriform",O37,1)),ISNUMBER(SEARCH("diffuse",O37,1)),ISNUMBER(SEARCH("columnar",O37,1)),ISNUMBER(SEARCH("solid",O37,1)),ISNUMBER(SEARCH("tall",N37,1)),ISNUMBER(SEARCH("hobnail",N37,1)),ISNUMBER(SEARCH("cribriform",N37,1)),ISNUMBER(SEARCH("diffuse",N37,1)),ISNUMBER(SEARCH("columnar",N37,1)),ISNUMBER(SEARCH("solid",N37,1)),AND(ISNUMBER(SEARCH("papillary",N37,1)),S37="positive"),AND(ISNUMBER(J37),J37&gt;=5,M37=""),AND(AND(ISNUMBER(J37),J37&gt;=5),AND(ISNUMBER(M37),M37&gt;=1)),AND(ISNUMBER(SERACH("papillary",N37)),OR(Y37="positive",Z37="positive"), ISNUMBER(SEARCH("BRAF",AB37)))),"intermediate","low"))</f>
        <v>low</v>
      </c>
      <c r="AF37" s="31" t="str">
        <f t="shared" si="1"/>
        <v>2</v>
      </c>
      <c r="AG37" s="31" t="str">
        <f t="shared" si="2"/>
        <v>0</v>
      </c>
      <c r="AH37" s="31" t="str">
        <f t="shared" si="5"/>
        <v>0</v>
      </c>
      <c r="AI37" s="36" t="str">
        <f t="shared" si="6"/>
        <v>I</v>
      </c>
      <c r="AJ37" s="30" t="s">
        <v>815</v>
      </c>
      <c r="AK37" s="37" t="s">
        <v>929</v>
      </c>
      <c r="AL37" s="37" t="s">
        <v>927</v>
      </c>
      <c r="AM37" s="37" t="s">
        <v>930</v>
      </c>
      <c r="AN37" s="31" t="s">
        <v>79</v>
      </c>
      <c r="AO37" s="30">
        <f t="shared" ca="1" si="7"/>
        <v>1</v>
      </c>
      <c r="AP37" s="37">
        <f t="shared" si="8"/>
        <v>1</v>
      </c>
      <c r="AQ37" s="37">
        <f t="shared" si="9"/>
        <v>1</v>
      </c>
      <c r="AR37" s="37">
        <f t="shared" si="10"/>
        <v>1</v>
      </c>
      <c r="AS37" s="36">
        <f t="shared" si="3"/>
        <v>1</v>
      </c>
      <c r="AT37" s="1"/>
    </row>
    <row r="38" spans="1:46">
      <c r="A38" t="str">
        <f>'Model output'!A37</f>
        <v>TCGA-BJ-A4O8</v>
      </c>
      <c r="B38" s="43">
        <v>47</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3</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1a</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
      </c>
      <c r="F38" t="str">
        <f t="shared" si="0"/>
        <v>positive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output'!G37)),AND(ISNUMBER(SEARCH("level",'Model output'!G37)),OR(,ISNUMBER(SEARCH("II",'Model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output'!G37)),AND(ISNUMBER(SEARCH("V ",'Model output'!G37)),NOT(ISNUMBER(SEARCH("VI",'Model output'!G37)))),ISNUMBER(SEARCH("five",'Model output'!G37)),ISNUMBER(SEARCH("5",'Model output'!G37))))), "lateral", "central"))</f>
        <v/>
      </c>
      <c r="H38" t="str">
        <f>IF('Model output'!H37="","negative", IF('Model output'!H37=" ", "negative", IF(ISNUMBER(SEARCH("lymph node",'Model output'!H37)),"negative","positive")))</f>
        <v>negative</v>
      </c>
      <c r="I38">
        <f>IF('Model output'!I37="","",IF(ISNUMBER('Model output'!I37),'Model output'!I37,1))</f>
        <v>14</v>
      </c>
      <c r="J38">
        <f>IF('Model output'!J37="","",IF(AND(ISNUMBER('Model output'!J37),'Model output'!J37&lt;=I38),'Model output'!J37,IF(ISNUMBER(SEARCH("0/",'Model output'!J37)),0,1)))</f>
        <v>6</v>
      </c>
      <c r="K38" t="str" cm="1">
        <f t="array" ref="K38">IF(COUNT(FIND({0,1,2,3,4,5,6,7,8,9},'Model output'!K37))&gt;0,'Model output'!K37,"")</f>
        <v>0.2 cm</v>
      </c>
      <c r="L38" s="8" t="str">
        <f t="shared" si="4"/>
        <v>0.2cm</v>
      </c>
      <c r="M38" cm="1">
        <f t="array" ref="M38">IF(L38="","",IF(ISNUMBER(SEARCH("cm",L38)),MAX(VALUE(SUBSTITUTE(_xlfn.FILTERXML("&lt;t&gt;&lt;s&gt;"&amp;SUBSTITUTE(L38,",","&lt;/s&gt;&lt;s&gt;")&amp;"&lt;/s&gt;&lt;/t&gt;","//s"),"cm",""))),MAX(VALUE(SUBSTITUTE(_xlfn.FILTERXML("&lt;t&gt;&lt;s&gt;"&amp;SUBSTITUTE(L38,",","&lt;/s&gt;&lt;s&gt;")&amp;"&lt;/s&gt;&lt;/t&gt;","//s"),"mm","")))/10))</f>
        <v>0.2</v>
      </c>
      <c r="N38" t="str">
        <f>IF('Model output'!L37="","",'Model output'!L37)</f>
        <v>Papillary carcinoma</v>
      </c>
      <c r="O38" t="str">
        <f>IF('Model output'!M37="","",'Model output'!M37)</f>
        <v/>
      </c>
      <c r="P38" t="str">
        <f>IF('Model output'!N37="","",'Model output'!N37)</f>
        <v>1.5 cm</v>
      </c>
      <c r="Q38" t="str">
        <f t="shared" si="11"/>
        <v>1.5cm</v>
      </c>
      <c r="R38" cm="1">
        <f t="array" ref="R38">IF(Q38="","",IF(ISNUMBER(SEARCH("cm",Q38)),MAX(VALUE(SUBSTITUTE(_xlfn.FILTERXML("&lt;t&gt;&lt;s&gt;"&amp;SUBSTITUTE(Q38,",","&lt;/s&gt;&lt;s&gt;")&amp;"&lt;/s&gt;&lt;/t&gt;","//s"),"cm",""))),IF(ISNUMBER(SEARCH("mm",Q38)), MAX(VALUE(SUBSTITUTE(_xlfn.FILTERXML("&lt;t&gt;&lt;s&gt;"&amp;SUBSTITUTE(Q38,",","&lt;/s&gt;&lt;s&gt;")&amp;"&lt;/s&gt;&lt;/t&gt;","//s"),"mm","")))/10, MAX(VALUE(_xlfn.FILTERXML("&lt;t&gt;&lt;s&gt;"&amp;SUBSTITUTE(Q38,",","&lt;/s&gt;&lt;s&gt;")&amp;"&lt;/s&gt;&lt;/t&gt;","//s"))))))</f>
        <v>1.5</v>
      </c>
      <c r="S38" t="str">
        <f>IF(OR('Model output'!P37="",ISNUMBER(SEARCH("Not identified", 'Model output'!P37)),ISNUMBER(SEARCH("Absent",'Model output'!P37)),AND(ISNUMBER(SEARCH("No",'Model output'!P37)),NOT(ISNUMBER(SEARCH("diagnostic",'Model output'!P37)))),ISNUMBER(SEARCH("Negative",'Model output'!P37))),"negative","positive")</f>
        <v>negative</v>
      </c>
      <c r="T38" t="str">
        <f>IF('Model output'!O37="","",'Model output'!O37)</f>
        <v>Multifocal</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negative</v>
      </c>
      <c r="X38" s="15" t="str">
        <f>IF('Model output'!S37="","",'Model output'!S37)</f>
        <v>Minimal</v>
      </c>
      <c r="Y38" t="str">
        <f>IF(OR('Model output'!S37="",ISNUMBER(SEARCH("Absent",'Model output'!S37)),ISNUMBER(SEARCH("Not identified",'Model output'!S37)),AND(ISNUMBER(SEARCH("No",'Model output'!S37)),NOT(ISNUMBER(SEARCH("carcinoma",'Model output'!S37)))),ISNUMBER(SEARCH("no extension",'Model output'!S37)),ISNUMBER(SEARCH("negative",'Model output'!S37))),"negative",IF(Z38="positive","gETE", "positive"))</f>
        <v>positive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output'!T37="","",IF('Model output'!T37="Not mentioned", "No", "Yes"))</f>
        <v>Yes</v>
      </c>
      <c r="AB38" t="str">
        <f>IF(AA38&lt;&gt;"Yes","",IF(OR('Model output'!U37="",ISNUMBER(SEARCH("Not identified",'Model output'!U37))),"",'Model output'!U37))</f>
        <v>BRAF p.V600E</v>
      </c>
      <c r="AC38" s="9" t="str">
        <f>IF(OR('Model output'!V37="", AND(ISERROR(SEARCH("Positive",'Model output'!V37)), ISNUMBER(SEARCH("Negative",'Model output'!V37))), ISNUMBER(SEARCH("Uninvolved",'Model output'!V37)), ISNUMBER(SEARCH("Free",'Model output'!V37)), ISNUMBER(SEARCH("1 mm",'Model output'!V37)), ISNUMBER(SEARCH("1.0 mm",'Model output'!V37)), ISNUMBER(SEARCH("0.01 cm",'Model output'!V37)), ISNUMBER(SEARCH("0.1 CM",'Model output'!V37)), ISNUMBER(SEARCH("less than 0.2 mm",'Model output'!V37)), ISNUMBER(SEARCH("less than 0.5 mm",'Model output'!V37)), ISNUMBER(SEARCH("very close",'Model output'!V37)), ISNUMBER(SEARCH("not involved",'Model output'!V37)), ISNUMBER(SEARCH("no involvement",'Model output'!V37)), ISNUMBER(SEARCH("abut",'Model output'!V37)), AND(ISNUMBER(SEARCH("No",'Model output'!V37)),NOT(ISNUMBER(SEARCH("noted",'Model output'!V37))),NOT(ISNUMBER(SEARCH("carcinoma",'Model output'!V37))))), "negative", "positive")</f>
        <v>negative</v>
      </c>
      <c r="AE38" s="30"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cribriform",O38,1)),ISNUMBER(SEARCH("diffuse",O38,1)),ISNUMBER(SEARCH("columnar",O38,1)),ISNUMBER(SEARCH("solid",O38,1)),ISNUMBER(SEARCH("tall",N38,1)),ISNUMBER(SEARCH("hobnail",N38,1)),ISNUMBER(SEARCH("cribriform",N38,1)),ISNUMBER(SEARCH("diffuse",N38,1)),ISNUMBER(SEARCH("columnar",N38,1)),ISNUMBER(SEARCH("solid",N38,1)),AND(ISNUMBER(SEARCH("papillary",N38,1)),S38="positive"),AND(ISNUMBER(J38),J38&gt;=5,M38=""),AND(AND(ISNUMBER(J38),J38&gt;=5),AND(ISNUMBER(M38),M38&gt;=1)),AND(ISNUMBER(SERACH("papillary",N38)),OR(Y38="positive",Z38="positive"), ISNUMBER(SEARCH("BRAF",AB38)))),"intermediate","low"))</f>
        <v>intermediate</v>
      </c>
      <c r="AF38" s="31" t="str">
        <f t="shared" si="1"/>
        <v>1b</v>
      </c>
      <c r="AG38" s="31" t="str">
        <f t="shared" si="2"/>
        <v>1a</v>
      </c>
      <c r="AH38" s="31" t="str">
        <f t="shared" si="5"/>
        <v>0</v>
      </c>
      <c r="AI38" s="36" t="str">
        <f t="shared" si="6"/>
        <v>I</v>
      </c>
      <c r="AJ38" s="30" t="s">
        <v>816</v>
      </c>
      <c r="AK38" s="37" t="s">
        <v>926</v>
      </c>
      <c r="AL38" s="37" t="s">
        <v>931</v>
      </c>
      <c r="AM38" s="37" t="s">
        <v>930</v>
      </c>
      <c r="AN38" s="31" t="s">
        <v>79</v>
      </c>
      <c r="AO38" s="30">
        <f t="shared" ca="1" si="7"/>
        <v>1</v>
      </c>
      <c r="AP38" s="37">
        <f t="shared" si="8"/>
        <v>1</v>
      </c>
      <c r="AQ38" s="37">
        <f t="shared" si="9"/>
        <v>1</v>
      </c>
      <c r="AR38" s="37">
        <f t="shared" si="10"/>
        <v>1</v>
      </c>
      <c r="AS38" s="36">
        <f t="shared" si="3"/>
        <v>1</v>
      </c>
      <c r="AT38" s="1"/>
    </row>
    <row r="39" spans="1:46">
      <c r="A39" t="str">
        <f>'Model output'!A38</f>
        <v>TCGA-BJ-A4O9</v>
      </c>
      <c r="B39" s="43">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2</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0</v>
      </c>
      <c r="F39" t="str">
        <f t="shared" si="0"/>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output'!G38)),AND(ISNUMBER(SEARCH("level",'Model output'!G38)),OR(,ISNUMBER(SEARCH("II",'Model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output'!G38)),AND(ISNUMBER(SEARCH("V ",'Model output'!G38)),NOT(ISNUMBER(SEARCH("VI",'Model output'!G38)))),ISNUMBER(SEARCH("five",'Model output'!G38)),ISNUMBER(SEARCH("5",'Model output'!G38))))), "lateral", "central"))</f>
        <v/>
      </c>
      <c r="H39" t="str">
        <f>IF('Model output'!H38="","negative", IF('Model output'!H38=" ", "negative", IF(ISNUMBER(SEARCH("lymph node",'Model output'!H38)),"negative","positive")))</f>
        <v>negative</v>
      </c>
      <c r="I39">
        <f>IF('Model output'!I38="","",IF(ISNUMBER('Model output'!I38),'Model output'!I38,1))</f>
        <v>8</v>
      </c>
      <c r="J39">
        <f>IF('Model output'!J38="","",IF(AND(ISNUMBER('Model output'!J38),'Model output'!J38&lt;=I39),'Model output'!J38,IF(ISNUMBER(SEARCH("0/",'Model output'!J38)),0,1)))</f>
        <v>0</v>
      </c>
      <c r="K39" t="str" cm="1">
        <f t="array" ref="K39">IF(COUNT(FIND({0,1,2,3,4,5,6,7,8,9},'Model output'!K38))&gt;0,'Model output'!K38,"")</f>
        <v/>
      </c>
      <c r="L39" s="8" t="str">
        <f t="shared" si="4"/>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 carcinoma</v>
      </c>
      <c r="O39" t="str">
        <f>IF('Model output'!M38="","",'Model output'!M38)</f>
        <v>encapsulated follicular variant</v>
      </c>
      <c r="P39" t="str">
        <f>IF('Model output'!N38="","",'Model output'!N38)</f>
        <v>3.8 cm</v>
      </c>
      <c r="Q39" t="str">
        <f t="shared" si="11"/>
        <v>3.8cm</v>
      </c>
      <c r="R39" cm="1">
        <f t="array" ref="R39">IF(Q39="","",IF(ISNUMBER(SEARCH("cm",Q39)),MAX(VALUE(SUBSTITUTE(_xlfn.FILTERXML("&lt;t&gt;&lt;s&gt;"&amp;SUBSTITUTE(Q39,",","&lt;/s&gt;&lt;s&gt;")&amp;"&lt;/s&gt;&lt;/t&gt;","//s"),"cm",""))),IF(ISNUMBER(SEARCH("mm",Q39)), MAX(VALUE(SUBSTITUTE(_xlfn.FILTERXML("&lt;t&gt;&lt;s&gt;"&amp;SUBSTITUTE(Q39,",","&lt;/s&gt;&lt;s&gt;")&amp;"&lt;/s&gt;&lt;/t&gt;","//s"),"mm","")))/10, MAX(VALUE(_xlfn.FILTERXML("&lt;t&gt;&lt;s&gt;"&amp;SUBSTITUTE(Q39,",","&lt;/s&gt;&lt;s&gt;")&amp;"&lt;/s&gt;&lt;/t&gt;","//s"))))))</f>
        <v>3.8</v>
      </c>
      <c r="S39" t="str">
        <f>IF(OR('Model output'!P38="",ISNUMBER(SEARCH("Not identified", 'Model output'!P38)),ISNUMBER(SEARCH("Absent",'Model output'!P38)),AND(ISNUMBER(SEARCH("No",'Model output'!P38)),NOT(ISNUMBER(SEARCH("diagnostic",'Model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15" t="str">
        <f>IF('Model output'!S38="","",'Model output'!S38)</f>
        <v/>
      </c>
      <c r="Y39" t="str">
        <f>IF(OR('Model output'!S38="",ISNUMBER(SEARCH("Absent",'Model output'!S38)),ISNUMBER(SEARCH("Not identified",'Model output'!S38)),AND(ISNUMBER(SEARCH("No",'Model output'!S38)),NOT(ISNUMBER(SEARCH("carcinoma",'Model output'!S38)))),ISNUMBER(SEARCH("no extension",'Model output'!S38)),ISNUMBER(SEARCH("negative",'Model output'!S38))),"negative",IF(Z39="positive","gETE", "positive"))</f>
        <v>negative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output'!T38="","",IF('Model output'!T38="Not mentioned", "No", "Yes"))</f>
        <v>Yes</v>
      </c>
      <c r="AB39" t="str">
        <f>IF(AA39&lt;&gt;"Yes","",IF(OR('Model output'!U38="",ISNUMBER(SEARCH("Not identified",'Model output'!U38))),"",'Model output'!U38))</f>
        <v>p.V600E, C,1799T&gt;A</v>
      </c>
      <c r="AC39" s="9" t="str">
        <f>IF(OR('Model output'!V38="", AND(ISERROR(SEARCH("Positive",'Model output'!V38)), ISNUMBER(SEARCH("Negative",'Model output'!V38))), ISNUMBER(SEARCH("Uninvolved",'Model output'!V38)), ISNUMBER(SEARCH("Free",'Model output'!V38)), ISNUMBER(SEARCH("1 mm",'Model output'!V38)), ISNUMBER(SEARCH("1.0 mm",'Model output'!V38)), ISNUMBER(SEARCH("0.01 cm",'Model output'!V38)), ISNUMBER(SEARCH("0.1 CM",'Model output'!V38)), ISNUMBER(SEARCH("less than 0.2 mm",'Model output'!V38)), ISNUMBER(SEARCH("less than 0.5 mm",'Model output'!V38)), ISNUMBER(SEARCH("very close",'Model output'!V38)), ISNUMBER(SEARCH("not involved",'Model output'!V38)), ISNUMBER(SEARCH("no involvement",'Model output'!V38)), ISNUMBER(SEARCH("abut",'Model output'!V38)), AND(ISNUMBER(SEARCH("No",'Model output'!V38)),NOT(ISNUMBER(SEARCH("noted",'Model output'!V38))),NOT(ISNUMBER(SEARCH("carcinoma",'Model output'!V38))))), "negative", "positive")</f>
        <v>negative</v>
      </c>
      <c r="AE39" s="30"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cribriform",O39,1)),ISNUMBER(SEARCH("diffuse",O39,1)),ISNUMBER(SEARCH("columnar",O39,1)),ISNUMBER(SEARCH("solid",O39,1)),ISNUMBER(SEARCH("tall",N39,1)),ISNUMBER(SEARCH("hobnail",N39,1)),ISNUMBER(SEARCH("cribriform",N39,1)),ISNUMBER(SEARCH("diffuse",N39,1)),ISNUMBER(SEARCH("columnar",N39,1)),ISNUMBER(SEARCH("solid",N39,1)),AND(ISNUMBER(SEARCH("papillary",N39,1)),S39="positive"),AND(ISNUMBER(J39),J39&gt;=5,M39=""),AND(AND(ISNUMBER(J39),J39&gt;=5),AND(ISNUMBER(M39),M39&gt;=1)),AND(ISNUMBER(SERACH("papillary",N39)),OR(Y39="positive",Z39="positive"), ISNUMBER(SEARCH("BRAF",AB39)))),"intermediate","low"))</f>
        <v>low</v>
      </c>
      <c r="AF39" s="31" t="str">
        <f t="shared" si="1"/>
        <v>2</v>
      </c>
      <c r="AG39" s="31" t="str">
        <f t="shared" si="2"/>
        <v>0</v>
      </c>
      <c r="AH39" s="31" t="str">
        <f t="shared" si="5"/>
        <v>0</v>
      </c>
      <c r="AI39" s="36" t="str">
        <f t="shared" si="6"/>
        <v>I</v>
      </c>
      <c r="AJ39" s="30" t="s">
        <v>815</v>
      </c>
      <c r="AK39" s="37" t="s">
        <v>929</v>
      </c>
      <c r="AL39" s="37" t="s">
        <v>927</v>
      </c>
      <c r="AM39" s="37" t="s">
        <v>930</v>
      </c>
      <c r="AN39" s="31" t="s">
        <v>79</v>
      </c>
      <c r="AO39" s="30">
        <f t="shared" ca="1" si="7"/>
        <v>1</v>
      </c>
      <c r="AP39" s="37">
        <f t="shared" si="8"/>
        <v>1</v>
      </c>
      <c r="AQ39" s="37">
        <f t="shared" si="9"/>
        <v>1</v>
      </c>
      <c r="AR39" s="37">
        <f t="shared" si="10"/>
        <v>1</v>
      </c>
      <c r="AS39" s="36">
        <f t="shared" si="3"/>
        <v>1</v>
      </c>
      <c r="AT39" s="1"/>
    </row>
    <row r="40" spans="1:46">
      <c r="A40" t="str">
        <f>'Model output'!A39</f>
        <v>TCGA-DE-A0Y2</v>
      </c>
      <c r="B40" s="43">
        <v>30</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1a</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X</v>
      </c>
      <c r="F40" t="str">
        <f t="shared" si="0"/>
        <v>positive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output'!G39)),AND(ISNUMBER(SEARCH("level",'Model output'!G39)),OR(,ISNUMBER(SEARCH("II",'Model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output'!G39)),AND(ISNUMBER(SEARCH("V ",'Model output'!G39)),NOT(ISNUMBER(SEARCH("VI",'Model output'!G39)))),ISNUMBER(SEARCH("five",'Model output'!G39)),ISNUMBER(SEARCH("5",'Model output'!G39))))), "lateral", "central"))</f>
        <v>lateral</v>
      </c>
      <c r="H40" t="str">
        <f>IF('Model output'!H39="","negative", IF('Model output'!H39=" ", "negative", IF(ISNUMBER(SEARCH("lymph node",'Model output'!H39)),"negative","positive")))</f>
        <v>negative</v>
      </c>
      <c r="I40">
        <f>IF('Model output'!I39="","",IF(ISNUMBER('Model output'!I39),'Model output'!I39,1))</f>
        <v>10</v>
      </c>
      <c r="J40">
        <f>IF('Model output'!J39="","",IF(AND(ISNUMBER('Model output'!J39),'Model output'!J39&lt;=I40),'Model output'!J39,IF(ISNUMBER(SEARCH("0/",'Model output'!J39)),0,1)))</f>
        <v>5</v>
      </c>
      <c r="K40" t="str" cm="1">
        <f t="array" ref="K40">IF(COUNT(FIND({0,1,2,3,4,5,6,7,8,9},'Model output'!K39))&gt;0,'Model output'!K39,"")</f>
        <v>5 mm</v>
      </c>
      <c r="L40" s="8" t="str">
        <f t="shared" si="4"/>
        <v>5mm</v>
      </c>
      <c r="M40" cm="1">
        <f t="array" ref="M40">IF(L40="","",IF(ISNUMBER(SEARCH("cm",L40)),MAX(VALUE(SUBSTITUTE(_xlfn.FILTERXML("&lt;t&gt;&lt;s&gt;"&amp;SUBSTITUTE(L40,",","&lt;/s&gt;&lt;s&gt;")&amp;"&lt;/s&gt;&lt;/t&gt;","//s"),"cm",""))),MAX(VALUE(SUBSTITUTE(_xlfn.FILTERXML("&lt;t&gt;&lt;s&gt;"&amp;SUBSTITUTE(L40,",","&lt;/s&gt;&lt;s&gt;")&amp;"&lt;/s&gt;&lt;/t&gt;","//s"),"mm","")))/10))</f>
        <v>0.5</v>
      </c>
      <c r="N40" t="str">
        <f>IF('Model output'!L39="","",'Model output'!L39)</f>
        <v>papillary</v>
      </c>
      <c r="O40" t="str">
        <f>IF('Model output'!M39="","",'Model output'!M39)</f>
        <v/>
      </c>
      <c r="P40" t="str">
        <f>IF('Model output'!N39="","",'Model output'!N39)</f>
        <v>2.4 x 2.2 x 1.3 cm</v>
      </c>
      <c r="Q40" t="str">
        <f t="shared" si="11"/>
        <v>2.4,2.2,1.3cm</v>
      </c>
      <c r="R40" cm="1">
        <f t="array" ref="R40">IF(Q40="","",IF(ISNUMBER(SEARCH("cm",Q40)),MAX(VALUE(SUBSTITUTE(_xlfn.FILTERXML("&lt;t&gt;&lt;s&gt;"&amp;SUBSTITUTE(Q40,",","&lt;/s&gt;&lt;s&gt;")&amp;"&lt;/s&gt;&lt;/t&gt;","//s"),"cm",""))),IF(ISNUMBER(SEARCH("mm",Q40)), MAX(VALUE(SUBSTITUTE(_xlfn.FILTERXML("&lt;t&gt;&lt;s&gt;"&amp;SUBSTITUTE(Q40,",","&lt;/s&gt;&lt;s&gt;")&amp;"&lt;/s&gt;&lt;/t&gt;","//s"),"mm","")))/10, MAX(VALUE(_xlfn.FILTERXML("&lt;t&gt;&lt;s&gt;"&amp;SUBSTITUTE(Q40,",","&lt;/s&gt;&lt;s&gt;")&amp;"&lt;/s&gt;&lt;/t&gt;","//s"))))))</f>
        <v>2.4</v>
      </c>
      <c r="S40" t="str">
        <f>IF(OR('Model output'!P39="",ISNUMBER(SEARCH("Not identified", 'Model output'!P39)),ISNUMBER(SEARCH("Absent",'Model output'!P39)),AND(ISNUMBER(SEARCH("No",'Model output'!P39)),NOT(ISNUMBER(SEARCH("diagnostic",'Model output'!P39)))),ISNUMBER(SEARCH("Negative",'Model output'!P39))),"negative","positive")</f>
        <v>negative</v>
      </c>
      <c r="T40">
        <f>IF('Model output'!O39="","",'Model output'!O39)</f>
        <v>1</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f>
        <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15" t="str">
        <f>IF('Model output'!S39="","",'Model output'!S39)</f>
        <v/>
      </c>
      <c r="Y40" t="str">
        <f>IF(OR('Model output'!S39="",ISNUMBER(SEARCH("Absent",'Model output'!S39)),ISNUMBER(SEARCH("Not identified",'Model output'!S39)),AND(ISNUMBER(SEARCH("No",'Model output'!S39)),NOT(ISNUMBER(SEARCH("carcinoma",'Model output'!S39)))),ISNUMBER(SEARCH("no extension",'Model output'!S39)),ISNUMBER(SEARCH("negative",'Model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output'!T39="","",IF('Model output'!T39="Not mentioned", "No", "Yes"))</f>
        <v/>
      </c>
      <c r="AB40" t="str">
        <f>IF(AA40&lt;&gt;"Yes","",IF(OR('Model output'!U39="",ISNUMBER(SEARCH("Not identified",'Model output'!U39))),"",'Model output'!U39))</f>
        <v/>
      </c>
      <c r="AC40" s="9" t="str">
        <f>IF(OR('Model output'!V39="", AND(ISERROR(SEARCH("Positive",'Model output'!V39)), ISNUMBER(SEARCH("Negative",'Model output'!V39))), ISNUMBER(SEARCH("Uninvolved",'Model output'!V39)), ISNUMBER(SEARCH("Free",'Model output'!V39)), ISNUMBER(SEARCH("1 mm",'Model output'!V39)), ISNUMBER(SEARCH("1.0 mm",'Model output'!V39)), ISNUMBER(SEARCH("0.01 cm",'Model output'!V39)), ISNUMBER(SEARCH("0.1 CM",'Model output'!V39)), ISNUMBER(SEARCH("less than 0.2 mm",'Model output'!V39)), ISNUMBER(SEARCH("less than 0.5 mm",'Model output'!V39)), ISNUMBER(SEARCH("very close",'Model output'!V39)), ISNUMBER(SEARCH("not involved",'Model output'!V39)), ISNUMBER(SEARCH("no involvement",'Model output'!V39)), ISNUMBER(SEARCH("abut",'Model output'!V39)), AND(ISNUMBER(SEARCH("No",'Model output'!V39)),NOT(ISNUMBER(SEARCH("noted",'Model output'!V39))),NOT(ISNUMBER(SEARCH("carcinoma",'Model output'!V39))))), "negative", "positive")</f>
        <v>negative</v>
      </c>
      <c r="AE40" s="30"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cribriform",O40,1)),ISNUMBER(SEARCH("diffuse",O40,1)),ISNUMBER(SEARCH("columnar",O40,1)),ISNUMBER(SEARCH("solid",O40,1)),ISNUMBER(SEARCH("tall",N40,1)),ISNUMBER(SEARCH("hobnail",N40,1)),ISNUMBER(SEARCH("cribriform",N40,1)),ISNUMBER(SEARCH("diffuse",N40,1)),ISNUMBER(SEARCH("columnar",N40,1)),ISNUMBER(SEARCH("solid",N40,1)),AND(ISNUMBER(SEARCH("papillary",N40,1)),S40="positive"),AND(ISNUMBER(J40),J40&gt;=5,M40=""),AND(AND(ISNUMBER(J40),J40&gt;=5),AND(ISNUMBER(M40),M40&gt;=1)),AND(ISNUMBER(SERACH("papillary",N40)),OR(Y40="positive",Z40="positive"), ISNUMBER(SEARCH("BRAF",AB40)))),"intermediate","low"))</f>
        <v>intermediate</v>
      </c>
      <c r="AF40" s="31" t="str">
        <f t="shared" si="1"/>
        <v>2</v>
      </c>
      <c r="AG40" s="31" t="str">
        <f t="shared" si="2"/>
        <v>1b</v>
      </c>
      <c r="AH40" s="31" t="str">
        <f t="shared" si="5"/>
        <v>0</v>
      </c>
      <c r="AI40" s="36" t="str">
        <f t="shared" si="6"/>
        <v>I</v>
      </c>
      <c r="AJ40" s="30" t="s">
        <v>816</v>
      </c>
      <c r="AK40" s="37" t="s">
        <v>929</v>
      </c>
      <c r="AL40" s="37" t="s">
        <v>931</v>
      </c>
      <c r="AM40" s="37" t="s">
        <v>930</v>
      </c>
      <c r="AN40" s="31" t="s">
        <v>79</v>
      </c>
      <c r="AO40" s="30">
        <f t="shared" ca="1" si="7"/>
        <v>1</v>
      </c>
      <c r="AP40" s="37">
        <f t="shared" si="8"/>
        <v>1</v>
      </c>
      <c r="AQ40" s="37">
        <f t="shared" si="9"/>
        <v>0</v>
      </c>
      <c r="AR40" s="37">
        <f t="shared" si="10"/>
        <v>1</v>
      </c>
      <c r="AS40" s="36">
        <f t="shared" si="3"/>
        <v>1</v>
      </c>
      <c r="AT40" s="1"/>
    </row>
    <row r="41" spans="1:46">
      <c r="A41" t="str">
        <f>'Model output'!A40</f>
        <v>TCGA-DE-A2OL</v>
      </c>
      <c r="B41" s="43">
        <v>44</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x</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0"/>
        <v>negative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output'!G40)),AND(ISNUMBER(SEARCH("level",'Model output'!G40)),OR(,ISNUMBER(SEARCH("II",'Model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output'!G40)),AND(ISNUMBER(SEARCH("V ",'Model output'!G40)),NOT(ISNUMBER(SEARCH("VI",'Model output'!G40)))),ISNUMBER(SEARCH("five",'Model output'!G40)),ISNUMBER(SEARCH("5",'Model output'!G40))))), "lateral", "central"))</f>
        <v/>
      </c>
      <c r="H41" t="str">
        <f>IF('Model output'!H40="","negative", IF('Model output'!H40=" ", "negative", IF(ISNUMBER(SEARCH("lymph node",'Model output'!H40)),"negative","positive")))</f>
        <v>negative</v>
      </c>
      <c r="I41">
        <f>IF('Model output'!I40="","",IF(ISNUMBER('Model output'!I40),'Model output'!I40,1))</f>
        <v>0</v>
      </c>
      <c r="J41">
        <f>IF('Model output'!J40="","",IF(AND(ISNUMBER('Model output'!J40),'Model output'!J40&lt;=I41),'Model output'!J40,IF(ISNUMBER(SEARCH("0/",'Model output'!J40)),0,1)))</f>
        <v>0</v>
      </c>
      <c r="K41" t="str" cm="1">
        <f t="array" ref="K41">IF(COUNT(FIND({0,1,2,3,4,5,6,7,8,9},'Model output'!K40))&gt;0,'Model output'!K40,"")</f>
        <v/>
      </c>
      <c r="L41" s="8" t="str">
        <f t="shared" si="4"/>
        <v/>
      </c>
      <c r="M41" t="str" cm="1">
        <f t="array" ref="M41">IF(L41="","",IF(ISNUMBER(SEARCH("cm",L41)),MAX(VALUE(SUBSTITUTE(_xlfn.FILTERXML("&lt;t&gt;&lt;s&gt;"&amp;SUBSTITUTE(L41,",","&lt;/s&gt;&lt;s&gt;")&amp;"&lt;/s&gt;&lt;/t&gt;","//s"),"cm",""))),MAX(VALUE(SUBSTITUTE(_xlfn.FILTERXML("&lt;t&gt;&lt;s&gt;"&amp;SUBSTITUTE(L41,",","&lt;/s&gt;&lt;s&gt;")&amp;"&lt;/s&gt;&lt;/t&gt;","//s"),"mm","")))/10))</f>
        <v/>
      </c>
      <c r="N41" t="str">
        <f>IF('Model output'!L40="","",'Model output'!L40)</f>
        <v>papillary</v>
      </c>
      <c r="O41" t="str">
        <f>IF('Model output'!M40="","",'Model output'!M40)</f>
        <v>follicular</v>
      </c>
      <c r="P41" t="str">
        <f>IF('Model output'!N40="","",'Model output'!N40)</f>
        <v>2.9 cm</v>
      </c>
      <c r="Q41" t="str">
        <f t="shared" si="11"/>
        <v>2.9cm</v>
      </c>
      <c r="R41" cm="1">
        <f t="array" ref="R41">IF(Q41="","",IF(ISNUMBER(SEARCH("cm",Q41)),MAX(VALUE(SUBSTITUTE(_xlfn.FILTERXML("&lt;t&gt;&lt;s&gt;"&amp;SUBSTITUTE(Q41,",","&lt;/s&gt;&lt;s&gt;")&amp;"&lt;/s&gt;&lt;/t&gt;","//s"),"cm",""))),IF(ISNUMBER(SEARCH("mm",Q41)), MAX(VALUE(SUBSTITUTE(_xlfn.FILTERXML("&lt;t&gt;&lt;s&gt;"&amp;SUBSTITUTE(Q41,",","&lt;/s&gt;&lt;s&gt;")&amp;"&lt;/s&gt;&lt;/t&gt;","//s"),"mm","")))/10, MAX(VALUE(_xlfn.FILTERXML("&lt;t&gt;&lt;s&gt;"&amp;SUBSTITUTE(Q41,",","&lt;/s&gt;&lt;s&gt;")&amp;"&lt;/s&gt;&lt;/t&gt;","//s"))))))</f>
        <v>2.9</v>
      </c>
      <c r="S41" t="str">
        <f>IF(OR('Model output'!P40="",ISNUMBER(SEARCH("Not identified", 'Model output'!P40)),ISNUMBER(SEARCH("Absent",'Model output'!P40)),AND(ISNUMBER(SEARCH("No",'Model output'!P40)),NOT(ISNUMBER(SEARCH("diagnostic",'Model output'!P40)))),ISNUMBER(SEARCH("Negative",'Model output'!P40))),"negative","positive")</f>
        <v>negative</v>
      </c>
      <c r="T41">
        <f>IF('Model output'!O40="","",'Model output'!O40)</f>
        <v>1</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15" t="str">
        <f>IF('Model output'!S40="","",'Model output'!S40)</f>
        <v>negative</v>
      </c>
      <c r="Y41" t="str">
        <f>IF(OR('Model output'!S40="",ISNUMBER(SEARCH("Absent",'Model output'!S40)),ISNUMBER(SEARCH("Not identified",'Model output'!S40)),AND(ISNUMBER(SEARCH("No",'Model output'!S40)),NOT(ISNUMBER(SEARCH("carcinoma",'Model output'!S40)))),ISNUMBER(SEARCH("no extension",'Model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output'!T40="","",IF('Model output'!T40="Not mentioned", "No", "Yes"))</f>
        <v/>
      </c>
      <c r="AB41" t="str">
        <f>IF(AA41&lt;&gt;"Yes","",IF(OR('Model output'!U40="",ISNUMBER(SEARCH("Not identified",'Model output'!U40))),"",'Model output'!U40))</f>
        <v/>
      </c>
      <c r="AC41" s="9" t="str">
        <f>IF(OR('Model output'!V40="", AND(ISERROR(SEARCH("Positive",'Model output'!V40)), ISNUMBER(SEARCH("Negative",'Model output'!V40))), ISNUMBER(SEARCH("Uninvolved",'Model output'!V40)), ISNUMBER(SEARCH("Free",'Model output'!V40)), ISNUMBER(SEARCH("1 mm",'Model output'!V40)), ISNUMBER(SEARCH("1.0 mm",'Model output'!V40)), ISNUMBER(SEARCH("0.01 cm",'Model output'!V40)), ISNUMBER(SEARCH("0.1 CM",'Model output'!V40)), ISNUMBER(SEARCH("less than 0.2 mm",'Model output'!V40)), ISNUMBER(SEARCH("less than 0.5 mm",'Model output'!V40)), ISNUMBER(SEARCH("very close",'Model output'!V40)), ISNUMBER(SEARCH("not involved",'Model output'!V40)), ISNUMBER(SEARCH("no involvement",'Model output'!V40)), ISNUMBER(SEARCH("abut",'Model output'!V40)), AND(ISNUMBER(SEARCH("No",'Model output'!V40)),NOT(ISNUMBER(SEARCH("noted",'Model output'!V40))),NOT(ISNUMBER(SEARCH("carcinoma",'Model output'!V40))))), "negative", "positive")</f>
        <v>negative</v>
      </c>
      <c r="AE41" s="30"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cribriform",O41,1)),ISNUMBER(SEARCH("diffuse",O41,1)),ISNUMBER(SEARCH("columnar",O41,1)),ISNUMBER(SEARCH("solid",O41,1)),ISNUMBER(SEARCH("tall",N41,1)),ISNUMBER(SEARCH("hobnail",N41,1)),ISNUMBER(SEARCH("cribriform",N41,1)),ISNUMBER(SEARCH("diffuse",N41,1)),ISNUMBER(SEARCH("columnar",N41,1)),ISNUMBER(SEARCH("solid",N41,1)),AND(ISNUMBER(SEARCH("papillary",N41,1)),S41="positive"),AND(ISNUMBER(J41),J41&gt;=5,M41=""),AND(AND(ISNUMBER(J41),J41&gt;=5),AND(ISNUMBER(M41),M41&gt;=1)),AND(ISNUMBER(SERACH("papillary",N41)),OR(Y41="positive",Z41="positive"), ISNUMBER(SEARCH("BRAF",AB41)))),"intermediate","low"))</f>
        <v>low</v>
      </c>
      <c r="AF41" s="31" t="str">
        <f t="shared" si="1"/>
        <v>2</v>
      </c>
      <c r="AG41" s="31" t="str">
        <f t="shared" si="2"/>
        <v>0</v>
      </c>
      <c r="AH41" s="31" t="str">
        <f t="shared" si="5"/>
        <v>0</v>
      </c>
      <c r="AI41" s="36" t="str">
        <f t="shared" si="6"/>
        <v>I</v>
      </c>
      <c r="AJ41" s="30" t="s">
        <v>815</v>
      </c>
      <c r="AK41" s="37" t="s">
        <v>929</v>
      </c>
      <c r="AL41" s="37" t="s">
        <v>930</v>
      </c>
      <c r="AM41" s="37" t="s">
        <v>930</v>
      </c>
      <c r="AN41" s="31" t="s">
        <v>79</v>
      </c>
      <c r="AO41" s="30">
        <f t="shared" ca="1" si="7"/>
        <v>1</v>
      </c>
      <c r="AP41" s="37">
        <f t="shared" si="8"/>
        <v>1</v>
      </c>
      <c r="AQ41" s="37">
        <f t="shared" si="9"/>
        <v>1</v>
      </c>
      <c r="AR41" s="37">
        <f t="shared" si="10"/>
        <v>1</v>
      </c>
      <c r="AS41" s="36">
        <f t="shared" si="3"/>
        <v>1</v>
      </c>
      <c r="AT41" s="1"/>
    </row>
    <row r="42" spans="1:46">
      <c r="A42" t="str">
        <f>'Model output'!A41</f>
        <v>TCGA-DE-A3KN</v>
      </c>
      <c r="B42" s="43">
        <v>49</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3</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1b</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
      </c>
      <c r="F42" t="str">
        <f t="shared" si="0"/>
        <v>positive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output'!G41)),AND(ISNUMBER(SEARCH("level",'Model output'!G41)),OR(,ISNUMBER(SEARCH("II",'Model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output'!G41)),AND(ISNUMBER(SEARCH("V ",'Model output'!G41)),NOT(ISNUMBER(SEARCH("VI",'Model output'!G41)))),ISNUMBER(SEARCH("five",'Model output'!G41)),ISNUMBER(SEARCH("5",'Model output'!G41))))), "lateral", "central"))</f>
        <v>central</v>
      </c>
      <c r="H42" t="str">
        <f>IF('Model output'!H41="","negative", IF('Model output'!H41=" ", "negative", IF(ISNUMBER(SEARCH("lymph node",'Model output'!H41)),"negative","positive")))</f>
        <v>negative</v>
      </c>
      <c r="I42">
        <f>IF('Model output'!I41="","",IF(ISNUMBER('Model output'!I41),'Model output'!I41,1))</f>
        <v>9</v>
      </c>
      <c r="J42">
        <f>IF('Model output'!J41="","",IF(AND(ISNUMBER('Model output'!J41),'Model output'!J41&lt;=I42),'Model output'!J41,IF(ISNUMBER(SEARCH("0/",'Model output'!J41)),0,1)))</f>
        <v>5</v>
      </c>
      <c r="K42" t="str" cm="1">
        <f t="array" ref="K42">IF(COUNT(FIND({0,1,2,3,4,5,6,7,8,9},'Model output'!K41))&gt;0,'Model output'!K41,"")</f>
        <v>0.6 cm</v>
      </c>
      <c r="L42" s="8" t="str">
        <f t="shared" si="4"/>
        <v>0.6cm</v>
      </c>
      <c r="M42" cm="1">
        <f t="array" ref="M42">IF(L42="","",IF(ISNUMBER(SEARCH("cm",L42)),MAX(VALUE(SUBSTITUTE(_xlfn.FILTERXML("&lt;t&gt;&lt;s&gt;"&amp;SUBSTITUTE(L42,",","&lt;/s&gt;&lt;s&gt;")&amp;"&lt;/s&gt;&lt;/t&gt;","//s"),"cm",""))),MAX(VALUE(SUBSTITUTE(_xlfn.FILTERXML("&lt;t&gt;&lt;s&gt;"&amp;SUBSTITUTE(L42,",","&lt;/s&gt;&lt;s&gt;")&amp;"&lt;/s&gt;&lt;/t&gt;","//s"),"mm","")))/10))</f>
        <v>0.6</v>
      </c>
      <c r="N42" t="str">
        <f>IF('Model output'!L41="","",'Model output'!L41)</f>
        <v>papillary</v>
      </c>
      <c r="O42" t="str">
        <f>IF('Model output'!M41="","",'Model output'!M41)</f>
        <v>mixed follicular and papillary</v>
      </c>
      <c r="P42" t="str">
        <f>IF('Model output'!N41="","",'Model output'!N41)</f>
        <v>4.5 cm</v>
      </c>
      <c r="Q42" t="str">
        <f t="shared" si="11"/>
        <v>4.5cm</v>
      </c>
      <c r="R42" cm="1">
        <f t="array" ref="R42">IF(Q42="","",IF(ISNUMBER(SEARCH("cm",Q42)),MAX(VALUE(SUBSTITUTE(_xlfn.FILTERXML("&lt;t&gt;&lt;s&gt;"&amp;SUBSTITUTE(Q42,",","&lt;/s&gt;&lt;s&gt;")&amp;"&lt;/s&gt;&lt;/t&gt;","//s"),"cm",""))),IF(ISNUMBER(SEARCH("mm",Q42)), MAX(VALUE(SUBSTITUTE(_xlfn.FILTERXML("&lt;t&gt;&lt;s&gt;"&amp;SUBSTITUTE(Q42,",","&lt;/s&gt;&lt;s&gt;")&amp;"&lt;/s&gt;&lt;/t&gt;","//s"),"mm","")))/10, MAX(VALUE(_xlfn.FILTERXML("&lt;t&gt;&lt;s&gt;"&amp;SUBSTITUTE(Q42,",","&lt;/s&gt;&lt;s&gt;")&amp;"&lt;/s&gt;&lt;/t&gt;","//s"))))))</f>
        <v>4.5</v>
      </c>
      <c r="S42" t="str">
        <f>IF(OR('Model output'!P41="",ISNUMBER(SEARCH("Not identified", 'Model output'!P41)),ISNUMBER(SEARCH("Absent",'Model output'!P41)),AND(ISNUMBER(SEARCH("No",'Model output'!P41)),NOT(ISNUMBER(SEARCH("diagnostic",'Model output'!P41)))),ISNUMBER(SEARCH("Negative",'Model output'!P41))),"negative","positive")</f>
        <v>negative</v>
      </c>
      <c r="T42">
        <f>IF('Model output'!O41="","",'Model output'!O41)</f>
        <v>1</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s="15" t="str">
        <f>IF('Model output'!S41="","",'Model output'!S41)</f>
        <v>focal</v>
      </c>
      <c r="Y42" t="str">
        <f>IF(OR('Model output'!S41="",ISNUMBER(SEARCH("Absent",'Model output'!S41)),ISNUMBER(SEARCH("Not identified",'Model output'!S41)),AND(ISNUMBER(SEARCH("No",'Model output'!S41)),NOT(ISNUMBER(SEARCH("carcinoma",'Model output'!S41)))),ISNUMBER(SEARCH("no extension",'Model output'!S41)),ISNUMBER(SEARCH("negative",'Model output'!S41))),"negative",IF(Z42="positive","gETE", "positive"))</f>
        <v>positive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output'!T41="","",IF('Model output'!T41="Not mentioned", "No", "Yes"))</f>
        <v/>
      </c>
      <c r="AB42" t="str">
        <f>IF(AA42&lt;&gt;"Yes","",IF(OR('Model output'!U41="",ISNUMBER(SEARCH("Not identified",'Model output'!U41))),"",'Model output'!U41))</f>
        <v/>
      </c>
      <c r="AC42" s="9" t="str">
        <f>IF(OR('Model output'!V41="", AND(ISERROR(SEARCH("Positive",'Model output'!V41)), ISNUMBER(SEARCH("Negative",'Model output'!V41))), ISNUMBER(SEARCH("Uninvolved",'Model output'!V41)), ISNUMBER(SEARCH("Free",'Model output'!V41)), ISNUMBER(SEARCH("1 mm",'Model output'!V41)), ISNUMBER(SEARCH("1.0 mm",'Model output'!V41)), ISNUMBER(SEARCH("0.01 cm",'Model output'!V41)), ISNUMBER(SEARCH("0.1 CM",'Model output'!V41)), ISNUMBER(SEARCH("less than 0.2 mm",'Model output'!V41)), ISNUMBER(SEARCH("less than 0.5 mm",'Model output'!V41)), ISNUMBER(SEARCH("very close",'Model output'!V41)), ISNUMBER(SEARCH("not involved",'Model output'!V41)), ISNUMBER(SEARCH("no involvement",'Model output'!V41)), ISNUMBER(SEARCH("abut",'Model output'!V41)), AND(ISNUMBER(SEARCH("No",'Model output'!V41)),NOT(ISNUMBER(SEARCH("noted",'Model output'!V41))),NOT(ISNUMBER(SEARCH("carcinoma",'Model output'!V41))))), "negative", "positive")</f>
        <v>negative</v>
      </c>
      <c r="AE42" s="30"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cribriform",O42,1)),ISNUMBER(SEARCH("diffuse",O42,1)),ISNUMBER(SEARCH("columnar",O42,1)),ISNUMBER(SEARCH("solid",O42,1)),ISNUMBER(SEARCH("tall",N42,1)),ISNUMBER(SEARCH("hobnail",N42,1)),ISNUMBER(SEARCH("cribriform",N42,1)),ISNUMBER(SEARCH("diffuse",N42,1)),ISNUMBER(SEARCH("columnar",N42,1)),ISNUMBER(SEARCH("solid",N42,1)),AND(ISNUMBER(SEARCH("papillary",N42,1)),S42="positive"),AND(ISNUMBER(J42),J42&gt;=5,M42=""),AND(AND(ISNUMBER(J42),J42&gt;=5),AND(ISNUMBER(M42),M42&gt;=1)),AND(ISNUMBER(SERACH("papillary",N42)),OR(Y42="positive",Z42="positive"), ISNUMBER(SEARCH("BRAF",AB42)))),"intermediate","low"))</f>
        <v>intermediate</v>
      </c>
      <c r="AF42" s="31" t="str">
        <f t="shared" si="1"/>
        <v>3a</v>
      </c>
      <c r="AG42" s="31" t="str">
        <f t="shared" si="2"/>
        <v>1a</v>
      </c>
      <c r="AH42" s="31" t="str">
        <f t="shared" si="5"/>
        <v>0</v>
      </c>
      <c r="AI42" s="36" t="str">
        <f t="shared" si="6"/>
        <v>I</v>
      </c>
      <c r="AJ42" s="30" t="s">
        <v>816</v>
      </c>
      <c r="AK42" s="37" t="s">
        <v>932</v>
      </c>
      <c r="AL42" s="37" t="s">
        <v>931</v>
      </c>
      <c r="AM42" s="37" t="s">
        <v>930</v>
      </c>
      <c r="AN42" s="31" t="s">
        <v>79</v>
      </c>
      <c r="AO42" s="30">
        <f t="shared" ca="1" si="7"/>
        <v>1</v>
      </c>
      <c r="AP42" s="37">
        <f t="shared" si="8"/>
        <v>1</v>
      </c>
      <c r="AQ42" s="37">
        <f t="shared" si="9"/>
        <v>1</v>
      </c>
      <c r="AR42" s="37">
        <f t="shared" si="10"/>
        <v>1</v>
      </c>
      <c r="AS42" s="36">
        <f t="shared" si="3"/>
        <v>1</v>
      </c>
      <c r="AT42" s="1"/>
    </row>
    <row r="43" spans="1:46">
      <c r="A43" t="str">
        <f>'Model output'!A42</f>
        <v>TCGA-DE-A4M9</v>
      </c>
      <c r="B43" s="43">
        <v>28</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2</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x</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x</v>
      </c>
      <c r="F43" t="str">
        <f t="shared" si="0"/>
        <v>negative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output'!G42)),AND(ISNUMBER(SEARCH("level",'Model output'!G42)),OR(,ISNUMBER(SEARCH("II",'Model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output'!G42)),AND(ISNUMBER(SEARCH("V ",'Model output'!G42)),NOT(ISNUMBER(SEARCH("VI",'Model output'!G42)))),ISNUMBER(SEARCH("five",'Model output'!G42)),ISNUMBER(SEARCH("5",'Model output'!G42))))), "lateral", "central"))</f>
        <v/>
      </c>
      <c r="H43" t="str">
        <f>IF('Model output'!H42="","negative", IF('Model output'!H42=" ", "negative", IF(ISNUMBER(SEARCH("lymph node",'Model output'!H42)),"negative","positive")))</f>
        <v>negative</v>
      </c>
      <c r="I43">
        <f>IF('Model output'!I42="","",IF(ISNUMBER('Model output'!I42),'Model output'!I42,1))</f>
        <v>0</v>
      </c>
      <c r="J43">
        <f>IF('Model output'!J42="","",IF(AND(ISNUMBER('Model output'!J42),'Model output'!J42&lt;=I43),'Model output'!J42,IF(ISNUMBER(SEARCH("0/",'Model output'!J42)),0,1)))</f>
        <v>0</v>
      </c>
      <c r="K43" t="str" cm="1">
        <f t="array" ref="K43">IF(COUNT(FIND({0,1,2,3,4,5,6,7,8,9},'Model output'!K42))&gt;0,'Model output'!K42,"")</f>
        <v/>
      </c>
      <c r="L43" s="8" t="str">
        <f t="shared" si="4"/>
        <v/>
      </c>
      <c r="M43" t="str" cm="1">
        <f t="array" ref="M43">IF(L43="","",IF(ISNUMBER(SEARCH("cm",L43)),MAX(VALUE(SUBSTITUTE(_xlfn.FILTERXML("&lt;t&gt;&lt;s&gt;"&amp;SUBSTITUTE(L43,",","&lt;/s&gt;&lt;s&gt;")&amp;"&lt;/s&gt;&lt;/t&gt;","//s"),"cm",""))),MAX(VALUE(SUBSTITUTE(_xlfn.FILTERXML("&lt;t&gt;&lt;s&gt;"&amp;SUBSTITUTE(L43,",","&lt;/s&gt;&lt;s&gt;")&amp;"&lt;/s&gt;&lt;/t&gt;","//s"),"mm","")))/10))</f>
        <v/>
      </c>
      <c r="N43" t="str">
        <f>IF('Model output'!L42="","",'Model output'!L42)</f>
        <v>Papillary</v>
      </c>
      <c r="O43" t="str">
        <f>IF('Model output'!M42="","",'Model output'!M42)</f>
        <v>follicular and solid</v>
      </c>
      <c r="P43" t="str">
        <f>IF('Model output'!N42="","",'Model output'!N42)</f>
        <v>3.0 cm</v>
      </c>
      <c r="Q43" t="str">
        <f t="shared" si="11"/>
        <v>3.0cm</v>
      </c>
      <c r="R43" cm="1">
        <f t="array" ref="R43">IF(Q43="","",IF(ISNUMBER(SEARCH("cm",Q43)),MAX(VALUE(SUBSTITUTE(_xlfn.FILTERXML("&lt;t&gt;&lt;s&gt;"&amp;SUBSTITUTE(Q43,",","&lt;/s&gt;&lt;s&gt;")&amp;"&lt;/s&gt;&lt;/t&gt;","//s"),"cm",""))),IF(ISNUMBER(SEARCH("mm",Q43)), MAX(VALUE(SUBSTITUTE(_xlfn.FILTERXML("&lt;t&gt;&lt;s&gt;"&amp;SUBSTITUTE(Q43,",","&lt;/s&gt;&lt;s&gt;")&amp;"&lt;/s&gt;&lt;/t&gt;","//s"),"mm","")))/10, MAX(VALUE(_xlfn.FILTERXML("&lt;t&gt;&lt;s&gt;"&amp;SUBSTITUTE(Q43,",","&lt;/s&gt;&lt;s&gt;")&amp;"&lt;/s&gt;&lt;/t&gt;","//s"))))))</f>
        <v>3</v>
      </c>
      <c r="S43" t="str">
        <f>IF(OR('Model output'!P42="",ISNUMBER(SEARCH("Not identified", 'Model output'!P42)),ISNUMBER(SEARCH("Absent",'Model output'!P42)),AND(ISNUMBER(SEARCH("No",'Model output'!P42)),NOT(ISNUMBER(SEARCH("diagnostic",'Model output'!P42)))),ISNUMBER(SEARCH("Negative",'Model output'!P42))),"negative","positive")</f>
        <v>positive</v>
      </c>
      <c r="T43">
        <f>IF('Model output'!O42="","",'Model output'!O42)</f>
        <v>2</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f>
        <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positive</v>
      </c>
      <c r="X43" s="15" t="str">
        <f>IF('Model output'!S42="","",'Model output'!S42)</f>
        <v>Not identified</v>
      </c>
      <c r="Y43" t="str">
        <f>IF(OR('Model output'!S42="",ISNUMBER(SEARCH("Absent",'Model output'!S42)),ISNUMBER(SEARCH("Not identified",'Model output'!S42)),AND(ISNUMBER(SEARCH("No",'Model output'!S42)),NOT(ISNUMBER(SEARCH("carcinoma",'Model output'!S42)))),ISNUMBER(SEARCH("no extension",'Model output'!S42)),ISNUMBER(SEARCH("negative",'Model output'!S42))),"negative",IF(Z43="positive","gETE", "positive"))</f>
        <v>negative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output'!T42="","",IF('Model output'!T42="Not mentioned", "No", "Yes"))</f>
        <v/>
      </c>
      <c r="AB43" t="str">
        <f>IF(AA43&lt;&gt;"Yes","",IF(OR('Model output'!U42="",ISNUMBER(SEARCH("Not identified",'Model output'!U42))),"",'Model output'!U42))</f>
        <v/>
      </c>
      <c r="AC43" s="9" t="str">
        <f>IF(OR('Model output'!V42="", AND(ISERROR(SEARCH("Positive",'Model output'!V42)), ISNUMBER(SEARCH("Negative",'Model output'!V42))), ISNUMBER(SEARCH("Uninvolved",'Model output'!V42)), ISNUMBER(SEARCH("Free",'Model output'!V42)), ISNUMBER(SEARCH("1 mm",'Model output'!V42)), ISNUMBER(SEARCH("1.0 mm",'Model output'!V42)), ISNUMBER(SEARCH("0.01 cm",'Model output'!V42)), ISNUMBER(SEARCH("0.1 CM",'Model output'!V42)), ISNUMBER(SEARCH("less than 0.2 mm",'Model output'!V42)), ISNUMBER(SEARCH("less than 0.5 mm",'Model output'!V42)), ISNUMBER(SEARCH("very close",'Model output'!V42)), ISNUMBER(SEARCH("not involved",'Model output'!V42)), ISNUMBER(SEARCH("no involvement",'Model output'!V42)), ISNUMBER(SEARCH("abut",'Model output'!V42)), AND(ISNUMBER(SEARCH("No",'Model output'!V42)),NOT(ISNUMBER(SEARCH("noted",'Model output'!V42))),NOT(ISNUMBER(SEARCH("carcinoma",'Model output'!V42))))), "negative", "positive")</f>
        <v>positive</v>
      </c>
      <c r="AE43" s="30"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cribriform",O43,1)),ISNUMBER(SEARCH("diffuse",O43,1)),ISNUMBER(SEARCH("columnar",O43,1)),ISNUMBER(SEARCH("solid",O43,1)),ISNUMBER(SEARCH("tall",N43,1)),ISNUMBER(SEARCH("hobnail",N43,1)),ISNUMBER(SEARCH("cribriform",N43,1)),ISNUMBER(SEARCH("diffuse",N43,1)),ISNUMBER(SEARCH("columnar",N43,1)),ISNUMBER(SEARCH("solid",N43,1)),AND(ISNUMBER(SEARCH("papillary",N43,1)),S43="positive"),AND(ISNUMBER(J43),J43&gt;=5,M43=""),AND(AND(ISNUMBER(J43),J43&gt;=5),AND(ISNUMBER(M43),M43&gt;=1)),AND(ISNUMBER(SERACH("papillary",N43)),OR(Y43="positive",Z43="positive"), ISNUMBER(SEARCH("BRAF",AB43)))),"intermediate","low"))</f>
        <v>high</v>
      </c>
      <c r="AF43" s="31" t="str">
        <f t="shared" si="1"/>
        <v>2</v>
      </c>
      <c r="AG43" s="31" t="str">
        <f t="shared" si="2"/>
        <v>0</v>
      </c>
      <c r="AH43" s="31" t="str">
        <f t="shared" si="5"/>
        <v>0</v>
      </c>
      <c r="AI43" s="36" t="str">
        <f t="shared" si="6"/>
        <v>I</v>
      </c>
      <c r="AJ43" s="30" t="s">
        <v>814</v>
      </c>
      <c r="AK43" s="37" t="s">
        <v>929</v>
      </c>
      <c r="AL43" s="37" t="s">
        <v>930</v>
      </c>
      <c r="AM43" s="37" t="s">
        <v>930</v>
      </c>
      <c r="AN43" s="31" t="s">
        <v>79</v>
      </c>
      <c r="AO43" s="30">
        <f t="shared" si="7"/>
        <v>1</v>
      </c>
      <c r="AP43" s="37">
        <f t="shared" si="8"/>
        <v>1</v>
      </c>
      <c r="AQ43" s="37">
        <f t="shared" si="9"/>
        <v>1</v>
      </c>
      <c r="AR43" s="37">
        <f t="shared" si="10"/>
        <v>1</v>
      </c>
      <c r="AS43" s="36">
        <f t="shared" si="3"/>
        <v>1</v>
      </c>
      <c r="AT43" s="1"/>
    </row>
    <row r="44" spans="1:46">
      <c r="A44" t="str">
        <f>'Model output'!A43</f>
        <v>TCGA-DE-A4MA</v>
      </c>
      <c r="B44" s="43">
        <v>52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3</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
      </c>
      <c r="F44" t="str">
        <f t="shared" si="0"/>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output'!G43)),AND(ISNUMBER(SEARCH("level",'Model output'!G43)),OR(,ISNUMBER(SEARCH("II",'Model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output'!G43)),AND(ISNUMBER(SEARCH("V ",'Model output'!G43)),NOT(ISNUMBER(SEARCH("VI",'Model output'!G43)))),ISNUMBER(SEARCH("five",'Model output'!G43)),ISNUMBER(SEARCH("5",'Model output'!G43))))), "lateral", "central"))</f>
        <v>central</v>
      </c>
      <c r="H44" t="str">
        <f>IF('Model output'!H43="","negative", IF('Model output'!H43=" ", "negative", IF(ISNUMBER(SEARCH("lymph node",'Model output'!H43)),"negative","positive")))</f>
        <v>negative</v>
      </c>
      <c r="I44">
        <f>IF('Model output'!I43="","",IF(ISNUMBER('Model output'!I43),'Model output'!I43,1))</f>
        <v>8</v>
      </c>
      <c r="J44">
        <f>IF('Model output'!J43="","",IF(AND(ISNUMBER('Model output'!J43),'Model output'!J43&lt;=I44),'Model output'!J43,IF(ISNUMBER(SEARCH("0/",'Model output'!J43)),0,1)))</f>
        <v>7</v>
      </c>
      <c r="K44" t="str" cm="1">
        <f t="array" ref="K44">IF(COUNT(FIND({0,1,2,3,4,5,6,7,8,9},'Model output'!K43))&gt;0,'Model output'!K43,"")</f>
        <v>4 mm</v>
      </c>
      <c r="L44" s="8" t="str">
        <f t="shared" si="4"/>
        <v>4mm</v>
      </c>
      <c r="M44" cm="1">
        <f t="array" ref="M44">IF(L44="","",IF(ISNUMBER(SEARCH("cm",L44)),MAX(VALUE(SUBSTITUTE(_xlfn.FILTERXML("&lt;t&gt;&lt;s&gt;"&amp;SUBSTITUTE(L44,",","&lt;/s&gt;&lt;s&gt;")&amp;"&lt;/s&gt;&lt;/t&gt;","//s"),"cm",""))),MAX(VALUE(SUBSTITUTE(_xlfn.FILTERXML("&lt;t&gt;&lt;s&gt;"&amp;SUBSTITUTE(L44,",","&lt;/s&gt;&lt;s&gt;")&amp;"&lt;/s&gt;&lt;/t&gt;","//s"),"mm","")))/10))</f>
        <v>0.4</v>
      </c>
      <c r="N44" t="str">
        <f>IF('Model output'!L43="","",'Model output'!L43)</f>
        <v>Papillary</v>
      </c>
      <c r="O44" t="str">
        <f>IF('Model output'!M43="","",'Model output'!M43)</f>
        <v>usual type, with focal oncocytic cytoplasmic features</v>
      </c>
      <c r="P44" t="str">
        <f>IF('Model output'!N43="","",'Model output'!N43)</f>
        <v>4.2 cm</v>
      </c>
      <c r="Q44" t="str">
        <f t="shared" si="11"/>
        <v>4.2cm</v>
      </c>
      <c r="R44" cm="1">
        <f t="array" ref="R44">IF(Q44="","",IF(ISNUMBER(SEARCH("cm",Q44)),MAX(VALUE(SUBSTITUTE(_xlfn.FILTERXML("&lt;t&gt;&lt;s&gt;"&amp;SUBSTITUTE(Q44,",","&lt;/s&gt;&lt;s&gt;")&amp;"&lt;/s&gt;&lt;/t&gt;","//s"),"cm",""))),IF(ISNUMBER(SEARCH("mm",Q44)), MAX(VALUE(SUBSTITUTE(_xlfn.FILTERXML("&lt;t&gt;&lt;s&gt;"&amp;SUBSTITUTE(Q44,",","&lt;/s&gt;&lt;s&gt;")&amp;"&lt;/s&gt;&lt;/t&gt;","//s"),"mm","")))/10, MAX(VALUE(_xlfn.FILTERXML("&lt;t&gt;&lt;s&gt;"&amp;SUBSTITUTE(Q44,",","&lt;/s&gt;&lt;s&gt;")&amp;"&lt;/s&gt;&lt;/t&gt;","//s"))))))</f>
        <v>4.2</v>
      </c>
      <c r="S44" t="str">
        <f>IF(OR('Model output'!P43="",ISNUMBER(SEARCH("Not identified", 'Model output'!P43)),ISNUMBER(SEARCH("Absent",'Model output'!P43)),AND(ISNUMBER(SEARCH("No",'Model output'!P43)),NOT(ISNUMBER(SEARCH("diagnostic",'Model output'!P43)))),ISNUMBER(SEARCH("Negative",'Model output'!P43))),"negative","positive")</f>
        <v>positive</v>
      </c>
      <c r="T44">
        <f>IF('Model output'!O43="","",'Model output'!O43)</f>
        <v>1</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f>
        <v>Extensive</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extensive</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positive</v>
      </c>
      <c r="X44" s="15" t="str">
        <f>IF('Model output'!S43="","",'Model output'!S43)</f>
        <v>Focus suspicious for extra thyroidal involvement of adipose tissue</v>
      </c>
      <c r="Y44" t="str">
        <f>IF(OR('Model output'!S43="",ISNUMBER(SEARCH("Absent",'Model output'!S43)),ISNUMBER(SEARCH("Not identified",'Model output'!S43)),AND(ISNUMBER(SEARCH("No",'Model output'!S43)),NOT(ISNUMBER(SEARCH("carcinoma",'Model output'!S43)))),ISNUMBER(SEARCH("no extension",'Model output'!S43)),ISNUMBER(SEARCH("negative",'Model output'!S43))),"negative",IF(Z44="positive","gETE", "positive"))</f>
        <v>positive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output'!T43="","",IF('Model output'!T43="Not mentioned", "No", "Yes"))</f>
        <v/>
      </c>
      <c r="AB44" t="str">
        <f>IF(AA44&lt;&gt;"Yes","",IF(OR('Model output'!U43="",ISNUMBER(SEARCH("Not identified",'Model output'!U43))),"",'Model output'!U43))</f>
        <v/>
      </c>
      <c r="AC44" s="9" t="str">
        <f>IF(OR('Model output'!V43="", AND(ISERROR(SEARCH("Positive",'Model output'!V43)), ISNUMBER(SEARCH("Negative",'Model output'!V43))), ISNUMBER(SEARCH("Uninvolved",'Model output'!V43)), ISNUMBER(SEARCH("Free",'Model output'!V43)), ISNUMBER(SEARCH("1 mm",'Model output'!V43)), ISNUMBER(SEARCH("1.0 mm",'Model output'!V43)), ISNUMBER(SEARCH("0.01 cm",'Model output'!V43)), ISNUMBER(SEARCH("0.1 CM",'Model output'!V43)), ISNUMBER(SEARCH("less than 0.2 mm",'Model output'!V43)), ISNUMBER(SEARCH("less than 0.5 mm",'Model output'!V43)), ISNUMBER(SEARCH("very close",'Model output'!V43)), ISNUMBER(SEARCH("not involved",'Model output'!V43)), ISNUMBER(SEARCH("no involvement",'Model output'!V43)), ISNUMBER(SEARCH("abut",'Model output'!V43)), AND(ISNUMBER(SEARCH("No",'Model output'!V43)),NOT(ISNUMBER(SEARCH("noted",'Model output'!V43))),NOT(ISNUMBER(SEARCH("carcinoma",'Model output'!V43))))), "negative", "positive")</f>
        <v>negative</v>
      </c>
      <c r="AE44" s="30" t="str" cm="1">
        <f t="array" aca="1" ref="AE44" ca="1">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cribriform",O44,1)),ISNUMBER(SEARCH("diffuse",O44,1)),ISNUMBER(SEARCH("columnar",O44,1)),ISNUMBER(SEARCH("solid",O44,1)),ISNUMBER(SEARCH("tall",N44,1)),ISNUMBER(SEARCH("hobnail",N44,1)),ISNUMBER(SEARCH("cribriform",N44,1)),ISNUMBER(SEARCH("diffuse",N44,1)),ISNUMBER(SEARCH("columnar",N44,1)),ISNUMBER(SEARCH("solid",N44,1)),AND(ISNUMBER(SEARCH("papillary",N44,1)),S44="positive"),AND(ISNUMBER(J44),J44&gt;=5,M44=""),AND(AND(ISNUMBER(J44),J44&gt;=5),AND(ISNUMBER(M44),M44&gt;=1)),AND(ISNUMBER(SERACH("papillary",N44)),OR(Y44="positive",Z44="positive"), ISNUMBER(SEARCH("BRAF",AB44)))),"intermediate","low"))</f>
        <v>intermediate</v>
      </c>
      <c r="AF44" s="31" t="str">
        <f t="shared" si="1"/>
        <v>3a</v>
      </c>
      <c r="AG44" s="31" t="str">
        <f t="shared" si="2"/>
        <v>1a</v>
      </c>
      <c r="AH44" s="31" t="str">
        <f t="shared" si="5"/>
        <v>0</v>
      </c>
      <c r="AI44" s="36" t="str">
        <f t="shared" si="6"/>
        <v>I</v>
      </c>
      <c r="AJ44" s="30" t="s">
        <v>816</v>
      </c>
      <c r="AK44" s="37" t="s">
        <v>932</v>
      </c>
      <c r="AL44" s="37" t="s">
        <v>931</v>
      </c>
      <c r="AM44" s="37" t="s">
        <v>930</v>
      </c>
      <c r="AN44" s="31" t="s">
        <v>79</v>
      </c>
      <c r="AO44" s="30">
        <f t="shared" ca="1" si="7"/>
        <v>1</v>
      </c>
      <c r="AP44" s="37">
        <f t="shared" si="8"/>
        <v>1</v>
      </c>
      <c r="AQ44" s="37">
        <f t="shared" si="9"/>
        <v>1</v>
      </c>
      <c r="AR44" s="37">
        <f t="shared" si="10"/>
        <v>1</v>
      </c>
      <c r="AS44" s="36">
        <f t="shared" si="3"/>
        <v>1</v>
      </c>
      <c r="AT44" s="1"/>
    </row>
    <row r="45" spans="1:46">
      <c r="A45" t="str">
        <f>'Model output'!A44</f>
        <v>TCGA-DE-A4MC</v>
      </c>
      <c r="B45" s="43">
        <v>43</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3</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1b</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
      </c>
      <c r="F45" t="str">
        <f>IF(OR(G45&lt;&gt;"",AND(J45&lt;&gt;"",ISNUMBER(J45),J45&gt;0),AND(M45&lt;&gt;"",M45&gt;0)),"positive","negative")</f>
        <v>positive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output'!G44)),AND(ISNUMBER(SEARCH("level",'Model output'!G44)),OR(,ISNUMBER(SEARCH("II",'Model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output'!G44)),AND(ISNUMBER(SEARCH("V ",'Model output'!G44)),NOT(ISNUMBER(SEARCH("VI",'Model output'!G44)))),ISNUMBER(SEARCH("five",'Model output'!G44)),ISNUMBER(SEARCH("5",'Model output'!G44))))), "lateral", "central"))</f>
        <v>lateral</v>
      </c>
      <c r="H45" t="str">
        <f>IF('Model output'!H44="","negative", IF('Model output'!H44=" ", "negative", IF(ISNUMBER(SEARCH("lymph node",'Model output'!H44)),"negative","positive")))</f>
        <v>negative</v>
      </c>
      <c r="I45">
        <f>IF('Model output'!I44="","",IF(ISNUMBER('Model output'!I44),'Model output'!I44,1))</f>
        <v>1</v>
      </c>
      <c r="J45">
        <f>IF('Model output'!J44="","",IF(AND(ISNUMBER('Model output'!J44),'Model output'!J44&lt;=I45),'Model output'!J44,IF(ISNUMBER(SEARCH("0/",'Model output'!J44)),0,1)))</f>
        <v>1</v>
      </c>
      <c r="K45" t="str" cm="1">
        <f t="array" ref="K45">IF(COUNT(FIND({0,1,2,3,4,5,6,7,8,9},'Model output'!K44))&gt;0,'Model output'!K44,"")</f>
        <v>7mm</v>
      </c>
      <c r="L45" s="8" t="str">
        <f t="shared" si="4"/>
        <v>7mm</v>
      </c>
      <c r="M45" cm="1">
        <f t="array" ref="M45">IF(L45="","",IF(ISNUMBER(SEARCH("cm",L45)),MAX(VALUE(SUBSTITUTE(_xlfn.FILTERXML("&lt;t&gt;&lt;s&gt;"&amp;SUBSTITUTE(L45,",","&lt;/s&gt;&lt;s&gt;")&amp;"&lt;/s&gt;&lt;/t&gt;","//s"),"cm",""))),MAX(VALUE(SUBSTITUTE(_xlfn.FILTERXML("&lt;t&gt;&lt;s&gt;"&amp;SUBSTITUTE(L45,",","&lt;/s&gt;&lt;s&gt;")&amp;"&lt;/s&gt;&lt;/t&gt;","//s"),"mm","")))/10))</f>
        <v>0.7</v>
      </c>
      <c r="N45" t="str">
        <f>IF('Model output'!L44="","",'Model output'!L44)</f>
        <v>papillary</v>
      </c>
      <c r="O45" t="str">
        <f>IF('Model output'!M44="","",'Model output'!M44)</f>
        <v/>
      </c>
      <c r="P45" t="str">
        <f>IF('Model output'!N44="","",'Model output'!N44)</f>
        <v>2.8 x 1.9 x 1.7 cm</v>
      </c>
      <c r="Q45" t="str">
        <f t="shared" si="11"/>
        <v>2.8,1.9,1.7cm</v>
      </c>
      <c r="R45" cm="1">
        <f t="array" ref="R45">IF(Q45="","",IF(ISNUMBER(SEARCH("cm",Q45)),MAX(VALUE(SUBSTITUTE(_xlfn.FILTERXML("&lt;t&gt;&lt;s&gt;"&amp;SUBSTITUTE(Q45,",","&lt;/s&gt;&lt;s&gt;")&amp;"&lt;/s&gt;&lt;/t&gt;","//s"),"cm",""))),IF(ISNUMBER(SEARCH("mm",Q45)), MAX(VALUE(SUBSTITUTE(_xlfn.FILTERXML("&lt;t&gt;&lt;s&gt;"&amp;SUBSTITUTE(Q45,",","&lt;/s&gt;&lt;s&gt;")&amp;"&lt;/s&gt;&lt;/t&gt;","//s"),"mm","")))/10, MAX(VALUE(_xlfn.FILTERXML("&lt;t&gt;&lt;s&gt;"&amp;SUBSTITUTE(Q45,",","&lt;/s&gt;&lt;s&gt;")&amp;"&lt;/s&gt;&lt;/t&gt;","//s"))))))</f>
        <v>2.8</v>
      </c>
      <c r="S45" t="str">
        <f>IF(OR('Model output'!P44="",ISNUMBER(SEARCH("Not identified", 'Model output'!P44)),ISNUMBER(SEARCH("Absent",'Model output'!P44)),AND(ISNUMBER(SEARCH("No",'Model output'!P44)),NOT(ISNUMBER(SEARCH("diagnostic",'Model output'!P44)))),ISNUMBER(SEARCH("Negative",'Model output'!P44))),"negative","positive")</f>
        <v>negative</v>
      </c>
      <c r="T45">
        <f>IF('Model output'!O44="","",'Model output'!O44)</f>
        <v>1</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positive</v>
      </c>
      <c r="X45" s="15" t="str">
        <f>IF('Model output'!S44="","",'Model output'!S44)</f>
        <v>present (A1, A3)</v>
      </c>
      <c r="Y45" t="str">
        <f>IF(OR('Model output'!S44="",ISNUMBER(SEARCH("Absent",'Model output'!S44)),ISNUMBER(SEARCH("Not identified",'Model output'!S44)),AND(ISNUMBER(SEARCH("No",'Model output'!S44)),NOT(ISNUMBER(SEARCH("carcinoma",'Model output'!S44)))),ISNUMBER(SEARCH("no extension",'Model output'!S44)),ISNUMBER(SEARCH("negative",'Model output'!S44))),"negative",IF(Z45="positive","gETE", "positive"))</f>
        <v>positive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output'!T44="","",IF('Model output'!T44="Not mentioned", "No", "Yes"))</f>
        <v/>
      </c>
      <c r="AB45" t="str">
        <f>IF(AA45&lt;&gt;"Yes","",IF(OR('Model output'!U44="",ISNUMBER(SEARCH("Not identified",'Model output'!U44))),"",'Model output'!U44))</f>
        <v/>
      </c>
      <c r="AC45" s="9" t="str">
        <f>IF(OR('Model output'!V44="", AND(ISERROR(SEARCH("Positive",'Model output'!V44)), ISNUMBER(SEARCH("Negative",'Model output'!V44))), ISNUMBER(SEARCH("Uninvolved",'Model output'!V44)), ISNUMBER(SEARCH("Free",'Model output'!V44)), ISNUMBER(SEARCH("1 mm",'Model output'!V44)), ISNUMBER(SEARCH("1.0 mm",'Model output'!V44)), ISNUMBER(SEARCH("0.01 cm",'Model output'!V44)), ISNUMBER(SEARCH("0.1 CM",'Model output'!V44)), ISNUMBER(SEARCH("less than 0.2 mm",'Model output'!V44)), ISNUMBER(SEARCH("less than 0.5 mm",'Model output'!V44)), ISNUMBER(SEARCH("very close",'Model output'!V44)), ISNUMBER(SEARCH("not involved",'Model output'!V44)), ISNUMBER(SEARCH("no involvement",'Model output'!V44)), ISNUMBER(SEARCH("abut",'Model output'!V44)), AND(ISNUMBER(SEARCH("No",'Model output'!V44)),NOT(ISNUMBER(SEARCH("noted",'Model output'!V44))),NOT(ISNUMBER(SEARCH("carcinoma",'Model output'!V44))))), "negative", "positive")</f>
        <v>negative</v>
      </c>
      <c r="AE45" s="30"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cribriform",O45,1)),ISNUMBER(SEARCH("diffuse",O45,1)),ISNUMBER(SEARCH("columnar",O45,1)),ISNUMBER(SEARCH("solid",O45,1)),ISNUMBER(SEARCH("tall",N45,1)),ISNUMBER(SEARCH("hobnail",N45,1)),ISNUMBER(SEARCH("cribriform",N45,1)),ISNUMBER(SEARCH("diffuse",N45,1)),ISNUMBER(SEARCH("columnar",N45,1)),ISNUMBER(SEARCH("solid",N45,1)),AND(ISNUMBER(SEARCH("papillary",N45,1)),S45="positive"),AND(ISNUMBER(J45),J45&gt;=5,M45=""),AND(AND(ISNUMBER(J45),J45&gt;=5),AND(ISNUMBER(M45),M45&gt;=1)),AND(ISNUMBER(SERACH("papillary",N45)),OR(Y45="positive",Z45="positive"), ISNUMBER(SEARCH("BRAF",AB45)))),"intermediate","low"))</f>
        <v>intermediate</v>
      </c>
      <c r="AF45" s="31" t="str">
        <f t="shared" si="1"/>
        <v>2</v>
      </c>
      <c r="AG45" s="31" t="str">
        <f t="shared" si="2"/>
        <v>1b</v>
      </c>
      <c r="AH45" s="31" t="str">
        <f t="shared" si="5"/>
        <v>0</v>
      </c>
      <c r="AI45" s="36" t="str">
        <f t="shared" si="6"/>
        <v>I</v>
      </c>
      <c r="AJ45" s="30" t="s">
        <v>816</v>
      </c>
      <c r="AK45" s="37" t="s">
        <v>929</v>
      </c>
      <c r="AL45" s="37" t="s">
        <v>926</v>
      </c>
      <c r="AM45" s="37" t="s">
        <v>927</v>
      </c>
      <c r="AN45" s="31" t="s">
        <v>79</v>
      </c>
      <c r="AO45" s="30">
        <f t="shared" ca="1" si="7"/>
        <v>1</v>
      </c>
      <c r="AP45" s="37">
        <f t="shared" si="8"/>
        <v>1</v>
      </c>
      <c r="AQ45" s="37">
        <f t="shared" si="9"/>
        <v>1</v>
      </c>
      <c r="AR45" s="37">
        <f t="shared" si="10"/>
        <v>1</v>
      </c>
      <c r="AS45" s="36">
        <f t="shared" si="3"/>
        <v>1</v>
      </c>
      <c r="AT45" s="1"/>
    </row>
    <row r="46" spans="1:46">
      <c r="A46" t="str">
        <f>'Model output'!A45</f>
        <v>TCGA-DE-A4MD</v>
      </c>
      <c r="B46" s="43">
        <v>71</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
      </c>
      <c r="F46" t="str">
        <f t="shared" ref="F46:F52" si="12">IF(OR(G46&lt;&gt;"",AND(J46&lt;&gt;"",ISNUMBER(J46),J46&gt;0),AND(M46&lt;&gt;"",M46&gt;0)),"positive","negative")</f>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output'!G45)),AND(ISNUMBER(SEARCH("level",'Model output'!G45)),OR(,ISNUMBER(SEARCH("II",'Model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output'!G45)),AND(ISNUMBER(SEARCH("V ",'Model output'!G45)),NOT(ISNUMBER(SEARCH("VI",'Model output'!G45)))),ISNUMBER(SEARCH("five",'Model output'!G45)),ISNUMBER(SEARCH("5",'Model output'!G45))))), "lateral", "central"))</f>
        <v>lateral</v>
      </c>
      <c r="H46" t="str">
        <f>IF('Model output'!H45="","negative", IF('Model output'!H45=" ", "negative", IF(ISNUMBER(SEARCH("lymph node",'Model output'!H45)),"negative","positive")))</f>
        <v>negative</v>
      </c>
      <c r="I46">
        <f>IF('Model output'!I45="","",IF(ISNUMBER('Model output'!I45),'Model output'!I45,1))</f>
        <v>41</v>
      </c>
      <c r="J46">
        <f>IF('Model output'!J45="","",IF(AND(ISNUMBER('Model output'!J45),'Model output'!J45&lt;=I46),'Model output'!J45,IF(ISNUMBER(SEARCH("0/",'Model output'!J45)),0,1)))</f>
        <v>9</v>
      </c>
      <c r="K46" t="str" cm="1">
        <f t="array" ref="K46">IF(COUNT(FIND({0,1,2,3,4,5,6,7,8,9},'Model output'!K45))&gt;0,'Model output'!K45,"")</f>
        <v>6.0 cm</v>
      </c>
      <c r="L46" s="8" t="str">
        <f t="shared" si="4"/>
        <v>6.0cm</v>
      </c>
      <c r="M46" cm="1">
        <f t="array" ref="M46">IF(L46="","",IF(ISNUMBER(SEARCH("cm",L46)),MAX(VALUE(SUBSTITUTE(_xlfn.FILTERXML("&lt;t&gt;&lt;s&gt;"&amp;SUBSTITUTE(L46,",","&lt;/s&gt;&lt;s&gt;")&amp;"&lt;/s&gt;&lt;/t&gt;","//s"),"cm",""))),MAX(VALUE(SUBSTITUTE(_xlfn.FILTERXML("&lt;t&gt;&lt;s&gt;"&amp;SUBSTITUTE(L46,",","&lt;/s&gt;&lt;s&gt;")&amp;"&lt;/s&gt;&lt;/t&gt;","//s"),"mm","")))/10))</f>
        <v>6</v>
      </c>
      <c r="N46" t="str">
        <f>IF('Model output'!L45="","",'Model output'!L45)</f>
        <v>papillary</v>
      </c>
      <c r="O46" t="str">
        <f>IF('Model output'!M45="","",'Model output'!M45)</f>
        <v/>
      </c>
      <c r="P46" t="str">
        <f>IF('Model output'!N45="","",'Model output'!N45)</f>
        <v>6.0 cm</v>
      </c>
      <c r="Q46" t="str">
        <f t="shared" si="11"/>
        <v>6.0cm</v>
      </c>
      <c r="R46" cm="1">
        <f t="array" ref="R46">IF(Q46="","",IF(ISNUMBER(SEARCH("cm",Q46)),MAX(VALUE(SUBSTITUTE(_xlfn.FILTERXML("&lt;t&gt;&lt;s&gt;"&amp;SUBSTITUTE(Q46,",","&lt;/s&gt;&lt;s&gt;")&amp;"&lt;/s&gt;&lt;/t&gt;","//s"),"cm",""))),IF(ISNUMBER(SEARCH("mm",Q46)), MAX(VALUE(SUBSTITUTE(_xlfn.FILTERXML("&lt;t&gt;&lt;s&gt;"&amp;SUBSTITUTE(Q46,",","&lt;/s&gt;&lt;s&gt;")&amp;"&lt;/s&gt;&lt;/t&gt;","//s"),"mm","")))/10, MAX(VALUE(_xlfn.FILTERXML("&lt;t&gt;&lt;s&gt;"&amp;SUBSTITUTE(Q46,",","&lt;/s&gt;&lt;s&gt;")&amp;"&lt;/s&gt;&lt;/t&gt;","//s"))))))</f>
        <v>6</v>
      </c>
      <c r="S46" t="str">
        <f>IF(OR('Model output'!P45="",ISNUMBER(SEARCH("Not identified", 'Model output'!P45)),ISNUMBER(SEARCH("Absent",'Model output'!P45)),AND(ISNUMBER(SEARCH("No",'Model output'!P45)),NOT(ISNUMBER(SEARCH("diagnostic",'Model output'!P45)))),ISNUMBER(SEARCH("Negative",'Model output'!P45))),"negative","positive")</f>
        <v>positive</v>
      </c>
      <c r="T46">
        <f>IF('Model output'!O45="","",'Model output'!O45)</f>
        <v>1</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f>
        <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negative</v>
      </c>
      <c r="X46" s="15" t="str">
        <f>IF('Model output'!S45="","",'Model output'!S45)</f>
        <v/>
      </c>
      <c r="Y46" t="str">
        <f>IF(OR('Model output'!S45="",ISNUMBER(SEARCH("Absent",'Model output'!S45)),ISNUMBER(SEARCH("Not identified",'Model output'!S45)),AND(ISNUMBER(SEARCH("No",'Model output'!S45)),NOT(ISNUMBER(SEARCH("carcinoma",'Model output'!S45)))),ISNUMBER(SEARCH("no extension",'Model output'!S45)),ISNUMBER(SEARCH("negative",'Model output'!S45))),"negative",IF(Z46="positive","gETE", "positive"))</f>
        <v>negative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output'!T45="","",IF('Model output'!T45="Not mentioned", "No", "Yes"))</f>
        <v/>
      </c>
      <c r="AB46" t="str">
        <f>IF(AA46&lt;&gt;"Yes","",IF(OR('Model output'!U45="",ISNUMBER(SEARCH("Not identified",'Model output'!U45))),"",'Model output'!U45))</f>
        <v/>
      </c>
      <c r="AC46" s="9" t="str">
        <f>IF(OR('Model output'!V45="", AND(ISERROR(SEARCH("Positive",'Model output'!V45)), ISNUMBER(SEARCH("Negative",'Model output'!V45))), ISNUMBER(SEARCH("Uninvolved",'Model output'!V45)), ISNUMBER(SEARCH("Free",'Model output'!V45)), ISNUMBER(SEARCH("1 mm",'Model output'!V45)), ISNUMBER(SEARCH("1.0 mm",'Model output'!V45)), ISNUMBER(SEARCH("0.01 cm",'Model output'!V45)), ISNUMBER(SEARCH("0.1 CM",'Model output'!V45)), ISNUMBER(SEARCH("less than 0.2 mm",'Model output'!V45)), ISNUMBER(SEARCH("less than 0.5 mm",'Model output'!V45)), ISNUMBER(SEARCH("very close",'Model output'!V45)), ISNUMBER(SEARCH("not involved",'Model output'!V45)), ISNUMBER(SEARCH("no involvement",'Model output'!V45)), ISNUMBER(SEARCH("abut",'Model output'!V45)), AND(ISNUMBER(SEARCH("No",'Model output'!V45)),NOT(ISNUMBER(SEARCH("noted",'Model output'!V45))),NOT(ISNUMBER(SEARCH("carcinoma",'Model output'!V45))))), "negative", "positive")</f>
        <v>negative</v>
      </c>
      <c r="AE46" s="30"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cribriform",O46,1)),ISNUMBER(SEARCH("diffuse",O46,1)),ISNUMBER(SEARCH("columnar",O46,1)),ISNUMBER(SEARCH("solid",O46,1)),ISNUMBER(SEARCH("tall",N46,1)),ISNUMBER(SEARCH("hobnail",N46,1)),ISNUMBER(SEARCH("cribriform",N46,1)),ISNUMBER(SEARCH("diffuse",N46,1)),ISNUMBER(SEARCH("columnar",N46,1)),ISNUMBER(SEARCH("solid",N46,1)),AND(ISNUMBER(SEARCH("papillary",N46,1)),S46="positive"),AND(ISNUMBER(J46),J46&gt;=5,M46=""),AND(AND(ISNUMBER(J46),J46&gt;=5),AND(ISNUMBER(M46),M46&gt;=1)),AND(ISNUMBER(SERACH("papillary",N46)),OR(Y46="positive",Z46="positive"), ISNUMBER(SEARCH("BRAF",AB46)))),"intermediate","low"))</f>
        <v>high</v>
      </c>
      <c r="AF46" s="31" t="str">
        <f t="shared" si="1"/>
        <v>3a</v>
      </c>
      <c r="AG46" s="31" t="str">
        <f t="shared" si="2"/>
        <v>1b</v>
      </c>
      <c r="AH46" s="31" t="str">
        <f t="shared" si="5"/>
        <v>0</v>
      </c>
      <c r="AI46" s="36" t="str">
        <f t="shared" si="6"/>
        <v>II</v>
      </c>
      <c r="AJ46" s="30" t="s">
        <v>814</v>
      </c>
      <c r="AK46" s="37" t="s">
        <v>932</v>
      </c>
      <c r="AL46" s="37" t="s">
        <v>926</v>
      </c>
      <c r="AM46" s="37" t="s">
        <v>930</v>
      </c>
      <c r="AN46" s="31" t="s">
        <v>928</v>
      </c>
      <c r="AO46" s="30">
        <f t="shared" si="7"/>
        <v>1</v>
      </c>
      <c r="AP46" s="37">
        <f t="shared" si="8"/>
        <v>1</v>
      </c>
      <c r="AQ46" s="37">
        <f t="shared" si="9"/>
        <v>1</v>
      </c>
      <c r="AR46" s="37">
        <f t="shared" si="10"/>
        <v>1</v>
      </c>
      <c r="AS46" s="36">
        <f t="shared" si="3"/>
        <v>1</v>
      </c>
      <c r="AT46" s="1"/>
    </row>
    <row r="47" spans="1:46">
      <c r="A47" t="str">
        <f>'Model output'!A46</f>
        <v>TCGA-DE-A69J</v>
      </c>
      <c r="B47" s="43">
        <v>34</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2</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x</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
      </c>
      <c r="F47" t="str">
        <f t="shared" si="12"/>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output'!G46)),AND(ISNUMBER(SEARCH("level",'Model output'!G46)),OR(,ISNUMBER(SEARCH("II",'Model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output'!G46)),AND(ISNUMBER(SEARCH("V ",'Model output'!G46)),NOT(ISNUMBER(SEARCH("VI",'Model output'!G46)))),ISNUMBER(SEARCH("five",'Model output'!G46)),ISNUMBER(SEARCH("5",'Model output'!G46))))), "lateral", "central"))</f>
        <v/>
      </c>
      <c r="H47" t="str">
        <f>IF('Model output'!H46="","negative", IF('Model output'!H46=" ", "negative", IF(ISNUMBER(SEARCH("lymph node",'Model output'!H46)),"negative","positive")))</f>
        <v>negative</v>
      </c>
      <c r="I47">
        <f>IF('Model output'!I46="","",IF(ISNUMBER('Model output'!I46),'Model output'!I46,1))</f>
        <v>0</v>
      </c>
      <c r="J47">
        <f>IF('Model output'!J46="","",IF(AND(ISNUMBER('Model output'!J46),'Model output'!J46&lt;=I47),'Model output'!J46,IF(ISNUMBER(SEARCH("0/",'Model output'!J46)),0,1)))</f>
        <v>0</v>
      </c>
      <c r="K47" t="str" cm="1">
        <f t="array" ref="K47">IF(COUNT(FIND({0,1,2,3,4,5,6,7,8,9},'Model output'!K46))&gt;0,'Model output'!K46,"")</f>
        <v/>
      </c>
      <c r="L47" s="8" t="str">
        <f t="shared" si="4"/>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v>
      </c>
      <c r="O47" t="str">
        <f>IF('Model output'!M46="","",'Model output'!M46)</f>
        <v>multifocal</v>
      </c>
      <c r="P47" t="str">
        <f>IF('Model output'!N46="","",'Model output'!N46)</f>
        <v>2.5 cm</v>
      </c>
      <c r="Q47" t="str">
        <f t="shared" si="11"/>
        <v>2.5cm</v>
      </c>
      <c r="R47" cm="1">
        <f t="array" ref="R47">IF(Q47="","",IF(ISNUMBER(SEARCH("cm",Q47)),MAX(VALUE(SUBSTITUTE(_xlfn.FILTERXML("&lt;t&gt;&lt;s&gt;"&amp;SUBSTITUTE(Q47,",","&lt;/s&gt;&lt;s&gt;")&amp;"&lt;/s&gt;&lt;/t&gt;","//s"),"cm",""))),IF(ISNUMBER(SEARCH("mm",Q47)), MAX(VALUE(SUBSTITUTE(_xlfn.FILTERXML("&lt;t&gt;&lt;s&gt;"&amp;SUBSTITUTE(Q47,",","&lt;/s&gt;&lt;s&gt;")&amp;"&lt;/s&gt;&lt;/t&gt;","//s"),"mm","")))/10, MAX(VALUE(_xlfn.FILTERXML("&lt;t&gt;&lt;s&gt;"&amp;SUBSTITUTE(Q47,",","&lt;/s&gt;&lt;s&gt;")&amp;"&lt;/s&gt;&lt;/t&gt;","//s"))))))</f>
        <v>2.5</v>
      </c>
      <c r="S47" t="str">
        <f>IF(OR('Model output'!P46="",ISNUMBER(SEARCH("Not identified", 'Model output'!P46)),ISNUMBER(SEARCH("Absent",'Model output'!P46)),AND(ISNUMBER(SEARCH("No",'Model output'!P46)),NOT(ISNUMBER(SEARCH("diagnostic",'Model output'!P46)))),ISNUMBER(SEARCH("Negative",'Model output'!P46))),"negative","positive")</f>
        <v>negative</v>
      </c>
      <c r="T47">
        <f>IF('Model output'!O46="","",'Model output'!O46)</f>
        <v>2</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f>
        <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15" t="str">
        <f>IF('Model output'!S46="","",'Model output'!S46)</f>
        <v>not identified</v>
      </c>
      <c r="Y47" t="str">
        <f>IF(OR('Model output'!S46="",ISNUMBER(SEARCH("Absent",'Model output'!S46)),ISNUMBER(SEARCH("Not identified",'Model output'!S46)),AND(ISNUMBER(SEARCH("No",'Model output'!S46)),NOT(ISNUMBER(SEARCH("carcinoma",'Model output'!S46)))),ISNUMBER(SEARCH("no extension",'Model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output'!T46="","",IF('Model output'!T46="Not mentioned", "No", "Yes"))</f>
        <v/>
      </c>
      <c r="AB47" t="str">
        <f>IF(AA47&lt;&gt;"Yes","",IF(OR('Model output'!U46="",ISNUMBER(SEARCH("Not identified",'Model output'!U46))),"",'Model output'!U46))</f>
        <v/>
      </c>
      <c r="AC47" s="9" t="str">
        <f>IF(OR('Model output'!V46="", AND(ISERROR(SEARCH("Positive",'Model output'!V46)), ISNUMBER(SEARCH("Negative",'Model output'!V46))), ISNUMBER(SEARCH("Uninvolved",'Model output'!V46)), ISNUMBER(SEARCH("Free",'Model output'!V46)), ISNUMBER(SEARCH("1 mm",'Model output'!V46)), ISNUMBER(SEARCH("1.0 mm",'Model output'!V46)), ISNUMBER(SEARCH("0.01 cm",'Model output'!V46)), ISNUMBER(SEARCH("0.1 CM",'Model output'!V46)), ISNUMBER(SEARCH("less than 0.2 mm",'Model output'!V46)), ISNUMBER(SEARCH("less than 0.5 mm",'Model output'!V46)), ISNUMBER(SEARCH("very close",'Model output'!V46)), ISNUMBER(SEARCH("not involved",'Model output'!V46)), ISNUMBER(SEARCH("no involvement",'Model output'!V46)), ISNUMBER(SEARCH("abut",'Model output'!V46)), AND(ISNUMBER(SEARCH("No",'Model output'!V46)),NOT(ISNUMBER(SEARCH("noted",'Model output'!V46))),NOT(ISNUMBER(SEARCH("carcinoma",'Model output'!V46))))), "negative", "positive")</f>
        <v>negative</v>
      </c>
      <c r="AE47" s="30"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cribriform",O47,1)),ISNUMBER(SEARCH("diffuse",O47,1)),ISNUMBER(SEARCH("columnar",O47,1)),ISNUMBER(SEARCH("solid",O47,1)),ISNUMBER(SEARCH("tall",N47,1)),ISNUMBER(SEARCH("hobnail",N47,1)),ISNUMBER(SEARCH("cribriform",N47,1)),ISNUMBER(SEARCH("diffuse",N47,1)),ISNUMBER(SEARCH("columnar",N47,1)),ISNUMBER(SEARCH("solid",N47,1)),AND(ISNUMBER(SEARCH("papillary",N47,1)),S47="positive"),AND(ISNUMBER(J47),J47&gt;=5,M47=""),AND(AND(ISNUMBER(J47),J47&gt;=5),AND(ISNUMBER(M47),M47&gt;=1)),AND(ISNUMBER(SERACH("papillary",N47)),OR(Y47="positive",Z47="positive"), ISNUMBER(SEARCH("BRAF",AB47)))),"intermediate","low"))</f>
        <v>low</v>
      </c>
      <c r="AF47" s="31" t="str">
        <f t="shared" si="1"/>
        <v>2</v>
      </c>
      <c r="AG47" s="31" t="str">
        <f t="shared" si="2"/>
        <v>0</v>
      </c>
      <c r="AH47" s="31" t="str">
        <f t="shared" si="5"/>
        <v>0</v>
      </c>
      <c r="AI47" s="36" t="str">
        <f t="shared" si="6"/>
        <v>I</v>
      </c>
      <c r="AJ47" s="30" t="s">
        <v>815</v>
      </c>
      <c r="AK47" s="37" t="s">
        <v>929</v>
      </c>
      <c r="AL47" s="37" t="s">
        <v>930</v>
      </c>
      <c r="AM47" s="37" t="s">
        <v>930</v>
      </c>
      <c r="AN47" s="31" t="s">
        <v>79</v>
      </c>
      <c r="AO47" s="30">
        <f t="shared" ca="1" si="7"/>
        <v>1</v>
      </c>
      <c r="AP47" s="37">
        <f t="shared" si="8"/>
        <v>1</v>
      </c>
      <c r="AQ47" s="37">
        <f t="shared" si="9"/>
        <v>1</v>
      </c>
      <c r="AR47" s="37">
        <f t="shared" si="10"/>
        <v>1</v>
      </c>
      <c r="AS47" s="36">
        <f t="shared" si="3"/>
        <v>1</v>
      </c>
      <c r="AT47" s="1"/>
    </row>
    <row r="48" spans="1:46">
      <c r="A48" t="str">
        <f>'Model output'!A47</f>
        <v>TCGA-DJ-A13L</v>
      </c>
      <c r="B48" s="43">
        <v>85</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
      </c>
      <c r="F48" t="str">
        <f t="shared" si="12"/>
        <v>positive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output'!G47)),AND(ISNUMBER(SEARCH("level",'Model output'!G47)),OR(,ISNUMBER(SEARCH("II",'Model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output'!G47)),AND(ISNUMBER(SEARCH("V ",'Model output'!G47)),NOT(ISNUMBER(SEARCH("VI",'Model output'!G47)))),ISNUMBER(SEARCH("five",'Model output'!G47)),ISNUMBER(SEARCH("5",'Model output'!G47))))), "lateral", "central"))</f>
        <v/>
      </c>
      <c r="H48" t="str">
        <f>IF('Model output'!H47="","negative", IF('Model output'!H47=" ", "negative", IF(ISNUMBER(SEARCH("lymph node",'Model output'!H47)),"negative","positive")))</f>
        <v>negative</v>
      </c>
      <c r="I48">
        <f>IF('Model output'!I47="","",IF(ISNUMBER('Model output'!I47),'Model output'!I47,1))</f>
        <v>4</v>
      </c>
      <c r="J48">
        <f>IF('Model output'!J47="","",IF(AND(ISNUMBER('Model output'!J47),'Model output'!J47&lt;=I48),'Model output'!J47,IF(ISNUMBER(SEARCH("0/",'Model output'!J47)),0,1)))</f>
        <v>2</v>
      </c>
      <c r="K48" t="str" cm="1">
        <f t="array" ref="K48">IF(COUNT(FIND({0,1,2,3,4,5,6,7,8,9},'Model output'!K47))&gt;0,'Model output'!K47,"")</f>
        <v/>
      </c>
      <c r="L48" s="8" t="str">
        <f t="shared" si="4"/>
        <v/>
      </c>
      <c r="M48" t="str" cm="1">
        <f t="array" ref="M48">IF(L48="","",IF(ISNUMBER(SEARCH("cm",L48)),MAX(VALUE(SUBSTITUTE(_xlfn.FILTERXML("&lt;t&gt;&lt;s&gt;"&amp;SUBSTITUTE(L48,",","&lt;/s&gt;&lt;s&gt;")&amp;"&lt;/s&gt;&lt;/t&gt;","//s"),"cm",""))),MAX(VALUE(SUBSTITUTE(_xlfn.FILTERXML("&lt;t&gt;&lt;s&gt;"&amp;SUBSTITUTE(L48,",","&lt;/s&gt;&lt;s&gt;")&amp;"&lt;/s&gt;&lt;/t&gt;","//s"),"mm","")))/10))</f>
        <v/>
      </c>
      <c r="N48" t="str">
        <f>IF('Model output'!L47="","",'Model output'!L47)</f>
        <v>Papillary</v>
      </c>
      <c r="O48" t="str">
        <f>IF('Model output'!M47="","",'Model output'!M47)</f>
        <v>tall cell</v>
      </c>
      <c r="P48" t="str">
        <f>IF('Model output'!N47="","",'Model output'!N47)</f>
        <v>1.4 cm</v>
      </c>
      <c r="Q48" t="str">
        <f t="shared" si="11"/>
        <v>1.4cm</v>
      </c>
      <c r="R48" cm="1">
        <f t="array" ref="R48">IF(Q48="","",IF(ISNUMBER(SEARCH("cm",Q48)),MAX(VALUE(SUBSTITUTE(_xlfn.FILTERXML("&lt;t&gt;&lt;s&gt;"&amp;SUBSTITUTE(Q48,",","&lt;/s&gt;&lt;s&gt;")&amp;"&lt;/s&gt;&lt;/t&gt;","//s"),"cm",""))),IF(ISNUMBER(SEARCH("mm",Q48)), MAX(VALUE(SUBSTITUTE(_xlfn.FILTERXML("&lt;t&gt;&lt;s&gt;"&amp;SUBSTITUTE(Q48,",","&lt;/s&gt;&lt;s&gt;")&amp;"&lt;/s&gt;&lt;/t&gt;","//s"),"mm","")))/10, MAX(VALUE(_xlfn.FILTERXML("&lt;t&gt;&lt;s&gt;"&amp;SUBSTITUTE(Q48,",","&lt;/s&gt;&lt;s&gt;")&amp;"&lt;/s&gt;&lt;/t&gt;","//s"))))))</f>
        <v>1.4</v>
      </c>
      <c r="S48" t="str">
        <f>IF(OR('Model output'!P47="",ISNUMBER(SEARCH("Not identified", 'Model output'!P47)),ISNUMBER(SEARCH("Absent",'Model output'!P47)),AND(ISNUMBER(SEARCH("No",'Model output'!P47)),NOT(ISNUMBER(SEARCH("diagnostic",'Model output'!P47)))),ISNUMBER(SEARCH("Negative",'Model output'!P47))),"negative","positive")</f>
        <v>negative</v>
      </c>
      <c r="T48">
        <f>IF('Model output'!O47="","",'Model output'!O47)</f>
        <v>1</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f>
        <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15" t="str">
        <f>IF('Model output'!S47="","",'Model output'!S47)</f>
        <v>No definite extrathyroidal extension is noted</v>
      </c>
      <c r="Y48" t="str">
        <f>IF(OR('Model output'!S47="",ISNUMBER(SEARCH("Absent",'Model output'!S47)),ISNUMBER(SEARCH("Not identified",'Model output'!S47)),AND(ISNUMBER(SEARCH("No",'Model output'!S47)),NOT(ISNUMBER(SEARCH("carcinoma",'Model output'!S47)))),ISNUMBER(SEARCH("no extension",'Model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output'!T47="","",IF('Model output'!T47="Not mentioned", "No", "Yes"))</f>
        <v/>
      </c>
      <c r="AB48" t="str">
        <f>IF(AA48&lt;&gt;"Yes","",IF(OR('Model output'!U47="",ISNUMBER(SEARCH("Not identified",'Model output'!U47))),"",'Model output'!U47))</f>
        <v/>
      </c>
      <c r="AC48" s="9" t="str">
        <f>IF(OR('Model output'!V47="", AND(ISERROR(SEARCH("Positive",'Model output'!V47)), ISNUMBER(SEARCH("Negative",'Model output'!V47))), ISNUMBER(SEARCH("Uninvolved",'Model output'!V47)), ISNUMBER(SEARCH("Free",'Model output'!V47)), ISNUMBER(SEARCH("1 mm",'Model output'!V47)), ISNUMBER(SEARCH("1.0 mm",'Model output'!V47)), ISNUMBER(SEARCH("0.01 cm",'Model output'!V47)), ISNUMBER(SEARCH("0.1 CM",'Model output'!V47)), ISNUMBER(SEARCH("less than 0.2 mm",'Model output'!V47)), ISNUMBER(SEARCH("less than 0.5 mm",'Model output'!V47)), ISNUMBER(SEARCH("very close",'Model output'!V47)), ISNUMBER(SEARCH("not involved",'Model output'!V47)), ISNUMBER(SEARCH("no involvement",'Model output'!V47)), ISNUMBER(SEARCH("abut",'Model output'!V47)), AND(ISNUMBER(SEARCH("No",'Model output'!V47)),NOT(ISNUMBER(SEARCH("noted",'Model output'!V47))),NOT(ISNUMBER(SEARCH("carcinoma",'Model output'!V47))))), "negative", "positive")</f>
        <v>negative</v>
      </c>
      <c r="AE48" s="30"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cribriform",O48,1)),ISNUMBER(SEARCH("diffuse",O48,1)),ISNUMBER(SEARCH("columnar",O48,1)),ISNUMBER(SEARCH("solid",O48,1)),ISNUMBER(SEARCH("tall",N48,1)),ISNUMBER(SEARCH("hobnail",N48,1)),ISNUMBER(SEARCH("cribriform",N48,1)),ISNUMBER(SEARCH("diffuse",N48,1)),ISNUMBER(SEARCH("columnar",N48,1)),ISNUMBER(SEARCH("solid",N48,1)),AND(ISNUMBER(SEARCH("papillary",N48,1)),S48="positive"),AND(ISNUMBER(J48),J48&gt;=5,M48=""),AND(AND(ISNUMBER(J48),J48&gt;=5),AND(ISNUMBER(M48),M48&gt;=1)),AND(ISNUMBER(SERACH("papillary",N48)),OR(Y48="positive",Z48="positive"), ISNUMBER(SEARCH("BRAF",AB48)))),"intermediate","low"))</f>
        <v>intermediate</v>
      </c>
      <c r="AF48" s="31" t="str">
        <f t="shared" si="1"/>
        <v>1b</v>
      </c>
      <c r="AG48" s="31" t="str">
        <f t="shared" si="2"/>
        <v>1a</v>
      </c>
      <c r="AH48" s="31" t="str">
        <f t="shared" si="5"/>
        <v>0</v>
      </c>
      <c r="AI48" s="36" t="str">
        <f t="shared" si="6"/>
        <v>II</v>
      </c>
      <c r="AJ48" s="30" t="s">
        <v>816</v>
      </c>
      <c r="AK48" s="37" t="s">
        <v>926</v>
      </c>
      <c r="AL48" s="37" t="s">
        <v>930</v>
      </c>
      <c r="AM48" s="37" t="s">
        <v>930</v>
      </c>
      <c r="AN48" s="31" t="s">
        <v>79</v>
      </c>
      <c r="AO48" s="30">
        <f t="shared" ca="1" si="7"/>
        <v>1</v>
      </c>
      <c r="AP48" s="37">
        <f t="shared" si="8"/>
        <v>1</v>
      </c>
      <c r="AQ48" s="37">
        <f t="shared" si="9"/>
        <v>0</v>
      </c>
      <c r="AR48" s="37">
        <f t="shared" si="10"/>
        <v>1</v>
      </c>
      <c r="AS48" s="36">
        <f t="shared" si="3"/>
        <v>0</v>
      </c>
      <c r="AT48" s="1"/>
    </row>
    <row r="49" spans="1:46">
      <c r="A49" t="str">
        <f>'Model output'!A48</f>
        <v>TCGA-DJ-A13M</v>
      </c>
      <c r="B49" s="43">
        <v>28</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2</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0</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0</v>
      </c>
      <c r="F49" t="str">
        <f t="shared" si="12"/>
        <v>negative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output'!G48)),AND(ISNUMBER(SEARCH("level",'Model output'!G48)),OR(,ISNUMBER(SEARCH("II",'Model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output'!G48)),AND(ISNUMBER(SEARCH("V ",'Model output'!G48)),NOT(ISNUMBER(SEARCH("VI",'Model output'!G48)))),ISNUMBER(SEARCH("five",'Model output'!G48)),ISNUMBER(SEARCH("5",'Model output'!G48))))), "lateral", "central"))</f>
        <v/>
      </c>
      <c r="H49" t="str">
        <f>IF('Model output'!H48="","negative", IF('Model output'!H48=" ", "negative", IF(ISNUMBER(SEARCH("lymph node",'Model output'!H48)),"negative","positive")))</f>
        <v>negative</v>
      </c>
      <c r="I49">
        <f>IF('Model output'!I48="","",IF(ISNUMBER('Model output'!I48),'Model output'!I48,1))</f>
        <v>5</v>
      </c>
      <c r="J49">
        <f>IF('Model output'!J48="","",IF(AND(ISNUMBER('Model output'!J48),'Model output'!J48&lt;=I49),'Model output'!J48,IF(ISNUMBER(SEARCH("0/",'Model output'!J48)),0,1)))</f>
        <v>0</v>
      </c>
      <c r="K49" t="str" cm="1">
        <f t="array" ref="K49">IF(COUNT(FIND({0,1,2,3,4,5,6,7,8,9},'Model output'!K48))&gt;0,'Model output'!K48,"")</f>
        <v/>
      </c>
      <c r="L49" s="8" t="str">
        <f t="shared" si="4"/>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 carcinoma</v>
      </c>
      <c r="O49" t="str">
        <f>IF('Model output'!M48="","",'Model output'!M48)</f>
        <v>follicular variant</v>
      </c>
      <c r="P49" t="str">
        <f>IF('Model output'!N48="","",'Model output'!N48)</f>
        <v>2.0 cm</v>
      </c>
      <c r="Q49" t="str">
        <f t="shared" si="11"/>
        <v>2.0cm</v>
      </c>
      <c r="R49" cm="1">
        <f t="array" ref="R49">IF(Q49="","",IF(ISNUMBER(SEARCH("cm",Q49)),MAX(VALUE(SUBSTITUTE(_xlfn.FILTERXML("&lt;t&gt;&lt;s&gt;"&amp;SUBSTITUTE(Q49,",","&lt;/s&gt;&lt;s&gt;")&amp;"&lt;/s&gt;&lt;/t&gt;","//s"),"cm",""))),IF(ISNUMBER(SEARCH("mm",Q49)), MAX(VALUE(SUBSTITUTE(_xlfn.FILTERXML("&lt;t&gt;&lt;s&gt;"&amp;SUBSTITUTE(Q49,",","&lt;/s&gt;&lt;s&gt;")&amp;"&lt;/s&gt;&lt;/t&gt;","//s"),"mm","")))/10, MAX(VALUE(_xlfn.FILTERXML("&lt;t&gt;&lt;s&gt;"&amp;SUBSTITUTE(Q49,",","&lt;/s&gt;&lt;s&gt;")&amp;"&lt;/s&gt;&lt;/t&gt;","//s"))))))</f>
        <v>2</v>
      </c>
      <c r="S49" t="str">
        <f>IF(OR('Model output'!P48="",ISNUMBER(SEARCH("Not identified", 'Model output'!P48)),ISNUMBER(SEARCH("Absent",'Model output'!P48)),AND(ISNUMBER(SEARCH("No",'Model output'!P48)),NOT(ISNUMBER(SEARCH("diagnostic",'Model output'!P48)))),ISNUMBER(SEARCH("Negative",'Model output'!P48))),"negative","positive")</f>
        <v>negative</v>
      </c>
      <c r="T49">
        <f>IF('Model output'!O48="","",'Model output'!O48)</f>
        <v>2</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f>
        <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s="15" t="str">
        <f>IF('Model output'!S48="","",'Model output'!S48)</f>
        <v>Not Identified</v>
      </c>
      <c r="Y49" t="str">
        <f>IF(OR('Model output'!S48="",ISNUMBER(SEARCH("Absent",'Model output'!S48)),ISNUMBER(SEARCH("Not identified",'Model output'!S48)),AND(ISNUMBER(SEARCH("No",'Model output'!S48)),NOT(ISNUMBER(SEARCH("carcinoma",'Model output'!S48)))),ISNUMBER(SEARCH("no extension",'Model output'!S48)),ISNUMBER(SEARCH("negative",'Model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output'!T48="","",IF('Model output'!T48="Not mentioned", "No", "Yes"))</f>
        <v/>
      </c>
      <c r="AB49" t="str">
        <f>IF(AA49&lt;&gt;"Yes","",IF(OR('Model output'!U48="",ISNUMBER(SEARCH("Not identified",'Model output'!U48))),"",'Model output'!U48))</f>
        <v/>
      </c>
      <c r="AC49" s="9" t="str">
        <f>IF(OR('Model output'!V48="", AND(ISERROR(SEARCH("Positive",'Model output'!V48)), ISNUMBER(SEARCH("Negative",'Model output'!V48))), ISNUMBER(SEARCH("Uninvolved",'Model output'!V48)), ISNUMBER(SEARCH("Free",'Model output'!V48)), ISNUMBER(SEARCH("1 mm",'Model output'!V48)), ISNUMBER(SEARCH("1.0 mm",'Model output'!V48)), ISNUMBER(SEARCH("0.01 cm",'Model output'!V48)), ISNUMBER(SEARCH("0.1 CM",'Model output'!V48)), ISNUMBER(SEARCH("less than 0.2 mm",'Model output'!V48)), ISNUMBER(SEARCH("less than 0.5 mm",'Model output'!V48)), ISNUMBER(SEARCH("very close",'Model output'!V48)), ISNUMBER(SEARCH("not involved",'Model output'!V48)), ISNUMBER(SEARCH("no involvement",'Model output'!V48)), ISNUMBER(SEARCH("abut",'Model output'!V48)), AND(ISNUMBER(SEARCH("No",'Model output'!V48)),NOT(ISNUMBER(SEARCH("noted",'Model output'!V48))),NOT(ISNUMBER(SEARCH("carcinoma",'Model output'!V48))))), "negative", "positive")</f>
        <v>negative</v>
      </c>
      <c r="AE49" s="30"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cribriform",O49,1)),ISNUMBER(SEARCH("diffuse",O49,1)),ISNUMBER(SEARCH("columnar",O49,1)),ISNUMBER(SEARCH("solid",O49,1)),ISNUMBER(SEARCH("tall",N49,1)),ISNUMBER(SEARCH("hobnail",N49,1)),ISNUMBER(SEARCH("cribriform",N49,1)),ISNUMBER(SEARCH("diffuse",N49,1)),ISNUMBER(SEARCH("columnar",N49,1)),ISNUMBER(SEARCH("solid",N49,1)),AND(ISNUMBER(SEARCH("papillary",N49,1)),S49="positive"),AND(ISNUMBER(J49),J49&gt;=5,M49=""),AND(AND(ISNUMBER(J49),J49&gt;=5),AND(ISNUMBER(M49),M49&gt;=1)),AND(ISNUMBER(SERACH("papillary",N49)),OR(Y49="positive",Z49="positive"), ISNUMBER(SEARCH("BRAF",AB49)))),"intermediate","low"))</f>
        <v>low</v>
      </c>
      <c r="AF49" s="31" t="str">
        <f t="shared" si="1"/>
        <v>1b</v>
      </c>
      <c r="AG49" s="31" t="str">
        <f t="shared" si="2"/>
        <v>0</v>
      </c>
      <c r="AH49" s="31" t="str">
        <f t="shared" si="5"/>
        <v>0</v>
      </c>
      <c r="AI49" s="36" t="str">
        <f t="shared" si="6"/>
        <v>I</v>
      </c>
      <c r="AJ49" s="30" t="s">
        <v>815</v>
      </c>
      <c r="AK49" s="37" t="s">
        <v>926</v>
      </c>
      <c r="AL49" s="37" t="s">
        <v>927</v>
      </c>
      <c r="AM49" s="37" t="s">
        <v>930</v>
      </c>
      <c r="AN49" s="31" t="s">
        <v>79</v>
      </c>
      <c r="AO49" s="30">
        <f t="shared" ca="1" si="7"/>
        <v>1</v>
      </c>
      <c r="AP49" s="37">
        <f t="shared" si="8"/>
        <v>1</v>
      </c>
      <c r="AQ49" s="37">
        <f t="shared" si="9"/>
        <v>1</v>
      </c>
      <c r="AR49" s="37">
        <f t="shared" si="10"/>
        <v>1</v>
      </c>
      <c r="AS49" s="36">
        <f t="shared" si="3"/>
        <v>1</v>
      </c>
      <c r="AT49" s="1"/>
    </row>
    <row r="50" spans="1:46">
      <c r="A50" t="str">
        <f>'Model output'!A49</f>
        <v>TCGA-DJ-A13O</v>
      </c>
      <c r="B50" s="43">
        <v>56</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1</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0</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
      </c>
      <c r="F50" t="str">
        <f t="shared" si="12"/>
        <v>negative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output'!G49)),AND(ISNUMBER(SEARCH("level",'Model output'!G49)),OR(,ISNUMBER(SEARCH("II",'Model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output'!G49)),AND(ISNUMBER(SEARCH("V ",'Model output'!G49)),NOT(ISNUMBER(SEARCH("VI",'Model output'!G49)))),ISNUMBER(SEARCH("five",'Model output'!G49)),ISNUMBER(SEARCH("5",'Model output'!G49))))), "lateral", "central"))</f>
        <v/>
      </c>
      <c r="H50" t="str">
        <f>IF('Model output'!H49="","negative", IF('Model output'!H49=" ", "negative", IF(ISNUMBER(SEARCH("lymph node",'Model output'!H49)),"negative","positive")))</f>
        <v>negative</v>
      </c>
      <c r="I50">
        <f>IF('Model output'!I49="","",IF(ISNUMBER('Model output'!I49),'Model output'!I49,1))</f>
        <v>6</v>
      </c>
      <c r="J50">
        <f>IF('Model output'!J49="","",IF(AND(ISNUMBER('Model output'!J49),'Model output'!J49&lt;=I50),'Model output'!J49,IF(ISNUMBER(SEARCH("0/",'Model output'!J49)),0,1)))</f>
        <v>0</v>
      </c>
      <c r="K50" t="str" cm="1">
        <f t="array" ref="K50">IF(COUNT(FIND({0,1,2,3,4,5,6,7,8,9},'Model output'!K49))&gt;0,'Model output'!K49,"")</f>
        <v/>
      </c>
      <c r="L50" s="8" t="str">
        <f t="shared" si="4"/>
        <v/>
      </c>
      <c r="M50" t="str" cm="1">
        <f t="array" ref="M50">IF(L50="","",IF(ISNUMBER(SEARCH("cm",L50)),MAX(VALUE(SUBSTITUTE(_xlfn.FILTERXML("&lt;t&gt;&lt;s&gt;"&amp;SUBSTITUTE(L50,",","&lt;/s&gt;&lt;s&gt;")&amp;"&lt;/s&gt;&lt;/t&gt;","//s"),"cm",""))),MAX(VALUE(SUBSTITUTE(_xlfn.FILTERXML("&lt;t&gt;&lt;s&gt;"&amp;SUBSTITUTE(L50,",","&lt;/s&gt;&lt;s&gt;")&amp;"&lt;/s&gt;&lt;/t&gt;","//s"),"mm","")))/10))</f>
        <v/>
      </c>
      <c r="N50" t="str">
        <f>IF('Model output'!L49="","",'Model output'!L49)</f>
        <v>Papillary</v>
      </c>
      <c r="O50" t="str">
        <f>IF('Model output'!M49="","",'Model output'!M49)</f>
        <v>classical type with tall cell features</v>
      </c>
      <c r="P50" t="str">
        <f>IF('Model output'!N49="","",'Model output'!N49)</f>
        <v>1.1 cm</v>
      </c>
      <c r="Q50" t="str">
        <f t="shared" si="11"/>
        <v>1.1cm</v>
      </c>
      <c r="R50" cm="1">
        <f t="array" ref="R50">IF(Q50="","",IF(ISNUMBER(SEARCH("cm",Q50)),MAX(VALUE(SUBSTITUTE(_xlfn.FILTERXML("&lt;t&gt;&lt;s&gt;"&amp;SUBSTITUTE(Q50,",","&lt;/s&gt;&lt;s&gt;")&amp;"&lt;/s&gt;&lt;/t&gt;","//s"),"cm",""))),IF(ISNUMBER(SEARCH("mm",Q50)), MAX(VALUE(SUBSTITUTE(_xlfn.FILTERXML("&lt;t&gt;&lt;s&gt;"&amp;SUBSTITUTE(Q50,",","&lt;/s&gt;&lt;s&gt;")&amp;"&lt;/s&gt;&lt;/t&gt;","//s"),"mm","")))/10, MAX(VALUE(_xlfn.FILTERXML("&lt;t&gt;&lt;s&gt;"&amp;SUBSTITUTE(Q50,",","&lt;/s&gt;&lt;s&gt;")&amp;"&lt;/s&gt;&lt;/t&gt;","//s"))))))</f>
        <v>1.1000000000000001</v>
      </c>
      <c r="S50" t="str">
        <f>IF(OR('Model output'!P49="",ISNUMBER(SEARCH("Not identified", 'Model output'!P49)),ISNUMBER(SEARCH("Absent",'Model output'!P49)),AND(ISNUMBER(SEARCH("No",'Model output'!P49)),NOT(ISNUMBER(SEARCH("diagnostic",'Model output'!P49)))),ISNUMBER(SEARCH("Negative",'Model output'!P49))),"negative","positive")</f>
        <v>negative</v>
      </c>
      <c r="T50">
        <f>IF('Model output'!O49="","",'Model output'!O49)</f>
        <v>1</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15" t="str">
        <f>IF('Model output'!S49="","",'Model output'!S49)</f>
        <v>Not identified</v>
      </c>
      <c r="Y50" t="str">
        <f>IF(OR('Model output'!S49="",ISNUMBER(SEARCH("Absent",'Model output'!S49)),ISNUMBER(SEARCH("Not identified",'Model output'!S49)),AND(ISNUMBER(SEARCH("No",'Model output'!S49)),NOT(ISNUMBER(SEARCH("carcinoma",'Model output'!S49)))),ISNUMBER(SEARCH("no extension",'Model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output'!T49="","",IF('Model output'!T49="Not mentioned", "No", "Yes"))</f>
        <v/>
      </c>
      <c r="AB50" t="str">
        <f>IF(AA50&lt;&gt;"Yes","",IF(OR('Model output'!U49="",ISNUMBER(SEARCH("Not identified",'Model output'!U49))),"",'Model output'!U49))</f>
        <v/>
      </c>
      <c r="AC50" s="9" t="str">
        <f>IF(OR('Model output'!V49="", AND(ISERROR(SEARCH("Positive",'Model output'!V49)), ISNUMBER(SEARCH("Negative",'Model output'!V49))), ISNUMBER(SEARCH("Uninvolved",'Model output'!V49)), ISNUMBER(SEARCH("Free",'Model output'!V49)), ISNUMBER(SEARCH("1 mm",'Model output'!V49)), ISNUMBER(SEARCH("1.0 mm",'Model output'!V49)), ISNUMBER(SEARCH("0.01 cm",'Model output'!V49)), ISNUMBER(SEARCH("0.1 CM",'Model output'!V49)), ISNUMBER(SEARCH("less than 0.2 mm",'Model output'!V49)), ISNUMBER(SEARCH("less than 0.5 mm",'Model output'!V49)), ISNUMBER(SEARCH("very close",'Model output'!V49)), ISNUMBER(SEARCH("not involved",'Model output'!V49)), ISNUMBER(SEARCH("no involvement",'Model output'!V49)), ISNUMBER(SEARCH("abut",'Model output'!V49)), AND(ISNUMBER(SEARCH("No",'Model output'!V49)),NOT(ISNUMBER(SEARCH("noted",'Model output'!V49))),NOT(ISNUMBER(SEARCH("carcinoma",'Model output'!V49))))), "negative", "positive")</f>
        <v>negative</v>
      </c>
      <c r="AE50" s="30"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cribriform",O50,1)),ISNUMBER(SEARCH("diffuse",O50,1)),ISNUMBER(SEARCH("columnar",O50,1)),ISNUMBER(SEARCH("solid",O50,1)),ISNUMBER(SEARCH("tall",N50,1)),ISNUMBER(SEARCH("hobnail",N50,1)),ISNUMBER(SEARCH("cribriform",N50,1)),ISNUMBER(SEARCH("diffuse",N50,1)),ISNUMBER(SEARCH("columnar",N50,1)),ISNUMBER(SEARCH("solid",N50,1)),AND(ISNUMBER(SEARCH("papillary",N50,1)),S50="positive"),AND(ISNUMBER(J50),J50&gt;=5,M50=""),AND(AND(ISNUMBER(J50),J50&gt;=5),AND(ISNUMBER(M50),M50&gt;=1)),AND(ISNUMBER(SERACH("papillary",N50)),OR(Y50="positive",Z50="positive"), ISNUMBER(SEARCH("BRAF",AB50)))),"intermediate","low"))</f>
        <v>intermediate</v>
      </c>
      <c r="AF50" s="31" t="str">
        <f t="shared" si="1"/>
        <v>1b</v>
      </c>
      <c r="AG50" s="31" t="str">
        <f t="shared" si="2"/>
        <v>0</v>
      </c>
      <c r="AH50" s="31" t="str">
        <f t="shared" si="5"/>
        <v>0</v>
      </c>
      <c r="AI50" s="36" t="str">
        <f t="shared" si="6"/>
        <v>I</v>
      </c>
      <c r="AJ50" s="30" t="s">
        <v>816</v>
      </c>
      <c r="AK50" s="37" t="s">
        <v>926</v>
      </c>
      <c r="AL50" s="37" t="s">
        <v>927</v>
      </c>
      <c r="AM50" s="37" t="s">
        <v>930</v>
      </c>
      <c r="AN50" s="31" t="s">
        <v>79</v>
      </c>
      <c r="AO50" s="30">
        <f t="shared" ca="1" si="7"/>
        <v>1</v>
      </c>
      <c r="AP50" s="37">
        <f t="shared" si="8"/>
        <v>1</v>
      </c>
      <c r="AQ50" s="37">
        <f t="shared" si="9"/>
        <v>1</v>
      </c>
      <c r="AR50" s="37">
        <f t="shared" si="10"/>
        <v>1</v>
      </c>
      <c r="AS50" s="36">
        <f t="shared" si="3"/>
        <v>1</v>
      </c>
      <c r="AT50" s="1"/>
    </row>
    <row r="51" spans="1:46">
      <c r="A51" t="str">
        <f>'Model output'!A50</f>
        <v>TCGA-DJ-A13R</v>
      </c>
      <c r="B51" s="43">
        <v>50</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0</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
      </c>
      <c r="F51" t="str">
        <f t="shared" si="12"/>
        <v>negative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output'!G50)),AND(ISNUMBER(SEARCH("level",'Model output'!G50)),OR(,ISNUMBER(SEARCH("II",'Model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output'!G50)),AND(ISNUMBER(SEARCH("V ",'Model output'!G50)),NOT(ISNUMBER(SEARCH("VI",'Model output'!G50)))),ISNUMBER(SEARCH("five",'Model output'!G50)),ISNUMBER(SEARCH("5",'Model output'!G50))))), "lateral", "central"))</f>
        <v/>
      </c>
      <c r="H51" t="str">
        <f>IF('Model output'!H50="","negative", IF('Model output'!H50=" ", "negative", IF(ISNUMBER(SEARCH("lymph node",'Model output'!H50)),"negative","positive")))</f>
        <v>negative</v>
      </c>
      <c r="I51">
        <f>IF('Model output'!I50="","",IF(ISNUMBER('Model output'!I50),'Model output'!I50,1))</f>
        <v>2</v>
      </c>
      <c r="J51">
        <f>IF('Model output'!J50="","",IF(AND(ISNUMBER('Model output'!J50),'Model output'!J50&lt;=I51),'Model output'!J50,IF(ISNUMBER(SEARCH("0/",'Model output'!J50)),0,1)))</f>
        <v>0</v>
      </c>
      <c r="K51" t="str" cm="1">
        <f t="array" ref="K51">IF(COUNT(FIND({0,1,2,3,4,5,6,7,8,9},'Model output'!K50))&gt;0,'Model output'!K50,"")</f>
        <v/>
      </c>
      <c r="L51" s="8" t="str">
        <f t="shared" si="4"/>
        <v/>
      </c>
      <c r="M51" t="str" cm="1">
        <f t="array" ref="M51">IF(L51="","",IF(ISNUMBER(SEARCH("cm",L51)),MAX(VALUE(SUBSTITUTE(_xlfn.FILTERXML("&lt;t&gt;&lt;s&gt;"&amp;SUBSTITUTE(L51,",","&lt;/s&gt;&lt;s&gt;")&amp;"&lt;/s&gt;&lt;/t&gt;","//s"),"cm",""))),MAX(VALUE(SUBSTITUTE(_xlfn.FILTERXML("&lt;t&gt;&lt;s&gt;"&amp;SUBSTITUTE(L51,",","&lt;/s&gt;&lt;s&gt;")&amp;"&lt;/s&gt;&lt;/t&gt;","//s"),"mm","")))/10))</f>
        <v/>
      </c>
      <c r="N51" t="str">
        <f>IF('Model output'!L50="","",'Model output'!L50)</f>
        <v>Papillary carcinoma</v>
      </c>
      <c r="O51" t="str">
        <f>IF('Model output'!M50="","",'Model output'!M50)</f>
        <v>follicular variant with oncocytic features</v>
      </c>
      <c r="P51" t="str">
        <f>IF('Model output'!N50="","",'Model output'!N50)</f>
        <v>5 cm</v>
      </c>
      <c r="Q51" t="str">
        <f t="shared" si="11"/>
        <v>5cm</v>
      </c>
      <c r="R51" cm="1">
        <f t="array" ref="R51">IF(Q51="","",IF(ISNUMBER(SEARCH("cm",Q51)),MAX(VALUE(SUBSTITUTE(_xlfn.FILTERXML("&lt;t&gt;&lt;s&gt;"&amp;SUBSTITUTE(Q51,",","&lt;/s&gt;&lt;s&gt;")&amp;"&lt;/s&gt;&lt;/t&gt;","//s"),"cm",""))),IF(ISNUMBER(SEARCH("mm",Q51)), MAX(VALUE(SUBSTITUTE(_xlfn.FILTERXML("&lt;t&gt;&lt;s&gt;"&amp;SUBSTITUTE(Q51,",","&lt;/s&gt;&lt;s&gt;")&amp;"&lt;/s&gt;&lt;/t&gt;","//s"),"mm","")))/10, MAX(VALUE(_xlfn.FILTERXML("&lt;t&gt;&lt;s&gt;"&amp;SUBSTITUTE(Q51,",","&lt;/s&gt;&lt;s&gt;")&amp;"&lt;/s&gt;&lt;/t&gt;","//s"))))))</f>
        <v>5</v>
      </c>
      <c r="S51" t="str">
        <f>IF(OR('Model output'!P50="",ISNUMBER(SEARCH("Not identified", 'Model output'!P50)),ISNUMBER(SEARCH("Absent",'Model output'!P50)),AND(ISNUMBER(SEARCH("No",'Model output'!P50)),NOT(ISNUMBER(SEARCH("diagnostic",'Model output'!P50)))),ISNUMBER(SEARCH("Negative",'Model output'!P50))),"negative","positive")</f>
        <v>negative</v>
      </c>
      <c r="T51">
        <f>IF('Model output'!O50="","",'Model output'!O50)</f>
        <v>2</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negative</v>
      </c>
      <c r="X51" s="15" t="str">
        <f>IF('Model output'!S50="","",'Model output'!S50)</f>
        <v>Not Identified</v>
      </c>
      <c r="Y51" t="str">
        <f>IF(OR('Model output'!S50="",ISNUMBER(SEARCH("Absent",'Model output'!S50)),ISNUMBER(SEARCH("Not identified",'Model output'!S50)),AND(ISNUMBER(SEARCH("No",'Model output'!S50)),NOT(ISNUMBER(SEARCH("carcinoma",'Model output'!S50)))),ISNUMBER(SEARCH("no extension",'Model output'!S50)),ISNUMBER(SEARCH("negative",'Model output'!S50))),"negative",IF(Z51="positive","gETE", "positive"))</f>
        <v>negative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output'!T50="","",IF('Model output'!T50="Not mentioned", "No", "Yes"))</f>
        <v/>
      </c>
      <c r="AB51" t="str">
        <f>IF(AA51&lt;&gt;"Yes","",IF(OR('Model output'!U50="",ISNUMBER(SEARCH("Not identified",'Model output'!U50))),"",'Model output'!U50))</f>
        <v/>
      </c>
      <c r="AC51" s="9" t="str">
        <f>IF(OR('Model output'!V50="", AND(ISERROR(SEARCH("Positive",'Model output'!V50)), ISNUMBER(SEARCH("Negative",'Model output'!V50))), ISNUMBER(SEARCH("Uninvolved",'Model output'!V50)), ISNUMBER(SEARCH("Free",'Model output'!V50)), ISNUMBER(SEARCH("1 mm",'Model output'!V50)), ISNUMBER(SEARCH("1.0 mm",'Model output'!V50)), ISNUMBER(SEARCH("0.01 cm",'Model output'!V50)), ISNUMBER(SEARCH("0.1 CM",'Model output'!V50)), ISNUMBER(SEARCH("less than 0.2 mm",'Model output'!V50)), ISNUMBER(SEARCH("less than 0.5 mm",'Model output'!V50)), ISNUMBER(SEARCH("very close",'Model output'!V50)), ISNUMBER(SEARCH("not involved",'Model output'!V50)), ISNUMBER(SEARCH("no involvement",'Model output'!V50)), ISNUMBER(SEARCH("abut",'Model output'!V50)), AND(ISNUMBER(SEARCH("No",'Model output'!V50)),NOT(ISNUMBER(SEARCH("noted",'Model output'!V50))),NOT(ISNUMBER(SEARCH("carcinoma",'Model output'!V50))))), "negative", "positive")</f>
        <v>negative</v>
      </c>
      <c r="AE51" s="30" t="str" cm="1">
        <f t="array" aca="1" ref="AE51" ca="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cribriform",O51,1)),ISNUMBER(SEARCH("diffuse",O51,1)),ISNUMBER(SEARCH("columnar",O51,1)),ISNUMBER(SEARCH("solid",O51,1)),ISNUMBER(SEARCH("tall",N51,1)),ISNUMBER(SEARCH("hobnail",N51,1)),ISNUMBER(SEARCH("cribriform",N51,1)),ISNUMBER(SEARCH("diffuse",N51,1)),ISNUMBER(SEARCH("columnar",N51,1)),ISNUMBER(SEARCH("solid",N51,1)),AND(ISNUMBER(SEARCH("papillary",N51,1)),S51="positive"),AND(ISNUMBER(J51),J51&gt;=5,M51=""),AND(AND(ISNUMBER(J51),J51&gt;=5),AND(ISNUMBER(M51),M51&gt;=1)),AND(ISNUMBER(SERACH("papillary",N51)),OR(Y51="positive",Z51="positive"), ISNUMBER(SEARCH("BRAF",AB51)))),"intermediate","low"))</f>
        <v>low</v>
      </c>
      <c r="AF51" s="31" t="str">
        <f t="shared" si="1"/>
        <v>3a</v>
      </c>
      <c r="AG51" s="31" t="str">
        <f t="shared" si="2"/>
        <v>0</v>
      </c>
      <c r="AH51" s="31" t="str">
        <f t="shared" si="5"/>
        <v>0</v>
      </c>
      <c r="AI51" s="36" t="str">
        <f t="shared" si="6"/>
        <v>I</v>
      </c>
      <c r="AJ51" s="30" t="s">
        <v>815</v>
      </c>
      <c r="AK51" s="37" t="s">
        <v>932</v>
      </c>
      <c r="AL51" s="37" t="s">
        <v>927</v>
      </c>
      <c r="AM51" s="37" t="s">
        <v>930</v>
      </c>
      <c r="AN51" s="31" t="s">
        <v>79</v>
      </c>
      <c r="AO51" s="30">
        <f t="shared" ca="1" si="7"/>
        <v>1</v>
      </c>
      <c r="AP51" s="37">
        <f t="shared" si="8"/>
        <v>1</v>
      </c>
      <c r="AQ51" s="37">
        <f t="shared" si="9"/>
        <v>1</v>
      </c>
      <c r="AR51" s="37">
        <f t="shared" si="10"/>
        <v>1</v>
      </c>
      <c r="AS51" s="36">
        <f t="shared" si="3"/>
        <v>1</v>
      </c>
      <c r="AT51" s="1"/>
    </row>
    <row r="52" spans="1:46">
      <c r="A52" t="str">
        <f>'Model output'!A51</f>
        <v>TCGA-DJ-A13S</v>
      </c>
      <c r="B52" s="43">
        <v>19</v>
      </c>
      <c r="C52" s="1"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
      </c>
      <c r="D52" s="1"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
      </c>
      <c r="E52" s="1"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
      </c>
      <c r="F52" t="str">
        <f t="shared" si="12"/>
        <v>negative</v>
      </c>
      <c r="G52"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output'!G51)),AND(ISNUMBER(SEARCH("level",'Model output'!G51)),OR(,ISNUMBER(SEARCH("II",'Model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output'!G51)),AND(ISNUMBER(SEARCH("V ",'Model output'!G51)),NOT(ISNUMBER(SEARCH("VI",'Model output'!G51)))),ISNUMBER(SEARCH("five",'Model output'!G51)),ISNUMBER(SEARCH("5",'Model output'!G51))))), "lateral", "central"))</f>
        <v/>
      </c>
      <c r="H52" t="str">
        <f>IF('Model output'!H51="","negative", IF('Model output'!H51=" ", "negative", IF(ISNUMBER(SEARCH("lymph node",'Model output'!H51)),"negative","positive")))</f>
        <v>negative</v>
      </c>
      <c r="I52">
        <f>IF('Model output'!I51="","",IF(ISNUMBER('Model output'!I51),'Model output'!I51,1))</f>
        <v>0</v>
      </c>
      <c r="J52">
        <f>IF('Model output'!J51="","",IF(AND(ISNUMBER('Model output'!J51),'Model output'!J51&lt;=I52),'Model output'!J51,IF(ISNUMBER(SEARCH("0/",'Model output'!J51)),0,1)))</f>
        <v>0</v>
      </c>
      <c r="K52" t="str" cm="1">
        <f t="array" ref="K52">IF(COUNT(FIND({0,1,2,3,4,5,6,7,8,9},'Model output'!K51))&gt;0,'Model output'!K51,"")</f>
        <v/>
      </c>
      <c r="L52" s="8" t="str">
        <f t="shared" si="4"/>
        <v/>
      </c>
      <c r="M52" t="str" cm="1">
        <f t="array" ref="M52">IF(L52="","",IF(ISNUMBER(SEARCH("cm",L52)),MAX(VALUE(SUBSTITUTE(_xlfn.FILTERXML("&lt;t&gt;&lt;s&gt;"&amp;SUBSTITUTE(L52,",","&lt;/s&gt;&lt;s&gt;")&amp;"&lt;/s&gt;&lt;/t&gt;","//s"),"cm",""))),MAX(VALUE(SUBSTITUTE(_xlfn.FILTERXML("&lt;t&gt;&lt;s&gt;"&amp;SUBSTITUTE(L52,",","&lt;/s&gt;&lt;s&gt;")&amp;"&lt;/s&gt;&lt;/t&gt;","//s"),"mm","")))/10))</f>
        <v/>
      </c>
      <c r="N52" t="str">
        <f>IF('Model output'!L51="","",'Model output'!L51)</f>
        <v>Papillary carcinoma</v>
      </c>
      <c r="O52" t="str">
        <f>IF('Model output'!M51="","",'Model output'!M51)</f>
        <v>follicular variant</v>
      </c>
      <c r="P52" t="str">
        <f>IF('Model output'!N51="","",'Model output'!N51)</f>
        <v>1.8 cm</v>
      </c>
      <c r="Q52" t="str">
        <f t="shared" si="11"/>
        <v>1.8cm</v>
      </c>
      <c r="R52" cm="1">
        <f t="array" ref="R52">IF(Q52="","",IF(ISNUMBER(SEARCH("cm",Q52)),MAX(VALUE(SUBSTITUTE(_xlfn.FILTERXML("&lt;t&gt;&lt;s&gt;"&amp;SUBSTITUTE(Q52,",","&lt;/s&gt;&lt;s&gt;")&amp;"&lt;/s&gt;&lt;/t&gt;","//s"),"cm",""))),IF(ISNUMBER(SEARCH("mm",Q52)), MAX(VALUE(SUBSTITUTE(_xlfn.FILTERXML("&lt;t&gt;&lt;s&gt;"&amp;SUBSTITUTE(Q52,",","&lt;/s&gt;&lt;s&gt;")&amp;"&lt;/s&gt;&lt;/t&gt;","//s"),"mm","")))/10, MAX(VALUE(_xlfn.FILTERXML("&lt;t&gt;&lt;s&gt;"&amp;SUBSTITUTE(Q52,",","&lt;/s&gt;&lt;s&gt;")&amp;"&lt;/s&gt;&lt;/t&gt;","//s"))))))</f>
        <v>1.8</v>
      </c>
      <c r="S52" t="str">
        <f>IF(OR('Model output'!P51="",ISNUMBER(SEARCH("Not identified", 'Model output'!P51)),ISNUMBER(SEARCH("Absent",'Model output'!P51)),AND(ISNUMBER(SEARCH("No",'Model output'!P51)),NOT(ISNUMBER(SEARCH("diagnostic",'Model output'!P51)))),ISNUMBER(SEARCH("Negative",'Model output'!P51))),"negative","positive")</f>
        <v>negative</v>
      </c>
      <c r="T52">
        <f>IF('Model output'!O51="","",'Model output'!O51)</f>
        <v>1</v>
      </c>
      <c r="U52"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f>
        <v/>
      </c>
      <c r="V52"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15" t="str">
        <f>IF('Model output'!S51="","",'Model output'!S51)</f>
        <v>Not identified</v>
      </c>
      <c r="Y52" t="str">
        <f>IF(OR('Model output'!S51="",ISNUMBER(SEARCH("Absent",'Model output'!S51)),ISNUMBER(SEARCH("Not identified",'Model output'!S51)),AND(ISNUMBER(SEARCH("No",'Model output'!S51)),NOT(ISNUMBER(SEARCH("carcinoma",'Model output'!S51)))),ISNUMBER(SEARCH("no extension",'Model output'!S51)),ISNUMBER(SEARCH("negative",'Model output'!S51))),"negative",IF(Z52="positive","gETE", "positive"))</f>
        <v>negative</v>
      </c>
      <c r="Z52"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t="str">
        <f>IF('Model output'!T51="","",IF('Model output'!T51="Not mentioned", "No", "Yes"))</f>
        <v/>
      </c>
      <c r="AB52" t="str">
        <f>IF(AA52&lt;&gt;"Yes","",IF(OR('Model output'!U51="",ISNUMBER(SEARCH("Not identified",'Model output'!U51))),"",'Model output'!U51))</f>
        <v/>
      </c>
      <c r="AC52" s="9" t="str">
        <f>IF(OR('Model output'!V51="", AND(ISERROR(SEARCH("Positive",'Model output'!V51)), ISNUMBER(SEARCH("Negative",'Model output'!V51))), ISNUMBER(SEARCH("Uninvolved",'Model output'!V51)), ISNUMBER(SEARCH("Free",'Model output'!V51)), ISNUMBER(SEARCH("1 mm",'Model output'!V51)), ISNUMBER(SEARCH("1.0 mm",'Model output'!V51)), ISNUMBER(SEARCH("0.01 cm",'Model output'!V51)), ISNUMBER(SEARCH("0.1 CM",'Model output'!V51)), ISNUMBER(SEARCH("less than 0.2 mm",'Model output'!V51)), ISNUMBER(SEARCH("less than 0.5 mm",'Model output'!V51)), ISNUMBER(SEARCH("very close",'Model output'!V51)), ISNUMBER(SEARCH("not involved",'Model output'!V51)), ISNUMBER(SEARCH("no involvement",'Model output'!V51)), ISNUMBER(SEARCH("abut",'Model output'!V51)), AND(ISNUMBER(SEARCH("No",'Model output'!V51)),NOT(ISNUMBER(SEARCH("noted",'Model output'!V51))),NOT(ISNUMBER(SEARCH("carcinoma",'Model output'!V51))))), "negative", "positive")</f>
        <v>negative</v>
      </c>
      <c r="AE52" s="30" t="str" cm="1">
        <f t="array" aca="1" ref="AE52" ca="1">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cribriform",O52,1)),ISNUMBER(SEARCH("diffuse",O52,1)),ISNUMBER(SEARCH("columnar",O52,1)),ISNUMBER(SEARCH("solid",O52,1)),ISNUMBER(SEARCH("tall",N52,1)),ISNUMBER(SEARCH("hobnail",N52,1)),ISNUMBER(SEARCH("cribriform",N52,1)),ISNUMBER(SEARCH("diffuse",N52,1)),ISNUMBER(SEARCH("columnar",N52,1)),ISNUMBER(SEARCH("solid",N52,1)),AND(ISNUMBER(SEARCH("papillary",N52,1)),S52="positive"),AND(ISNUMBER(J52),J52&gt;=5,M52=""),AND(AND(ISNUMBER(J52),J52&gt;=5),AND(ISNUMBER(M52),M52&gt;=1)),AND(ISNUMBER(SERACH("papillary",N52)),OR(Y52="positive",Z52="positive"), ISNUMBER(SEARCH("BRAF",AB52)))),"intermediate","low"))</f>
        <v>low</v>
      </c>
      <c r="AF52" s="31" t="str">
        <f t="shared" si="1"/>
        <v>1b</v>
      </c>
      <c r="AG52" s="31" t="str">
        <f t="shared" si="2"/>
        <v>0</v>
      </c>
      <c r="AH52" s="31" t="str">
        <f t="shared" si="5"/>
        <v>0</v>
      </c>
      <c r="AI52" s="36" t="str">
        <f t="shared" si="6"/>
        <v>I</v>
      </c>
      <c r="AJ52" s="30" t="s">
        <v>815</v>
      </c>
      <c r="AK52" s="37" t="s">
        <v>926</v>
      </c>
      <c r="AL52" s="37" t="s">
        <v>930</v>
      </c>
      <c r="AM52" s="37" t="s">
        <v>930</v>
      </c>
      <c r="AN52" s="31" t="s">
        <v>79</v>
      </c>
      <c r="AO52" s="30">
        <f t="shared" ca="1" si="7"/>
        <v>1</v>
      </c>
      <c r="AP52" s="37">
        <f t="shared" si="8"/>
        <v>1</v>
      </c>
      <c r="AQ52" s="37">
        <f t="shared" si="9"/>
        <v>1</v>
      </c>
      <c r="AR52" s="37">
        <f t="shared" si="10"/>
        <v>1</v>
      </c>
      <c r="AS52" s="36">
        <f t="shared" si="3"/>
        <v>1</v>
      </c>
      <c r="AT52" s="1"/>
    </row>
    <row r="53" spans="1:46">
      <c r="A53" t="str">
        <f>'Model output'!A52</f>
        <v>TCGA-DJ-A13T</v>
      </c>
      <c r="B53" s="43">
        <v>37</v>
      </c>
      <c r="C53" s="1" t="str">
        <f>IF(OR(ISNUMBER(SEARCH("0",'Model output'!D52)), ISNUMBER(SEARCH("1",'Model output'!D52)), ISNUMBER(SEARCH("1a",'Model output'!D52)), ISNUMBER(SEARCH("1b",'Model output'!D52)), ISNUMBER(SEARCH("2",'Model output'!D52)), ISNUMBER(SEARCH("3",'Model output'!D52)), ISNUMBER(SEARCH("4a",'Model output'!D52)), ISNUMBER(SEARCH("4b",'Model output'!D52))), IF(ISNUMBER(SEARCH("pT",'Model output'!D52)),IF(OR(ISNUMBER(SEARCH("a",'Model output'!D52)),ISNUMBER(SEARCH("b",'Model output'!D52))),MID(SUBSTITUTE('Model output'!D52," ",""),SEARCH("pT",'Model output'!D52)+2,2),MID(SUBSTITUTE('Model output'!D52," ",""),SEARCH("pT",'Model output'!D52)+2,1)),IF(ISNUMBER(SEARCH("T",'Model output'!D52)),IF(OR(ISNUMBER(SEARCH("a",'Model output'!D52)),ISNUMBER(SEARCH("b",'Model output'!D52))),MID(SUBSTITUTE('Model output'!D52," ",""),SEARCH("T",'Model output'!D52)+1,2),MID(SUBSTITUTE('Model output'!D52," ",""),SEARCH("T",'Model output'!D52)+1,1)),SUBSTITUTE('Model output'!D52," ",""))),"")</f>
        <v>2</v>
      </c>
      <c r="D53" s="1" t="str">
        <f>IF(ISNUMBER(SEARCH("lymph node",'Model output'!E52)),"1", IF(AND('Model output'!E52&lt;&gt;"",ISNUMBER('Model output'!E52),'Model output'!E52&gt;0),"1",IF(OR(ISNUMBER(SEARCH("0",'Model output'!E52)), ISNUMBER(SEARCH("1",'Model output'!E52)), ISNUMBER(SEARCH("1a",'Model output'!E52)), ISNUMBER(SEARCH("1b",'Model output'!E52)), ISNUMBER(SEARCH("X",'Model output'!E52))), IF(ISNUMBER(SEARCH("pN",'Model output'!E52)),IF(OR(ISNUMBER(SEARCH("a",'Model output'!E52)),ISNUMBER(SEARCH("b",'Model output'!E52))),MID(SUBSTITUTE('Model output'!E52," ",""),SEARCH("pN",'Model output'!E52)+2,2),MID(SUBSTITUTE('Model output'!E52," ",""),SEARCH("pN",'Model output'!E52)+2,1)),IF(ISNUMBER(SEARCH("N",'Model output'!E52)),IF(OR(ISNUMBER(SEARCH("a",'Model output'!E52)),ISNUMBER(SEARCH("b",'Model output'!E52))),MID(SUBSTITUTE('Model output'!E52," ",""),SEARCH("N",'Model output'!E52)+1,2),MID(SUBSTITUTE('Model output'!E52," ",""),SEARCH("N",'Model output'!E52)+1,1)),SUBSTITUTE('Model output'!E52," ",""))),"")))</f>
        <v>X</v>
      </c>
      <c r="E53" s="1" t="str">
        <f>IF(OR(ISNUMBER(SEARCH("Not applicable",'Model output'!F52)), ISNUMBER(SEARCH("N/A",'Model output'!F52))),"0",IF(OR(ISNUMBER(SEARCH("0",'Model output'!F52)), ISNUMBER(SEARCH("1",'Model output'!F52)), ISNUMBER(SEARCH("X",'Model output'!F52))), IF(ISNUMBER(SEARCH("pM",'Model output'!F52)),MID(SUBSTITUTE('Model output'!F52," ",""),SEARCH("pM",'Model output'!F52)+2,1),IF(ISNUMBER(SEARCH("M",'Model output'!F52)),MID(SUBSTITUTE('Model output'!F52," ",""),SEARCH("M",'Model output'!F52)+1,1),SUBSTITUTE('Model output'!F52," ",""))),""))</f>
        <v>X</v>
      </c>
      <c r="F53" t="str">
        <f t="shared" ref="F53" si="13">IF(OR(G53&lt;&gt;"",AND(J53&lt;&gt;"",ISNUMBER(J53),J53&gt;0),AND(M53&lt;&gt;"",M53&gt;0)),"positive","negative")</f>
        <v>negative</v>
      </c>
      <c r="G53" t="str">
        <f>IF(OR('Model output'!G52="",AND(ISNUMBER('Model output'!J52),'Model output'!J52&lt;1)),"",IF(OR(ISNUMBER(SEARCH("lateral",'Model output'!G52)),ISNUMBER(SEARCH("cervical",'Model output'!G52)),ISNUMBER(SEARCH("jugular",'Model output'!G52)),ISNUMBER(SEARCH("left neck",'Model output'!G52)),ISNUMBER(SEARCH("left anterior neck",'Model output'!G52)),ISNUMBER(SEARCH("left posterior neck",'Model output'!G52)),ISNUMBER(SEARCH("right neck",'Model output'!G52)),ISNUMBER(SEARCH("right anterior neck",'Model output'!G52)),ISNUMBER(SEARCH("right posterior neck",'Model output'!G52)),AND(ISNUMBER(SEARCH("level",'Model output'!G52)),OR(,ISNUMBER(SEARCH("II",'Model output'!G52)),ISNUMBER(SEARCH("two",'Model output'!G52)),ISNUMBER(SEARCH("2",'Model output'!G52)),ISNUMBER(SEARCH("III",'Model output'!G52)),ISNUMBER(SEARCH("three",'Model output'!G52)),ISNUMBER(SEARCH("3",'Model output'!G52)),ISNUMBER(SEARCH("IV",'Model output'!G52)),ISNUMBER(SEARCH("four",'Model output'!G52)),ISNUMBER(SEARCH("4",'Model output'!G52)),AND(ISNUMBER(SEARCH("V ",'Model output'!G52)),NOT(ISNUMBER(SEARCH("VI",'Model output'!G52)))),ISNUMBER(SEARCH("five",'Model output'!G52)),ISNUMBER(SEARCH("5",'Model output'!G52))))), "lateral", "central"))</f>
        <v/>
      </c>
      <c r="H53" t="str">
        <f>IF('Model output'!H52="","negative", IF('Model output'!H52=" ", "negative", IF(ISNUMBER(SEARCH("lymph node",'Model output'!H52)),"negative","positive")))</f>
        <v>negative</v>
      </c>
      <c r="I53">
        <f>IF('Model output'!I52="","",IF(ISNUMBER('Model output'!I52),'Model output'!I52,1))</f>
        <v>6</v>
      </c>
      <c r="J53">
        <f>IF('Model output'!J52="","",IF(AND(ISNUMBER('Model output'!J52),'Model output'!J52&lt;=I53),'Model output'!J52,IF(ISNUMBER(SEARCH("0/",'Model output'!J52)),0,1)))</f>
        <v>0</v>
      </c>
      <c r="K53" t="str" cm="1">
        <f t="array" ref="K53">IF(COUNT(FIND({0,1,2,3,4,5,6,7,8,9},'Model output'!K52))&gt;0,'Model output'!K52,"")</f>
        <v/>
      </c>
      <c r="L53" s="8" t="str">
        <f t="shared" si="4"/>
        <v/>
      </c>
      <c r="M53" t="str" cm="1">
        <f t="array" ref="M53">IF(L53="","",IF(ISNUMBER(SEARCH("cm",L53)),MAX(VALUE(SUBSTITUTE(_xlfn.FILTERXML("&lt;t&gt;&lt;s&gt;"&amp;SUBSTITUTE(L53,",","&lt;/s&gt;&lt;s&gt;")&amp;"&lt;/s&gt;&lt;/t&gt;","//s"),"cm",""))),MAX(VALUE(SUBSTITUTE(_xlfn.FILTERXML("&lt;t&gt;&lt;s&gt;"&amp;SUBSTITUTE(L53,",","&lt;/s&gt;&lt;s&gt;")&amp;"&lt;/s&gt;&lt;/t&gt;","//s"),"mm","")))/10))</f>
        <v/>
      </c>
      <c r="N53" t="str">
        <f>IF('Model output'!L52="","",'Model output'!L52)</f>
        <v>Papillary</v>
      </c>
      <c r="O53" t="str">
        <f>IF('Model output'!M52="","",'Model output'!M52)</f>
        <v>classical</v>
      </c>
      <c r="P53" t="str">
        <f>IF('Model output'!N52="","",'Model output'!N52)</f>
        <v>2.2 cm</v>
      </c>
      <c r="Q53" t="str">
        <f t="shared" si="11"/>
        <v>2.2cm</v>
      </c>
      <c r="R53" cm="1">
        <f t="array" ref="R53">IF(Q53="","",IF(ISNUMBER(SEARCH("cm",Q53)),MAX(VALUE(SUBSTITUTE(_xlfn.FILTERXML("&lt;t&gt;&lt;s&gt;"&amp;SUBSTITUTE(Q53,",","&lt;/s&gt;&lt;s&gt;")&amp;"&lt;/s&gt;&lt;/t&gt;","//s"),"cm",""))),IF(ISNUMBER(SEARCH("mm",Q53)), MAX(VALUE(SUBSTITUTE(_xlfn.FILTERXML("&lt;t&gt;&lt;s&gt;"&amp;SUBSTITUTE(Q53,",","&lt;/s&gt;&lt;s&gt;")&amp;"&lt;/s&gt;&lt;/t&gt;","//s"),"mm","")))/10, MAX(VALUE(_xlfn.FILTERXML("&lt;t&gt;&lt;s&gt;"&amp;SUBSTITUTE(Q53,",","&lt;/s&gt;&lt;s&gt;")&amp;"&lt;/s&gt;&lt;/t&gt;","//s"))))))</f>
        <v>2.2000000000000002</v>
      </c>
      <c r="S53" t="str">
        <f>IF(OR('Model output'!P52="",ISNUMBER(SEARCH("Not identified", 'Model output'!P52)),ISNUMBER(SEARCH("Absent",'Model output'!P52)),AND(ISNUMBER(SEARCH("No",'Model output'!P52)),NOT(ISNUMBER(SEARCH("diagnostic",'Model output'!P52)))),ISNUMBER(SEARCH("Negative",'Model output'!P52))),"negative","positive")</f>
        <v>positive</v>
      </c>
      <c r="T53">
        <f>IF('Model output'!O52="","",'Model output'!O52)</f>
        <v>2</v>
      </c>
      <c r="U53" t="str">
        <f>IF('Model output'!Q52&lt;&gt;"",'Model output'!Q52,IF('Classification result'!S53="positive",IF(ISNUMBER(SEARCH("single",'Model output'!P52)),1,IF(OR(ISNUMBER(SEARCH("&lt;4",'Model output'!P52)),ISNUMBER(SEARCH("&lt; 4",'Model output'!P52)),ISNUMBER(SEARCH("less than 4",'Model output'!P52))),"&lt;4",IF(OR(ISNUMBER(SEARCH("&gt;4",'Model output'!P52)),ISNUMBER(SEARCH("&gt; 4",'Model output'!P52)),ISNUMBER(SEARCH("4 or more",'Model output'!P52))),"&gt;4",""))),""))</f>
        <v/>
      </c>
      <c r="V53" t="str">
        <f>IF(S53="negative","",IF(OR(ISNUMBER(SEARCH("Focal",'Model output'!P52)),'Classification result'!U53&lt;4,ISNUMBER(SEARCH("Focal",'Classification result'!U53)),ISNUMBER(SEARCH("&lt;4",'Classification result'!U53)),ISNUMBER(SEARCH("&lt; 4",'Classification result'!U53))),"minimal", IF(OR(ISNUMBER(SEARCH("Extensive",'Model output'!P52)),ISNUMBER(SEARCH("Extensive",'Classification result'!U53)),ISNUMBER(SEARCH("&gt;4",'Classification result'!U53)),ISNUMBER(SEARCH("&gt; 4",'Classification result'!U53)),ISNUMBER(SEARCH("4 or more",'Classification result'!U53))),"extensive","")))</f>
        <v>minimal</v>
      </c>
      <c r="W53" t="str">
        <f>IF(OR('Model output'!R52="",ISNUMBER(SEARCH("Not identified", 'Model output'!R52)),ISNUMBER(SEARCH("Absent",'Model output'!R52)),ISNUMBER(SEARCH("No",'Model output'!R52)),ISNUMBER(SEARCH("Negative",'Model output'!R52)),ISNUMBER(SEARCH("None seen",'Model output'!R52)),ISNUMBER(SEARCH("Free",'Model output'!R52)),ISNUMBER(SEARCH("Cannot be assessed",'Model output'!R52))),"negative","positive")</f>
        <v>negative</v>
      </c>
      <c r="X53" s="15" t="str">
        <f>IF('Model output'!S52="","",'Model output'!S52)</f>
        <v>Not identified</v>
      </c>
      <c r="Y53" t="str">
        <f>IF(OR('Model output'!S52="",ISNUMBER(SEARCH("Absent",'Model output'!S52)),ISNUMBER(SEARCH("Not identified",'Model output'!S52)),AND(ISNUMBER(SEARCH("No",'Model output'!S52)),NOT(ISNUMBER(SEARCH("carcinoma",'Model output'!S52)))),ISNUMBER(SEARCH("no extension",'Model output'!S52)),ISNUMBER(SEARCH("negative",'Model output'!S52))),"negative",IF(Z53="positive","gETE", "positive"))</f>
        <v>negative</v>
      </c>
      <c r="Z53" t="str">
        <f>IF(OR('Model output'!S52="",ISNUMBER(SEARCH("Absent",'Model output'!S52)),ISNUMBER(SEARCH("Not identified",'Model output'!S52)),ISNUMBER(SEARCH("No",'Model output'!S52)),ISNUMBER(SEARCH("Minimal",'Model output'!S52)),ISNUMBER(SEARCH("negative",'Model output'!S52))),"negative",IF(OR(ISNUMBER(SEARCH("extensive",X53)),ISNUMBER(SEARCH("skeletal muscle",X53)),ISNUMBER(SEARCH("larynx",X53)),ISNUMBER(SEARCH("trachea",X53)),ISNUMBER(SEARCH("esophagus",X53)),ISNUMBER(SEARCH("recurrent laryngeal nerve",X53))),"positive","negative"))</f>
        <v>negative</v>
      </c>
      <c r="AA53" t="str">
        <f>IF('Model output'!T52="","",IF('Model output'!T52="Not mentioned", "No", "Yes"))</f>
        <v/>
      </c>
      <c r="AB53" t="str">
        <f>IF(AA53&lt;&gt;"Yes","",IF(OR('Model output'!U52="",ISNUMBER(SEARCH("Not identified",'Model output'!U52))),"",'Model output'!U52))</f>
        <v/>
      </c>
      <c r="AC53" s="9" t="str">
        <f>IF(OR('Model output'!V52="", AND(ISERROR(SEARCH("Positive",'Model output'!V52)), ISNUMBER(SEARCH("Negative",'Model output'!V52))), ISNUMBER(SEARCH("Uninvolved",'Model output'!V52)), ISNUMBER(SEARCH("Free",'Model output'!V52)), ISNUMBER(SEARCH("1 mm",'Model output'!V52)), ISNUMBER(SEARCH("1.0 mm",'Model output'!V52)), ISNUMBER(SEARCH("0.01 cm",'Model output'!V52)), ISNUMBER(SEARCH("0.1 CM",'Model output'!V52)), ISNUMBER(SEARCH("less than 0.2 mm",'Model output'!V52)), ISNUMBER(SEARCH("less than 0.5 mm",'Model output'!V52)), ISNUMBER(SEARCH("very close",'Model output'!V52)), ISNUMBER(SEARCH("not involved",'Model output'!V52)), ISNUMBER(SEARCH("no involvement",'Model output'!V52)), ISNUMBER(SEARCH("abut",'Model output'!V52)), AND(ISNUMBER(SEARCH("No",'Model output'!V52)),NOT(ISNUMBER(SEARCH("noted",'Model output'!V52))),NOT(ISNUMBER(SEARCH("carcinoma",'Model output'!V52))))), "negative", "positive")</f>
        <v>negative</v>
      </c>
      <c r="AE53" s="30" t="str" cm="1">
        <f t="array" aca="1" ref="AE53" ca="1">IF(OR(AC53="positive",Z53="positive",AND(OR(ISNUMBER(SEARCH("Follicular carcinoma",N53)),ISNUMBER(SEARCH("Follicular thyroid carcinoma",N53))),V53="extensive"),AND(AND(ISNUMBER(J53),J53&gt;0),AND(ISNUMBER(M53),M53&gt;3)),OR(H53="positive",AH53=1)),"high",IF(OR(ISNUMBER(SEARCH("lateral",G53,1)),ISNUMBER(SEARCH("positive",Y53,1)),ISNUMBER(SEARCH("tall",O53,1)),ISNUMBER(SEARCH("hobnail",O53,1)),ISNUMBER(SEARCH("cribriform",O53,1)),ISNUMBER(SEARCH("diffuse",O53,1)),ISNUMBER(SEARCH("columnar",O53,1)),ISNUMBER(SEARCH("solid",O53,1)),ISNUMBER(SEARCH("tall",N53,1)),ISNUMBER(SEARCH("hobnail",N53,1)),ISNUMBER(SEARCH("cribriform",N53,1)),ISNUMBER(SEARCH("diffuse",N53,1)),ISNUMBER(SEARCH("columnar",N53,1)),ISNUMBER(SEARCH("solid",N53,1)),AND(ISNUMBER(SEARCH("papillary",N53,1)),S53="positive"),AND(ISNUMBER(J53),J53&gt;=5,M53=""),AND(AND(ISNUMBER(J53),J53&gt;=5),AND(ISNUMBER(M53),M53&gt;=1)),AND(ISNUMBER(SERACH("papillary",N53)),OR(Y53="positive",Z53="positive"), ISNUMBER(SEARCH("BRAF",AB53)))),"intermediate","low"))</f>
        <v>intermediate</v>
      </c>
      <c r="AF53" s="31" t="str">
        <f t="shared" si="1"/>
        <v>2</v>
      </c>
      <c r="AG53" s="31" t="str">
        <f t="shared" si="2"/>
        <v>0</v>
      </c>
      <c r="AH53" s="31" t="str">
        <f t="shared" si="5"/>
        <v>0</v>
      </c>
      <c r="AI53" s="36" t="str">
        <f t="shared" si="6"/>
        <v>I</v>
      </c>
      <c r="AJ53" s="30" t="s">
        <v>816</v>
      </c>
      <c r="AK53" s="37" t="s">
        <v>929</v>
      </c>
      <c r="AL53" s="37" t="s">
        <v>927</v>
      </c>
      <c r="AM53" s="37" t="s">
        <v>930</v>
      </c>
      <c r="AN53" s="31" t="s">
        <v>79</v>
      </c>
      <c r="AO53" s="30">
        <f t="shared" ca="1" si="7"/>
        <v>1</v>
      </c>
      <c r="AP53" s="37">
        <f t="shared" si="8"/>
        <v>1</v>
      </c>
      <c r="AQ53" s="37">
        <f t="shared" si="9"/>
        <v>1</v>
      </c>
      <c r="AR53" s="37">
        <f t="shared" si="10"/>
        <v>1</v>
      </c>
      <c r="AS53" s="36">
        <f t="shared" si="3"/>
        <v>1</v>
      </c>
    </row>
    <row r="54" spans="1:46">
      <c r="A54" t="str">
        <f>'Model output'!A53</f>
        <v>TCGA-DJ-A13U</v>
      </c>
      <c r="B54" s="43">
        <v>60</v>
      </c>
      <c r="C54" s="1" t="str">
        <f>IF(OR(ISNUMBER(SEARCH("0",'Model output'!D53)), ISNUMBER(SEARCH("1",'Model output'!D53)), ISNUMBER(SEARCH("1a",'Model output'!D53)), ISNUMBER(SEARCH("1b",'Model output'!D53)), ISNUMBER(SEARCH("2",'Model output'!D53)), ISNUMBER(SEARCH("3",'Model output'!D53)), ISNUMBER(SEARCH("4a",'Model output'!D53)), ISNUMBER(SEARCH("4b",'Model output'!D53))), IF(ISNUMBER(SEARCH("pT",'Model output'!D53)),IF(OR(ISNUMBER(SEARCH("a",'Model output'!D53)),ISNUMBER(SEARCH("b",'Model output'!D53))),MID(SUBSTITUTE('Model output'!D53," ",""),SEARCH("pT",'Model output'!D53)+2,2),MID(SUBSTITUTE('Model output'!D53," ",""),SEARCH("pT",'Model output'!D53)+2,1)),IF(ISNUMBER(SEARCH("T",'Model output'!D53)),IF(OR(ISNUMBER(SEARCH("a",'Model output'!D53)),ISNUMBER(SEARCH("b",'Model output'!D53))),MID(SUBSTITUTE('Model output'!D53," ",""),SEARCH("T",'Model output'!D53)+1,2),MID(SUBSTITUTE('Model output'!D53," ",""),SEARCH("T",'Model output'!D53)+1,1)),SUBSTITUTE('Model output'!D53," ",""))),"")</f>
        <v>1</v>
      </c>
      <c r="D54" s="1" t="str">
        <f>IF(ISNUMBER(SEARCH("lymph node",'Model output'!E53)),"1", IF(AND('Model output'!E53&lt;&gt;"",ISNUMBER('Model output'!E53),'Model output'!E53&gt;0),"1",IF(OR(ISNUMBER(SEARCH("0",'Model output'!E53)), ISNUMBER(SEARCH("1",'Model output'!E53)), ISNUMBER(SEARCH("1a",'Model output'!E53)), ISNUMBER(SEARCH("1b",'Model output'!E53)), ISNUMBER(SEARCH("X",'Model output'!E53))), IF(ISNUMBER(SEARCH("pN",'Model output'!E53)),IF(OR(ISNUMBER(SEARCH("a",'Model output'!E53)),ISNUMBER(SEARCH("b",'Model output'!E53))),MID(SUBSTITUTE('Model output'!E53," ",""),SEARCH("pN",'Model output'!E53)+2,2),MID(SUBSTITUTE('Model output'!E53," ",""),SEARCH("pN",'Model output'!E53)+2,1)),IF(ISNUMBER(SEARCH("N",'Model output'!E53)),IF(OR(ISNUMBER(SEARCH("a",'Model output'!E53)),ISNUMBER(SEARCH("b",'Model output'!E53))),MID(SUBSTITUTE('Model output'!E53," ",""),SEARCH("N",'Model output'!E53)+1,2),MID(SUBSTITUTE('Model output'!E53," ",""),SEARCH("N",'Model output'!E53)+1,1)),SUBSTITUTE('Model output'!E53," ",""))),"")))</f>
        <v>X</v>
      </c>
      <c r="E54" s="1" t="str">
        <f>IF(OR(ISNUMBER(SEARCH("Not applicable",'Model output'!F53)), ISNUMBER(SEARCH("N/A",'Model output'!F53))),"0",IF(OR(ISNUMBER(SEARCH("0",'Model output'!F53)), ISNUMBER(SEARCH("1",'Model output'!F53)), ISNUMBER(SEARCH("X",'Model output'!F53))), IF(ISNUMBER(SEARCH("pM",'Model output'!F53)),MID(SUBSTITUTE('Model output'!F53," ",""),SEARCH("pM",'Model output'!F53)+2,1),IF(ISNUMBER(SEARCH("M",'Model output'!F53)),MID(SUBSTITUTE('Model output'!F53," ",""),SEARCH("M",'Model output'!F53)+1,1),SUBSTITUTE('Model output'!F53," ",""))),""))</f>
        <v>X</v>
      </c>
      <c r="F54" t="str">
        <f t="shared" ref="F54:F66" si="14">IF(OR(G54&lt;&gt;"",AND(J54&lt;&gt;"",ISNUMBER(J54),J54&gt;0),AND(M54&lt;&gt;"",M54&gt;0)),"positive","negative")</f>
        <v>negative</v>
      </c>
      <c r="G54" t="str">
        <f>IF(OR('Model output'!G53="",AND(ISNUMBER('Model output'!J53),'Model output'!J53&lt;1)),"",IF(OR(ISNUMBER(SEARCH("lateral",'Model output'!G53)),ISNUMBER(SEARCH("cervical",'Model output'!G53)),ISNUMBER(SEARCH("jugular",'Model output'!G53)),ISNUMBER(SEARCH("left neck",'Model output'!G53)),ISNUMBER(SEARCH("left anterior neck",'Model output'!G53)),ISNUMBER(SEARCH("left posterior neck",'Model output'!G53)),ISNUMBER(SEARCH("right neck",'Model output'!G53)),ISNUMBER(SEARCH("right anterior neck",'Model output'!G53)),ISNUMBER(SEARCH("right posterior neck",'Model output'!G53)),AND(ISNUMBER(SEARCH("level",'Model output'!G53)),OR(,ISNUMBER(SEARCH("II",'Model output'!G53)),ISNUMBER(SEARCH("two",'Model output'!G53)),ISNUMBER(SEARCH("2",'Model output'!G53)),ISNUMBER(SEARCH("III",'Model output'!G53)),ISNUMBER(SEARCH("three",'Model output'!G53)),ISNUMBER(SEARCH("3",'Model output'!G53)),ISNUMBER(SEARCH("IV",'Model output'!G53)),ISNUMBER(SEARCH("four",'Model output'!G53)),ISNUMBER(SEARCH("4",'Model output'!G53)),AND(ISNUMBER(SEARCH("V ",'Model output'!G53)),NOT(ISNUMBER(SEARCH("VI",'Model output'!G53)))),ISNUMBER(SEARCH("five",'Model output'!G53)),ISNUMBER(SEARCH("5",'Model output'!G53))))), "lateral", "central"))</f>
        <v/>
      </c>
      <c r="H54" t="str">
        <f>IF('Model output'!H53="","negative", IF('Model output'!H53=" ", "negative", IF(ISNUMBER(SEARCH("lymph node",'Model output'!H53)),"negative","positive")))</f>
        <v>negative</v>
      </c>
      <c r="I54">
        <f>IF('Model output'!I53="","",IF(ISNUMBER('Model output'!I53),'Model output'!I53,1))</f>
        <v>10</v>
      </c>
      <c r="J54">
        <f>IF('Model output'!J53="","",IF(AND(ISNUMBER('Model output'!J53),'Model output'!J53&lt;=I54),'Model output'!J53,IF(ISNUMBER(SEARCH("0/",'Model output'!J53)),0,1)))</f>
        <v>0</v>
      </c>
      <c r="K54" t="str" cm="1">
        <f t="array" ref="K54">IF(COUNT(FIND({0,1,2,3,4,5,6,7,8,9},'Model output'!K53))&gt;0,'Model output'!K53,"")</f>
        <v/>
      </c>
      <c r="L54" s="8" t="str">
        <f t="shared" si="4"/>
        <v/>
      </c>
      <c r="M54" t="str" cm="1">
        <f t="array" ref="M54">IF(L54="","",IF(ISNUMBER(SEARCH("cm",L54)),MAX(VALUE(SUBSTITUTE(_xlfn.FILTERXML("&lt;t&gt;&lt;s&gt;"&amp;SUBSTITUTE(L54,",","&lt;/s&gt;&lt;s&gt;")&amp;"&lt;/s&gt;&lt;/t&gt;","//s"),"cm",""))),MAX(VALUE(SUBSTITUTE(_xlfn.FILTERXML("&lt;t&gt;&lt;s&gt;"&amp;SUBSTITUTE(L54,",","&lt;/s&gt;&lt;s&gt;")&amp;"&lt;/s&gt;&lt;/t&gt;","//s"),"mm","")))/10))</f>
        <v/>
      </c>
      <c r="N54" t="str">
        <f>IF('Model output'!L53="","",'Model output'!L53)</f>
        <v>Papillary</v>
      </c>
      <c r="O54" t="str">
        <f>IF('Model output'!M53="","",'Model output'!M53)</f>
        <v>classical</v>
      </c>
      <c r="P54" t="str">
        <f>IF('Model output'!N53="","",'Model output'!N53)</f>
        <v>1.1 cm</v>
      </c>
      <c r="Q54" t="str">
        <f t="shared" ref="Q54:Q66" si="15">LOWER(SUBSTITUTE(SUBSTITUTE(SUBSTITUTE(SUBSTITUTE(SUBSTITUTE(SUBSTITUTE(SUBSTITUTE(SUBSTITUTE(SUBSTITUTE(SUBSTITUTE(SUBSTITUTE(SUBSTITUTE(SUBSTITUTE(SUBSTITUTE(SUBSTITUTE(SUBSTITUTE(SUBSTITUTE(P54,"cm.","cm"), "the", ""), "tumor", ""), "nodule", ""), "isthmic", ""), "lobe",""), "largest", ""), "left", ""), "right", ""), "for", ""), "in", ""), "and", ","), "(", ""), ")", ""), "A", ""), "x", ","), " ",""))</f>
        <v>1.1cm</v>
      </c>
      <c r="R54" cm="1">
        <f t="array" ref="R54">IF(Q54="","",IF(ISNUMBER(SEARCH("cm",Q54)),MAX(VALUE(SUBSTITUTE(_xlfn.FILTERXML("&lt;t&gt;&lt;s&gt;"&amp;SUBSTITUTE(Q54,",","&lt;/s&gt;&lt;s&gt;")&amp;"&lt;/s&gt;&lt;/t&gt;","//s"),"cm",""))),IF(ISNUMBER(SEARCH("mm",Q54)), MAX(VALUE(SUBSTITUTE(_xlfn.FILTERXML("&lt;t&gt;&lt;s&gt;"&amp;SUBSTITUTE(Q54,",","&lt;/s&gt;&lt;s&gt;")&amp;"&lt;/s&gt;&lt;/t&gt;","//s"),"mm","")))/10, MAX(VALUE(_xlfn.FILTERXML("&lt;t&gt;&lt;s&gt;"&amp;SUBSTITUTE(Q54,",","&lt;/s&gt;&lt;s&gt;")&amp;"&lt;/s&gt;&lt;/t&gt;","//s"))))))</f>
        <v>1.1000000000000001</v>
      </c>
      <c r="S54" t="str">
        <f>IF(OR('Model output'!P53="",ISNUMBER(SEARCH("Not identified", 'Model output'!P53)),ISNUMBER(SEARCH("Absent",'Model output'!P53)),AND(ISNUMBER(SEARCH("No",'Model output'!P53)),NOT(ISNUMBER(SEARCH("diagnostic",'Model output'!P53)))),ISNUMBER(SEARCH("Negative",'Model output'!P53))),"negative","positive")</f>
        <v>positive</v>
      </c>
      <c r="T54">
        <f>IF('Model output'!O53="","",'Model output'!O53)</f>
        <v>1</v>
      </c>
      <c r="U54" t="str">
        <f>IF('Model output'!Q53&lt;&gt;"",'Model output'!Q53,IF('Classification result'!S54="positive",IF(ISNUMBER(SEARCH("single",'Model output'!P53)),1,IF(OR(ISNUMBER(SEARCH("&lt;4",'Model output'!P53)),ISNUMBER(SEARCH("&lt; 4",'Model output'!P53)),ISNUMBER(SEARCH("less than 4",'Model output'!P53))),"&lt;4",IF(OR(ISNUMBER(SEARCH("&gt;4",'Model output'!P53)),ISNUMBER(SEARCH("&gt; 4",'Model output'!P53)),ISNUMBER(SEARCH("4 or more",'Model output'!P53))),"&gt;4",""))),""))</f>
        <v>extrathyroid vascular invasion in small vessel</v>
      </c>
      <c r="V54" t="str">
        <f>IF(S54="negative","",IF(OR(ISNUMBER(SEARCH("Focal",'Model output'!P53)),'Classification result'!U54&lt;4,ISNUMBER(SEARCH("Focal",'Classification result'!U54)),ISNUMBER(SEARCH("&lt;4",'Classification result'!U54)),ISNUMBER(SEARCH("&lt; 4",'Classification result'!U54))),"minimal", IF(OR(ISNUMBER(SEARCH("Extensive",'Model output'!P53)),ISNUMBER(SEARCH("Extensive",'Classification result'!U54)),ISNUMBER(SEARCH("&gt;4",'Classification result'!U54)),ISNUMBER(SEARCH("&gt; 4",'Classification result'!U54)),ISNUMBER(SEARCH("4 or more",'Classification result'!U54))),"extensive","")))</f>
        <v/>
      </c>
      <c r="W54" t="str">
        <f>IF(OR('Model output'!R53="",ISNUMBER(SEARCH("Not identified", 'Model output'!R53)),ISNUMBER(SEARCH("Absent",'Model output'!R53)),ISNUMBER(SEARCH("No",'Model output'!R53)),ISNUMBER(SEARCH("Negative",'Model output'!R53)),ISNUMBER(SEARCH("None seen",'Model output'!R53)),ISNUMBER(SEARCH("Free",'Model output'!R53)),ISNUMBER(SEARCH("Cannot be assessed",'Model output'!R53))),"negative","positive")</f>
        <v>negative</v>
      </c>
      <c r="X54" s="15" t="str">
        <f>IF('Model output'!S53="","",'Model output'!S53)</f>
        <v>Invades perithyroid fibroadipose tissue</v>
      </c>
      <c r="Y54" t="str">
        <f>IF(OR('Model output'!S53="",ISNUMBER(SEARCH("Absent",'Model output'!S53)),ISNUMBER(SEARCH("Not identified",'Model output'!S53)),AND(ISNUMBER(SEARCH("No",'Model output'!S53)),NOT(ISNUMBER(SEARCH("carcinoma",'Model output'!S53)))),ISNUMBER(SEARCH("no extension",'Model output'!S53)),ISNUMBER(SEARCH("negative",'Model output'!S53))),"negative",IF(Z54="positive","gETE", "positive"))</f>
        <v>positive</v>
      </c>
      <c r="Z54" t="str">
        <f>IF(OR('Model output'!S53="",ISNUMBER(SEARCH("Absent",'Model output'!S53)),ISNUMBER(SEARCH("Not identified",'Model output'!S53)),ISNUMBER(SEARCH("No",'Model output'!S53)),ISNUMBER(SEARCH("Minimal",'Model output'!S53)),ISNUMBER(SEARCH("negative",'Model output'!S53))),"negative",IF(OR(ISNUMBER(SEARCH("extensive",X54)),ISNUMBER(SEARCH("skeletal muscle",X54)),ISNUMBER(SEARCH("larynx",X54)),ISNUMBER(SEARCH("trachea",X54)),ISNUMBER(SEARCH("esophagus",X54)),ISNUMBER(SEARCH("recurrent laryngeal nerve",X54))),"positive","negative"))</f>
        <v>negative</v>
      </c>
      <c r="AA54" t="str">
        <f>IF('Model output'!T53="","",IF('Model output'!T53="Not mentioned", "No", "Yes"))</f>
        <v/>
      </c>
      <c r="AB54" t="str">
        <f>IF(AA54&lt;&gt;"Yes","",IF(OR('Model output'!U53="",ISNUMBER(SEARCH("Not identified",'Model output'!U53))),"",'Model output'!U53))</f>
        <v/>
      </c>
      <c r="AC54" s="9" t="str">
        <f>IF(OR('Model output'!V53="", AND(ISERROR(SEARCH("Positive",'Model output'!V53)), ISNUMBER(SEARCH("Negative",'Model output'!V53))), ISNUMBER(SEARCH("Uninvolved",'Model output'!V53)), ISNUMBER(SEARCH("Free",'Model output'!V53)), ISNUMBER(SEARCH("1 mm",'Model output'!V53)), ISNUMBER(SEARCH("1.0 mm",'Model output'!V53)), ISNUMBER(SEARCH("0.01 cm",'Model output'!V53)), ISNUMBER(SEARCH("0.1 CM",'Model output'!V53)), ISNUMBER(SEARCH("less than 0.2 mm",'Model output'!V53)), ISNUMBER(SEARCH("less than 0.5 mm",'Model output'!V53)), ISNUMBER(SEARCH("very close",'Model output'!V53)), ISNUMBER(SEARCH("not involved",'Model output'!V53)), ISNUMBER(SEARCH("no involvement",'Model output'!V53)), ISNUMBER(SEARCH("abut",'Model output'!V53)), AND(ISNUMBER(SEARCH("No",'Model output'!V53)),NOT(ISNUMBER(SEARCH("noted",'Model output'!V53))),NOT(ISNUMBER(SEARCH("carcinoma",'Model output'!V53))))), "negative", "positive")</f>
        <v>negative</v>
      </c>
      <c r="AE54" s="30" t="str" cm="1">
        <f t="array" aca="1" ref="AE54" ca="1">IF(OR(AC54="positive",Z54="positive",AND(OR(ISNUMBER(SEARCH("Follicular carcinoma",N54)),ISNUMBER(SEARCH("Follicular thyroid carcinoma",N54))),V54="extensive"),AND(AND(ISNUMBER(J54),J54&gt;0),AND(ISNUMBER(M54),M54&gt;3)),OR(H54="positive",AH54=1)),"high",IF(OR(ISNUMBER(SEARCH("lateral",G54,1)),ISNUMBER(SEARCH("positive",Y54,1)),ISNUMBER(SEARCH("tall",O54,1)),ISNUMBER(SEARCH("hobnail",O54,1)),ISNUMBER(SEARCH("cribriform",O54,1)),ISNUMBER(SEARCH("diffuse",O54,1)),ISNUMBER(SEARCH("columnar",O54,1)),ISNUMBER(SEARCH("solid",O54,1)),ISNUMBER(SEARCH("tall",N54,1)),ISNUMBER(SEARCH("hobnail",N54,1)),ISNUMBER(SEARCH("cribriform",N54,1)),ISNUMBER(SEARCH("diffuse",N54,1)),ISNUMBER(SEARCH("columnar",N54,1)),ISNUMBER(SEARCH("solid",N54,1)),AND(ISNUMBER(SEARCH("papillary",N54,1)),S54="positive"),AND(ISNUMBER(J54),J54&gt;=5,M54=""),AND(AND(ISNUMBER(J54),J54&gt;=5),AND(ISNUMBER(M54),M54&gt;=1)),AND(ISNUMBER(SERACH("papillary",N54)),OR(Y54="positive",Z54="positive"), ISNUMBER(SEARCH("BRAF",AB54)))),"intermediate","low"))</f>
        <v>intermediate</v>
      </c>
      <c r="AF54" s="31" t="str">
        <f t="shared" si="1"/>
        <v>1b</v>
      </c>
      <c r="AG54" s="31" t="str">
        <f t="shared" si="2"/>
        <v>0</v>
      </c>
      <c r="AH54" s="31" t="str">
        <f t="shared" si="5"/>
        <v>0</v>
      </c>
      <c r="AI54" s="36" t="str">
        <f t="shared" si="6"/>
        <v>I</v>
      </c>
      <c r="AJ54" s="30" t="s">
        <v>816</v>
      </c>
      <c r="AK54" s="37" t="s">
        <v>926</v>
      </c>
      <c r="AL54" s="37" t="s">
        <v>930</v>
      </c>
      <c r="AM54" s="37" t="s">
        <v>927</v>
      </c>
      <c r="AN54" s="31" t="s">
        <v>79</v>
      </c>
      <c r="AO54" s="30">
        <f t="shared" ca="1" si="7"/>
        <v>1</v>
      </c>
      <c r="AP54" s="37">
        <f t="shared" si="8"/>
        <v>1</v>
      </c>
      <c r="AQ54" s="37">
        <f t="shared" si="9"/>
        <v>1</v>
      </c>
      <c r="AR54" s="37">
        <f t="shared" si="10"/>
        <v>1</v>
      </c>
      <c r="AS54" s="36">
        <f t="shared" si="3"/>
        <v>1</v>
      </c>
    </row>
    <row r="55" spans="1:46">
      <c r="A55" t="str">
        <f>'Model output'!A54</f>
        <v>TCGA-DJ-A13V</v>
      </c>
      <c r="B55" s="43">
        <v>21</v>
      </c>
      <c r="C55" s="1" t="str">
        <f>IF(OR(ISNUMBER(SEARCH("0",'Model output'!D54)), ISNUMBER(SEARCH("1",'Model output'!D54)), ISNUMBER(SEARCH("1a",'Model output'!D54)), ISNUMBER(SEARCH("1b",'Model output'!D54)), ISNUMBER(SEARCH("2",'Model output'!D54)), ISNUMBER(SEARCH("3",'Model output'!D54)), ISNUMBER(SEARCH("4a",'Model output'!D54)), ISNUMBER(SEARCH("4b",'Model output'!D54))), IF(ISNUMBER(SEARCH("pT",'Model output'!D54)),IF(OR(ISNUMBER(SEARCH("a",'Model output'!D54)),ISNUMBER(SEARCH("b",'Model output'!D54))),MID(SUBSTITUTE('Model output'!D54," ",""),SEARCH("pT",'Model output'!D54)+2,2),MID(SUBSTITUTE('Model output'!D54," ",""),SEARCH("pT",'Model output'!D54)+2,1)),IF(ISNUMBER(SEARCH("T",'Model output'!D54)),IF(OR(ISNUMBER(SEARCH("a",'Model output'!D54)),ISNUMBER(SEARCH("b",'Model output'!D54))),MID(SUBSTITUTE('Model output'!D54," ",""),SEARCH("T",'Model output'!D54)+1,2),MID(SUBSTITUTE('Model output'!D54," ",""),SEARCH("T",'Model output'!D54)+1,1)),SUBSTITUTE('Model output'!D54," ",""))),"")</f>
        <v>2</v>
      </c>
      <c r="D55" s="1" t="str">
        <f>IF(ISNUMBER(SEARCH("lymph node",'Model output'!E54)),"1", IF(AND('Model output'!E54&lt;&gt;"",ISNUMBER('Model output'!E54),'Model output'!E54&gt;0),"1",IF(OR(ISNUMBER(SEARCH("0",'Model output'!E54)), ISNUMBER(SEARCH("1",'Model output'!E54)), ISNUMBER(SEARCH("1a",'Model output'!E54)), ISNUMBER(SEARCH("1b",'Model output'!E54)), ISNUMBER(SEARCH("X",'Model output'!E54))), IF(ISNUMBER(SEARCH("pN",'Model output'!E54)),IF(OR(ISNUMBER(SEARCH("a",'Model output'!E54)),ISNUMBER(SEARCH("b",'Model output'!E54))),MID(SUBSTITUTE('Model output'!E54," ",""),SEARCH("pN",'Model output'!E54)+2,2),MID(SUBSTITUTE('Model output'!E54," ",""),SEARCH("pN",'Model output'!E54)+2,1)),IF(ISNUMBER(SEARCH("N",'Model output'!E54)),IF(OR(ISNUMBER(SEARCH("a",'Model output'!E54)),ISNUMBER(SEARCH("b",'Model output'!E54))),MID(SUBSTITUTE('Model output'!E54," ",""),SEARCH("N",'Model output'!E54)+1,2),MID(SUBSTITUTE('Model output'!E54," ",""),SEARCH("N",'Model output'!E54)+1,1)),SUBSTITUTE('Model output'!E54," ",""))),"")))</f>
        <v>1b</v>
      </c>
      <c r="E55" s="1" t="str">
        <f>IF(OR(ISNUMBER(SEARCH("Not applicable",'Model output'!F54)), ISNUMBER(SEARCH("N/A",'Model output'!F54))),"0",IF(OR(ISNUMBER(SEARCH("0",'Model output'!F54)), ISNUMBER(SEARCH("1",'Model output'!F54)), ISNUMBER(SEARCH("X",'Model output'!F54))), IF(ISNUMBER(SEARCH("pM",'Model output'!F54)),MID(SUBSTITUTE('Model output'!F54," ",""),SEARCH("pM",'Model output'!F54)+2,1),IF(ISNUMBER(SEARCH("M",'Model output'!F54)),MID(SUBSTITUTE('Model output'!F54," ",""),SEARCH("M",'Model output'!F54)+1,1),SUBSTITUTE('Model output'!F54," ",""))),""))</f>
        <v/>
      </c>
      <c r="F55" t="str">
        <f t="shared" si="14"/>
        <v>positive</v>
      </c>
      <c r="G55" t="str">
        <f>IF(OR('Model output'!G54="",AND(ISNUMBER('Model output'!J54),'Model output'!J54&lt;1)),"",IF(OR(ISNUMBER(SEARCH("lateral",'Model output'!G54)),ISNUMBER(SEARCH("cervical",'Model output'!G54)),ISNUMBER(SEARCH("jugular",'Model output'!G54)),ISNUMBER(SEARCH("left neck",'Model output'!G54)),ISNUMBER(SEARCH("left anterior neck",'Model output'!G54)),ISNUMBER(SEARCH("left posterior neck",'Model output'!G54)),ISNUMBER(SEARCH("right neck",'Model output'!G54)),ISNUMBER(SEARCH("right anterior neck",'Model output'!G54)),ISNUMBER(SEARCH("right posterior neck",'Model output'!G54)),AND(ISNUMBER(SEARCH("level",'Model output'!G54)),OR(,ISNUMBER(SEARCH("II",'Model output'!G54)),ISNUMBER(SEARCH("two",'Model output'!G54)),ISNUMBER(SEARCH("2",'Model output'!G54)),ISNUMBER(SEARCH("III",'Model output'!G54)),ISNUMBER(SEARCH("three",'Model output'!G54)),ISNUMBER(SEARCH("3",'Model output'!G54)),ISNUMBER(SEARCH("IV",'Model output'!G54)),ISNUMBER(SEARCH("four",'Model output'!G54)),ISNUMBER(SEARCH("4",'Model output'!G54)),AND(ISNUMBER(SEARCH("V ",'Model output'!G54)),NOT(ISNUMBER(SEARCH("VI",'Model output'!G54)))),ISNUMBER(SEARCH("five",'Model output'!G54)),ISNUMBER(SEARCH("5",'Model output'!G54))))), "lateral", "central"))</f>
        <v>central</v>
      </c>
      <c r="H55" t="str">
        <f>IF('Model output'!H54="","negative", IF('Model output'!H54=" ", "negative", IF(ISNUMBER(SEARCH("lymph node",'Model output'!H54)),"negative","positive")))</f>
        <v>negative</v>
      </c>
      <c r="I55">
        <f>IF('Model output'!I54="","",IF(ISNUMBER('Model output'!I54),'Model output'!I54,1))</f>
        <v>20</v>
      </c>
      <c r="J55">
        <f>IF('Model output'!J54="","",IF(AND(ISNUMBER('Model output'!J54),'Model output'!J54&lt;=I55),'Model output'!J54,IF(ISNUMBER(SEARCH("0/",'Model output'!J54)),0,1)))</f>
        <v>7</v>
      </c>
      <c r="K55" t="str" cm="1">
        <f t="array" ref="K55">IF(COUNT(FIND({0,1,2,3,4,5,6,7,8,9},'Model output'!K54))&gt;0,'Model output'!K54,"")</f>
        <v>1.4 cm</v>
      </c>
      <c r="L55" s="8" t="str">
        <f t="shared" si="4"/>
        <v>1.4cm</v>
      </c>
      <c r="M55" cm="1">
        <f t="array" ref="M55">IF(L55="","",IF(ISNUMBER(SEARCH("cm",L55)),MAX(VALUE(SUBSTITUTE(_xlfn.FILTERXML("&lt;t&gt;&lt;s&gt;"&amp;SUBSTITUTE(L55,",","&lt;/s&gt;&lt;s&gt;")&amp;"&lt;/s&gt;&lt;/t&gt;","//s"),"cm",""))),MAX(VALUE(SUBSTITUTE(_xlfn.FILTERXML("&lt;t&gt;&lt;s&gt;"&amp;SUBSTITUTE(L55,",","&lt;/s&gt;&lt;s&gt;")&amp;"&lt;/s&gt;&lt;/t&gt;","//s"),"mm","")))/10))</f>
        <v>1.4</v>
      </c>
      <c r="N55" t="str">
        <f>IF('Model output'!L54="","",'Model output'!L54)</f>
        <v>Papillary</v>
      </c>
      <c r="O55" t="str">
        <f>IF('Model output'!M54="","",'Model output'!M54)</f>
        <v>Classical</v>
      </c>
      <c r="P55" t="str">
        <f>IF('Model output'!N54="","",'Model output'!N54)</f>
        <v>2.9 cm</v>
      </c>
      <c r="Q55" t="str">
        <f t="shared" si="15"/>
        <v>2.9cm</v>
      </c>
      <c r="R55" cm="1">
        <f t="array" ref="R55">IF(Q55="","",IF(ISNUMBER(SEARCH("cm",Q55)),MAX(VALUE(SUBSTITUTE(_xlfn.FILTERXML("&lt;t&gt;&lt;s&gt;"&amp;SUBSTITUTE(Q55,",","&lt;/s&gt;&lt;s&gt;")&amp;"&lt;/s&gt;&lt;/t&gt;","//s"),"cm",""))),IF(ISNUMBER(SEARCH("mm",Q55)), MAX(VALUE(SUBSTITUTE(_xlfn.FILTERXML("&lt;t&gt;&lt;s&gt;"&amp;SUBSTITUTE(Q55,",","&lt;/s&gt;&lt;s&gt;")&amp;"&lt;/s&gt;&lt;/t&gt;","//s"),"mm","")))/10, MAX(VALUE(_xlfn.FILTERXML("&lt;t&gt;&lt;s&gt;"&amp;SUBSTITUTE(Q55,",","&lt;/s&gt;&lt;s&gt;")&amp;"&lt;/s&gt;&lt;/t&gt;","//s"))))))</f>
        <v>2.9</v>
      </c>
      <c r="S55" t="str">
        <f>IF(OR('Model output'!P54="",ISNUMBER(SEARCH("Not identified", 'Model output'!P54)),ISNUMBER(SEARCH("Absent",'Model output'!P54)),AND(ISNUMBER(SEARCH("No",'Model output'!P54)),NOT(ISNUMBER(SEARCH("diagnostic",'Model output'!P54)))),ISNUMBER(SEARCH("Negative",'Model output'!P54))),"negative","positive")</f>
        <v>negative</v>
      </c>
      <c r="T55">
        <f>IF('Model output'!O54="","",'Model output'!O54)</f>
        <v>1</v>
      </c>
      <c r="U55" t="str">
        <f>IF('Model output'!Q54&lt;&gt;"",'Model output'!Q54,IF('Classification result'!S55="positive",IF(ISNUMBER(SEARCH("single",'Model output'!P54)),1,IF(OR(ISNUMBER(SEARCH("&lt;4",'Model output'!P54)),ISNUMBER(SEARCH("&lt; 4",'Model output'!P54)),ISNUMBER(SEARCH("less than 4",'Model output'!P54))),"&lt;4",IF(OR(ISNUMBER(SEARCH("&gt;4",'Model output'!P54)),ISNUMBER(SEARCH("&gt; 4",'Model output'!P54)),ISNUMBER(SEARCH("4 or more",'Model output'!P54))),"&gt;4",""))),""))</f>
        <v/>
      </c>
      <c r="V55" t="str">
        <f>IF(S55="negative","",IF(OR(ISNUMBER(SEARCH("Focal",'Model output'!P54)),'Classification result'!U55&lt;4,ISNUMBER(SEARCH("Focal",'Classification result'!U55)),ISNUMBER(SEARCH("&lt;4",'Classification result'!U55)),ISNUMBER(SEARCH("&lt; 4",'Classification result'!U55))),"minimal", IF(OR(ISNUMBER(SEARCH("Extensive",'Model output'!P54)),ISNUMBER(SEARCH("Extensive",'Classification result'!U55)),ISNUMBER(SEARCH("&gt;4",'Classification result'!U55)),ISNUMBER(SEARCH("&gt; 4",'Classification result'!U55)),ISNUMBER(SEARCH("4 or more",'Classification result'!U55))),"extensive","")))</f>
        <v/>
      </c>
      <c r="W55" t="str">
        <f>IF(OR('Model output'!R54="",ISNUMBER(SEARCH("Not identified", 'Model output'!R54)),ISNUMBER(SEARCH("Absent",'Model output'!R54)),ISNUMBER(SEARCH("No",'Model output'!R54)),ISNUMBER(SEARCH("Negative",'Model output'!R54)),ISNUMBER(SEARCH("None seen",'Model output'!R54)),ISNUMBER(SEARCH("Free",'Model output'!R54)),ISNUMBER(SEARCH("Cannot be assessed",'Model output'!R54))),"negative","positive")</f>
        <v>negative</v>
      </c>
      <c r="X55" s="15" t="str">
        <f>IF('Model output'!S54="","",'Model output'!S54)</f>
        <v>Yes</v>
      </c>
      <c r="Y55" t="str">
        <f>IF(OR('Model output'!S54="",ISNUMBER(SEARCH("Absent",'Model output'!S54)),ISNUMBER(SEARCH("Not identified",'Model output'!S54)),AND(ISNUMBER(SEARCH("No",'Model output'!S54)),NOT(ISNUMBER(SEARCH("carcinoma",'Model output'!S54)))),ISNUMBER(SEARCH("no extension",'Model output'!S54)),ISNUMBER(SEARCH("negative",'Model output'!S54))),"negative",IF(Z55="positive","gETE", "positive"))</f>
        <v>positive</v>
      </c>
      <c r="Z55" t="str">
        <f>IF(OR('Model output'!S54="",ISNUMBER(SEARCH("Absent",'Model output'!S54)),ISNUMBER(SEARCH("Not identified",'Model output'!S54)),ISNUMBER(SEARCH("No",'Model output'!S54)),ISNUMBER(SEARCH("Minimal",'Model output'!S54)),ISNUMBER(SEARCH("negative",'Model output'!S54))),"negative",IF(OR(ISNUMBER(SEARCH("extensive",X55)),ISNUMBER(SEARCH("skeletal muscle",X55)),ISNUMBER(SEARCH("larynx",X55)),ISNUMBER(SEARCH("trachea",X55)),ISNUMBER(SEARCH("esophagus",X55)),ISNUMBER(SEARCH("recurrent laryngeal nerve",X55))),"positive","negative"))</f>
        <v>negative</v>
      </c>
      <c r="AA55" t="str">
        <f>IF('Model output'!T54="","",IF('Model output'!T54="Not mentioned", "No", "Yes"))</f>
        <v/>
      </c>
      <c r="AB55" t="str">
        <f>IF(AA55&lt;&gt;"Yes","",IF(OR('Model output'!U54="",ISNUMBER(SEARCH("Not identified",'Model output'!U54))),"",'Model output'!U54))</f>
        <v/>
      </c>
      <c r="AC55" s="9" t="str">
        <f>IF(OR('Model output'!V54="", AND(ISERROR(SEARCH("Positive",'Model output'!V54)), ISNUMBER(SEARCH("Negative",'Model output'!V54))), ISNUMBER(SEARCH("Uninvolved",'Model output'!V54)), ISNUMBER(SEARCH("Free",'Model output'!V54)), ISNUMBER(SEARCH("1 mm",'Model output'!V54)), ISNUMBER(SEARCH("1.0 mm",'Model output'!V54)), ISNUMBER(SEARCH("0.01 cm",'Model output'!V54)), ISNUMBER(SEARCH("0.1 CM",'Model output'!V54)), ISNUMBER(SEARCH("less than 0.2 mm",'Model output'!V54)), ISNUMBER(SEARCH("less than 0.5 mm",'Model output'!V54)), ISNUMBER(SEARCH("very close",'Model output'!V54)), ISNUMBER(SEARCH("not involved",'Model output'!V54)), ISNUMBER(SEARCH("no involvement",'Model output'!V54)), ISNUMBER(SEARCH("abut",'Model output'!V54)), AND(ISNUMBER(SEARCH("No",'Model output'!V54)),NOT(ISNUMBER(SEARCH("noted",'Model output'!V54))),NOT(ISNUMBER(SEARCH("carcinoma",'Model output'!V54))))), "negative", "positive")</f>
        <v>negative</v>
      </c>
      <c r="AE55" s="30" t="str" cm="1">
        <f t="array" aca="1" ref="AE55" ca="1">IF(OR(AC55="positive",Z55="positive",AND(OR(ISNUMBER(SEARCH("Follicular carcinoma",N55)),ISNUMBER(SEARCH("Follicular thyroid carcinoma",N55))),V55="extensive"),AND(AND(ISNUMBER(J55),J55&gt;0),AND(ISNUMBER(M55),M55&gt;3)),OR(H55="positive",AH55=1)),"high",IF(OR(ISNUMBER(SEARCH("lateral",G55,1)),ISNUMBER(SEARCH("positive",Y55,1)),ISNUMBER(SEARCH("tall",O55,1)),ISNUMBER(SEARCH("hobnail",O55,1)),ISNUMBER(SEARCH("cribriform",O55,1)),ISNUMBER(SEARCH("diffuse",O55,1)),ISNUMBER(SEARCH("columnar",O55,1)),ISNUMBER(SEARCH("solid",O55,1)),ISNUMBER(SEARCH("tall",N55,1)),ISNUMBER(SEARCH("hobnail",N55,1)),ISNUMBER(SEARCH("cribriform",N55,1)),ISNUMBER(SEARCH("diffuse",N55,1)),ISNUMBER(SEARCH("columnar",N55,1)),ISNUMBER(SEARCH("solid",N55,1)),AND(ISNUMBER(SEARCH("papillary",N55,1)),S55="positive"),AND(ISNUMBER(J55),J55&gt;=5,M55=""),AND(AND(ISNUMBER(J55),J55&gt;=5),AND(ISNUMBER(M55),M55&gt;=1)),AND(ISNUMBER(SERACH("papillary",N55)),OR(Y55="positive",Z55="positive"), ISNUMBER(SEARCH("BRAF",AB55)))),"intermediate","low"))</f>
        <v>intermediate</v>
      </c>
      <c r="AF55" s="31" t="str">
        <f t="shared" si="1"/>
        <v>2</v>
      </c>
      <c r="AG55" s="31" t="str">
        <f t="shared" si="2"/>
        <v>1a</v>
      </c>
      <c r="AH55" s="31" t="str">
        <f t="shared" si="5"/>
        <v>0</v>
      </c>
      <c r="AI55" s="36" t="str">
        <f t="shared" si="6"/>
        <v>I</v>
      </c>
      <c r="AJ55" s="30" t="s">
        <v>816</v>
      </c>
      <c r="AK55" s="37" t="s">
        <v>929</v>
      </c>
      <c r="AL55" s="37" t="s">
        <v>931</v>
      </c>
      <c r="AM55" s="37" t="s">
        <v>930</v>
      </c>
      <c r="AN55" s="31" t="s">
        <v>79</v>
      </c>
      <c r="AO55" s="30">
        <f t="shared" ca="1" si="7"/>
        <v>1</v>
      </c>
      <c r="AP55" s="37">
        <f t="shared" si="8"/>
        <v>1</v>
      </c>
      <c r="AQ55" s="37">
        <f t="shared" si="9"/>
        <v>1</v>
      </c>
      <c r="AR55" s="37">
        <f t="shared" si="10"/>
        <v>1</v>
      </c>
      <c r="AS55" s="36">
        <f t="shared" si="3"/>
        <v>1</v>
      </c>
      <c r="AT55" s="10"/>
    </row>
    <row r="56" spans="1:46">
      <c r="A56" t="str">
        <f>'Model output'!A55</f>
        <v>TCGA-DJ-A13W</v>
      </c>
      <c r="B56" s="43">
        <v>45</v>
      </c>
      <c r="C56" s="1" t="str">
        <f>IF(OR(ISNUMBER(SEARCH("0",'Model output'!D55)), ISNUMBER(SEARCH("1",'Model output'!D55)), ISNUMBER(SEARCH("1a",'Model output'!D55)), ISNUMBER(SEARCH("1b",'Model output'!D55)), ISNUMBER(SEARCH("2",'Model output'!D55)), ISNUMBER(SEARCH("3",'Model output'!D55)), ISNUMBER(SEARCH("4a",'Model output'!D55)), ISNUMBER(SEARCH("4b",'Model output'!D55))), IF(ISNUMBER(SEARCH("pT",'Model output'!D55)),IF(OR(ISNUMBER(SEARCH("a",'Model output'!D55)),ISNUMBER(SEARCH("b",'Model output'!D55))),MID(SUBSTITUTE('Model output'!D55," ",""),SEARCH("pT",'Model output'!D55)+2,2),MID(SUBSTITUTE('Model output'!D55," ",""),SEARCH("pT",'Model output'!D55)+2,1)),IF(ISNUMBER(SEARCH("T",'Model output'!D55)),IF(OR(ISNUMBER(SEARCH("a",'Model output'!D55)),ISNUMBER(SEARCH("b",'Model output'!D55))),MID(SUBSTITUTE('Model output'!D55," ",""),SEARCH("T",'Model output'!D55)+1,2),MID(SUBSTITUTE('Model output'!D55," ",""),SEARCH("T",'Model output'!D55)+1,1)),SUBSTITUTE('Model output'!D55," ",""))),"")</f>
        <v>2</v>
      </c>
      <c r="D56" s="1" t="str">
        <f>IF(ISNUMBER(SEARCH("lymph node",'Model output'!E55)),"1", IF(AND('Model output'!E55&lt;&gt;"",ISNUMBER('Model output'!E55),'Model output'!E55&gt;0),"1",IF(OR(ISNUMBER(SEARCH("0",'Model output'!E55)), ISNUMBER(SEARCH("1",'Model output'!E55)), ISNUMBER(SEARCH("1a",'Model output'!E55)), ISNUMBER(SEARCH("1b",'Model output'!E55)), ISNUMBER(SEARCH("X",'Model output'!E55))), IF(ISNUMBER(SEARCH("pN",'Model output'!E55)),IF(OR(ISNUMBER(SEARCH("a",'Model output'!E55)),ISNUMBER(SEARCH("b",'Model output'!E55))),MID(SUBSTITUTE('Model output'!E55," ",""),SEARCH("pN",'Model output'!E55)+2,2),MID(SUBSTITUTE('Model output'!E55," ",""),SEARCH("pN",'Model output'!E55)+2,1)),IF(ISNUMBER(SEARCH("N",'Model output'!E55)),IF(OR(ISNUMBER(SEARCH("a",'Model output'!E55)),ISNUMBER(SEARCH("b",'Model output'!E55))),MID(SUBSTITUTE('Model output'!E55," ",""),SEARCH("N",'Model output'!E55)+1,2),MID(SUBSTITUTE('Model output'!E55," ",""),SEARCH("N",'Model output'!E55)+1,1)),SUBSTITUTE('Model output'!E55," ",""))),"")))</f>
        <v>X</v>
      </c>
      <c r="E56" s="1" t="str">
        <f>IF(OR(ISNUMBER(SEARCH("Not applicable",'Model output'!F55)), ISNUMBER(SEARCH("N/A",'Model output'!F55))),"0",IF(OR(ISNUMBER(SEARCH("0",'Model output'!F55)), ISNUMBER(SEARCH("1",'Model output'!F55)), ISNUMBER(SEARCH("X",'Model output'!F55))), IF(ISNUMBER(SEARCH("pM",'Model output'!F55)),MID(SUBSTITUTE('Model output'!F55," ",""),SEARCH("pM",'Model output'!F55)+2,1),IF(ISNUMBER(SEARCH("M",'Model output'!F55)),MID(SUBSTITUTE('Model output'!F55," ",""),SEARCH("M",'Model output'!F55)+1,1),SUBSTITUTE('Model output'!F55," ",""))),""))</f>
        <v>X</v>
      </c>
      <c r="F56" t="str">
        <f t="shared" si="14"/>
        <v>negative</v>
      </c>
      <c r="G56" t="str">
        <f>IF(OR('Model output'!G55="",AND(ISNUMBER('Model output'!J55),'Model output'!J55&lt;1)),"",IF(OR(ISNUMBER(SEARCH("lateral",'Model output'!G55)),ISNUMBER(SEARCH("cervical",'Model output'!G55)),ISNUMBER(SEARCH("jugular",'Model output'!G55)),ISNUMBER(SEARCH("left neck",'Model output'!G55)),ISNUMBER(SEARCH("left anterior neck",'Model output'!G55)),ISNUMBER(SEARCH("left posterior neck",'Model output'!G55)),ISNUMBER(SEARCH("right neck",'Model output'!G55)),ISNUMBER(SEARCH("right anterior neck",'Model output'!G55)),ISNUMBER(SEARCH("right posterior neck",'Model output'!G55)),AND(ISNUMBER(SEARCH("level",'Model output'!G55)),OR(,ISNUMBER(SEARCH("II",'Model output'!G55)),ISNUMBER(SEARCH("two",'Model output'!G55)),ISNUMBER(SEARCH("2",'Model output'!G55)),ISNUMBER(SEARCH("III",'Model output'!G55)),ISNUMBER(SEARCH("three",'Model output'!G55)),ISNUMBER(SEARCH("3",'Model output'!G55)),ISNUMBER(SEARCH("IV",'Model output'!G55)),ISNUMBER(SEARCH("four",'Model output'!G55)),ISNUMBER(SEARCH("4",'Model output'!G55)),AND(ISNUMBER(SEARCH("V ",'Model output'!G55)),NOT(ISNUMBER(SEARCH("VI",'Model output'!G55)))),ISNUMBER(SEARCH("five",'Model output'!G55)),ISNUMBER(SEARCH("5",'Model output'!G55))))), "lateral", "central"))</f>
        <v/>
      </c>
      <c r="H56" t="str">
        <f>IF('Model output'!H55="","negative", IF('Model output'!H55=" ", "negative", IF(ISNUMBER(SEARCH("lymph node",'Model output'!H55)),"negative","positive")))</f>
        <v>negative</v>
      </c>
      <c r="I56">
        <f>IF('Model output'!I55="","",IF(ISNUMBER('Model output'!I55),'Model output'!I55,1))</f>
        <v>3</v>
      </c>
      <c r="J56">
        <f>IF('Model output'!J55="","",IF(AND(ISNUMBER('Model output'!J55),'Model output'!J55&lt;=I56),'Model output'!J55,IF(ISNUMBER(SEARCH("0/",'Model output'!J55)),0,1)))</f>
        <v>0</v>
      </c>
      <c r="K56" t="str" cm="1">
        <f t="array" ref="K56">IF(COUNT(FIND({0,1,2,3,4,5,6,7,8,9},'Model output'!K55))&gt;0,'Model output'!K55,"")</f>
        <v/>
      </c>
      <c r="L56" s="8" t="str">
        <f t="shared" si="4"/>
        <v/>
      </c>
      <c r="M56" t="str" cm="1">
        <f t="array" ref="M56">IF(L56="","",IF(ISNUMBER(SEARCH("cm",L56)),MAX(VALUE(SUBSTITUTE(_xlfn.FILTERXML("&lt;t&gt;&lt;s&gt;"&amp;SUBSTITUTE(L56,",","&lt;/s&gt;&lt;s&gt;")&amp;"&lt;/s&gt;&lt;/t&gt;","//s"),"cm",""))),MAX(VALUE(SUBSTITUTE(_xlfn.FILTERXML("&lt;t&gt;&lt;s&gt;"&amp;SUBSTITUTE(L56,",","&lt;/s&gt;&lt;s&gt;")&amp;"&lt;/s&gt;&lt;/t&gt;","//s"),"mm","")))/10))</f>
        <v/>
      </c>
      <c r="N56" t="str">
        <f>IF('Model output'!L55="","",'Model output'!L55)</f>
        <v>Papillary carcinoma</v>
      </c>
      <c r="O56" t="str">
        <f>IF('Model output'!M55="","",'Model output'!M55)</f>
        <v>follicular variant</v>
      </c>
      <c r="P56" t="str">
        <f>IF('Model output'!N55="","",'Model output'!N55)</f>
        <v>2.0 cm</v>
      </c>
      <c r="Q56" t="str">
        <f t="shared" si="15"/>
        <v>2.0cm</v>
      </c>
      <c r="R56" cm="1">
        <f t="array" ref="R56">IF(Q56="","",IF(ISNUMBER(SEARCH("cm",Q56)),MAX(VALUE(SUBSTITUTE(_xlfn.FILTERXML("&lt;t&gt;&lt;s&gt;"&amp;SUBSTITUTE(Q56,",","&lt;/s&gt;&lt;s&gt;")&amp;"&lt;/s&gt;&lt;/t&gt;","//s"),"cm",""))),IF(ISNUMBER(SEARCH("mm",Q56)), MAX(VALUE(SUBSTITUTE(_xlfn.FILTERXML("&lt;t&gt;&lt;s&gt;"&amp;SUBSTITUTE(Q56,",","&lt;/s&gt;&lt;s&gt;")&amp;"&lt;/s&gt;&lt;/t&gt;","//s"),"mm","")))/10, MAX(VALUE(_xlfn.FILTERXML("&lt;t&gt;&lt;s&gt;"&amp;SUBSTITUTE(Q56,",","&lt;/s&gt;&lt;s&gt;")&amp;"&lt;/s&gt;&lt;/t&gt;","//s"))))))</f>
        <v>2</v>
      </c>
      <c r="S56" t="str">
        <f>IF(OR('Model output'!P55="",ISNUMBER(SEARCH("Not identified", 'Model output'!P55)),ISNUMBER(SEARCH("Absent",'Model output'!P55)),AND(ISNUMBER(SEARCH("No",'Model output'!P55)),NOT(ISNUMBER(SEARCH("diagnostic",'Model output'!P55)))),ISNUMBER(SEARCH("Negative",'Model output'!P55))),"negative","positive")</f>
        <v>negative</v>
      </c>
      <c r="T56">
        <f>IF('Model output'!O55="","",'Model output'!O55)</f>
        <v>1</v>
      </c>
      <c r="U56" t="str">
        <f>IF('Model output'!Q55&lt;&gt;"",'Model output'!Q55,IF('Classification result'!S56="positive",IF(ISNUMBER(SEARCH("single",'Model output'!P55)),1,IF(OR(ISNUMBER(SEARCH("&lt;4",'Model output'!P55)),ISNUMBER(SEARCH("&lt; 4",'Model output'!P55)),ISNUMBER(SEARCH("less than 4",'Model output'!P55))),"&lt;4",IF(OR(ISNUMBER(SEARCH("&gt;4",'Model output'!P55)),ISNUMBER(SEARCH("&gt; 4",'Model output'!P55)),ISNUMBER(SEARCH("4 or more",'Model output'!P55))),"&gt;4",""))),""))</f>
        <v/>
      </c>
      <c r="V56" t="str">
        <f>IF(S56="negative","",IF(OR(ISNUMBER(SEARCH("Focal",'Model output'!P55)),'Classification result'!U56&lt;4,ISNUMBER(SEARCH("Focal",'Classification result'!U56)),ISNUMBER(SEARCH("&lt;4",'Classification result'!U56)),ISNUMBER(SEARCH("&lt; 4",'Classification result'!U56))),"minimal", IF(OR(ISNUMBER(SEARCH("Extensive",'Model output'!P55)),ISNUMBER(SEARCH("Extensive",'Classification result'!U56)),ISNUMBER(SEARCH("&gt;4",'Classification result'!U56)),ISNUMBER(SEARCH("&gt; 4",'Classification result'!U56)),ISNUMBER(SEARCH("4 or more",'Classification result'!U56))),"extensive","")))</f>
        <v/>
      </c>
      <c r="W56" t="str">
        <f>IF(OR('Model output'!R55="",ISNUMBER(SEARCH("Not identified", 'Model output'!R55)),ISNUMBER(SEARCH("Absent",'Model output'!R55)),ISNUMBER(SEARCH("No",'Model output'!R55)),ISNUMBER(SEARCH("Negative",'Model output'!R55)),ISNUMBER(SEARCH("None seen",'Model output'!R55)),ISNUMBER(SEARCH("Free",'Model output'!R55)),ISNUMBER(SEARCH("Cannot be assessed",'Model output'!R55))),"negative","positive")</f>
        <v>negative</v>
      </c>
      <c r="X56" s="15" t="str">
        <f>IF('Model output'!S55="","",'Model output'!S55)</f>
        <v>Not Identified</v>
      </c>
      <c r="Y56" t="str">
        <f>IF(OR('Model output'!S55="",ISNUMBER(SEARCH("Absent",'Model output'!S55)),ISNUMBER(SEARCH("Not identified",'Model output'!S55)),AND(ISNUMBER(SEARCH("No",'Model output'!S55)),NOT(ISNUMBER(SEARCH("carcinoma",'Model output'!S55)))),ISNUMBER(SEARCH("no extension",'Model output'!S55)),ISNUMBER(SEARCH("negative",'Model output'!S55))),"negative",IF(Z56="positive","gETE", "positive"))</f>
        <v>negative</v>
      </c>
      <c r="Z56" t="str">
        <f>IF(OR('Model output'!S55="",ISNUMBER(SEARCH("Absent",'Model output'!S55)),ISNUMBER(SEARCH("Not identified",'Model output'!S55)),ISNUMBER(SEARCH("No",'Model output'!S55)),ISNUMBER(SEARCH("Minimal",'Model output'!S55)),ISNUMBER(SEARCH("negative",'Model output'!S55))),"negative",IF(OR(ISNUMBER(SEARCH("extensive",X56)),ISNUMBER(SEARCH("skeletal muscle",X56)),ISNUMBER(SEARCH("larynx",X56)),ISNUMBER(SEARCH("trachea",X56)),ISNUMBER(SEARCH("esophagus",X56)),ISNUMBER(SEARCH("recurrent laryngeal nerve",X56))),"positive","negative"))</f>
        <v>negative</v>
      </c>
      <c r="AA56" t="str">
        <f>IF('Model output'!T55="","",IF('Model output'!T55="Not mentioned", "No", "Yes"))</f>
        <v/>
      </c>
      <c r="AB56" t="str">
        <f>IF(AA56&lt;&gt;"Yes","",IF(OR('Model output'!U55="",ISNUMBER(SEARCH("Not identified",'Model output'!U55))),"",'Model output'!U55))</f>
        <v/>
      </c>
      <c r="AC56" s="9" t="str">
        <f>IF(OR('Model output'!V55="", AND(ISERROR(SEARCH("Positive",'Model output'!V55)), ISNUMBER(SEARCH("Negative",'Model output'!V55))), ISNUMBER(SEARCH("Uninvolved",'Model output'!V55)), ISNUMBER(SEARCH("Free",'Model output'!V55)), ISNUMBER(SEARCH("1 mm",'Model output'!V55)), ISNUMBER(SEARCH("1.0 mm",'Model output'!V55)), ISNUMBER(SEARCH("0.01 cm",'Model output'!V55)), ISNUMBER(SEARCH("0.1 CM",'Model output'!V55)), ISNUMBER(SEARCH("less than 0.2 mm",'Model output'!V55)), ISNUMBER(SEARCH("less than 0.5 mm",'Model output'!V55)), ISNUMBER(SEARCH("very close",'Model output'!V55)), ISNUMBER(SEARCH("not involved",'Model output'!V55)), ISNUMBER(SEARCH("no involvement",'Model output'!V55)), ISNUMBER(SEARCH("abut",'Model output'!V55)), AND(ISNUMBER(SEARCH("No",'Model output'!V55)),NOT(ISNUMBER(SEARCH("noted",'Model output'!V55))),NOT(ISNUMBER(SEARCH("carcinoma",'Model output'!V55))))), "negative", "positive")</f>
        <v>negative</v>
      </c>
      <c r="AE56" s="30" t="str" cm="1">
        <f t="array" aca="1" ref="AE56" ca="1">IF(OR(AC56="positive",Z56="positive",AND(OR(ISNUMBER(SEARCH("Follicular carcinoma",N56)),ISNUMBER(SEARCH("Follicular thyroid carcinoma",N56))),V56="extensive"),AND(AND(ISNUMBER(J56),J56&gt;0),AND(ISNUMBER(M56),M56&gt;3)),OR(H56="positive",AH56=1)),"high",IF(OR(ISNUMBER(SEARCH("lateral",G56,1)),ISNUMBER(SEARCH("positive",Y56,1)),ISNUMBER(SEARCH("tall",O56,1)),ISNUMBER(SEARCH("hobnail",O56,1)),ISNUMBER(SEARCH("cribriform",O56,1)),ISNUMBER(SEARCH("diffuse",O56,1)),ISNUMBER(SEARCH("columnar",O56,1)),ISNUMBER(SEARCH("solid",O56,1)),ISNUMBER(SEARCH("tall",N56,1)),ISNUMBER(SEARCH("hobnail",N56,1)),ISNUMBER(SEARCH("cribriform",N56,1)),ISNUMBER(SEARCH("diffuse",N56,1)),ISNUMBER(SEARCH("columnar",N56,1)),ISNUMBER(SEARCH("solid",N56,1)),AND(ISNUMBER(SEARCH("papillary",N56,1)),S56="positive"),AND(ISNUMBER(J56),J56&gt;=5,M56=""),AND(AND(ISNUMBER(J56),J56&gt;=5),AND(ISNUMBER(M56),M56&gt;=1)),AND(ISNUMBER(SERACH("papillary",N56)),OR(Y56="positive",Z56="positive"), ISNUMBER(SEARCH("BRAF",AB56)))),"intermediate","low"))</f>
        <v>low</v>
      </c>
      <c r="AF56" s="31" t="str">
        <f t="shared" si="1"/>
        <v>1b</v>
      </c>
      <c r="AG56" s="31" t="str">
        <f t="shared" si="2"/>
        <v>0</v>
      </c>
      <c r="AH56" s="31" t="str">
        <f t="shared" si="5"/>
        <v>0</v>
      </c>
      <c r="AI56" s="36" t="str">
        <f t="shared" si="6"/>
        <v>I</v>
      </c>
      <c r="AJ56" s="30" t="s">
        <v>815</v>
      </c>
      <c r="AK56" s="37" t="s">
        <v>926</v>
      </c>
      <c r="AL56" s="37" t="s">
        <v>927</v>
      </c>
      <c r="AM56" s="37" t="s">
        <v>930</v>
      </c>
      <c r="AN56" s="31" t="s">
        <v>79</v>
      </c>
      <c r="AO56" s="30">
        <f t="shared" ca="1" si="7"/>
        <v>1</v>
      </c>
      <c r="AP56" s="37">
        <f t="shared" si="8"/>
        <v>1</v>
      </c>
      <c r="AQ56" s="37">
        <f t="shared" si="9"/>
        <v>1</v>
      </c>
      <c r="AR56" s="37">
        <f t="shared" si="10"/>
        <v>1</v>
      </c>
      <c r="AS56" s="36">
        <f t="shared" si="3"/>
        <v>1</v>
      </c>
    </row>
    <row r="57" spans="1:46">
      <c r="A57" t="str">
        <f>'Model output'!A56</f>
        <v>TCGA-DJ-A13X</v>
      </c>
      <c r="B57" s="43">
        <v>51</v>
      </c>
      <c r="C57" s="1" t="str">
        <f>IF(OR(ISNUMBER(SEARCH("0",'Model output'!D56)), ISNUMBER(SEARCH("1",'Model output'!D56)), ISNUMBER(SEARCH("1a",'Model output'!D56)), ISNUMBER(SEARCH("1b",'Model output'!D56)), ISNUMBER(SEARCH("2",'Model output'!D56)), ISNUMBER(SEARCH("3",'Model output'!D56)), ISNUMBER(SEARCH("4a",'Model output'!D56)), ISNUMBER(SEARCH("4b",'Model output'!D56))), IF(ISNUMBER(SEARCH("pT",'Model output'!D56)),IF(OR(ISNUMBER(SEARCH("a",'Model output'!D56)),ISNUMBER(SEARCH("b",'Model output'!D56))),MID(SUBSTITUTE('Model output'!D56," ",""),SEARCH("pT",'Model output'!D56)+2,2),MID(SUBSTITUTE('Model output'!D56," ",""),SEARCH("pT",'Model output'!D56)+2,1)),IF(ISNUMBER(SEARCH("T",'Model output'!D56)),IF(OR(ISNUMBER(SEARCH("a",'Model output'!D56)),ISNUMBER(SEARCH("b",'Model output'!D56))),MID(SUBSTITUTE('Model output'!D56," ",""),SEARCH("T",'Model output'!D56)+1,2),MID(SUBSTITUTE('Model output'!D56," ",""),SEARCH("T",'Model output'!D56)+1,1)),SUBSTITUTE('Model output'!D56," ",""))),"")</f>
        <v>3</v>
      </c>
      <c r="D57" s="1" t="str">
        <f>IF(ISNUMBER(SEARCH("lymph node",'Model output'!E56)),"1", IF(AND('Model output'!E56&lt;&gt;"",ISNUMBER('Model output'!E56),'Model output'!E56&gt;0),"1",IF(OR(ISNUMBER(SEARCH("0",'Model output'!E56)), ISNUMBER(SEARCH("1",'Model output'!E56)), ISNUMBER(SEARCH("1a",'Model output'!E56)), ISNUMBER(SEARCH("1b",'Model output'!E56)), ISNUMBER(SEARCH("X",'Model output'!E56))), IF(ISNUMBER(SEARCH("pN",'Model output'!E56)),IF(OR(ISNUMBER(SEARCH("a",'Model output'!E56)),ISNUMBER(SEARCH("b",'Model output'!E56))),MID(SUBSTITUTE('Model output'!E56," ",""),SEARCH("pN",'Model output'!E56)+2,2),MID(SUBSTITUTE('Model output'!E56," ",""),SEARCH("pN",'Model output'!E56)+2,1)),IF(ISNUMBER(SEARCH("N",'Model output'!E56)),IF(OR(ISNUMBER(SEARCH("a",'Model output'!E56)),ISNUMBER(SEARCH("b",'Model output'!E56))),MID(SUBSTITUTE('Model output'!E56," ",""),SEARCH("N",'Model output'!E56)+1,2),MID(SUBSTITUTE('Model output'!E56," ",""),SEARCH("N",'Model output'!E56)+1,1)),SUBSTITUTE('Model output'!E56," ",""))),"")))</f>
        <v>X</v>
      </c>
      <c r="E57" s="1" t="str">
        <f>IF(OR(ISNUMBER(SEARCH("Not applicable",'Model output'!F56)), ISNUMBER(SEARCH("N/A",'Model output'!F56))),"0",IF(OR(ISNUMBER(SEARCH("0",'Model output'!F56)), ISNUMBER(SEARCH("1",'Model output'!F56)), ISNUMBER(SEARCH("X",'Model output'!F56))), IF(ISNUMBER(SEARCH("pM",'Model output'!F56)),MID(SUBSTITUTE('Model output'!F56," ",""),SEARCH("pM",'Model output'!F56)+2,1),IF(ISNUMBER(SEARCH("M",'Model output'!F56)),MID(SUBSTITUTE('Model output'!F56," ",""),SEARCH("M",'Model output'!F56)+1,1),SUBSTITUTE('Model output'!F56," ",""))),""))</f>
        <v>X</v>
      </c>
      <c r="F57" t="str">
        <f t="shared" si="14"/>
        <v>negative</v>
      </c>
      <c r="G57" t="str">
        <f>IF(OR('Model output'!G56="",AND(ISNUMBER('Model output'!J56),'Model output'!J56&lt;1)),"",IF(OR(ISNUMBER(SEARCH("lateral",'Model output'!G56)),ISNUMBER(SEARCH("cervical",'Model output'!G56)),ISNUMBER(SEARCH("jugular",'Model output'!G56)),ISNUMBER(SEARCH("left neck",'Model output'!G56)),ISNUMBER(SEARCH("left anterior neck",'Model output'!G56)),ISNUMBER(SEARCH("left posterior neck",'Model output'!G56)),ISNUMBER(SEARCH("right neck",'Model output'!G56)),ISNUMBER(SEARCH("right anterior neck",'Model output'!G56)),ISNUMBER(SEARCH("right posterior neck",'Model output'!G56)),AND(ISNUMBER(SEARCH("level",'Model output'!G56)),OR(,ISNUMBER(SEARCH("II",'Model output'!G56)),ISNUMBER(SEARCH("two",'Model output'!G56)),ISNUMBER(SEARCH("2",'Model output'!G56)),ISNUMBER(SEARCH("III",'Model output'!G56)),ISNUMBER(SEARCH("three",'Model output'!G56)),ISNUMBER(SEARCH("3",'Model output'!G56)),ISNUMBER(SEARCH("IV",'Model output'!G56)),ISNUMBER(SEARCH("four",'Model output'!G56)),ISNUMBER(SEARCH("4",'Model output'!G56)),AND(ISNUMBER(SEARCH("V ",'Model output'!G56)),NOT(ISNUMBER(SEARCH("VI",'Model output'!G56)))),ISNUMBER(SEARCH("five",'Model output'!G56)),ISNUMBER(SEARCH("5",'Model output'!G56))))), "lateral", "central"))</f>
        <v/>
      </c>
      <c r="H57" t="str">
        <f>IF('Model output'!H56="","negative", IF('Model output'!H56=" ", "negative", IF(ISNUMBER(SEARCH("lymph node",'Model output'!H56)),"negative","positive")))</f>
        <v>negative</v>
      </c>
      <c r="I57">
        <f>IF('Model output'!I56="","",IF(ISNUMBER('Model output'!I56),'Model output'!I56,1))</f>
        <v>1</v>
      </c>
      <c r="J57">
        <f>IF('Model output'!J56="","",IF(AND(ISNUMBER('Model output'!J56),'Model output'!J56&lt;=I57),'Model output'!J56,IF(ISNUMBER(SEARCH("0/",'Model output'!J56)),0,1)))</f>
        <v>0</v>
      </c>
      <c r="K57" t="str" cm="1">
        <f t="array" ref="K57">IF(COUNT(FIND({0,1,2,3,4,5,6,7,8,9},'Model output'!K56))&gt;0,'Model output'!K56,"")</f>
        <v/>
      </c>
      <c r="L57" s="8" t="str">
        <f t="shared" si="4"/>
        <v/>
      </c>
      <c r="M57" t="str" cm="1">
        <f t="array" ref="M57">IF(L57="","",IF(ISNUMBER(SEARCH("cm",L57)),MAX(VALUE(SUBSTITUTE(_xlfn.FILTERXML("&lt;t&gt;&lt;s&gt;"&amp;SUBSTITUTE(L57,",","&lt;/s&gt;&lt;s&gt;")&amp;"&lt;/s&gt;&lt;/t&gt;","//s"),"cm",""))),MAX(VALUE(SUBSTITUTE(_xlfn.FILTERXML("&lt;t&gt;&lt;s&gt;"&amp;SUBSTITUTE(L57,",","&lt;/s&gt;&lt;s&gt;")&amp;"&lt;/s&gt;&lt;/t&gt;","//s"),"mm","")))/10))</f>
        <v/>
      </c>
      <c r="N57" t="str">
        <f>IF('Model output'!L56="","",'Model output'!L56)</f>
        <v>Papillary</v>
      </c>
      <c r="O57" t="str">
        <f>IF('Model output'!M56="","",'Model output'!M56)</f>
        <v>follicular variant</v>
      </c>
      <c r="P57" t="str">
        <f>IF('Model output'!N56="","",'Model output'!N56)</f>
        <v>6.5 cm</v>
      </c>
      <c r="Q57" t="str">
        <f t="shared" si="15"/>
        <v>6.5cm</v>
      </c>
      <c r="R57" cm="1">
        <f t="array" ref="R57">IF(Q57="","",IF(ISNUMBER(SEARCH("cm",Q57)),MAX(VALUE(SUBSTITUTE(_xlfn.FILTERXML("&lt;t&gt;&lt;s&gt;"&amp;SUBSTITUTE(Q57,",","&lt;/s&gt;&lt;s&gt;")&amp;"&lt;/s&gt;&lt;/t&gt;","//s"),"cm",""))),IF(ISNUMBER(SEARCH("mm",Q57)), MAX(VALUE(SUBSTITUTE(_xlfn.FILTERXML("&lt;t&gt;&lt;s&gt;"&amp;SUBSTITUTE(Q57,",","&lt;/s&gt;&lt;s&gt;")&amp;"&lt;/s&gt;&lt;/t&gt;","//s"),"mm","")))/10, MAX(VALUE(_xlfn.FILTERXML("&lt;t&gt;&lt;s&gt;"&amp;SUBSTITUTE(Q57,",","&lt;/s&gt;&lt;s&gt;")&amp;"&lt;/s&gt;&lt;/t&gt;","//s"))))))</f>
        <v>6.5</v>
      </c>
      <c r="S57" t="str">
        <f>IF(OR('Model output'!P56="",ISNUMBER(SEARCH("Not identified", 'Model output'!P56)),ISNUMBER(SEARCH("Absent",'Model output'!P56)),AND(ISNUMBER(SEARCH("No",'Model output'!P56)),NOT(ISNUMBER(SEARCH("diagnostic",'Model output'!P56)))),ISNUMBER(SEARCH("Negative",'Model output'!P56))),"negative","positive")</f>
        <v>negative</v>
      </c>
      <c r="T57">
        <f>IF('Model output'!O56="","",'Model output'!O56)</f>
        <v>1</v>
      </c>
      <c r="U57" t="str">
        <f>IF('Model output'!Q56&lt;&gt;"",'Model output'!Q56,IF('Classification result'!S57="positive",IF(ISNUMBER(SEARCH("single",'Model output'!P56)),1,IF(OR(ISNUMBER(SEARCH("&lt;4",'Model output'!P56)),ISNUMBER(SEARCH("&lt; 4",'Model output'!P56)),ISNUMBER(SEARCH("less than 4",'Model output'!P56))),"&lt;4",IF(OR(ISNUMBER(SEARCH("&gt;4",'Model output'!P56)),ISNUMBER(SEARCH("&gt; 4",'Model output'!P56)),ISNUMBER(SEARCH("4 or more",'Model output'!P56))),"&gt;4",""))),""))</f>
        <v/>
      </c>
      <c r="V57" t="str">
        <f>IF(S57="negative","",IF(OR(ISNUMBER(SEARCH("Focal",'Model output'!P56)),'Classification result'!U57&lt;4,ISNUMBER(SEARCH("Focal",'Classification result'!U57)),ISNUMBER(SEARCH("&lt;4",'Classification result'!U57)),ISNUMBER(SEARCH("&lt; 4",'Classification result'!U57))),"minimal", IF(OR(ISNUMBER(SEARCH("Extensive",'Model output'!P56)),ISNUMBER(SEARCH("Extensive",'Classification result'!U57)),ISNUMBER(SEARCH("&gt;4",'Classification result'!U57)),ISNUMBER(SEARCH("&gt; 4",'Classification result'!U57)),ISNUMBER(SEARCH("4 or more",'Classification result'!U57))),"extensive","")))</f>
        <v/>
      </c>
      <c r="W57" t="str">
        <f>IF(OR('Model output'!R56="",ISNUMBER(SEARCH("Not identified", 'Model output'!R56)),ISNUMBER(SEARCH("Absent",'Model output'!R56)),ISNUMBER(SEARCH("No",'Model output'!R56)),ISNUMBER(SEARCH("Negative",'Model output'!R56)),ISNUMBER(SEARCH("None seen",'Model output'!R56)),ISNUMBER(SEARCH("Free",'Model output'!R56)),ISNUMBER(SEARCH("Cannot be assessed",'Model output'!R56))),"negative","positive")</f>
        <v>positive</v>
      </c>
      <c r="X57" s="15" t="str">
        <f>IF('Model output'!S56="","",'Model output'!S56)</f>
        <v>Not identified</v>
      </c>
      <c r="Y57" t="str">
        <f>IF(OR('Model output'!S56="",ISNUMBER(SEARCH("Absent",'Model output'!S56)),ISNUMBER(SEARCH("Not identified",'Model output'!S56)),AND(ISNUMBER(SEARCH("No",'Model output'!S56)),NOT(ISNUMBER(SEARCH("carcinoma",'Model output'!S56)))),ISNUMBER(SEARCH("no extension",'Model output'!S56)),ISNUMBER(SEARCH("negative",'Model output'!S56))),"negative",IF(Z57="positive","gETE", "positive"))</f>
        <v>negative</v>
      </c>
      <c r="Z57" t="str">
        <f>IF(OR('Model output'!S56="",ISNUMBER(SEARCH("Absent",'Model output'!S56)),ISNUMBER(SEARCH("Not identified",'Model output'!S56)),ISNUMBER(SEARCH("No",'Model output'!S56)),ISNUMBER(SEARCH("Minimal",'Model output'!S56)),ISNUMBER(SEARCH("negative",'Model output'!S56))),"negative",IF(OR(ISNUMBER(SEARCH("extensive",X57)),ISNUMBER(SEARCH("skeletal muscle",X57)),ISNUMBER(SEARCH("larynx",X57)),ISNUMBER(SEARCH("trachea",X57)),ISNUMBER(SEARCH("esophagus",X57)),ISNUMBER(SEARCH("recurrent laryngeal nerve",X57))),"positive","negative"))</f>
        <v>negative</v>
      </c>
      <c r="AA57" t="str">
        <f>IF('Model output'!T56="","",IF('Model output'!T56="Not mentioned", "No", "Yes"))</f>
        <v/>
      </c>
      <c r="AB57" t="str">
        <f>IF(AA57&lt;&gt;"Yes","",IF(OR('Model output'!U56="",ISNUMBER(SEARCH("Not identified",'Model output'!U56))),"",'Model output'!U56))</f>
        <v/>
      </c>
      <c r="AC57" s="9" t="str">
        <f>IF(OR('Model output'!V56="", AND(ISERROR(SEARCH("Positive",'Model output'!V56)), ISNUMBER(SEARCH("Negative",'Model output'!V56))), ISNUMBER(SEARCH("Uninvolved",'Model output'!V56)), ISNUMBER(SEARCH("Free",'Model output'!V56)), ISNUMBER(SEARCH("1 mm",'Model output'!V56)), ISNUMBER(SEARCH("1.0 mm",'Model output'!V56)), ISNUMBER(SEARCH("0.01 cm",'Model output'!V56)), ISNUMBER(SEARCH("0.1 CM",'Model output'!V56)), ISNUMBER(SEARCH("less than 0.2 mm",'Model output'!V56)), ISNUMBER(SEARCH("less than 0.5 mm",'Model output'!V56)), ISNUMBER(SEARCH("very close",'Model output'!V56)), ISNUMBER(SEARCH("not involved",'Model output'!V56)), ISNUMBER(SEARCH("no involvement",'Model output'!V56)), ISNUMBER(SEARCH("abut",'Model output'!V56)), AND(ISNUMBER(SEARCH("No",'Model output'!V56)),NOT(ISNUMBER(SEARCH("noted",'Model output'!V56))),NOT(ISNUMBER(SEARCH("carcinoma",'Model output'!V56))))), "negative", "positive")</f>
        <v>negative</v>
      </c>
      <c r="AE57" s="30" t="str" cm="1">
        <f t="array" aca="1" ref="AE57" ca="1">IF(OR(AC57="positive",Z57="positive",AND(OR(ISNUMBER(SEARCH("Follicular carcinoma",N57)),ISNUMBER(SEARCH("Follicular thyroid carcinoma",N57))),V57="extensive"),AND(AND(ISNUMBER(J57),J57&gt;0),AND(ISNUMBER(M57),M57&gt;3)),OR(H57="positive",AH57=1)),"high",IF(OR(ISNUMBER(SEARCH("lateral",G57,1)),ISNUMBER(SEARCH("positive",Y57,1)),ISNUMBER(SEARCH("tall",O57,1)),ISNUMBER(SEARCH("hobnail",O57,1)),ISNUMBER(SEARCH("cribriform",O57,1)),ISNUMBER(SEARCH("diffuse",O57,1)),ISNUMBER(SEARCH("columnar",O57,1)),ISNUMBER(SEARCH("solid",O57,1)),ISNUMBER(SEARCH("tall",N57,1)),ISNUMBER(SEARCH("hobnail",N57,1)),ISNUMBER(SEARCH("cribriform",N57,1)),ISNUMBER(SEARCH("diffuse",N57,1)),ISNUMBER(SEARCH("columnar",N57,1)),ISNUMBER(SEARCH("solid",N57,1)),AND(ISNUMBER(SEARCH("papillary",N57,1)),S57="positive"),AND(ISNUMBER(J57),J57&gt;=5,M57=""),AND(AND(ISNUMBER(J57),J57&gt;=5),AND(ISNUMBER(M57),M57&gt;=1)),AND(ISNUMBER(SERACH("papillary",N57)),OR(Y57="positive",Z57="positive"), ISNUMBER(SEARCH("BRAF",AB57)))),"intermediate","low"))</f>
        <v>low</v>
      </c>
      <c r="AF57" s="31" t="str">
        <f t="shared" si="1"/>
        <v>3a</v>
      </c>
      <c r="AG57" s="31" t="str">
        <f t="shared" si="2"/>
        <v>0</v>
      </c>
      <c r="AH57" s="31" t="str">
        <f t="shared" si="5"/>
        <v>0</v>
      </c>
      <c r="AI57" s="36" t="str">
        <f t="shared" si="6"/>
        <v>I</v>
      </c>
      <c r="AJ57" s="30" t="s">
        <v>815</v>
      </c>
      <c r="AK57" s="37" t="s">
        <v>932</v>
      </c>
      <c r="AL57" s="37" t="s">
        <v>927</v>
      </c>
      <c r="AM57" s="37" t="s">
        <v>930</v>
      </c>
      <c r="AN57" s="31" t="s">
        <v>79</v>
      </c>
      <c r="AO57" s="30">
        <f t="shared" ca="1" si="7"/>
        <v>1</v>
      </c>
      <c r="AP57" s="37">
        <f t="shared" si="8"/>
        <v>1</v>
      </c>
      <c r="AQ57" s="37">
        <f t="shared" si="9"/>
        <v>1</v>
      </c>
      <c r="AR57" s="37">
        <f t="shared" si="10"/>
        <v>1</v>
      </c>
      <c r="AS57" s="36">
        <f t="shared" si="3"/>
        <v>1</v>
      </c>
    </row>
    <row r="58" spans="1:46">
      <c r="A58" t="str">
        <f>'Model output'!A57</f>
        <v>TCGA-DJ-A1QG</v>
      </c>
      <c r="B58" s="43">
        <v>62</v>
      </c>
      <c r="C58" s="1" t="str">
        <f>IF(OR(ISNUMBER(SEARCH("0",'Model output'!D57)), ISNUMBER(SEARCH("1",'Model output'!D57)), ISNUMBER(SEARCH("1a",'Model output'!D57)), ISNUMBER(SEARCH("1b",'Model output'!D57)), ISNUMBER(SEARCH("2",'Model output'!D57)), ISNUMBER(SEARCH("3",'Model output'!D57)), ISNUMBER(SEARCH("4a",'Model output'!D57)), ISNUMBER(SEARCH("4b",'Model output'!D57))), IF(ISNUMBER(SEARCH("pT",'Model output'!D57)),IF(OR(ISNUMBER(SEARCH("a",'Model output'!D57)),ISNUMBER(SEARCH("b",'Model output'!D57))),MID(SUBSTITUTE('Model output'!D57," ",""),SEARCH("pT",'Model output'!D57)+2,2),MID(SUBSTITUTE('Model output'!D57," ",""),SEARCH("pT",'Model output'!D57)+2,1)),IF(ISNUMBER(SEARCH("T",'Model output'!D57)),IF(OR(ISNUMBER(SEARCH("a",'Model output'!D57)),ISNUMBER(SEARCH("b",'Model output'!D57))),MID(SUBSTITUTE('Model output'!D57," ",""),SEARCH("T",'Model output'!D57)+1,2),MID(SUBSTITUTE('Model output'!D57," ",""),SEARCH("T",'Model output'!D57)+1,1)),SUBSTITUTE('Model output'!D57," ",""))),"")</f>
        <v/>
      </c>
      <c r="D58" s="1" t="str">
        <f>IF(ISNUMBER(SEARCH("lymph node",'Model output'!E57)),"1", IF(AND('Model output'!E57&lt;&gt;"",ISNUMBER('Model output'!E57),'Model output'!E57&gt;0),"1",IF(OR(ISNUMBER(SEARCH("0",'Model output'!E57)), ISNUMBER(SEARCH("1",'Model output'!E57)), ISNUMBER(SEARCH("1a",'Model output'!E57)), ISNUMBER(SEARCH("1b",'Model output'!E57)), ISNUMBER(SEARCH("X",'Model output'!E57))), IF(ISNUMBER(SEARCH("pN",'Model output'!E57)),IF(OR(ISNUMBER(SEARCH("a",'Model output'!E57)),ISNUMBER(SEARCH("b",'Model output'!E57))),MID(SUBSTITUTE('Model output'!E57," ",""),SEARCH("pN",'Model output'!E57)+2,2),MID(SUBSTITUTE('Model output'!E57," ",""),SEARCH("pN",'Model output'!E57)+2,1)),IF(ISNUMBER(SEARCH("N",'Model output'!E57)),IF(OR(ISNUMBER(SEARCH("a",'Model output'!E57)),ISNUMBER(SEARCH("b",'Model output'!E57))),MID(SUBSTITUTE('Model output'!E57," ",""),SEARCH("N",'Model output'!E57)+1,2),MID(SUBSTITUTE('Model output'!E57," ",""),SEARCH("N",'Model output'!E57)+1,1)),SUBSTITUTE('Model output'!E57," ",""))),"")))</f>
        <v>X</v>
      </c>
      <c r="E58" s="1" t="str">
        <f>IF(OR(ISNUMBER(SEARCH("Not applicable",'Model output'!F57)), ISNUMBER(SEARCH("N/A",'Model output'!F57))),"0",IF(OR(ISNUMBER(SEARCH("0",'Model output'!F57)), ISNUMBER(SEARCH("1",'Model output'!F57)), ISNUMBER(SEARCH("X",'Model output'!F57))), IF(ISNUMBER(SEARCH("pM",'Model output'!F57)),MID(SUBSTITUTE('Model output'!F57," ",""),SEARCH("pM",'Model output'!F57)+2,1),IF(ISNUMBER(SEARCH("M",'Model output'!F57)),MID(SUBSTITUTE('Model output'!F57," ",""),SEARCH("M",'Model output'!F57)+1,1),SUBSTITUTE('Model output'!F57," ",""))),""))</f>
        <v>X</v>
      </c>
      <c r="F58" t="str">
        <f t="shared" si="14"/>
        <v>negative</v>
      </c>
      <c r="G58" t="str">
        <f>IF(OR('Model output'!G57="",AND(ISNUMBER('Model output'!J57),'Model output'!J57&lt;1)),"",IF(OR(ISNUMBER(SEARCH("lateral",'Model output'!G57)),ISNUMBER(SEARCH("cervical",'Model output'!G57)),ISNUMBER(SEARCH("jugular",'Model output'!G57)),ISNUMBER(SEARCH("left neck",'Model output'!G57)),ISNUMBER(SEARCH("left anterior neck",'Model output'!G57)),ISNUMBER(SEARCH("left posterior neck",'Model output'!G57)),ISNUMBER(SEARCH("right neck",'Model output'!G57)),ISNUMBER(SEARCH("right anterior neck",'Model output'!G57)),ISNUMBER(SEARCH("right posterior neck",'Model output'!G57)),AND(ISNUMBER(SEARCH("level",'Model output'!G57)),OR(,ISNUMBER(SEARCH("II",'Model output'!G57)),ISNUMBER(SEARCH("two",'Model output'!G57)),ISNUMBER(SEARCH("2",'Model output'!G57)),ISNUMBER(SEARCH("III",'Model output'!G57)),ISNUMBER(SEARCH("three",'Model output'!G57)),ISNUMBER(SEARCH("3",'Model output'!G57)),ISNUMBER(SEARCH("IV",'Model output'!G57)),ISNUMBER(SEARCH("four",'Model output'!G57)),ISNUMBER(SEARCH("4",'Model output'!G57)),AND(ISNUMBER(SEARCH("V ",'Model output'!G57)),NOT(ISNUMBER(SEARCH("VI",'Model output'!G57)))),ISNUMBER(SEARCH("five",'Model output'!G57)),ISNUMBER(SEARCH("5",'Model output'!G57))))), "lateral", "central"))</f>
        <v/>
      </c>
      <c r="H58" t="str">
        <f>IF('Model output'!H57="","negative", IF('Model output'!H57=" ", "negative", IF(ISNUMBER(SEARCH("lymph node",'Model output'!H57)),"negative","positive")))</f>
        <v>negative</v>
      </c>
      <c r="I58">
        <f>IF('Model output'!I57="","",IF(ISNUMBER('Model output'!I57),'Model output'!I57,1))</f>
        <v>4</v>
      </c>
      <c r="J58">
        <f>IF('Model output'!J57="","",IF(AND(ISNUMBER('Model output'!J57),'Model output'!J57&lt;=I58),'Model output'!J57,IF(ISNUMBER(SEARCH("0/",'Model output'!J57)),0,1)))</f>
        <v>0</v>
      </c>
      <c r="K58" t="str" cm="1">
        <f t="array" ref="K58">IF(COUNT(FIND({0,1,2,3,4,5,6,7,8,9},'Model output'!K57))&gt;0,'Model output'!K57,"")</f>
        <v/>
      </c>
      <c r="L58" s="8" t="str">
        <f t="shared" si="4"/>
        <v/>
      </c>
      <c r="M58" t="str" cm="1">
        <f t="array" ref="M58">IF(L58="","",IF(ISNUMBER(SEARCH("cm",L58)),MAX(VALUE(SUBSTITUTE(_xlfn.FILTERXML("&lt;t&gt;&lt;s&gt;"&amp;SUBSTITUTE(L58,",","&lt;/s&gt;&lt;s&gt;")&amp;"&lt;/s&gt;&lt;/t&gt;","//s"),"cm",""))),MAX(VALUE(SUBSTITUTE(_xlfn.FILTERXML("&lt;t&gt;&lt;s&gt;"&amp;SUBSTITUTE(L58,",","&lt;/s&gt;&lt;s&gt;")&amp;"&lt;/s&gt;&lt;/t&gt;","//s"),"mm","")))/10))</f>
        <v/>
      </c>
      <c r="N58" t="str">
        <f>IF('Model output'!L57="","",'Model output'!L57)</f>
        <v>Papillary carcinoma</v>
      </c>
      <c r="O58" t="str">
        <f>IF('Model output'!M57="","",'Model output'!M57)</f>
        <v>Classical type, follicular variant and microcarcinomas</v>
      </c>
      <c r="P58" t="str">
        <f>IF('Model output'!N57="","",'Model output'!N57)</f>
        <v>1.8 cm</v>
      </c>
      <c r="Q58" t="str">
        <f t="shared" si="15"/>
        <v>1.8cm</v>
      </c>
      <c r="R58" cm="1">
        <f t="array" ref="R58">IF(Q58="","",IF(ISNUMBER(SEARCH("cm",Q58)),MAX(VALUE(SUBSTITUTE(_xlfn.FILTERXML("&lt;t&gt;&lt;s&gt;"&amp;SUBSTITUTE(Q58,",","&lt;/s&gt;&lt;s&gt;")&amp;"&lt;/s&gt;&lt;/t&gt;","//s"),"cm",""))),IF(ISNUMBER(SEARCH("mm",Q58)), MAX(VALUE(SUBSTITUTE(_xlfn.FILTERXML("&lt;t&gt;&lt;s&gt;"&amp;SUBSTITUTE(Q58,",","&lt;/s&gt;&lt;s&gt;")&amp;"&lt;/s&gt;&lt;/t&gt;","//s"),"mm","")))/10, MAX(VALUE(_xlfn.FILTERXML("&lt;t&gt;&lt;s&gt;"&amp;SUBSTITUTE(Q58,",","&lt;/s&gt;&lt;s&gt;")&amp;"&lt;/s&gt;&lt;/t&gt;","//s"))))))</f>
        <v>1.8</v>
      </c>
      <c r="S58" t="str">
        <f>IF(OR('Model output'!P57="",ISNUMBER(SEARCH("Not identified", 'Model output'!P57)),ISNUMBER(SEARCH("Absent",'Model output'!P57)),AND(ISNUMBER(SEARCH("No",'Model output'!P57)),NOT(ISNUMBER(SEARCH("diagnostic",'Model output'!P57)))),ISNUMBER(SEARCH("Negative",'Model output'!P57))),"negative","positive")</f>
        <v>negative</v>
      </c>
      <c r="T58">
        <f>IF('Model output'!O57="","",'Model output'!O57)</f>
        <v>4</v>
      </c>
      <c r="U58" t="str">
        <f>IF('Model output'!Q57&lt;&gt;"",'Model output'!Q57,IF('Classification result'!S58="positive",IF(ISNUMBER(SEARCH("single",'Model output'!P57)),1,IF(OR(ISNUMBER(SEARCH("&lt;4",'Model output'!P57)),ISNUMBER(SEARCH("&lt; 4",'Model output'!P57)),ISNUMBER(SEARCH("less than 4",'Model output'!P57))),"&lt;4",IF(OR(ISNUMBER(SEARCH("&gt;4",'Model output'!P57)),ISNUMBER(SEARCH("&gt; 4",'Model output'!P57)),ISNUMBER(SEARCH("4 or more",'Model output'!P57))),"&gt;4",""))),""))</f>
        <v/>
      </c>
      <c r="V58" t="str">
        <f>IF(S58="negative","",IF(OR(ISNUMBER(SEARCH("Focal",'Model output'!P57)),'Classification result'!U58&lt;4,ISNUMBER(SEARCH("Focal",'Classification result'!U58)),ISNUMBER(SEARCH("&lt;4",'Classification result'!U58)),ISNUMBER(SEARCH("&lt; 4",'Classification result'!U58))),"minimal", IF(OR(ISNUMBER(SEARCH("Extensive",'Model output'!P57)),ISNUMBER(SEARCH("Extensive",'Classification result'!U58)),ISNUMBER(SEARCH("&gt;4",'Classification result'!U58)),ISNUMBER(SEARCH("&gt; 4",'Classification result'!U58)),ISNUMBER(SEARCH("4 or more",'Classification result'!U58))),"extensive","")))</f>
        <v/>
      </c>
      <c r="W58" t="str">
        <f>IF(OR('Model output'!R57="",ISNUMBER(SEARCH("Not identified", 'Model output'!R57)),ISNUMBER(SEARCH("Absent",'Model output'!R57)),ISNUMBER(SEARCH("No",'Model output'!R57)),ISNUMBER(SEARCH("Negative",'Model output'!R57)),ISNUMBER(SEARCH("None seen",'Model output'!R57)),ISNUMBER(SEARCH("Free",'Model output'!R57)),ISNUMBER(SEARCH("Cannot be assessed",'Model output'!R57))),"negative","positive")</f>
        <v>positive</v>
      </c>
      <c r="X58" s="15" t="str">
        <f>IF('Model output'!S57="","",'Model output'!S57)</f>
        <v>Not identified</v>
      </c>
      <c r="Y58" t="str">
        <f>IF(OR('Model output'!S57="",ISNUMBER(SEARCH("Absent",'Model output'!S57)),ISNUMBER(SEARCH("Not identified",'Model output'!S57)),AND(ISNUMBER(SEARCH("No",'Model output'!S57)),NOT(ISNUMBER(SEARCH("carcinoma",'Model output'!S57)))),ISNUMBER(SEARCH("no extension",'Model output'!S57)),ISNUMBER(SEARCH("negative",'Model output'!S57))),"negative",IF(Z58="positive","gETE", "positive"))</f>
        <v>negative</v>
      </c>
      <c r="Z58" t="str">
        <f>IF(OR('Model output'!S57="",ISNUMBER(SEARCH("Absent",'Model output'!S57)),ISNUMBER(SEARCH("Not identified",'Model output'!S57)),ISNUMBER(SEARCH("No",'Model output'!S57)),ISNUMBER(SEARCH("Minimal",'Model output'!S57)),ISNUMBER(SEARCH("negative",'Model output'!S57))),"negative",IF(OR(ISNUMBER(SEARCH("extensive",X58)),ISNUMBER(SEARCH("skeletal muscle",X58)),ISNUMBER(SEARCH("larynx",X58)),ISNUMBER(SEARCH("trachea",X58)),ISNUMBER(SEARCH("esophagus",X58)),ISNUMBER(SEARCH("recurrent laryngeal nerve",X58))),"positive","negative"))</f>
        <v>negative</v>
      </c>
      <c r="AA58" t="str">
        <f>IF('Model output'!T57="","",IF('Model output'!T57="Not mentioned", "No", "Yes"))</f>
        <v/>
      </c>
      <c r="AB58" t="str">
        <f>IF(AA58&lt;&gt;"Yes","",IF(OR('Model output'!U57="",ISNUMBER(SEARCH("Not identified",'Model output'!U57))),"",'Model output'!U57))</f>
        <v/>
      </c>
      <c r="AC58" s="9" t="str">
        <f>IF(OR('Model output'!V57="", AND(ISERROR(SEARCH("Positive",'Model output'!V57)), ISNUMBER(SEARCH("Negative",'Model output'!V57))), ISNUMBER(SEARCH("Uninvolved",'Model output'!V57)), ISNUMBER(SEARCH("Free",'Model output'!V57)), ISNUMBER(SEARCH("1 mm",'Model output'!V57)), ISNUMBER(SEARCH("1.0 mm",'Model output'!V57)), ISNUMBER(SEARCH("0.01 cm",'Model output'!V57)), ISNUMBER(SEARCH("0.1 CM",'Model output'!V57)), ISNUMBER(SEARCH("less than 0.2 mm",'Model output'!V57)), ISNUMBER(SEARCH("less than 0.5 mm",'Model output'!V57)), ISNUMBER(SEARCH("very close",'Model output'!V57)), ISNUMBER(SEARCH("not involved",'Model output'!V57)), ISNUMBER(SEARCH("no involvement",'Model output'!V57)), ISNUMBER(SEARCH("abut",'Model output'!V57)), AND(ISNUMBER(SEARCH("No",'Model output'!V57)),NOT(ISNUMBER(SEARCH("noted",'Model output'!V57))),NOT(ISNUMBER(SEARCH("carcinoma",'Model output'!V57))))), "negative", "positive")</f>
        <v>negative</v>
      </c>
      <c r="AE58" s="30" t="str" cm="1">
        <f t="array" aca="1" ref="AE58" ca="1">IF(OR(AC58="positive",Z58="positive",AND(OR(ISNUMBER(SEARCH("Follicular carcinoma",N58)),ISNUMBER(SEARCH("Follicular thyroid carcinoma",N58))),V58="extensive"),AND(AND(ISNUMBER(J58),J58&gt;0),AND(ISNUMBER(M58),M58&gt;3)),OR(H58="positive",AH58=1)),"high",IF(OR(ISNUMBER(SEARCH("lateral",G58,1)),ISNUMBER(SEARCH("positive",Y58,1)),ISNUMBER(SEARCH("tall",O58,1)),ISNUMBER(SEARCH("hobnail",O58,1)),ISNUMBER(SEARCH("cribriform",O58,1)),ISNUMBER(SEARCH("diffuse",O58,1)),ISNUMBER(SEARCH("columnar",O58,1)),ISNUMBER(SEARCH("solid",O58,1)),ISNUMBER(SEARCH("tall",N58,1)),ISNUMBER(SEARCH("hobnail",N58,1)),ISNUMBER(SEARCH("cribriform",N58,1)),ISNUMBER(SEARCH("diffuse",N58,1)),ISNUMBER(SEARCH("columnar",N58,1)),ISNUMBER(SEARCH("solid",N58,1)),AND(ISNUMBER(SEARCH("papillary",N58,1)),S58="positive"),AND(ISNUMBER(J58),J58&gt;=5,M58=""),AND(AND(ISNUMBER(J58),J58&gt;=5),AND(ISNUMBER(M58),M58&gt;=1)),AND(ISNUMBER(SERACH("papillary",N58)),OR(Y58="positive",Z58="positive"), ISNUMBER(SEARCH("BRAF",AB58)))),"intermediate","low"))</f>
        <v>low</v>
      </c>
      <c r="AF58" s="31" t="str">
        <f t="shared" si="1"/>
        <v>1b</v>
      </c>
      <c r="AG58" s="31" t="str">
        <f t="shared" si="2"/>
        <v>0</v>
      </c>
      <c r="AH58" s="31" t="str">
        <f t="shared" si="5"/>
        <v>0</v>
      </c>
      <c r="AI58" s="36" t="str">
        <f t="shared" si="6"/>
        <v>I</v>
      </c>
      <c r="AJ58" s="30" t="s">
        <v>815</v>
      </c>
      <c r="AK58" s="37" t="s">
        <v>926</v>
      </c>
      <c r="AL58" s="37" t="s">
        <v>927</v>
      </c>
      <c r="AM58" s="37" t="s">
        <v>930</v>
      </c>
      <c r="AN58" s="31" t="s">
        <v>79</v>
      </c>
      <c r="AO58" s="30">
        <f t="shared" ca="1" si="7"/>
        <v>1</v>
      </c>
      <c r="AP58" s="37">
        <f t="shared" si="8"/>
        <v>1</v>
      </c>
      <c r="AQ58" s="37">
        <f t="shared" si="9"/>
        <v>1</v>
      </c>
      <c r="AR58" s="37">
        <f t="shared" si="10"/>
        <v>1</v>
      </c>
      <c r="AS58" s="36">
        <f t="shared" si="3"/>
        <v>1</v>
      </c>
    </row>
    <row r="59" spans="1:46">
      <c r="A59" t="str">
        <f>'Model output'!A58</f>
        <v>TCGA-DJ-A1QH</v>
      </c>
      <c r="B59" s="43">
        <v>58</v>
      </c>
      <c r="C59" s="1" t="str">
        <f>IF(OR(ISNUMBER(SEARCH("0",'Model output'!D58)), ISNUMBER(SEARCH("1",'Model output'!D58)), ISNUMBER(SEARCH("1a",'Model output'!D58)), ISNUMBER(SEARCH("1b",'Model output'!D58)), ISNUMBER(SEARCH("2",'Model output'!D58)), ISNUMBER(SEARCH("3",'Model output'!D58)), ISNUMBER(SEARCH("4a",'Model output'!D58)), ISNUMBER(SEARCH("4b",'Model output'!D58))), IF(ISNUMBER(SEARCH("pT",'Model output'!D58)),IF(OR(ISNUMBER(SEARCH("a",'Model output'!D58)),ISNUMBER(SEARCH("b",'Model output'!D58))),MID(SUBSTITUTE('Model output'!D58," ",""),SEARCH("pT",'Model output'!D58)+2,2),MID(SUBSTITUTE('Model output'!D58," ",""),SEARCH("pT",'Model output'!D58)+2,1)),IF(ISNUMBER(SEARCH("T",'Model output'!D58)),IF(OR(ISNUMBER(SEARCH("a",'Model output'!D58)),ISNUMBER(SEARCH("b",'Model output'!D58))),MID(SUBSTITUTE('Model output'!D58," ",""),SEARCH("T",'Model output'!D58)+1,2),MID(SUBSTITUTE('Model output'!D58," ",""),SEARCH("T",'Model output'!D58)+1,1)),SUBSTITUTE('Model output'!D58," ",""))),"")</f>
        <v/>
      </c>
      <c r="D59" s="1" t="str">
        <f>IF(ISNUMBER(SEARCH("lymph node",'Model output'!E58)),"1", IF(AND('Model output'!E58&lt;&gt;"",ISNUMBER('Model output'!E58),'Model output'!E58&gt;0),"1",IF(OR(ISNUMBER(SEARCH("0",'Model output'!E58)), ISNUMBER(SEARCH("1",'Model output'!E58)), ISNUMBER(SEARCH("1a",'Model output'!E58)), ISNUMBER(SEARCH("1b",'Model output'!E58)), ISNUMBER(SEARCH("X",'Model output'!E58))), IF(ISNUMBER(SEARCH("pN",'Model output'!E58)),IF(OR(ISNUMBER(SEARCH("a",'Model output'!E58)),ISNUMBER(SEARCH("b",'Model output'!E58))),MID(SUBSTITUTE('Model output'!E58," ",""),SEARCH("pN",'Model output'!E58)+2,2),MID(SUBSTITUTE('Model output'!E58," ",""),SEARCH("pN",'Model output'!E58)+2,1)),IF(ISNUMBER(SEARCH("N",'Model output'!E58)),IF(OR(ISNUMBER(SEARCH("a",'Model output'!E58)),ISNUMBER(SEARCH("b",'Model output'!E58))),MID(SUBSTITUTE('Model output'!E58," ",""),SEARCH("N",'Model output'!E58)+1,2),MID(SUBSTITUTE('Model output'!E58," ",""),SEARCH("N",'Model output'!E58)+1,1)),SUBSTITUTE('Model output'!E58," ",""))),"")))</f>
        <v>1b</v>
      </c>
      <c r="E59" s="1" t="str">
        <f>IF(OR(ISNUMBER(SEARCH("Not applicable",'Model output'!F58)), ISNUMBER(SEARCH("N/A",'Model output'!F58))),"0",IF(OR(ISNUMBER(SEARCH("0",'Model output'!F58)), ISNUMBER(SEARCH("1",'Model output'!F58)), ISNUMBER(SEARCH("X",'Model output'!F58))), IF(ISNUMBER(SEARCH("pM",'Model output'!F58)),MID(SUBSTITUTE('Model output'!F58," ",""),SEARCH("pM",'Model output'!F58)+2,1),IF(ISNUMBER(SEARCH("M",'Model output'!F58)),MID(SUBSTITUTE('Model output'!F58," ",""),SEARCH("M",'Model output'!F58)+1,1),SUBSTITUTE('Model output'!F58," ",""))),""))</f>
        <v/>
      </c>
      <c r="F59" t="str">
        <f t="shared" si="14"/>
        <v>positive</v>
      </c>
      <c r="G59" t="str">
        <f>IF(OR('Model output'!G58="",AND(ISNUMBER('Model output'!J58),'Model output'!J58&lt;1)),"",IF(OR(ISNUMBER(SEARCH("lateral",'Model output'!G58)),ISNUMBER(SEARCH("cervical",'Model output'!G58)),ISNUMBER(SEARCH("jugular",'Model output'!G58)),ISNUMBER(SEARCH("left neck",'Model output'!G58)),ISNUMBER(SEARCH("left anterior neck",'Model output'!G58)),ISNUMBER(SEARCH("left posterior neck",'Model output'!G58)),ISNUMBER(SEARCH("right neck",'Model output'!G58)),ISNUMBER(SEARCH("right anterior neck",'Model output'!G58)),ISNUMBER(SEARCH("right posterior neck",'Model output'!G58)),AND(ISNUMBER(SEARCH("level",'Model output'!G58)),OR(,ISNUMBER(SEARCH("II",'Model output'!G58)),ISNUMBER(SEARCH("two",'Model output'!G58)),ISNUMBER(SEARCH("2",'Model output'!G58)),ISNUMBER(SEARCH("III",'Model output'!G58)),ISNUMBER(SEARCH("three",'Model output'!G58)),ISNUMBER(SEARCH("3",'Model output'!G58)),ISNUMBER(SEARCH("IV",'Model output'!G58)),ISNUMBER(SEARCH("four",'Model output'!G58)),ISNUMBER(SEARCH("4",'Model output'!G58)),AND(ISNUMBER(SEARCH("V ",'Model output'!G58)),NOT(ISNUMBER(SEARCH("VI",'Model output'!G58)))),ISNUMBER(SEARCH("five",'Model output'!G58)),ISNUMBER(SEARCH("5",'Model output'!G58))))), "lateral", "central"))</f>
        <v>central</v>
      </c>
      <c r="H59" t="str">
        <f>IF('Model output'!H58="","negative", IF('Model output'!H58=" ", "negative", IF(ISNUMBER(SEARCH("lymph node",'Model output'!H58)),"negative","positive")))</f>
        <v>negative</v>
      </c>
      <c r="I59">
        <f>IF('Model output'!I58="","",IF(ISNUMBER('Model output'!I58),'Model output'!I58,1))</f>
        <v>6</v>
      </c>
      <c r="J59">
        <f>IF('Model output'!J58="","",IF(AND(ISNUMBER('Model output'!J58),'Model output'!J58&lt;=I59),'Model output'!J58,IF(ISNUMBER(SEARCH("0/",'Model output'!J58)),0,1)))</f>
        <v>3</v>
      </c>
      <c r="K59" t="str" cm="1">
        <f t="array" ref="K59">IF(COUNT(FIND({0,1,2,3,4,5,6,7,8,9},'Model output'!K58))&gt;0,'Model output'!K58,"")</f>
        <v>1cm</v>
      </c>
      <c r="L59" s="8" t="str">
        <f t="shared" si="4"/>
        <v>1cm</v>
      </c>
      <c r="M59" cm="1">
        <f t="array" ref="M59">IF(L59="","",IF(ISNUMBER(SEARCH("cm",L59)),MAX(VALUE(SUBSTITUTE(_xlfn.FILTERXML("&lt;t&gt;&lt;s&gt;"&amp;SUBSTITUTE(L59,",","&lt;/s&gt;&lt;s&gt;")&amp;"&lt;/s&gt;&lt;/t&gt;","//s"),"cm",""))),MAX(VALUE(SUBSTITUTE(_xlfn.FILTERXML("&lt;t&gt;&lt;s&gt;"&amp;SUBSTITUTE(L59,",","&lt;/s&gt;&lt;s&gt;")&amp;"&lt;/s&gt;&lt;/t&gt;","//s"),"mm","")))/10))</f>
        <v>1</v>
      </c>
      <c r="N59" t="str">
        <f>IF('Model output'!L58="","",'Model output'!L58)</f>
        <v>Papillary</v>
      </c>
      <c r="O59" t="str">
        <f>IF('Model output'!M58="","",'Model output'!M58)</f>
        <v>Tall cell</v>
      </c>
      <c r="P59" t="str">
        <f>IF('Model output'!N58="","",'Model output'!N58)</f>
        <v>7cm</v>
      </c>
      <c r="Q59" t="str">
        <f t="shared" si="15"/>
        <v>7cm</v>
      </c>
      <c r="R59" cm="1">
        <f t="array" ref="R59">IF(Q59="","",IF(ISNUMBER(SEARCH("cm",Q59)),MAX(VALUE(SUBSTITUTE(_xlfn.FILTERXML("&lt;t&gt;&lt;s&gt;"&amp;SUBSTITUTE(Q59,",","&lt;/s&gt;&lt;s&gt;")&amp;"&lt;/s&gt;&lt;/t&gt;","//s"),"cm",""))),IF(ISNUMBER(SEARCH("mm",Q59)), MAX(VALUE(SUBSTITUTE(_xlfn.FILTERXML("&lt;t&gt;&lt;s&gt;"&amp;SUBSTITUTE(Q59,",","&lt;/s&gt;&lt;s&gt;")&amp;"&lt;/s&gt;&lt;/t&gt;","//s"),"mm","")))/10, MAX(VALUE(_xlfn.FILTERXML("&lt;t&gt;&lt;s&gt;"&amp;SUBSTITUTE(Q59,",","&lt;/s&gt;&lt;s&gt;")&amp;"&lt;/s&gt;&lt;/t&gt;","//s"))))))</f>
        <v>7</v>
      </c>
      <c r="S59" t="str">
        <f>IF(OR('Model output'!P58="",ISNUMBER(SEARCH("Not identified", 'Model output'!P58)),ISNUMBER(SEARCH("Absent",'Model output'!P58)),AND(ISNUMBER(SEARCH("No",'Model output'!P58)),NOT(ISNUMBER(SEARCH("diagnostic",'Model output'!P58)))),ISNUMBER(SEARCH("Negative",'Model output'!P58))),"negative","positive")</f>
        <v>negative</v>
      </c>
      <c r="T59" t="str">
        <f>IF('Model output'!O58="","",'Model output'!O58)</f>
        <v/>
      </c>
      <c r="U59" t="str">
        <f>IF('Model output'!Q58&lt;&gt;"",'Model output'!Q58,IF('Classification result'!S59="positive",IF(ISNUMBER(SEARCH("single",'Model output'!P58)),1,IF(OR(ISNUMBER(SEARCH("&lt;4",'Model output'!P58)),ISNUMBER(SEARCH("&lt; 4",'Model output'!P58)),ISNUMBER(SEARCH("less than 4",'Model output'!P58))),"&lt;4",IF(OR(ISNUMBER(SEARCH("&gt;4",'Model output'!P58)),ISNUMBER(SEARCH("&gt; 4",'Model output'!P58)),ISNUMBER(SEARCH("4 or more",'Model output'!P58))),"&gt;4",""))),""))</f>
        <v/>
      </c>
      <c r="V59" t="str">
        <f>IF(S59="negative","",IF(OR(ISNUMBER(SEARCH("Focal",'Model output'!P58)),'Classification result'!U59&lt;4,ISNUMBER(SEARCH("Focal",'Classification result'!U59)),ISNUMBER(SEARCH("&lt;4",'Classification result'!U59)),ISNUMBER(SEARCH("&lt; 4",'Classification result'!U59))),"minimal", IF(OR(ISNUMBER(SEARCH("Extensive",'Model output'!P58)),ISNUMBER(SEARCH("Extensive",'Classification result'!U59)),ISNUMBER(SEARCH("&gt;4",'Classification result'!U59)),ISNUMBER(SEARCH("&gt; 4",'Classification result'!U59)),ISNUMBER(SEARCH("4 or more",'Classification result'!U59))),"extensive","")))</f>
        <v/>
      </c>
      <c r="W59" t="str">
        <f>IF(OR('Model output'!R58="",ISNUMBER(SEARCH("Not identified", 'Model output'!R58)),ISNUMBER(SEARCH("Absent",'Model output'!R58)),ISNUMBER(SEARCH("No",'Model output'!R58)),ISNUMBER(SEARCH("Negative",'Model output'!R58)),ISNUMBER(SEARCH("None seen",'Model output'!R58)),ISNUMBER(SEARCH("Free",'Model output'!R58)),ISNUMBER(SEARCH("Cannot be assessed",'Model output'!R58))),"negative","positive")</f>
        <v>negative</v>
      </c>
      <c r="X59" s="15" t="str">
        <f>IF('Model output'!S58="","",'Model output'!S58)</f>
        <v>Yes</v>
      </c>
      <c r="Y59" t="str">
        <f>IF(OR('Model output'!S58="",ISNUMBER(SEARCH("Absent",'Model output'!S58)),ISNUMBER(SEARCH("Not identified",'Model output'!S58)),AND(ISNUMBER(SEARCH("No",'Model output'!S58)),NOT(ISNUMBER(SEARCH("carcinoma",'Model output'!S58)))),ISNUMBER(SEARCH("no extension",'Model output'!S58)),ISNUMBER(SEARCH("negative",'Model output'!S58))),"negative",IF(Z59="positive","gETE", "positive"))</f>
        <v>positive</v>
      </c>
      <c r="Z59" t="str">
        <f>IF(OR('Model output'!S58="",ISNUMBER(SEARCH("Absent",'Model output'!S58)),ISNUMBER(SEARCH("Not identified",'Model output'!S58)),ISNUMBER(SEARCH("No",'Model output'!S58)),ISNUMBER(SEARCH("Minimal",'Model output'!S58)),ISNUMBER(SEARCH("negative",'Model output'!S58))),"negative",IF(OR(ISNUMBER(SEARCH("extensive",X59)),ISNUMBER(SEARCH("skeletal muscle",X59)),ISNUMBER(SEARCH("larynx",X59)),ISNUMBER(SEARCH("trachea",X59)),ISNUMBER(SEARCH("esophagus",X59)),ISNUMBER(SEARCH("recurrent laryngeal nerve",X59))),"positive","negative"))</f>
        <v>negative</v>
      </c>
      <c r="AA59" t="str">
        <f>IF('Model output'!T58="","",IF('Model output'!T58="Not mentioned", "No", "Yes"))</f>
        <v/>
      </c>
      <c r="AB59" t="str">
        <f>IF(AA59&lt;&gt;"Yes","",IF(OR('Model output'!U58="",ISNUMBER(SEARCH("Not identified",'Model output'!U58))),"",'Model output'!U58))</f>
        <v/>
      </c>
      <c r="AC59" s="9" t="str">
        <f>IF(OR('Model output'!V58="", AND(ISERROR(SEARCH("Positive",'Model output'!V58)), ISNUMBER(SEARCH("Negative",'Model output'!V58))), ISNUMBER(SEARCH("Uninvolved",'Model output'!V58)), ISNUMBER(SEARCH("Free",'Model output'!V58)), ISNUMBER(SEARCH("1 mm",'Model output'!V58)), ISNUMBER(SEARCH("1.0 mm",'Model output'!V58)), ISNUMBER(SEARCH("0.01 cm",'Model output'!V58)), ISNUMBER(SEARCH("0.1 CM",'Model output'!V58)), ISNUMBER(SEARCH("less than 0.2 mm",'Model output'!V58)), ISNUMBER(SEARCH("less than 0.5 mm",'Model output'!V58)), ISNUMBER(SEARCH("very close",'Model output'!V58)), ISNUMBER(SEARCH("not involved",'Model output'!V58)), ISNUMBER(SEARCH("no involvement",'Model output'!V58)), ISNUMBER(SEARCH("abut",'Model output'!V58)), AND(ISNUMBER(SEARCH("No",'Model output'!V58)),NOT(ISNUMBER(SEARCH("noted",'Model output'!V58))),NOT(ISNUMBER(SEARCH("carcinoma",'Model output'!V58))))), "negative", "positive")</f>
        <v>positive</v>
      </c>
      <c r="AE59" s="30" t="str" cm="1">
        <f t="array" ref="AE59">IF(OR(AC59="positive",Z59="positive",AND(OR(ISNUMBER(SEARCH("Follicular carcinoma",N59)),ISNUMBER(SEARCH("Follicular thyroid carcinoma",N59))),V59="extensive"),AND(AND(ISNUMBER(J59),J59&gt;0),AND(ISNUMBER(M59),M59&gt;3)),OR(H59="positive",AH59=1)),"high",IF(OR(ISNUMBER(SEARCH("lateral",G59,1)),ISNUMBER(SEARCH("positive",Y59,1)),ISNUMBER(SEARCH("tall",O59,1)),ISNUMBER(SEARCH("hobnail",O59,1)),ISNUMBER(SEARCH("cribriform",O59,1)),ISNUMBER(SEARCH("diffuse",O59,1)),ISNUMBER(SEARCH("columnar",O59,1)),ISNUMBER(SEARCH("solid",O59,1)),ISNUMBER(SEARCH("tall",N59,1)),ISNUMBER(SEARCH("hobnail",N59,1)),ISNUMBER(SEARCH("cribriform",N59,1)),ISNUMBER(SEARCH("diffuse",N59,1)),ISNUMBER(SEARCH("columnar",N59,1)),ISNUMBER(SEARCH("solid",N59,1)),AND(ISNUMBER(SEARCH("papillary",N59,1)),S59="positive"),AND(ISNUMBER(J59),J59&gt;=5,M59=""),AND(AND(ISNUMBER(J59),J59&gt;=5),AND(ISNUMBER(M59),M59&gt;=1)),AND(ISNUMBER(SERACH("papillary",N59)),OR(Y59="positive",Z59="positive"), ISNUMBER(SEARCH("BRAF",AB59)))),"intermediate","low"))</f>
        <v>high</v>
      </c>
      <c r="AF59" s="31" t="str">
        <f t="shared" si="1"/>
        <v>3a</v>
      </c>
      <c r="AG59" s="31" t="str">
        <f t="shared" si="2"/>
        <v>1a</v>
      </c>
      <c r="AH59" s="31" t="str">
        <f t="shared" si="5"/>
        <v>0</v>
      </c>
      <c r="AI59" s="36" t="str">
        <f t="shared" si="6"/>
        <v>II</v>
      </c>
      <c r="AJ59" s="30" t="s">
        <v>814</v>
      </c>
      <c r="AK59" s="37" t="s">
        <v>925</v>
      </c>
      <c r="AL59" s="37" t="s">
        <v>931</v>
      </c>
      <c r="AM59" s="37" t="s">
        <v>930</v>
      </c>
      <c r="AN59" s="31" t="s">
        <v>928</v>
      </c>
      <c r="AO59" s="30">
        <f t="shared" si="7"/>
        <v>1</v>
      </c>
      <c r="AP59" s="37">
        <f t="shared" si="8"/>
        <v>0</v>
      </c>
      <c r="AQ59" s="37">
        <f t="shared" si="9"/>
        <v>1</v>
      </c>
      <c r="AR59" s="37">
        <f t="shared" si="10"/>
        <v>1</v>
      </c>
      <c r="AS59" s="36">
        <f t="shared" si="3"/>
        <v>1</v>
      </c>
    </row>
    <row r="60" spans="1:46">
      <c r="A60" t="str">
        <f>'Model output'!A59</f>
        <v>TCGA-DJ-A1QL</v>
      </c>
      <c r="B60" s="43">
        <v>70</v>
      </c>
      <c r="C60" s="1" t="str">
        <f>IF(OR(ISNUMBER(SEARCH("0",'Model output'!D59)), ISNUMBER(SEARCH("1",'Model output'!D59)), ISNUMBER(SEARCH("1a",'Model output'!D59)), ISNUMBER(SEARCH("1b",'Model output'!D59)), ISNUMBER(SEARCH("2",'Model output'!D59)), ISNUMBER(SEARCH("3",'Model output'!D59)), ISNUMBER(SEARCH("4a",'Model output'!D59)), ISNUMBER(SEARCH("4b",'Model output'!D59))), IF(ISNUMBER(SEARCH("pT",'Model output'!D59)),IF(OR(ISNUMBER(SEARCH("a",'Model output'!D59)),ISNUMBER(SEARCH("b",'Model output'!D59))),MID(SUBSTITUTE('Model output'!D59," ",""),SEARCH("pT",'Model output'!D59)+2,2),MID(SUBSTITUTE('Model output'!D59," ",""),SEARCH("pT",'Model output'!D59)+2,1)),IF(ISNUMBER(SEARCH("T",'Model output'!D59)),IF(OR(ISNUMBER(SEARCH("a",'Model output'!D59)),ISNUMBER(SEARCH("b",'Model output'!D59))),MID(SUBSTITUTE('Model output'!D59," ",""),SEARCH("T",'Model output'!D59)+1,2),MID(SUBSTITUTE('Model output'!D59," ",""),SEARCH("T",'Model output'!D59)+1,1)),SUBSTITUTE('Model output'!D59," ",""))),"")</f>
        <v/>
      </c>
      <c r="D60" s="1" t="str">
        <f>IF(ISNUMBER(SEARCH("lymph node",'Model output'!E59)),"1", IF(AND('Model output'!E59&lt;&gt;"",ISNUMBER('Model output'!E59),'Model output'!E59&gt;0),"1",IF(OR(ISNUMBER(SEARCH("0",'Model output'!E59)), ISNUMBER(SEARCH("1",'Model output'!E59)), ISNUMBER(SEARCH("1a",'Model output'!E59)), ISNUMBER(SEARCH("1b",'Model output'!E59)), ISNUMBER(SEARCH("X",'Model output'!E59))), IF(ISNUMBER(SEARCH("pN",'Model output'!E59)),IF(OR(ISNUMBER(SEARCH("a",'Model output'!E59)),ISNUMBER(SEARCH("b",'Model output'!E59))),MID(SUBSTITUTE('Model output'!E59," ",""),SEARCH("pN",'Model output'!E59)+2,2),MID(SUBSTITUTE('Model output'!E59," ",""),SEARCH("pN",'Model output'!E59)+2,1)),IF(ISNUMBER(SEARCH("N",'Model output'!E59)),IF(OR(ISNUMBER(SEARCH("a",'Model output'!E59)),ISNUMBER(SEARCH("b",'Model output'!E59))),MID(SUBSTITUTE('Model output'!E59," ",""),SEARCH("N",'Model output'!E59)+1,2),MID(SUBSTITUTE('Model output'!E59," ",""),SEARCH("N",'Model output'!E59)+1,1)),SUBSTITUTE('Model output'!E59," ",""))),"")))</f>
        <v/>
      </c>
      <c r="E60" s="1" t="str">
        <f>IF(OR(ISNUMBER(SEARCH("Not applicable",'Model output'!F59)), ISNUMBER(SEARCH("N/A",'Model output'!F59))),"0",IF(OR(ISNUMBER(SEARCH("0",'Model output'!F59)), ISNUMBER(SEARCH("1",'Model output'!F59)), ISNUMBER(SEARCH("X",'Model output'!F59))), IF(ISNUMBER(SEARCH("pM",'Model output'!F59)),MID(SUBSTITUTE('Model output'!F59," ",""),SEARCH("pM",'Model output'!F59)+2,1),IF(ISNUMBER(SEARCH("M",'Model output'!F59)),MID(SUBSTITUTE('Model output'!F59," ",""),SEARCH("M",'Model output'!F59)+1,1),SUBSTITUTE('Model output'!F59," ",""))),""))</f>
        <v/>
      </c>
      <c r="F60" t="str">
        <f t="shared" si="14"/>
        <v>negative</v>
      </c>
      <c r="G60" t="str">
        <f>IF(OR('Model output'!G59="",AND(ISNUMBER('Model output'!J59),'Model output'!J59&lt;1)),"",IF(OR(ISNUMBER(SEARCH("lateral",'Model output'!G59)),ISNUMBER(SEARCH("cervical",'Model output'!G59)),ISNUMBER(SEARCH("jugular",'Model output'!G59)),ISNUMBER(SEARCH("left neck",'Model output'!G59)),ISNUMBER(SEARCH("left anterior neck",'Model output'!G59)),ISNUMBER(SEARCH("left posterior neck",'Model output'!G59)),ISNUMBER(SEARCH("right neck",'Model output'!G59)),ISNUMBER(SEARCH("right anterior neck",'Model output'!G59)),ISNUMBER(SEARCH("right posterior neck",'Model output'!G59)),AND(ISNUMBER(SEARCH("level",'Model output'!G59)),OR(,ISNUMBER(SEARCH("II",'Model output'!G59)),ISNUMBER(SEARCH("two",'Model output'!G59)),ISNUMBER(SEARCH("2",'Model output'!G59)),ISNUMBER(SEARCH("III",'Model output'!G59)),ISNUMBER(SEARCH("three",'Model output'!G59)),ISNUMBER(SEARCH("3",'Model output'!G59)),ISNUMBER(SEARCH("IV",'Model output'!G59)),ISNUMBER(SEARCH("four",'Model output'!G59)),ISNUMBER(SEARCH("4",'Model output'!G59)),AND(ISNUMBER(SEARCH("V ",'Model output'!G59)),NOT(ISNUMBER(SEARCH("VI",'Model output'!G59)))),ISNUMBER(SEARCH("five",'Model output'!G59)),ISNUMBER(SEARCH("5",'Model output'!G59))))), "lateral", "central"))</f>
        <v/>
      </c>
      <c r="H60" t="str">
        <f>IF('Model output'!H59="","negative", IF('Model output'!H59=" ", "negative", IF(ISNUMBER(SEARCH("lymph node",'Model output'!H59)),"negative","positive")))</f>
        <v>negative</v>
      </c>
      <c r="I60">
        <f>IF('Model output'!I59="","",IF(ISNUMBER('Model output'!I59),'Model output'!I59,1))</f>
        <v>9</v>
      </c>
      <c r="J60">
        <f>IF('Model output'!J59="","",IF(AND(ISNUMBER('Model output'!J59),'Model output'!J59&lt;=I60),'Model output'!J59,IF(ISNUMBER(SEARCH("0/",'Model output'!J59)),0,1)))</f>
        <v>0</v>
      </c>
      <c r="K60" t="str" cm="1">
        <f t="array" ref="K60">IF(COUNT(FIND({0,1,2,3,4,5,6,7,8,9},'Model output'!K59))&gt;0,'Model output'!K59,"")</f>
        <v/>
      </c>
      <c r="L60" s="8" t="str">
        <f t="shared" si="4"/>
        <v/>
      </c>
      <c r="M60" t="str" cm="1">
        <f t="array" ref="M60">IF(L60="","",IF(ISNUMBER(SEARCH("cm",L60)),MAX(VALUE(SUBSTITUTE(_xlfn.FILTERXML("&lt;t&gt;&lt;s&gt;"&amp;SUBSTITUTE(L60,",","&lt;/s&gt;&lt;s&gt;")&amp;"&lt;/s&gt;&lt;/t&gt;","//s"),"cm",""))),MAX(VALUE(SUBSTITUTE(_xlfn.FILTERXML("&lt;t&gt;&lt;s&gt;"&amp;SUBSTITUTE(L60,",","&lt;/s&gt;&lt;s&gt;")&amp;"&lt;/s&gt;&lt;/t&gt;","//s"),"mm","")))/10))</f>
        <v/>
      </c>
      <c r="N60" t="str">
        <f>IF('Model output'!L59="","",'Model output'!L59)</f>
        <v>Papillary carcinoma</v>
      </c>
      <c r="O60" t="str">
        <f>IF('Model output'!M59="","",'Model output'!M59)</f>
        <v>follicular variant</v>
      </c>
      <c r="P60" t="str">
        <f>IF('Model output'!N59="","",'Model output'!N59)</f>
        <v>2.2 cm</v>
      </c>
      <c r="Q60" t="str">
        <f t="shared" si="15"/>
        <v>2.2cm</v>
      </c>
      <c r="R60" cm="1">
        <f t="array" ref="R60">IF(Q60="","",IF(ISNUMBER(SEARCH("cm",Q60)),MAX(VALUE(SUBSTITUTE(_xlfn.FILTERXML("&lt;t&gt;&lt;s&gt;"&amp;SUBSTITUTE(Q60,",","&lt;/s&gt;&lt;s&gt;")&amp;"&lt;/s&gt;&lt;/t&gt;","//s"),"cm",""))),IF(ISNUMBER(SEARCH("mm",Q60)), MAX(VALUE(SUBSTITUTE(_xlfn.FILTERXML("&lt;t&gt;&lt;s&gt;"&amp;SUBSTITUTE(Q60,",","&lt;/s&gt;&lt;s&gt;")&amp;"&lt;/s&gt;&lt;/t&gt;","//s"),"mm","")))/10, MAX(VALUE(_xlfn.FILTERXML("&lt;t&gt;&lt;s&gt;"&amp;SUBSTITUTE(Q60,",","&lt;/s&gt;&lt;s&gt;")&amp;"&lt;/s&gt;&lt;/t&gt;","//s"))))))</f>
        <v>2.2000000000000002</v>
      </c>
      <c r="S60" t="str">
        <f>IF(OR('Model output'!P59="",ISNUMBER(SEARCH("Not identified", 'Model output'!P59)),ISNUMBER(SEARCH("Absent",'Model output'!P59)),AND(ISNUMBER(SEARCH("No",'Model output'!P59)),NOT(ISNUMBER(SEARCH("diagnostic",'Model output'!P59)))),ISNUMBER(SEARCH("Negative",'Model output'!P59))),"negative","positive")</f>
        <v>negative</v>
      </c>
      <c r="T60">
        <f>IF('Model output'!O59="","",'Model output'!O59)</f>
        <v>1</v>
      </c>
      <c r="U60" t="str">
        <f>IF('Model output'!Q59&lt;&gt;"",'Model output'!Q59,IF('Classification result'!S60="positive",IF(ISNUMBER(SEARCH("single",'Model output'!P59)),1,IF(OR(ISNUMBER(SEARCH("&lt;4",'Model output'!P59)),ISNUMBER(SEARCH("&lt; 4",'Model output'!P59)),ISNUMBER(SEARCH("less than 4",'Model output'!P59))),"&lt;4",IF(OR(ISNUMBER(SEARCH("&gt;4",'Model output'!P59)),ISNUMBER(SEARCH("&gt; 4",'Model output'!P59)),ISNUMBER(SEARCH("4 or more",'Model output'!P59))),"&gt;4",""))),""))</f>
        <v/>
      </c>
      <c r="V60" t="str">
        <f>IF(S60="negative","",IF(OR(ISNUMBER(SEARCH("Focal",'Model output'!P59)),'Classification result'!U60&lt;4,ISNUMBER(SEARCH("Focal",'Classification result'!U60)),ISNUMBER(SEARCH("&lt;4",'Classification result'!U60)),ISNUMBER(SEARCH("&lt; 4",'Classification result'!U60))),"minimal", IF(OR(ISNUMBER(SEARCH("Extensive",'Model output'!P59)),ISNUMBER(SEARCH("Extensive",'Classification result'!U60)),ISNUMBER(SEARCH("&gt;4",'Classification result'!U60)),ISNUMBER(SEARCH("&gt; 4",'Classification result'!U60)),ISNUMBER(SEARCH("4 or more",'Classification result'!U60))),"extensive","")))</f>
        <v/>
      </c>
      <c r="W60" t="str">
        <f>IF(OR('Model output'!R59="",ISNUMBER(SEARCH("Not identified", 'Model output'!R59)),ISNUMBER(SEARCH("Absent",'Model output'!R59)),ISNUMBER(SEARCH("No",'Model output'!R59)),ISNUMBER(SEARCH("Negative",'Model output'!R59)),ISNUMBER(SEARCH("None seen",'Model output'!R59)),ISNUMBER(SEARCH("Free",'Model output'!R59)),ISNUMBER(SEARCH("Cannot be assessed",'Model output'!R59))),"negative","positive")</f>
        <v>negative</v>
      </c>
      <c r="X60" s="15" t="str">
        <f>IF('Model output'!S59="","",'Model output'!S59)</f>
        <v>Not identified</v>
      </c>
      <c r="Y60" t="str">
        <f>IF(OR('Model output'!S59="",ISNUMBER(SEARCH("Absent",'Model output'!S59)),ISNUMBER(SEARCH("Not identified",'Model output'!S59)),AND(ISNUMBER(SEARCH("No",'Model output'!S59)),NOT(ISNUMBER(SEARCH("carcinoma",'Model output'!S59)))),ISNUMBER(SEARCH("no extension",'Model output'!S59)),ISNUMBER(SEARCH("negative",'Model output'!S59))),"negative",IF(Z60="positive","gETE", "positive"))</f>
        <v>negative</v>
      </c>
      <c r="Z60" t="str">
        <f>IF(OR('Model output'!S59="",ISNUMBER(SEARCH("Absent",'Model output'!S59)),ISNUMBER(SEARCH("Not identified",'Model output'!S59)),ISNUMBER(SEARCH("No",'Model output'!S59)),ISNUMBER(SEARCH("Minimal",'Model output'!S59)),ISNUMBER(SEARCH("negative",'Model output'!S59))),"negative",IF(OR(ISNUMBER(SEARCH("extensive",X60)),ISNUMBER(SEARCH("skeletal muscle",X60)),ISNUMBER(SEARCH("larynx",X60)),ISNUMBER(SEARCH("trachea",X60)),ISNUMBER(SEARCH("esophagus",X60)),ISNUMBER(SEARCH("recurrent laryngeal nerve",X60))),"positive","negative"))</f>
        <v>negative</v>
      </c>
      <c r="AA60" t="str">
        <f>IF('Model output'!T59="","",IF('Model output'!T59="Not mentioned", "No", "Yes"))</f>
        <v/>
      </c>
      <c r="AB60" t="str">
        <f>IF(AA60&lt;&gt;"Yes","",IF(OR('Model output'!U59="",ISNUMBER(SEARCH("Not identified",'Model output'!U59))),"",'Model output'!U59))</f>
        <v/>
      </c>
      <c r="AC60" s="9" t="str">
        <f>IF(OR('Model output'!V59="", AND(ISERROR(SEARCH("Positive",'Model output'!V59)), ISNUMBER(SEARCH("Negative",'Model output'!V59))), ISNUMBER(SEARCH("Uninvolved",'Model output'!V59)), ISNUMBER(SEARCH("Free",'Model output'!V59)), ISNUMBER(SEARCH("1 mm",'Model output'!V59)), ISNUMBER(SEARCH("1.0 mm",'Model output'!V59)), ISNUMBER(SEARCH("0.01 cm",'Model output'!V59)), ISNUMBER(SEARCH("0.1 CM",'Model output'!V59)), ISNUMBER(SEARCH("less than 0.2 mm",'Model output'!V59)), ISNUMBER(SEARCH("less than 0.5 mm",'Model output'!V59)), ISNUMBER(SEARCH("very close",'Model output'!V59)), ISNUMBER(SEARCH("not involved",'Model output'!V59)), ISNUMBER(SEARCH("no involvement",'Model output'!V59)), ISNUMBER(SEARCH("abut",'Model output'!V59)), AND(ISNUMBER(SEARCH("No",'Model output'!V59)),NOT(ISNUMBER(SEARCH("noted",'Model output'!V59))),NOT(ISNUMBER(SEARCH("carcinoma",'Model output'!V59))))), "negative", "positive")</f>
        <v>negative</v>
      </c>
      <c r="AE60" s="30" t="str" cm="1">
        <f t="array" aca="1" ref="AE60" ca="1">IF(OR(AC60="positive",Z60="positive",AND(OR(ISNUMBER(SEARCH("Follicular carcinoma",N60)),ISNUMBER(SEARCH("Follicular thyroid carcinoma",N60))),V60="extensive"),AND(AND(ISNUMBER(J60),J60&gt;0),AND(ISNUMBER(M60),M60&gt;3)),OR(H60="positive",AH60=1)),"high",IF(OR(ISNUMBER(SEARCH("lateral",G60,1)),ISNUMBER(SEARCH("positive",Y60,1)),ISNUMBER(SEARCH("tall",O60,1)),ISNUMBER(SEARCH("hobnail",O60,1)),ISNUMBER(SEARCH("cribriform",O60,1)),ISNUMBER(SEARCH("diffuse",O60,1)),ISNUMBER(SEARCH("columnar",O60,1)),ISNUMBER(SEARCH("solid",O60,1)),ISNUMBER(SEARCH("tall",N60,1)),ISNUMBER(SEARCH("hobnail",N60,1)),ISNUMBER(SEARCH("cribriform",N60,1)),ISNUMBER(SEARCH("diffuse",N60,1)),ISNUMBER(SEARCH("columnar",N60,1)),ISNUMBER(SEARCH("solid",N60,1)),AND(ISNUMBER(SEARCH("papillary",N60,1)),S60="positive"),AND(ISNUMBER(J60),J60&gt;=5,M60=""),AND(AND(ISNUMBER(J60),J60&gt;=5),AND(ISNUMBER(M60),M60&gt;=1)),AND(ISNUMBER(SERACH("papillary",N60)),OR(Y60="positive",Z60="positive"), ISNUMBER(SEARCH("BRAF",AB60)))),"intermediate","low"))</f>
        <v>low</v>
      </c>
      <c r="AF60" s="31" t="str">
        <f t="shared" si="1"/>
        <v>2</v>
      </c>
      <c r="AG60" s="31" t="str">
        <f t="shared" si="2"/>
        <v>0</v>
      </c>
      <c r="AH60" s="31" t="str">
        <f t="shared" si="5"/>
        <v>0</v>
      </c>
      <c r="AI60" s="36" t="str">
        <f t="shared" si="6"/>
        <v>I</v>
      </c>
      <c r="AJ60" s="30" t="s">
        <v>815</v>
      </c>
      <c r="AK60" s="37" t="s">
        <v>929</v>
      </c>
      <c r="AL60" s="37" t="s">
        <v>930</v>
      </c>
      <c r="AM60" s="37" t="s">
        <v>930</v>
      </c>
      <c r="AN60" s="31" t="s">
        <v>79</v>
      </c>
      <c r="AO60" s="30">
        <f t="shared" ca="1" si="7"/>
        <v>1</v>
      </c>
      <c r="AP60" s="37">
        <f t="shared" si="8"/>
        <v>1</v>
      </c>
      <c r="AQ60" s="37">
        <f t="shared" si="9"/>
        <v>1</v>
      </c>
      <c r="AR60" s="37">
        <f t="shared" si="10"/>
        <v>1</v>
      </c>
      <c r="AS60" s="36">
        <f t="shared" si="3"/>
        <v>1</v>
      </c>
    </row>
    <row r="61" spans="1:46">
      <c r="A61" t="str">
        <f>'Model output'!A60</f>
        <v>TCGA-DJ-A1QM</v>
      </c>
      <c r="B61" s="43">
        <v>42</v>
      </c>
      <c r="C61" s="1" t="str">
        <f>IF(OR(ISNUMBER(SEARCH("0",'Model output'!D60)), ISNUMBER(SEARCH("1",'Model output'!D60)), ISNUMBER(SEARCH("1a",'Model output'!D60)), ISNUMBER(SEARCH("1b",'Model output'!D60)), ISNUMBER(SEARCH("2",'Model output'!D60)), ISNUMBER(SEARCH("3",'Model output'!D60)), ISNUMBER(SEARCH("4a",'Model output'!D60)), ISNUMBER(SEARCH("4b",'Model output'!D60))), IF(ISNUMBER(SEARCH("pT",'Model output'!D60)),IF(OR(ISNUMBER(SEARCH("a",'Model output'!D60)),ISNUMBER(SEARCH("b",'Model output'!D60))),MID(SUBSTITUTE('Model output'!D60," ",""),SEARCH("pT",'Model output'!D60)+2,2),MID(SUBSTITUTE('Model output'!D60," ",""),SEARCH("pT",'Model output'!D60)+2,1)),IF(ISNUMBER(SEARCH("T",'Model output'!D60)),IF(OR(ISNUMBER(SEARCH("a",'Model output'!D60)),ISNUMBER(SEARCH("b",'Model output'!D60))),MID(SUBSTITUTE('Model output'!D60," ",""),SEARCH("T",'Model output'!D60)+1,2),MID(SUBSTITUTE('Model output'!D60," ",""),SEARCH("T",'Model output'!D60)+1,1)),SUBSTITUTE('Model output'!D60," ",""))),"")</f>
        <v/>
      </c>
      <c r="D61" s="1" t="str">
        <f>IF(ISNUMBER(SEARCH("lymph node",'Model output'!E60)),"1", IF(AND('Model output'!E60&lt;&gt;"",ISNUMBER('Model output'!E60),'Model output'!E60&gt;0),"1",IF(OR(ISNUMBER(SEARCH("0",'Model output'!E60)), ISNUMBER(SEARCH("1",'Model output'!E60)), ISNUMBER(SEARCH("1a",'Model output'!E60)), ISNUMBER(SEARCH("1b",'Model output'!E60)), ISNUMBER(SEARCH("X",'Model output'!E60))), IF(ISNUMBER(SEARCH("pN",'Model output'!E60)),IF(OR(ISNUMBER(SEARCH("a",'Model output'!E60)),ISNUMBER(SEARCH("b",'Model output'!E60))),MID(SUBSTITUTE('Model output'!E60," ",""),SEARCH("pN",'Model output'!E60)+2,2),MID(SUBSTITUTE('Model output'!E60," ",""),SEARCH("pN",'Model output'!E60)+2,1)),IF(ISNUMBER(SEARCH("N",'Model output'!E60)),IF(OR(ISNUMBER(SEARCH("a",'Model output'!E60)),ISNUMBER(SEARCH("b",'Model output'!E60))),MID(SUBSTITUTE('Model output'!E60," ",""),SEARCH("N",'Model output'!E60)+1,2),MID(SUBSTITUTE('Model output'!E60," ",""),SEARCH("N",'Model output'!E60)+1,1)),SUBSTITUTE('Model output'!E60," ",""))),"")))</f>
        <v>0</v>
      </c>
      <c r="E61" s="1" t="str">
        <f>IF(OR(ISNUMBER(SEARCH("Not applicable",'Model output'!F60)), ISNUMBER(SEARCH("N/A",'Model output'!F60))),"0",IF(OR(ISNUMBER(SEARCH("0",'Model output'!F60)), ISNUMBER(SEARCH("1",'Model output'!F60)), ISNUMBER(SEARCH("X",'Model output'!F60))), IF(ISNUMBER(SEARCH("pM",'Model output'!F60)),MID(SUBSTITUTE('Model output'!F60," ",""),SEARCH("pM",'Model output'!F60)+2,1),IF(ISNUMBER(SEARCH("M",'Model output'!F60)),MID(SUBSTITUTE('Model output'!F60," ",""),SEARCH("M",'Model output'!F60)+1,1),SUBSTITUTE('Model output'!F60," ",""))),""))</f>
        <v/>
      </c>
      <c r="F61" t="str">
        <f t="shared" si="14"/>
        <v>negative</v>
      </c>
      <c r="G61" t="str">
        <f>IF(OR('Model output'!G60="",AND(ISNUMBER('Model output'!J60),'Model output'!J60&lt;1)),"",IF(OR(ISNUMBER(SEARCH("lateral",'Model output'!G60)),ISNUMBER(SEARCH("cervical",'Model output'!G60)),ISNUMBER(SEARCH("jugular",'Model output'!G60)),ISNUMBER(SEARCH("left neck",'Model output'!G60)),ISNUMBER(SEARCH("left anterior neck",'Model output'!G60)),ISNUMBER(SEARCH("left posterior neck",'Model output'!G60)),ISNUMBER(SEARCH("right neck",'Model output'!G60)),ISNUMBER(SEARCH("right anterior neck",'Model output'!G60)),ISNUMBER(SEARCH("right posterior neck",'Model output'!G60)),AND(ISNUMBER(SEARCH("level",'Model output'!G60)),OR(,ISNUMBER(SEARCH("II",'Model output'!G60)),ISNUMBER(SEARCH("two",'Model output'!G60)),ISNUMBER(SEARCH("2",'Model output'!G60)),ISNUMBER(SEARCH("III",'Model output'!G60)),ISNUMBER(SEARCH("three",'Model output'!G60)),ISNUMBER(SEARCH("3",'Model output'!G60)),ISNUMBER(SEARCH("IV",'Model output'!G60)),ISNUMBER(SEARCH("four",'Model output'!G60)),ISNUMBER(SEARCH("4",'Model output'!G60)),AND(ISNUMBER(SEARCH("V ",'Model output'!G60)),NOT(ISNUMBER(SEARCH("VI",'Model output'!G60)))),ISNUMBER(SEARCH("five",'Model output'!G60)),ISNUMBER(SEARCH("5",'Model output'!G60))))), "lateral", "central"))</f>
        <v/>
      </c>
      <c r="H61" t="str">
        <f>IF('Model output'!H60="","negative", IF('Model output'!H60=" ", "negative", IF(ISNUMBER(SEARCH("lymph node",'Model output'!H60)),"negative","positive")))</f>
        <v>negative</v>
      </c>
      <c r="I61">
        <f>IF('Model output'!I60="","",IF(ISNUMBER('Model output'!I60),'Model output'!I60,1))</f>
        <v>2</v>
      </c>
      <c r="J61">
        <f>IF('Model output'!J60="","",IF(AND(ISNUMBER('Model output'!J60),'Model output'!J60&lt;=I61),'Model output'!J60,IF(ISNUMBER(SEARCH("0/",'Model output'!J60)),0,1)))</f>
        <v>0</v>
      </c>
      <c r="K61" t="str" cm="1">
        <f t="array" ref="K61">IF(COUNT(FIND({0,1,2,3,4,5,6,7,8,9},'Model output'!K60))&gt;0,'Model output'!K60,"")</f>
        <v/>
      </c>
      <c r="L61" s="8" t="str">
        <f t="shared" si="4"/>
        <v/>
      </c>
      <c r="M61" t="str" cm="1">
        <f t="array" ref="M61">IF(L61="","",IF(ISNUMBER(SEARCH("cm",L61)),MAX(VALUE(SUBSTITUTE(_xlfn.FILTERXML("&lt;t&gt;&lt;s&gt;"&amp;SUBSTITUTE(L61,",","&lt;/s&gt;&lt;s&gt;")&amp;"&lt;/s&gt;&lt;/t&gt;","//s"),"cm",""))),MAX(VALUE(SUBSTITUTE(_xlfn.FILTERXML("&lt;t&gt;&lt;s&gt;"&amp;SUBSTITUTE(L61,",","&lt;/s&gt;&lt;s&gt;")&amp;"&lt;/s&gt;&lt;/t&gt;","//s"),"mm","")))/10))</f>
        <v/>
      </c>
      <c r="N61" t="str">
        <f>IF('Model output'!L60="","",'Model output'!L60)</f>
        <v>Papillary</v>
      </c>
      <c r="O61" t="str">
        <f>IF('Model output'!M60="","",'Model output'!M60)</f>
        <v>microcarcinoma with tall cell features</v>
      </c>
      <c r="P61" t="str">
        <f>IF('Model output'!N60="","",'Model output'!N60)</f>
        <v>0.7 cm</v>
      </c>
      <c r="Q61" t="str">
        <f t="shared" si="15"/>
        <v>0.7cm</v>
      </c>
      <c r="R61" cm="1">
        <f t="array" ref="R61">IF(Q61="","",IF(ISNUMBER(SEARCH("cm",Q61)),MAX(VALUE(SUBSTITUTE(_xlfn.FILTERXML("&lt;t&gt;&lt;s&gt;"&amp;SUBSTITUTE(Q61,",","&lt;/s&gt;&lt;s&gt;")&amp;"&lt;/s&gt;&lt;/t&gt;","//s"),"cm",""))),IF(ISNUMBER(SEARCH("mm",Q61)), MAX(VALUE(SUBSTITUTE(_xlfn.FILTERXML("&lt;t&gt;&lt;s&gt;"&amp;SUBSTITUTE(Q61,",","&lt;/s&gt;&lt;s&gt;")&amp;"&lt;/s&gt;&lt;/t&gt;","//s"),"mm","")))/10, MAX(VALUE(_xlfn.FILTERXML("&lt;t&gt;&lt;s&gt;"&amp;SUBSTITUTE(Q61,",","&lt;/s&gt;&lt;s&gt;")&amp;"&lt;/s&gt;&lt;/t&gt;","//s"))))))</f>
        <v>0.7</v>
      </c>
      <c r="S61" t="str">
        <f>IF(OR('Model output'!P60="",ISNUMBER(SEARCH("Not identified", 'Model output'!P60)),ISNUMBER(SEARCH("Absent",'Model output'!P60)),AND(ISNUMBER(SEARCH("No",'Model output'!P60)),NOT(ISNUMBER(SEARCH("diagnostic",'Model output'!P60)))),ISNUMBER(SEARCH("Negative",'Model output'!P60))),"negative","positive")</f>
        <v>negative</v>
      </c>
      <c r="T61">
        <f>IF('Model output'!O60="","",'Model output'!O60)</f>
        <v>2</v>
      </c>
      <c r="U61" t="str">
        <f>IF('Model output'!Q60&lt;&gt;"",'Model output'!Q60,IF('Classification result'!S61="positive",IF(ISNUMBER(SEARCH("single",'Model output'!P60)),1,IF(OR(ISNUMBER(SEARCH("&lt;4",'Model output'!P60)),ISNUMBER(SEARCH("&lt; 4",'Model output'!P60)),ISNUMBER(SEARCH("less than 4",'Model output'!P60))),"&lt;4",IF(OR(ISNUMBER(SEARCH("&gt;4",'Model output'!P60)),ISNUMBER(SEARCH("&gt; 4",'Model output'!P60)),ISNUMBER(SEARCH("4 or more",'Model output'!P60))),"&gt;4",""))),""))</f>
        <v/>
      </c>
      <c r="V61" t="str">
        <f>IF(S61="negative","",IF(OR(ISNUMBER(SEARCH("Focal",'Model output'!P60)),'Classification result'!U61&lt;4,ISNUMBER(SEARCH("Focal",'Classification result'!U61)),ISNUMBER(SEARCH("&lt;4",'Classification result'!U61)),ISNUMBER(SEARCH("&lt; 4",'Classification result'!U61))),"minimal", IF(OR(ISNUMBER(SEARCH("Extensive",'Model output'!P60)),ISNUMBER(SEARCH("Extensive",'Classification result'!U61)),ISNUMBER(SEARCH("&gt;4",'Classification result'!U61)),ISNUMBER(SEARCH("&gt; 4",'Classification result'!U61)),ISNUMBER(SEARCH("4 or more",'Classification result'!U61))),"extensive","")))</f>
        <v/>
      </c>
      <c r="W61" t="str">
        <f>IF(OR('Model output'!R60="",ISNUMBER(SEARCH("Not identified", 'Model output'!R60)),ISNUMBER(SEARCH("Absent",'Model output'!R60)),ISNUMBER(SEARCH("No",'Model output'!R60)),ISNUMBER(SEARCH("Negative",'Model output'!R60)),ISNUMBER(SEARCH("None seen",'Model output'!R60)),ISNUMBER(SEARCH("Free",'Model output'!R60)),ISNUMBER(SEARCH("Cannot be assessed",'Model output'!R60))),"negative","positive")</f>
        <v>negative</v>
      </c>
      <c r="X61" s="15" t="str">
        <f>IF('Model output'!S60="","",'Model output'!S60)</f>
        <v/>
      </c>
      <c r="Y61" t="str">
        <f>IF(OR('Model output'!S60="",ISNUMBER(SEARCH("Absent",'Model output'!S60)),ISNUMBER(SEARCH("Not identified",'Model output'!S60)),AND(ISNUMBER(SEARCH("No",'Model output'!S60)),NOT(ISNUMBER(SEARCH("carcinoma",'Model output'!S60)))),ISNUMBER(SEARCH("no extension",'Model output'!S60)),ISNUMBER(SEARCH("negative",'Model output'!S60))),"negative",IF(Z61="positive","gETE", "positive"))</f>
        <v>negative</v>
      </c>
      <c r="Z61" t="str">
        <f>IF(OR('Model output'!S60="",ISNUMBER(SEARCH("Absent",'Model output'!S60)),ISNUMBER(SEARCH("Not identified",'Model output'!S60)),ISNUMBER(SEARCH("No",'Model output'!S60)),ISNUMBER(SEARCH("Minimal",'Model output'!S60)),ISNUMBER(SEARCH("negative",'Model output'!S60))),"negative",IF(OR(ISNUMBER(SEARCH("extensive",X61)),ISNUMBER(SEARCH("skeletal muscle",X61)),ISNUMBER(SEARCH("larynx",X61)),ISNUMBER(SEARCH("trachea",X61)),ISNUMBER(SEARCH("esophagus",X61)),ISNUMBER(SEARCH("recurrent laryngeal nerve",X61))),"positive","negative"))</f>
        <v>negative</v>
      </c>
      <c r="AA61" t="str">
        <f>IF('Model output'!T60="","",IF('Model output'!T60="Not mentioned", "No", "Yes"))</f>
        <v/>
      </c>
      <c r="AB61" t="str">
        <f>IF(AA61&lt;&gt;"Yes","",IF(OR('Model output'!U60="",ISNUMBER(SEARCH("Not identified",'Model output'!U60))),"",'Model output'!U60))</f>
        <v/>
      </c>
      <c r="AC61" s="9" t="str">
        <f>IF(OR('Model output'!V60="", AND(ISERROR(SEARCH("Positive",'Model output'!V60)), ISNUMBER(SEARCH("Negative",'Model output'!V60))), ISNUMBER(SEARCH("Uninvolved",'Model output'!V60)), ISNUMBER(SEARCH("Free",'Model output'!V60)), ISNUMBER(SEARCH("1 mm",'Model output'!V60)), ISNUMBER(SEARCH("1.0 mm",'Model output'!V60)), ISNUMBER(SEARCH("0.01 cm",'Model output'!V60)), ISNUMBER(SEARCH("0.1 CM",'Model output'!V60)), ISNUMBER(SEARCH("less than 0.2 mm",'Model output'!V60)), ISNUMBER(SEARCH("less than 0.5 mm",'Model output'!V60)), ISNUMBER(SEARCH("very close",'Model output'!V60)), ISNUMBER(SEARCH("not involved",'Model output'!V60)), ISNUMBER(SEARCH("no involvement",'Model output'!V60)), ISNUMBER(SEARCH("abut",'Model output'!V60)), AND(ISNUMBER(SEARCH("No",'Model output'!V60)),NOT(ISNUMBER(SEARCH("noted",'Model output'!V60))),NOT(ISNUMBER(SEARCH("carcinoma",'Model output'!V60))))), "negative", "positive")</f>
        <v>negative</v>
      </c>
      <c r="AE61" s="30" t="str" cm="1">
        <f t="array" aca="1" ref="AE61" ca="1">IF(OR(AC61="positive",Z61="positive",AND(OR(ISNUMBER(SEARCH("Follicular carcinoma",N61)),ISNUMBER(SEARCH("Follicular thyroid carcinoma",N61))),V61="extensive"),AND(AND(ISNUMBER(J61),J61&gt;0),AND(ISNUMBER(M61),M61&gt;3)),OR(H61="positive",AH61=1)),"high",IF(OR(ISNUMBER(SEARCH("lateral",G61,1)),ISNUMBER(SEARCH("positive",Y61,1)),ISNUMBER(SEARCH("tall",O61,1)),ISNUMBER(SEARCH("hobnail",O61,1)),ISNUMBER(SEARCH("cribriform",O61,1)),ISNUMBER(SEARCH("diffuse",O61,1)),ISNUMBER(SEARCH("columnar",O61,1)),ISNUMBER(SEARCH("solid",O61,1)),ISNUMBER(SEARCH("tall",N61,1)),ISNUMBER(SEARCH("hobnail",N61,1)),ISNUMBER(SEARCH("cribriform",N61,1)),ISNUMBER(SEARCH("diffuse",N61,1)),ISNUMBER(SEARCH("columnar",N61,1)),ISNUMBER(SEARCH("solid",N61,1)),AND(ISNUMBER(SEARCH("papillary",N61,1)),S61="positive"),AND(ISNUMBER(J61),J61&gt;=5,M61=""),AND(AND(ISNUMBER(J61),J61&gt;=5),AND(ISNUMBER(M61),M61&gt;=1)),AND(ISNUMBER(SERACH("papillary",N61)),OR(Y61="positive",Z61="positive"), ISNUMBER(SEARCH("BRAF",AB61)))),"intermediate","low"))</f>
        <v>intermediate</v>
      </c>
      <c r="AF61" s="31" t="str">
        <f t="shared" si="1"/>
        <v>1a</v>
      </c>
      <c r="AG61" s="31" t="str">
        <f t="shared" si="2"/>
        <v>0</v>
      </c>
      <c r="AH61" s="31" t="str">
        <f t="shared" si="5"/>
        <v>0</v>
      </c>
      <c r="AI61" s="36" t="str">
        <f t="shared" si="6"/>
        <v>I</v>
      </c>
      <c r="AJ61" s="30" t="s">
        <v>816</v>
      </c>
      <c r="AK61" s="37" t="s">
        <v>931</v>
      </c>
      <c r="AL61" s="37" t="s">
        <v>927</v>
      </c>
      <c r="AM61" s="37" t="s">
        <v>930</v>
      </c>
      <c r="AN61" s="31" t="s">
        <v>79</v>
      </c>
      <c r="AO61" s="30">
        <f t="shared" ca="1" si="7"/>
        <v>1</v>
      </c>
      <c r="AP61" s="37">
        <f t="shared" si="8"/>
        <v>1</v>
      </c>
      <c r="AQ61" s="37">
        <f t="shared" si="9"/>
        <v>1</v>
      </c>
      <c r="AR61" s="37">
        <f t="shared" si="10"/>
        <v>1</v>
      </c>
      <c r="AS61" s="36">
        <f t="shared" si="3"/>
        <v>1</v>
      </c>
    </row>
    <row r="62" spans="1:46">
      <c r="A62" t="str">
        <f>'Model output'!A61</f>
        <v>TCGA-DJ-A1QN</v>
      </c>
      <c r="B62" s="43">
        <v>42</v>
      </c>
      <c r="C62" s="1" t="str">
        <f>IF(OR(ISNUMBER(SEARCH("0",'Model output'!D61)), ISNUMBER(SEARCH("1",'Model output'!D61)), ISNUMBER(SEARCH("1a",'Model output'!D61)), ISNUMBER(SEARCH("1b",'Model output'!D61)), ISNUMBER(SEARCH("2",'Model output'!D61)), ISNUMBER(SEARCH("3",'Model output'!D61)), ISNUMBER(SEARCH("4a",'Model output'!D61)), ISNUMBER(SEARCH("4b",'Model output'!D61))), IF(ISNUMBER(SEARCH("pT",'Model output'!D61)),IF(OR(ISNUMBER(SEARCH("a",'Model output'!D61)),ISNUMBER(SEARCH("b",'Model output'!D61))),MID(SUBSTITUTE('Model output'!D61," ",""),SEARCH("pT",'Model output'!D61)+2,2),MID(SUBSTITUTE('Model output'!D61," ",""),SEARCH("pT",'Model output'!D61)+2,1)),IF(ISNUMBER(SEARCH("T",'Model output'!D61)),IF(OR(ISNUMBER(SEARCH("a",'Model output'!D61)),ISNUMBER(SEARCH("b",'Model output'!D61))),MID(SUBSTITUTE('Model output'!D61," ",""),SEARCH("T",'Model output'!D61)+1,2),MID(SUBSTITUTE('Model output'!D61," ",""),SEARCH("T",'Model output'!D61)+1,1)),SUBSTITUTE('Model output'!D61," ",""))),"")</f>
        <v/>
      </c>
      <c r="D62" s="1" t="str">
        <f>IF(ISNUMBER(SEARCH("lymph node",'Model output'!E61)),"1", IF(AND('Model output'!E61&lt;&gt;"",ISNUMBER('Model output'!E61),'Model output'!E61&gt;0),"1",IF(OR(ISNUMBER(SEARCH("0",'Model output'!E61)), ISNUMBER(SEARCH("1",'Model output'!E61)), ISNUMBER(SEARCH("1a",'Model output'!E61)), ISNUMBER(SEARCH("1b",'Model output'!E61)), ISNUMBER(SEARCH("X",'Model output'!E61))), IF(ISNUMBER(SEARCH("pN",'Model output'!E61)),IF(OR(ISNUMBER(SEARCH("a",'Model output'!E61)),ISNUMBER(SEARCH("b",'Model output'!E61))),MID(SUBSTITUTE('Model output'!E61," ",""),SEARCH("pN",'Model output'!E61)+2,2),MID(SUBSTITUTE('Model output'!E61," ",""),SEARCH("pN",'Model output'!E61)+2,1)),IF(ISNUMBER(SEARCH("N",'Model output'!E61)),IF(OR(ISNUMBER(SEARCH("a",'Model output'!E61)),ISNUMBER(SEARCH("b",'Model output'!E61))),MID(SUBSTITUTE('Model output'!E61," ",""),SEARCH("N",'Model output'!E61)+1,2),MID(SUBSTITUTE('Model output'!E61," ",""),SEARCH("N",'Model output'!E61)+1,1)),SUBSTITUTE('Model output'!E61," ",""))),"")))</f>
        <v>X</v>
      </c>
      <c r="E62" s="1" t="str">
        <f>IF(OR(ISNUMBER(SEARCH("Not applicable",'Model output'!F61)), ISNUMBER(SEARCH("N/A",'Model output'!F61))),"0",IF(OR(ISNUMBER(SEARCH("0",'Model output'!F61)), ISNUMBER(SEARCH("1",'Model output'!F61)), ISNUMBER(SEARCH("X",'Model output'!F61))), IF(ISNUMBER(SEARCH("pM",'Model output'!F61)),MID(SUBSTITUTE('Model output'!F61," ",""),SEARCH("pM",'Model output'!F61)+2,1),IF(ISNUMBER(SEARCH("M",'Model output'!F61)),MID(SUBSTITUTE('Model output'!F61," ",""),SEARCH("M",'Model output'!F61)+1,1),SUBSTITUTE('Model output'!F61," ",""))),""))</f>
        <v>X</v>
      </c>
      <c r="F62" t="str">
        <f t="shared" si="14"/>
        <v>negative</v>
      </c>
      <c r="G62" t="str">
        <f>IF(OR('Model output'!G61="",AND(ISNUMBER('Model output'!J61),'Model output'!J61&lt;1)),"",IF(OR(ISNUMBER(SEARCH("lateral",'Model output'!G61)),ISNUMBER(SEARCH("cervical",'Model output'!G61)),ISNUMBER(SEARCH("jugular",'Model output'!G61)),ISNUMBER(SEARCH("left neck",'Model output'!G61)),ISNUMBER(SEARCH("left anterior neck",'Model output'!G61)),ISNUMBER(SEARCH("left posterior neck",'Model output'!G61)),ISNUMBER(SEARCH("right neck",'Model output'!G61)),ISNUMBER(SEARCH("right anterior neck",'Model output'!G61)),ISNUMBER(SEARCH("right posterior neck",'Model output'!G61)),AND(ISNUMBER(SEARCH("level",'Model output'!G61)),OR(,ISNUMBER(SEARCH("II",'Model output'!G61)),ISNUMBER(SEARCH("two",'Model output'!G61)),ISNUMBER(SEARCH("2",'Model output'!G61)),ISNUMBER(SEARCH("III",'Model output'!G61)),ISNUMBER(SEARCH("three",'Model output'!G61)),ISNUMBER(SEARCH("3",'Model output'!G61)),ISNUMBER(SEARCH("IV",'Model output'!G61)),ISNUMBER(SEARCH("four",'Model output'!G61)),ISNUMBER(SEARCH("4",'Model output'!G61)),AND(ISNUMBER(SEARCH("V ",'Model output'!G61)),NOT(ISNUMBER(SEARCH("VI",'Model output'!G61)))),ISNUMBER(SEARCH("five",'Model output'!G61)),ISNUMBER(SEARCH("5",'Model output'!G61))))), "lateral", "central"))</f>
        <v/>
      </c>
      <c r="H62" t="str">
        <f>IF('Model output'!H61="","negative", IF('Model output'!H61=" ", "negative", IF(ISNUMBER(SEARCH("lymph node",'Model output'!H61)),"negative","positive")))</f>
        <v>negative</v>
      </c>
      <c r="I62">
        <f>IF('Model output'!I61="","",IF(ISNUMBER('Model output'!I61),'Model output'!I61,1))</f>
        <v>0</v>
      </c>
      <c r="J62">
        <f>IF('Model output'!J61="","",IF(AND(ISNUMBER('Model output'!J61),'Model output'!J61&lt;=I62),'Model output'!J61,IF(ISNUMBER(SEARCH("0/",'Model output'!J61)),0,1)))</f>
        <v>0</v>
      </c>
      <c r="K62" t="str" cm="1">
        <f t="array" ref="K62">IF(COUNT(FIND({0,1,2,3,4,5,6,7,8,9},'Model output'!K61))&gt;0,'Model output'!K61,"")</f>
        <v/>
      </c>
      <c r="L62" s="8" t="str">
        <f t="shared" si="4"/>
        <v/>
      </c>
      <c r="M62" t="str" cm="1">
        <f t="array" ref="M62">IF(L62="","",IF(ISNUMBER(SEARCH("cm",L62)),MAX(VALUE(SUBSTITUTE(_xlfn.FILTERXML("&lt;t&gt;&lt;s&gt;"&amp;SUBSTITUTE(L62,",","&lt;/s&gt;&lt;s&gt;")&amp;"&lt;/s&gt;&lt;/t&gt;","//s"),"cm",""))),MAX(VALUE(SUBSTITUTE(_xlfn.FILTERXML("&lt;t&gt;&lt;s&gt;"&amp;SUBSTITUTE(L62,",","&lt;/s&gt;&lt;s&gt;")&amp;"&lt;/s&gt;&lt;/t&gt;","//s"),"mm","")))/10))</f>
        <v/>
      </c>
      <c r="N62" t="str">
        <f>IF('Model output'!L61="","",'Model output'!L61)</f>
        <v>Papillary</v>
      </c>
      <c r="O62" t="str">
        <f>IF('Model output'!M61="","",'Model output'!M61)</f>
        <v>Microcarcinoma, Classical, Follicular</v>
      </c>
      <c r="P62" t="str">
        <f>IF('Model output'!N61="","",'Model output'!N61)</f>
        <v>1.5 cm</v>
      </c>
      <c r="Q62" t="str">
        <f t="shared" si="15"/>
        <v>1.5cm</v>
      </c>
      <c r="R62" cm="1">
        <f t="array" ref="R62">IF(Q62="","",IF(ISNUMBER(SEARCH("cm",Q62)),MAX(VALUE(SUBSTITUTE(_xlfn.FILTERXML("&lt;t&gt;&lt;s&gt;"&amp;SUBSTITUTE(Q62,",","&lt;/s&gt;&lt;s&gt;")&amp;"&lt;/s&gt;&lt;/t&gt;","//s"),"cm",""))),IF(ISNUMBER(SEARCH("mm",Q62)), MAX(VALUE(SUBSTITUTE(_xlfn.FILTERXML("&lt;t&gt;&lt;s&gt;"&amp;SUBSTITUTE(Q62,",","&lt;/s&gt;&lt;s&gt;")&amp;"&lt;/s&gt;&lt;/t&gt;","//s"),"mm","")))/10, MAX(VALUE(_xlfn.FILTERXML("&lt;t&gt;&lt;s&gt;"&amp;SUBSTITUTE(Q62,",","&lt;/s&gt;&lt;s&gt;")&amp;"&lt;/s&gt;&lt;/t&gt;","//s"))))))</f>
        <v>1.5</v>
      </c>
      <c r="S62" t="str">
        <f>IF(OR('Model output'!P61="",ISNUMBER(SEARCH("Not identified", 'Model output'!P61)),ISNUMBER(SEARCH("Absent",'Model output'!P61)),AND(ISNUMBER(SEARCH("No",'Model output'!P61)),NOT(ISNUMBER(SEARCH("diagnostic",'Model output'!P61)))),ISNUMBER(SEARCH("Negative",'Model output'!P61))),"negative","positive")</f>
        <v>negative</v>
      </c>
      <c r="T62">
        <f>IF('Model output'!O61="","",'Model output'!O61)</f>
        <v>3</v>
      </c>
      <c r="U62" t="str">
        <f>IF('Model output'!Q61&lt;&gt;"",'Model output'!Q61,IF('Classification result'!S62="positive",IF(ISNUMBER(SEARCH("single",'Model output'!P61)),1,IF(OR(ISNUMBER(SEARCH("&lt;4",'Model output'!P61)),ISNUMBER(SEARCH("&lt; 4",'Model output'!P61)),ISNUMBER(SEARCH("less than 4",'Model output'!P61))),"&lt;4",IF(OR(ISNUMBER(SEARCH("&gt;4",'Model output'!P61)),ISNUMBER(SEARCH("&gt; 4",'Model output'!P61)),ISNUMBER(SEARCH("4 or more",'Model output'!P61))),"&gt;4",""))),""))</f>
        <v/>
      </c>
      <c r="V62" t="str">
        <f>IF(S62="negative","",IF(OR(ISNUMBER(SEARCH("Focal",'Model output'!P61)),'Classification result'!U62&lt;4,ISNUMBER(SEARCH("Focal",'Classification result'!U62)),ISNUMBER(SEARCH("&lt;4",'Classification result'!U62)),ISNUMBER(SEARCH("&lt; 4",'Classification result'!U62))),"minimal", IF(OR(ISNUMBER(SEARCH("Extensive",'Model output'!P61)),ISNUMBER(SEARCH("Extensive",'Classification result'!U62)),ISNUMBER(SEARCH("&gt;4",'Classification result'!U62)),ISNUMBER(SEARCH("&gt; 4",'Classification result'!U62)),ISNUMBER(SEARCH("4 or more",'Classification result'!U62))),"extensive","")))</f>
        <v/>
      </c>
      <c r="W62" t="str">
        <f>IF(OR('Model output'!R61="",ISNUMBER(SEARCH("Not identified", 'Model output'!R61)),ISNUMBER(SEARCH("Absent",'Model output'!R61)),ISNUMBER(SEARCH("No",'Model output'!R61)),ISNUMBER(SEARCH("Negative",'Model output'!R61)),ISNUMBER(SEARCH("None seen",'Model output'!R61)),ISNUMBER(SEARCH("Free",'Model output'!R61)),ISNUMBER(SEARCH("Cannot be assessed",'Model output'!R61))),"negative","positive")</f>
        <v>positive</v>
      </c>
      <c r="X62" s="15" t="str">
        <f>IF('Model output'!S61="","",'Model output'!S61)</f>
        <v>Not identified</v>
      </c>
      <c r="Y62" t="str">
        <f>IF(OR('Model output'!S61="",ISNUMBER(SEARCH("Absent",'Model output'!S61)),ISNUMBER(SEARCH("Not identified",'Model output'!S61)),AND(ISNUMBER(SEARCH("No",'Model output'!S61)),NOT(ISNUMBER(SEARCH("carcinoma",'Model output'!S61)))),ISNUMBER(SEARCH("no extension",'Model output'!S61)),ISNUMBER(SEARCH("negative",'Model output'!S61))),"negative",IF(Z62="positive","gETE", "positive"))</f>
        <v>negative</v>
      </c>
      <c r="Z62" t="str">
        <f>IF(OR('Model output'!S61="",ISNUMBER(SEARCH("Absent",'Model output'!S61)),ISNUMBER(SEARCH("Not identified",'Model output'!S61)),ISNUMBER(SEARCH("No",'Model output'!S61)),ISNUMBER(SEARCH("Minimal",'Model output'!S61)),ISNUMBER(SEARCH("negative",'Model output'!S61))),"negative",IF(OR(ISNUMBER(SEARCH("extensive",X62)),ISNUMBER(SEARCH("skeletal muscle",X62)),ISNUMBER(SEARCH("larynx",X62)),ISNUMBER(SEARCH("trachea",X62)),ISNUMBER(SEARCH("esophagus",X62)),ISNUMBER(SEARCH("recurrent laryngeal nerve",X62))),"positive","negative"))</f>
        <v>negative</v>
      </c>
      <c r="AA62" t="str">
        <f>IF('Model output'!T61="","",IF('Model output'!T61="Not mentioned", "No", "Yes"))</f>
        <v/>
      </c>
      <c r="AB62" t="str">
        <f>IF(AA62&lt;&gt;"Yes","",IF(OR('Model output'!U61="",ISNUMBER(SEARCH("Not identified",'Model output'!U61))),"",'Model output'!U61))</f>
        <v/>
      </c>
      <c r="AC62" s="9" t="str">
        <f>IF(OR('Model output'!V61="", AND(ISERROR(SEARCH("Positive",'Model output'!V61)), ISNUMBER(SEARCH("Negative",'Model output'!V61))), ISNUMBER(SEARCH("Uninvolved",'Model output'!V61)), ISNUMBER(SEARCH("Free",'Model output'!V61)), ISNUMBER(SEARCH("1 mm",'Model output'!V61)), ISNUMBER(SEARCH("1.0 mm",'Model output'!V61)), ISNUMBER(SEARCH("0.01 cm",'Model output'!V61)), ISNUMBER(SEARCH("0.1 CM",'Model output'!V61)), ISNUMBER(SEARCH("less than 0.2 mm",'Model output'!V61)), ISNUMBER(SEARCH("less than 0.5 mm",'Model output'!V61)), ISNUMBER(SEARCH("very close",'Model output'!V61)), ISNUMBER(SEARCH("not involved",'Model output'!V61)), ISNUMBER(SEARCH("no involvement",'Model output'!V61)), ISNUMBER(SEARCH("abut",'Model output'!V61)), AND(ISNUMBER(SEARCH("No",'Model output'!V61)),NOT(ISNUMBER(SEARCH("noted",'Model output'!V61))),NOT(ISNUMBER(SEARCH("carcinoma",'Model output'!V61))))), "negative", "positive")</f>
        <v>negative</v>
      </c>
      <c r="AE62" s="30" t="str" cm="1">
        <f t="array" aca="1" ref="AE62" ca="1">IF(OR(AC62="positive",Z62="positive",AND(OR(ISNUMBER(SEARCH("Follicular carcinoma",N62)),ISNUMBER(SEARCH("Follicular thyroid carcinoma",N62))),V62="extensive"),AND(AND(ISNUMBER(J62),J62&gt;0),AND(ISNUMBER(M62),M62&gt;3)),OR(H62="positive",AH62=1)),"high",IF(OR(ISNUMBER(SEARCH("lateral",G62,1)),ISNUMBER(SEARCH("positive",Y62,1)),ISNUMBER(SEARCH("tall",O62,1)),ISNUMBER(SEARCH("hobnail",O62,1)),ISNUMBER(SEARCH("cribriform",O62,1)),ISNUMBER(SEARCH("diffuse",O62,1)),ISNUMBER(SEARCH("columnar",O62,1)),ISNUMBER(SEARCH("solid",O62,1)),ISNUMBER(SEARCH("tall",N62,1)),ISNUMBER(SEARCH("hobnail",N62,1)),ISNUMBER(SEARCH("cribriform",N62,1)),ISNUMBER(SEARCH("diffuse",N62,1)),ISNUMBER(SEARCH("columnar",N62,1)),ISNUMBER(SEARCH("solid",N62,1)),AND(ISNUMBER(SEARCH("papillary",N62,1)),S62="positive"),AND(ISNUMBER(J62),J62&gt;=5,M62=""),AND(AND(ISNUMBER(J62),J62&gt;=5),AND(ISNUMBER(M62),M62&gt;=1)),AND(ISNUMBER(SERACH("papillary",N62)),OR(Y62="positive",Z62="positive"), ISNUMBER(SEARCH("BRAF",AB62)))),"intermediate","low"))</f>
        <v>low</v>
      </c>
      <c r="AF62" s="31" t="str">
        <f t="shared" si="1"/>
        <v>1b</v>
      </c>
      <c r="AG62" s="31" t="str">
        <f t="shared" si="2"/>
        <v>0</v>
      </c>
      <c r="AH62" s="31" t="str">
        <f t="shared" si="5"/>
        <v>0</v>
      </c>
      <c r="AI62" s="36" t="str">
        <f t="shared" si="6"/>
        <v>I</v>
      </c>
      <c r="AJ62" s="30" t="s">
        <v>815</v>
      </c>
      <c r="AK62" s="37" t="s">
        <v>926</v>
      </c>
      <c r="AL62" s="37" t="s">
        <v>930</v>
      </c>
      <c r="AM62" s="37" t="s">
        <v>930</v>
      </c>
      <c r="AN62" s="31" t="s">
        <v>79</v>
      </c>
      <c r="AO62" s="30">
        <f t="shared" ca="1" si="7"/>
        <v>1</v>
      </c>
      <c r="AP62" s="37">
        <f t="shared" si="8"/>
        <v>1</v>
      </c>
      <c r="AQ62" s="37">
        <f t="shared" si="9"/>
        <v>1</v>
      </c>
      <c r="AR62" s="37">
        <f t="shared" si="10"/>
        <v>1</v>
      </c>
      <c r="AS62" s="36">
        <f t="shared" si="3"/>
        <v>1</v>
      </c>
    </row>
    <row r="63" spans="1:46">
      <c r="A63" t="str">
        <f>'Model output'!A62</f>
        <v>TCGA-DJ-A1QO</v>
      </c>
      <c r="B63" s="43">
        <v>69</v>
      </c>
      <c r="C63" s="1" t="str">
        <f>IF(OR(ISNUMBER(SEARCH("0",'Model output'!D62)), ISNUMBER(SEARCH("1",'Model output'!D62)), ISNUMBER(SEARCH("1a",'Model output'!D62)), ISNUMBER(SEARCH("1b",'Model output'!D62)), ISNUMBER(SEARCH("2",'Model output'!D62)), ISNUMBER(SEARCH("3",'Model output'!D62)), ISNUMBER(SEARCH("4a",'Model output'!D62)), ISNUMBER(SEARCH("4b",'Model output'!D62))), IF(ISNUMBER(SEARCH("pT",'Model output'!D62)),IF(OR(ISNUMBER(SEARCH("a",'Model output'!D62)),ISNUMBER(SEARCH("b",'Model output'!D62))),MID(SUBSTITUTE('Model output'!D62," ",""),SEARCH("pT",'Model output'!D62)+2,2),MID(SUBSTITUTE('Model output'!D62," ",""),SEARCH("pT",'Model output'!D62)+2,1)),IF(ISNUMBER(SEARCH("T",'Model output'!D62)),IF(OR(ISNUMBER(SEARCH("a",'Model output'!D62)),ISNUMBER(SEARCH("b",'Model output'!D62))),MID(SUBSTITUTE('Model output'!D62," ",""),SEARCH("T",'Model output'!D62)+1,2),MID(SUBSTITUTE('Model output'!D62," ",""),SEARCH("T",'Model output'!D62)+1,1)),SUBSTITUTE('Model output'!D62," ",""))),"")</f>
        <v>2</v>
      </c>
      <c r="D63" s="1" t="str">
        <f>IF(ISNUMBER(SEARCH("lymph node",'Model output'!E62)),"1", IF(AND('Model output'!E62&lt;&gt;"",ISNUMBER('Model output'!E62),'Model output'!E62&gt;0),"1",IF(OR(ISNUMBER(SEARCH("0",'Model output'!E62)), ISNUMBER(SEARCH("1",'Model output'!E62)), ISNUMBER(SEARCH("1a",'Model output'!E62)), ISNUMBER(SEARCH("1b",'Model output'!E62)), ISNUMBER(SEARCH("X",'Model output'!E62))), IF(ISNUMBER(SEARCH("pN",'Model output'!E62)),IF(OR(ISNUMBER(SEARCH("a",'Model output'!E62)),ISNUMBER(SEARCH("b",'Model output'!E62))),MID(SUBSTITUTE('Model output'!E62," ",""),SEARCH("pN",'Model output'!E62)+2,2),MID(SUBSTITUTE('Model output'!E62," ",""),SEARCH("pN",'Model output'!E62)+2,1)),IF(ISNUMBER(SEARCH("N",'Model output'!E62)),IF(OR(ISNUMBER(SEARCH("a",'Model output'!E62)),ISNUMBER(SEARCH("b",'Model output'!E62))),MID(SUBSTITUTE('Model output'!E62," ",""),SEARCH("N",'Model output'!E62)+1,2),MID(SUBSTITUTE('Model output'!E62," ",""),SEARCH("N",'Model output'!E62)+1,1)),SUBSTITUTE('Model output'!E62," ",""))),"")))</f>
        <v>X</v>
      </c>
      <c r="E63" s="1" t="str">
        <f>IF(OR(ISNUMBER(SEARCH("Not applicable",'Model output'!F62)), ISNUMBER(SEARCH("N/A",'Model output'!F62))),"0",IF(OR(ISNUMBER(SEARCH("0",'Model output'!F62)), ISNUMBER(SEARCH("1",'Model output'!F62)), ISNUMBER(SEARCH("X",'Model output'!F62))), IF(ISNUMBER(SEARCH("pM",'Model output'!F62)),MID(SUBSTITUTE('Model output'!F62," ",""),SEARCH("pM",'Model output'!F62)+2,1),IF(ISNUMBER(SEARCH("M",'Model output'!F62)),MID(SUBSTITUTE('Model output'!F62," ",""),SEARCH("M",'Model output'!F62)+1,1),SUBSTITUTE('Model output'!F62," ",""))),""))</f>
        <v/>
      </c>
      <c r="F63" t="str">
        <f t="shared" si="14"/>
        <v>negative</v>
      </c>
      <c r="G63" t="str">
        <f>IF(OR('Model output'!G62="",AND(ISNUMBER('Model output'!J62),'Model output'!J62&lt;1)),"",IF(OR(ISNUMBER(SEARCH("lateral",'Model output'!G62)),ISNUMBER(SEARCH("cervical",'Model output'!G62)),ISNUMBER(SEARCH("jugular",'Model output'!G62)),ISNUMBER(SEARCH("left neck",'Model output'!G62)),ISNUMBER(SEARCH("left anterior neck",'Model output'!G62)),ISNUMBER(SEARCH("left posterior neck",'Model output'!G62)),ISNUMBER(SEARCH("right neck",'Model output'!G62)),ISNUMBER(SEARCH("right anterior neck",'Model output'!G62)),ISNUMBER(SEARCH("right posterior neck",'Model output'!G62)),AND(ISNUMBER(SEARCH("level",'Model output'!G62)),OR(,ISNUMBER(SEARCH("II",'Model output'!G62)),ISNUMBER(SEARCH("two",'Model output'!G62)),ISNUMBER(SEARCH("2",'Model output'!G62)),ISNUMBER(SEARCH("III",'Model output'!G62)),ISNUMBER(SEARCH("three",'Model output'!G62)),ISNUMBER(SEARCH("3",'Model output'!G62)),ISNUMBER(SEARCH("IV",'Model output'!G62)),ISNUMBER(SEARCH("four",'Model output'!G62)),ISNUMBER(SEARCH("4",'Model output'!G62)),AND(ISNUMBER(SEARCH("V ",'Model output'!G62)),NOT(ISNUMBER(SEARCH("VI",'Model output'!G62)))),ISNUMBER(SEARCH("five",'Model output'!G62)),ISNUMBER(SEARCH("5",'Model output'!G62))))), "lateral", "central"))</f>
        <v/>
      </c>
      <c r="H63" t="str">
        <f>IF('Model output'!H62="","negative", IF('Model output'!H62=" ", "negative", IF(ISNUMBER(SEARCH("lymph node",'Model output'!H62)),"negative","positive")))</f>
        <v>negative</v>
      </c>
      <c r="I63">
        <f>IF('Model output'!I62="","",IF(ISNUMBER('Model output'!I62),'Model output'!I62,1))</f>
        <v>1</v>
      </c>
      <c r="J63">
        <f>IF('Model output'!J62="","",IF(AND(ISNUMBER('Model output'!J62),'Model output'!J62&lt;=I63),'Model output'!J62,IF(ISNUMBER(SEARCH("0/",'Model output'!J62)),0,1)))</f>
        <v>0</v>
      </c>
      <c r="K63" t="str" cm="1">
        <f t="array" ref="K63">IF(COUNT(FIND({0,1,2,3,4,5,6,7,8,9},'Model output'!K62))&gt;0,'Model output'!K62,"")</f>
        <v/>
      </c>
      <c r="L63" s="8" t="str">
        <f t="shared" si="4"/>
        <v/>
      </c>
      <c r="M63" t="str" cm="1">
        <f t="array" ref="M63">IF(L63="","",IF(ISNUMBER(SEARCH("cm",L63)),MAX(VALUE(SUBSTITUTE(_xlfn.FILTERXML("&lt;t&gt;&lt;s&gt;"&amp;SUBSTITUTE(L63,",","&lt;/s&gt;&lt;s&gt;")&amp;"&lt;/s&gt;&lt;/t&gt;","//s"),"cm",""))),MAX(VALUE(SUBSTITUTE(_xlfn.FILTERXML("&lt;t&gt;&lt;s&gt;"&amp;SUBSTITUTE(L63,",","&lt;/s&gt;&lt;s&gt;")&amp;"&lt;/s&gt;&lt;/t&gt;","//s"),"mm","")))/10))</f>
        <v/>
      </c>
      <c r="N63" t="str">
        <f>IF('Model output'!L62="","",'Model output'!L62)</f>
        <v>Papillary</v>
      </c>
      <c r="O63" t="str">
        <f>IF('Model output'!M62="","",'Model output'!M62)</f>
        <v>classical type with tall cell features</v>
      </c>
      <c r="P63" t="str">
        <f>IF('Model output'!N62="","",'Model output'!N62)</f>
        <v>2.2 cm</v>
      </c>
      <c r="Q63" t="str">
        <f t="shared" si="15"/>
        <v>2.2cm</v>
      </c>
      <c r="R63" cm="1">
        <f t="array" ref="R63">IF(Q63="","",IF(ISNUMBER(SEARCH("cm",Q63)),MAX(VALUE(SUBSTITUTE(_xlfn.FILTERXML("&lt;t&gt;&lt;s&gt;"&amp;SUBSTITUTE(Q63,",","&lt;/s&gt;&lt;s&gt;")&amp;"&lt;/s&gt;&lt;/t&gt;","//s"),"cm",""))),IF(ISNUMBER(SEARCH("mm",Q63)), MAX(VALUE(SUBSTITUTE(_xlfn.FILTERXML("&lt;t&gt;&lt;s&gt;"&amp;SUBSTITUTE(Q63,",","&lt;/s&gt;&lt;s&gt;")&amp;"&lt;/s&gt;&lt;/t&gt;","//s"),"mm","")))/10, MAX(VALUE(_xlfn.FILTERXML("&lt;t&gt;&lt;s&gt;"&amp;SUBSTITUTE(Q63,",","&lt;/s&gt;&lt;s&gt;")&amp;"&lt;/s&gt;&lt;/t&gt;","//s"))))))</f>
        <v>2.2000000000000002</v>
      </c>
      <c r="S63" t="str">
        <f>IF(OR('Model output'!P62="",ISNUMBER(SEARCH("Not identified", 'Model output'!P62)),ISNUMBER(SEARCH("Absent",'Model output'!P62)),AND(ISNUMBER(SEARCH("No",'Model output'!P62)),NOT(ISNUMBER(SEARCH("diagnostic",'Model output'!P62)))),ISNUMBER(SEARCH("Negative",'Model output'!P62))),"negative","positive")</f>
        <v>negative</v>
      </c>
      <c r="T63">
        <f>IF('Model output'!O62="","",'Model output'!O62)</f>
        <v>2</v>
      </c>
      <c r="U63" t="str">
        <f>IF('Model output'!Q62&lt;&gt;"",'Model output'!Q62,IF('Classification result'!S63="positive",IF(ISNUMBER(SEARCH("single",'Model output'!P62)),1,IF(OR(ISNUMBER(SEARCH("&lt;4",'Model output'!P62)),ISNUMBER(SEARCH("&lt; 4",'Model output'!P62)),ISNUMBER(SEARCH("less than 4",'Model output'!P62))),"&lt;4",IF(OR(ISNUMBER(SEARCH("&gt;4",'Model output'!P62)),ISNUMBER(SEARCH("&gt; 4",'Model output'!P62)),ISNUMBER(SEARCH("4 or more",'Model output'!P62))),"&gt;4",""))),""))</f>
        <v/>
      </c>
      <c r="V63" t="str">
        <f>IF(S63="negative","",IF(OR(ISNUMBER(SEARCH("Focal",'Model output'!P62)),'Classification result'!U63&lt;4,ISNUMBER(SEARCH("Focal",'Classification result'!U63)),ISNUMBER(SEARCH("&lt;4",'Classification result'!U63)),ISNUMBER(SEARCH("&lt; 4",'Classification result'!U63))),"minimal", IF(OR(ISNUMBER(SEARCH("Extensive",'Model output'!P62)),ISNUMBER(SEARCH("Extensive",'Classification result'!U63)),ISNUMBER(SEARCH("&gt;4",'Classification result'!U63)),ISNUMBER(SEARCH("&gt; 4",'Classification result'!U63)),ISNUMBER(SEARCH("4 or more",'Classification result'!U63))),"extensive","")))</f>
        <v/>
      </c>
      <c r="W63" t="str">
        <f>IF(OR('Model output'!R62="",ISNUMBER(SEARCH("Not identified", 'Model output'!R62)),ISNUMBER(SEARCH("Absent",'Model output'!R62)),ISNUMBER(SEARCH("No",'Model output'!R62)),ISNUMBER(SEARCH("Negative",'Model output'!R62)),ISNUMBER(SEARCH("None seen",'Model output'!R62)),ISNUMBER(SEARCH("Free",'Model output'!R62)),ISNUMBER(SEARCH("Cannot be assessed",'Model output'!R62))),"negative","positive")</f>
        <v>positive</v>
      </c>
      <c r="X63" s="15" t="str">
        <f>IF('Model output'!S62="","",'Model output'!S62)</f>
        <v>invades :the extrathyroidal adipose tissue</v>
      </c>
      <c r="Y63" t="str">
        <f>IF(OR('Model output'!S62="",ISNUMBER(SEARCH("Absent",'Model output'!S62)),ISNUMBER(SEARCH("Not identified",'Model output'!S62)),AND(ISNUMBER(SEARCH("No",'Model output'!S62)),NOT(ISNUMBER(SEARCH("carcinoma",'Model output'!S62)))),ISNUMBER(SEARCH("no extension",'Model output'!S62)),ISNUMBER(SEARCH("negative",'Model output'!S62))),"negative",IF(Z63="positive","gETE", "positive"))</f>
        <v>positive</v>
      </c>
      <c r="Z63" t="str">
        <f>IF(OR('Model output'!S62="",ISNUMBER(SEARCH("Absent",'Model output'!S62)),ISNUMBER(SEARCH("Not identified",'Model output'!S62)),ISNUMBER(SEARCH("No",'Model output'!S62)),ISNUMBER(SEARCH("Minimal",'Model output'!S62)),ISNUMBER(SEARCH("negative",'Model output'!S62))),"negative",IF(OR(ISNUMBER(SEARCH("extensive",X63)),ISNUMBER(SEARCH("skeletal muscle",X63)),ISNUMBER(SEARCH("larynx",X63)),ISNUMBER(SEARCH("trachea",X63)),ISNUMBER(SEARCH("esophagus",X63)),ISNUMBER(SEARCH("recurrent laryngeal nerve",X63))),"positive","negative"))</f>
        <v>negative</v>
      </c>
      <c r="AA63" t="str">
        <f>IF('Model output'!T62="","",IF('Model output'!T62="Not mentioned", "No", "Yes"))</f>
        <v/>
      </c>
      <c r="AB63" t="str">
        <f>IF(AA63&lt;&gt;"Yes","",IF(OR('Model output'!U62="",ISNUMBER(SEARCH("Not identified",'Model output'!U62))),"",'Model output'!U62))</f>
        <v/>
      </c>
      <c r="AC63" s="9" t="str">
        <f>IF(OR('Model output'!V62="", AND(ISERROR(SEARCH("Positive",'Model output'!V62)), ISNUMBER(SEARCH("Negative",'Model output'!V62))), ISNUMBER(SEARCH("Uninvolved",'Model output'!V62)), ISNUMBER(SEARCH("Free",'Model output'!V62)), ISNUMBER(SEARCH("1 mm",'Model output'!V62)), ISNUMBER(SEARCH("1.0 mm",'Model output'!V62)), ISNUMBER(SEARCH("0.01 cm",'Model output'!V62)), ISNUMBER(SEARCH("0.1 CM",'Model output'!V62)), ISNUMBER(SEARCH("less than 0.2 mm",'Model output'!V62)), ISNUMBER(SEARCH("less than 0.5 mm",'Model output'!V62)), ISNUMBER(SEARCH("very close",'Model output'!V62)), ISNUMBER(SEARCH("not involved",'Model output'!V62)), ISNUMBER(SEARCH("no involvement",'Model output'!V62)), ISNUMBER(SEARCH("abut",'Model output'!V62)), AND(ISNUMBER(SEARCH("No",'Model output'!V62)),NOT(ISNUMBER(SEARCH("noted",'Model output'!V62))),NOT(ISNUMBER(SEARCH("carcinoma",'Model output'!V62))))), "negative", "positive")</f>
        <v>positive</v>
      </c>
      <c r="AE63" s="30" t="str" cm="1">
        <f t="array" ref="AE63">IF(OR(AC63="positive",Z63="positive",AND(OR(ISNUMBER(SEARCH("Follicular carcinoma",N63)),ISNUMBER(SEARCH("Follicular thyroid carcinoma",N63))),V63="extensive"),AND(AND(ISNUMBER(J63),J63&gt;0),AND(ISNUMBER(M63),M63&gt;3)),OR(H63="positive",AH63=1)),"high",IF(OR(ISNUMBER(SEARCH("lateral",G63,1)),ISNUMBER(SEARCH("positive",Y63,1)),ISNUMBER(SEARCH("tall",O63,1)),ISNUMBER(SEARCH("hobnail",O63,1)),ISNUMBER(SEARCH("cribriform",O63,1)),ISNUMBER(SEARCH("diffuse",O63,1)),ISNUMBER(SEARCH("columnar",O63,1)),ISNUMBER(SEARCH("solid",O63,1)),ISNUMBER(SEARCH("tall",N63,1)),ISNUMBER(SEARCH("hobnail",N63,1)),ISNUMBER(SEARCH("cribriform",N63,1)),ISNUMBER(SEARCH("diffuse",N63,1)),ISNUMBER(SEARCH("columnar",N63,1)),ISNUMBER(SEARCH("solid",N63,1)),AND(ISNUMBER(SEARCH("papillary",N63,1)),S63="positive"),AND(ISNUMBER(J63),J63&gt;=5,M63=""),AND(AND(ISNUMBER(J63),J63&gt;=5),AND(ISNUMBER(M63),M63&gt;=1)),AND(ISNUMBER(SERACH("papillary",N63)),OR(Y63="positive",Z63="positive"), ISNUMBER(SEARCH("BRAF",AB63)))),"intermediate","low"))</f>
        <v>high</v>
      </c>
      <c r="AF63" s="31" t="str">
        <f t="shared" si="1"/>
        <v>2</v>
      </c>
      <c r="AG63" s="31" t="str">
        <f t="shared" si="2"/>
        <v>0</v>
      </c>
      <c r="AH63" s="31" t="str">
        <f t="shared" si="5"/>
        <v>0</v>
      </c>
      <c r="AI63" s="36" t="str">
        <f t="shared" si="6"/>
        <v>I</v>
      </c>
      <c r="AJ63" s="30" t="s">
        <v>814</v>
      </c>
      <c r="AK63" s="37" t="s">
        <v>929</v>
      </c>
      <c r="AL63" s="37" t="s">
        <v>930</v>
      </c>
      <c r="AM63" s="37" t="s">
        <v>930</v>
      </c>
      <c r="AN63" s="31" t="s">
        <v>79</v>
      </c>
      <c r="AO63" s="30">
        <f t="shared" si="7"/>
        <v>1</v>
      </c>
      <c r="AP63" s="37">
        <f t="shared" si="8"/>
        <v>1</v>
      </c>
      <c r="AQ63" s="37">
        <f t="shared" si="9"/>
        <v>1</v>
      </c>
      <c r="AR63" s="37">
        <f t="shared" si="10"/>
        <v>1</v>
      </c>
      <c r="AS63" s="36">
        <f t="shared" si="3"/>
        <v>1</v>
      </c>
    </row>
    <row r="64" spans="1:46">
      <c r="A64" t="str">
        <f>'Model output'!A63</f>
        <v>TCGA-DJ-A1QQ</v>
      </c>
      <c r="B64" s="43">
        <v>43</v>
      </c>
      <c r="C64" s="1" t="str">
        <f>IF(OR(ISNUMBER(SEARCH("0",'Model output'!D63)), ISNUMBER(SEARCH("1",'Model output'!D63)), ISNUMBER(SEARCH("1a",'Model output'!D63)), ISNUMBER(SEARCH("1b",'Model output'!D63)), ISNUMBER(SEARCH("2",'Model output'!D63)), ISNUMBER(SEARCH("3",'Model output'!D63)), ISNUMBER(SEARCH("4a",'Model output'!D63)), ISNUMBER(SEARCH("4b",'Model output'!D63))), IF(ISNUMBER(SEARCH("pT",'Model output'!D63)),IF(OR(ISNUMBER(SEARCH("a",'Model output'!D63)),ISNUMBER(SEARCH("b",'Model output'!D63))),MID(SUBSTITUTE('Model output'!D63," ",""),SEARCH("pT",'Model output'!D63)+2,2),MID(SUBSTITUTE('Model output'!D63," ",""),SEARCH("pT",'Model output'!D63)+2,1)),IF(ISNUMBER(SEARCH("T",'Model output'!D63)),IF(OR(ISNUMBER(SEARCH("a",'Model output'!D63)),ISNUMBER(SEARCH("b",'Model output'!D63))),MID(SUBSTITUTE('Model output'!D63," ",""),SEARCH("T",'Model output'!D63)+1,2),MID(SUBSTITUTE('Model output'!D63," ",""),SEARCH("T",'Model output'!D63)+1,1)),SUBSTITUTE('Model output'!D63," ",""))),"")</f>
        <v>3</v>
      </c>
      <c r="D64" s="1" t="str">
        <f>IF(ISNUMBER(SEARCH("lymph node",'Model output'!E63)),"1", IF(AND('Model output'!E63&lt;&gt;"",ISNUMBER('Model output'!E63),'Model output'!E63&gt;0),"1",IF(OR(ISNUMBER(SEARCH("0",'Model output'!E63)), ISNUMBER(SEARCH("1",'Model output'!E63)), ISNUMBER(SEARCH("1a",'Model output'!E63)), ISNUMBER(SEARCH("1b",'Model output'!E63)), ISNUMBER(SEARCH("X",'Model output'!E63))), IF(ISNUMBER(SEARCH("pN",'Model output'!E63)),IF(OR(ISNUMBER(SEARCH("a",'Model output'!E63)),ISNUMBER(SEARCH("b",'Model output'!E63))),MID(SUBSTITUTE('Model output'!E63," ",""),SEARCH("pN",'Model output'!E63)+2,2),MID(SUBSTITUTE('Model output'!E63," ",""),SEARCH("pN",'Model output'!E63)+2,1)),IF(ISNUMBER(SEARCH("N",'Model output'!E63)),IF(OR(ISNUMBER(SEARCH("a",'Model output'!E63)),ISNUMBER(SEARCH("b",'Model output'!E63))),MID(SUBSTITUTE('Model output'!E63," ",""),SEARCH("N",'Model output'!E63)+1,2),MID(SUBSTITUTE('Model output'!E63," ",""),SEARCH("N",'Model output'!E63)+1,1)),SUBSTITUTE('Model output'!E63," ",""))),"")))</f>
        <v>0</v>
      </c>
      <c r="E64" s="1" t="str">
        <f>IF(OR(ISNUMBER(SEARCH("Not applicable",'Model output'!F63)), ISNUMBER(SEARCH("N/A",'Model output'!F63))),"0",IF(OR(ISNUMBER(SEARCH("0",'Model output'!F63)), ISNUMBER(SEARCH("1",'Model output'!F63)), ISNUMBER(SEARCH("X",'Model output'!F63))), IF(ISNUMBER(SEARCH("pM",'Model output'!F63)),MID(SUBSTITUTE('Model output'!F63," ",""),SEARCH("pM",'Model output'!F63)+2,1),IF(ISNUMBER(SEARCH("M",'Model output'!F63)),MID(SUBSTITUTE('Model output'!F63," ",""),SEARCH("M",'Model output'!F63)+1,1),SUBSTITUTE('Model output'!F63," ",""))),""))</f>
        <v/>
      </c>
      <c r="F64" t="str">
        <f t="shared" si="14"/>
        <v>negative</v>
      </c>
      <c r="G64" t="str">
        <f>IF(OR('Model output'!G63="",AND(ISNUMBER('Model output'!J63),'Model output'!J63&lt;1)),"",IF(OR(ISNUMBER(SEARCH("lateral",'Model output'!G63)),ISNUMBER(SEARCH("cervical",'Model output'!G63)),ISNUMBER(SEARCH("jugular",'Model output'!G63)),ISNUMBER(SEARCH("left neck",'Model output'!G63)),ISNUMBER(SEARCH("left anterior neck",'Model output'!G63)),ISNUMBER(SEARCH("left posterior neck",'Model output'!G63)),ISNUMBER(SEARCH("right neck",'Model output'!G63)),ISNUMBER(SEARCH("right anterior neck",'Model output'!G63)),ISNUMBER(SEARCH("right posterior neck",'Model output'!G63)),AND(ISNUMBER(SEARCH("level",'Model output'!G63)),OR(,ISNUMBER(SEARCH("II",'Model output'!G63)),ISNUMBER(SEARCH("two",'Model output'!G63)),ISNUMBER(SEARCH("2",'Model output'!G63)),ISNUMBER(SEARCH("III",'Model output'!G63)),ISNUMBER(SEARCH("three",'Model output'!G63)),ISNUMBER(SEARCH("3",'Model output'!G63)),ISNUMBER(SEARCH("IV",'Model output'!G63)),ISNUMBER(SEARCH("four",'Model output'!G63)),ISNUMBER(SEARCH("4",'Model output'!G63)),AND(ISNUMBER(SEARCH("V ",'Model output'!G63)),NOT(ISNUMBER(SEARCH("VI",'Model output'!G63)))),ISNUMBER(SEARCH("five",'Model output'!G63)),ISNUMBER(SEARCH("5",'Model output'!G63))))), "lateral", "central"))</f>
        <v/>
      </c>
      <c r="H64" t="str">
        <f>IF('Model output'!H63="","negative", IF('Model output'!H63=" ", "negative", IF(ISNUMBER(SEARCH("lymph node",'Model output'!H63)),"negative","positive")))</f>
        <v>negative</v>
      </c>
      <c r="I64">
        <f>IF('Model output'!I63="","",IF(ISNUMBER('Model output'!I63),'Model output'!I63,1))</f>
        <v>1</v>
      </c>
      <c r="J64">
        <f>IF('Model output'!J63="","",IF(AND(ISNUMBER('Model output'!J63),'Model output'!J63&lt;=I64),'Model output'!J63,IF(ISNUMBER(SEARCH("0/",'Model output'!J63)),0,1)))</f>
        <v>0</v>
      </c>
      <c r="K64" t="str" cm="1">
        <f t="array" ref="K64">IF(COUNT(FIND({0,1,2,3,4,5,6,7,8,9},'Model output'!K63))&gt;0,'Model output'!K63,"")</f>
        <v/>
      </c>
      <c r="L64" s="8" t="str">
        <f t="shared" si="4"/>
        <v/>
      </c>
      <c r="M64" t="str" cm="1">
        <f t="array" ref="M64">IF(L64="","",IF(ISNUMBER(SEARCH("cm",L64)),MAX(VALUE(SUBSTITUTE(_xlfn.FILTERXML("&lt;t&gt;&lt;s&gt;"&amp;SUBSTITUTE(L64,",","&lt;/s&gt;&lt;s&gt;")&amp;"&lt;/s&gt;&lt;/t&gt;","//s"),"cm",""))),MAX(VALUE(SUBSTITUTE(_xlfn.FILTERXML("&lt;t&gt;&lt;s&gt;"&amp;SUBSTITUTE(L64,",","&lt;/s&gt;&lt;s&gt;")&amp;"&lt;/s&gt;&lt;/t&gt;","//s"),"mm","")))/10))</f>
        <v/>
      </c>
      <c r="N64" t="str">
        <f>IF('Model output'!L63="","",'Model output'!L63)</f>
        <v>Papillary</v>
      </c>
      <c r="O64" t="str">
        <f>IF('Model output'!M63="","",'Model output'!M63)</f>
        <v>Classical</v>
      </c>
      <c r="P64" t="str">
        <f>IF('Model output'!N63="","",'Model output'!N63)</f>
        <v>3 cm</v>
      </c>
      <c r="Q64" t="str">
        <f t="shared" si="15"/>
        <v>3cm</v>
      </c>
      <c r="R64" cm="1">
        <f t="array" ref="R64">IF(Q64="","",IF(ISNUMBER(SEARCH("cm",Q64)),MAX(VALUE(SUBSTITUTE(_xlfn.FILTERXML("&lt;t&gt;&lt;s&gt;"&amp;SUBSTITUTE(Q64,",","&lt;/s&gt;&lt;s&gt;")&amp;"&lt;/s&gt;&lt;/t&gt;","//s"),"cm",""))),IF(ISNUMBER(SEARCH("mm",Q64)), MAX(VALUE(SUBSTITUTE(_xlfn.FILTERXML("&lt;t&gt;&lt;s&gt;"&amp;SUBSTITUTE(Q64,",","&lt;/s&gt;&lt;s&gt;")&amp;"&lt;/s&gt;&lt;/t&gt;","//s"),"mm","")))/10, MAX(VALUE(_xlfn.FILTERXML("&lt;t&gt;&lt;s&gt;"&amp;SUBSTITUTE(Q64,",","&lt;/s&gt;&lt;s&gt;")&amp;"&lt;/s&gt;&lt;/t&gt;","//s"))))))</f>
        <v>3</v>
      </c>
      <c r="S64" t="str">
        <f>IF(OR('Model output'!P63="",ISNUMBER(SEARCH("Not identified", 'Model output'!P63)),ISNUMBER(SEARCH("Absent",'Model output'!P63)),AND(ISNUMBER(SEARCH("No",'Model output'!P63)),NOT(ISNUMBER(SEARCH("diagnostic",'Model output'!P63)))),ISNUMBER(SEARCH("Negative",'Model output'!P63))),"negative","positive")</f>
        <v>negative</v>
      </c>
      <c r="T64">
        <f>IF('Model output'!O63="","",'Model output'!O63)</f>
        <v>3</v>
      </c>
      <c r="U64" t="str">
        <f>IF('Model output'!Q63&lt;&gt;"",'Model output'!Q63,IF('Classification result'!S64="positive",IF(ISNUMBER(SEARCH("single",'Model output'!P63)),1,IF(OR(ISNUMBER(SEARCH("&lt;4",'Model output'!P63)),ISNUMBER(SEARCH("&lt; 4",'Model output'!P63)),ISNUMBER(SEARCH("less than 4",'Model output'!P63))),"&lt;4",IF(OR(ISNUMBER(SEARCH("&gt;4",'Model output'!P63)),ISNUMBER(SEARCH("&gt; 4",'Model output'!P63)),ISNUMBER(SEARCH("4 or more",'Model output'!P63))),"&gt;4",""))),""))</f>
        <v/>
      </c>
      <c r="V64" t="str">
        <f>IF(S64="negative","",IF(OR(ISNUMBER(SEARCH("Focal",'Model output'!P63)),'Classification result'!U64&lt;4,ISNUMBER(SEARCH("Focal",'Classification result'!U64)),ISNUMBER(SEARCH("&lt;4",'Classification result'!U64)),ISNUMBER(SEARCH("&lt; 4",'Classification result'!U64))),"minimal", IF(OR(ISNUMBER(SEARCH("Extensive",'Model output'!P63)),ISNUMBER(SEARCH("Extensive",'Classification result'!U64)),ISNUMBER(SEARCH("&gt;4",'Classification result'!U64)),ISNUMBER(SEARCH("&gt; 4",'Classification result'!U64)),ISNUMBER(SEARCH("4 or more",'Classification result'!U64))),"extensive","")))</f>
        <v/>
      </c>
      <c r="W64" t="str">
        <f>IF(OR('Model output'!R63="",ISNUMBER(SEARCH("Not identified", 'Model output'!R63)),ISNUMBER(SEARCH("Absent",'Model output'!R63)),ISNUMBER(SEARCH("No",'Model output'!R63)),ISNUMBER(SEARCH("Negative",'Model output'!R63)),ISNUMBER(SEARCH("None seen",'Model output'!R63)),ISNUMBER(SEARCH("Free",'Model output'!R63)),ISNUMBER(SEARCH("Cannot be assessed",'Model output'!R63))),"negative","positive")</f>
        <v>positive</v>
      </c>
      <c r="X64" s="15" t="str">
        <f>IF('Model output'!S63="","",'Model output'!S63)</f>
        <v>Focal</v>
      </c>
      <c r="Y64" t="str">
        <f>IF(OR('Model output'!S63="",ISNUMBER(SEARCH("Absent",'Model output'!S63)),ISNUMBER(SEARCH("Not identified",'Model output'!S63)),AND(ISNUMBER(SEARCH("No",'Model output'!S63)),NOT(ISNUMBER(SEARCH("carcinoma",'Model output'!S63)))),ISNUMBER(SEARCH("no extension",'Model output'!S63)),ISNUMBER(SEARCH("negative",'Model output'!S63))),"negative",IF(Z64="positive","gETE", "positive"))</f>
        <v>positive</v>
      </c>
      <c r="Z64" t="str">
        <f>IF(OR('Model output'!S63="",ISNUMBER(SEARCH("Absent",'Model output'!S63)),ISNUMBER(SEARCH("Not identified",'Model output'!S63)),ISNUMBER(SEARCH("No",'Model output'!S63)),ISNUMBER(SEARCH("Minimal",'Model output'!S63)),ISNUMBER(SEARCH("negative",'Model output'!S63))),"negative",IF(OR(ISNUMBER(SEARCH("extensive",X64)),ISNUMBER(SEARCH("skeletal muscle",X64)),ISNUMBER(SEARCH("larynx",X64)),ISNUMBER(SEARCH("trachea",X64)),ISNUMBER(SEARCH("esophagus",X64)),ISNUMBER(SEARCH("recurrent laryngeal nerve",X64))),"positive","negative"))</f>
        <v>negative</v>
      </c>
      <c r="AA64" t="str">
        <f>IF('Model output'!T63="","",IF('Model output'!T63="Not mentioned", "No", "Yes"))</f>
        <v/>
      </c>
      <c r="AB64" t="str">
        <f>IF(AA64&lt;&gt;"Yes","",IF(OR('Model output'!U63="",ISNUMBER(SEARCH("Not identified",'Model output'!U63))),"",'Model output'!U63))</f>
        <v/>
      </c>
      <c r="AC64" s="9" t="str">
        <f>IF(OR('Model output'!V63="", AND(ISERROR(SEARCH("Positive",'Model output'!V63)), ISNUMBER(SEARCH("Negative",'Model output'!V63))), ISNUMBER(SEARCH("Uninvolved",'Model output'!V63)), ISNUMBER(SEARCH("Free",'Model output'!V63)), ISNUMBER(SEARCH("1 mm",'Model output'!V63)), ISNUMBER(SEARCH("1.0 mm",'Model output'!V63)), ISNUMBER(SEARCH("0.01 cm",'Model output'!V63)), ISNUMBER(SEARCH("0.1 CM",'Model output'!V63)), ISNUMBER(SEARCH("less than 0.2 mm",'Model output'!V63)), ISNUMBER(SEARCH("less than 0.5 mm",'Model output'!V63)), ISNUMBER(SEARCH("very close",'Model output'!V63)), ISNUMBER(SEARCH("not involved",'Model output'!V63)), ISNUMBER(SEARCH("no involvement",'Model output'!V63)), ISNUMBER(SEARCH("abut",'Model output'!V63)), AND(ISNUMBER(SEARCH("No",'Model output'!V63)),NOT(ISNUMBER(SEARCH("noted",'Model output'!V63))),NOT(ISNUMBER(SEARCH("carcinoma",'Model output'!V63))))), "negative", "positive")</f>
        <v>negative</v>
      </c>
      <c r="AE64" s="30" t="str" cm="1">
        <f t="array" aca="1" ref="AE64" ca="1">IF(OR(AC64="positive",Z64="positive",AND(OR(ISNUMBER(SEARCH("Follicular carcinoma",N64)),ISNUMBER(SEARCH("Follicular thyroid carcinoma",N64))),V64="extensive"),AND(AND(ISNUMBER(J64),J64&gt;0),AND(ISNUMBER(M64),M64&gt;3)),OR(H64="positive",AH64=1)),"high",IF(OR(ISNUMBER(SEARCH("lateral",G64,1)),ISNUMBER(SEARCH("positive",Y64,1)),ISNUMBER(SEARCH("tall",O64,1)),ISNUMBER(SEARCH("hobnail",O64,1)),ISNUMBER(SEARCH("cribriform",O64,1)),ISNUMBER(SEARCH("diffuse",O64,1)),ISNUMBER(SEARCH("columnar",O64,1)),ISNUMBER(SEARCH("solid",O64,1)),ISNUMBER(SEARCH("tall",N64,1)),ISNUMBER(SEARCH("hobnail",N64,1)),ISNUMBER(SEARCH("cribriform",N64,1)),ISNUMBER(SEARCH("diffuse",N64,1)),ISNUMBER(SEARCH("columnar",N64,1)),ISNUMBER(SEARCH("solid",N64,1)),AND(ISNUMBER(SEARCH("papillary",N64,1)),S64="positive"),AND(ISNUMBER(J64),J64&gt;=5,M64=""),AND(AND(ISNUMBER(J64),J64&gt;=5),AND(ISNUMBER(M64),M64&gt;=1)),AND(ISNUMBER(SERACH("papillary",N64)),OR(Y64="positive",Z64="positive"), ISNUMBER(SEARCH("BRAF",AB64)))),"intermediate","low"))</f>
        <v>intermediate</v>
      </c>
      <c r="AF64" s="31" t="str">
        <f t="shared" si="1"/>
        <v>2</v>
      </c>
      <c r="AG64" s="31" t="str">
        <f t="shared" si="2"/>
        <v>0</v>
      </c>
      <c r="AH64" s="31" t="str">
        <f t="shared" si="5"/>
        <v>0</v>
      </c>
      <c r="AI64" s="36" t="str">
        <f t="shared" si="6"/>
        <v>I</v>
      </c>
      <c r="AJ64" s="30" t="s">
        <v>816</v>
      </c>
      <c r="AK64" s="37" t="s">
        <v>929</v>
      </c>
      <c r="AL64" s="37" t="s">
        <v>927</v>
      </c>
      <c r="AM64" s="37" t="s">
        <v>930</v>
      </c>
      <c r="AN64" s="31" t="s">
        <v>79</v>
      </c>
      <c r="AO64" s="30">
        <f t="shared" ca="1" si="7"/>
        <v>1</v>
      </c>
      <c r="AP64" s="37">
        <f t="shared" si="8"/>
        <v>1</v>
      </c>
      <c r="AQ64" s="37">
        <f t="shared" si="9"/>
        <v>1</v>
      </c>
      <c r="AR64" s="37">
        <f t="shared" si="10"/>
        <v>1</v>
      </c>
      <c r="AS64" s="36">
        <f t="shared" si="3"/>
        <v>1</v>
      </c>
    </row>
    <row r="65" spans="1:45">
      <c r="A65" t="str">
        <f>'Model output'!A64</f>
        <v>TCGA-DJ-A2PN</v>
      </c>
      <c r="B65" s="43">
        <v>70</v>
      </c>
      <c r="C65" s="1" t="str">
        <f>IF(OR(ISNUMBER(SEARCH("0",'Model output'!D64)), ISNUMBER(SEARCH("1",'Model output'!D64)), ISNUMBER(SEARCH("1a",'Model output'!D64)), ISNUMBER(SEARCH("1b",'Model output'!D64)), ISNUMBER(SEARCH("2",'Model output'!D64)), ISNUMBER(SEARCH("3",'Model output'!D64)), ISNUMBER(SEARCH("4a",'Model output'!D64)), ISNUMBER(SEARCH("4b",'Model output'!D64))), IF(ISNUMBER(SEARCH("pT",'Model output'!D64)),IF(OR(ISNUMBER(SEARCH("a",'Model output'!D64)),ISNUMBER(SEARCH("b",'Model output'!D64))),MID(SUBSTITUTE('Model output'!D64," ",""),SEARCH("pT",'Model output'!D64)+2,2),MID(SUBSTITUTE('Model output'!D64," ",""),SEARCH("pT",'Model output'!D64)+2,1)),IF(ISNUMBER(SEARCH("T",'Model output'!D64)),IF(OR(ISNUMBER(SEARCH("a",'Model output'!D64)),ISNUMBER(SEARCH("b",'Model output'!D64))),MID(SUBSTITUTE('Model output'!D64," ",""),SEARCH("T",'Model output'!D64)+1,2),MID(SUBSTITUTE('Model output'!D64," ",""),SEARCH("T",'Model output'!D64)+1,1)),SUBSTITUTE('Model output'!D64," ",""))),"")</f>
        <v>1</v>
      </c>
      <c r="D65" s="1" t="str">
        <f>IF(ISNUMBER(SEARCH("lymph node",'Model output'!E64)),"1", IF(AND('Model output'!E64&lt;&gt;"",ISNUMBER('Model output'!E64),'Model output'!E64&gt;0),"1",IF(OR(ISNUMBER(SEARCH("0",'Model output'!E64)), ISNUMBER(SEARCH("1",'Model output'!E64)), ISNUMBER(SEARCH("1a",'Model output'!E64)), ISNUMBER(SEARCH("1b",'Model output'!E64)), ISNUMBER(SEARCH("X",'Model output'!E64))), IF(ISNUMBER(SEARCH("pN",'Model output'!E64)),IF(OR(ISNUMBER(SEARCH("a",'Model output'!E64)),ISNUMBER(SEARCH("b",'Model output'!E64))),MID(SUBSTITUTE('Model output'!E64," ",""),SEARCH("pN",'Model output'!E64)+2,2),MID(SUBSTITUTE('Model output'!E64," ",""),SEARCH("pN",'Model output'!E64)+2,1)),IF(ISNUMBER(SEARCH("N",'Model output'!E64)),IF(OR(ISNUMBER(SEARCH("a",'Model output'!E64)),ISNUMBER(SEARCH("b",'Model output'!E64))),MID(SUBSTITUTE('Model output'!E64," ",""),SEARCH("N",'Model output'!E64)+1,2),MID(SUBSTITUTE('Model output'!E64," ",""),SEARCH("N",'Model output'!E64)+1,1)),SUBSTITUTE('Model output'!E64," ",""))),"")))</f>
        <v>X</v>
      </c>
      <c r="E65" s="1" t="str">
        <f>IF(OR(ISNUMBER(SEARCH("Not applicable",'Model output'!F64)), ISNUMBER(SEARCH("N/A",'Model output'!F64))),"0",IF(OR(ISNUMBER(SEARCH("0",'Model output'!F64)), ISNUMBER(SEARCH("1",'Model output'!F64)), ISNUMBER(SEARCH("X",'Model output'!F64))), IF(ISNUMBER(SEARCH("pM",'Model output'!F64)),MID(SUBSTITUTE('Model output'!F64," ",""),SEARCH("pM",'Model output'!F64)+2,1),IF(ISNUMBER(SEARCH("M",'Model output'!F64)),MID(SUBSTITUTE('Model output'!F64," ",""),SEARCH("M",'Model output'!F64)+1,1),SUBSTITUTE('Model output'!F64," ",""))),""))</f>
        <v>X</v>
      </c>
      <c r="F65" t="str">
        <f t="shared" si="14"/>
        <v>negative</v>
      </c>
      <c r="G65" t="str">
        <f>IF(OR('Model output'!G64="",AND(ISNUMBER('Model output'!J64),'Model output'!J64&lt;1)),"",IF(OR(ISNUMBER(SEARCH("lateral",'Model output'!G64)),ISNUMBER(SEARCH("cervical",'Model output'!G64)),ISNUMBER(SEARCH("jugular",'Model output'!G64)),ISNUMBER(SEARCH("left neck",'Model output'!G64)),ISNUMBER(SEARCH("left anterior neck",'Model output'!G64)),ISNUMBER(SEARCH("left posterior neck",'Model output'!G64)),ISNUMBER(SEARCH("right neck",'Model output'!G64)),ISNUMBER(SEARCH("right anterior neck",'Model output'!G64)),ISNUMBER(SEARCH("right posterior neck",'Model output'!G64)),AND(ISNUMBER(SEARCH("level",'Model output'!G64)),OR(,ISNUMBER(SEARCH("II",'Model output'!G64)),ISNUMBER(SEARCH("two",'Model output'!G64)),ISNUMBER(SEARCH("2",'Model output'!G64)),ISNUMBER(SEARCH("III",'Model output'!G64)),ISNUMBER(SEARCH("three",'Model output'!G64)),ISNUMBER(SEARCH("3",'Model output'!G64)),ISNUMBER(SEARCH("IV",'Model output'!G64)),ISNUMBER(SEARCH("four",'Model output'!G64)),ISNUMBER(SEARCH("4",'Model output'!G64)),AND(ISNUMBER(SEARCH("V ",'Model output'!G64)),NOT(ISNUMBER(SEARCH("VI",'Model output'!G64)))),ISNUMBER(SEARCH("five",'Model output'!G64)),ISNUMBER(SEARCH("5",'Model output'!G64))))), "lateral", "central"))</f>
        <v/>
      </c>
      <c r="H65" t="str">
        <f>IF('Model output'!H64="","negative", IF('Model output'!H64=" ", "negative", IF(ISNUMBER(SEARCH("lymph node",'Model output'!H64)),"negative","positive")))</f>
        <v>negative</v>
      </c>
      <c r="I65">
        <f>IF('Model output'!I64="","",IF(ISNUMBER('Model output'!I64),'Model output'!I64,1))</f>
        <v>0</v>
      </c>
      <c r="J65">
        <f>IF('Model output'!J64="","",IF(AND(ISNUMBER('Model output'!J64),'Model output'!J64&lt;=I65),'Model output'!J64,IF(ISNUMBER(SEARCH("0/",'Model output'!J64)),0,1)))</f>
        <v>0</v>
      </c>
      <c r="K65" t="str" cm="1">
        <f t="array" ref="K65">IF(COUNT(FIND({0,1,2,3,4,5,6,7,8,9},'Model output'!K64))&gt;0,'Model output'!K64,"")</f>
        <v/>
      </c>
      <c r="L65" s="8" t="str">
        <f t="shared" si="4"/>
        <v/>
      </c>
      <c r="M65" t="str" cm="1">
        <f t="array" ref="M65">IF(L65="","",IF(ISNUMBER(SEARCH("cm",L65)),MAX(VALUE(SUBSTITUTE(_xlfn.FILTERXML("&lt;t&gt;&lt;s&gt;"&amp;SUBSTITUTE(L65,",","&lt;/s&gt;&lt;s&gt;")&amp;"&lt;/s&gt;&lt;/t&gt;","//s"),"cm",""))),MAX(VALUE(SUBSTITUTE(_xlfn.FILTERXML("&lt;t&gt;&lt;s&gt;"&amp;SUBSTITUTE(L65,",","&lt;/s&gt;&lt;s&gt;")&amp;"&lt;/s&gt;&lt;/t&gt;","//s"),"mm","")))/10))</f>
        <v/>
      </c>
      <c r="N65" t="str">
        <f>IF('Model output'!L64="","",'Model output'!L64)</f>
        <v>Papillary</v>
      </c>
      <c r="O65" t="str">
        <f>IF('Model output'!M64="","",'Model output'!M64)</f>
        <v>classical</v>
      </c>
      <c r="P65" t="str">
        <f>IF('Model output'!N64="","",'Model output'!N64)</f>
        <v>1.3 cm</v>
      </c>
      <c r="Q65" t="str">
        <f t="shared" si="15"/>
        <v>1.3cm</v>
      </c>
      <c r="R65" cm="1">
        <f t="array" ref="R65">IF(Q65="","",IF(ISNUMBER(SEARCH("cm",Q65)),MAX(VALUE(SUBSTITUTE(_xlfn.FILTERXML("&lt;t&gt;&lt;s&gt;"&amp;SUBSTITUTE(Q65,",","&lt;/s&gt;&lt;s&gt;")&amp;"&lt;/s&gt;&lt;/t&gt;","//s"),"cm",""))),IF(ISNUMBER(SEARCH("mm",Q65)), MAX(VALUE(SUBSTITUTE(_xlfn.FILTERXML("&lt;t&gt;&lt;s&gt;"&amp;SUBSTITUTE(Q65,",","&lt;/s&gt;&lt;s&gt;")&amp;"&lt;/s&gt;&lt;/t&gt;","//s"),"mm","")))/10, MAX(VALUE(_xlfn.FILTERXML("&lt;t&gt;&lt;s&gt;"&amp;SUBSTITUTE(Q65,",","&lt;/s&gt;&lt;s&gt;")&amp;"&lt;/s&gt;&lt;/t&gt;","//s"))))))</f>
        <v>1.3</v>
      </c>
      <c r="S65" t="str">
        <f>IF(OR('Model output'!P64="",ISNUMBER(SEARCH("Not identified", 'Model output'!P64)),ISNUMBER(SEARCH("Absent",'Model output'!P64)),AND(ISNUMBER(SEARCH("No",'Model output'!P64)),NOT(ISNUMBER(SEARCH("diagnostic",'Model output'!P64)))),ISNUMBER(SEARCH("Negative",'Model output'!P64))),"negative","positive")</f>
        <v>negative</v>
      </c>
      <c r="T65">
        <f>IF('Model output'!O64="","",'Model output'!O64)</f>
        <v>1</v>
      </c>
      <c r="U65" t="str">
        <f>IF('Model output'!Q64&lt;&gt;"",'Model output'!Q64,IF('Classification result'!S65="positive",IF(ISNUMBER(SEARCH("single",'Model output'!P64)),1,IF(OR(ISNUMBER(SEARCH("&lt;4",'Model output'!P64)),ISNUMBER(SEARCH("&lt; 4",'Model output'!P64)),ISNUMBER(SEARCH("less than 4",'Model output'!P64))),"&lt;4",IF(OR(ISNUMBER(SEARCH("&gt;4",'Model output'!P64)),ISNUMBER(SEARCH("&gt; 4",'Model output'!P64)),ISNUMBER(SEARCH("4 or more",'Model output'!P64))),"&gt;4",""))),""))</f>
        <v/>
      </c>
      <c r="V65" t="str">
        <f>IF(S65="negative","",IF(OR(ISNUMBER(SEARCH("Focal",'Model output'!P64)),'Classification result'!U65&lt;4,ISNUMBER(SEARCH("Focal",'Classification result'!U65)),ISNUMBER(SEARCH("&lt;4",'Classification result'!U65)),ISNUMBER(SEARCH("&lt; 4",'Classification result'!U65))),"minimal", IF(OR(ISNUMBER(SEARCH("Extensive",'Model output'!P64)),ISNUMBER(SEARCH("Extensive",'Classification result'!U65)),ISNUMBER(SEARCH("&gt;4",'Classification result'!U65)),ISNUMBER(SEARCH("&gt; 4",'Classification result'!U65)),ISNUMBER(SEARCH("4 or more",'Classification result'!U65))),"extensive","")))</f>
        <v/>
      </c>
      <c r="W65" t="str">
        <f>IF(OR('Model output'!R64="",ISNUMBER(SEARCH("Not identified", 'Model output'!R64)),ISNUMBER(SEARCH("Absent",'Model output'!R64)),ISNUMBER(SEARCH("No",'Model output'!R64)),ISNUMBER(SEARCH("Negative",'Model output'!R64)),ISNUMBER(SEARCH("None seen",'Model output'!R64)),ISNUMBER(SEARCH("Free",'Model output'!R64)),ISNUMBER(SEARCH("Cannot be assessed",'Model output'!R64))),"negative","positive")</f>
        <v>negative</v>
      </c>
      <c r="X65" s="15" t="str">
        <f>IF('Model output'!S64="","",'Model output'!S64)</f>
        <v>Not identified</v>
      </c>
      <c r="Y65" t="str">
        <f>IF(OR('Model output'!S64="",ISNUMBER(SEARCH("Absent",'Model output'!S64)),ISNUMBER(SEARCH("Not identified",'Model output'!S64)),AND(ISNUMBER(SEARCH("No",'Model output'!S64)),NOT(ISNUMBER(SEARCH("carcinoma",'Model output'!S64)))),ISNUMBER(SEARCH("no extension",'Model output'!S64)),ISNUMBER(SEARCH("negative",'Model output'!S64))),"negative",IF(Z65="positive","gETE", "positive"))</f>
        <v>negative</v>
      </c>
      <c r="Z65" t="str">
        <f>IF(OR('Model output'!S64="",ISNUMBER(SEARCH("Absent",'Model output'!S64)),ISNUMBER(SEARCH("Not identified",'Model output'!S64)),ISNUMBER(SEARCH("No",'Model output'!S64)),ISNUMBER(SEARCH("Minimal",'Model output'!S64)),ISNUMBER(SEARCH("negative",'Model output'!S64))),"negative",IF(OR(ISNUMBER(SEARCH("extensive",X65)),ISNUMBER(SEARCH("skeletal muscle",X65)),ISNUMBER(SEARCH("larynx",X65)),ISNUMBER(SEARCH("trachea",X65)),ISNUMBER(SEARCH("esophagus",X65)),ISNUMBER(SEARCH("recurrent laryngeal nerve",X65))),"positive","negative"))</f>
        <v>negative</v>
      </c>
      <c r="AA65" t="str">
        <f>IF('Model output'!T64="","",IF('Model output'!T64="Not mentioned", "No", "Yes"))</f>
        <v/>
      </c>
      <c r="AB65" t="str">
        <f>IF(AA65&lt;&gt;"Yes","",IF(OR('Model output'!U64="",ISNUMBER(SEARCH("Not identified",'Model output'!U64))),"",'Model output'!U64))</f>
        <v/>
      </c>
      <c r="AC65" s="9" t="str">
        <f>IF(OR('Model output'!V64="", AND(ISERROR(SEARCH("Positive",'Model output'!V64)), ISNUMBER(SEARCH("Negative",'Model output'!V64))), ISNUMBER(SEARCH("Uninvolved",'Model output'!V64)), ISNUMBER(SEARCH("Free",'Model output'!V64)), ISNUMBER(SEARCH("1 mm",'Model output'!V64)), ISNUMBER(SEARCH("1.0 mm",'Model output'!V64)), ISNUMBER(SEARCH("0.01 cm",'Model output'!V64)), ISNUMBER(SEARCH("0.1 CM",'Model output'!V64)), ISNUMBER(SEARCH("less than 0.2 mm",'Model output'!V64)), ISNUMBER(SEARCH("less than 0.5 mm",'Model output'!V64)), ISNUMBER(SEARCH("very close",'Model output'!V64)), ISNUMBER(SEARCH("not involved",'Model output'!V64)), ISNUMBER(SEARCH("no involvement",'Model output'!V64)), ISNUMBER(SEARCH("abut",'Model output'!V64)), AND(ISNUMBER(SEARCH("No",'Model output'!V64)),NOT(ISNUMBER(SEARCH("noted",'Model output'!V64))),NOT(ISNUMBER(SEARCH("carcinoma",'Model output'!V64))))), "negative", "positive")</f>
        <v>negative</v>
      </c>
      <c r="AE65" s="30" t="str" cm="1">
        <f t="array" aca="1" ref="AE65" ca="1">IF(OR(AC65="positive",Z65="positive",AND(OR(ISNUMBER(SEARCH("Follicular carcinoma",N65)),ISNUMBER(SEARCH("Follicular thyroid carcinoma",N65))),V65="extensive"),AND(AND(ISNUMBER(J65),J65&gt;0),AND(ISNUMBER(M65),M65&gt;3)),OR(H65="positive",AH65=1)),"high",IF(OR(ISNUMBER(SEARCH("lateral",G65,1)),ISNUMBER(SEARCH("positive",Y65,1)),ISNUMBER(SEARCH("tall",O65,1)),ISNUMBER(SEARCH("hobnail",O65,1)),ISNUMBER(SEARCH("cribriform",O65,1)),ISNUMBER(SEARCH("diffuse",O65,1)),ISNUMBER(SEARCH("columnar",O65,1)),ISNUMBER(SEARCH("solid",O65,1)),ISNUMBER(SEARCH("tall",N65,1)),ISNUMBER(SEARCH("hobnail",N65,1)),ISNUMBER(SEARCH("cribriform",N65,1)),ISNUMBER(SEARCH("diffuse",N65,1)),ISNUMBER(SEARCH("columnar",N65,1)),ISNUMBER(SEARCH("solid",N65,1)),AND(ISNUMBER(SEARCH("papillary",N65,1)),S65="positive"),AND(ISNUMBER(J65),J65&gt;=5,M65=""),AND(AND(ISNUMBER(J65),J65&gt;=5),AND(ISNUMBER(M65),M65&gt;=1)),AND(ISNUMBER(SERACH("papillary",N65)),OR(Y65="positive",Z65="positive"), ISNUMBER(SEARCH("BRAF",AB65)))),"intermediate","low"))</f>
        <v>low</v>
      </c>
      <c r="AF65" s="31" t="str">
        <f t="shared" si="1"/>
        <v>1b</v>
      </c>
      <c r="AG65" s="31" t="str">
        <f t="shared" si="2"/>
        <v>0</v>
      </c>
      <c r="AH65" s="31" t="str">
        <f t="shared" si="5"/>
        <v>0</v>
      </c>
      <c r="AI65" s="36" t="str">
        <f t="shared" si="6"/>
        <v>I</v>
      </c>
      <c r="AJ65" s="30" t="s">
        <v>815</v>
      </c>
      <c r="AK65" s="37" t="s">
        <v>926</v>
      </c>
      <c r="AL65" s="37" t="s">
        <v>930</v>
      </c>
      <c r="AM65" s="37" t="s">
        <v>930</v>
      </c>
      <c r="AN65" s="31" t="s">
        <v>79</v>
      </c>
      <c r="AO65" s="30">
        <f t="shared" ca="1" si="7"/>
        <v>1</v>
      </c>
      <c r="AP65" s="37">
        <f t="shared" si="8"/>
        <v>1</v>
      </c>
      <c r="AQ65" s="37">
        <f t="shared" si="9"/>
        <v>1</v>
      </c>
      <c r="AR65" s="37">
        <f t="shared" si="10"/>
        <v>1</v>
      </c>
      <c r="AS65" s="36">
        <f t="shared" si="3"/>
        <v>1</v>
      </c>
    </row>
    <row r="66" spans="1:45">
      <c r="A66" t="str">
        <f>'Model output'!A65</f>
        <v>TCGA-DJ-A2PP</v>
      </c>
      <c r="B66" s="43">
        <v>47</v>
      </c>
      <c r="C66" s="1" t="str">
        <f>IF(OR(ISNUMBER(SEARCH("0",'Model output'!D65)), ISNUMBER(SEARCH("1",'Model output'!D65)), ISNUMBER(SEARCH("1a",'Model output'!D65)), ISNUMBER(SEARCH("1b",'Model output'!D65)), ISNUMBER(SEARCH("2",'Model output'!D65)), ISNUMBER(SEARCH("3",'Model output'!D65)), ISNUMBER(SEARCH("4a",'Model output'!D65)), ISNUMBER(SEARCH("4b",'Model output'!D65))), IF(ISNUMBER(SEARCH("pT",'Model output'!D65)),IF(OR(ISNUMBER(SEARCH("a",'Model output'!D65)),ISNUMBER(SEARCH("b",'Model output'!D65))),MID(SUBSTITUTE('Model output'!D65," ",""),SEARCH("pT",'Model output'!D65)+2,2),MID(SUBSTITUTE('Model output'!D65," ",""),SEARCH("pT",'Model output'!D65)+2,1)),IF(ISNUMBER(SEARCH("T",'Model output'!D65)),IF(OR(ISNUMBER(SEARCH("a",'Model output'!D65)),ISNUMBER(SEARCH("b",'Model output'!D65))),MID(SUBSTITUTE('Model output'!D65," ",""),SEARCH("T",'Model output'!D65)+1,2),MID(SUBSTITUTE('Model output'!D65," ",""),SEARCH("T",'Model output'!D65)+1,1)),SUBSTITUTE('Model output'!D65," ",""))),"")</f>
        <v/>
      </c>
      <c r="D66" s="1" t="str">
        <f>IF(ISNUMBER(SEARCH("lymph node",'Model output'!E65)),"1", IF(AND('Model output'!E65&lt;&gt;"",ISNUMBER('Model output'!E65),'Model output'!E65&gt;0),"1",IF(OR(ISNUMBER(SEARCH("0",'Model output'!E65)), ISNUMBER(SEARCH("1",'Model output'!E65)), ISNUMBER(SEARCH("1a",'Model output'!E65)), ISNUMBER(SEARCH("1b",'Model output'!E65)), ISNUMBER(SEARCH("X",'Model output'!E65))), IF(ISNUMBER(SEARCH("pN",'Model output'!E65)),IF(OR(ISNUMBER(SEARCH("a",'Model output'!E65)),ISNUMBER(SEARCH("b",'Model output'!E65))),MID(SUBSTITUTE('Model output'!E65," ",""),SEARCH("pN",'Model output'!E65)+2,2),MID(SUBSTITUTE('Model output'!E65," ",""),SEARCH("pN",'Model output'!E65)+2,1)),IF(ISNUMBER(SEARCH("N",'Model output'!E65)),IF(OR(ISNUMBER(SEARCH("a",'Model output'!E65)),ISNUMBER(SEARCH("b",'Model output'!E65))),MID(SUBSTITUTE('Model output'!E65," ",""),SEARCH("N",'Model output'!E65)+1,2),MID(SUBSTITUTE('Model output'!E65," ",""),SEARCH("N",'Model output'!E65)+1,1)),SUBSTITUTE('Model output'!E65," ",""))),"")))</f>
        <v/>
      </c>
      <c r="E66" s="1" t="str">
        <f>IF(OR(ISNUMBER(SEARCH("Not applicable",'Model output'!F65)), ISNUMBER(SEARCH("N/A",'Model output'!F65))),"0",IF(OR(ISNUMBER(SEARCH("0",'Model output'!F65)), ISNUMBER(SEARCH("1",'Model output'!F65)), ISNUMBER(SEARCH("X",'Model output'!F65))), IF(ISNUMBER(SEARCH("pM",'Model output'!F65)),MID(SUBSTITUTE('Model output'!F65," ",""),SEARCH("pM",'Model output'!F65)+2,1),IF(ISNUMBER(SEARCH("M",'Model output'!F65)),MID(SUBSTITUTE('Model output'!F65," ",""),SEARCH("M",'Model output'!F65)+1,1),SUBSTITUTE('Model output'!F65," ",""))),""))</f>
        <v/>
      </c>
      <c r="F66" t="str">
        <f t="shared" si="14"/>
        <v>negative</v>
      </c>
      <c r="G66" t="str">
        <f>IF(OR('Model output'!G65="",AND(ISNUMBER('Model output'!J65),'Model output'!J65&lt;1)),"",IF(OR(ISNUMBER(SEARCH("lateral",'Model output'!G65)),ISNUMBER(SEARCH("cervical",'Model output'!G65)),ISNUMBER(SEARCH("jugular",'Model output'!G65)),ISNUMBER(SEARCH("left neck",'Model output'!G65)),ISNUMBER(SEARCH("left anterior neck",'Model output'!G65)),ISNUMBER(SEARCH("left posterior neck",'Model output'!G65)),ISNUMBER(SEARCH("right neck",'Model output'!G65)),ISNUMBER(SEARCH("right anterior neck",'Model output'!G65)),ISNUMBER(SEARCH("right posterior neck",'Model output'!G65)),AND(ISNUMBER(SEARCH("level",'Model output'!G65)),OR(,ISNUMBER(SEARCH("II",'Model output'!G65)),ISNUMBER(SEARCH("two",'Model output'!G65)),ISNUMBER(SEARCH("2",'Model output'!G65)),ISNUMBER(SEARCH("III",'Model output'!G65)),ISNUMBER(SEARCH("three",'Model output'!G65)),ISNUMBER(SEARCH("3",'Model output'!G65)),ISNUMBER(SEARCH("IV",'Model output'!G65)),ISNUMBER(SEARCH("four",'Model output'!G65)),ISNUMBER(SEARCH("4",'Model output'!G65)),AND(ISNUMBER(SEARCH("V ",'Model output'!G65)),NOT(ISNUMBER(SEARCH("VI",'Model output'!G65)))),ISNUMBER(SEARCH("five",'Model output'!G65)),ISNUMBER(SEARCH("5",'Model output'!G65))))), "lateral", "central"))</f>
        <v/>
      </c>
      <c r="H66" t="str">
        <f>IF('Model output'!H65="","negative", IF('Model output'!H65=" ", "negative", IF(ISNUMBER(SEARCH("lymph node",'Model output'!H65)),"negative","positive")))</f>
        <v>negative</v>
      </c>
      <c r="I66">
        <f>IF('Model output'!I65="","",IF(ISNUMBER('Model output'!I65),'Model output'!I65,1))</f>
        <v>3</v>
      </c>
      <c r="J66">
        <f>IF('Model output'!J65="","",IF(AND(ISNUMBER('Model output'!J65),'Model output'!J65&lt;=I66),'Model output'!J65,IF(ISNUMBER(SEARCH("0/",'Model output'!J65)),0,1)))</f>
        <v>0</v>
      </c>
      <c r="K66" t="str" cm="1">
        <f t="array" ref="K66">IF(COUNT(FIND({0,1,2,3,4,5,6,7,8,9},'Model output'!K65))&gt;0,'Model output'!K65,"")</f>
        <v/>
      </c>
      <c r="L66" s="8" t="str">
        <f t="shared" si="4"/>
        <v/>
      </c>
      <c r="M66" t="str" cm="1">
        <f t="array" ref="M66">IF(L66="","",IF(ISNUMBER(SEARCH("cm",L66)),MAX(VALUE(SUBSTITUTE(_xlfn.FILTERXML("&lt;t&gt;&lt;s&gt;"&amp;SUBSTITUTE(L66,",","&lt;/s&gt;&lt;s&gt;")&amp;"&lt;/s&gt;&lt;/t&gt;","//s"),"cm",""))),MAX(VALUE(SUBSTITUTE(_xlfn.FILTERXML("&lt;t&gt;&lt;s&gt;"&amp;SUBSTITUTE(L66,",","&lt;/s&gt;&lt;s&gt;")&amp;"&lt;/s&gt;&lt;/t&gt;","//s"),"mm","")))/10))</f>
        <v/>
      </c>
      <c r="N66" t="str">
        <f>IF('Model output'!L65="","",'Model output'!L65)</f>
        <v>Papillary carcinoma</v>
      </c>
      <c r="O66" t="str">
        <f>IF('Model output'!M65="","",'Model output'!M65)</f>
        <v>follicular variant with oncocytic features</v>
      </c>
      <c r="P66" t="str">
        <f>IF('Model output'!N65="","",'Model output'!N65)</f>
        <v>3.6 cm</v>
      </c>
      <c r="Q66" t="str">
        <f t="shared" si="15"/>
        <v>3.6cm</v>
      </c>
      <c r="R66" cm="1">
        <f t="array" ref="R66">IF(Q66="","",IF(ISNUMBER(SEARCH("cm",Q66)),MAX(VALUE(SUBSTITUTE(_xlfn.FILTERXML("&lt;t&gt;&lt;s&gt;"&amp;SUBSTITUTE(Q66,",","&lt;/s&gt;&lt;s&gt;")&amp;"&lt;/s&gt;&lt;/t&gt;","//s"),"cm",""))),IF(ISNUMBER(SEARCH("mm",Q66)), MAX(VALUE(SUBSTITUTE(_xlfn.FILTERXML("&lt;t&gt;&lt;s&gt;"&amp;SUBSTITUTE(Q66,",","&lt;/s&gt;&lt;s&gt;")&amp;"&lt;/s&gt;&lt;/t&gt;","//s"),"mm","")))/10, MAX(VALUE(_xlfn.FILTERXML("&lt;t&gt;&lt;s&gt;"&amp;SUBSTITUTE(Q66,",","&lt;/s&gt;&lt;s&gt;")&amp;"&lt;/s&gt;&lt;/t&gt;","//s"))))))</f>
        <v>3.6</v>
      </c>
      <c r="S66" t="str">
        <f>IF(OR('Model output'!P65="",ISNUMBER(SEARCH("Not identified", 'Model output'!P65)),ISNUMBER(SEARCH("Absent",'Model output'!P65)),AND(ISNUMBER(SEARCH("No",'Model output'!P65)),NOT(ISNUMBER(SEARCH("diagnostic",'Model output'!P65)))),ISNUMBER(SEARCH("Negative",'Model output'!P65))),"negative","positive")</f>
        <v>negative</v>
      </c>
      <c r="T66">
        <f>IF('Model output'!O65="","",'Model output'!O65)</f>
        <v>2</v>
      </c>
      <c r="U66" t="str">
        <f>IF('Model output'!Q65&lt;&gt;"",'Model output'!Q65,IF('Classification result'!S66="positive",IF(ISNUMBER(SEARCH("single",'Model output'!P65)),1,IF(OR(ISNUMBER(SEARCH("&lt;4",'Model output'!P65)),ISNUMBER(SEARCH("&lt; 4",'Model output'!P65)),ISNUMBER(SEARCH("less than 4",'Model output'!P65))),"&lt;4",IF(OR(ISNUMBER(SEARCH("&gt;4",'Model output'!P65)),ISNUMBER(SEARCH("&gt; 4",'Model output'!P65)),ISNUMBER(SEARCH("4 or more",'Model output'!P65))),"&gt;4",""))),""))</f>
        <v/>
      </c>
      <c r="V66" t="str">
        <f>IF(S66="negative","",IF(OR(ISNUMBER(SEARCH("Focal",'Model output'!P65)),'Classification result'!U66&lt;4,ISNUMBER(SEARCH("Focal",'Classification result'!U66)),ISNUMBER(SEARCH("&lt;4",'Classification result'!U66)),ISNUMBER(SEARCH("&lt; 4",'Classification result'!U66))),"minimal", IF(OR(ISNUMBER(SEARCH("Extensive",'Model output'!P65)),ISNUMBER(SEARCH("Extensive",'Classification result'!U66)),ISNUMBER(SEARCH("&gt;4",'Classification result'!U66)),ISNUMBER(SEARCH("&gt; 4",'Classification result'!U66)),ISNUMBER(SEARCH("4 or more",'Classification result'!U66))),"extensive","")))</f>
        <v/>
      </c>
      <c r="W66" t="str">
        <f>IF(OR('Model output'!R65="",ISNUMBER(SEARCH("Not identified", 'Model output'!R65)),ISNUMBER(SEARCH("Absent",'Model output'!R65)),ISNUMBER(SEARCH("No",'Model output'!R65)),ISNUMBER(SEARCH("Negative",'Model output'!R65)),ISNUMBER(SEARCH("None seen",'Model output'!R65)),ISNUMBER(SEARCH("Free",'Model output'!R65)),ISNUMBER(SEARCH("Cannot be assessed",'Model output'!R65))),"negative","positive")</f>
        <v>negative</v>
      </c>
      <c r="X66" s="15" t="str">
        <f>IF('Model output'!S65="","",'Model output'!S65)</f>
        <v>Not Identified</v>
      </c>
      <c r="Y66" t="str">
        <f>IF(OR('Model output'!S65="",ISNUMBER(SEARCH("Absent",'Model output'!S65)),ISNUMBER(SEARCH("Not identified",'Model output'!S65)),AND(ISNUMBER(SEARCH("No",'Model output'!S65)),NOT(ISNUMBER(SEARCH("carcinoma",'Model output'!S65)))),ISNUMBER(SEARCH("no extension",'Model output'!S65)),ISNUMBER(SEARCH("negative",'Model output'!S65))),"negative",IF(Z66="positive","gETE", "positive"))</f>
        <v>negative</v>
      </c>
      <c r="Z66" t="str">
        <f>IF(OR('Model output'!S65="",ISNUMBER(SEARCH("Absent",'Model output'!S65)),ISNUMBER(SEARCH("Not identified",'Model output'!S65)),ISNUMBER(SEARCH("No",'Model output'!S65)),ISNUMBER(SEARCH("Minimal",'Model output'!S65)),ISNUMBER(SEARCH("negative",'Model output'!S65))),"negative",IF(OR(ISNUMBER(SEARCH("extensive",X66)),ISNUMBER(SEARCH("skeletal muscle",X66)),ISNUMBER(SEARCH("larynx",X66)),ISNUMBER(SEARCH("trachea",X66)),ISNUMBER(SEARCH("esophagus",X66)),ISNUMBER(SEARCH("recurrent laryngeal nerve",X66))),"positive","negative"))</f>
        <v>negative</v>
      </c>
      <c r="AA66" t="str">
        <f>IF('Model output'!T65="","",IF('Model output'!T65="Not mentioned", "No", "Yes"))</f>
        <v/>
      </c>
      <c r="AB66" t="str">
        <f>IF(AA66&lt;&gt;"Yes","",IF(OR('Model output'!U65="",ISNUMBER(SEARCH("Not identified",'Model output'!U65))),"",'Model output'!U65))</f>
        <v/>
      </c>
      <c r="AC66" s="9" t="str">
        <f>IF(OR('Model output'!V65="", AND(ISERROR(SEARCH("Positive",'Model output'!V65)), ISNUMBER(SEARCH("Negative",'Model output'!V65))), ISNUMBER(SEARCH("Uninvolved",'Model output'!V65)), ISNUMBER(SEARCH("Free",'Model output'!V65)), ISNUMBER(SEARCH("1 mm",'Model output'!V65)), ISNUMBER(SEARCH("1.0 mm",'Model output'!V65)), ISNUMBER(SEARCH("0.01 cm",'Model output'!V65)), ISNUMBER(SEARCH("0.1 CM",'Model output'!V65)), ISNUMBER(SEARCH("less than 0.2 mm",'Model output'!V65)), ISNUMBER(SEARCH("less than 0.5 mm",'Model output'!V65)), ISNUMBER(SEARCH("very close",'Model output'!V65)), ISNUMBER(SEARCH("not involved",'Model output'!V65)), ISNUMBER(SEARCH("no involvement",'Model output'!V65)), ISNUMBER(SEARCH("abut",'Model output'!V65)), AND(ISNUMBER(SEARCH("No",'Model output'!V65)),NOT(ISNUMBER(SEARCH("noted",'Model output'!V65))),NOT(ISNUMBER(SEARCH("carcinoma",'Model output'!V65))))), "negative", "positive")</f>
        <v>negative</v>
      </c>
      <c r="AE66" s="30" t="str" cm="1">
        <f t="array" aca="1" ref="AE66" ca="1">IF(OR(AC66="positive",Z66="positive",AND(OR(ISNUMBER(SEARCH("Follicular carcinoma",N66)),ISNUMBER(SEARCH("Follicular thyroid carcinoma",N66))),V66="extensive"),AND(AND(ISNUMBER(J66),J66&gt;0),AND(ISNUMBER(M66),M66&gt;3)),OR(H66="positive",AH66=1)),"high",IF(OR(ISNUMBER(SEARCH("lateral",G66,1)),ISNUMBER(SEARCH("positive",Y66,1)),ISNUMBER(SEARCH("tall",O66,1)),ISNUMBER(SEARCH("hobnail",O66,1)),ISNUMBER(SEARCH("cribriform",O66,1)),ISNUMBER(SEARCH("diffuse",O66,1)),ISNUMBER(SEARCH("columnar",O66,1)),ISNUMBER(SEARCH("solid",O66,1)),ISNUMBER(SEARCH("tall",N66,1)),ISNUMBER(SEARCH("hobnail",N66,1)),ISNUMBER(SEARCH("cribriform",N66,1)),ISNUMBER(SEARCH("diffuse",N66,1)),ISNUMBER(SEARCH("columnar",N66,1)),ISNUMBER(SEARCH("solid",N66,1)),AND(ISNUMBER(SEARCH("papillary",N66,1)),S66="positive"),AND(ISNUMBER(J66),J66&gt;=5,M66=""),AND(AND(ISNUMBER(J66),J66&gt;=5),AND(ISNUMBER(M66),M66&gt;=1)),AND(ISNUMBER(SERACH("papillary",N66)),OR(Y66="positive",Z66="positive"), ISNUMBER(SEARCH("BRAF",AB66)))),"intermediate","low"))</f>
        <v>low</v>
      </c>
      <c r="AF66" s="31" t="str">
        <f t="shared" si="1"/>
        <v>2</v>
      </c>
      <c r="AG66" s="31" t="str">
        <f t="shared" si="2"/>
        <v>0</v>
      </c>
      <c r="AH66" s="31" t="str">
        <f t="shared" si="5"/>
        <v>0</v>
      </c>
      <c r="AI66" s="36" t="str">
        <f t="shared" si="6"/>
        <v>I</v>
      </c>
      <c r="AJ66" s="30" t="s">
        <v>815</v>
      </c>
      <c r="AK66" s="37" t="s">
        <v>929</v>
      </c>
      <c r="AL66" s="37" t="s">
        <v>927</v>
      </c>
      <c r="AM66" s="37" t="s">
        <v>930</v>
      </c>
      <c r="AN66" s="31" t="s">
        <v>79</v>
      </c>
      <c r="AO66" s="30">
        <f t="shared" ca="1" si="7"/>
        <v>1</v>
      </c>
      <c r="AP66" s="37">
        <f t="shared" si="8"/>
        <v>1</v>
      </c>
      <c r="AQ66" s="37">
        <f t="shared" si="9"/>
        <v>1</v>
      </c>
      <c r="AR66" s="37">
        <f t="shared" si="10"/>
        <v>1</v>
      </c>
      <c r="AS66" s="36">
        <f t="shared" si="3"/>
        <v>1</v>
      </c>
    </row>
    <row r="67" spans="1:45">
      <c r="A67" t="str">
        <f>'Model output'!A66</f>
        <v>TCGA-DJ-A2PQ</v>
      </c>
      <c r="B67" s="43">
        <v>26</v>
      </c>
      <c r="C67" s="1" t="str">
        <f>IF(OR(ISNUMBER(SEARCH("0",'Model output'!D66)), ISNUMBER(SEARCH("1",'Model output'!D66)), ISNUMBER(SEARCH("1a",'Model output'!D66)), ISNUMBER(SEARCH("1b",'Model output'!D66)), ISNUMBER(SEARCH("2",'Model output'!D66)), ISNUMBER(SEARCH("3",'Model output'!D66)), ISNUMBER(SEARCH("4a",'Model output'!D66)), ISNUMBER(SEARCH("4b",'Model output'!D66))), IF(ISNUMBER(SEARCH("pT",'Model output'!D66)),IF(OR(ISNUMBER(SEARCH("a",'Model output'!D66)),ISNUMBER(SEARCH("b",'Model output'!D66))),MID(SUBSTITUTE('Model output'!D66," ",""),SEARCH("pT",'Model output'!D66)+2,2),MID(SUBSTITUTE('Model output'!D66," ",""),SEARCH("pT",'Model output'!D66)+2,1)),IF(ISNUMBER(SEARCH("T",'Model output'!D66)),IF(OR(ISNUMBER(SEARCH("a",'Model output'!D66)),ISNUMBER(SEARCH("b",'Model output'!D66))),MID(SUBSTITUTE('Model output'!D66," ",""),SEARCH("T",'Model output'!D66)+1,2),MID(SUBSTITUTE('Model output'!D66," ",""),SEARCH("T",'Model output'!D66)+1,1)),SUBSTITUTE('Model output'!D66," ",""))),"")</f>
        <v>2</v>
      </c>
      <c r="D67" s="1" t="str">
        <f>IF(ISNUMBER(SEARCH("lymph node",'Model output'!E66)),"1", IF(AND('Model output'!E66&lt;&gt;"",ISNUMBER('Model output'!E66),'Model output'!E66&gt;0),"1",IF(OR(ISNUMBER(SEARCH("0",'Model output'!E66)), ISNUMBER(SEARCH("1",'Model output'!E66)), ISNUMBER(SEARCH("1a",'Model output'!E66)), ISNUMBER(SEARCH("1b",'Model output'!E66)), ISNUMBER(SEARCH("X",'Model output'!E66))), IF(ISNUMBER(SEARCH("pN",'Model output'!E66)),IF(OR(ISNUMBER(SEARCH("a",'Model output'!E66)),ISNUMBER(SEARCH("b",'Model output'!E66))),MID(SUBSTITUTE('Model output'!E66," ",""),SEARCH("pN",'Model output'!E66)+2,2),MID(SUBSTITUTE('Model output'!E66," ",""),SEARCH("pN",'Model output'!E66)+2,1)),IF(ISNUMBER(SEARCH("N",'Model output'!E66)),IF(OR(ISNUMBER(SEARCH("a",'Model output'!E66)),ISNUMBER(SEARCH("b",'Model output'!E66))),MID(SUBSTITUTE('Model output'!E66," ",""),SEARCH("N",'Model output'!E66)+1,2),MID(SUBSTITUTE('Model output'!E66," ",""),SEARCH("N",'Model output'!E66)+1,1)),SUBSTITUTE('Model output'!E66," ",""))),"")))</f>
        <v>1b</v>
      </c>
      <c r="E67" s="1" t="str">
        <f>IF(OR(ISNUMBER(SEARCH("Not applicable",'Model output'!F66)), ISNUMBER(SEARCH("N/A",'Model output'!F66))),"0",IF(OR(ISNUMBER(SEARCH("0",'Model output'!F66)), ISNUMBER(SEARCH("1",'Model output'!F66)), ISNUMBER(SEARCH("X",'Model output'!F66))), IF(ISNUMBER(SEARCH("pM",'Model output'!F66)),MID(SUBSTITUTE('Model output'!F66," ",""),SEARCH("pM",'Model output'!F66)+2,1),IF(ISNUMBER(SEARCH("M",'Model output'!F66)),MID(SUBSTITUTE('Model output'!F66," ",""),SEARCH("M",'Model output'!F66)+1,1),SUBSTITUTE('Model output'!F66," ",""))),""))</f>
        <v>0</v>
      </c>
      <c r="F67" t="str">
        <f t="shared" ref="F67:F127" si="16">IF(OR(G67&lt;&gt;"",AND(J67&lt;&gt;"",ISNUMBER(J67),J67&gt;0),AND(M67&lt;&gt;"",M67&gt;0)),"positive","negative")</f>
        <v>positive</v>
      </c>
      <c r="G67" t="str">
        <f>IF(OR('Model output'!G66="",AND(ISNUMBER('Model output'!J66),'Model output'!J66&lt;1)),"",IF(OR(ISNUMBER(SEARCH("lateral",'Model output'!G66)),ISNUMBER(SEARCH("cervical",'Model output'!G66)),ISNUMBER(SEARCH("jugular",'Model output'!G66)),ISNUMBER(SEARCH("left neck",'Model output'!G66)),ISNUMBER(SEARCH("left anterior neck",'Model output'!G66)),ISNUMBER(SEARCH("left posterior neck",'Model output'!G66)),ISNUMBER(SEARCH("right neck",'Model output'!G66)),ISNUMBER(SEARCH("right anterior neck",'Model output'!G66)),ISNUMBER(SEARCH("right posterior neck",'Model output'!G66)),AND(ISNUMBER(SEARCH("level",'Model output'!G66)),OR(,ISNUMBER(SEARCH("II",'Model output'!G66)),ISNUMBER(SEARCH("two",'Model output'!G66)),ISNUMBER(SEARCH("2",'Model output'!G66)),ISNUMBER(SEARCH("III",'Model output'!G66)),ISNUMBER(SEARCH("three",'Model output'!G66)),ISNUMBER(SEARCH("3",'Model output'!G66)),ISNUMBER(SEARCH("IV",'Model output'!G66)),ISNUMBER(SEARCH("four",'Model output'!G66)),ISNUMBER(SEARCH("4",'Model output'!G66)),AND(ISNUMBER(SEARCH("V ",'Model output'!G66)),NOT(ISNUMBER(SEARCH("VI",'Model output'!G66)))),ISNUMBER(SEARCH("five",'Model output'!G66)),ISNUMBER(SEARCH("5",'Model output'!G66))))), "lateral", "central"))</f>
        <v>central</v>
      </c>
      <c r="H67" t="str">
        <f>IF('Model output'!H66="","negative", IF('Model output'!H66=" ", "negative", IF(ISNUMBER(SEARCH("lymph node",'Model output'!H66)),"negative","positive")))</f>
        <v>negative</v>
      </c>
      <c r="I67">
        <f>IF('Model output'!I66="","",IF(ISNUMBER('Model output'!I66),'Model output'!I66,1))</f>
        <v>12</v>
      </c>
      <c r="J67">
        <f>IF('Model output'!J66="","",IF(AND(ISNUMBER('Model output'!J66),'Model output'!J66&lt;=I67),'Model output'!J66,IF(ISNUMBER(SEARCH("0/",'Model output'!J66)),0,1)))</f>
        <v>7</v>
      </c>
      <c r="K67" t="str" cm="1">
        <f t="array" ref="K67">IF(COUNT(FIND({0,1,2,3,4,5,6,7,8,9},'Model output'!K66))&gt;0,'Model output'!K66,"")</f>
        <v>2.4cm</v>
      </c>
      <c r="L67" s="8" t="str">
        <f t="shared" si="4"/>
        <v>2.4cm</v>
      </c>
      <c r="M67" cm="1">
        <f t="array" ref="M67">IF(L67="","",IF(ISNUMBER(SEARCH("cm",L67)),MAX(VALUE(SUBSTITUTE(_xlfn.FILTERXML("&lt;t&gt;&lt;s&gt;"&amp;SUBSTITUTE(L67,",","&lt;/s&gt;&lt;s&gt;")&amp;"&lt;/s&gt;&lt;/t&gt;","//s"),"cm",""))),MAX(VALUE(SUBSTITUTE(_xlfn.FILTERXML("&lt;t&gt;&lt;s&gt;"&amp;SUBSTITUTE(L67,",","&lt;/s&gt;&lt;s&gt;")&amp;"&lt;/s&gt;&lt;/t&gt;","//s"),"mm","")))/10))</f>
        <v>2.4</v>
      </c>
      <c r="N67" t="str">
        <f>IF('Model output'!L66="","",'Model output'!L66)</f>
        <v>Papillary</v>
      </c>
      <c r="O67" t="str">
        <f>IF('Model output'!M66="","",'Model output'!M66)</f>
        <v>classical</v>
      </c>
      <c r="P67" t="str">
        <f>IF('Model output'!N66="","",'Model output'!N66)</f>
        <v>3.5 cm</v>
      </c>
      <c r="Q67" t="str">
        <f t="shared" ref="Q67:Q127" si="17">LOWER(SUBSTITUTE(SUBSTITUTE(SUBSTITUTE(SUBSTITUTE(SUBSTITUTE(SUBSTITUTE(SUBSTITUTE(SUBSTITUTE(SUBSTITUTE(SUBSTITUTE(SUBSTITUTE(SUBSTITUTE(SUBSTITUTE(SUBSTITUTE(SUBSTITUTE(SUBSTITUTE(SUBSTITUTE(P67,"cm.","cm"), "the", ""), "tumor", ""), "nodule", ""), "isthmic", ""), "lobe",""), "largest", ""), "left", ""), "right", ""), "for", ""), "in", ""), "and", ","), "(", ""), ")", ""), "A", ""), "x", ","), " ",""))</f>
        <v>3.5cm</v>
      </c>
      <c r="R67" cm="1">
        <f t="array" ref="R67">IF(Q67="","",IF(ISNUMBER(SEARCH("cm",Q67)),MAX(VALUE(SUBSTITUTE(_xlfn.FILTERXML("&lt;t&gt;&lt;s&gt;"&amp;SUBSTITUTE(Q67,",","&lt;/s&gt;&lt;s&gt;")&amp;"&lt;/s&gt;&lt;/t&gt;","//s"),"cm",""))),IF(ISNUMBER(SEARCH("mm",Q67)), MAX(VALUE(SUBSTITUTE(_xlfn.FILTERXML("&lt;t&gt;&lt;s&gt;"&amp;SUBSTITUTE(Q67,",","&lt;/s&gt;&lt;s&gt;")&amp;"&lt;/s&gt;&lt;/t&gt;","//s"),"mm","")))/10, MAX(VALUE(_xlfn.FILTERXML("&lt;t&gt;&lt;s&gt;"&amp;SUBSTITUTE(Q67,",","&lt;/s&gt;&lt;s&gt;")&amp;"&lt;/s&gt;&lt;/t&gt;","//s"))))))</f>
        <v>3.5</v>
      </c>
      <c r="S67" t="str">
        <f>IF(OR('Model output'!P66="",ISNUMBER(SEARCH("Not identified", 'Model output'!P66)),ISNUMBER(SEARCH("Absent",'Model output'!P66)),AND(ISNUMBER(SEARCH("No",'Model output'!P66)),NOT(ISNUMBER(SEARCH("diagnostic",'Model output'!P66)))),ISNUMBER(SEARCH("Negative",'Model output'!P66))),"negative","positive")</f>
        <v>negative</v>
      </c>
      <c r="T67">
        <f>IF('Model output'!O66="","",'Model output'!O66)</f>
        <v>1</v>
      </c>
      <c r="U67" t="str">
        <f>IF('Model output'!Q66&lt;&gt;"",'Model output'!Q66,IF('Classification result'!S67="positive",IF(ISNUMBER(SEARCH("single",'Model output'!P66)),1,IF(OR(ISNUMBER(SEARCH("&lt;4",'Model output'!P66)),ISNUMBER(SEARCH("&lt; 4",'Model output'!P66)),ISNUMBER(SEARCH("less than 4",'Model output'!P66))),"&lt;4",IF(OR(ISNUMBER(SEARCH("&gt;4",'Model output'!P66)),ISNUMBER(SEARCH("&gt; 4",'Model output'!P66)),ISNUMBER(SEARCH("4 or more",'Model output'!P66))),"&gt;4",""))),""))</f>
        <v/>
      </c>
      <c r="V67" t="str">
        <f>IF(S67="negative","",IF(OR(ISNUMBER(SEARCH("Focal",'Model output'!P66)),'Classification result'!U67&lt;4,ISNUMBER(SEARCH("Focal",'Classification result'!U67)),ISNUMBER(SEARCH("&lt;4",'Classification result'!U67)),ISNUMBER(SEARCH("&lt; 4",'Classification result'!U67))),"minimal", IF(OR(ISNUMBER(SEARCH("Extensive",'Model output'!P66)),ISNUMBER(SEARCH("Extensive",'Classification result'!U67)),ISNUMBER(SEARCH("&gt;4",'Classification result'!U67)),ISNUMBER(SEARCH("&gt; 4",'Classification result'!U67)),ISNUMBER(SEARCH("4 or more",'Classification result'!U67))),"extensive","")))</f>
        <v/>
      </c>
      <c r="W67" t="str">
        <f>IF(OR('Model output'!R66="",ISNUMBER(SEARCH("Not identified", 'Model output'!R66)),ISNUMBER(SEARCH("Absent",'Model output'!R66)),ISNUMBER(SEARCH("No",'Model output'!R66)),ISNUMBER(SEARCH("Negative",'Model output'!R66)),ISNUMBER(SEARCH("None seen",'Model output'!R66)),ISNUMBER(SEARCH("Free",'Model output'!R66)),ISNUMBER(SEARCH("Cannot be assessed",'Model output'!R66))),"negative","positive")</f>
        <v>positive</v>
      </c>
      <c r="X67" s="15" t="str">
        <f>IF('Model output'!S66="","",'Model output'!S66)</f>
        <v>Not Identified</v>
      </c>
      <c r="Y67" t="str">
        <f>IF(OR('Model output'!S66="",ISNUMBER(SEARCH("Absent",'Model output'!S66)),ISNUMBER(SEARCH("Not identified",'Model output'!S66)),AND(ISNUMBER(SEARCH("No",'Model output'!S66)),NOT(ISNUMBER(SEARCH("carcinoma",'Model output'!S66)))),ISNUMBER(SEARCH("no extension",'Model output'!S66)),ISNUMBER(SEARCH("negative",'Model output'!S66))),"negative",IF(Z67="positive","gETE", "positive"))</f>
        <v>negative</v>
      </c>
      <c r="Z67" t="str">
        <f>IF(OR('Model output'!S66="",ISNUMBER(SEARCH("Absent",'Model output'!S66)),ISNUMBER(SEARCH("Not identified",'Model output'!S66)),ISNUMBER(SEARCH("No",'Model output'!S66)),ISNUMBER(SEARCH("Minimal",'Model output'!S66)),ISNUMBER(SEARCH("negative",'Model output'!S66))),"negative",IF(OR(ISNUMBER(SEARCH("extensive",X67)),ISNUMBER(SEARCH("skeletal muscle",X67)),ISNUMBER(SEARCH("larynx",X67)),ISNUMBER(SEARCH("trachea",X67)),ISNUMBER(SEARCH("esophagus",X67)),ISNUMBER(SEARCH("recurrent laryngeal nerve",X67))),"positive","negative"))</f>
        <v>negative</v>
      </c>
      <c r="AA67" t="str">
        <f>IF('Model output'!T66="","",IF('Model output'!T66="Not mentioned", "No", "Yes"))</f>
        <v/>
      </c>
      <c r="AB67" t="str">
        <f>IF(AA67&lt;&gt;"Yes","",IF(OR('Model output'!U66="",ISNUMBER(SEARCH("Not identified",'Model output'!U66))),"",'Model output'!U66))</f>
        <v/>
      </c>
      <c r="AC67" s="9" t="str">
        <f>IF(OR('Model output'!V66="", AND(ISERROR(SEARCH("Positive",'Model output'!V66)), ISNUMBER(SEARCH("Negative",'Model output'!V66))), ISNUMBER(SEARCH("Uninvolved",'Model output'!V66)), ISNUMBER(SEARCH("Free",'Model output'!V66)), ISNUMBER(SEARCH("1 mm",'Model output'!V66)), ISNUMBER(SEARCH("1.0 mm",'Model output'!V66)), ISNUMBER(SEARCH("0.01 cm",'Model output'!V66)), ISNUMBER(SEARCH("0.1 CM",'Model output'!V66)), ISNUMBER(SEARCH("less than 0.2 mm",'Model output'!V66)), ISNUMBER(SEARCH("less than 0.5 mm",'Model output'!V66)), ISNUMBER(SEARCH("very close",'Model output'!V66)), ISNUMBER(SEARCH("not involved",'Model output'!V66)), ISNUMBER(SEARCH("no involvement",'Model output'!V66)), ISNUMBER(SEARCH("abut",'Model output'!V66)), AND(ISNUMBER(SEARCH("No",'Model output'!V66)),NOT(ISNUMBER(SEARCH("noted",'Model output'!V66))),NOT(ISNUMBER(SEARCH("carcinoma",'Model output'!V66))))), "negative", "positive")</f>
        <v>negative</v>
      </c>
      <c r="AE67" s="30" t="str" cm="1">
        <f t="array" aca="1" ref="AE67" ca="1">IF(OR(AC67="positive",Z67="positive",AND(OR(ISNUMBER(SEARCH("Follicular carcinoma",N67)),ISNUMBER(SEARCH("Follicular thyroid carcinoma",N67))),V67="extensive"),AND(AND(ISNUMBER(J67),J67&gt;0),AND(ISNUMBER(M67),M67&gt;3)),OR(H67="positive",AH67=1)),"high",IF(OR(ISNUMBER(SEARCH("lateral",G67,1)),ISNUMBER(SEARCH("positive",Y67,1)),ISNUMBER(SEARCH("tall",O67,1)),ISNUMBER(SEARCH("hobnail",O67,1)),ISNUMBER(SEARCH("cribriform",O67,1)),ISNUMBER(SEARCH("diffuse",O67,1)),ISNUMBER(SEARCH("columnar",O67,1)),ISNUMBER(SEARCH("solid",O67,1)),ISNUMBER(SEARCH("tall",N67,1)),ISNUMBER(SEARCH("hobnail",N67,1)),ISNUMBER(SEARCH("cribriform",N67,1)),ISNUMBER(SEARCH("diffuse",N67,1)),ISNUMBER(SEARCH("columnar",N67,1)),ISNUMBER(SEARCH("solid",N67,1)),AND(ISNUMBER(SEARCH("papillary",N67,1)),S67="positive"),AND(ISNUMBER(J67),J67&gt;=5,M67=""),AND(AND(ISNUMBER(J67),J67&gt;=5),AND(ISNUMBER(M67),M67&gt;=1)),AND(ISNUMBER(SERACH("papillary",N67)),OR(Y67="positive",Z67="positive"), ISNUMBER(SEARCH("BRAF",AB67)))),"intermediate","low"))</f>
        <v>intermediate</v>
      </c>
      <c r="AF67" s="31" t="str">
        <f t="shared" ref="AF67:AF127" si="18">IF(AND(Z67="positive",OR(ISNUMBER(SEARCH("prevertebral",X67,1)),ISNUMBER(SEARCH("fascia",X67,1)),ISNUMBER(SEARCH("carotid artery",X67,1)),ISNUMBER(SEARCH("mediastinal",X67,1)))),"4b",
IF(AND(Z67="positive",OR(ISNUMBER(SEARCH("larynx",X67,1)),ISNUMBER(SEARCH("trachea",X67,1)),ISNUMBER(SEARCH("esophagus",X67,1)),ISNUMBER(SEARCH("recurrent laryngeal nerve",X67,1)),
ISNUMBER(SEARCH("RLN",X67,1)))),"4a",
IF(OR(Z67="positive",ISNUMBER(SEARCH("strap",X67,1)),ISNUMBER(SEARCH("sternothyroid",X67,1)),ISNUMBER(SEARCH("sternohyoid",X67,1)),ISNUMBER(SEARCH("thyrohyoid",X67,1)),ISNUMBER(SEARCH("omohyoid",X67,1))),"3b",
IF(AND(C67&lt;&gt;"", N67=""),C67,
IF(OR(AND(R67&lt;&gt;"",R67&gt;4)),"3a",
IF(AND(R67&lt;&gt;"", R67&lt;=4,R67&gt;2),"2",
IF(AND(R67&lt;&gt;"",R67&lt;=2,R67&gt;1),"1b",
IF(AND(R67&lt;&gt;"",R67&lt;=1),"1a","x"
))))))))</f>
        <v>2</v>
      </c>
      <c r="AG67" s="31" t="str">
        <f t="shared" ref="AG67:AG127" si="19">IF(AND(ISNUMBER(J67),J67&gt;0),
IF(G67="lateral", "1b","1a"), "0")</f>
        <v>1a</v>
      </c>
      <c r="AH67" s="31" t="str">
        <f t="shared" si="5"/>
        <v>0</v>
      </c>
      <c r="AI67" s="36" t="str">
        <f t="shared" si="6"/>
        <v>I</v>
      </c>
      <c r="AJ67" s="30" t="s">
        <v>816</v>
      </c>
      <c r="AK67" s="37" t="s">
        <v>929</v>
      </c>
      <c r="AL67" s="37" t="s">
        <v>931</v>
      </c>
      <c r="AM67" s="37" t="s">
        <v>930</v>
      </c>
      <c r="AN67" s="31" t="s">
        <v>79</v>
      </c>
      <c r="AO67" s="30">
        <f t="shared" ca="1" si="7"/>
        <v>1</v>
      </c>
      <c r="AP67" s="37">
        <f t="shared" si="8"/>
        <v>1</v>
      </c>
      <c r="AQ67" s="37">
        <f t="shared" si="9"/>
        <v>1</v>
      </c>
      <c r="AR67" s="37">
        <f t="shared" si="10"/>
        <v>1</v>
      </c>
      <c r="AS67" s="36">
        <f t="shared" ref="AS67:AS130" si="20">IF(AI67=AN67,1,0)</f>
        <v>1</v>
      </c>
    </row>
    <row r="68" spans="1:45">
      <c r="A68" t="str">
        <f>'Model output'!A67</f>
        <v>TCGA-DJ-A2PR</v>
      </c>
      <c r="B68" s="43">
        <v>27</v>
      </c>
      <c r="C68" s="1" t="str">
        <f>IF(OR(ISNUMBER(SEARCH("0",'Model output'!D67)), ISNUMBER(SEARCH("1",'Model output'!D67)), ISNUMBER(SEARCH("1a",'Model output'!D67)), ISNUMBER(SEARCH("1b",'Model output'!D67)), ISNUMBER(SEARCH("2",'Model output'!D67)), ISNUMBER(SEARCH("3",'Model output'!D67)), ISNUMBER(SEARCH("4a",'Model output'!D67)), ISNUMBER(SEARCH("4b",'Model output'!D67))), IF(ISNUMBER(SEARCH("pT",'Model output'!D67)),IF(OR(ISNUMBER(SEARCH("a",'Model output'!D67)),ISNUMBER(SEARCH("b",'Model output'!D67))),MID(SUBSTITUTE('Model output'!D67," ",""),SEARCH("pT",'Model output'!D67)+2,2),MID(SUBSTITUTE('Model output'!D67," ",""),SEARCH("pT",'Model output'!D67)+2,1)),IF(ISNUMBER(SEARCH("T",'Model output'!D67)),IF(OR(ISNUMBER(SEARCH("a",'Model output'!D67)),ISNUMBER(SEARCH("b",'Model output'!D67))),MID(SUBSTITUTE('Model output'!D67," ",""),SEARCH("T",'Model output'!D67)+1,2),MID(SUBSTITUTE('Model output'!D67," ",""),SEARCH("T",'Model output'!D67)+1,1)),SUBSTITUTE('Model output'!D67," ",""))),"")</f>
        <v>2</v>
      </c>
      <c r="D68" s="1" t="str">
        <f>IF(ISNUMBER(SEARCH("lymph node",'Model output'!E67)),"1", IF(AND('Model output'!E67&lt;&gt;"",ISNUMBER('Model output'!E67),'Model output'!E67&gt;0),"1",IF(OR(ISNUMBER(SEARCH("0",'Model output'!E67)), ISNUMBER(SEARCH("1",'Model output'!E67)), ISNUMBER(SEARCH("1a",'Model output'!E67)), ISNUMBER(SEARCH("1b",'Model output'!E67)), ISNUMBER(SEARCH("X",'Model output'!E67))), IF(ISNUMBER(SEARCH("pN",'Model output'!E67)),IF(OR(ISNUMBER(SEARCH("a",'Model output'!E67)),ISNUMBER(SEARCH("b",'Model output'!E67))),MID(SUBSTITUTE('Model output'!E67," ",""),SEARCH("pN",'Model output'!E67)+2,2),MID(SUBSTITUTE('Model output'!E67," ",""),SEARCH("pN",'Model output'!E67)+2,1)),IF(ISNUMBER(SEARCH("N",'Model output'!E67)),IF(OR(ISNUMBER(SEARCH("a",'Model output'!E67)),ISNUMBER(SEARCH("b",'Model output'!E67))),MID(SUBSTITUTE('Model output'!E67," ",""),SEARCH("N",'Model output'!E67)+1,2),MID(SUBSTITUTE('Model output'!E67," ",""),SEARCH("N",'Model output'!E67)+1,1)),SUBSTITUTE('Model output'!E67," ",""))),"")))</f>
        <v>1b</v>
      </c>
      <c r="E68" s="1" t="str">
        <f>IF(OR(ISNUMBER(SEARCH("Not applicable",'Model output'!F67)), ISNUMBER(SEARCH("N/A",'Model output'!F67))),"0",IF(OR(ISNUMBER(SEARCH("0",'Model output'!F67)), ISNUMBER(SEARCH("1",'Model output'!F67)), ISNUMBER(SEARCH("X",'Model output'!F67))), IF(ISNUMBER(SEARCH("pM",'Model output'!F67)),MID(SUBSTITUTE('Model output'!F67," ",""),SEARCH("pM",'Model output'!F67)+2,1),IF(ISNUMBER(SEARCH("M",'Model output'!F67)),MID(SUBSTITUTE('Model output'!F67," ",""),SEARCH("M",'Model output'!F67)+1,1),SUBSTITUTE('Model output'!F67," ",""))),""))</f>
        <v>0</v>
      </c>
      <c r="F68" t="str">
        <f t="shared" si="16"/>
        <v>positive</v>
      </c>
      <c r="G68" t="str">
        <f>IF(OR('Model output'!G67="",AND(ISNUMBER('Model output'!J67),'Model output'!J67&lt;1)),"",IF(OR(ISNUMBER(SEARCH("lateral",'Model output'!G67)),ISNUMBER(SEARCH("cervical",'Model output'!G67)),ISNUMBER(SEARCH("jugular",'Model output'!G67)),ISNUMBER(SEARCH("left neck",'Model output'!G67)),ISNUMBER(SEARCH("left anterior neck",'Model output'!G67)),ISNUMBER(SEARCH("left posterior neck",'Model output'!G67)),ISNUMBER(SEARCH("right neck",'Model output'!G67)),ISNUMBER(SEARCH("right anterior neck",'Model output'!G67)),ISNUMBER(SEARCH("right posterior neck",'Model output'!G67)),AND(ISNUMBER(SEARCH("level",'Model output'!G67)),OR(,ISNUMBER(SEARCH("II",'Model output'!G67)),ISNUMBER(SEARCH("two",'Model output'!G67)),ISNUMBER(SEARCH("2",'Model output'!G67)),ISNUMBER(SEARCH("III",'Model output'!G67)),ISNUMBER(SEARCH("three",'Model output'!G67)),ISNUMBER(SEARCH("3",'Model output'!G67)),ISNUMBER(SEARCH("IV",'Model output'!G67)),ISNUMBER(SEARCH("four",'Model output'!G67)),ISNUMBER(SEARCH("4",'Model output'!G67)),AND(ISNUMBER(SEARCH("V ",'Model output'!G67)),NOT(ISNUMBER(SEARCH("VI",'Model output'!G67)))),ISNUMBER(SEARCH("five",'Model output'!G67)),ISNUMBER(SEARCH("5",'Model output'!G67))))), "lateral", "central"))</f>
        <v>central</v>
      </c>
      <c r="H68" t="str">
        <f>IF('Model output'!H67="","negative", IF('Model output'!H67=" ", "negative", IF(ISNUMBER(SEARCH("lymph node",'Model output'!H67)),"negative","positive")))</f>
        <v>negative</v>
      </c>
      <c r="I68">
        <f>IF('Model output'!I67="","",IF(ISNUMBER('Model output'!I67),'Model output'!I67,1))</f>
        <v>12</v>
      </c>
      <c r="J68">
        <f>IF('Model output'!J67="","",IF(AND(ISNUMBER('Model output'!J67),'Model output'!J67&lt;=I68),'Model output'!J67,IF(ISNUMBER(SEARCH("0/",'Model output'!J67)),0,1)))</f>
        <v>6</v>
      </c>
      <c r="K68" t="str" cm="1">
        <f t="array" ref="K68">IF(COUNT(FIND({0,1,2,3,4,5,6,7,8,9},'Model output'!K67))&gt;0,'Model output'!K67,"")</f>
        <v>0.6cm</v>
      </c>
      <c r="L68" s="8" t="str">
        <f t="shared" ref="L68:L128" si="21">LOWER(SUBSTITUTE(SUBSTITUTE(SUBSTITUTE(SUBSTITUTE(SUBSTITUTE(SUBSTITUTE(SUBSTITUTE(SUBSTITUTE(K68,"cm.","cm"), "up to", ""), "to", ","), "x", ","), "'", ""), "[", ""), "]", ""), " ", ""))</f>
        <v>0.6cm</v>
      </c>
      <c r="M68" cm="1">
        <f t="array" ref="M68">IF(L68="","",IF(ISNUMBER(SEARCH("cm",L68)),MAX(VALUE(SUBSTITUTE(_xlfn.FILTERXML("&lt;t&gt;&lt;s&gt;"&amp;SUBSTITUTE(L68,",","&lt;/s&gt;&lt;s&gt;")&amp;"&lt;/s&gt;&lt;/t&gt;","//s"),"cm",""))),MAX(VALUE(SUBSTITUTE(_xlfn.FILTERXML("&lt;t&gt;&lt;s&gt;"&amp;SUBSTITUTE(L68,",","&lt;/s&gt;&lt;s&gt;")&amp;"&lt;/s&gt;&lt;/t&gt;","//s"),"mm","")))/10))</f>
        <v>0.6</v>
      </c>
      <c r="N68" t="str">
        <f>IF('Model output'!L67="","",'Model output'!L67)</f>
        <v>Papillary</v>
      </c>
      <c r="O68" t="str">
        <f>IF('Model output'!M67="","",'Model output'!M67)</f>
        <v>classical</v>
      </c>
      <c r="P68" t="str">
        <f>IF('Model output'!N67="","",'Model output'!N67)</f>
        <v>2 cm</v>
      </c>
      <c r="Q68" t="str">
        <f t="shared" si="17"/>
        <v>2cm</v>
      </c>
      <c r="R68" cm="1">
        <f t="array" ref="R68">IF(Q68="","",IF(ISNUMBER(SEARCH("cm",Q68)),MAX(VALUE(SUBSTITUTE(_xlfn.FILTERXML("&lt;t&gt;&lt;s&gt;"&amp;SUBSTITUTE(Q68,",","&lt;/s&gt;&lt;s&gt;")&amp;"&lt;/s&gt;&lt;/t&gt;","//s"),"cm",""))),IF(ISNUMBER(SEARCH("mm",Q68)), MAX(VALUE(SUBSTITUTE(_xlfn.FILTERXML("&lt;t&gt;&lt;s&gt;"&amp;SUBSTITUTE(Q68,",","&lt;/s&gt;&lt;s&gt;")&amp;"&lt;/s&gt;&lt;/t&gt;","//s"),"mm","")))/10, MAX(VALUE(_xlfn.FILTERXML("&lt;t&gt;&lt;s&gt;"&amp;SUBSTITUTE(Q68,",","&lt;/s&gt;&lt;s&gt;")&amp;"&lt;/s&gt;&lt;/t&gt;","//s"))))))</f>
        <v>2</v>
      </c>
      <c r="S68" t="str">
        <f>IF(OR('Model output'!P67="",ISNUMBER(SEARCH("Not identified", 'Model output'!P67)),ISNUMBER(SEARCH("Absent",'Model output'!P67)),AND(ISNUMBER(SEARCH("No",'Model output'!P67)),NOT(ISNUMBER(SEARCH("diagnostic",'Model output'!P67)))),ISNUMBER(SEARCH("Negative",'Model output'!P67))),"negative","positive")</f>
        <v>negative</v>
      </c>
      <c r="T68">
        <f>IF('Model output'!O67="","",'Model output'!O67)</f>
        <v>2</v>
      </c>
      <c r="U68" t="str">
        <f>IF('Model output'!Q67&lt;&gt;"",'Model output'!Q67,IF('Classification result'!S68="positive",IF(ISNUMBER(SEARCH("single",'Model output'!P67)),1,IF(OR(ISNUMBER(SEARCH("&lt;4",'Model output'!P67)),ISNUMBER(SEARCH("&lt; 4",'Model output'!P67)),ISNUMBER(SEARCH("less than 4",'Model output'!P67))),"&lt;4",IF(OR(ISNUMBER(SEARCH("&gt;4",'Model output'!P67)),ISNUMBER(SEARCH("&gt; 4",'Model output'!P67)),ISNUMBER(SEARCH("4 or more",'Model output'!P67))),"&gt;4",""))),""))</f>
        <v/>
      </c>
      <c r="V68" t="str">
        <f>IF(S68="negative","",IF(OR(ISNUMBER(SEARCH("Focal",'Model output'!P67)),'Classification result'!U68&lt;4,ISNUMBER(SEARCH("Focal",'Classification result'!U68)),ISNUMBER(SEARCH("&lt;4",'Classification result'!U68)),ISNUMBER(SEARCH("&lt; 4",'Classification result'!U68))),"minimal", IF(OR(ISNUMBER(SEARCH("Extensive",'Model output'!P67)),ISNUMBER(SEARCH("Extensive",'Classification result'!U68)),ISNUMBER(SEARCH("&gt;4",'Classification result'!U68)),ISNUMBER(SEARCH("&gt; 4",'Classification result'!U68)),ISNUMBER(SEARCH("4 or more",'Classification result'!U68))),"extensive","")))</f>
        <v/>
      </c>
      <c r="W68" t="str">
        <f>IF(OR('Model output'!R67="",ISNUMBER(SEARCH("Not identified", 'Model output'!R67)),ISNUMBER(SEARCH("Absent",'Model output'!R67)),ISNUMBER(SEARCH("No",'Model output'!R67)),ISNUMBER(SEARCH("Negative",'Model output'!R67)),ISNUMBER(SEARCH("None seen",'Model output'!R67)),ISNUMBER(SEARCH("Free",'Model output'!R67)),ISNUMBER(SEARCH("Cannot be assessed",'Model output'!R67))),"negative","positive")</f>
        <v>positive</v>
      </c>
      <c r="X68" s="15" t="str">
        <f>IF('Model output'!S67="","",'Model output'!S67)</f>
        <v>Yes</v>
      </c>
      <c r="Y68" t="str">
        <f>IF(OR('Model output'!S67="",ISNUMBER(SEARCH("Absent",'Model output'!S67)),ISNUMBER(SEARCH("Not identified",'Model output'!S67)),AND(ISNUMBER(SEARCH("No",'Model output'!S67)),NOT(ISNUMBER(SEARCH("carcinoma",'Model output'!S67)))),ISNUMBER(SEARCH("no extension",'Model output'!S67)),ISNUMBER(SEARCH("negative",'Model output'!S67))),"negative",IF(Z68="positive","gETE", "positive"))</f>
        <v>positive</v>
      </c>
      <c r="Z68" t="str">
        <f>IF(OR('Model output'!S67="",ISNUMBER(SEARCH("Absent",'Model output'!S67)),ISNUMBER(SEARCH("Not identified",'Model output'!S67)),ISNUMBER(SEARCH("No",'Model output'!S67)),ISNUMBER(SEARCH("Minimal",'Model output'!S67)),ISNUMBER(SEARCH("negative",'Model output'!S67))),"negative",IF(OR(ISNUMBER(SEARCH("extensive",X68)),ISNUMBER(SEARCH("skeletal muscle",X68)),ISNUMBER(SEARCH("larynx",X68)),ISNUMBER(SEARCH("trachea",X68)),ISNUMBER(SEARCH("esophagus",X68)),ISNUMBER(SEARCH("recurrent laryngeal nerve",X68))),"positive","negative"))</f>
        <v>negative</v>
      </c>
      <c r="AA68" t="str">
        <f>IF('Model output'!T67="","",IF('Model output'!T67="Not mentioned", "No", "Yes"))</f>
        <v/>
      </c>
      <c r="AB68" t="str">
        <f>IF(AA68&lt;&gt;"Yes","",IF(OR('Model output'!U67="",ISNUMBER(SEARCH("Not identified",'Model output'!U67))),"",'Model output'!U67))</f>
        <v/>
      </c>
      <c r="AC68" s="9" t="str">
        <f>IF(OR('Model output'!V67="", AND(ISERROR(SEARCH("Positive",'Model output'!V67)), ISNUMBER(SEARCH("Negative",'Model output'!V67))), ISNUMBER(SEARCH("Uninvolved",'Model output'!V67)), ISNUMBER(SEARCH("Free",'Model output'!V67)), ISNUMBER(SEARCH("1 mm",'Model output'!V67)), ISNUMBER(SEARCH("1.0 mm",'Model output'!V67)), ISNUMBER(SEARCH("0.01 cm",'Model output'!V67)), ISNUMBER(SEARCH("0.1 CM",'Model output'!V67)), ISNUMBER(SEARCH("less than 0.2 mm",'Model output'!V67)), ISNUMBER(SEARCH("less than 0.5 mm",'Model output'!V67)), ISNUMBER(SEARCH("very close",'Model output'!V67)), ISNUMBER(SEARCH("not involved",'Model output'!V67)), ISNUMBER(SEARCH("no involvement",'Model output'!V67)), ISNUMBER(SEARCH("abut",'Model output'!V67)), AND(ISNUMBER(SEARCH("No",'Model output'!V67)),NOT(ISNUMBER(SEARCH("noted",'Model output'!V67))),NOT(ISNUMBER(SEARCH("carcinoma",'Model output'!V67))))), "negative", "positive")</f>
        <v>negative</v>
      </c>
      <c r="AE68" s="30" t="str" cm="1">
        <f t="array" aca="1" ref="AE68" ca="1">IF(OR(AC68="positive",Z68="positive",AND(OR(ISNUMBER(SEARCH("Follicular carcinoma",N68)),ISNUMBER(SEARCH("Follicular thyroid carcinoma",N68))),V68="extensive"),AND(AND(ISNUMBER(J68),J68&gt;0),AND(ISNUMBER(M68),M68&gt;3)),OR(H68="positive",AH68=1)),"high",IF(OR(ISNUMBER(SEARCH("lateral",G68,1)),ISNUMBER(SEARCH("positive",Y68,1)),ISNUMBER(SEARCH("tall",O68,1)),ISNUMBER(SEARCH("hobnail",O68,1)),ISNUMBER(SEARCH("cribriform",O68,1)),ISNUMBER(SEARCH("diffuse",O68,1)),ISNUMBER(SEARCH("columnar",O68,1)),ISNUMBER(SEARCH("solid",O68,1)),ISNUMBER(SEARCH("tall",N68,1)),ISNUMBER(SEARCH("hobnail",N68,1)),ISNUMBER(SEARCH("cribriform",N68,1)),ISNUMBER(SEARCH("diffuse",N68,1)),ISNUMBER(SEARCH("columnar",N68,1)),ISNUMBER(SEARCH("solid",N68,1)),AND(ISNUMBER(SEARCH("papillary",N68,1)),S68="positive"),AND(ISNUMBER(J68),J68&gt;=5,M68=""),AND(AND(ISNUMBER(J68),J68&gt;=5),AND(ISNUMBER(M68),M68&gt;=1)),AND(ISNUMBER(SERACH("papillary",N68)),OR(Y68="positive",Z68="positive"), ISNUMBER(SEARCH("BRAF",AB68)))),"intermediate","low"))</f>
        <v>intermediate</v>
      </c>
      <c r="AF68" s="31" t="str">
        <f t="shared" si="18"/>
        <v>1b</v>
      </c>
      <c r="AG68" s="31" t="str">
        <f t="shared" si="19"/>
        <v>1a</v>
      </c>
      <c r="AH68" s="31" t="str">
        <f t="shared" ref="AH68:AH128" si="22">IF(OR(H68="unknown"),"x",IF(H68="negative","0","1"))</f>
        <v>0</v>
      </c>
      <c r="AI68" s="36" t="str">
        <f t="shared" ref="AI68:AI128" si="23">IF(AND(B68&lt;55,AH68="0"),"I",
IF(AND(B68&lt;55,AH68="1"),"II",
IF(AH68="1","IVB",
IF(AND(AF68="4b",AH68="0"),"IVA",
IF(AND(AF68="4a",AH68="0"),"III",
IF(AND(OR(AF68="3a",AF68="3b",AF68="3"),AH68="0"),"II",
IF(AND(AF68="2",OR(AG68="1",AG68="1a",AG68="1b"),AH68="0"),"II",
IF(AND(OR(AF68="1a",AF68="1b",AF68="1"),OR(AG68="1",AG68="1a",AG68="1b"),AH68="0"),"II","I"
))))))))</f>
        <v>I</v>
      </c>
      <c r="AJ68" s="30" t="s">
        <v>816</v>
      </c>
      <c r="AK68" s="37" t="s">
        <v>926</v>
      </c>
      <c r="AL68" s="37" t="s">
        <v>931</v>
      </c>
      <c r="AM68" s="37" t="s">
        <v>930</v>
      </c>
      <c r="AN68" s="31" t="s">
        <v>79</v>
      </c>
      <c r="AO68" s="30">
        <f t="shared" ref="AO68:AO99" ca="1" si="24">IF(AE68=AJ68,1,0)</f>
        <v>1</v>
      </c>
      <c r="AP68" s="37">
        <f t="shared" ref="AP68:AP99" si="25">IF(AF68=AK68, 1, IF(AND(AF68="x", AK68="0"), 1, IF(AND(AF68="0", AK68="x"), 1, 0)))</f>
        <v>1</v>
      </c>
      <c r="AQ68" s="37">
        <f t="shared" ref="AQ68:AQ99" si="26">IF(AG68=AL68, 1, IF(AND(AG68="x", AL68="0"), 1, IF(AND(AG68="0", AL68="x"), 1, 0)))</f>
        <v>1</v>
      </c>
      <c r="AR68" s="37">
        <f t="shared" ref="AR68:AR99" si="27">IF(AH68=AM68, 1, IF(AND(AH68="x", AM68="0"), 1, IF(AND(AH68="0", AM68="x"), 1, 0)))</f>
        <v>1</v>
      </c>
      <c r="AS68" s="36">
        <f t="shared" si="20"/>
        <v>1</v>
      </c>
    </row>
    <row r="69" spans="1:45">
      <c r="A69" t="str">
        <f>'Model output'!A68</f>
        <v>TCGA-DJ-A2PS</v>
      </c>
      <c r="B69" s="43">
        <v>40</v>
      </c>
      <c r="C69" s="1" t="str">
        <f>IF(OR(ISNUMBER(SEARCH("0",'Model output'!D68)), ISNUMBER(SEARCH("1",'Model output'!D68)), ISNUMBER(SEARCH("1a",'Model output'!D68)), ISNUMBER(SEARCH("1b",'Model output'!D68)), ISNUMBER(SEARCH("2",'Model output'!D68)), ISNUMBER(SEARCH("3",'Model output'!D68)), ISNUMBER(SEARCH("4a",'Model output'!D68)), ISNUMBER(SEARCH("4b",'Model output'!D68))), IF(ISNUMBER(SEARCH("pT",'Model output'!D68)),IF(OR(ISNUMBER(SEARCH("a",'Model output'!D68)),ISNUMBER(SEARCH("b",'Model output'!D68))),MID(SUBSTITUTE('Model output'!D68," ",""),SEARCH("pT",'Model output'!D68)+2,2),MID(SUBSTITUTE('Model output'!D68," ",""),SEARCH("pT",'Model output'!D68)+2,1)),IF(ISNUMBER(SEARCH("T",'Model output'!D68)),IF(OR(ISNUMBER(SEARCH("a",'Model output'!D68)),ISNUMBER(SEARCH("b",'Model output'!D68))),MID(SUBSTITUTE('Model output'!D68," ",""),SEARCH("T",'Model output'!D68)+1,2),MID(SUBSTITUTE('Model output'!D68," ",""),SEARCH("T",'Model output'!D68)+1,1)),SUBSTITUTE('Model output'!D68," ",""))),"")</f>
        <v>1</v>
      </c>
      <c r="D69" s="1" t="str">
        <f>IF(ISNUMBER(SEARCH("lymph node",'Model output'!E68)),"1", IF(AND('Model output'!E68&lt;&gt;"",ISNUMBER('Model output'!E68),'Model output'!E68&gt;0),"1",IF(OR(ISNUMBER(SEARCH("0",'Model output'!E68)), ISNUMBER(SEARCH("1",'Model output'!E68)), ISNUMBER(SEARCH("1a",'Model output'!E68)), ISNUMBER(SEARCH("1b",'Model output'!E68)), ISNUMBER(SEARCH("X",'Model output'!E68))), IF(ISNUMBER(SEARCH("pN",'Model output'!E68)),IF(OR(ISNUMBER(SEARCH("a",'Model output'!E68)),ISNUMBER(SEARCH("b",'Model output'!E68))),MID(SUBSTITUTE('Model output'!E68," ",""),SEARCH("pN",'Model output'!E68)+2,2),MID(SUBSTITUTE('Model output'!E68," ",""),SEARCH("pN",'Model output'!E68)+2,1)),IF(ISNUMBER(SEARCH("N",'Model output'!E68)),IF(OR(ISNUMBER(SEARCH("a",'Model output'!E68)),ISNUMBER(SEARCH("b",'Model output'!E68))),MID(SUBSTITUTE('Model output'!E68," ",""),SEARCH("N",'Model output'!E68)+1,2),MID(SUBSTITUTE('Model output'!E68," ",""),SEARCH("N",'Model output'!E68)+1,1)),SUBSTITUTE('Model output'!E68," ",""))),"")))</f>
        <v>1a</v>
      </c>
      <c r="E69" s="1" t="str">
        <f>IF(OR(ISNUMBER(SEARCH("Not applicable",'Model output'!F68)), ISNUMBER(SEARCH("N/A",'Model output'!F68))),"0",IF(OR(ISNUMBER(SEARCH("0",'Model output'!F68)), ISNUMBER(SEARCH("1",'Model output'!F68)), ISNUMBER(SEARCH("X",'Model output'!F68))), IF(ISNUMBER(SEARCH("pM",'Model output'!F68)),MID(SUBSTITUTE('Model output'!F68," ",""),SEARCH("pM",'Model output'!F68)+2,1),IF(ISNUMBER(SEARCH("M",'Model output'!F68)),MID(SUBSTITUTE('Model output'!F68," ",""),SEARCH("M",'Model output'!F68)+1,1),SUBSTITUTE('Model output'!F68," ",""))),""))</f>
        <v/>
      </c>
      <c r="F69" t="str">
        <f t="shared" si="16"/>
        <v>positive</v>
      </c>
      <c r="G69" t="str">
        <f>IF(OR('Model output'!G68="",AND(ISNUMBER('Model output'!J68),'Model output'!J68&lt;1)),"",IF(OR(ISNUMBER(SEARCH("lateral",'Model output'!G68)),ISNUMBER(SEARCH("cervical",'Model output'!G68)),ISNUMBER(SEARCH("jugular",'Model output'!G68)),ISNUMBER(SEARCH("left neck",'Model output'!G68)),ISNUMBER(SEARCH("left anterior neck",'Model output'!G68)),ISNUMBER(SEARCH("left posterior neck",'Model output'!G68)),ISNUMBER(SEARCH("right neck",'Model output'!G68)),ISNUMBER(SEARCH("right anterior neck",'Model output'!G68)),ISNUMBER(SEARCH("right posterior neck",'Model output'!G68)),AND(ISNUMBER(SEARCH("level",'Model output'!G68)),OR(,ISNUMBER(SEARCH("II",'Model output'!G68)),ISNUMBER(SEARCH("two",'Model output'!G68)),ISNUMBER(SEARCH("2",'Model output'!G68)),ISNUMBER(SEARCH("III",'Model output'!G68)),ISNUMBER(SEARCH("three",'Model output'!G68)),ISNUMBER(SEARCH("3",'Model output'!G68)),ISNUMBER(SEARCH("IV",'Model output'!G68)),ISNUMBER(SEARCH("four",'Model output'!G68)),ISNUMBER(SEARCH("4",'Model output'!G68)),AND(ISNUMBER(SEARCH("V ",'Model output'!G68)),NOT(ISNUMBER(SEARCH("VI",'Model output'!G68)))),ISNUMBER(SEARCH("five",'Model output'!G68)),ISNUMBER(SEARCH("5",'Model output'!G68))))), "lateral", "central"))</f>
        <v>central</v>
      </c>
      <c r="H69" t="str">
        <f>IF('Model output'!H68="","negative", IF('Model output'!H68=" ", "negative", IF(ISNUMBER(SEARCH("lymph node",'Model output'!H68)),"negative","positive")))</f>
        <v>negative</v>
      </c>
      <c r="I69">
        <f>IF('Model output'!I68="","",IF(ISNUMBER('Model output'!I68),'Model output'!I68,1))</f>
        <v>3</v>
      </c>
      <c r="J69">
        <f>IF('Model output'!J68="","",IF(AND(ISNUMBER('Model output'!J68),'Model output'!J68&lt;=I69),'Model output'!J68,IF(ISNUMBER(SEARCH("0/",'Model output'!J68)),0,1)))</f>
        <v>1</v>
      </c>
      <c r="K69" t="str" cm="1">
        <f t="array" ref="K69">IF(COUNT(FIND({0,1,2,3,4,5,6,7,8,9},'Model output'!K68))&gt;0,'Model output'!K68,"")</f>
        <v>0.2cm</v>
      </c>
      <c r="L69" s="8" t="str">
        <f t="shared" si="21"/>
        <v>0.2cm</v>
      </c>
      <c r="M69" cm="1">
        <f t="array" ref="M69">IF(L69="","",IF(ISNUMBER(SEARCH("cm",L69)),MAX(VALUE(SUBSTITUTE(_xlfn.FILTERXML("&lt;t&gt;&lt;s&gt;"&amp;SUBSTITUTE(L69,",","&lt;/s&gt;&lt;s&gt;")&amp;"&lt;/s&gt;&lt;/t&gt;","//s"),"cm",""))),MAX(VALUE(SUBSTITUTE(_xlfn.FILTERXML("&lt;t&gt;&lt;s&gt;"&amp;SUBSTITUTE(L69,",","&lt;/s&gt;&lt;s&gt;")&amp;"&lt;/s&gt;&lt;/t&gt;","//s"),"mm","")))/10))</f>
        <v>0.2</v>
      </c>
      <c r="N69" t="str">
        <f>IF('Model output'!L68="","",'Model output'!L68)</f>
        <v>Papillary</v>
      </c>
      <c r="O69" t="str">
        <f>IF('Model output'!M68="","",'Model output'!M68)</f>
        <v>classical, tall and microcarcinoma</v>
      </c>
      <c r="P69" t="str">
        <f>IF('Model output'!N68="","",'Model output'!N68)</f>
        <v>1.1 cm</v>
      </c>
      <c r="Q69" t="str">
        <f t="shared" si="17"/>
        <v>1.1cm</v>
      </c>
      <c r="R69" cm="1">
        <f t="array" ref="R69">IF(Q69="","",IF(ISNUMBER(SEARCH("cm",Q69)),MAX(VALUE(SUBSTITUTE(_xlfn.FILTERXML("&lt;t&gt;&lt;s&gt;"&amp;SUBSTITUTE(Q69,",","&lt;/s&gt;&lt;s&gt;")&amp;"&lt;/s&gt;&lt;/t&gt;","//s"),"cm",""))),IF(ISNUMBER(SEARCH("mm",Q69)), MAX(VALUE(SUBSTITUTE(_xlfn.FILTERXML("&lt;t&gt;&lt;s&gt;"&amp;SUBSTITUTE(Q69,",","&lt;/s&gt;&lt;s&gt;")&amp;"&lt;/s&gt;&lt;/t&gt;","//s"),"mm","")))/10, MAX(VALUE(_xlfn.FILTERXML("&lt;t&gt;&lt;s&gt;"&amp;SUBSTITUTE(Q69,",","&lt;/s&gt;&lt;s&gt;")&amp;"&lt;/s&gt;&lt;/t&gt;","//s"))))))</f>
        <v>1.1000000000000001</v>
      </c>
      <c r="S69" t="str">
        <f>IF(OR('Model output'!P68="",ISNUMBER(SEARCH("Not identified", 'Model output'!P68)),ISNUMBER(SEARCH("Absent",'Model output'!P68)),AND(ISNUMBER(SEARCH("No",'Model output'!P68)),NOT(ISNUMBER(SEARCH("diagnostic",'Model output'!P68)))),ISNUMBER(SEARCH("Negative",'Model output'!P68))),"negative","positive")</f>
        <v>negative</v>
      </c>
      <c r="T69">
        <f>IF('Model output'!O68="","",'Model output'!O68)</f>
        <v>3</v>
      </c>
      <c r="U69" t="str">
        <f>IF('Model output'!Q68&lt;&gt;"",'Model output'!Q68,IF('Classification result'!S69="positive",IF(ISNUMBER(SEARCH("single",'Model output'!P68)),1,IF(OR(ISNUMBER(SEARCH("&lt;4",'Model output'!P68)),ISNUMBER(SEARCH("&lt; 4",'Model output'!P68)),ISNUMBER(SEARCH("less than 4",'Model output'!P68))),"&lt;4",IF(OR(ISNUMBER(SEARCH("&gt;4",'Model output'!P68)),ISNUMBER(SEARCH("&gt; 4",'Model output'!P68)),ISNUMBER(SEARCH("4 or more",'Model output'!P68))),"&gt;4",""))),""))</f>
        <v/>
      </c>
      <c r="V69" t="str">
        <f>IF(S69="negative","",IF(OR(ISNUMBER(SEARCH("Focal",'Model output'!P68)),'Classification result'!U69&lt;4,ISNUMBER(SEARCH("Focal",'Classification result'!U69)),ISNUMBER(SEARCH("&lt;4",'Classification result'!U69)),ISNUMBER(SEARCH("&lt; 4",'Classification result'!U69))),"minimal", IF(OR(ISNUMBER(SEARCH("Extensive",'Model output'!P68)),ISNUMBER(SEARCH("Extensive",'Classification result'!U69)),ISNUMBER(SEARCH("&gt;4",'Classification result'!U69)),ISNUMBER(SEARCH("&gt; 4",'Classification result'!U69)),ISNUMBER(SEARCH("4 or more",'Classification result'!U69))),"extensive","")))</f>
        <v/>
      </c>
      <c r="W69" t="str">
        <f>IF(OR('Model output'!R68="",ISNUMBER(SEARCH("Not identified", 'Model output'!R68)),ISNUMBER(SEARCH("Absent",'Model output'!R68)),ISNUMBER(SEARCH("No",'Model output'!R68)),ISNUMBER(SEARCH("Negative",'Model output'!R68)),ISNUMBER(SEARCH("None seen",'Model output'!R68)),ISNUMBER(SEARCH("Free",'Model output'!R68)),ISNUMBER(SEARCH("Cannot be assessed",'Model output'!R68))),"negative","positive")</f>
        <v>positive</v>
      </c>
      <c r="X69" s="15" t="str">
        <f>IF('Model output'!S68="","",'Model output'!S68)</f>
        <v>Very focal</v>
      </c>
      <c r="Y69" t="str">
        <f>IF(OR('Model output'!S68="",ISNUMBER(SEARCH("Absent",'Model output'!S68)),ISNUMBER(SEARCH("Not identified",'Model output'!S68)),AND(ISNUMBER(SEARCH("No",'Model output'!S68)),NOT(ISNUMBER(SEARCH("carcinoma",'Model output'!S68)))),ISNUMBER(SEARCH("no extension",'Model output'!S68)),ISNUMBER(SEARCH("negative",'Model output'!S68))),"negative",IF(Z69="positive","gETE", "positive"))</f>
        <v>positive</v>
      </c>
      <c r="Z69" t="str">
        <f>IF(OR('Model output'!S68="",ISNUMBER(SEARCH("Absent",'Model output'!S68)),ISNUMBER(SEARCH("Not identified",'Model output'!S68)),ISNUMBER(SEARCH("No",'Model output'!S68)),ISNUMBER(SEARCH("Minimal",'Model output'!S68)),ISNUMBER(SEARCH("negative",'Model output'!S68))),"negative",IF(OR(ISNUMBER(SEARCH("extensive",X69)),ISNUMBER(SEARCH("skeletal muscle",X69)),ISNUMBER(SEARCH("larynx",X69)),ISNUMBER(SEARCH("trachea",X69)),ISNUMBER(SEARCH("esophagus",X69)),ISNUMBER(SEARCH("recurrent laryngeal nerve",X69))),"positive","negative"))</f>
        <v>negative</v>
      </c>
      <c r="AA69" t="str">
        <f>IF('Model output'!T68="","",IF('Model output'!T68="Not mentioned", "No", "Yes"))</f>
        <v/>
      </c>
      <c r="AB69" t="str">
        <f>IF(AA69&lt;&gt;"Yes","",IF(OR('Model output'!U68="",ISNUMBER(SEARCH("Not identified",'Model output'!U68))),"",'Model output'!U68))</f>
        <v/>
      </c>
      <c r="AC69" s="9" t="str">
        <f>IF(OR('Model output'!V68="", AND(ISERROR(SEARCH("Positive",'Model output'!V68)), ISNUMBER(SEARCH("Negative",'Model output'!V68))), ISNUMBER(SEARCH("Uninvolved",'Model output'!V68)), ISNUMBER(SEARCH("Free",'Model output'!V68)), ISNUMBER(SEARCH("1 mm",'Model output'!V68)), ISNUMBER(SEARCH("1.0 mm",'Model output'!V68)), ISNUMBER(SEARCH("0.01 cm",'Model output'!V68)), ISNUMBER(SEARCH("0.1 CM",'Model output'!V68)), ISNUMBER(SEARCH("less than 0.2 mm",'Model output'!V68)), ISNUMBER(SEARCH("less than 0.5 mm",'Model output'!V68)), ISNUMBER(SEARCH("very close",'Model output'!V68)), ISNUMBER(SEARCH("not involved",'Model output'!V68)), ISNUMBER(SEARCH("no involvement",'Model output'!V68)), ISNUMBER(SEARCH("abut",'Model output'!V68)), AND(ISNUMBER(SEARCH("No",'Model output'!V68)),NOT(ISNUMBER(SEARCH("noted",'Model output'!V68))),NOT(ISNUMBER(SEARCH("carcinoma",'Model output'!V68))))), "negative", "positive")</f>
        <v>negative</v>
      </c>
      <c r="AE69" s="30" t="str" cm="1">
        <f t="array" aca="1" ref="AE69" ca="1">IF(OR(AC69="positive",Z69="positive",AND(OR(ISNUMBER(SEARCH("Follicular carcinoma",N69)),ISNUMBER(SEARCH("Follicular thyroid carcinoma",N69))),V69="extensive"),AND(AND(ISNUMBER(J69),J69&gt;0),AND(ISNUMBER(M69),M69&gt;3)),OR(H69="positive",AH69=1)),"high",IF(OR(ISNUMBER(SEARCH("lateral",G69,1)),ISNUMBER(SEARCH("positive",Y69,1)),ISNUMBER(SEARCH("tall",O69,1)),ISNUMBER(SEARCH("hobnail",O69,1)),ISNUMBER(SEARCH("cribriform",O69,1)),ISNUMBER(SEARCH("diffuse",O69,1)),ISNUMBER(SEARCH("columnar",O69,1)),ISNUMBER(SEARCH("solid",O69,1)),ISNUMBER(SEARCH("tall",N69,1)),ISNUMBER(SEARCH("hobnail",N69,1)),ISNUMBER(SEARCH("cribriform",N69,1)),ISNUMBER(SEARCH("diffuse",N69,1)),ISNUMBER(SEARCH("columnar",N69,1)),ISNUMBER(SEARCH("solid",N69,1)),AND(ISNUMBER(SEARCH("papillary",N69,1)),S69="positive"),AND(ISNUMBER(J69),J69&gt;=5,M69=""),AND(AND(ISNUMBER(J69),J69&gt;=5),AND(ISNUMBER(M69),M69&gt;=1)),AND(ISNUMBER(SERACH("papillary",N69)),OR(Y69="positive",Z69="positive"), ISNUMBER(SEARCH("BRAF",AB69)))),"intermediate","low"))</f>
        <v>intermediate</v>
      </c>
      <c r="AF69" s="31" t="str">
        <f t="shared" si="18"/>
        <v>1b</v>
      </c>
      <c r="AG69" s="31" t="str">
        <f t="shared" si="19"/>
        <v>1a</v>
      </c>
      <c r="AH69" s="31" t="str">
        <f t="shared" si="22"/>
        <v>0</v>
      </c>
      <c r="AI69" s="36" t="str">
        <f t="shared" si="23"/>
        <v>I</v>
      </c>
      <c r="AJ69" s="30" t="s">
        <v>816</v>
      </c>
      <c r="AK69" s="37" t="s">
        <v>926</v>
      </c>
      <c r="AL69" s="37" t="s">
        <v>931</v>
      </c>
      <c r="AM69" s="37" t="s">
        <v>930</v>
      </c>
      <c r="AN69" s="31" t="s">
        <v>79</v>
      </c>
      <c r="AO69" s="30">
        <f t="shared" ca="1" si="24"/>
        <v>1</v>
      </c>
      <c r="AP69" s="37">
        <f t="shared" si="25"/>
        <v>1</v>
      </c>
      <c r="AQ69" s="37">
        <f t="shared" si="26"/>
        <v>1</v>
      </c>
      <c r="AR69" s="37">
        <f t="shared" si="27"/>
        <v>1</v>
      </c>
      <c r="AS69" s="36">
        <f t="shared" si="20"/>
        <v>1</v>
      </c>
    </row>
    <row r="70" spans="1:45">
      <c r="A70" t="str">
        <f>'Model output'!A69</f>
        <v>TCGA-DJ-A2PV</v>
      </c>
      <c r="B70" s="43">
        <v>53</v>
      </c>
      <c r="C70" s="1" t="str">
        <f>IF(OR(ISNUMBER(SEARCH("0",'Model output'!D69)), ISNUMBER(SEARCH("1",'Model output'!D69)), ISNUMBER(SEARCH("1a",'Model output'!D69)), ISNUMBER(SEARCH("1b",'Model output'!D69)), ISNUMBER(SEARCH("2",'Model output'!D69)), ISNUMBER(SEARCH("3",'Model output'!D69)), ISNUMBER(SEARCH("4a",'Model output'!D69)), ISNUMBER(SEARCH("4b",'Model output'!D69))), IF(ISNUMBER(SEARCH("pT",'Model output'!D69)),IF(OR(ISNUMBER(SEARCH("a",'Model output'!D69)),ISNUMBER(SEARCH("b",'Model output'!D69))),MID(SUBSTITUTE('Model output'!D69," ",""),SEARCH("pT",'Model output'!D69)+2,2),MID(SUBSTITUTE('Model output'!D69," ",""),SEARCH("pT",'Model output'!D69)+2,1)),IF(ISNUMBER(SEARCH("T",'Model output'!D69)),IF(OR(ISNUMBER(SEARCH("a",'Model output'!D69)),ISNUMBER(SEARCH("b",'Model output'!D69))),MID(SUBSTITUTE('Model output'!D69," ",""),SEARCH("T",'Model output'!D69)+1,2),MID(SUBSTITUTE('Model output'!D69," ",""),SEARCH("T",'Model output'!D69)+1,1)),SUBSTITUTE('Model output'!D69," ",""))),"")</f>
        <v>3</v>
      </c>
      <c r="D70" s="1" t="str">
        <f>IF(ISNUMBER(SEARCH("lymph node",'Model output'!E69)),"1", IF(AND('Model output'!E69&lt;&gt;"",ISNUMBER('Model output'!E69),'Model output'!E69&gt;0),"1",IF(OR(ISNUMBER(SEARCH("0",'Model output'!E69)), ISNUMBER(SEARCH("1",'Model output'!E69)), ISNUMBER(SEARCH("1a",'Model output'!E69)), ISNUMBER(SEARCH("1b",'Model output'!E69)), ISNUMBER(SEARCH("X",'Model output'!E69))), IF(ISNUMBER(SEARCH("pN",'Model output'!E69)),IF(OR(ISNUMBER(SEARCH("a",'Model output'!E69)),ISNUMBER(SEARCH("b",'Model output'!E69))),MID(SUBSTITUTE('Model output'!E69," ",""),SEARCH("pN",'Model output'!E69)+2,2),MID(SUBSTITUTE('Model output'!E69," ",""),SEARCH("pN",'Model output'!E69)+2,1)),IF(ISNUMBER(SEARCH("N",'Model output'!E69)),IF(OR(ISNUMBER(SEARCH("a",'Model output'!E69)),ISNUMBER(SEARCH("b",'Model output'!E69))),MID(SUBSTITUTE('Model output'!E69," ",""),SEARCH("N",'Model output'!E69)+1,2),MID(SUBSTITUTE('Model output'!E69," ",""),SEARCH("N",'Model output'!E69)+1,1)),SUBSTITUTE('Model output'!E69," ",""))),"")))</f>
        <v>X</v>
      </c>
      <c r="E70" s="1" t="str">
        <f>IF(OR(ISNUMBER(SEARCH("Not applicable",'Model output'!F69)), ISNUMBER(SEARCH("N/A",'Model output'!F69))),"0",IF(OR(ISNUMBER(SEARCH("0",'Model output'!F69)), ISNUMBER(SEARCH("1",'Model output'!F69)), ISNUMBER(SEARCH("X",'Model output'!F69))), IF(ISNUMBER(SEARCH("pM",'Model output'!F69)),MID(SUBSTITUTE('Model output'!F69," ",""),SEARCH("pM",'Model output'!F69)+2,1),IF(ISNUMBER(SEARCH("M",'Model output'!F69)),MID(SUBSTITUTE('Model output'!F69," ",""),SEARCH("M",'Model output'!F69)+1,1),SUBSTITUTE('Model output'!F69," ",""))),""))</f>
        <v>X</v>
      </c>
      <c r="F70" t="str">
        <f t="shared" si="16"/>
        <v>negative</v>
      </c>
      <c r="G70" t="str">
        <f>IF(OR('Model output'!G69="",AND(ISNUMBER('Model output'!J69),'Model output'!J69&lt;1)),"",IF(OR(ISNUMBER(SEARCH("lateral",'Model output'!G69)),ISNUMBER(SEARCH("cervical",'Model output'!G69)),ISNUMBER(SEARCH("jugular",'Model output'!G69)),ISNUMBER(SEARCH("left neck",'Model output'!G69)),ISNUMBER(SEARCH("left anterior neck",'Model output'!G69)),ISNUMBER(SEARCH("left posterior neck",'Model output'!G69)),ISNUMBER(SEARCH("right neck",'Model output'!G69)),ISNUMBER(SEARCH("right anterior neck",'Model output'!G69)),ISNUMBER(SEARCH("right posterior neck",'Model output'!G69)),AND(ISNUMBER(SEARCH("level",'Model output'!G69)),OR(,ISNUMBER(SEARCH("II",'Model output'!G69)),ISNUMBER(SEARCH("two",'Model output'!G69)),ISNUMBER(SEARCH("2",'Model output'!G69)),ISNUMBER(SEARCH("III",'Model output'!G69)),ISNUMBER(SEARCH("three",'Model output'!G69)),ISNUMBER(SEARCH("3",'Model output'!G69)),ISNUMBER(SEARCH("IV",'Model output'!G69)),ISNUMBER(SEARCH("four",'Model output'!G69)),ISNUMBER(SEARCH("4",'Model output'!G69)),AND(ISNUMBER(SEARCH("V ",'Model output'!G69)),NOT(ISNUMBER(SEARCH("VI",'Model output'!G69)))),ISNUMBER(SEARCH("five",'Model output'!G69)),ISNUMBER(SEARCH("5",'Model output'!G69))))), "lateral", "central"))</f>
        <v/>
      </c>
      <c r="H70" t="str">
        <f>IF('Model output'!H69="","negative", IF('Model output'!H69=" ", "negative", IF(ISNUMBER(SEARCH("lymph node",'Model output'!H69)),"negative","positive")))</f>
        <v>negative</v>
      </c>
      <c r="I70">
        <f>IF('Model output'!I69="","",IF(ISNUMBER('Model output'!I69),'Model output'!I69,1))</f>
        <v>7</v>
      </c>
      <c r="J70">
        <f>IF('Model output'!J69="","",IF(AND(ISNUMBER('Model output'!J69),'Model output'!J69&lt;=I70),'Model output'!J69,IF(ISNUMBER(SEARCH("0/",'Model output'!J69)),0,1)))</f>
        <v>0</v>
      </c>
      <c r="K70" t="str" cm="1">
        <f t="array" ref="K70">IF(COUNT(FIND({0,1,2,3,4,5,6,7,8,9},'Model output'!K69))&gt;0,'Model output'!K69,"")</f>
        <v/>
      </c>
      <c r="L70" s="8" t="str">
        <f t="shared" si="21"/>
        <v/>
      </c>
      <c r="M70" t="str" cm="1">
        <f t="array" ref="M70">IF(L70="","",IF(ISNUMBER(SEARCH("cm",L70)),MAX(VALUE(SUBSTITUTE(_xlfn.FILTERXML("&lt;t&gt;&lt;s&gt;"&amp;SUBSTITUTE(L70,",","&lt;/s&gt;&lt;s&gt;")&amp;"&lt;/s&gt;&lt;/t&gt;","//s"),"cm",""))),MAX(VALUE(SUBSTITUTE(_xlfn.FILTERXML("&lt;t&gt;&lt;s&gt;"&amp;SUBSTITUTE(L70,",","&lt;/s&gt;&lt;s&gt;")&amp;"&lt;/s&gt;&lt;/t&gt;","//s"),"mm","")))/10))</f>
        <v/>
      </c>
      <c r="N70" t="str">
        <f>IF('Model output'!L69="","",'Model output'!L69)</f>
        <v>Papillary</v>
      </c>
      <c r="O70" t="str">
        <f>IF('Model output'!M69="","",'Model output'!M69)</f>
        <v>classical</v>
      </c>
      <c r="P70" t="str">
        <f>IF('Model output'!N69="","",'Model output'!N69)</f>
        <v>3.4 cm</v>
      </c>
      <c r="Q70" t="str">
        <f t="shared" si="17"/>
        <v>3.4cm</v>
      </c>
      <c r="R70" cm="1">
        <f t="array" ref="R70">IF(Q70="","",IF(ISNUMBER(SEARCH("cm",Q70)),MAX(VALUE(SUBSTITUTE(_xlfn.FILTERXML("&lt;t&gt;&lt;s&gt;"&amp;SUBSTITUTE(Q70,",","&lt;/s&gt;&lt;s&gt;")&amp;"&lt;/s&gt;&lt;/t&gt;","//s"),"cm",""))),IF(ISNUMBER(SEARCH("mm",Q70)), MAX(VALUE(SUBSTITUTE(_xlfn.FILTERXML("&lt;t&gt;&lt;s&gt;"&amp;SUBSTITUTE(Q70,",","&lt;/s&gt;&lt;s&gt;")&amp;"&lt;/s&gt;&lt;/t&gt;","//s"),"mm","")))/10, MAX(VALUE(_xlfn.FILTERXML("&lt;t&gt;&lt;s&gt;"&amp;SUBSTITUTE(Q70,",","&lt;/s&gt;&lt;s&gt;")&amp;"&lt;/s&gt;&lt;/t&gt;","//s"))))))</f>
        <v>3.4</v>
      </c>
      <c r="S70" t="str">
        <f>IF(OR('Model output'!P69="",ISNUMBER(SEARCH("Not identified", 'Model output'!P69)),ISNUMBER(SEARCH("Absent",'Model output'!P69)),AND(ISNUMBER(SEARCH("No",'Model output'!P69)),NOT(ISNUMBER(SEARCH("diagnostic",'Model output'!P69)))),ISNUMBER(SEARCH("Negative",'Model output'!P69))),"negative","positive")</f>
        <v>negative</v>
      </c>
      <c r="T70">
        <f>IF('Model output'!O69="","",'Model output'!O69)</f>
        <v>1</v>
      </c>
      <c r="U70" t="str">
        <f>IF('Model output'!Q69&lt;&gt;"",'Model output'!Q69,IF('Classification result'!S70="positive",IF(ISNUMBER(SEARCH("single",'Model output'!P69)),1,IF(OR(ISNUMBER(SEARCH("&lt;4",'Model output'!P69)),ISNUMBER(SEARCH("&lt; 4",'Model output'!P69)),ISNUMBER(SEARCH("less than 4",'Model output'!P69))),"&lt;4",IF(OR(ISNUMBER(SEARCH("&gt;4",'Model output'!P69)),ISNUMBER(SEARCH("&gt; 4",'Model output'!P69)),ISNUMBER(SEARCH("4 or more",'Model output'!P69))),"&gt;4",""))),""))</f>
        <v/>
      </c>
      <c r="V70" t="str">
        <f>IF(S70="negative","",IF(OR(ISNUMBER(SEARCH("Focal",'Model output'!P69)),'Classification result'!U70&lt;4,ISNUMBER(SEARCH("Focal",'Classification result'!U70)),ISNUMBER(SEARCH("&lt;4",'Classification result'!U70)),ISNUMBER(SEARCH("&lt; 4",'Classification result'!U70))),"minimal", IF(OR(ISNUMBER(SEARCH("Extensive",'Model output'!P69)),ISNUMBER(SEARCH("Extensive",'Classification result'!U70)),ISNUMBER(SEARCH("&gt;4",'Classification result'!U70)),ISNUMBER(SEARCH("&gt; 4",'Classification result'!U70)),ISNUMBER(SEARCH("4 or more",'Classification result'!U70))),"extensive","")))</f>
        <v/>
      </c>
      <c r="W70" t="str">
        <f>IF(OR('Model output'!R69="",ISNUMBER(SEARCH("Not identified", 'Model output'!R69)),ISNUMBER(SEARCH("Absent",'Model output'!R69)),ISNUMBER(SEARCH("No",'Model output'!R69)),ISNUMBER(SEARCH("Negative",'Model output'!R69)),ISNUMBER(SEARCH("None seen",'Model output'!R69)),ISNUMBER(SEARCH("Free",'Model output'!R69)),ISNUMBER(SEARCH("Cannot be assessed",'Model output'!R69))),"negative","positive")</f>
        <v>positive</v>
      </c>
      <c r="X70" s="15" t="str">
        <f>IF('Model output'!S69="","",'Model output'!S69)</f>
        <v>Not Identified</v>
      </c>
      <c r="Y70" t="str">
        <f>IF(OR('Model output'!S69="",ISNUMBER(SEARCH("Absent",'Model output'!S69)),ISNUMBER(SEARCH("Not identified",'Model output'!S69)),AND(ISNUMBER(SEARCH("No",'Model output'!S69)),NOT(ISNUMBER(SEARCH("carcinoma",'Model output'!S69)))),ISNUMBER(SEARCH("no extension",'Model output'!S69)),ISNUMBER(SEARCH("negative",'Model output'!S69))),"negative",IF(Z70="positive","gETE", "positive"))</f>
        <v>negative</v>
      </c>
      <c r="Z70" t="str">
        <f>IF(OR('Model output'!S69="",ISNUMBER(SEARCH("Absent",'Model output'!S69)),ISNUMBER(SEARCH("Not identified",'Model output'!S69)),ISNUMBER(SEARCH("No",'Model output'!S69)),ISNUMBER(SEARCH("Minimal",'Model output'!S69)),ISNUMBER(SEARCH("negative",'Model output'!S69))),"negative",IF(OR(ISNUMBER(SEARCH("extensive",X70)),ISNUMBER(SEARCH("skeletal muscle",X70)),ISNUMBER(SEARCH("larynx",X70)),ISNUMBER(SEARCH("trachea",X70)),ISNUMBER(SEARCH("esophagus",X70)),ISNUMBER(SEARCH("recurrent laryngeal nerve",X70))),"positive","negative"))</f>
        <v>negative</v>
      </c>
      <c r="AA70" t="str">
        <f>IF('Model output'!T69="","",IF('Model output'!T69="Not mentioned", "No", "Yes"))</f>
        <v/>
      </c>
      <c r="AB70" t="str">
        <f>IF(AA70&lt;&gt;"Yes","",IF(OR('Model output'!U69="",ISNUMBER(SEARCH("Not identified",'Model output'!U69))),"",'Model output'!U69))</f>
        <v/>
      </c>
      <c r="AC70" s="9" t="str">
        <f>IF(OR('Model output'!V69="", AND(ISERROR(SEARCH("Positive",'Model output'!V69)), ISNUMBER(SEARCH("Negative",'Model output'!V69))), ISNUMBER(SEARCH("Uninvolved",'Model output'!V69)), ISNUMBER(SEARCH("Free",'Model output'!V69)), ISNUMBER(SEARCH("1 mm",'Model output'!V69)), ISNUMBER(SEARCH("1.0 mm",'Model output'!V69)), ISNUMBER(SEARCH("0.01 cm",'Model output'!V69)), ISNUMBER(SEARCH("0.1 CM",'Model output'!V69)), ISNUMBER(SEARCH("less than 0.2 mm",'Model output'!V69)), ISNUMBER(SEARCH("less than 0.5 mm",'Model output'!V69)), ISNUMBER(SEARCH("very close",'Model output'!V69)), ISNUMBER(SEARCH("not involved",'Model output'!V69)), ISNUMBER(SEARCH("no involvement",'Model output'!V69)), ISNUMBER(SEARCH("abut",'Model output'!V69)), AND(ISNUMBER(SEARCH("No",'Model output'!V69)),NOT(ISNUMBER(SEARCH("noted",'Model output'!V69))),NOT(ISNUMBER(SEARCH("carcinoma",'Model output'!V69))))), "negative", "positive")</f>
        <v>negative</v>
      </c>
      <c r="AE70" s="30" t="str" cm="1">
        <f t="array" aca="1" ref="AE70" ca="1">IF(OR(AC70="positive",Z70="positive",AND(OR(ISNUMBER(SEARCH("Follicular carcinoma",N70)),ISNUMBER(SEARCH("Follicular thyroid carcinoma",N70))),V70="extensive"),AND(AND(ISNUMBER(J70),J70&gt;0),AND(ISNUMBER(M70),M70&gt;3)),OR(H70="positive",AH70=1)),"high",IF(OR(ISNUMBER(SEARCH("lateral",G70,1)),ISNUMBER(SEARCH("positive",Y70,1)),ISNUMBER(SEARCH("tall",O70,1)),ISNUMBER(SEARCH("hobnail",O70,1)),ISNUMBER(SEARCH("cribriform",O70,1)),ISNUMBER(SEARCH("diffuse",O70,1)),ISNUMBER(SEARCH("columnar",O70,1)),ISNUMBER(SEARCH("solid",O70,1)),ISNUMBER(SEARCH("tall",N70,1)),ISNUMBER(SEARCH("hobnail",N70,1)),ISNUMBER(SEARCH("cribriform",N70,1)),ISNUMBER(SEARCH("diffuse",N70,1)),ISNUMBER(SEARCH("columnar",N70,1)),ISNUMBER(SEARCH("solid",N70,1)),AND(ISNUMBER(SEARCH("papillary",N70,1)),S70="positive"),AND(ISNUMBER(J70),J70&gt;=5,M70=""),AND(AND(ISNUMBER(J70),J70&gt;=5),AND(ISNUMBER(M70),M70&gt;=1)),AND(ISNUMBER(SERACH("papillary",N70)),OR(Y70="positive",Z70="positive"), ISNUMBER(SEARCH("BRAF",AB70)))),"intermediate","low"))</f>
        <v>low</v>
      </c>
      <c r="AF70" s="31" t="str">
        <f t="shared" si="18"/>
        <v>2</v>
      </c>
      <c r="AG70" s="31" t="str">
        <f t="shared" si="19"/>
        <v>0</v>
      </c>
      <c r="AH70" s="31" t="str">
        <f t="shared" si="22"/>
        <v>0</v>
      </c>
      <c r="AI70" s="36" t="str">
        <f t="shared" si="23"/>
        <v>I</v>
      </c>
      <c r="AJ70" s="30" t="s">
        <v>815</v>
      </c>
      <c r="AK70" s="37" t="s">
        <v>929</v>
      </c>
      <c r="AL70" s="37" t="s">
        <v>927</v>
      </c>
      <c r="AM70" s="37" t="s">
        <v>930</v>
      </c>
      <c r="AN70" s="31" t="s">
        <v>79</v>
      </c>
      <c r="AO70" s="30">
        <f t="shared" ca="1" si="24"/>
        <v>1</v>
      </c>
      <c r="AP70" s="37">
        <f t="shared" si="25"/>
        <v>1</v>
      </c>
      <c r="AQ70" s="37">
        <f t="shared" si="26"/>
        <v>1</v>
      </c>
      <c r="AR70" s="37">
        <f t="shared" si="27"/>
        <v>1</v>
      </c>
      <c r="AS70" s="36">
        <f t="shared" si="20"/>
        <v>1</v>
      </c>
    </row>
    <row r="71" spans="1:45">
      <c r="A71" t="str">
        <f>'Model output'!A70</f>
        <v>TCGA-DJ-A2PW</v>
      </c>
      <c r="B71" s="43">
        <v>65</v>
      </c>
      <c r="C71" s="1" t="str">
        <f>IF(OR(ISNUMBER(SEARCH("0",'Model output'!D70)), ISNUMBER(SEARCH("1",'Model output'!D70)), ISNUMBER(SEARCH("1a",'Model output'!D70)), ISNUMBER(SEARCH("1b",'Model output'!D70)), ISNUMBER(SEARCH("2",'Model output'!D70)), ISNUMBER(SEARCH("3",'Model output'!D70)), ISNUMBER(SEARCH("4a",'Model output'!D70)), ISNUMBER(SEARCH("4b",'Model output'!D70))), IF(ISNUMBER(SEARCH("pT",'Model output'!D70)),IF(OR(ISNUMBER(SEARCH("a",'Model output'!D70)),ISNUMBER(SEARCH("b",'Model output'!D70))),MID(SUBSTITUTE('Model output'!D70," ",""),SEARCH("pT",'Model output'!D70)+2,2),MID(SUBSTITUTE('Model output'!D70," ",""),SEARCH("pT",'Model output'!D70)+2,1)),IF(ISNUMBER(SEARCH("T",'Model output'!D70)),IF(OR(ISNUMBER(SEARCH("a",'Model output'!D70)),ISNUMBER(SEARCH("b",'Model output'!D70))),MID(SUBSTITUTE('Model output'!D70," ",""),SEARCH("T",'Model output'!D70)+1,2),MID(SUBSTITUTE('Model output'!D70," ",""),SEARCH("T",'Model output'!D70)+1,1)),SUBSTITUTE('Model output'!D70," ",""))),"")</f>
        <v>2</v>
      </c>
      <c r="D71" s="1" t="str">
        <f>IF(ISNUMBER(SEARCH("lymph node",'Model output'!E70)),"1", IF(AND('Model output'!E70&lt;&gt;"",ISNUMBER('Model output'!E70),'Model output'!E70&gt;0),"1",IF(OR(ISNUMBER(SEARCH("0",'Model output'!E70)), ISNUMBER(SEARCH("1",'Model output'!E70)), ISNUMBER(SEARCH("1a",'Model output'!E70)), ISNUMBER(SEARCH("1b",'Model output'!E70)), ISNUMBER(SEARCH("X",'Model output'!E70))), IF(ISNUMBER(SEARCH("pN",'Model output'!E70)),IF(OR(ISNUMBER(SEARCH("a",'Model output'!E70)),ISNUMBER(SEARCH("b",'Model output'!E70))),MID(SUBSTITUTE('Model output'!E70," ",""),SEARCH("pN",'Model output'!E70)+2,2),MID(SUBSTITUTE('Model output'!E70," ",""),SEARCH("pN",'Model output'!E70)+2,1)),IF(ISNUMBER(SEARCH("N",'Model output'!E70)),IF(OR(ISNUMBER(SEARCH("a",'Model output'!E70)),ISNUMBER(SEARCH("b",'Model output'!E70))),MID(SUBSTITUTE('Model output'!E70," ",""),SEARCH("N",'Model output'!E70)+1,2),MID(SUBSTITUTE('Model output'!E70," ",""),SEARCH("N",'Model output'!E70)+1,1)),SUBSTITUTE('Model output'!E70," ",""))),"")))</f>
        <v>1</v>
      </c>
      <c r="E71" s="1" t="str">
        <f>IF(OR(ISNUMBER(SEARCH("Not applicable",'Model output'!F70)), ISNUMBER(SEARCH("N/A",'Model output'!F70))),"0",IF(OR(ISNUMBER(SEARCH("0",'Model output'!F70)), ISNUMBER(SEARCH("1",'Model output'!F70)), ISNUMBER(SEARCH("X",'Model output'!F70))), IF(ISNUMBER(SEARCH("pM",'Model output'!F70)),MID(SUBSTITUTE('Model output'!F70," ",""),SEARCH("pM",'Model output'!F70)+2,1),IF(ISNUMBER(SEARCH("M",'Model output'!F70)),MID(SUBSTITUTE('Model output'!F70," ",""),SEARCH("M",'Model output'!F70)+1,1),SUBSTITUTE('Model output'!F70," ",""))),""))</f>
        <v>0</v>
      </c>
      <c r="F71" t="str">
        <f t="shared" si="16"/>
        <v>positive</v>
      </c>
      <c r="G71" t="str">
        <f>IF(OR('Model output'!G70="",AND(ISNUMBER('Model output'!J70),'Model output'!J70&lt;1)),"",IF(OR(ISNUMBER(SEARCH("lateral",'Model output'!G70)),ISNUMBER(SEARCH("cervical",'Model output'!G70)),ISNUMBER(SEARCH("jugular",'Model output'!G70)),ISNUMBER(SEARCH("left neck",'Model output'!G70)),ISNUMBER(SEARCH("left anterior neck",'Model output'!G70)),ISNUMBER(SEARCH("left posterior neck",'Model output'!G70)),ISNUMBER(SEARCH("right neck",'Model output'!G70)),ISNUMBER(SEARCH("right anterior neck",'Model output'!G70)),ISNUMBER(SEARCH("right posterior neck",'Model output'!G70)),AND(ISNUMBER(SEARCH("level",'Model output'!G70)),OR(,ISNUMBER(SEARCH("II",'Model output'!G70)),ISNUMBER(SEARCH("two",'Model output'!G70)),ISNUMBER(SEARCH("2",'Model output'!G70)),ISNUMBER(SEARCH("III",'Model output'!G70)),ISNUMBER(SEARCH("three",'Model output'!G70)),ISNUMBER(SEARCH("3",'Model output'!G70)),ISNUMBER(SEARCH("IV",'Model output'!G70)),ISNUMBER(SEARCH("four",'Model output'!G70)),ISNUMBER(SEARCH("4",'Model output'!G70)),AND(ISNUMBER(SEARCH("V ",'Model output'!G70)),NOT(ISNUMBER(SEARCH("VI",'Model output'!G70)))),ISNUMBER(SEARCH("five",'Model output'!G70)),ISNUMBER(SEARCH("5",'Model output'!G70))))), "lateral", "central"))</f>
        <v/>
      </c>
      <c r="H71" t="str">
        <f>IF('Model output'!H70="","negative", IF('Model output'!H70=" ", "negative", IF(ISNUMBER(SEARCH("lymph node",'Model output'!H70)),"negative","positive")))</f>
        <v>negative</v>
      </c>
      <c r="I71">
        <f>IF('Model output'!I70="","",IF(ISNUMBER('Model output'!I70),'Model output'!I70,1))</f>
        <v>1</v>
      </c>
      <c r="J71">
        <f>IF('Model output'!J70="","",IF(AND(ISNUMBER('Model output'!J70),'Model output'!J70&lt;=I71),'Model output'!J70,IF(ISNUMBER(SEARCH("0/",'Model output'!J70)),0,1)))</f>
        <v>1</v>
      </c>
      <c r="K71" t="str" cm="1">
        <f t="array" ref="K71">IF(COUNT(FIND({0,1,2,3,4,5,6,7,8,9},'Model output'!K70))&gt;0,'Model output'!K70,"")</f>
        <v/>
      </c>
      <c r="L71" s="8" t="str">
        <f t="shared" si="21"/>
        <v/>
      </c>
      <c r="M71" t="str" cm="1">
        <f t="array" ref="M71">IF(L71="","",IF(ISNUMBER(SEARCH("cm",L71)),MAX(VALUE(SUBSTITUTE(_xlfn.FILTERXML("&lt;t&gt;&lt;s&gt;"&amp;SUBSTITUTE(L71,",","&lt;/s&gt;&lt;s&gt;")&amp;"&lt;/s&gt;&lt;/t&gt;","//s"),"cm",""))),MAX(VALUE(SUBSTITUTE(_xlfn.FILTERXML("&lt;t&gt;&lt;s&gt;"&amp;SUBSTITUTE(L71,",","&lt;/s&gt;&lt;s&gt;")&amp;"&lt;/s&gt;&lt;/t&gt;","//s"),"mm","")))/10))</f>
        <v/>
      </c>
      <c r="N71" t="str">
        <f>IF('Model output'!L70="","",'Model output'!L70)</f>
        <v>Papillary</v>
      </c>
      <c r="O71" t="str">
        <f>IF('Model output'!M70="","",'Model output'!M70)</f>
        <v>classical</v>
      </c>
      <c r="P71" t="str">
        <f>IF('Model output'!N70="","",'Model output'!N70)</f>
        <v>4.6 cm</v>
      </c>
      <c r="Q71" t="str">
        <f t="shared" si="17"/>
        <v>4.6cm</v>
      </c>
      <c r="R71" cm="1">
        <f t="array" ref="R71">IF(Q71="","",IF(ISNUMBER(SEARCH("cm",Q71)),MAX(VALUE(SUBSTITUTE(_xlfn.FILTERXML("&lt;t&gt;&lt;s&gt;"&amp;SUBSTITUTE(Q71,",","&lt;/s&gt;&lt;s&gt;")&amp;"&lt;/s&gt;&lt;/t&gt;","//s"),"cm",""))),IF(ISNUMBER(SEARCH("mm",Q71)), MAX(VALUE(SUBSTITUTE(_xlfn.FILTERXML("&lt;t&gt;&lt;s&gt;"&amp;SUBSTITUTE(Q71,",","&lt;/s&gt;&lt;s&gt;")&amp;"&lt;/s&gt;&lt;/t&gt;","//s"),"mm","")))/10, MAX(VALUE(_xlfn.FILTERXML("&lt;t&gt;&lt;s&gt;"&amp;SUBSTITUTE(Q71,",","&lt;/s&gt;&lt;s&gt;")&amp;"&lt;/s&gt;&lt;/t&gt;","//s"))))))</f>
        <v>4.5999999999999996</v>
      </c>
      <c r="S71" t="str">
        <f>IF(OR('Model output'!P70="",ISNUMBER(SEARCH("Not identified", 'Model output'!P70)),ISNUMBER(SEARCH("Absent",'Model output'!P70)),AND(ISNUMBER(SEARCH("No",'Model output'!P70)),NOT(ISNUMBER(SEARCH("diagnostic",'Model output'!P70)))),ISNUMBER(SEARCH("Negative",'Model output'!P70))),"negative","positive")</f>
        <v>negative</v>
      </c>
      <c r="T71">
        <f>IF('Model output'!O70="","",'Model output'!O70)</f>
        <v>3</v>
      </c>
      <c r="U71" t="str">
        <f>IF('Model output'!Q70&lt;&gt;"",'Model output'!Q70,IF('Classification result'!S71="positive",IF(ISNUMBER(SEARCH("single",'Model output'!P70)),1,IF(OR(ISNUMBER(SEARCH("&lt;4",'Model output'!P70)),ISNUMBER(SEARCH("&lt; 4",'Model output'!P70)),ISNUMBER(SEARCH("less than 4",'Model output'!P70))),"&lt;4",IF(OR(ISNUMBER(SEARCH("&gt;4",'Model output'!P70)),ISNUMBER(SEARCH("&gt; 4",'Model output'!P70)),ISNUMBER(SEARCH("4 or more",'Model output'!P70))),"&gt;4",""))),""))</f>
        <v/>
      </c>
      <c r="V71" t="str">
        <f>IF(S71="negative","",IF(OR(ISNUMBER(SEARCH("Focal",'Model output'!P70)),'Classification result'!U71&lt;4,ISNUMBER(SEARCH("Focal",'Classification result'!U71)),ISNUMBER(SEARCH("&lt;4",'Classification result'!U71)),ISNUMBER(SEARCH("&lt; 4",'Classification result'!U71))),"minimal", IF(OR(ISNUMBER(SEARCH("Extensive",'Model output'!P70)),ISNUMBER(SEARCH("Extensive",'Classification result'!U71)),ISNUMBER(SEARCH("&gt;4",'Classification result'!U71)),ISNUMBER(SEARCH("&gt; 4",'Classification result'!U71)),ISNUMBER(SEARCH("4 or more",'Classification result'!U71))),"extensive","")))</f>
        <v/>
      </c>
      <c r="W71" t="str">
        <f>IF(OR('Model output'!R70="",ISNUMBER(SEARCH("Not identified", 'Model output'!R70)),ISNUMBER(SEARCH("Absent",'Model output'!R70)),ISNUMBER(SEARCH("No",'Model output'!R70)),ISNUMBER(SEARCH("Negative",'Model output'!R70)),ISNUMBER(SEARCH("None seen",'Model output'!R70)),ISNUMBER(SEARCH("Free",'Model output'!R70)),ISNUMBER(SEARCH("Cannot be assessed",'Model output'!R70))),"negative","positive")</f>
        <v>positive</v>
      </c>
      <c r="X71" s="15" t="str">
        <f>IF('Model output'!S70="","",'Model output'!S70)</f>
        <v>Not identified</v>
      </c>
      <c r="Y71" t="str">
        <f>IF(OR('Model output'!S70="",ISNUMBER(SEARCH("Absent",'Model output'!S70)),ISNUMBER(SEARCH("Not identified",'Model output'!S70)),AND(ISNUMBER(SEARCH("No",'Model output'!S70)),NOT(ISNUMBER(SEARCH("carcinoma",'Model output'!S70)))),ISNUMBER(SEARCH("no extension",'Model output'!S70)),ISNUMBER(SEARCH("negative",'Model output'!S70))),"negative",IF(Z71="positive","gETE", "positive"))</f>
        <v>negative</v>
      </c>
      <c r="Z71" t="str">
        <f>IF(OR('Model output'!S70="",ISNUMBER(SEARCH("Absent",'Model output'!S70)),ISNUMBER(SEARCH("Not identified",'Model output'!S70)),ISNUMBER(SEARCH("No",'Model output'!S70)),ISNUMBER(SEARCH("Minimal",'Model output'!S70)),ISNUMBER(SEARCH("negative",'Model output'!S70))),"negative",IF(OR(ISNUMBER(SEARCH("extensive",X71)),ISNUMBER(SEARCH("skeletal muscle",X71)),ISNUMBER(SEARCH("larynx",X71)),ISNUMBER(SEARCH("trachea",X71)),ISNUMBER(SEARCH("esophagus",X71)),ISNUMBER(SEARCH("recurrent laryngeal nerve",X71))),"positive","negative"))</f>
        <v>negative</v>
      </c>
      <c r="AA71" t="str">
        <f>IF('Model output'!T70="","",IF('Model output'!T70="Not mentioned", "No", "Yes"))</f>
        <v/>
      </c>
      <c r="AB71" t="str">
        <f>IF(AA71&lt;&gt;"Yes","",IF(OR('Model output'!U70="",ISNUMBER(SEARCH("Not identified",'Model output'!U70))),"",'Model output'!U70))</f>
        <v/>
      </c>
      <c r="AC71" s="9" t="str">
        <f>IF(OR('Model output'!V70="", AND(ISERROR(SEARCH("Positive",'Model output'!V70)), ISNUMBER(SEARCH("Negative",'Model output'!V70))), ISNUMBER(SEARCH("Uninvolved",'Model output'!V70)), ISNUMBER(SEARCH("Free",'Model output'!V70)), ISNUMBER(SEARCH("1 mm",'Model output'!V70)), ISNUMBER(SEARCH("1.0 mm",'Model output'!V70)), ISNUMBER(SEARCH("0.01 cm",'Model output'!V70)), ISNUMBER(SEARCH("0.1 CM",'Model output'!V70)), ISNUMBER(SEARCH("less than 0.2 mm",'Model output'!V70)), ISNUMBER(SEARCH("less than 0.5 mm",'Model output'!V70)), ISNUMBER(SEARCH("very close",'Model output'!V70)), ISNUMBER(SEARCH("not involved",'Model output'!V70)), ISNUMBER(SEARCH("no involvement",'Model output'!V70)), ISNUMBER(SEARCH("abut",'Model output'!V70)), AND(ISNUMBER(SEARCH("No",'Model output'!V70)),NOT(ISNUMBER(SEARCH("noted",'Model output'!V70))),NOT(ISNUMBER(SEARCH("carcinoma",'Model output'!V70))))), "negative", "positive")</f>
        <v>negative</v>
      </c>
      <c r="AE71" s="30" t="str" cm="1">
        <f t="array" aca="1" ref="AE71" ca="1">IF(OR(AC71="positive",Z71="positive",AND(OR(ISNUMBER(SEARCH("Follicular carcinoma",N71)),ISNUMBER(SEARCH("Follicular thyroid carcinoma",N71))),V71="extensive"),AND(AND(ISNUMBER(J71),J71&gt;0),AND(ISNUMBER(M71),M71&gt;3)),OR(H71="positive",AH71=1)),"high",IF(OR(ISNUMBER(SEARCH("lateral",G71,1)),ISNUMBER(SEARCH("positive",Y71,1)),ISNUMBER(SEARCH("tall",O71,1)),ISNUMBER(SEARCH("hobnail",O71,1)),ISNUMBER(SEARCH("cribriform",O71,1)),ISNUMBER(SEARCH("diffuse",O71,1)),ISNUMBER(SEARCH("columnar",O71,1)),ISNUMBER(SEARCH("solid",O71,1)),ISNUMBER(SEARCH("tall",N71,1)),ISNUMBER(SEARCH("hobnail",N71,1)),ISNUMBER(SEARCH("cribriform",N71,1)),ISNUMBER(SEARCH("diffuse",N71,1)),ISNUMBER(SEARCH("columnar",N71,1)),ISNUMBER(SEARCH("solid",N71,1)),AND(ISNUMBER(SEARCH("papillary",N71,1)),S71="positive"),AND(ISNUMBER(J71),J71&gt;=5,M71=""),AND(AND(ISNUMBER(J71),J71&gt;=5),AND(ISNUMBER(M71),M71&gt;=1)),AND(ISNUMBER(SERACH("papillary",N71)),OR(Y71="positive",Z71="positive"), ISNUMBER(SEARCH("BRAF",AB71)))),"intermediate","low"))</f>
        <v>low</v>
      </c>
      <c r="AF71" s="31" t="str">
        <f t="shared" si="18"/>
        <v>3a</v>
      </c>
      <c r="AG71" s="31" t="str">
        <f t="shared" si="19"/>
        <v>1a</v>
      </c>
      <c r="AH71" s="31" t="str">
        <f t="shared" si="22"/>
        <v>0</v>
      </c>
      <c r="AI71" s="36" t="str">
        <f t="shared" si="23"/>
        <v>II</v>
      </c>
      <c r="AJ71" s="30" t="s">
        <v>815</v>
      </c>
      <c r="AK71" s="37" t="s">
        <v>932</v>
      </c>
      <c r="AL71" s="37" t="s">
        <v>931</v>
      </c>
      <c r="AM71" s="37" t="s">
        <v>930</v>
      </c>
      <c r="AN71" s="31" t="s">
        <v>928</v>
      </c>
      <c r="AO71" s="30">
        <f t="shared" ca="1" si="24"/>
        <v>1</v>
      </c>
      <c r="AP71" s="37">
        <f t="shared" si="25"/>
        <v>1</v>
      </c>
      <c r="AQ71" s="37">
        <f t="shared" si="26"/>
        <v>1</v>
      </c>
      <c r="AR71" s="37">
        <f t="shared" si="27"/>
        <v>1</v>
      </c>
      <c r="AS71" s="36">
        <f t="shared" si="20"/>
        <v>1</v>
      </c>
    </row>
    <row r="72" spans="1:45">
      <c r="A72" t="str">
        <f>'Model output'!A71</f>
        <v>TCGA-DJ-A2PX</v>
      </c>
      <c r="B72" s="43">
        <v>55</v>
      </c>
      <c r="C72" s="1" t="str">
        <f>IF(OR(ISNUMBER(SEARCH("0",'Model output'!D71)), ISNUMBER(SEARCH("1",'Model output'!D71)), ISNUMBER(SEARCH("1a",'Model output'!D71)), ISNUMBER(SEARCH("1b",'Model output'!D71)), ISNUMBER(SEARCH("2",'Model output'!D71)), ISNUMBER(SEARCH("3",'Model output'!D71)), ISNUMBER(SEARCH("4a",'Model output'!D71)), ISNUMBER(SEARCH("4b",'Model output'!D71))), IF(ISNUMBER(SEARCH("pT",'Model output'!D71)),IF(OR(ISNUMBER(SEARCH("a",'Model output'!D71)),ISNUMBER(SEARCH("b",'Model output'!D71))),MID(SUBSTITUTE('Model output'!D71," ",""),SEARCH("pT",'Model output'!D71)+2,2),MID(SUBSTITUTE('Model output'!D71," ",""),SEARCH("pT",'Model output'!D71)+2,1)),IF(ISNUMBER(SEARCH("T",'Model output'!D71)),IF(OR(ISNUMBER(SEARCH("a",'Model output'!D71)),ISNUMBER(SEARCH("b",'Model output'!D71))),MID(SUBSTITUTE('Model output'!D71," ",""),SEARCH("T",'Model output'!D71)+1,2),MID(SUBSTITUTE('Model output'!D71," ",""),SEARCH("T",'Model output'!D71)+1,1)),SUBSTITUTE('Model output'!D71," ",""))),"")</f>
        <v>1</v>
      </c>
      <c r="D72" s="1" t="str">
        <f>IF(ISNUMBER(SEARCH("lymph node",'Model output'!E71)),"1", IF(AND('Model output'!E71&lt;&gt;"",ISNUMBER('Model output'!E71),'Model output'!E71&gt;0),"1",IF(OR(ISNUMBER(SEARCH("0",'Model output'!E71)), ISNUMBER(SEARCH("1",'Model output'!E71)), ISNUMBER(SEARCH("1a",'Model output'!E71)), ISNUMBER(SEARCH("1b",'Model output'!E71)), ISNUMBER(SEARCH("X",'Model output'!E71))), IF(ISNUMBER(SEARCH("pN",'Model output'!E71)),IF(OR(ISNUMBER(SEARCH("a",'Model output'!E71)),ISNUMBER(SEARCH("b",'Model output'!E71))),MID(SUBSTITUTE('Model output'!E71," ",""),SEARCH("pN",'Model output'!E71)+2,2),MID(SUBSTITUTE('Model output'!E71," ",""),SEARCH("pN",'Model output'!E71)+2,1)),IF(ISNUMBER(SEARCH("N",'Model output'!E71)),IF(OR(ISNUMBER(SEARCH("a",'Model output'!E71)),ISNUMBER(SEARCH("b",'Model output'!E71))),MID(SUBSTITUTE('Model output'!E71," ",""),SEARCH("N",'Model output'!E71)+1,2),MID(SUBSTITUTE('Model output'!E71," ",""),SEARCH("N",'Model output'!E71)+1,1)),SUBSTITUTE('Model output'!E71," ",""))),"")))</f>
        <v>0</v>
      </c>
      <c r="E72" s="1" t="str">
        <f>IF(OR(ISNUMBER(SEARCH("Not applicable",'Model output'!F71)), ISNUMBER(SEARCH("N/A",'Model output'!F71))),"0",IF(OR(ISNUMBER(SEARCH("0",'Model output'!F71)), ISNUMBER(SEARCH("1",'Model output'!F71)), ISNUMBER(SEARCH("X",'Model output'!F71))), IF(ISNUMBER(SEARCH("pM",'Model output'!F71)),MID(SUBSTITUTE('Model output'!F71," ",""),SEARCH("pM",'Model output'!F71)+2,1),IF(ISNUMBER(SEARCH("M",'Model output'!F71)),MID(SUBSTITUTE('Model output'!F71," ",""),SEARCH("M",'Model output'!F71)+1,1),SUBSTITUTE('Model output'!F71," ",""))),""))</f>
        <v>0</v>
      </c>
      <c r="F72" t="str">
        <f t="shared" si="16"/>
        <v>negative</v>
      </c>
      <c r="G72" t="str">
        <f>IF(OR('Model output'!G71="",AND(ISNUMBER('Model output'!J71),'Model output'!J71&lt;1)),"",IF(OR(ISNUMBER(SEARCH("lateral",'Model output'!G71)),ISNUMBER(SEARCH("cervical",'Model output'!G71)),ISNUMBER(SEARCH("jugular",'Model output'!G71)),ISNUMBER(SEARCH("left neck",'Model output'!G71)),ISNUMBER(SEARCH("left anterior neck",'Model output'!G71)),ISNUMBER(SEARCH("left posterior neck",'Model output'!G71)),ISNUMBER(SEARCH("right neck",'Model output'!G71)),ISNUMBER(SEARCH("right anterior neck",'Model output'!G71)),ISNUMBER(SEARCH("right posterior neck",'Model output'!G71)),AND(ISNUMBER(SEARCH("level",'Model output'!G71)),OR(,ISNUMBER(SEARCH("II",'Model output'!G71)),ISNUMBER(SEARCH("two",'Model output'!G71)),ISNUMBER(SEARCH("2",'Model output'!G71)),ISNUMBER(SEARCH("III",'Model output'!G71)),ISNUMBER(SEARCH("three",'Model output'!G71)),ISNUMBER(SEARCH("3",'Model output'!G71)),ISNUMBER(SEARCH("IV",'Model output'!G71)),ISNUMBER(SEARCH("four",'Model output'!G71)),ISNUMBER(SEARCH("4",'Model output'!G71)),AND(ISNUMBER(SEARCH("V ",'Model output'!G71)),NOT(ISNUMBER(SEARCH("VI",'Model output'!G71)))),ISNUMBER(SEARCH("five",'Model output'!G71)),ISNUMBER(SEARCH("5",'Model output'!G71))))), "lateral", "central"))</f>
        <v/>
      </c>
      <c r="H72" t="str">
        <f>IF('Model output'!H71="","negative", IF('Model output'!H71=" ", "negative", IF(ISNUMBER(SEARCH("lymph node",'Model output'!H71)),"negative","positive")))</f>
        <v>negative</v>
      </c>
      <c r="I72">
        <f>IF('Model output'!I71="","",IF(ISNUMBER('Model output'!I71),'Model output'!I71,1))</f>
        <v>4</v>
      </c>
      <c r="J72">
        <f>IF('Model output'!J71="","",IF(AND(ISNUMBER('Model output'!J71),'Model output'!J71&lt;=I72),'Model output'!J71,IF(ISNUMBER(SEARCH("0/",'Model output'!J71)),0,1)))</f>
        <v>0</v>
      </c>
      <c r="K72" t="str" cm="1">
        <f t="array" ref="K72">IF(COUNT(FIND({0,1,2,3,4,5,6,7,8,9},'Model output'!K71))&gt;0,'Model output'!K71,"")</f>
        <v/>
      </c>
      <c r="L72" s="8" t="str">
        <f t="shared" si="21"/>
        <v/>
      </c>
      <c r="M72" t="str" cm="1">
        <f t="array" ref="M72">IF(L72="","",IF(ISNUMBER(SEARCH("cm",L72)),MAX(VALUE(SUBSTITUTE(_xlfn.FILTERXML("&lt;t&gt;&lt;s&gt;"&amp;SUBSTITUTE(L72,",","&lt;/s&gt;&lt;s&gt;")&amp;"&lt;/s&gt;&lt;/t&gt;","//s"),"cm",""))),MAX(VALUE(SUBSTITUTE(_xlfn.FILTERXML("&lt;t&gt;&lt;s&gt;"&amp;SUBSTITUTE(L72,",","&lt;/s&gt;&lt;s&gt;")&amp;"&lt;/s&gt;&lt;/t&gt;","//s"),"mm","")))/10))</f>
        <v/>
      </c>
      <c r="N72" t="str">
        <f>IF('Model output'!L71="","",'Model output'!L71)</f>
        <v>Papillary carcinoma</v>
      </c>
      <c r="O72" t="str">
        <f>IF('Model output'!M71="","",'Model output'!M71)</f>
        <v>follicular variant</v>
      </c>
      <c r="P72" t="str">
        <f>IF('Model output'!N71="","",'Model output'!N71)</f>
        <v>1.2 cm</v>
      </c>
      <c r="Q72" t="str">
        <f t="shared" si="17"/>
        <v>1.2cm</v>
      </c>
      <c r="R72" cm="1">
        <f t="array" ref="R72">IF(Q72="","",IF(ISNUMBER(SEARCH("cm",Q72)),MAX(VALUE(SUBSTITUTE(_xlfn.FILTERXML("&lt;t&gt;&lt;s&gt;"&amp;SUBSTITUTE(Q72,",","&lt;/s&gt;&lt;s&gt;")&amp;"&lt;/s&gt;&lt;/t&gt;","//s"),"cm",""))),IF(ISNUMBER(SEARCH("mm",Q72)), MAX(VALUE(SUBSTITUTE(_xlfn.FILTERXML("&lt;t&gt;&lt;s&gt;"&amp;SUBSTITUTE(Q72,",","&lt;/s&gt;&lt;s&gt;")&amp;"&lt;/s&gt;&lt;/t&gt;","//s"),"mm","")))/10, MAX(VALUE(_xlfn.FILTERXML("&lt;t&gt;&lt;s&gt;"&amp;SUBSTITUTE(Q72,",","&lt;/s&gt;&lt;s&gt;")&amp;"&lt;/s&gt;&lt;/t&gt;","//s"))))))</f>
        <v>1.2</v>
      </c>
      <c r="S72" t="str">
        <f>IF(OR('Model output'!P71="",ISNUMBER(SEARCH("Not identified", 'Model output'!P71)),ISNUMBER(SEARCH("Absent",'Model output'!P71)),AND(ISNUMBER(SEARCH("No",'Model output'!P71)),NOT(ISNUMBER(SEARCH("diagnostic",'Model output'!P71)))),ISNUMBER(SEARCH("Negative",'Model output'!P71))),"negative","positive")</f>
        <v>negative</v>
      </c>
      <c r="T72">
        <f>IF('Model output'!O71="","",'Model output'!O71)</f>
        <v>1</v>
      </c>
      <c r="U72" t="str">
        <f>IF('Model output'!Q71&lt;&gt;"",'Model output'!Q71,IF('Classification result'!S72="positive",IF(ISNUMBER(SEARCH("single",'Model output'!P71)),1,IF(OR(ISNUMBER(SEARCH("&lt;4",'Model output'!P71)),ISNUMBER(SEARCH("&lt; 4",'Model output'!P71)),ISNUMBER(SEARCH("less than 4",'Model output'!P71))),"&lt;4",IF(OR(ISNUMBER(SEARCH("&gt;4",'Model output'!P71)),ISNUMBER(SEARCH("&gt; 4",'Model output'!P71)),ISNUMBER(SEARCH("4 or more",'Model output'!P71))),"&gt;4",""))),""))</f>
        <v/>
      </c>
      <c r="V72" t="str">
        <f>IF(S72="negative","",IF(OR(ISNUMBER(SEARCH("Focal",'Model output'!P71)),'Classification result'!U72&lt;4,ISNUMBER(SEARCH("Focal",'Classification result'!U72)),ISNUMBER(SEARCH("&lt;4",'Classification result'!U72)),ISNUMBER(SEARCH("&lt; 4",'Classification result'!U72))),"minimal", IF(OR(ISNUMBER(SEARCH("Extensive",'Model output'!P71)),ISNUMBER(SEARCH("Extensive",'Classification result'!U72)),ISNUMBER(SEARCH("&gt;4",'Classification result'!U72)),ISNUMBER(SEARCH("&gt; 4",'Classification result'!U72)),ISNUMBER(SEARCH("4 or more",'Classification result'!U72))),"extensive","")))</f>
        <v/>
      </c>
      <c r="W72" t="str">
        <f>IF(OR('Model output'!R71="",ISNUMBER(SEARCH("Not identified", 'Model output'!R71)),ISNUMBER(SEARCH("Absent",'Model output'!R71)),ISNUMBER(SEARCH("No",'Model output'!R71)),ISNUMBER(SEARCH("Negative",'Model output'!R71)),ISNUMBER(SEARCH("None seen",'Model output'!R71)),ISNUMBER(SEARCH("Free",'Model output'!R71)),ISNUMBER(SEARCH("Cannot be assessed",'Model output'!R71))),"negative","positive")</f>
        <v>positive</v>
      </c>
      <c r="X72" s="15" t="str">
        <f>IF('Model output'!S71="","",'Model output'!S71)</f>
        <v>Not Identified</v>
      </c>
      <c r="Y72" t="str">
        <f>IF(OR('Model output'!S71="",ISNUMBER(SEARCH("Absent",'Model output'!S71)),ISNUMBER(SEARCH("Not identified",'Model output'!S71)),AND(ISNUMBER(SEARCH("No",'Model output'!S71)),NOT(ISNUMBER(SEARCH("carcinoma",'Model output'!S71)))),ISNUMBER(SEARCH("no extension",'Model output'!S71)),ISNUMBER(SEARCH("negative",'Model output'!S71))),"negative",IF(Z72="positive","gETE", "positive"))</f>
        <v>negative</v>
      </c>
      <c r="Z72" t="str">
        <f>IF(OR('Model output'!S71="",ISNUMBER(SEARCH("Absent",'Model output'!S71)),ISNUMBER(SEARCH("Not identified",'Model output'!S71)),ISNUMBER(SEARCH("No",'Model output'!S71)),ISNUMBER(SEARCH("Minimal",'Model output'!S71)),ISNUMBER(SEARCH("negative",'Model output'!S71))),"negative",IF(OR(ISNUMBER(SEARCH("extensive",X72)),ISNUMBER(SEARCH("skeletal muscle",X72)),ISNUMBER(SEARCH("larynx",X72)),ISNUMBER(SEARCH("trachea",X72)),ISNUMBER(SEARCH("esophagus",X72)),ISNUMBER(SEARCH("recurrent laryngeal nerve",X72))),"positive","negative"))</f>
        <v>negative</v>
      </c>
      <c r="AA72" t="str">
        <f>IF('Model output'!T71="","",IF('Model output'!T71="Not mentioned", "No", "Yes"))</f>
        <v/>
      </c>
      <c r="AB72" t="str">
        <f>IF(AA72&lt;&gt;"Yes","",IF(OR('Model output'!U71="",ISNUMBER(SEARCH("Not identified",'Model output'!U71))),"",'Model output'!U71))</f>
        <v/>
      </c>
      <c r="AC72" s="9" t="str">
        <f>IF(OR('Model output'!V71="", AND(ISERROR(SEARCH("Positive",'Model output'!V71)), ISNUMBER(SEARCH("Negative",'Model output'!V71))), ISNUMBER(SEARCH("Uninvolved",'Model output'!V71)), ISNUMBER(SEARCH("Free",'Model output'!V71)), ISNUMBER(SEARCH("1 mm",'Model output'!V71)), ISNUMBER(SEARCH("1.0 mm",'Model output'!V71)), ISNUMBER(SEARCH("0.01 cm",'Model output'!V71)), ISNUMBER(SEARCH("0.1 CM",'Model output'!V71)), ISNUMBER(SEARCH("less than 0.2 mm",'Model output'!V71)), ISNUMBER(SEARCH("less than 0.5 mm",'Model output'!V71)), ISNUMBER(SEARCH("very close",'Model output'!V71)), ISNUMBER(SEARCH("not involved",'Model output'!V71)), ISNUMBER(SEARCH("no involvement",'Model output'!V71)), ISNUMBER(SEARCH("abut",'Model output'!V71)), AND(ISNUMBER(SEARCH("No",'Model output'!V71)),NOT(ISNUMBER(SEARCH("noted",'Model output'!V71))),NOT(ISNUMBER(SEARCH("carcinoma",'Model output'!V71))))), "negative", "positive")</f>
        <v>negative</v>
      </c>
      <c r="AE72" s="30" t="str" cm="1">
        <f t="array" aca="1" ref="AE72" ca="1">IF(OR(AC72="positive",Z72="positive",AND(OR(ISNUMBER(SEARCH("Follicular carcinoma",N72)),ISNUMBER(SEARCH("Follicular thyroid carcinoma",N72))),V72="extensive"),AND(AND(ISNUMBER(J72),J72&gt;0),AND(ISNUMBER(M72),M72&gt;3)),OR(H72="positive",AH72=1)),"high",IF(OR(ISNUMBER(SEARCH("lateral",G72,1)),ISNUMBER(SEARCH("positive",Y72,1)),ISNUMBER(SEARCH("tall",O72,1)),ISNUMBER(SEARCH("hobnail",O72,1)),ISNUMBER(SEARCH("cribriform",O72,1)),ISNUMBER(SEARCH("diffuse",O72,1)),ISNUMBER(SEARCH("columnar",O72,1)),ISNUMBER(SEARCH("solid",O72,1)),ISNUMBER(SEARCH("tall",N72,1)),ISNUMBER(SEARCH("hobnail",N72,1)),ISNUMBER(SEARCH("cribriform",N72,1)),ISNUMBER(SEARCH("diffuse",N72,1)),ISNUMBER(SEARCH("columnar",N72,1)),ISNUMBER(SEARCH("solid",N72,1)),AND(ISNUMBER(SEARCH("papillary",N72,1)),S72="positive"),AND(ISNUMBER(J72),J72&gt;=5,M72=""),AND(AND(ISNUMBER(J72),J72&gt;=5),AND(ISNUMBER(M72),M72&gt;=1)),AND(ISNUMBER(SERACH("papillary",N72)),OR(Y72="positive",Z72="positive"), ISNUMBER(SEARCH("BRAF",AB72)))),"intermediate","low"))</f>
        <v>low</v>
      </c>
      <c r="AF72" s="31" t="str">
        <f t="shared" si="18"/>
        <v>1b</v>
      </c>
      <c r="AG72" s="31" t="str">
        <f t="shared" si="19"/>
        <v>0</v>
      </c>
      <c r="AH72" s="31" t="str">
        <f t="shared" si="22"/>
        <v>0</v>
      </c>
      <c r="AI72" s="36" t="str">
        <f t="shared" si="23"/>
        <v>I</v>
      </c>
      <c r="AJ72" s="30" t="s">
        <v>815</v>
      </c>
      <c r="AK72" s="37" t="s">
        <v>926</v>
      </c>
      <c r="AL72" s="37" t="s">
        <v>927</v>
      </c>
      <c r="AM72" s="37" t="s">
        <v>930</v>
      </c>
      <c r="AN72" s="31" t="s">
        <v>79</v>
      </c>
      <c r="AO72" s="30">
        <f t="shared" ca="1" si="24"/>
        <v>1</v>
      </c>
      <c r="AP72" s="37">
        <f t="shared" si="25"/>
        <v>1</v>
      </c>
      <c r="AQ72" s="37">
        <f t="shared" si="26"/>
        <v>1</v>
      </c>
      <c r="AR72" s="37">
        <f t="shared" si="27"/>
        <v>1</v>
      </c>
      <c r="AS72" s="36">
        <f t="shared" si="20"/>
        <v>1</v>
      </c>
    </row>
    <row r="73" spans="1:45">
      <c r="A73" t="str">
        <f>'Model output'!A72</f>
        <v>TCGA-DJ-A2PY</v>
      </c>
      <c r="B73" s="43">
        <v>46</v>
      </c>
      <c r="C73" s="1" t="str">
        <f>IF(OR(ISNUMBER(SEARCH("0",'Model output'!D72)), ISNUMBER(SEARCH("1",'Model output'!D72)), ISNUMBER(SEARCH("1a",'Model output'!D72)), ISNUMBER(SEARCH("1b",'Model output'!D72)), ISNUMBER(SEARCH("2",'Model output'!D72)), ISNUMBER(SEARCH("3",'Model output'!D72)), ISNUMBER(SEARCH("4a",'Model output'!D72)), ISNUMBER(SEARCH("4b",'Model output'!D72))), IF(ISNUMBER(SEARCH("pT",'Model output'!D72)),IF(OR(ISNUMBER(SEARCH("a",'Model output'!D72)),ISNUMBER(SEARCH("b",'Model output'!D72))),MID(SUBSTITUTE('Model output'!D72," ",""),SEARCH("pT",'Model output'!D72)+2,2),MID(SUBSTITUTE('Model output'!D72," ",""),SEARCH("pT",'Model output'!D72)+2,1)),IF(ISNUMBER(SEARCH("T",'Model output'!D72)),IF(OR(ISNUMBER(SEARCH("a",'Model output'!D72)),ISNUMBER(SEARCH("b",'Model output'!D72))),MID(SUBSTITUTE('Model output'!D72," ",""),SEARCH("T",'Model output'!D72)+1,2),MID(SUBSTITUTE('Model output'!D72," ",""),SEARCH("T",'Model output'!D72)+1,1)),SUBSTITUTE('Model output'!D72," ",""))),"")</f>
        <v>2</v>
      </c>
      <c r="D73" s="1" t="str">
        <f>IF(ISNUMBER(SEARCH("lymph node",'Model output'!E72)),"1", IF(AND('Model output'!E72&lt;&gt;"",ISNUMBER('Model output'!E72),'Model output'!E72&gt;0),"1",IF(OR(ISNUMBER(SEARCH("0",'Model output'!E72)), ISNUMBER(SEARCH("1",'Model output'!E72)), ISNUMBER(SEARCH("1a",'Model output'!E72)), ISNUMBER(SEARCH("1b",'Model output'!E72)), ISNUMBER(SEARCH("X",'Model output'!E72))), IF(ISNUMBER(SEARCH("pN",'Model output'!E72)),IF(OR(ISNUMBER(SEARCH("a",'Model output'!E72)),ISNUMBER(SEARCH("b",'Model output'!E72))),MID(SUBSTITUTE('Model output'!E72," ",""),SEARCH("pN",'Model output'!E72)+2,2),MID(SUBSTITUTE('Model output'!E72," ",""),SEARCH("pN",'Model output'!E72)+2,1)),IF(ISNUMBER(SEARCH("N",'Model output'!E72)),IF(OR(ISNUMBER(SEARCH("a",'Model output'!E72)),ISNUMBER(SEARCH("b",'Model output'!E72))),MID(SUBSTITUTE('Model output'!E72," ",""),SEARCH("N",'Model output'!E72)+1,2),MID(SUBSTITUTE('Model output'!E72," ",""),SEARCH("N",'Model output'!E72)+1,1)),SUBSTITUTE('Model output'!E72," ",""))),"")))</f>
        <v>1a</v>
      </c>
      <c r="E73" s="1" t="str">
        <f>IF(OR(ISNUMBER(SEARCH("Not applicable",'Model output'!F72)), ISNUMBER(SEARCH("N/A",'Model output'!F72))),"0",IF(OR(ISNUMBER(SEARCH("0",'Model output'!F72)), ISNUMBER(SEARCH("1",'Model output'!F72)), ISNUMBER(SEARCH("X",'Model output'!F72))), IF(ISNUMBER(SEARCH("pM",'Model output'!F72)),MID(SUBSTITUTE('Model output'!F72," ",""),SEARCH("pM",'Model output'!F72)+2,1),IF(ISNUMBER(SEARCH("M",'Model output'!F72)),MID(SUBSTITUTE('Model output'!F72," ",""),SEARCH("M",'Model output'!F72)+1,1),SUBSTITUTE('Model output'!F72," ",""))),""))</f>
        <v>0</v>
      </c>
      <c r="F73" t="str">
        <f t="shared" si="16"/>
        <v>positive</v>
      </c>
      <c r="G73" t="str">
        <f>IF(OR('Model output'!G72="",AND(ISNUMBER('Model output'!J72),'Model output'!J72&lt;1)),"",IF(OR(ISNUMBER(SEARCH("lateral",'Model output'!G72)),ISNUMBER(SEARCH("cervical",'Model output'!G72)),ISNUMBER(SEARCH("jugular",'Model output'!G72)),ISNUMBER(SEARCH("left neck",'Model output'!G72)),ISNUMBER(SEARCH("left anterior neck",'Model output'!G72)),ISNUMBER(SEARCH("left posterior neck",'Model output'!G72)),ISNUMBER(SEARCH("right neck",'Model output'!G72)),ISNUMBER(SEARCH("right anterior neck",'Model output'!G72)),ISNUMBER(SEARCH("right posterior neck",'Model output'!G72)),AND(ISNUMBER(SEARCH("level",'Model output'!G72)),OR(,ISNUMBER(SEARCH("II",'Model output'!G72)),ISNUMBER(SEARCH("two",'Model output'!G72)),ISNUMBER(SEARCH("2",'Model output'!G72)),ISNUMBER(SEARCH("III",'Model output'!G72)),ISNUMBER(SEARCH("three",'Model output'!G72)),ISNUMBER(SEARCH("3",'Model output'!G72)),ISNUMBER(SEARCH("IV",'Model output'!G72)),ISNUMBER(SEARCH("four",'Model output'!G72)),ISNUMBER(SEARCH("4",'Model output'!G72)),AND(ISNUMBER(SEARCH("V ",'Model output'!G72)),NOT(ISNUMBER(SEARCH("VI",'Model output'!G72)))),ISNUMBER(SEARCH("five",'Model output'!G72)),ISNUMBER(SEARCH("5",'Model output'!G72))))), "lateral", "central"))</f>
        <v>central</v>
      </c>
      <c r="H73" t="str">
        <f>IF('Model output'!H72="","negative", IF('Model output'!H72=" ", "negative", IF(ISNUMBER(SEARCH("lymph node",'Model output'!H72)),"negative","positive")))</f>
        <v>negative</v>
      </c>
      <c r="I73">
        <f>IF('Model output'!I72="","",IF(ISNUMBER('Model output'!I72),'Model output'!I72,1))</f>
        <v>9</v>
      </c>
      <c r="J73">
        <f>IF('Model output'!J72="","",IF(AND(ISNUMBER('Model output'!J72),'Model output'!J72&lt;=I73),'Model output'!J72,IF(ISNUMBER(SEARCH("0/",'Model output'!J72)),0,1)))</f>
        <v>1</v>
      </c>
      <c r="K73" t="str" cm="1">
        <f t="array" ref="K73">IF(COUNT(FIND({0,1,2,3,4,5,6,7,8,9},'Model output'!K72))&gt;0,'Model output'!K72,"")</f>
        <v>0.3cm</v>
      </c>
      <c r="L73" s="8" t="str">
        <f t="shared" si="21"/>
        <v>0.3cm</v>
      </c>
      <c r="M73" cm="1">
        <f t="array" ref="M73">IF(L73="","",IF(ISNUMBER(SEARCH("cm",L73)),MAX(VALUE(SUBSTITUTE(_xlfn.FILTERXML("&lt;t&gt;&lt;s&gt;"&amp;SUBSTITUTE(L73,",","&lt;/s&gt;&lt;s&gt;")&amp;"&lt;/s&gt;&lt;/t&gt;","//s"),"cm",""))),MAX(VALUE(SUBSTITUTE(_xlfn.FILTERXML("&lt;t&gt;&lt;s&gt;"&amp;SUBSTITUTE(L73,",","&lt;/s&gt;&lt;s&gt;")&amp;"&lt;/s&gt;&lt;/t&gt;","//s"),"mm","")))/10))</f>
        <v>0.3</v>
      </c>
      <c r="N73" t="str">
        <f>IF('Model output'!L72="","",'Model output'!L72)</f>
        <v>Papillary</v>
      </c>
      <c r="O73" t="str">
        <f>IF('Model output'!M72="","",'Model output'!M72)</f>
        <v>classical type with tall cell features</v>
      </c>
      <c r="P73" t="str">
        <f>IF('Model output'!N72="","",'Model output'!N72)</f>
        <v>2.5 cm</v>
      </c>
      <c r="Q73" t="str">
        <f t="shared" si="17"/>
        <v>2.5cm</v>
      </c>
      <c r="R73" cm="1">
        <f t="array" ref="R73">IF(Q73="","",IF(ISNUMBER(SEARCH("cm",Q73)),MAX(VALUE(SUBSTITUTE(_xlfn.FILTERXML("&lt;t&gt;&lt;s&gt;"&amp;SUBSTITUTE(Q73,",","&lt;/s&gt;&lt;s&gt;")&amp;"&lt;/s&gt;&lt;/t&gt;","//s"),"cm",""))),IF(ISNUMBER(SEARCH("mm",Q73)), MAX(VALUE(SUBSTITUTE(_xlfn.FILTERXML("&lt;t&gt;&lt;s&gt;"&amp;SUBSTITUTE(Q73,",","&lt;/s&gt;&lt;s&gt;")&amp;"&lt;/s&gt;&lt;/t&gt;","//s"),"mm","")))/10, MAX(VALUE(_xlfn.FILTERXML("&lt;t&gt;&lt;s&gt;"&amp;SUBSTITUTE(Q73,",","&lt;/s&gt;&lt;s&gt;")&amp;"&lt;/s&gt;&lt;/t&gt;","//s"))))))</f>
        <v>2.5</v>
      </c>
      <c r="S73" t="str">
        <f>IF(OR('Model output'!P72="",ISNUMBER(SEARCH("Not identified", 'Model output'!P72)),ISNUMBER(SEARCH("Absent",'Model output'!P72)),AND(ISNUMBER(SEARCH("No",'Model output'!P72)),NOT(ISNUMBER(SEARCH("diagnostic",'Model output'!P72)))),ISNUMBER(SEARCH("Negative",'Model output'!P72))),"negative","positive")</f>
        <v>negative</v>
      </c>
      <c r="T73">
        <f>IF('Model output'!O72="","",'Model output'!O72)</f>
        <v>6</v>
      </c>
      <c r="U73" t="str">
        <f>IF('Model output'!Q72&lt;&gt;"",'Model output'!Q72,IF('Classification result'!S73="positive",IF(ISNUMBER(SEARCH("single",'Model output'!P72)),1,IF(OR(ISNUMBER(SEARCH("&lt;4",'Model output'!P72)),ISNUMBER(SEARCH("&lt; 4",'Model output'!P72)),ISNUMBER(SEARCH("less than 4",'Model output'!P72))),"&lt;4",IF(OR(ISNUMBER(SEARCH("&gt;4",'Model output'!P72)),ISNUMBER(SEARCH("&gt; 4",'Model output'!P72)),ISNUMBER(SEARCH("4 or more",'Model output'!P72))),"&gt;4",""))),""))</f>
        <v/>
      </c>
      <c r="V73" t="str">
        <f>IF(S73="negative","",IF(OR(ISNUMBER(SEARCH("Focal",'Model output'!P72)),'Classification result'!U73&lt;4,ISNUMBER(SEARCH("Focal",'Classification result'!U73)),ISNUMBER(SEARCH("&lt;4",'Classification result'!U73)),ISNUMBER(SEARCH("&lt; 4",'Classification result'!U73))),"minimal", IF(OR(ISNUMBER(SEARCH("Extensive",'Model output'!P72)),ISNUMBER(SEARCH("Extensive",'Classification result'!U73)),ISNUMBER(SEARCH("&gt;4",'Classification result'!U73)),ISNUMBER(SEARCH("&gt; 4",'Classification result'!U73)),ISNUMBER(SEARCH("4 or more",'Classification result'!U73))),"extensive","")))</f>
        <v/>
      </c>
      <c r="W73" t="str">
        <f>IF(OR('Model output'!R72="",ISNUMBER(SEARCH("Not identified", 'Model output'!R72)),ISNUMBER(SEARCH("Absent",'Model output'!R72)),ISNUMBER(SEARCH("No",'Model output'!R72)),ISNUMBER(SEARCH("Negative",'Model output'!R72)),ISNUMBER(SEARCH("None seen",'Model output'!R72)),ISNUMBER(SEARCH("Free",'Model output'!R72)),ISNUMBER(SEARCH("Cannot be assessed",'Model output'!R72))),"negative","positive")</f>
        <v>positive</v>
      </c>
      <c r="X73" s="15" t="str">
        <f>IF('Model output'!S72="","",'Model output'!S72)</f>
        <v>Invades:perithyroidal soft tissue</v>
      </c>
      <c r="Y73" t="str">
        <f>IF(OR('Model output'!S72="",ISNUMBER(SEARCH("Absent",'Model output'!S72)),ISNUMBER(SEARCH("Not identified",'Model output'!S72)),AND(ISNUMBER(SEARCH("No",'Model output'!S72)),NOT(ISNUMBER(SEARCH("carcinoma",'Model output'!S72)))),ISNUMBER(SEARCH("no extension",'Model output'!S72)),ISNUMBER(SEARCH("negative",'Model output'!S72))),"negative",IF(Z73="positive","gETE", "positive"))</f>
        <v>positive</v>
      </c>
      <c r="Z73" t="str">
        <f>IF(OR('Model output'!S72="",ISNUMBER(SEARCH("Absent",'Model output'!S72)),ISNUMBER(SEARCH("Not identified",'Model output'!S72)),ISNUMBER(SEARCH("No",'Model output'!S72)),ISNUMBER(SEARCH("Minimal",'Model output'!S72)),ISNUMBER(SEARCH("negative",'Model output'!S72))),"negative",IF(OR(ISNUMBER(SEARCH("extensive",X73)),ISNUMBER(SEARCH("skeletal muscle",X73)),ISNUMBER(SEARCH("larynx",X73)),ISNUMBER(SEARCH("trachea",X73)),ISNUMBER(SEARCH("esophagus",X73)),ISNUMBER(SEARCH("recurrent laryngeal nerve",X73))),"positive","negative"))</f>
        <v>negative</v>
      </c>
      <c r="AA73" t="str">
        <f>IF('Model output'!T72="","",IF('Model output'!T72="Not mentioned", "No", "Yes"))</f>
        <v/>
      </c>
      <c r="AB73" t="str">
        <f>IF(AA73&lt;&gt;"Yes","",IF(OR('Model output'!U72="",ISNUMBER(SEARCH("Not identified",'Model output'!U72))),"",'Model output'!U72))</f>
        <v/>
      </c>
      <c r="AC73" s="9" t="str">
        <f>IF(OR('Model output'!V72="", AND(ISERROR(SEARCH("Positive",'Model output'!V72)), ISNUMBER(SEARCH("Negative",'Model output'!V72))), ISNUMBER(SEARCH("Uninvolved",'Model output'!V72)), ISNUMBER(SEARCH("Free",'Model output'!V72)), ISNUMBER(SEARCH("1 mm",'Model output'!V72)), ISNUMBER(SEARCH("1.0 mm",'Model output'!V72)), ISNUMBER(SEARCH("0.01 cm",'Model output'!V72)), ISNUMBER(SEARCH("0.1 CM",'Model output'!V72)), ISNUMBER(SEARCH("less than 0.2 mm",'Model output'!V72)), ISNUMBER(SEARCH("less than 0.5 mm",'Model output'!V72)), ISNUMBER(SEARCH("very close",'Model output'!V72)), ISNUMBER(SEARCH("not involved",'Model output'!V72)), ISNUMBER(SEARCH("no involvement",'Model output'!V72)), ISNUMBER(SEARCH("abut",'Model output'!V72)), AND(ISNUMBER(SEARCH("No",'Model output'!V72)),NOT(ISNUMBER(SEARCH("noted",'Model output'!V72))),NOT(ISNUMBER(SEARCH("carcinoma",'Model output'!V72))))), "negative", "positive")</f>
        <v>negative</v>
      </c>
      <c r="AE73" s="30" t="str" cm="1">
        <f t="array" aca="1" ref="AE73" ca="1">IF(OR(AC73="positive",Z73="positive",AND(OR(ISNUMBER(SEARCH("Follicular carcinoma",N73)),ISNUMBER(SEARCH("Follicular thyroid carcinoma",N73))),V73="extensive"),AND(AND(ISNUMBER(J73),J73&gt;0),AND(ISNUMBER(M73),M73&gt;3)),OR(H73="positive",AH73=1)),"high",IF(OR(ISNUMBER(SEARCH("lateral",G73,1)),ISNUMBER(SEARCH("positive",Y73,1)),ISNUMBER(SEARCH("tall",O73,1)),ISNUMBER(SEARCH("hobnail",O73,1)),ISNUMBER(SEARCH("cribriform",O73,1)),ISNUMBER(SEARCH("diffuse",O73,1)),ISNUMBER(SEARCH("columnar",O73,1)),ISNUMBER(SEARCH("solid",O73,1)),ISNUMBER(SEARCH("tall",N73,1)),ISNUMBER(SEARCH("hobnail",N73,1)),ISNUMBER(SEARCH("cribriform",N73,1)),ISNUMBER(SEARCH("diffuse",N73,1)),ISNUMBER(SEARCH("columnar",N73,1)),ISNUMBER(SEARCH("solid",N73,1)),AND(ISNUMBER(SEARCH("papillary",N73,1)),S73="positive"),AND(ISNUMBER(J73),J73&gt;=5,M73=""),AND(AND(ISNUMBER(J73),J73&gt;=5),AND(ISNUMBER(M73),M73&gt;=1)),AND(ISNUMBER(SERACH("papillary",N73)),OR(Y73="positive",Z73="positive"), ISNUMBER(SEARCH("BRAF",AB73)))),"intermediate","low"))</f>
        <v>intermediate</v>
      </c>
      <c r="AF73" s="31" t="str">
        <f t="shared" si="18"/>
        <v>2</v>
      </c>
      <c r="AG73" s="31" t="str">
        <f t="shared" si="19"/>
        <v>1a</v>
      </c>
      <c r="AH73" s="31" t="str">
        <f t="shared" si="22"/>
        <v>0</v>
      </c>
      <c r="AI73" s="36" t="str">
        <f t="shared" si="23"/>
        <v>I</v>
      </c>
      <c r="AJ73" s="30" t="s">
        <v>816</v>
      </c>
      <c r="AK73" s="37" t="s">
        <v>929</v>
      </c>
      <c r="AL73" s="37" t="s">
        <v>931</v>
      </c>
      <c r="AM73" s="37" t="s">
        <v>930</v>
      </c>
      <c r="AN73" s="31" t="s">
        <v>79</v>
      </c>
      <c r="AO73" s="30">
        <f t="shared" ca="1" si="24"/>
        <v>1</v>
      </c>
      <c r="AP73" s="37">
        <f t="shared" si="25"/>
        <v>1</v>
      </c>
      <c r="AQ73" s="37">
        <f t="shared" si="26"/>
        <v>1</v>
      </c>
      <c r="AR73" s="37">
        <f t="shared" si="27"/>
        <v>1</v>
      </c>
      <c r="AS73" s="36">
        <f t="shared" si="20"/>
        <v>1</v>
      </c>
    </row>
    <row r="74" spans="1:45">
      <c r="A74" t="str">
        <f>'Model output'!A73</f>
        <v>TCGA-DJ-A2PZ</v>
      </c>
      <c r="B74" s="43">
        <v>63</v>
      </c>
      <c r="C74" s="1" t="str">
        <f>IF(OR(ISNUMBER(SEARCH("0",'Model output'!D73)), ISNUMBER(SEARCH("1",'Model output'!D73)), ISNUMBER(SEARCH("1a",'Model output'!D73)), ISNUMBER(SEARCH("1b",'Model output'!D73)), ISNUMBER(SEARCH("2",'Model output'!D73)), ISNUMBER(SEARCH("3",'Model output'!D73)), ISNUMBER(SEARCH("4a",'Model output'!D73)), ISNUMBER(SEARCH("4b",'Model output'!D73))), IF(ISNUMBER(SEARCH("pT",'Model output'!D73)),IF(OR(ISNUMBER(SEARCH("a",'Model output'!D73)),ISNUMBER(SEARCH("b",'Model output'!D73))),MID(SUBSTITUTE('Model output'!D73," ",""),SEARCH("pT",'Model output'!D73)+2,2),MID(SUBSTITUTE('Model output'!D73," ",""),SEARCH("pT",'Model output'!D73)+2,1)),IF(ISNUMBER(SEARCH("T",'Model output'!D73)),IF(OR(ISNUMBER(SEARCH("a",'Model output'!D73)),ISNUMBER(SEARCH("b",'Model output'!D73))),MID(SUBSTITUTE('Model output'!D73," ",""),SEARCH("T",'Model output'!D73)+1,2),MID(SUBSTITUTE('Model output'!D73," ",""),SEARCH("T",'Model output'!D73)+1,1)),SUBSTITUTE('Model output'!D73," ",""))),"")</f>
        <v>2</v>
      </c>
      <c r="D74" s="1" t="str">
        <f>IF(ISNUMBER(SEARCH("lymph node",'Model output'!E73)),"1", IF(AND('Model output'!E73&lt;&gt;"",ISNUMBER('Model output'!E73),'Model output'!E73&gt;0),"1",IF(OR(ISNUMBER(SEARCH("0",'Model output'!E73)), ISNUMBER(SEARCH("1",'Model output'!E73)), ISNUMBER(SEARCH("1a",'Model output'!E73)), ISNUMBER(SEARCH("1b",'Model output'!E73)), ISNUMBER(SEARCH("X",'Model output'!E73))), IF(ISNUMBER(SEARCH("pN",'Model output'!E73)),IF(OR(ISNUMBER(SEARCH("a",'Model output'!E73)),ISNUMBER(SEARCH("b",'Model output'!E73))),MID(SUBSTITUTE('Model output'!E73," ",""),SEARCH("pN",'Model output'!E73)+2,2),MID(SUBSTITUTE('Model output'!E73," ",""),SEARCH("pN",'Model output'!E73)+2,1)),IF(ISNUMBER(SEARCH("N",'Model output'!E73)),IF(OR(ISNUMBER(SEARCH("a",'Model output'!E73)),ISNUMBER(SEARCH("b",'Model output'!E73))),MID(SUBSTITUTE('Model output'!E73," ",""),SEARCH("N",'Model output'!E73)+1,2),MID(SUBSTITUTE('Model output'!E73," ",""),SEARCH("N",'Model output'!E73)+1,1)),SUBSTITUTE('Model output'!E73," ",""))),"")))</f>
        <v>X</v>
      </c>
      <c r="E74" s="1" t="str">
        <f>IF(OR(ISNUMBER(SEARCH("Not applicable",'Model output'!F73)), ISNUMBER(SEARCH("N/A",'Model output'!F73))),"0",IF(OR(ISNUMBER(SEARCH("0",'Model output'!F73)), ISNUMBER(SEARCH("1",'Model output'!F73)), ISNUMBER(SEARCH("X",'Model output'!F73))), IF(ISNUMBER(SEARCH("pM",'Model output'!F73)),MID(SUBSTITUTE('Model output'!F73," ",""),SEARCH("pM",'Model output'!F73)+2,1),IF(ISNUMBER(SEARCH("M",'Model output'!F73)),MID(SUBSTITUTE('Model output'!F73," ",""),SEARCH("M",'Model output'!F73)+1,1),SUBSTITUTE('Model output'!F73," ",""))),""))</f>
        <v>X</v>
      </c>
      <c r="F74" t="str">
        <f t="shared" si="16"/>
        <v>negative</v>
      </c>
      <c r="G74" t="str">
        <f>IF(OR('Model output'!G73="",AND(ISNUMBER('Model output'!J73),'Model output'!J73&lt;1)),"",IF(OR(ISNUMBER(SEARCH("lateral",'Model output'!G73)),ISNUMBER(SEARCH("cervical",'Model output'!G73)),ISNUMBER(SEARCH("jugular",'Model output'!G73)),ISNUMBER(SEARCH("left neck",'Model output'!G73)),ISNUMBER(SEARCH("left anterior neck",'Model output'!G73)),ISNUMBER(SEARCH("left posterior neck",'Model output'!G73)),ISNUMBER(SEARCH("right neck",'Model output'!G73)),ISNUMBER(SEARCH("right anterior neck",'Model output'!G73)),ISNUMBER(SEARCH("right posterior neck",'Model output'!G73)),AND(ISNUMBER(SEARCH("level",'Model output'!G73)),OR(,ISNUMBER(SEARCH("II",'Model output'!G73)),ISNUMBER(SEARCH("two",'Model output'!G73)),ISNUMBER(SEARCH("2",'Model output'!G73)),ISNUMBER(SEARCH("III",'Model output'!G73)),ISNUMBER(SEARCH("three",'Model output'!G73)),ISNUMBER(SEARCH("3",'Model output'!G73)),ISNUMBER(SEARCH("IV",'Model output'!G73)),ISNUMBER(SEARCH("four",'Model output'!G73)),ISNUMBER(SEARCH("4",'Model output'!G73)),AND(ISNUMBER(SEARCH("V ",'Model output'!G73)),NOT(ISNUMBER(SEARCH("VI",'Model output'!G73)))),ISNUMBER(SEARCH("five",'Model output'!G73)),ISNUMBER(SEARCH("5",'Model output'!G73))))), "lateral", "central"))</f>
        <v/>
      </c>
      <c r="H74" t="str">
        <f>IF('Model output'!H73="","negative", IF('Model output'!H73=" ", "negative", IF(ISNUMBER(SEARCH("lymph node",'Model output'!H73)),"negative","positive")))</f>
        <v>negative</v>
      </c>
      <c r="I74">
        <f>IF('Model output'!I73="","",IF(ISNUMBER('Model output'!I73),'Model output'!I73,1))</f>
        <v>1</v>
      </c>
      <c r="J74">
        <f>IF('Model output'!J73="","",IF(AND(ISNUMBER('Model output'!J73),'Model output'!J73&lt;=I74),'Model output'!J73,IF(ISNUMBER(SEARCH("0/",'Model output'!J73)),0,1)))</f>
        <v>0</v>
      </c>
      <c r="K74" t="str" cm="1">
        <f t="array" ref="K74">IF(COUNT(FIND({0,1,2,3,4,5,6,7,8,9},'Model output'!K73))&gt;0,'Model output'!K73,"")</f>
        <v/>
      </c>
      <c r="L74" s="8" t="str">
        <f t="shared" si="21"/>
        <v/>
      </c>
      <c r="M74" t="str" cm="1">
        <f t="array" ref="M74">IF(L74="","",IF(ISNUMBER(SEARCH("cm",L74)),MAX(VALUE(SUBSTITUTE(_xlfn.FILTERXML("&lt;t&gt;&lt;s&gt;"&amp;SUBSTITUTE(L74,",","&lt;/s&gt;&lt;s&gt;")&amp;"&lt;/s&gt;&lt;/t&gt;","//s"),"cm",""))),MAX(VALUE(SUBSTITUTE(_xlfn.FILTERXML("&lt;t&gt;&lt;s&gt;"&amp;SUBSTITUTE(L74,",","&lt;/s&gt;&lt;s&gt;")&amp;"&lt;/s&gt;&lt;/t&gt;","//s"),"mm","")))/10))</f>
        <v/>
      </c>
      <c r="N74" t="str">
        <f>IF('Model output'!L73="","",'Model output'!L73)</f>
        <v>Papillary</v>
      </c>
      <c r="O74" t="str">
        <f>IF('Model output'!M73="","",'Model output'!M73)</f>
        <v>classical</v>
      </c>
      <c r="P74" t="str">
        <f>IF('Model output'!N73="","",'Model output'!N73)</f>
        <v>1.7 cm</v>
      </c>
      <c r="Q74" t="str">
        <f t="shared" si="17"/>
        <v>1.7cm</v>
      </c>
      <c r="R74" cm="1">
        <f t="array" ref="R74">IF(Q74="","",IF(ISNUMBER(SEARCH("cm",Q74)),MAX(VALUE(SUBSTITUTE(_xlfn.FILTERXML("&lt;t&gt;&lt;s&gt;"&amp;SUBSTITUTE(Q74,",","&lt;/s&gt;&lt;s&gt;")&amp;"&lt;/s&gt;&lt;/t&gt;","//s"),"cm",""))),IF(ISNUMBER(SEARCH("mm",Q74)), MAX(VALUE(SUBSTITUTE(_xlfn.FILTERXML("&lt;t&gt;&lt;s&gt;"&amp;SUBSTITUTE(Q74,",","&lt;/s&gt;&lt;s&gt;")&amp;"&lt;/s&gt;&lt;/t&gt;","//s"),"mm","")))/10, MAX(VALUE(_xlfn.FILTERXML("&lt;t&gt;&lt;s&gt;"&amp;SUBSTITUTE(Q74,",","&lt;/s&gt;&lt;s&gt;")&amp;"&lt;/s&gt;&lt;/t&gt;","//s"))))))</f>
        <v>1.7</v>
      </c>
      <c r="S74" t="str">
        <f>IF(OR('Model output'!P73="",ISNUMBER(SEARCH("Not identified", 'Model output'!P73)),ISNUMBER(SEARCH("Absent",'Model output'!P73)),AND(ISNUMBER(SEARCH("No",'Model output'!P73)),NOT(ISNUMBER(SEARCH("diagnostic",'Model output'!P73)))),ISNUMBER(SEARCH("Negative",'Model output'!P73))),"negative","positive")</f>
        <v>negative</v>
      </c>
      <c r="T74">
        <f>IF('Model output'!O73="","",'Model output'!O73)</f>
        <v>1</v>
      </c>
      <c r="U74" t="str">
        <f>IF('Model output'!Q73&lt;&gt;"",'Model output'!Q73,IF('Classification result'!S74="positive",IF(ISNUMBER(SEARCH("single",'Model output'!P73)),1,IF(OR(ISNUMBER(SEARCH("&lt;4",'Model output'!P73)),ISNUMBER(SEARCH("&lt; 4",'Model output'!P73)),ISNUMBER(SEARCH("less than 4",'Model output'!P73))),"&lt;4",IF(OR(ISNUMBER(SEARCH("&gt;4",'Model output'!P73)),ISNUMBER(SEARCH("&gt; 4",'Model output'!P73)),ISNUMBER(SEARCH("4 or more",'Model output'!P73))),"&gt;4",""))),""))</f>
        <v/>
      </c>
      <c r="V74" t="str">
        <f>IF(S74="negative","",IF(OR(ISNUMBER(SEARCH("Focal",'Model output'!P73)),'Classification result'!U74&lt;4,ISNUMBER(SEARCH("Focal",'Classification result'!U74)),ISNUMBER(SEARCH("&lt;4",'Classification result'!U74)),ISNUMBER(SEARCH("&lt; 4",'Classification result'!U74))),"minimal", IF(OR(ISNUMBER(SEARCH("Extensive",'Model output'!P73)),ISNUMBER(SEARCH("Extensive",'Classification result'!U74)),ISNUMBER(SEARCH("&gt;4",'Classification result'!U74)),ISNUMBER(SEARCH("&gt; 4",'Classification result'!U74)),ISNUMBER(SEARCH("4 or more",'Classification result'!U74))),"extensive","")))</f>
        <v/>
      </c>
      <c r="W74" t="str">
        <f>IF(OR('Model output'!R73="",ISNUMBER(SEARCH("Not identified", 'Model output'!R73)),ISNUMBER(SEARCH("Absent",'Model output'!R73)),ISNUMBER(SEARCH("No",'Model output'!R73)),ISNUMBER(SEARCH("Negative",'Model output'!R73)),ISNUMBER(SEARCH("None seen",'Model output'!R73)),ISNUMBER(SEARCH("Free",'Model output'!R73)),ISNUMBER(SEARCH("Cannot be assessed",'Model output'!R73))),"negative","positive")</f>
        <v>positive</v>
      </c>
      <c r="X74" s="15" t="str">
        <f>IF('Model output'!S73="","",'Model output'!S73)</f>
        <v>Invades:extrathyroidal adipose tissue, Focal</v>
      </c>
      <c r="Y74" t="str">
        <f>IF(OR('Model output'!S73="",ISNUMBER(SEARCH("Absent",'Model output'!S73)),ISNUMBER(SEARCH("Not identified",'Model output'!S73)),AND(ISNUMBER(SEARCH("No",'Model output'!S73)),NOT(ISNUMBER(SEARCH("carcinoma",'Model output'!S73)))),ISNUMBER(SEARCH("no extension",'Model output'!S73)),ISNUMBER(SEARCH("negative",'Model output'!S73))),"negative",IF(Z74="positive","gETE", "positive"))</f>
        <v>positive</v>
      </c>
      <c r="Z74" t="str">
        <f>IF(OR('Model output'!S73="",ISNUMBER(SEARCH("Absent",'Model output'!S73)),ISNUMBER(SEARCH("Not identified",'Model output'!S73)),ISNUMBER(SEARCH("No",'Model output'!S73)),ISNUMBER(SEARCH("Minimal",'Model output'!S73)),ISNUMBER(SEARCH("negative",'Model output'!S73))),"negative",IF(OR(ISNUMBER(SEARCH("extensive",X74)),ISNUMBER(SEARCH("skeletal muscle",X74)),ISNUMBER(SEARCH("larynx",X74)),ISNUMBER(SEARCH("trachea",X74)),ISNUMBER(SEARCH("esophagus",X74)),ISNUMBER(SEARCH("recurrent laryngeal nerve",X74))),"positive","negative"))</f>
        <v>negative</v>
      </c>
      <c r="AA74" t="str">
        <f>IF('Model output'!T73="","",IF('Model output'!T73="Not mentioned", "No", "Yes"))</f>
        <v/>
      </c>
      <c r="AB74" t="str">
        <f>IF(AA74&lt;&gt;"Yes","",IF(OR('Model output'!U73="",ISNUMBER(SEARCH("Not identified",'Model output'!U73))),"",'Model output'!U73))</f>
        <v/>
      </c>
      <c r="AC74" s="9" t="str">
        <f>IF(OR('Model output'!V73="", AND(ISERROR(SEARCH("Positive",'Model output'!V73)), ISNUMBER(SEARCH("Negative",'Model output'!V73))), ISNUMBER(SEARCH("Uninvolved",'Model output'!V73)), ISNUMBER(SEARCH("Free",'Model output'!V73)), ISNUMBER(SEARCH("1 mm",'Model output'!V73)), ISNUMBER(SEARCH("1.0 mm",'Model output'!V73)), ISNUMBER(SEARCH("0.01 cm",'Model output'!V73)), ISNUMBER(SEARCH("0.1 CM",'Model output'!V73)), ISNUMBER(SEARCH("less than 0.2 mm",'Model output'!V73)), ISNUMBER(SEARCH("less than 0.5 mm",'Model output'!V73)), ISNUMBER(SEARCH("very close",'Model output'!V73)), ISNUMBER(SEARCH("not involved",'Model output'!V73)), ISNUMBER(SEARCH("no involvement",'Model output'!V73)), ISNUMBER(SEARCH("abut",'Model output'!V73)), AND(ISNUMBER(SEARCH("No",'Model output'!V73)),NOT(ISNUMBER(SEARCH("noted",'Model output'!V73))),NOT(ISNUMBER(SEARCH("carcinoma",'Model output'!V73))))), "negative", "positive")</f>
        <v>negative</v>
      </c>
      <c r="AE74" s="30" t="str" cm="1">
        <f t="array" aca="1" ref="AE74" ca="1">IF(OR(AC74="positive",Z74="positive",AND(OR(ISNUMBER(SEARCH("Follicular carcinoma",N74)),ISNUMBER(SEARCH("Follicular thyroid carcinoma",N74))),V74="extensive"),AND(AND(ISNUMBER(J74),J74&gt;0),AND(ISNUMBER(M74),M74&gt;3)),OR(H74="positive",AH74=1)),"high",IF(OR(ISNUMBER(SEARCH("lateral",G74,1)),ISNUMBER(SEARCH("positive",Y74,1)),ISNUMBER(SEARCH("tall",O74,1)),ISNUMBER(SEARCH("hobnail",O74,1)),ISNUMBER(SEARCH("cribriform",O74,1)),ISNUMBER(SEARCH("diffuse",O74,1)),ISNUMBER(SEARCH("columnar",O74,1)),ISNUMBER(SEARCH("solid",O74,1)),ISNUMBER(SEARCH("tall",N74,1)),ISNUMBER(SEARCH("hobnail",N74,1)),ISNUMBER(SEARCH("cribriform",N74,1)),ISNUMBER(SEARCH("diffuse",N74,1)),ISNUMBER(SEARCH("columnar",N74,1)),ISNUMBER(SEARCH("solid",N74,1)),AND(ISNUMBER(SEARCH("papillary",N74,1)),S74="positive"),AND(ISNUMBER(J74),J74&gt;=5,M74=""),AND(AND(ISNUMBER(J74),J74&gt;=5),AND(ISNUMBER(M74),M74&gt;=1)),AND(ISNUMBER(SERACH("papillary",N74)),OR(Y74="positive",Z74="positive"), ISNUMBER(SEARCH("BRAF",AB74)))),"intermediate","low"))</f>
        <v>intermediate</v>
      </c>
      <c r="AF74" s="31" t="str">
        <f t="shared" si="18"/>
        <v>1b</v>
      </c>
      <c r="AG74" s="31" t="str">
        <f t="shared" si="19"/>
        <v>0</v>
      </c>
      <c r="AH74" s="31" t="str">
        <f t="shared" si="22"/>
        <v>0</v>
      </c>
      <c r="AI74" s="36" t="str">
        <f t="shared" si="23"/>
        <v>I</v>
      </c>
      <c r="AJ74" s="30" t="s">
        <v>816</v>
      </c>
      <c r="AK74" s="37" t="s">
        <v>926</v>
      </c>
      <c r="AL74" s="37" t="s">
        <v>927</v>
      </c>
      <c r="AM74" s="37" t="s">
        <v>930</v>
      </c>
      <c r="AN74" s="31" t="s">
        <v>79</v>
      </c>
      <c r="AO74" s="30">
        <f t="shared" ca="1" si="24"/>
        <v>1</v>
      </c>
      <c r="AP74" s="37">
        <f t="shared" si="25"/>
        <v>1</v>
      </c>
      <c r="AQ74" s="37">
        <f t="shared" si="26"/>
        <v>1</v>
      </c>
      <c r="AR74" s="37">
        <f t="shared" si="27"/>
        <v>1</v>
      </c>
      <c r="AS74" s="36">
        <f t="shared" si="20"/>
        <v>1</v>
      </c>
    </row>
    <row r="75" spans="1:45">
      <c r="A75" t="str">
        <f>'Model output'!A74</f>
        <v>TCGA-DJ-A2Q0</v>
      </c>
      <c r="B75" s="43">
        <v>57</v>
      </c>
      <c r="C75" s="1" t="str">
        <f>IF(OR(ISNUMBER(SEARCH("0",'Model output'!D74)), ISNUMBER(SEARCH("1",'Model output'!D74)), ISNUMBER(SEARCH("1a",'Model output'!D74)), ISNUMBER(SEARCH("1b",'Model output'!D74)), ISNUMBER(SEARCH("2",'Model output'!D74)), ISNUMBER(SEARCH("3",'Model output'!D74)), ISNUMBER(SEARCH("4a",'Model output'!D74)), ISNUMBER(SEARCH("4b",'Model output'!D74))), IF(ISNUMBER(SEARCH("pT",'Model output'!D74)),IF(OR(ISNUMBER(SEARCH("a",'Model output'!D74)),ISNUMBER(SEARCH("b",'Model output'!D74))),MID(SUBSTITUTE('Model output'!D74," ",""),SEARCH("pT",'Model output'!D74)+2,2),MID(SUBSTITUTE('Model output'!D74," ",""),SEARCH("pT",'Model output'!D74)+2,1)),IF(ISNUMBER(SEARCH("T",'Model output'!D74)),IF(OR(ISNUMBER(SEARCH("a",'Model output'!D74)),ISNUMBER(SEARCH("b",'Model output'!D74))),MID(SUBSTITUTE('Model output'!D74," ",""),SEARCH("T",'Model output'!D74)+1,2),MID(SUBSTITUTE('Model output'!D74," ",""),SEARCH("T",'Model output'!D74)+1,1)),SUBSTITUTE('Model output'!D74," ",""))),"")</f>
        <v>2</v>
      </c>
      <c r="D75" s="1" t="str">
        <f>IF(ISNUMBER(SEARCH("lymph node",'Model output'!E74)),"1", IF(AND('Model output'!E74&lt;&gt;"",ISNUMBER('Model output'!E74),'Model output'!E74&gt;0),"1",IF(OR(ISNUMBER(SEARCH("0",'Model output'!E74)), ISNUMBER(SEARCH("1",'Model output'!E74)), ISNUMBER(SEARCH("1a",'Model output'!E74)), ISNUMBER(SEARCH("1b",'Model output'!E74)), ISNUMBER(SEARCH("X",'Model output'!E74))), IF(ISNUMBER(SEARCH("pN",'Model output'!E74)),IF(OR(ISNUMBER(SEARCH("a",'Model output'!E74)),ISNUMBER(SEARCH("b",'Model output'!E74))),MID(SUBSTITUTE('Model output'!E74," ",""),SEARCH("pN",'Model output'!E74)+2,2),MID(SUBSTITUTE('Model output'!E74," ",""),SEARCH("pN",'Model output'!E74)+2,1)),IF(ISNUMBER(SEARCH("N",'Model output'!E74)),IF(OR(ISNUMBER(SEARCH("a",'Model output'!E74)),ISNUMBER(SEARCH("b",'Model output'!E74))),MID(SUBSTITUTE('Model output'!E74," ",""),SEARCH("N",'Model output'!E74)+1,2),MID(SUBSTITUTE('Model output'!E74," ",""),SEARCH("N",'Model output'!E74)+1,1)),SUBSTITUTE('Model output'!E74," ",""))),"")))</f>
        <v>X</v>
      </c>
      <c r="E75" s="1" t="str">
        <f>IF(OR(ISNUMBER(SEARCH("Not applicable",'Model output'!F74)), ISNUMBER(SEARCH("N/A",'Model output'!F74))),"0",IF(OR(ISNUMBER(SEARCH("0",'Model output'!F74)), ISNUMBER(SEARCH("1",'Model output'!F74)), ISNUMBER(SEARCH("X",'Model output'!F74))), IF(ISNUMBER(SEARCH("pM",'Model output'!F74)),MID(SUBSTITUTE('Model output'!F74," ",""),SEARCH("pM",'Model output'!F74)+2,1),IF(ISNUMBER(SEARCH("M",'Model output'!F74)),MID(SUBSTITUTE('Model output'!F74," ",""),SEARCH("M",'Model output'!F74)+1,1),SUBSTITUTE('Model output'!F74," ",""))),""))</f>
        <v>X</v>
      </c>
      <c r="F75" t="str">
        <f t="shared" si="16"/>
        <v>negative</v>
      </c>
      <c r="G75" t="str">
        <f>IF(OR('Model output'!G74="",AND(ISNUMBER('Model output'!J74),'Model output'!J74&lt;1)),"",IF(OR(ISNUMBER(SEARCH("lateral",'Model output'!G74)),ISNUMBER(SEARCH("cervical",'Model output'!G74)),ISNUMBER(SEARCH("jugular",'Model output'!G74)),ISNUMBER(SEARCH("left neck",'Model output'!G74)),ISNUMBER(SEARCH("left anterior neck",'Model output'!G74)),ISNUMBER(SEARCH("left posterior neck",'Model output'!G74)),ISNUMBER(SEARCH("right neck",'Model output'!G74)),ISNUMBER(SEARCH("right anterior neck",'Model output'!G74)),ISNUMBER(SEARCH("right posterior neck",'Model output'!G74)),AND(ISNUMBER(SEARCH("level",'Model output'!G74)),OR(,ISNUMBER(SEARCH("II",'Model output'!G74)),ISNUMBER(SEARCH("two",'Model output'!G74)),ISNUMBER(SEARCH("2",'Model output'!G74)),ISNUMBER(SEARCH("III",'Model output'!G74)),ISNUMBER(SEARCH("three",'Model output'!G74)),ISNUMBER(SEARCH("3",'Model output'!G74)),ISNUMBER(SEARCH("IV",'Model output'!G74)),ISNUMBER(SEARCH("four",'Model output'!G74)),ISNUMBER(SEARCH("4",'Model output'!G74)),AND(ISNUMBER(SEARCH("V ",'Model output'!G74)),NOT(ISNUMBER(SEARCH("VI",'Model output'!G74)))),ISNUMBER(SEARCH("five",'Model output'!G74)),ISNUMBER(SEARCH("5",'Model output'!G74))))), "lateral", "central"))</f>
        <v/>
      </c>
      <c r="H75" t="str">
        <f>IF('Model output'!H74="","negative", IF('Model output'!H74=" ", "negative", IF(ISNUMBER(SEARCH("lymph node",'Model output'!H74)),"negative","positive")))</f>
        <v>negative</v>
      </c>
      <c r="I75">
        <f>IF('Model output'!I74="","",IF(ISNUMBER('Model output'!I74),'Model output'!I74,1))</f>
        <v>4</v>
      </c>
      <c r="J75">
        <f>IF('Model output'!J74="","",IF(AND(ISNUMBER('Model output'!J74),'Model output'!J74&lt;=I75),'Model output'!J74,IF(ISNUMBER(SEARCH("0/",'Model output'!J74)),0,1)))</f>
        <v>0</v>
      </c>
      <c r="K75" t="str" cm="1">
        <f t="array" ref="K75">IF(COUNT(FIND({0,1,2,3,4,5,6,7,8,9},'Model output'!K74))&gt;0,'Model output'!K74,"")</f>
        <v/>
      </c>
      <c r="L75" s="8" t="str">
        <f t="shared" si="21"/>
        <v/>
      </c>
      <c r="M75" t="str" cm="1">
        <f t="array" ref="M75">IF(L75="","",IF(ISNUMBER(SEARCH("cm",L75)),MAX(VALUE(SUBSTITUTE(_xlfn.FILTERXML("&lt;t&gt;&lt;s&gt;"&amp;SUBSTITUTE(L75,",","&lt;/s&gt;&lt;s&gt;")&amp;"&lt;/s&gt;&lt;/t&gt;","//s"),"cm",""))),MAX(VALUE(SUBSTITUTE(_xlfn.FILTERXML("&lt;t&gt;&lt;s&gt;"&amp;SUBSTITUTE(L75,",","&lt;/s&gt;&lt;s&gt;")&amp;"&lt;/s&gt;&lt;/t&gt;","//s"),"mm","")))/10))</f>
        <v/>
      </c>
      <c r="N75" t="str">
        <f>IF('Model output'!L74="","",'Model output'!L74)</f>
        <v>Papillary carcinoma</v>
      </c>
      <c r="O75" t="str">
        <f>IF('Model output'!M74="","",'Model output'!M74)</f>
        <v>classical type with oncocytic features</v>
      </c>
      <c r="P75" t="str">
        <f>IF('Model output'!N74="","",'Model output'!N74)</f>
        <v>2.8 cm</v>
      </c>
      <c r="Q75" t="str">
        <f t="shared" si="17"/>
        <v>2.8cm</v>
      </c>
      <c r="R75" cm="1">
        <f t="array" ref="R75">IF(Q75="","",IF(ISNUMBER(SEARCH("cm",Q75)),MAX(VALUE(SUBSTITUTE(_xlfn.FILTERXML("&lt;t&gt;&lt;s&gt;"&amp;SUBSTITUTE(Q75,",","&lt;/s&gt;&lt;s&gt;")&amp;"&lt;/s&gt;&lt;/t&gt;","//s"),"cm",""))),IF(ISNUMBER(SEARCH("mm",Q75)), MAX(VALUE(SUBSTITUTE(_xlfn.FILTERXML("&lt;t&gt;&lt;s&gt;"&amp;SUBSTITUTE(Q75,",","&lt;/s&gt;&lt;s&gt;")&amp;"&lt;/s&gt;&lt;/t&gt;","//s"),"mm","")))/10, MAX(VALUE(_xlfn.FILTERXML("&lt;t&gt;&lt;s&gt;"&amp;SUBSTITUTE(Q75,",","&lt;/s&gt;&lt;s&gt;")&amp;"&lt;/s&gt;&lt;/t&gt;","//s"))))))</f>
        <v>2.8</v>
      </c>
      <c r="S75" t="str">
        <f>IF(OR('Model output'!P74="",ISNUMBER(SEARCH("Not identified", 'Model output'!P74)),ISNUMBER(SEARCH("Absent",'Model output'!P74)),AND(ISNUMBER(SEARCH("No",'Model output'!P74)),NOT(ISNUMBER(SEARCH("diagnostic",'Model output'!P74)))),ISNUMBER(SEARCH("Negative",'Model output'!P74))),"negative","positive")</f>
        <v>negative</v>
      </c>
      <c r="T75">
        <f>IF('Model output'!O74="","",'Model output'!O74)</f>
        <v>1</v>
      </c>
      <c r="U75" t="str">
        <f>IF('Model output'!Q74&lt;&gt;"",'Model output'!Q74,IF('Classification result'!S75="positive",IF(ISNUMBER(SEARCH("single",'Model output'!P74)),1,IF(OR(ISNUMBER(SEARCH("&lt;4",'Model output'!P74)),ISNUMBER(SEARCH("&lt; 4",'Model output'!P74)),ISNUMBER(SEARCH("less than 4",'Model output'!P74))),"&lt;4",IF(OR(ISNUMBER(SEARCH("&gt;4",'Model output'!P74)),ISNUMBER(SEARCH("&gt; 4",'Model output'!P74)),ISNUMBER(SEARCH("4 or more",'Model output'!P74))),"&gt;4",""))),""))</f>
        <v/>
      </c>
      <c r="V75" t="str">
        <f>IF(S75="negative","",IF(OR(ISNUMBER(SEARCH("Focal",'Model output'!P74)),'Classification result'!U75&lt;4,ISNUMBER(SEARCH("Focal",'Classification result'!U75)),ISNUMBER(SEARCH("&lt;4",'Classification result'!U75)),ISNUMBER(SEARCH("&lt; 4",'Classification result'!U75))),"minimal", IF(OR(ISNUMBER(SEARCH("Extensive",'Model output'!P74)),ISNUMBER(SEARCH("Extensive",'Classification result'!U75)),ISNUMBER(SEARCH("&gt;4",'Classification result'!U75)),ISNUMBER(SEARCH("&gt; 4",'Classification result'!U75)),ISNUMBER(SEARCH("4 or more",'Classification result'!U75))),"extensive","")))</f>
        <v/>
      </c>
      <c r="W75" t="str">
        <f>IF(OR('Model output'!R74="",ISNUMBER(SEARCH("Not identified", 'Model output'!R74)),ISNUMBER(SEARCH("Absent",'Model output'!R74)),ISNUMBER(SEARCH("No",'Model output'!R74)),ISNUMBER(SEARCH("Negative",'Model output'!R74)),ISNUMBER(SEARCH("None seen",'Model output'!R74)),ISNUMBER(SEARCH("Free",'Model output'!R74)),ISNUMBER(SEARCH("Cannot be assessed",'Model output'!R74))),"negative","positive")</f>
        <v>negative</v>
      </c>
      <c r="X75" s="15" t="str">
        <f>IF('Model output'!S74="","",'Model output'!S74)</f>
        <v>Not identified</v>
      </c>
      <c r="Y75" t="str">
        <f>IF(OR('Model output'!S74="",ISNUMBER(SEARCH("Absent",'Model output'!S74)),ISNUMBER(SEARCH("Not identified",'Model output'!S74)),AND(ISNUMBER(SEARCH("No",'Model output'!S74)),NOT(ISNUMBER(SEARCH("carcinoma",'Model output'!S74)))),ISNUMBER(SEARCH("no extension",'Model output'!S74)),ISNUMBER(SEARCH("negative",'Model output'!S74))),"negative",IF(Z75="positive","gETE", "positive"))</f>
        <v>negative</v>
      </c>
      <c r="Z75" t="str">
        <f>IF(OR('Model output'!S74="",ISNUMBER(SEARCH("Absent",'Model output'!S74)),ISNUMBER(SEARCH("Not identified",'Model output'!S74)),ISNUMBER(SEARCH("No",'Model output'!S74)),ISNUMBER(SEARCH("Minimal",'Model output'!S74)),ISNUMBER(SEARCH("negative",'Model output'!S74))),"negative",IF(OR(ISNUMBER(SEARCH("extensive",X75)),ISNUMBER(SEARCH("skeletal muscle",X75)),ISNUMBER(SEARCH("larynx",X75)),ISNUMBER(SEARCH("trachea",X75)),ISNUMBER(SEARCH("esophagus",X75)),ISNUMBER(SEARCH("recurrent laryngeal nerve",X75))),"positive","negative"))</f>
        <v>negative</v>
      </c>
      <c r="AA75" t="str">
        <f>IF('Model output'!T74="","",IF('Model output'!T74="Not mentioned", "No", "Yes"))</f>
        <v/>
      </c>
      <c r="AB75" t="str">
        <f>IF(AA75&lt;&gt;"Yes","",IF(OR('Model output'!U74="",ISNUMBER(SEARCH("Not identified",'Model output'!U74))),"",'Model output'!U74))</f>
        <v/>
      </c>
      <c r="AC75" s="9" t="str">
        <f>IF(OR('Model output'!V74="", AND(ISERROR(SEARCH("Positive",'Model output'!V74)), ISNUMBER(SEARCH("Negative",'Model output'!V74))), ISNUMBER(SEARCH("Uninvolved",'Model output'!V74)), ISNUMBER(SEARCH("Free",'Model output'!V74)), ISNUMBER(SEARCH("1 mm",'Model output'!V74)), ISNUMBER(SEARCH("1.0 mm",'Model output'!V74)), ISNUMBER(SEARCH("0.01 cm",'Model output'!V74)), ISNUMBER(SEARCH("0.1 CM",'Model output'!V74)), ISNUMBER(SEARCH("less than 0.2 mm",'Model output'!V74)), ISNUMBER(SEARCH("less than 0.5 mm",'Model output'!V74)), ISNUMBER(SEARCH("very close",'Model output'!V74)), ISNUMBER(SEARCH("not involved",'Model output'!V74)), ISNUMBER(SEARCH("no involvement",'Model output'!V74)), ISNUMBER(SEARCH("abut",'Model output'!V74)), AND(ISNUMBER(SEARCH("No",'Model output'!V74)),NOT(ISNUMBER(SEARCH("noted",'Model output'!V74))),NOT(ISNUMBER(SEARCH("carcinoma",'Model output'!V74))))), "negative", "positive")</f>
        <v>negative</v>
      </c>
      <c r="AE75" s="30" t="str" cm="1">
        <f t="array" aca="1" ref="AE75" ca="1">IF(OR(AC75="positive",Z75="positive",AND(OR(ISNUMBER(SEARCH("Follicular carcinoma",N75)),ISNUMBER(SEARCH("Follicular thyroid carcinoma",N75))),V75="extensive"),AND(AND(ISNUMBER(J75),J75&gt;0),AND(ISNUMBER(M75),M75&gt;3)),OR(H75="positive",AH75=1)),"high",IF(OR(ISNUMBER(SEARCH("lateral",G75,1)),ISNUMBER(SEARCH("positive",Y75,1)),ISNUMBER(SEARCH("tall",O75,1)),ISNUMBER(SEARCH("hobnail",O75,1)),ISNUMBER(SEARCH("cribriform",O75,1)),ISNUMBER(SEARCH("diffuse",O75,1)),ISNUMBER(SEARCH("columnar",O75,1)),ISNUMBER(SEARCH("solid",O75,1)),ISNUMBER(SEARCH("tall",N75,1)),ISNUMBER(SEARCH("hobnail",N75,1)),ISNUMBER(SEARCH("cribriform",N75,1)),ISNUMBER(SEARCH("diffuse",N75,1)),ISNUMBER(SEARCH("columnar",N75,1)),ISNUMBER(SEARCH("solid",N75,1)),AND(ISNUMBER(SEARCH("papillary",N75,1)),S75="positive"),AND(ISNUMBER(J75),J75&gt;=5,M75=""),AND(AND(ISNUMBER(J75),J75&gt;=5),AND(ISNUMBER(M75),M75&gt;=1)),AND(ISNUMBER(SERACH("papillary",N75)),OR(Y75="positive",Z75="positive"), ISNUMBER(SEARCH("BRAF",AB75)))),"intermediate","low"))</f>
        <v>low</v>
      </c>
      <c r="AF75" s="31" t="str">
        <f t="shared" si="18"/>
        <v>2</v>
      </c>
      <c r="AG75" s="31" t="str">
        <f t="shared" si="19"/>
        <v>0</v>
      </c>
      <c r="AH75" s="31" t="str">
        <f t="shared" si="22"/>
        <v>0</v>
      </c>
      <c r="AI75" s="36" t="str">
        <f t="shared" si="23"/>
        <v>I</v>
      </c>
      <c r="AJ75" s="30" t="s">
        <v>815</v>
      </c>
      <c r="AK75" s="37" t="s">
        <v>929</v>
      </c>
      <c r="AL75" s="37" t="s">
        <v>927</v>
      </c>
      <c r="AM75" s="37" t="s">
        <v>930</v>
      </c>
      <c r="AN75" s="31" t="s">
        <v>79</v>
      </c>
      <c r="AO75" s="30">
        <f t="shared" ca="1" si="24"/>
        <v>1</v>
      </c>
      <c r="AP75" s="37">
        <f t="shared" si="25"/>
        <v>1</v>
      </c>
      <c r="AQ75" s="37">
        <f t="shared" si="26"/>
        <v>1</v>
      </c>
      <c r="AR75" s="37">
        <f t="shared" si="27"/>
        <v>1</v>
      </c>
      <c r="AS75" s="36">
        <f t="shared" si="20"/>
        <v>1</v>
      </c>
    </row>
    <row r="76" spans="1:45">
      <c r="A76" t="str">
        <f>'Model output'!A75</f>
        <v>TCGA-DJ-A2Q1</v>
      </c>
      <c r="B76" s="43">
        <v>44</v>
      </c>
      <c r="C76" s="1" t="str">
        <f>IF(OR(ISNUMBER(SEARCH("0",'Model output'!D75)), ISNUMBER(SEARCH("1",'Model output'!D75)), ISNUMBER(SEARCH("1a",'Model output'!D75)), ISNUMBER(SEARCH("1b",'Model output'!D75)), ISNUMBER(SEARCH("2",'Model output'!D75)), ISNUMBER(SEARCH("3",'Model output'!D75)), ISNUMBER(SEARCH("4a",'Model output'!D75)), ISNUMBER(SEARCH("4b",'Model output'!D75))), IF(ISNUMBER(SEARCH("pT",'Model output'!D75)),IF(OR(ISNUMBER(SEARCH("a",'Model output'!D75)),ISNUMBER(SEARCH("b",'Model output'!D75))),MID(SUBSTITUTE('Model output'!D75," ",""),SEARCH("pT",'Model output'!D75)+2,2),MID(SUBSTITUTE('Model output'!D75," ",""),SEARCH("pT",'Model output'!D75)+2,1)),IF(ISNUMBER(SEARCH("T",'Model output'!D75)),IF(OR(ISNUMBER(SEARCH("a",'Model output'!D75)),ISNUMBER(SEARCH("b",'Model output'!D75))),MID(SUBSTITUTE('Model output'!D75," ",""),SEARCH("T",'Model output'!D75)+1,2),MID(SUBSTITUTE('Model output'!D75," ",""),SEARCH("T",'Model output'!D75)+1,1)),SUBSTITUTE('Model output'!D75," ",""))),"")</f>
        <v>2</v>
      </c>
      <c r="D76" s="1" t="str">
        <f>IF(ISNUMBER(SEARCH("lymph node",'Model output'!E75)),"1", IF(AND('Model output'!E75&lt;&gt;"",ISNUMBER('Model output'!E75),'Model output'!E75&gt;0),"1",IF(OR(ISNUMBER(SEARCH("0",'Model output'!E75)), ISNUMBER(SEARCH("1",'Model output'!E75)), ISNUMBER(SEARCH("1a",'Model output'!E75)), ISNUMBER(SEARCH("1b",'Model output'!E75)), ISNUMBER(SEARCH("X",'Model output'!E75))), IF(ISNUMBER(SEARCH("pN",'Model output'!E75)),IF(OR(ISNUMBER(SEARCH("a",'Model output'!E75)),ISNUMBER(SEARCH("b",'Model output'!E75))),MID(SUBSTITUTE('Model output'!E75," ",""),SEARCH("pN",'Model output'!E75)+2,2),MID(SUBSTITUTE('Model output'!E75," ",""),SEARCH("pN",'Model output'!E75)+2,1)),IF(ISNUMBER(SEARCH("N",'Model output'!E75)),IF(OR(ISNUMBER(SEARCH("a",'Model output'!E75)),ISNUMBER(SEARCH("b",'Model output'!E75))),MID(SUBSTITUTE('Model output'!E75," ",""),SEARCH("N",'Model output'!E75)+1,2),MID(SUBSTITUTE('Model output'!E75," ",""),SEARCH("N",'Model output'!E75)+1,1)),SUBSTITUTE('Model output'!E75," ",""))),"")))</f>
        <v>1b</v>
      </c>
      <c r="E76" s="1" t="str">
        <f>IF(OR(ISNUMBER(SEARCH("Not applicable",'Model output'!F75)), ISNUMBER(SEARCH("N/A",'Model output'!F75))),"0",IF(OR(ISNUMBER(SEARCH("0",'Model output'!F75)), ISNUMBER(SEARCH("1",'Model output'!F75)), ISNUMBER(SEARCH("X",'Model output'!F75))), IF(ISNUMBER(SEARCH("pM",'Model output'!F75)),MID(SUBSTITUTE('Model output'!F75," ",""),SEARCH("pM",'Model output'!F75)+2,1),IF(ISNUMBER(SEARCH("M",'Model output'!F75)),MID(SUBSTITUTE('Model output'!F75," ",""),SEARCH("M",'Model output'!F75)+1,1),SUBSTITUTE('Model output'!F75," ",""))),""))</f>
        <v>0</v>
      </c>
      <c r="F76" t="str">
        <f t="shared" si="16"/>
        <v>positive</v>
      </c>
      <c r="G76" t="str">
        <f>IF(OR('Model output'!G75="",AND(ISNUMBER('Model output'!J75),'Model output'!J75&lt;1)),"",IF(OR(ISNUMBER(SEARCH("lateral",'Model output'!G75)),ISNUMBER(SEARCH("cervical",'Model output'!G75)),ISNUMBER(SEARCH("jugular",'Model output'!G75)),ISNUMBER(SEARCH("left neck",'Model output'!G75)),ISNUMBER(SEARCH("left anterior neck",'Model output'!G75)),ISNUMBER(SEARCH("left posterior neck",'Model output'!G75)),ISNUMBER(SEARCH("right neck",'Model output'!G75)),ISNUMBER(SEARCH("right anterior neck",'Model output'!G75)),ISNUMBER(SEARCH("right posterior neck",'Model output'!G75)),AND(ISNUMBER(SEARCH("level",'Model output'!G75)),OR(,ISNUMBER(SEARCH("II",'Model output'!G75)),ISNUMBER(SEARCH("two",'Model output'!G75)),ISNUMBER(SEARCH("2",'Model output'!G75)),ISNUMBER(SEARCH("III",'Model output'!G75)),ISNUMBER(SEARCH("three",'Model output'!G75)),ISNUMBER(SEARCH("3",'Model output'!G75)),ISNUMBER(SEARCH("IV",'Model output'!G75)),ISNUMBER(SEARCH("four",'Model output'!G75)),ISNUMBER(SEARCH("4",'Model output'!G75)),AND(ISNUMBER(SEARCH("V ",'Model output'!G75)),NOT(ISNUMBER(SEARCH("VI",'Model output'!G75)))),ISNUMBER(SEARCH("five",'Model output'!G75)),ISNUMBER(SEARCH("5",'Model output'!G75))))), "lateral", "central"))</f>
        <v>lateral</v>
      </c>
      <c r="H76" t="str">
        <f>IF('Model output'!H75="","negative", IF('Model output'!H75=" ", "negative", IF(ISNUMBER(SEARCH("lymph node",'Model output'!H75)),"negative","positive")))</f>
        <v>negative</v>
      </c>
      <c r="I76">
        <f>IF('Model output'!I75="","",IF(ISNUMBER('Model output'!I75),'Model output'!I75,1))</f>
        <v>44</v>
      </c>
      <c r="J76">
        <f>IF('Model output'!J75="","",IF(AND(ISNUMBER('Model output'!J75),'Model output'!J75&lt;=I76),'Model output'!J75,IF(ISNUMBER(SEARCH("0/",'Model output'!J75)),0,1)))</f>
        <v>11</v>
      </c>
      <c r="K76" t="str" cm="1">
        <f t="array" ref="K76">IF(COUNT(FIND({0,1,2,3,4,5,6,7,8,9},'Model output'!K75))&gt;0,'Model output'!K75,"")</f>
        <v>1.3cm</v>
      </c>
      <c r="L76" s="8" t="str">
        <f t="shared" si="21"/>
        <v>1.3cm</v>
      </c>
      <c r="M76" cm="1">
        <f t="array" ref="M76">IF(L76="","",IF(ISNUMBER(SEARCH("cm",L76)),MAX(VALUE(SUBSTITUTE(_xlfn.FILTERXML("&lt;t&gt;&lt;s&gt;"&amp;SUBSTITUTE(L76,",","&lt;/s&gt;&lt;s&gt;")&amp;"&lt;/s&gt;&lt;/t&gt;","//s"),"cm",""))),MAX(VALUE(SUBSTITUTE(_xlfn.FILTERXML("&lt;t&gt;&lt;s&gt;"&amp;SUBSTITUTE(L76,",","&lt;/s&gt;&lt;s&gt;")&amp;"&lt;/s&gt;&lt;/t&gt;","//s"),"mm","")))/10))</f>
        <v>1.3</v>
      </c>
      <c r="N76" t="str">
        <f>IF('Model output'!L75="","",'Model output'!L75)</f>
        <v>Papillary</v>
      </c>
      <c r="O76" t="str">
        <f>IF('Model output'!M75="","",'Model output'!M75)</f>
        <v>classical</v>
      </c>
      <c r="P76" t="str">
        <f>IF('Model output'!N75="","",'Model output'!N75)</f>
        <v>1.6 cm</v>
      </c>
      <c r="Q76" t="str">
        <f t="shared" si="17"/>
        <v>1.6cm</v>
      </c>
      <c r="R76" cm="1">
        <f t="array" ref="R76">IF(Q76="","",IF(ISNUMBER(SEARCH("cm",Q76)),MAX(VALUE(SUBSTITUTE(_xlfn.FILTERXML("&lt;t&gt;&lt;s&gt;"&amp;SUBSTITUTE(Q76,",","&lt;/s&gt;&lt;s&gt;")&amp;"&lt;/s&gt;&lt;/t&gt;","//s"),"cm",""))),IF(ISNUMBER(SEARCH("mm",Q76)), MAX(VALUE(SUBSTITUTE(_xlfn.FILTERXML("&lt;t&gt;&lt;s&gt;"&amp;SUBSTITUTE(Q76,",","&lt;/s&gt;&lt;s&gt;")&amp;"&lt;/s&gt;&lt;/t&gt;","//s"),"mm","")))/10, MAX(VALUE(_xlfn.FILTERXML("&lt;t&gt;&lt;s&gt;"&amp;SUBSTITUTE(Q76,",","&lt;/s&gt;&lt;s&gt;")&amp;"&lt;/s&gt;&lt;/t&gt;","//s"))))))</f>
        <v>1.6</v>
      </c>
      <c r="S76" t="str">
        <f>IF(OR('Model output'!P75="",ISNUMBER(SEARCH("Not identified", 'Model output'!P75)),ISNUMBER(SEARCH("Absent",'Model output'!P75)),AND(ISNUMBER(SEARCH("No",'Model output'!P75)),NOT(ISNUMBER(SEARCH("diagnostic",'Model output'!P75)))),ISNUMBER(SEARCH("Negative",'Model output'!P75))),"negative","positive")</f>
        <v>negative</v>
      </c>
      <c r="T76">
        <f>IF('Model output'!O75="","",'Model output'!O75)</f>
        <v>5</v>
      </c>
      <c r="U76" t="str">
        <f>IF('Model output'!Q75&lt;&gt;"",'Model output'!Q75,IF('Classification result'!S76="positive",IF(ISNUMBER(SEARCH("single",'Model output'!P75)),1,IF(OR(ISNUMBER(SEARCH("&lt;4",'Model output'!P75)),ISNUMBER(SEARCH("&lt; 4",'Model output'!P75)),ISNUMBER(SEARCH("less than 4",'Model output'!P75))),"&lt;4",IF(OR(ISNUMBER(SEARCH("&gt;4",'Model output'!P75)),ISNUMBER(SEARCH("&gt; 4",'Model output'!P75)),ISNUMBER(SEARCH("4 or more",'Model output'!P75))),"&gt;4",""))),""))</f>
        <v/>
      </c>
      <c r="V76" t="str">
        <f>IF(S76="negative","",IF(OR(ISNUMBER(SEARCH("Focal",'Model output'!P75)),'Classification result'!U76&lt;4,ISNUMBER(SEARCH("Focal",'Classification result'!U76)),ISNUMBER(SEARCH("&lt;4",'Classification result'!U76)),ISNUMBER(SEARCH("&lt; 4",'Classification result'!U76))),"minimal", IF(OR(ISNUMBER(SEARCH("Extensive",'Model output'!P75)),ISNUMBER(SEARCH("Extensive",'Classification result'!U76)),ISNUMBER(SEARCH("&gt;4",'Classification result'!U76)),ISNUMBER(SEARCH("&gt; 4",'Classification result'!U76)),ISNUMBER(SEARCH("4 or more",'Classification result'!U76))),"extensive","")))</f>
        <v/>
      </c>
      <c r="W76" t="str">
        <f>IF(OR('Model output'!R75="",ISNUMBER(SEARCH("Not identified", 'Model output'!R75)),ISNUMBER(SEARCH("Absent",'Model output'!R75)),ISNUMBER(SEARCH("No",'Model output'!R75)),ISNUMBER(SEARCH("Negative",'Model output'!R75)),ISNUMBER(SEARCH("None seen",'Model output'!R75)),ISNUMBER(SEARCH("Free",'Model output'!R75)),ISNUMBER(SEARCH("Cannot be assessed",'Model output'!R75))),"negative","positive")</f>
        <v>negative</v>
      </c>
      <c r="X76" s="15" t="str">
        <f>IF('Model output'!S75="","",'Model output'!S75)</f>
        <v/>
      </c>
      <c r="Y76" t="str">
        <f>IF(OR('Model output'!S75="",ISNUMBER(SEARCH("Absent",'Model output'!S75)),ISNUMBER(SEARCH("Not identified",'Model output'!S75)),AND(ISNUMBER(SEARCH("No",'Model output'!S75)),NOT(ISNUMBER(SEARCH("carcinoma",'Model output'!S75)))),ISNUMBER(SEARCH("no extension",'Model output'!S75)),ISNUMBER(SEARCH("negative",'Model output'!S75))),"negative",IF(Z76="positive","gETE", "positive"))</f>
        <v>negative</v>
      </c>
      <c r="Z76" t="str">
        <f>IF(OR('Model output'!S75="",ISNUMBER(SEARCH("Absent",'Model output'!S75)),ISNUMBER(SEARCH("Not identified",'Model output'!S75)),ISNUMBER(SEARCH("No",'Model output'!S75)),ISNUMBER(SEARCH("Minimal",'Model output'!S75)),ISNUMBER(SEARCH("negative",'Model output'!S75))),"negative",IF(OR(ISNUMBER(SEARCH("extensive",X76)),ISNUMBER(SEARCH("skeletal muscle",X76)),ISNUMBER(SEARCH("larynx",X76)),ISNUMBER(SEARCH("trachea",X76)),ISNUMBER(SEARCH("esophagus",X76)),ISNUMBER(SEARCH("recurrent laryngeal nerve",X76))),"positive","negative"))</f>
        <v>negative</v>
      </c>
      <c r="AA76" t="str">
        <f>IF('Model output'!T75="","",IF('Model output'!T75="Not mentioned", "No", "Yes"))</f>
        <v/>
      </c>
      <c r="AB76" t="str">
        <f>IF(AA76&lt;&gt;"Yes","",IF(OR('Model output'!U75="",ISNUMBER(SEARCH("Not identified",'Model output'!U75))),"",'Model output'!U75))</f>
        <v/>
      </c>
      <c r="AC76" s="9" t="str">
        <f>IF(OR('Model output'!V75="", AND(ISERROR(SEARCH("Positive",'Model output'!V75)), ISNUMBER(SEARCH("Negative",'Model output'!V75))), ISNUMBER(SEARCH("Uninvolved",'Model output'!V75)), ISNUMBER(SEARCH("Free",'Model output'!V75)), ISNUMBER(SEARCH("1 mm",'Model output'!V75)), ISNUMBER(SEARCH("1.0 mm",'Model output'!V75)), ISNUMBER(SEARCH("0.01 cm",'Model output'!V75)), ISNUMBER(SEARCH("0.1 CM",'Model output'!V75)), ISNUMBER(SEARCH("less than 0.2 mm",'Model output'!V75)), ISNUMBER(SEARCH("less than 0.5 mm",'Model output'!V75)), ISNUMBER(SEARCH("very close",'Model output'!V75)), ISNUMBER(SEARCH("not involved",'Model output'!V75)), ISNUMBER(SEARCH("no involvement",'Model output'!V75)), ISNUMBER(SEARCH("abut",'Model output'!V75)), AND(ISNUMBER(SEARCH("No",'Model output'!V75)),NOT(ISNUMBER(SEARCH("noted",'Model output'!V75))),NOT(ISNUMBER(SEARCH("carcinoma",'Model output'!V75))))), "negative", "positive")</f>
        <v>negative</v>
      </c>
      <c r="AE76" s="30" t="str" cm="1">
        <f t="array" aca="1" ref="AE76" ca="1">IF(OR(AC76="positive",Z76="positive",AND(OR(ISNUMBER(SEARCH("Follicular carcinoma",N76)),ISNUMBER(SEARCH("Follicular thyroid carcinoma",N76))),V76="extensive"),AND(AND(ISNUMBER(J76),J76&gt;0),AND(ISNUMBER(M76),M76&gt;3)),OR(H76="positive",AH76=1)),"high",IF(OR(ISNUMBER(SEARCH("lateral",G76,1)),ISNUMBER(SEARCH("positive",Y76,1)),ISNUMBER(SEARCH("tall",O76,1)),ISNUMBER(SEARCH("hobnail",O76,1)),ISNUMBER(SEARCH("cribriform",O76,1)),ISNUMBER(SEARCH("diffuse",O76,1)),ISNUMBER(SEARCH("columnar",O76,1)),ISNUMBER(SEARCH("solid",O76,1)),ISNUMBER(SEARCH("tall",N76,1)),ISNUMBER(SEARCH("hobnail",N76,1)),ISNUMBER(SEARCH("cribriform",N76,1)),ISNUMBER(SEARCH("diffuse",N76,1)),ISNUMBER(SEARCH("columnar",N76,1)),ISNUMBER(SEARCH("solid",N76,1)),AND(ISNUMBER(SEARCH("papillary",N76,1)),S76="positive"),AND(ISNUMBER(J76),J76&gt;=5,M76=""),AND(AND(ISNUMBER(J76),J76&gt;=5),AND(ISNUMBER(M76),M76&gt;=1)),AND(ISNUMBER(SERACH("papillary",N76)),OR(Y76="positive",Z76="positive"), ISNUMBER(SEARCH("BRAF",AB76)))),"intermediate","low"))</f>
        <v>intermediate</v>
      </c>
      <c r="AF76" s="31" t="str">
        <f t="shared" si="18"/>
        <v>1b</v>
      </c>
      <c r="AG76" s="31" t="str">
        <f t="shared" si="19"/>
        <v>1b</v>
      </c>
      <c r="AH76" s="31" t="str">
        <f t="shared" si="22"/>
        <v>0</v>
      </c>
      <c r="AI76" s="36" t="str">
        <f t="shared" si="23"/>
        <v>I</v>
      </c>
      <c r="AJ76" s="30" t="s">
        <v>816</v>
      </c>
      <c r="AK76" s="37" t="s">
        <v>926</v>
      </c>
      <c r="AL76" s="37" t="s">
        <v>926</v>
      </c>
      <c r="AM76" s="37" t="s">
        <v>930</v>
      </c>
      <c r="AN76" s="31" t="s">
        <v>79</v>
      </c>
      <c r="AO76" s="30">
        <f t="shared" ca="1" si="24"/>
        <v>1</v>
      </c>
      <c r="AP76" s="37">
        <f t="shared" si="25"/>
        <v>1</v>
      </c>
      <c r="AQ76" s="37">
        <f t="shared" si="26"/>
        <v>1</v>
      </c>
      <c r="AR76" s="37">
        <f t="shared" si="27"/>
        <v>1</v>
      </c>
      <c r="AS76" s="36">
        <f t="shared" si="20"/>
        <v>1</v>
      </c>
    </row>
    <row r="77" spans="1:45">
      <c r="A77" t="str">
        <f>'Model output'!A76</f>
        <v>TCGA-DJ-A2Q2</v>
      </c>
      <c r="B77" s="43">
        <v>57</v>
      </c>
      <c r="C77" s="1" t="str">
        <f>IF(OR(ISNUMBER(SEARCH("0",'Model output'!D76)), ISNUMBER(SEARCH("1",'Model output'!D76)), ISNUMBER(SEARCH("1a",'Model output'!D76)), ISNUMBER(SEARCH("1b",'Model output'!D76)), ISNUMBER(SEARCH("2",'Model output'!D76)), ISNUMBER(SEARCH("3",'Model output'!D76)), ISNUMBER(SEARCH("4a",'Model output'!D76)), ISNUMBER(SEARCH("4b",'Model output'!D76))), IF(ISNUMBER(SEARCH("pT",'Model output'!D76)),IF(OR(ISNUMBER(SEARCH("a",'Model output'!D76)),ISNUMBER(SEARCH("b",'Model output'!D76))),MID(SUBSTITUTE('Model output'!D76," ",""),SEARCH("pT",'Model output'!D76)+2,2),MID(SUBSTITUTE('Model output'!D76," ",""),SEARCH("pT",'Model output'!D76)+2,1)),IF(ISNUMBER(SEARCH("T",'Model output'!D76)),IF(OR(ISNUMBER(SEARCH("a",'Model output'!D76)),ISNUMBER(SEARCH("b",'Model output'!D76))),MID(SUBSTITUTE('Model output'!D76," ",""),SEARCH("T",'Model output'!D76)+1,2),MID(SUBSTITUTE('Model output'!D76," ",""),SEARCH("T",'Model output'!D76)+1,1)),SUBSTITUTE('Model output'!D76," ",""))),"")</f>
        <v/>
      </c>
      <c r="D77" s="1" t="str">
        <f>IF(ISNUMBER(SEARCH("lymph node",'Model output'!E76)),"1", IF(AND('Model output'!E76&lt;&gt;"",ISNUMBER('Model output'!E76),'Model output'!E76&gt;0),"1",IF(OR(ISNUMBER(SEARCH("0",'Model output'!E76)), ISNUMBER(SEARCH("1",'Model output'!E76)), ISNUMBER(SEARCH("1a",'Model output'!E76)), ISNUMBER(SEARCH("1b",'Model output'!E76)), ISNUMBER(SEARCH("X",'Model output'!E76))), IF(ISNUMBER(SEARCH("pN",'Model output'!E76)),IF(OR(ISNUMBER(SEARCH("a",'Model output'!E76)),ISNUMBER(SEARCH("b",'Model output'!E76))),MID(SUBSTITUTE('Model output'!E76," ",""),SEARCH("pN",'Model output'!E76)+2,2),MID(SUBSTITUTE('Model output'!E76," ",""),SEARCH("pN",'Model output'!E76)+2,1)),IF(ISNUMBER(SEARCH("N",'Model output'!E76)),IF(OR(ISNUMBER(SEARCH("a",'Model output'!E76)),ISNUMBER(SEARCH("b",'Model output'!E76))),MID(SUBSTITUTE('Model output'!E76," ",""),SEARCH("N",'Model output'!E76)+1,2),MID(SUBSTITUTE('Model output'!E76," ",""),SEARCH("N",'Model output'!E76)+1,1)),SUBSTITUTE('Model output'!E76," ",""))),"")))</f>
        <v/>
      </c>
      <c r="E77" s="1" t="str">
        <f>IF(OR(ISNUMBER(SEARCH("Not applicable",'Model output'!F76)), ISNUMBER(SEARCH("N/A",'Model output'!F76))),"0",IF(OR(ISNUMBER(SEARCH("0",'Model output'!F76)), ISNUMBER(SEARCH("1",'Model output'!F76)), ISNUMBER(SEARCH("X",'Model output'!F76))), IF(ISNUMBER(SEARCH("pM",'Model output'!F76)),MID(SUBSTITUTE('Model output'!F76," ",""),SEARCH("pM",'Model output'!F76)+2,1),IF(ISNUMBER(SEARCH("M",'Model output'!F76)),MID(SUBSTITUTE('Model output'!F76," ",""),SEARCH("M",'Model output'!F76)+1,1),SUBSTITUTE('Model output'!F76," ",""))),""))</f>
        <v/>
      </c>
      <c r="F77" t="str">
        <f t="shared" si="16"/>
        <v>negative</v>
      </c>
      <c r="G77" t="str">
        <f>IF(OR('Model output'!G76="",AND(ISNUMBER('Model output'!J76),'Model output'!J76&lt;1)),"",IF(OR(ISNUMBER(SEARCH("lateral",'Model output'!G76)),ISNUMBER(SEARCH("cervical",'Model output'!G76)),ISNUMBER(SEARCH("jugular",'Model output'!G76)),ISNUMBER(SEARCH("left neck",'Model output'!G76)),ISNUMBER(SEARCH("left anterior neck",'Model output'!G76)),ISNUMBER(SEARCH("left posterior neck",'Model output'!G76)),ISNUMBER(SEARCH("right neck",'Model output'!G76)),ISNUMBER(SEARCH("right anterior neck",'Model output'!G76)),ISNUMBER(SEARCH("right posterior neck",'Model output'!G76)),AND(ISNUMBER(SEARCH("level",'Model output'!G76)),OR(,ISNUMBER(SEARCH("II",'Model output'!G76)),ISNUMBER(SEARCH("two",'Model output'!G76)),ISNUMBER(SEARCH("2",'Model output'!G76)),ISNUMBER(SEARCH("III",'Model output'!G76)),ISNUMBER(SEARCH("three",'Model output'!G76)),ISNUMBER(SEARCH("3",'Model output'!G76)),ISNUMBER(SEARCH("IV",'Model output'!G76)),ISNUMBER(SEARCH("four",'Model output'!G76)),ISNUMBER(SEARCH("4",'Model output'!G76)),AND(ISNUMBER(SEARCH("V ",'Model output'!G76)),NOT(ISNUMBER(SEARCH("VI",'Model output'!G76)))),ISNUMBER(SEARCH("five",'Model output'!G76)),ISNUMBER(SEARCH("5",'Model output'!G76))))), "lateral", "central"))</f>
        <v/>
      </c>
      <c r="H77" t="str">
        <f>IF('Model output'!H76="","negative", IF('Model output'!H76=" ", "negative", IF(ISNUMBER(SEARCH("lymph node",'Model output'!H76)),"negative","positive")))</f>
        <v>negative</v>
      </c>
      <c r="I77">
        <f>IF('Model output'!I76="","",IF(ISNUMBER('Model output'!I76),'Model output'!I76,1))</f>
        <v>1</v>
      </c>
      <c r="J77">
        <f>IF('Model output'!J76="","",IF(AND(ISNUMBER('Model output'!J76),'Model output'!J76&lt;=I77),'Model output'!J76,IF(ISNUMBER(SEARCH("0/",'Model output'!J76)),0,1)))</f>
        <v>0</v>
      </c>
      <c r="K77" t="str" cm="1">
        <f t="array" ref="K77">IF(COUNT(FIND({0,1,2,3,4,5,6,7,8,9},'Model output'!K76))&gt;0,'Model output'!K76,"")</f>
        <v/>
      </c>
      <c r="L77" s="8" t="str">
        <f t="shared" si="21"/>
        <v/>
      </c>
      <c r="M77" t="str" cm="1">
        <f t="array" ref="M77">IF(L77="","",IF(ISNUMBER(SEARCH("cm",L77)),MAX(VALUE(SUBSTITUTE(_xlfn.FILTERXML("&lt;t&gt;&lt;s&gt;"&amp;SUBSTITUTE(L77,",","&lt;/s&gt;&lt;s&gt;")&amp;"&lt;/s&gt;&lt;/t&gt;","//s"),"cm",""))),MAX(VALUE(SUBSTITUTE(_xlfn.FILTERXML("&lt;t&gt;&lt;s&gt;"&amp;SUBSTITUTE(L77,",","&lt;/s&gt;&lt;s&gt;")&amp;"&lt;/s&gt;&lt;/t&gt;","//s"),"mm","")))/10))</f>
        <v/>
      </c>
      <c r="N77" t="str">
        <f>IF('Model output'!L76="","",'Model output'!L76)</f>
        <v>Papillary carcinoma</v>
      </c>
      <c r="O77" t="str">
        <f>IF('Model output'!M76="","",'Model output'!M76)</f>
        <v>follicular variant</v>
      </c>
      <c r="P77" t="str">
        <f>IF('Model output'!N76="","",'Model output'!N76)</f>
        <v>4.9 cm</v>
      </c>
      <c r="Q77" t="str">
        <f t="shared" si="17"/>
        <v>4.9cm</v>
      </c>
      <c r="R77" cm="1">
        <f t="array" ref="R77">IF(Q77="","",IF(ISNUMBER(SEARCH("cm",Q77)),MAX(VALUE(SUBSTITUTE(_xlfn.FILTERXML("&lt;t&gt;&lt;s&gt;"&amp;SUBSTITUTE(Q77,",","&lt;/s&gt;&lt;s&gt;")&amp;"&lt;/s&gt;&lt;/t&gt;","//s"),"cm",""))),IF(ISNUMBER(SEARCH("mm",Q77)), MAX(VALUE(SUBSTITUTE(_xlfn.FILTERXML("&lt;t&gt;&lt;s&gt;"&amp;SUBSTITUTE(Q77,",","&lt;/s&gt;&lt;s&gt;")&amp;"&lt;/s&gt;&lt;/t&gt;","//s"),"mm","")))/10, MAX(VALUE(_xlfn.FILTERXML("&lt;t&gt;&lt;s&gt;"&amp;SUBSTITUTE(Q77,",","&lt;/s&gt;&lt;s&gt;")&amp;"&lt;/s&gt;&lt;/t&gt;","//s"))))))</f>
        <v>4.9000000000000004</v>
      </c>
      <c r="S77" t="str">
        <f>IF(OR('Model output'!P76="",ISNUMBER(SEARCH("Not identified", 'Model output'!P76)),ISNUMBER(SEARCH("Absent",'Model output'!P76)),AND(ISNUMBER(SEARCH("No",'Model output'!P76)),NOT(ISNUMBER(SEARCH("diagnostic",'Model output'!P76)))),ISNUMBER(SEARCH("Negative",'Model output'!P76))),"negative","positive")</f>
        <v>negative</v>
      </c>
      <c r="T77">
        <f>IF('Model output'!O76="","",'Model output'!O76)</f>
        <v>1</v>
      </c>
      <c r="U77" t="str">
        <f>IF('Model output'!Q76&lt;&gt;"",'Model output'!Q76,IF('Classification result'!S77="positive",IF(ISNUMBER(SEARCH("single",'Model output'!P76)),1,IF(OR(ISNUMBER(SEARCH("&lt;4",'Model output'!P76)),ISNUMBER(SEARCH("&lt; 4",'Model output'!P76)),ISNUMBER(SEARCH("less than 4",'Model output'!P76))),"&lt;4",IF(OR(ISNUMBER(SEARCH("&gt;4",'Model output'!P76)),ISNUMBER(SEARCH("&gt; 4",'Model output'!P76)),ISNUMBER(SEARCH("4 or more",'Model output'!P76))),"&gt;4",""))),""))</f>
        <v/>
      </c>
      <c r="V77" t="str">
        <f>IF(S77="negative","",IF(OR(ISNUMBER(SEARCH("Focal",'Model output'!P76)),'Classification result'!U77&lt;4,ISNUMBER(SEARCH("Focal",'Classification result'!U77)),ISNUMBER(SEARCH("&lt;4",'Classification result'!U77)),ISNUMBER(SEARCH("&lt; 4",'Classification result'!U77))),"minimal", IF(OR(ISNUMBER(SEARCH("Extensive",'Model output'!P76)),ISNUMBER(SEARCH("Extensive",'Classification result'!U77)),ISNUMBER(SEARCH("&gt;4",'Classification result'!U77)),ISNUMBER(SEARCH("&gt; 4",'Classification result'!U77)),ISNUMBER(SEARCH("4 or more",'Classification result'!U77))),"extensive","")))</f>
        <v/>
      </c>
      <c r="W77" t="str">
        <f>IF(OR('Model output'!R76="",ISNUMBER(SEARCH("Not identified", 'Model output'!R76)),ISNUMBER(SEARCH("Absent",'Model output'!R76)),ISNUMBER(SEARCH("No",'Model output'!R76)),ISNUMBER(SEARCH("Negative",'Model output'!R76)),ISNUMBER(SEARCH("None seen",'Model output'!R76)),ISNUMBER(SEARCH("Free",'Model output'!R76)),ISNUMBER(SEARCH("Cannot be assessed",'Model output'!R76))),"negative","positive")</f>
        <v>negative</v>
      </c>
      <c r="X77" s="15" t="str">
        <f>IF('Model output'!S76="","",'Model output'!S76)</f>
        <v>Not identified</v>
      </c>
      <c r="Y77" t="str">
        <f>IF(OR('Model output'!S76="",ISNUMBER(SEARCH("Absent",'Model output'!S76)),ISNUMBER(SEARCH("Not identified",'Model output'!S76)),AND(ISNUMBER(SEARCH("No",'Model output'!S76)),NOT(ISNUMBER(SEARCH("carcinoma",'Model output'!S76)))),ISNUMBER(SEARCH("no extension",'Model output'!S76)),ISNUMBER(SEARCH("negative",'Model output'!S76))),"negative",IF(Z77="positive","gETE", "positive"))</f>
        <v>negative</v>
      </c>
      <c r="Z77" t="str">
        <f>IF(OR('Model output'!S76="",ISNUMBER(SEARCH("Absent",'Model output'!S76)),ISNUMBER(SEARCH("Not identified",'Model output'!S76)),ISNUMBER(SEARCH("No",'Model output'!S76)),ISNUMBER(SEARCH("Minimal",'Model output'!S76)),ISNUMBER(SEARCH("negative",'Model output'!S76))),"negative",IF(OR(ISNUMBER(SEARCH("extensive",X77)),ISNUMBER(SEARCH("skeletal muscle",X77)),ISNUMBER(SEARCH("larynx",X77)),ISNUMBER(SEARCH("trachea",X77)),ISNUMBER(SEARCH("esophagus",X77)),ISNUMBER(SEARCH("recurrent laryngeal nerve",X77))),"positive","negative"))</f>
        <v>negative</v>
      </c>
      <c r="AA77" t="str">
        <f>IF('Model output'!T76="","",IF('Model output'!T76="Not mentioned", "No", "Yes"))</f>
        <v/>
      </c>
      <c r="AB77" t="str">
        <f>IF(AA77&lt;&gt;"Yes","",IF(OR('Model output'!U76="",ISNUMBER(SEARCH("Not identified",'Model output'!U76))),"",'Model output'!U76))</f>
        <v/>
      </c>
      <c r="AC77" s="9" t="str">
        <f>IF(OR('Model output'!V76="", AND(ISERROR(SEARCH("Positive",'Model output'!V76)), ISNUMBER(SEARCH("Negative",'Model output'!V76))), ISNUMBER(SEARCH("Uninvolved",'Model output'!V76)), ISNUMBER(SEARCH("Free",'Model output'!V76)), ISNUMBER(SEARCH("1 mm",'Model output'!V76)), ISNUMBER(SEARCH("1.0 mm",'Model output'!V76)), ISNUMBER(SEARCH("0.01 cm",'Model output'!V76)), ISNUMBER(SEARCH("0.1 CM",'Model output'!V76)), ISNUMBER(SEARCH("less than 0.2 mm",'Model output'!V76)), ISNUMBER(SEARCH("less than 0.5 mm",'Model output'!V76)), ISNUMBER(SEARCH("very close",'Model output'!V76)), ISNUMBER(SEARCH("not involved",'Model output'!V76)), ISNUMBER(SEARCH("no involvement",'Model output'!V76)), ISNUMBER(SEARCH("abut",'Model output'!V76)), AND(ISNUMBER(SEARCH("No",'Model output'!V76)),NOT(ISNUMBER(SEARCH("noted",'Model output'!V76))),NOT(ISNUMBER(SEARCH("carcinoma",'Model output'!V76))))), "negative", "positive")</f>
        <v>negative</v>
      </c>
      <c r="AE77" s="30" t="str" cm="1">
        <f t="array" aca="1" ref="AE77" ca="1">IF(OR(AC77="positive",Z77="positive",AND(OR(ISNUMBER(SEARCH("Follicular carcinoma",N77)),ISNUMBER(SEARCH("Follicular thyroid carcinoma",N77))),V77="extensive"),AND(AND(ISNUMBER(J77),J77&gt;0),AND(ISNUMBER(M77),M77&gt;3)),OR(H77="positive",AH77=1)),"high",IF(OR(ISNUMBER(SEARCH("lateral",G77,1)),ISNUMBER(SEARCH("positive",Y77,1)),ISNUMBER(SEARCH("tall",O77,1)),ISNUMBER(SEARCH("hobnail",O77,1)),ISNUMBER(SEARCH("cribriform",O77,1)),ISNUMBER(SEARCH("diffuse",O77,1)),ISNUMBER(SEARCH("columnar",O77,1)),ISNUMBER(SEARCH("solid",O77,1)),ISNUMBER(SEARCH("tall",N77,1)),ISNUMBER(SEARCH("hobnail",N77,1)),ISNUMBER(SEARCH("cribriform",N77,1)),ISNUMBER(SEARCH("diffuse",N77,1)),ISNUMBER(SEARCH("columnar",N77,1)),ISNUMBER(SEARCH("solid",N77,1)),AND(ISNUMBER(SEARCH("papillary",N77,1)),S77="positive"),AND(ISNUMBER(J77),J77&gt;=5,M77=""),AND(AND(ISNUMBER(J77),J77&gt;=5),AND(ISNUMBER(M77),M77&gt;=1)),AND(ISNUMBER(SERACH("papillary",N77)),OR(Y77="positive",Z77="positive"), ISNUMBER(SEARCH("BRAF",AB77)))),"intermediate","low"))</f>
        <v>low</v>
      </c>
      <c r="AF77" s="31" t="str">
        <f t="shared" si="18"/>
        <v>3a</v>
      </c>
      <c r="AG77" s="31" t="str">
        <f t="shared" si="19"/>
        <v>0</v>
      </c>
      <c r="AH77" s="31" t="str">
        <f t="shared" si="22"/>
        <v>0</v>
      </c>
      <c r="AI77" s="36" t="str">
        <f t="shared" si="23"/>
        <v>II</v>
      </c>
      <c r="AJ77" s="30" t="s">
        <v>815</v>
      </c>
      <c r="AK77" s="37" t="s">
        <v>932</v>
      </c>
      <c r="AL77" s="37" t="s">
        <v>927</v>
      </c>
      <c r="AM77" s="37" t="s">
        <v>930</v>
      </c>
      <c r="AN77" s="31" t="s">
        <v>928</v>
      </c>
      <c r="AO77" s="30">
        <f t="shared" ca="1" si="24"/>
        <v>1</v>
      </c>
      <c r="AP77" s="37">
        <f t="shared" si="25"/>
        <v>1</v>
      </c>
      <c r="AQ77" s="37">
        <f t="shared" si="26"/>
        <v>1</v>
      </c>
      <c r="AR77" s="37">
        <f t="shared" si="27"/>
        <v>1</v>
      </c>
      <c r="AS77" s="36">
        <f t="shared" si="20"/>
        <v>1</v>
      </c>
    </row>
    <row r="78" spans="1:45">
      <c r="A78" t="str">
        <f>'Model output'!A77</f>
        <v>TCGA-DJ-A2Q3</v>
      </c>
      <c r="B78" s="43">
        <v>61</v>
      </c>
      <c r="C78" s="1" t="str">
        <f>IF(OR(ISNUMBER(SEARCH("0",'Model output'!D77)), ISNUMBER(SEARCH("1",'Model output'!D77)), ISNUMBER(SEARCH("1a",'Model output'!D77)), ISNUMBER(SEARCH("1b",'Model output'!D77)), ISNUMBER(SEARCH("2",'Model output'!D77)), ISNUMBER(SEARCH("3",'Model output'!D77)), ISNUMBER(SEARCH("4a",'Model output'!D77)), ISNUMBER(SEARCH("4b",'Model output'!D77))), IF(ISNUMBER(SEARCH("pT",'Model output'!D77)),IF(OR(ISNUMBER(SEARCH("a",'Model output'!D77)),ISNUMBER(SEARCH("b",'Model output'!D77))),MID(SUBSTITUTE('Model output'!D77," ",""),SEARCH("pT",'Model output'!D77)+2,2),MID(SUBSTITUTE('Model output'!D77," ",""),SEARCH("pT",'Model output'!D77)+2,1)),IF(ISNUMBER(SEARCH("T",'Model output'!D77)),IF(OR(ISNUMBER(SEARCH("a",'Model output'!D77)),ISNUMBER(SEARCH("b",'Model output'!D77))),MID(SUBSTITUTE('Model output'!D77," ",""),SEARCH("T",'Model output'!D77)+1,2),MID(SUBSTITUTE('Model output'!D77," ",""),SEARCH("T",'Model output'!D77)+1,1)),SUBSTITUTE('Model output'!D77," ",""))),"")</f>
        <v/>
      </c>
      <c r="D78" s="1" t="str">
        <f>IF(ISNUMBER(SEARCH("lymph node",'Model output'!E77)),"1", IF(AND('Model output'!E77&lt;&gt;"",ISNUMBER('Model output'!E77),'Model output'!E77&gt;0),"1",IF(OR(ISNUMBER(SEARCH("0",'Model output'!E77)), ISNUMBER(SEARCH("1",'Model output'!E77)), ISNUMBER(SEARCH("1a",'Model output'!E77)), ISNUMBER(SEARCH("1b",'Model output'!E77)), ISNUMBER(SEARCH("X",'Model output'!E77))), IF(ISNUMBER(SEARCH("pN",'Model output'!E77)),IF(OR(ISNUMBER(SEARCH("a",'Model output'!E77)),ISNUMBER(SEARCH("b",'Model output'!E77))),MID(SUBSTITUTE('Model output'!E77," ",""),SEARCH("pN",'Model output'!E77)+2,2),MID(SUBSTITUTE('Model output'!E77," ",""),SEARCH("pN",'Model output'!E77)+2,1)),IF(ISNUMBER(SEARCH("N",'Model output'!E77)),IF(OR(ISNUMBER(SEARCH("a",'Model output'!E77)),ISNUMBER(SEARCH("b",'Model output'!E77))),MID(SUBSTITUTE('Model output'!E77," ",""),SEARCH("N",'Model output'!E77)+1,2),MID(SUBSTITUTE('Model output'!E77," ",""),SEARCH("N",'Model output'!E77)+1,1)),SUBSTITUTE('Model output'!E77," ",""))),"")))</f>
        <v>1a</v>
      </c>
      <c r="E78" s="1" t="str">
        <f>IF(OR(ISNUMBER(SEARCH("Not applicable",'Model output'!F77)), ISNUMBER(SEARCH("N/A",'Model output'!F77))),"0",IF(OR(ISNUMBER(SEARCH("0",'Model output'!F77)), ISNUMBER(SEARCH("1",'Model output'!F77)), ISNUMBER(SEARCH("X",'Model output'!F77))), IF(ISNUMBER(SEARCH("pM",'Model output'!F77)),MID(SUBSTITUTE('Model output'!F77," ",""),SEARCH("pM",'Model output'!F77)+2,1),IF(ISNUMBER(SEARCH("M",'Model output'!F77)),MID(SUBSTITUTE('Model output'!F77," ",""),SEARCH("M",'Model output'!F77)+1,1),SUBSTITUTE('Model output'!F77," ",""))),""))</f>
        <v>0</v>
      </c>
      <c r="F78" t="str">
        <f t="shared" si="16"/>
        <v>positive</v>
      </c>
      <c r="G78" t="str">
        <f>IF(OR('Model output'!G77="",AND(ISNUMBER('Model output'!J77),'Model output'!J77&lt;1)),"",IF(OR(ISNUMBER(SEARCH("lateral",'Model output'!G77)),ISNUMBER(SEARCH("cervical",'Model output'!G77)),ISNUMBER(SEARCH("jugular",'Model output'!G77)),ISNUMBER(SEARCH("left neck",'Model output'!G77)),ISNUMBER(SEARCH("left anterior neck",'Model output'!G77)),ISNUMBER(SEARCH("left posterior neck",'Model output'!G77)),ISNUMBER(SEARCH("right neck",'Model output'!G77)),ISNUMBER(SEARCH("right anterior neck",'Model output'!G77)),ISNUMBER(SEARCH("right posterior neck",'Model output'!G77)),AND(ISNUMBER(SEARCH("level",'Model output'!G77)),OR(,ISNUMBER(SEARCH("II",'Model output'!G77)),ISNUMBER(SEARCH("two",'Model output'!G77)),ISNUMBER(SEARCH("2",'Model output'!G77)),ISNUMBER(SEARCH("III",'Model output'!G77)),ISNUMBER(SEARCH("three",'Model output'!G77)),ISNUMBER(SEARCH("3",'Model output'!G77)),ISNUMBER(SEARCH("IV",'Model output'!G77)),ISNUMBER(SEARCH("four",'Model output'!G77)),ISNUMBER(SEARCH("4",'Model output'!G77)),AND(ISNUMBER(SEARCH("V ",'Model output'!G77)),NOT(ISNUMBER(SEARCH("VI",'Model output'!G77)))),ISNUMBER(SEARCH("five",'Model output'!G77)),ISNUMBER(SEARCH("5",'Model output'!G77))))), "lateral", "central"))</f>
        <v>central</v>
      </c>
      <c r="H78" t="str">
        <f>IF('Model output'!H77="","negative", IF('Model output'!H77=" ", "negative", IF(ISNUMBER(SEARCH("lymph node",'Model output'!H77)),"negative","positive")))</f>
        <v>negative</v>
      </c>
      <c r="I78">
        <f>IF('Model output'!I77="","",IF(ISNUMBER('Model output'!I77),'Model output'!I77,1))</f>
        <v>6</v>
      </c>
      <c r="J78">
        <f>IF('Model output'!J77="","",IF(AND(ISNUMBER('Model output'!J77),'Model output'!J77&lt;=I78),'Model output'!J77,IF(ISNUMBER(SEARCH("0/",'Model output'!J77)),0,1)))</f>
        <v>1</v>
      </c>
      <c r="K78" t="str" cm="1">
        <f t="array" ref="K78">IF(COUNT(FIND({0,1,2,3,4,5,6,7,8,9},'Model output'!K77))&gt;0,'Model output'!K77,"")</f>
        <v>0.55 cm</v>
      </c>
      <c r="L78" s="8" t="str">
        <f t="shared" si="21"/>
        <v>0.55cm</v>
      </c>
      <c r="M78" cm="1">
        <f t="array" ref="M78">IF(L78="","",IF(ISNUMBER(SEARCH("cm",L78)),MAX(VALUE(SUBSTITUTE(_xlfn.FILTERXML("&lt;t&gt;&lt;s&gt;"&amp;SUBSTITUTE(L78,",","&lt;/s&gt;&lt;s&gt;")&amp;"&lt;/s&gt;&lt;/t&gt;","//s"),"cm",""))),MAX(VALUE(SUBSTITUTE(_xlfn.FILTERXML("&lt;t&gt;&lt;s&gt;"&amp;SUBSTITUTE(L78,",","&lt;/s&gt;&lt;s&gt;")&amp;"&lt;/s&gt;&lt;/t&gt;","//s"),"mm","")))/10))</f>
        <v>0.55000000000000004</v>
      </c>
      <c r="N78" t="str">
        <f>IF('Model output'!L77="","",'Model output'!L77)</f>
        <v>Papillary</v>
      </c>
      <c r="O78" t="str">
        <f>IF('Model output'!M77="","",'Model output'!M77)</f>
        <v>tall cell</v>
      </c>
      <c r="P78" t="str">
        <f>IF('Model output'!N77="","",'Model output'!N77)</f>
        <v>0.8 cm</v>
      </c>
      <c r="Q78" t="str">
        <f t="shared" si="17"/>
        <v>0.8cm</v>
      </c>
      <c r="R78" cm="1">
        <f t="array" ref="R78">IF(Q78="","",IF(ISNUMBER(SEARCH("cm",Q78)),MAX(VALUE(SUBSTITUTE(_xlfn.FILTERXML("&lt;t&gt;&lt;s&gt;"&amp;SUBSTITUTE(Q78,",","&lt;/s&gt;&lt;s&gt;")&amp;"&lt;/s&gt;&lt;/t&gt;","//s"),"cm",""))),IF(ISNUMBER(SEARCH("mm",Q78)), MAX(VALUE(SUBSTITUTE(_xlfn.FILTERXML("&lt;t&gt;&lt;s&gt;"&amp;SUBSTITUTE(Q78,",","&lt;/s&gt;&lt;s&gt;")&amp;"&lt;/s&gt;&lt;/t&gt;","//s"),"mm","")))/10, MAX(VALUE(_xlfn.FILTERXML("&lt;t&gt;&lt;s&gt;"&amp;SUBSTITUTE(Q78,",","&lt;/s&gt;&lt;s&gt;")&amp;"&lt;/s&gt;&lt;/t&gt;","//s"))))))</f>
        <v>0.8</v>
      </c>
      <c r="S78" t="str">
        <f>IF(OR('Model output'!P77="",ISNUMBER(SEARCH("Not identified", 'Model output'!P77)),ISNUMBER(SEARCH("Absent",'Model output'!P77)),AND(ISNUMBER(SEARCH("No",'Model output'!P77)),NOT(ISNUMBER(SEARCH("diagnostic",'Model output'!P77)))),ISNUMBER(SEARCH("Negative",'Model output'!P77))),"negative","positive")</f>
        <v>negative</v>
      </c>
      <c r="T78">
        <f>IF('Model output'!O77="","",'Model output'!O77)</f>
        <v>1</v>
      </c>
      <c r="U78" t="str">
        <f>IF('Model output'!Q77&lt;&gt;"",'Model output'!Q77,IF('Classification result'!S78="positive",IF(ISNUMBER(SEARCH("single",'Model output'!P77)),1,IF(OR(ISNUMBER(SEARCH("&lt;4",'Model output'!P77)),ISNUMBER(SEARCH("&lt; 4",'Model output'!P77)),ISNUMBER(SEARCH("less than 4",'Model output'!P77))),"&lt;4",IF(OR(ISNUMBER(SEARCH("&gt;4",'Model output'!P77)),ISNUMBER(SEARCH("&gt; 4",'Model output'!P77)),ISNUMBER(SEARCH("4 or more",'Model output'!P77))),"&gt;4",""))),""))</f>
        <v/>
      </c>
      <c r="V78" t="str">
        <f>IF(S78="negative","",IF(OR(ISNUMBER(SEARCH("Focal",'Model output'!P77)),'Classification result'!U78&lt;4,ISNUMBER(SEARCH("Focal",'Classification result'!U78)),ISNUMBER(SEARCH("&lt;4",'Classification result'!U78)),ISNUMBER(SEARCH("&lt; 4",'Classification result'!U78))),"minimal", IF(OR(ISNUMBER(SEARCH("Extensive",'Model output'!P77)),ISNUMBER(SEARCH("Extensive",'Classification result'!U78)),ISNUMBER(SEARCH("&gt;4",'Classification result'!U78)),ISNUMBER(SEARCH("&gt; 4",'Classification result'!U78)),ISNUMBER(SEARCH("4 or more",'Classification result'!U78))),"extensive","")))</f>
        <v/>
      </c>
      <c r="W78" t="str">
        <f>IF(OR('Model output'!R77="",ISNUMBER(SEARCH("Not identified", 'Model output'!R77)),ISNUMBER(SEARCH("Absent",'Model output'!R77)),ISNUMBER(SEARCH("No",'Model output'!R77)),ISNUMBER(SEARCH("Negative",'Model output'!R77)),ISNUMBER(SEARCH("None seen",'Model output'!R77)),ISNUMBER(SEARCH("Free",'Model output'!R77)),ISNUMBER(SEARCH("Cannot be assessed",'Model output'!R77))),"negative","positive")</f>
        <v>negative</v>
      </c>
      <c r="X78" s="15" t="str">
        <f>IF('Model output'!S77="","",'Model output'!S77)</f>
        <v>Invades:perithyroidal soft tissue and focally skeletal muscle</v>
      </c>
      <c r="Y78" t="str">
        <f>IF(OR('Model output'!S77="",ISNUMBER(SEARCH("Absent",'Model output'!S77)),ISNUMBER(SEARCH("Not identified",'Model output'!S77)),AND(ISNUMBER(SEARCH("No",'Model output'!S77)),NOT(ISNUMBER(SEARCH("carcinoma",'Model output'!S77)))),ISNUMBER(SEARCH("no extension",'Model output'!S77)),ISNUMBER(SEARCH("negative",'Model output'!S77))),"negative",IF(Z78="positive","gETE", "positive"))</f>
        <v>gETE</v>
      </c>
      <c r="Z78" t="str">
        <f>IF(OR('Model output'!S77="",ISNUMBER(SEARCH("Absent",'Model output'!S77)),ISNUMBER(SEARCH("Not identified",'Model output'!S77)),ISNUMBER(SEARCH("No",'Model output'!S77)),ISNUMBER(SEARCH("Minimal",'Model output'!S77)),ISNUMBER(SEARCH("negative",'Model output'!S77))),"negative",IF(OR(ISNUMBER(SEARCH("extensive",X78)),ISNUMBER(SEARCH("skeletal muscle",X78)),ISNUMBER(SEARCH("larynx",X78)),ISNUMBER(SEARCH("trachea",X78)),ISNUMBER(SEARCH("esophagus",X78)),ISNUMBER(SEARCH("recurrent laryngeal nerve",X78))),"positive","negative"))</f>
        <v>positive</v>
      </c>
      <c r="AA78" t="str">
        <f>IF('Model output'!T77="","",IF('Model output'!T77="Not mentioned", "No", "Yes"))</f>
        <v/>
      </c>
      <c r="AB78" t="str">
        <f>IF(AA78&lt;&gt;"Yes","",IF(OR('Model output'!U77="",ISNUMBER(SEARCH("Not identified",'Model output'!U77))),"",'Model output'!U77))</f>
        <v/>
      </c>
      <c r="AC78" s="9" t="str">
        <f>IF(OR('Model output'!V77="", AND(ISERROR(SEARCH("Positive",'Model output'!V77)), ISNUMBER(SEARCH("Negative",'Model output'!V77))), ISNUMBER(SEARCH("Uninvolved",'Model output'!V77)), ISNUMBER(SEARCH("Free",'Model output'!V77)), ISNUMBER(SEARCH("1 mm",'Model output'!V77)), ISNUMBER(SEARCH("1.0 mm",'Model output'!V77)), ISNUMBER(SEARCH("0.01 cm",'Model output'!V77)), ISNUMBER(SEARCH("0.1 CM",'Model output'!V77)), ISNUMBER(SEARCH("less than 0.2 mm",'Model output'!V77)), ISNUMBER(SEARCH("less than 0.5 mm",'Model output'!V77)), ISNUMBER(SEARCH("very close",'Model output'!V77)), ISNUMBER(SEARCH("not involved",'Model output'!V77)), ISNUMBER(SEARCH("no involvement",'Model output'!V77)), ISNUMBER(SEARCH("abut",'Model output'!V77)), AND(ISNUMBER(SEARCH("No",'Model output'!V77)),NOT(ISNUMBER(SEARCH("noted",'Model output'!V77))),NOT(ISNUMBER(SEARCH("carcinoma",'Model output'!V77))))), "negative", "positive")</f>
        <v>negative</v>
      </c>
      <c r="AE78" s="30" t="str" cm="1">
        <f t="array" ref="AE78">IF(OR(AC78="positive",Z78="positive",AND(OR(ISNUMBER(SEARCH("Follicular carcinoma",N78)),ISNUMBER(SEARCH("Follicular thyroid carcinoma",N78))),V78="extensive"),AND(AND(ISNUMBER(J78),J78&gt;0),AND(ISNUMBER(M78),M78&gt;3)),OR(H78="positive",AH78=1)),"high",IF(OR(ISNUMBER(SEARCH("lateral",G78,1)),ISNUMBER(SEARCH("positive",Y78,1)),ISNUMBER(SEARCH("tall",O78,1)),ISNUMBER(SEARCH("hobnail",O78,1)),ISNUMBER(SEARCH("cribriform",O78,1)),ISNUMBER(SEARCH("diffuse",O78,1)),ISNUMBER(SEARCH("columnar",O78,1)),ISNUMBER(SEARCH("solid",O78,1)),ISNUMBER(SEARCH("tall",N78,1)),ISNUMBER(SEARCH("hobnail",N78,1)),ISNUMBER(SEARCH("cribriform",N78,1)),ISNUMBER(SEARCH("diffuse",N78,1)),ISNUMBER(SEARCH("columnar",N78,1)),ISNUMBER(SEARCH("solid",N78,1)),AND(ISNUMBER(SEARCH("papillary",N78,1)),S78="positive"),AND(ISNUMBER(J78),J78&gt;=5,M78=""),AND(AND(ISNUMBER(J78),J78&gt;=5),AND(ISNUMBER(M78),M78&gt;=1)),AND(ISNUMBER(SERACH("papillary",N78)),OR(Y78="positive",Z78="positive"), ISNUMBER(SEARCH("BRAF",AB78)))),"intermediate","low"))</f>
        <v>high</v>
      </c>
      <c r="AF78" s="31" t="str">
        <f t="shared" si="18"/>
        <v>3b</v>
      </c>
      <c r="AG78" s="31" t="str">
        <f t="shared" si="19"/>
        <v>1a</v>
      </c>
      <c r="AH78" s="31" t="str">
        <f t="shared" si="22"/>
        <v>0</v>
      </c>
      <c r="AI78" s="36" t="str">
        <f t="shared" si="23"/>
        <v>II</v>
      </c>
      <c r="AJ78" s="30" t="s">
        <v>814</v>
      </c>
      <c r="AK78" s="37" t="s">
        <v>925</v>
      </c>
      <c r="AL78" s="37" t="s">
        <v>931</v>
      </c>
      <c r="AM78" s="37" t="s">
        <v>930</v>
      </c>
      <c r="AN78" s="31" t="s">
        <v>928</v>
      </c>
      <c r="AO78" s="30">
        <f t="shared" si="24"/>
        <v>1</v>
      </c>
      <c r="AP78" s="37">
        <f t="shared" si="25"/>
        <v>1</v>
      </c>
      <c r="AQ78" s="37">
        <f t="shared" si="26"/>
        <v>1</v>
      </c>
      <c r="AR78" s="37">
        <f t="shared" si="27"/>
        <v>1</v>
      </c>
      <c r="AS78" s="36">
        <f t="shared" si="20"/>
        <v>1</v>
      </c>
    </row>
    <row r="79" spans="1:45">
      <c r="A79" t="str">
        <f>'Model output'!A78</f>
        <v>TCGA-DJ-A2Q5</v>
      </c>
      <c r="B79" s="43">
        <v>51</v>
      </c>
      <c r="C79" s="1" t="str">
        <f>IF(OR(ISNUMBER(SEARCH("0",'Model output'!D78)), ISNUMBER(SEARCH("1",'Model output'!D78)), ISNUMBER(SEARCH("1a",'Model output'!D78)), ISNUMBER(SEARCH("1b",'Model output'!D78)), ISNUMBER(SEARCH("2",'Model output'!D78)), ISNUMBER(SEARCH("3",'Model output'!D78)), ISNUMBER(SEARCH("4a",'Model output'!D78)), ISNUMBER(SEARCH("4b",'Model output'!D78))), IF(ISNUMBER(SEARCH("pT",'Model output'!D78)),IF(OR(ISNUMBER(SEARCH("a",'Model output'!D78)),ISNUMBER(SEARCH("b",'Model output'!D78))),MID(SUBSTITUTE('Model output'!D78," ",""),SEARCH("pT",'Model output'!D78)+2,2),MID(SUBSTITUTE('Model output'!D78," ",""),SEARCH("pT",'Model output'!D78)+2,1)),IF(ISNUMBER(SEARCH("T",'Model output'!D78)),IF(OR(ISNUMBER(SEARCH("a",'Model output'!D78)),ISNUMBER(SEARCH("b",'Model output'!D78))),MID(SUBSTITUTE('Model output'!D78," ",""),SEARCH("T",'Model output'!D78)+1,2),MID(SUBSTITUTE('Model output'!D78," ",""),SEARCH("T",'Model output'!D78)+1,1)),SUBSTITUTE('Model output'!D78," ",""))),"")</f>
        <v>2</v>
      </c>
      <c r="D79" s="1" t="str">
        <f>IF(ISNUMBER(SEARCH("lymph node",'Model output'!E78)),"1", IF(AND('Model output'!E78&lt;&gt;"",ISNUMBER('Model output'!E78),'Model output'!E78&gt;0),"1",IF(OR(ISNUMBER(SEARCH("0",'Model output'!E78)), ISNUMBER(SEARCH("1",'Model output'!E78)), ISNUMBER(SEARCH("1a",'Model output'!E78)), ISNUMBER(SEARCH("1b",'Model output'!E78)), ISNUMBER(SEARCH("X",'Model output'!E78))), IF(ISNUMBER(SEARCH("pN",'Model output'!E78)),IF(OR(ISNUMBER(SEARCH("a",'Model output'!E78)),ISNUMBER(SEARCH("b",'Model output'!E78))),MID(SUBSTITUTE('Model output'!E78," ",""),SEARCH("pN",'Model output'!E78)+2,2),MID(SUBSTITUTE('Model output'!E78," ",""),SEARCH("pN",'Model output'!E78)+2,1)),IF(ISNUMBER(SEARCH("N",'Model output'!E78)),IF(OR(ISNUMBER(SEARCH("a",'Model output'!E78)),ISNUMBER(SEARCH("b",'Model output'!E78))),MID(SUBSTITUTE('Model output'!E78," ",""),SEARCH("N",'Model output'!E78)+1,2),MID(SUBSTITUTE('Model output'!E78," ",""),SEARCH("N",'Model output'!E78)+1,1)),SUBSTITUTE('Model output'!E78," ",""))),"")))</f>
        <v>1b</v>
      </c>
      <c r="E79" s="1" t="str">
        <f>IF(OR(ISNUMBER(SEARCH("Not applicable",'Model output'!F78)), ISNUMBER(SEARCH("N/A",'Model output'!F78))),"0",IF(OR(ISNUMBER(SEARCH("0",'Model output'!F78)), ISNUMBER(SEARCH("1",'Model output'!F78)), ISNUMBER(SEARCH("X",'Model output'!F78))), IF(ISNUMBER(SEARCH("pM",'Model output'!F78)),MID(SUBSTITUTE('Model output'!F78," ",""),SEARCH("pM",'Model output'!F78)+2,1),IF(ISNUMBER(SEARCH("M",'Model output'!F78)),MID(SUBSTITUTE('Model output'!F78," ",""),SEARCH("M",'Model output'!F78)+1,1),SUBSTITUTE('Model output'!F78," ",""))),""))</f>
        <v>0</v>
      </c>
      <c r="F79" t="str">
        <f t="shared" si="16"/>
        <v>positive</v>
      </c>
      <c r="G79" t="str">
        <f>IF(OR('Model output'!G78="",AND(ISNUMBER('Model output'!J78),'Model output'!J78&lt;1)),"",IF(OR(ISNUMBER(SEARCH("lateral",'Model output'!G78)),ISNUMBER(SEARCH("cervical",'Model output'!G78)),ISNUMBER(SEARCH("jugular",'Model output'!G78)),ISNUMBER(SEARCH("left neck",'Model output'!G78)),ISNUMBER(SEARCH("left anterior neck",'Model output'!G78)),ISNUMBER(SEARCH("left posterior neck",'Model output'!G78)),ISNUMBER(SEARCH("right neck",'Model output'!G78)),ISNUMBER(SEARCH("right anterior neck",'Model output'!G78)),ISNUMBER(SEARCH("right posterior neck",'Model output'!G78)),AND(ISNUMBER(SEARCH("level",'Model output'!G78)),OR(,ISNUMBER(SEARCH("II",'Model output'!G78)),ISNUMBER(SEARCH("two",'Model output'!G78)),ISNUMBER(SEARCH("2",'Model output'!G78)),ISNUMBER(SEARCH("III",'Model output'!G78)),ISNUMBER(SEARCH("three",'Model output'!G78)),ISNUMBER(SEARCH("3",'Model output'!G78)),ISNUMBER(SEARCH("IV",'Model output'!G78)),ISNUMBER(SEARCH("four",'Model output'!G78)),ISNUMBER(SEARCH("4",'Model output'!G78)),AND(ISNUMBER(SEARCH("V ",'Model output'!G78)),NOT(ISNUMBER(SEARCH("VI",'Model output'!G78)))),ISNUMBER(SEARCH("five",'Model output'!G78)),ISNUMBER(SEARCH("5",'Model output'!G78))))), "lateral", "central"))</f>
        <v>lateral</v>
      </c>
      <c r="H79" t="str">
        <f>IF('Model output'!H78="","negative", IF('Model output'!H78=" ", "negative", IF(ISNUMBER(SEARCH("lymph node",'Model output'!H78)),"negative","positive")))</f>
        <v>negative</v>
      </c>
      <c r="I79">
        <f>IF('Model output'!I78="","",IF(ISNUMBER('Model output'!I78),'Model output'!I78,1))</f>
        <v>6</v>
      </c>
      <c r="J79">
        <f>IF('Model output'!J78="","",IF(AND(ISNUMBER('Model output'!J78),'Model output'!J78&lt;=I79),'Model output'!J78,IF(ISNUMBER(SEARCH("0/",'Model output'!J78)),0,1)))</f>
        <v>2</v>
      </c>
      <c r="K79" t="str" cm="1">
        <f t="array" ref="K79">IF(COUNT(FIND({0,1,2,3,4,5,6,7,8,9},'Model output'!K78))&gt;0,'Model output'!K78,"")</f>
        <v>2.1 cm</v>
      </c>
      <c r="L79" s="8" t="str">
        <f t="shared" si="21"/>
        <v>2.1cm</v>
      </c>
      <c r="M79" cm="1">
        <f t="array" ref="M79">IF(L79="","",IF(ISNUMBER(SEARCH("cm",L79)),MAX(VALUE(SUBSTITUTE(_xlfn.FILTERXML("&lt;t&gt;&lt;s&gt;"&amp;SUBSTITUTE(L79,",","&lt;/s&gt;&lt;s&gt;")&amp;"&lt;/s&gt;&lt;/t&gt;","//s"),"cm",""))),MAX(VALUE(SUBSTITUTE(_xlfn.FILTERXML("&lt;t&gt;&lt;s&gt;"&amp;SUBSTITUTE(L79,",","&lt;/s&gt;&lt;s&gt;")&amp;"&lt;/s&gt;&lt;/t&gt;","//s"),"mm","")))/10))</f>
        <v>2.1</v>
      </c>
      <c r="N79" t="str">
        <f>IF('Model output'!L78="","",'Model output'!L78)</f>
        <v>Papillary</v>
      </c>
      <c r="O79" t="str">
        <f>IF('Model output'!M78="","",'Model output'!M78)</f>
        <v>classical</v>
      </c>
      <c r="P79" t="str">
        <f>IF('Model output'!N78="","",'Model output'!N78)</f>
        <v>4 cm</v>
      </c>
      <c r="Q79" t="str">
        <f t="shared" si="17"/>
        <v>4cm</v>
      </c>
      <c r="R79" cm="1">
        <f t="array" ref="R79">IF(Q79="","",IF(ISNUMBER(SEARCH("cm",Q79)),MAX(VALUE(SUBSTITUTE(_xlfn.FILTERXML("&lt;t&gt;&lt;s&gt;"&amp;SUBSTITUTE(Q79,",","&lt;/s&gt;&lt;s&gt;")&amp;"&lt;/s&gt;&lt;/t&gt;","//s"),"cm",""))),IF(ISNUMBER(SEARCH("mm",Q79)), MAX(VALUE(SUBSTITUTE(_xlfn.FILTERXML("&lt;t&gt;&lt;s&gt;"&amp;SUBSTITUTE(Q79,",","&lt;/s&gt;&lt;s&gt;")&amp;"&lt;/s&gt;&lt;/t&gt;","//s"),"mm","")))/10, MAX(VALUE(_xlfn.FILTERXML("&lt;t&gt;&lt;s&gt;"&amp;SUBSTITUTE(Q79,",","&lt;/s&gt;&lt;s&gt;")&amp;"&lt;/s&gt;&lt;/t&gt;","//s"))))))</f>
        <v>4</v>
      </c>
      <c r="S79" t="str">
        <f>IF(OR('Model output'!P78="",ISNUMBER(SEARCH("Not identified", 'Model output'!P78)),ISNUMBER(SEARCH("Absent",'Model output'!P78)),AND(ISNUMBER(SEARCH("No",'Model output'!P78)),NOT(ISNUMBER(SEARCH("diagnostic",'Model output'!P78)))),ISNUMBER(SEARCH("Negative",'Model output'!P78))),"negative","positive")</f>
        <v>negative</v>
      </c>
      <c r="T79">
        <f>IF('Model output'!O78="","",'Model output'!O78)</f>
        <v>1</v>
      </c>
      <c r="U79" t="str">
        <f>IF('Model output'!Q78&lt;&gt;"",'Model output'!Q78,IF('Classification result'!S79="positive",IF(ISNUMBER(SEARCH("single",'Model output'!P78)),1,IF(OR(ISNUMBER(SEARCH("&lt;4",'Model output'!P78)),ISNUMBER(SEARCH("&lt; 4",'Model output'!P78)),ISNUMBER(SEARCH("less than 4",'Model output'!P78))),"&lt;4",IF(OR(ISNUMBER(SEARCH("&gt;4",'Model output'!P78)),ISNUMBER(SEARCH("&gt; 4",'Model output'!P78)),ISNUMBER(SEARCH("4 or more",'Model output'!P78))),"&gt;4",""))),""))</f>
        <v/>
      </c>
      <c r="V79" t="str">
        <f>IF(S79="negative","",IF(OR(ISNUMBER(SEARCH("Focal",'Model output'!P78)),'Classification result'!U79&lt;4,ISNUMBER(SEARCH("Focal",'Classification result'!U79)),ISNUMBER(SEARCH("&lt;4",'Classification result'!U79)),ISNUMBER(SEARCH("&lt; 4",'Classification result'!U79))),"minimal", IF(OR(ISNUMBER(SEARCH("Extensive",'Model output'!P78)),ISNUMBER(SEARCH("Extensive",'Classification result'!U79)),ISNUMBER(SEARCH("&gt;4",'Classification result'!U79)),ISNUMBER(SEARCH("&gt; 4",'Classification result'!U79)),ISNUMBER(SEARCH("4 or more",'Classification result'!U79))),"extensive","")))</f>
        <v/>
      </c>
      <c r="W79" t="str">
        <f>IF(OR('Model output'!R78="",ISNUMBER(SEARCH("Not identified", 'Model output'!R78)),ISNUMBER(SEARCH("Absent",'Model output'!R78)),ISNUMBER(SEARCH("No",'Model output'!R78)),ISNUMBER(SEARCH("Negative",'Model output'!R78)),ISNUMBER(SEARCH("None seen",'Model output'!R78)),ISNUMBER(SEARCH("Free",'Model output'!R78)),ISNUMBER(SEARCH("Cannot be assessed",'Model output'!R78))),"negative","positive")</f>
        <v>negative</v>
      </c>
      <c r="X79" s="15" t="str">
        <f>IF('Model output'!S78="","",'Model output'!S78)</f>
        <v/>
      </c>
      <c r="Y79" t="str">
        <f>IF(OR('Model output'!S78="",ISNUMBER(SEARCH("Absent",'Model output'!S78)),ISNUMBER(SEARCH("Not identified",'Model output'!S78)),AND(ISNUMBER(SEARCH("No",'Model output'!S78)),NOT(ISNUMBER(SEARCH("carcinoma",'Model output'!S78)))),ISNUMBER(SEARCH("no extension",'Model output'!S78)),ISNUMBER(SEARCH("negative",'Model output'!S78))),"negative",IF(Z79="positive","gETE", "positive"))</f>
        <v>negative</v>
      </c>
      <c r="Z79" t="str">
        <f>IF(OR('Model output'!S78="",ISNUMBER(SEARCH("Absent",'Model output'!S78)),ISNUMBER(SEARCH("Not identified",'Model output'!S78)),ISNUMBER(SEARCH("No",'Model output'!S78)),ISNUMBER(SEARCH("Minimal",'Model output'!S78)),ISNUMBER(SEARCH("negative",'Model output'!S78))),"negative",IF(OR(ISNUMBER(SEARCH("extensive",X79)),ISNUMBER(SEARCH("skeletal muscle",X79)),ISNUMBER(SEARCH("larynx",X79)),ISNUMBER(SEARCH("trachea",X79)),ISNUMBER(SEARCH("esophagus",X79)),ISNUMBER(SEARCH("recurrent laryngeal nerve",X79))),"positive","negative"))</f>
        <v>negative</v>
      </c>
      <c r="AA79" t="str">
        <f>IF('Model output'!T78="","",IF('Model output'!T78="Not mentioned", "No", "Yes"))</f>
        <v/>
      </c>
      <c r="AB79" t="str">
        <f>IF(AA79&lt;&gt;"Yes","",IF(OR('Model output'!U78="",ISNUMBER(SEARCH("Not identified",'Model output'!U78))),"",'Model output'!U78))</f>
        <v/>
      </c>
      <c r="AC79" s="9" t="str">
        <f>IF(OR('Model output'!V78="", AND(ISERROR(SEARCH("Positive",'Model output'!V78)), ISNUMBER(SEARCH("Negative",'Model output'!V78))), ISNUMBER(SEARCH("Uninvolved",'Model output'!V78)), ISNUMBER(SEARCH("Free",'Model output'!V78)), ISNUMBER(SEARCH("1 mm",'Model output'!V78)), ISNUMBER(SEARCH("1.0 mm",'Model output'!V78)), ISNUMBER(SEARCH("0.01 cm",'Model output'!V78)), ISNUMBER(SEARCH("0.1 CM",'Model output'!V78)), ISNUMBER(SEARCH("less than 0.2 mm",'Model output'!V78)), ISNUMBER(SEARCH("less than 0.5 mm",'Model output'!V78)), ISNUMBER(SEARCH("very close",'Model output'!V78)), ISNUMBER(SEARCH("not involved",'Model output'!V78)), ISNUMBER(SEARCH("no involvement",'Model output'!V78)), ISNUMBER(SEARCH("abut",'Model output'!V78)), AND(ISNUMBER(SEARCH("No",'Model output'!V78)),NOT(ISNUMBER(SEARCH("noted",'Model output'!V78))),NOT(ISNUMBER(SEARCH("carcinoma",'Model output'!V78))))), "negative", "positive")</f>
        <v>negative</v>
      </c>
      <c r="AE79" s="30" t="str" cm="1">
        <f t="array" aca="1" ref="AE79" ca="1">IF(OR(AC79="positive",Z79="positive",AND(OR(ISNUMBER(SEARCH("Follicular carcinoma",N79)),ISNUMBER(SEARCH("Follicular thyroid carcinoma",N79))),V79="extensive"),AND(AND(ISNUMBER(J79),J79&gt;0),AND(ISNUMBER(M79),M79&gt;3)),OR(H79="positive",AH79=1)),"high",IF(OR(ISNUMBER(SEARCH("lateral",G79,1)),ISNUMBER(SEARCH("positive",Y79,1)),ISNUMBER(SEARCH("tall",O79,1)),ISNUMBER(SEARCH("hobnail",O79,1)),ISNUMBER(SEARCH("cribriform",O79,1)),ISNUMBER(SEARCH("diffuse",O79,1)),ISNUMBER(SEARCH("columnar",O79,1)),ISNUMBER(SEARCH("solid",O79,1)),ISNUMBER(SEARCH("tall",N79,1)),ISNUMBER(SEARCH("hobnail",N79,1)),ISNUMBER(SEARCH("cribriform",N79,1)),ISNUMBER(SEARCH("diffuse",N79,1)),ISNUMBER(SEARCH("columnar",N79,1)),ISNUMBER(SEARCH("solid",N79,1)),AND(ISNUMBER(SEARCH("papillary",N79,1)),S79="positive"),AND(ISNUMBER(J79),J79&gt;=5,M79=""),AND(AND(ISNUMBER(J79),J79&gt;=5),AND(ISNUMBER(M79),M79&gt;=1)),AND(ISNUMBER(SERACH("papillary",N79)),OR(Y79="positive",Z79="positive"), ISNUMBER(SEARCH("BRAF",AB79)))),"intermediate","low"))</f>
        <v>intermediate</v>
      </c>
      <c r="AF79" s="31" t="str">
        <f t="shared" si="18"/>
        <v>2</v>
      </c>
      <c r="AG79" s="31" t="str">
        <f t="shared" si="19"/>
        <v>1b</v>
      </c>
      <c r="AH79" s="31" t="str">
        <f t="shared" si="22"/>
        <v>0</v>
      </c>
      <c r="AI79" s="36" t="str">
        <f t="shared" si="23"/>
        <v>I</v>
      </c>
      <c r="AJ79" s="30" t="s">
        <v>816</v>
      </c>
      <c r="AK79" s="37" t="s">
        <v>929</v>
      </c>
      <c r="AL79" s="37" t="s">
        <v>926</v>
      </c>
      <c r="AM79" s="37" t="s">
        <v>930</v>
      </c>
      <c r="AN79" s="31" t="s">
        <v>79</v>
      </c>
      <c r="AO79" s="30">
        <f t="shared" ca="1" si="24"/>
        <v>1</v>
      </c>
      <c r="AP79" s="37">
        <f t="shared" si="25"/>
        <v>1</v>
      </c>
      <c r="AQ79" s="37">
        <f t="shared" si="26"/>
        <v>1</v>
      </c>
      <c r="AR79" s="37">
        <f t="shared" si="27"/>
        <v>1</v>
      </c>
      <c r="AS79" s="36">
        <f t="shared" si="20"/>
        <v>1</v>
      </c>
    </row>
    <row r="80" spans="1:45">
      <c r="A80" t="str">
        <f>'Model output'!A79</f>
        <v>TCGA-DJ-A2Q6</v>
      </c>
      <c r="B80" s="43">
        <v>38</v>
      </c>
      <c r="C80" s="1" t="str">
        <f>IF(OR(ISNUMBER(SEARCH("0",'Model output'!D79)), ISNUMBER(SEARCH("1",'Model output'!D79)), ISNUMBER(SEARCH("1a",'Model output'!D79)), ISNUMBER(SEARCH("1b",'Model output'!D79)), ISNUMBER(SEARCH("2",'Model output'!D79)), ISNUMBER(SEARCH("3",'Model output'!D79)), ISNUMBER(SEARCH("4a",'Model output'!D79)), ISNUMBER(SEARCH("4b",'Model output'!D79))), IF(ISNUMBER(SEARCH("pT",'Model output'!D79)),IF(OR(ISNUMBER(SEARCH("a",'Model output'!D79)),ISNUMBER(SEARCH("b",'Model output'!D79))),MID(SUBSTITUTE('Model output'!D79," ",""),SEARCH("pT",'Model output'!D79)+2,2),MID(SUBSTITUTE('Model output'!D79," ",""),SEARCH("pT",'Model output'!D79)+2,1)),IF(ISNUMBER(SEARCH("T",'Model output'!D79)),IF(OR(ISNUMBER(SEARCH("a",'Model output'!D79)),ISNUMBER(SEARCH("b",'Model output'!D79))),MID(SUBSTITUTE('Model output'!D79," ",""),SEARCH("T",'Model output'!D79)+1,2),MID(SUBSTITUTE('Model output'!D79," ",""),SEARCH("T",'Model output'!D79)+1,1)),SUBSTITUTE('Model output'!D79," ",""))),"")</f>
        <v/>
      </c>
      <c r="D80" s="1" t="str">
        <f>IF(ISNUMBER(SEARCH("lymph node",'Model output'!E79)),"1", IF(AND('Model output'!E79&lt;&gt;"",ISNUMBER('Model output'!E79),'Model output'!E79&gt;0),"1",IF(OR(ISNUMBER(SEARCH("0",'Model output'!E79)), ISNUMBER(SEARCH("1",'Model output'!E79)), ISNUMBER(SEARCH("1a",'Model output'!E79)), ISNUMBER(SEARCH("1b",'Model output'!E79)), ISNUMBER(SEARCH("X",'Model output'!E79))), IF(ISNUMBER(SEARCH("pN",'Model output'!E79)),IF(OR(ISNUMBER(SEARCH("a",'Model output'!E79)),ISNUMBER(SEARCH("b",'Model output'!E79))),MID(SUBSTITUTE('Model output'!E79," ",""),SEARCH("pN",'Model output'!E79)+2,2),MID(SUBSTITUTE('Model output'!E79," ",""),SEARCH("pN",'Model output'!E79)+2,1)),IF(ISNUMBER(SEARCH("N",'Model output'!E79)),IF(OR(ISNUMBER(SEARCH("a",'Model output'!E79)),ISNUMBER(SEARCH("b",'Model output'!E79))),MID(SUBSTITUTE('Model output'!E79," ",""),SEARCH("N",'Model output'!E79)+1,2),MID(SUBSTITUTE('Model output'!E79," ",""),SEARCH("N",'Model output'!E79)+1,1)),SUBSTITUTE('Model output'!E79," ",""))),"")))</f>
        <v>1</v>
      </c>
      <c r="E80" s="1" t="str">
        <f>IF(OR(ISNUMBER(SEARCH("Not applicable",'Model output'!F79)), ISNUMBER(SEARCH("N/A",'Model output'!F79))),"0",IF(OR(ISNUMBER(SEARCH("0",'Model output'!F79)), ISNUMBER(SEARCH("1",'Model output'!F79)), ISNUMBER(SEARCH("X",'Model output'!F79))), IF(ISNUMBER(SEARCH("pM",'Model output'!F79)),MID(SUBSTITUTE('Model output'!F79," ",""),SEARCH("pM",'Model output'!F79)+2,1),IF(ISNUMBER(SEARCH("M",'Model output'!F79)),MID(SUBSTITUTE('Model output'!F79," ",""),SEARCH("M",'Model output'!F79)+1,1),SUBSTITUTE('Model output'!F79," ",""))),""))</f>
        <v/>
      </c>
      <c r="F80" t="str">
        <f t="shared" si="16"/>
        <v>positive</v>
      </c>
      <c r="G80" t="str">
        <f>IF(OR('Model output'!G79="",AND(ISNUMBER('Model output'!J79),'Model output'!J79&lt;1)),"",IF(OR(ISNUMBER(SEARCH("lateral",'Model output'!G79)),ISNUMBER(SEARCH("cervical",'Model output'!G79)),ISNUMBER(SEARCH("jugular",'Model output'!G79)),ISNUMBER(SEARCH("left neck",'Model output'!G79)),ISNUMBER(SEARCH("left anterior neck",'Model output'!G79)),ISNUMBER(SEARCH("left posterior neck",'Model output'!G79)),ISNUMBER(SEARCH("right neck",'Model output'!G79)),ISNUMBER(SEARCH("right anterior neck",'Model output'!G79)),ISNUMBER(SEARCH("right posterior neck",'Model output'!G79)),AND(ISNUMBER(SEARCH("level",'Model output'!G79)),OR(,ISNUMBER(SEARCH("II",'Model output'!G79)),ISNUMBER(SEARCH("two",'Model output'!G79)),ISNUMBER(SEARCH("2",'Model output'!G79)),ISNUMBER(SEARCH("III",'Model output'!G79)),ISNUMBER(SEARCH("three",'Model output'!G79)),ISNUMBER(SEARCH("3",'Model output'!G79)),ISNUMBER(SEARCH("IV",'Model output'!G79)),ISNUMBER(SEARCH("four",'Model output'!G79)),ISNUMBER(SEARCH("4",'Model output'!G79)),AND(ISNUMBER(SEARCH("V ",'Model output'!G79)),NOT(ISNUMBER(SEARCH("VI",'Model output'!G79)))),ISNUMBER(SEARCH("five",'Model output'!G79)),ISNUMBER(SEARCH("5",'Model output'!G79))))), "lateral", "central"))</f>
        <v>lateral</v>
      </c>
      <c r="H80" t="str">
        <f>IF('Model output'!H79="","negative", IF('Model output'!H79=" ", "negative", IF(ISNUMBER(SEARCH("lymph node",'Model output'!H79)),"negative","positive")))</f>
        <v>negative</v>
      </c>
      <c r="I80">
        <f>IF('Model output'!I79="","",IF(ISNUMBER('Model output'!I79),'Model output'!I79,1))</f>
        <v>16</v>
      </c>
      <c r="J80">
        <f>IF('Model output'!J79="","",IF(AND(ISNUMBER('Model output'!J79),'Model output'!J79&lt;=I80),'Model output'!J79,IF(ISNUMBER(SEARCH("0/",'Model output'!J79)),0,1)))</f>
        <v>15</v>
      </c>
      <c r="K80" t="str" cm="1">
        <f t="array" ref="K80">IF(COUNT(FIND({0,1,2,3,4,5,6,7,8,9},'Model output'!K79))&gt;0,'Model output'!K79,"")</f>
        <v>1.1cm</v>
      </c>
      <c r="L80" s="8" t="str">
        <f t="shared" si="21"/>
        <v>1.1cm</v>
      </c>
      <c r="M80" cm="1">
        <f t="array" ref="M80">IF(L80="","",IF(ISNUMBER(SEARCH("cm",L80)),MAX(VALUE(SUBSTITUTE(_xlfn.FILTERXML("&lt;t&gt;&lt;s&gt;"&amp;SUBSTITUTE(L80,",","&lt;/s&gt;&lt;s&gt;")&amp;"&lt;/s&gt;&lt;/t&gt;","//s"),"cm",""))),MAX(VALUE(SUBSTITUTE(_xlfn.FILTERXML("&lt;t&gt;&lt;s&gt;"&amp;SUBSTITUTE(L80,",","&lt;/s&gt;&lt;s&gt;")&amp;"&lt;/s&gt;&lt;/t&gt;","//s"),"mm","")))/10))</f>
        <v>1.1000000000000001</v>
      </c>
      <c r="N80" t="str">
        <f>IF('Model output'!L79="","",'Model output'!L79)</f>
        <v>papillary</v>
      </c>
      <c r="O80" t="str">
        <f>IF('Model output'!M79="","",'Model output'!M79)</f>
        <v/>
      </c>
      <c r="P80" t="str">
        <f>IF('Model output'!N79="","",'Model output'!N79)</f>
        <v>1.1cm</v>
      </c>
      <c r="Q80" t="str">
        <f t="shared" si="17"/>
        <v>1.1cm</v>
      </c>
      <c r="R80" cm="1">
        <f t="array" ref="R80">IF(Q80="","",IF(ISNUMBER(SEARCH("cm",Q80)),MAX(VALUE(SUBSTITUTE(_xlfn.FILTERXML("&lt;t&gt;&lt;s&gt;"&amp;SUBSTITUTE(Q80,",","&lt;/s&gt;&lt;s&gt;")&amp;"&lt;/s&gt;&lt;/t&gt;","//s"),"cm",""))),IF(ISNUMBER(SEARCH("mm",Q80)), MAX(VALUE(SUBSTITUTE(_xlfn.FILTERXML("&lt;t&gt;&lt;s&gt;"&amp;SUBSTITUTE(Q80,",","&lt;/s&gt;&lt;s&gt;")&amp;"&lt;/s&gt;&lt;/t&gt;","//s"),"mm","")))/10, MAX(VALUE(_xlfn.FILTERXML("&lt;t&gt;&lt;s&gt;"&amp;SUBSTITUTE(Q80,",","&lt;/s&gt;&lt;s&gt;")&amp;"&lt;/s&gt;&lt;/t&gt;","//s"))))))</f>
        <v>1.1000000000000001</v>
      </c>
      <c r="S80" t="str">
        <f>IF(OR('Model output'!P79="",ISNUMBER(SEARCH("Not identified", 'Model output'!P79)),ISNUMBER(SEARCH("Absent",'Model output'!P79)),AND(ISNUMBER(SEARCH("No",'Model output'!P79)),NOT(ISNUMBER(SEARCH("diagnostic",'Model output'!P79)))),ISNUMBER(SEARCH("Negative",'Model output'!P79))),"negative","positive")</f>
        <v>negative</v>
      </c>
      <c r="T80">
        <f>IF('Model output'!O79="","",'Model output'!O79)</f>
        <v>8</v>
      </c>
      <c r="U80" t="str">
        <f>IF('Model output'!Q79&lt;&gt;"",'Model output'!Q79,IF('Classification result'!S80="positive",IF(ISNUMBER(SEARCH("single",'Model output'!P79)),1,IF(OR(ISNUMBER(SEARCH("&lt;4",'Model output'!P79)),ISNUMBER(SEARCH("&lt; 4",'Model output'!P79)),ISNUMBER(SEARCH("less than 4",'Model output'!P79))),"&lt;4",IF(OR(ISNUMBER(SEARCH("&gt;4",'Model output'!P79)),ISNUMBER(SEARCH("&gt; 4",'Model output'!P79)),ISNUMBER(SEARCH("4 or more",'Model output'!P79))),"&gt;4",""))),""))</f>
        <v/>
      </c>
      <c r="V80" t="str">
        <f>IF(S80="negative","",IF(OR(ISNUMBER(SEARCH("Focal",'Model output'!P79)),'Classification result'!U80&lt;4,ISNUMBER(SEARCH("Focal",'Classification result'!U80)),ISNUMBER(SEARCH("&lt;4",'Classification result'!U80)),ISNUMBER(SEARCH("&lt; 4",'Classification result'!U80))),"minimal", IF(OR(ISNUMBER(SEARCH("Extensive",'Model output'!P79)),ISNUMBER(SEARCH("Extensive",'Classification result'!U80)),ISNUMBER(SEARCH("&gt;4",'Classification result'!U80)),ISNUMBER(SEARCH("&gt; 4",'Classification result'!U80)),ISNUMBER(SEARCH("4 or more",'Classification result'!U80))),"extensive","")))</f>
        <v/>
      </c>
      <c r="W80" t="str">
        <f>IF(OR('Model output'!R79="",ISNUMBER(SEARCH("Not identified", 'Model output'!R79)),ISNUMBER(SEARCH("Absent",'Model output'!R79)),ISNUMBER(SEARCH("No",'Model output'!R79)),ISNUMBER(SEARCH("Negative",'Model output'!R79)),ISNUMBER(SEARCH("None seen",'Model output'!R79)),ISNUMBER(SEARCH("Free",'Model output'!R79)),ISNUMBER(SEARCH("Cannot be assessed",'Model output'!R79))),"negative","positive")</f>
        <v>negative</v>
      </c>
      <c r="X80" s="15" t="str">
        <f>IF('Model output'!S79="","",'Model output'!S79)</f>
        <v>invades : fibroadipose tissue</v>
      </c>
      <c r="Y80" t="str">
        <f>IF(OR('Model output'!S79="",ISNUMBER(SEARCH("Absent",'Model output'!S79)),ISNUMBER(SEARCH("Not identified",'Model output'!S79)),AND(ISNUMBER(SEARCH("No",'Model output'!S79)),NOT(ISNUMBER(SEARCH("carcinoma",'Model output'!S79)))),ISNUMBER(SEARCH("no extension",'Model output'!S79)),ISNUMBER(SEARCH("negative",'Model output'!S79))),"negative",IF(Z80="positive","gETE", "positive"))</f>
        <v>positive</v>
      </c>
      <c r="Z80" t="str">
        <f>IF(OR('Model output'!S79="",ISNUMBER(SEARCH("Absent",'Model output'!S79)),ISNUMBER(SEARCH("Not identified",'Model output'!S79)),ISNUMBER(SEARCH("No",'Model output'!S79)),ISNUMBER(SEARCH("Minimal",'Model output'!S79)),ISNUMBER(SEARCH("negative",'Model output'!S79))),"negative",IF(OR(ISNUMBER(SEARCH("extensive",X80)),ISNUMBER(SEARCH("skeletal muscle",X80)),ISNUMBER(SEARCH("larynx",X80)),ISNUMBER(SEARCH("trachea",X80)),ISNUMBER(SEARCH("esophagus",X80)),ISNUMBER(SEARCH("recurrent laryngeal nerve",X80))),"positive","negative"))</f>
        <v>negative</v>
      </c>
      <c r="AA80" t="str">
        <f>IF('Model output'!T79="","",IF('Model output'!T79="Not mentioned", "No", "Yes"))</f>
        <v/>
      </c>
      <c r="AB80" t="str">
        <f>IF(AA80&lt;&gt;"Yes","",IF(OR('Model output'!U79="",ISNUMBER(SEARCH("Not identified",'Model output'!U79))),"",'Model output'!U79))</f>
        <v/>
      </c>
      <c r="AC80" s="9" t="str">
        <f>IF(OR('Model output'!V79="", AND(ISERROR(SEARCH("Positive",'Model output'!V79)), ISNUMBER(SEARCH("Negative",'Model output'!V79))), ISNUMBER(SEARCH("Uninvolved",'Model output'!V79)), ISNUMBER(SEARCH("Free",'Model output'!V79)), ISNUMBER(SEARCH("1 mm",'Model output'!V79)), ISNUMBER(SEARCH("1.0 mm",'Model output'!V79)), ISNUMBER(SEARCH("0.01 cm",'Model output'!V79)), ISNUMBER(SEARCH("0.1 CM",'Model output'!V79)), ISNUMBER(SEARCH("less than 0.2 mm",'Model output'!V79)), ISNUMBER(SEARCH("less than 0.5 mm",'Model output'!V79)), ISNUMBER(SEARCH("very close",'Model output'!V79)), ISNUMBER(SEARCH("not involved",'Model output'!V79)), ISNUMBER(SEARCH("no involvement",'Model output'!V79)), ISNUMBER(SEARCH("abut",'Model output'!V79)), AND(ISNUMBER(SEARCH("No",'Model output'!V79)),NOT(ISNUMBER(SEARCH("noted",'Model output'!V79))),NOT(ISNUMBER(SEARCH("carcinoma",'Model output'!V79))))), "negative", "positive")</f>
        <v>negative</v>
      </c>
      <c r="AE80" s="30" t="str" cm="1">
        <f t="array" aca="1" ref="AE80" ca="1">IF(OR(AC80="positive",Z80="positive",AND(OR(ISNUMBER(SEARCH("Follicular carcinoma",N80)),ISNUMBER(SEARCH("Follicular thyroid carcinoma",N80))),V80="extensive"),AND(AND(ISNUMBER(J80),J80&gt;0),AND(ISNUMBER(M80),M80&gt;3)),OR(H80="positive",AH80=1)),"high",IF(OR(ISNUMBER(SEARCH("lateral",G80,1)),ISNUMBER(SEARCH("positive",Y80,1)),ISNUMBER(SEARCH("tall",O80,1)),ISNUMBER(SEARCH("hobnail",O80,1)),ISNUMBER(SEARCH("cribriform",O80,1)),ISNUMBER(SEARCH("diffuse",O80,1)),ISNUMBER(SEARCH("columnar",O80,1)),ISNUMBER(SEARCH("solid",O80,1)),ISNUMBER(SEARCH("tall",N80,1)),ISNUMBER(SEARCH("hobnail",N80,1)),ISNUMBER(SEARCH("cribriform",N80,1)),ISNUMBER(SEARCH("diffuse",N80,1)),ISNUMBER(SEARCH("columnar",N80,1)),ISNUMBER(SEARCH("solid",N80,1)),AND(ISNUMBER(SEARCH("papillary",N80,1)),S80="positive"),AND(ISNUMBER(J80),J80&gt;=5,M80=""),AND(AND(ISNUMBER(J80),J80&gt;=5),AND(ISNUMBER(M80),M80&gt;=1)),AND(ISNUMBER(SERACH("papillary",N80)),OR(Y80="positive",Z80="positive"), ISNUMBER(SEARCH("BRAF",AB80)))),"intermediate","low"))</f>
        <v>intermediate</v>
      </c>
      <c r="AF80" s="31" t="str">
        <f t="shared" si="18"/>
        <v>1b</v>
      </c>
      <c r="AG80" s="31" t="str">
        <f t="shared" si="19"/>
        <v>1b</v>
      </c>
      <c r="AH80" s="31" t="str">
        <f t="shared" si="22"/>
        <v>0</v>
      </c>
      <c r="AI80" s="36" t="str">
        <f t="shared" si="23"/>
        <v>I</v>
      </c>
      <c r="AJ80" s="30" t="s">
        <v>816</v>
      </c>
      <c r="AK80" s="37" t="s">
        <v>926</v>
      </c>
      <c r="AL80" s="37" t="s">
        <v>926</v>
      </c>
      <c r="AM80" s="37" t="s">
        <v>930</v>
      </c>
      <c r="AN80" s="31" t="s">
        <v>79</v>
      </c>
      <c r="AO80" s="30">
        <f t="shared" ca="1" si="24"/>
        <v>1</v>
      </c>
      <c r="AP80" s="37">
        <f t="shared" si="25"/>
        <v>1</v>
      </c>
      <c r="AQ80" s="37">
        <f t="shared" si="26"/>
        <v>1</v>
      </c>
      <c r="AR80" s="37">
        <f t="shared" si="27"/>
        <v>1</v>
      </c>
      <c r="AS80" s="36">
        <f t="shared" si="20"/>
        <v>1</v>
      </c>
    </row>
    <row r="81" spans="1:45">
      <c r="A81" t="str">
        <f>'Model output'!A80</f>
        <v>TCGA-DJ-A2Q7</v>
      </c>
      <c r="B81" s="43">
        <v>52</v>
      </c>
      <c r="C81" s="1" t="str">
        <f>IF(OR(ISNUMBER(SEARCH("0",'Model output'!D80)), ISNUMBER(SEARCH("1",'Model output'!D80)), ISNUMBER(SEARCH("1a",'Model output'!D80)), ISNUMBER(SEARCH("1b",'Model output'!D80)), ISNUMBER(SEARCH("2",'Model output'!D80)), ISNUMBER(SEARCH("3",'Model output'!D80)), ISNUMBER(SEARCH("4a",'Model output'!D80)), ISNUMBER(SEARCH("4b",'Model output'!D80))), IF(ISNUMBER(SEARCH("pT",'Model output'!D80)),IF(OR(ISNUMBER(SEARCH("a",'Model output'!D80)),ISNUMBER(SEARCH("b",'Model output'!D80))),MID(SUBSTITUTE('Model output'!D80," ",""),SEARCH("pT",'Model output'!D80)+2,2),MID(SUBSTITUTE('Model output'!D80," ",""),SEARCH("pT",'Model output'!D80)+2,1)),IF(ISNUMBER(SEARCH("T",'Model output'!D80)),IF(OR(ISNUMBER(SEARCH("a",'Model output'!D80)),ISNUMBER(SEARCH("b",'Model output'!D80))),MID(SUBSTITUTE('Model output'!D80," ",""),SEARCH("T",'Model output'!D80)+1,2),MID(SUBSTITUTE('Model output'!D80," ",""),SEARCH("T",'Model output'!D80)+1,1)),SUBSTITUTE('Model output'!D80," ",""))),"")</f>
        <v>2</v>
      </c>
      <c r="D81" s="1" t="str">
        <f>IF(ISNUMBER(SEARCH("lymph node",'Model output'!E80)),"1", IF(AND('Model output'!E80&lt;&gt;"",ISNUMBER('Model output'!E80),'Model output'!E80&gt;0),"1",IF(OR(ISNUMBER(SEARCH("0",'Model output'!E80)), ISNUMBER(SEARCH("1",'Model output'!E80)), ISNUMBER(SEARCH("1a",'Model output'!E80)), ISNUMBER(SEARCH("1b",'Model output'!E80)), ISNUMBER(SEARCH("X",'Model output'!E80))), IF(ISNUMBER(SEARCH("pN",'Model output'!E80)),IF(OR(ISNUMBER(SEARCH("a",'Model output'!E80)),ISNUMBER(SEARCH("b",'Model output'!E80))),MID(SUBSTITUTE('Model output'!E80," ",""),SEARCH("pN",'Model output'!E80)+2,2),MID(SUBSTITUTE('Model output'!E80," ",""),SEARCH("pN",'Model output'!E80)+2,1)),IF(ISNUMBER(SEARCH("N",'Model output'!E80)),IF(OR(ISNUMBER(SEARCH("a",'Model output'!E80)),ISNUMBER(SEARCH("b",'Model output'!E80))),MID(SUBSTITUTE('Model output'!E80," ",""),SEARCH("N",'Model output'!E80)+1,2),MID(SUBSTITUTE('Model output'!E80," ",""),SEARCH("N",'Model output'!E80)+1,1)),SUBSTITUTE('Model output'!E80," ",""))),"")))</f>
        <v>1b</v>
      </c>
      <c r="E81" s="1" t="str">
        <f>IF(OR(ISNUMBER(SEARCH("Not applicable",'Model output'!F80)), ISNUMBER(SEARCH("N/A",'Model output'!F80))),"0",IF(OR(ISNUMBER(SEARCH("0",'Model output'!F80)), ISNUMBER(SEARCH("1",'Model output'!F80)), ISNUMBER(SEARCH("X",'Model output'!F80))), IF(ISNUMBER(SEARCH("pM",'Model output'!F80)),MID(SUBSTITUTE('Model output'!F80," ",""),SEARCH("pM",'Model output'!F80)+2,1),IF(ISNUMBER(SEARCH("M",'Model output'!F80)),MID(SUBSTITUTE('Model output'!F80," ",""),SEARCH("M",'Model output'!F80)+1,1),SUBSTITUTE('Model output'!F80," ",""))),""))</f>
        <v>0</v>
      </c>
      <c r="F81" t="str">
        <f t="shared" si="16"/>
        <v>positive</v>
      </c>
      <c r="G81" t="str">
        <f>IF(OR('Model output'!G80="",AND(ISNUMBER('Model output'!J80),'Model output'!J80&lt;1)),"",IF(OR(ISNUMBER(SEARCH("lateral",'Model output'!G80)),ISNUMBER(SEARCH("cervical",'Model output'!G80)),ISNUMBER(SEARCH("jugular",'Model output'!G80)),ISNUMBER(SEARCH("left neck",'Model output'!G80)),ISNUMBER(SEARCH("left anterior neck",'Model output'!G80)),ISNUMBER(SEARCH("left posterior neck",'Model output'!G80)),ISNUMBER(SEARCH("right neck",'Model output'!G80)),ISNUMBER(SEARCH("right anterior neck",'Model output'!G80)),ISNUMBER(SEARCH("right posterior neck",'Model output'!G80)),AND(ISNUMBER(SEARCH("level",'Model output'!G80)),OR(,ISNUMBER(SEARCH("II",'Model output'!G80)),ISNUMBER(SEARCH("two",'Model output'!G80)),ISNUMBER(SEARCH("2",'Model output'!G80)),ISNUMBER(SEARCH("III",'Model output'!G80)),ISNUMBER(SEARCH("three",'Model output'!G80)),ISNUMBER(SEARCH("3",'Model output'!G80)),ISNUMBER(SEARCH("IV",'Model output'!G80)),ISNUMBER(SEARCH("four",'Model output'!G80)),ISNUMBER(SEARCH("4",'Model output'!G80)),AND(ISNUMBER(SEARCH("V ",'Model output'!G80)),NOT(ISNUMBER(SEARCH("VI",'Model output'!G80)))),ISNUMBER(SEARCH("five",'Model output'!G80)),ISNUMBER(SEARCH("5",'Model output'!G80))))), "lateral", "central"))</f>
        <v>lateral</v>
      </c>
      <c r="H81" t="str">
        <f>IF('Model output'!H80="","negative", IF('Model output'!H80=" ", "negative", IF(ISNUMBER(SEARCH("lymph node",'Model output'!H80)),"negative","positive")))</f>
        <v>negative</v>
      </c>
      <c r="I81">
        <f>IF('Model output'!I80="","",IF(ISNUMBER('Model output'!I80),'Model output'!I80,1))</f>
        <v>2</v>
      </c>
      <c r="J81">
        <f>IF('Model output'!J80="","",IF(AND(ISNUMBER('Model output'!J80),'Model output'!J80&lt;=I81),'Model output'!J80,IF(ISNUMBER(SEARCH("0/",'Model output'!J80)),0,1)))</f>
        <v>2</v>
      </c>
      <c r="K81" t="str" cm="1">
        <f t="array" ref="K81">IF(COUNT(FIND({0,1,2,3,4,5,6,7,8,9},'Model output'!K80))&gt;0,'Model output'!K80,"")</f>
        <v>0.8cm</v>
      </c>
      <c r="L81" s="8" t="str">
        <f t="shared" si="21"/>
        <v>0.8cm</v>
      </c>
      <c r="M81" cm="1">
        <f t="array" ref="M81">IF(L81="","",IF(ISNUMBER(SEARCH("cm",L81)),MAX(VALUE(SUBSTITUTE(_xlfn.FILTERXML("&lt;t&gt;&lt;s&gt;"&amp;SUBSTITUTE(L81,",","&lt;/s&gt;&lt;s&gt;")&amp;"&lt;/s&gt;&lt;/t&gt;","//s"),"cm",""))),MAX(VALUE(SUBSTITUTE(_xlfn.FILTERXML("&lt;t&gt;&lt;s&gt;"&amp;SUBSTITUTE(L81,",","&lt;/s&gt;&lt;s&gt;")&amp;"&lt;/s&gt;&lt;/t&gt;","//s"),"mm","")))/10))</f>
        <v>0.8</v>
      </c>
      <c r="N81" t="str">
        <f>IF('Model output'!L80="","",'Model output'!L80)</f>
        <v>Papillary</v>
      </c>
      <c r="O81" t="str">
        <f>IF('Model output'!M80="","",'Model output'!M80)</f>
        <v>classical</v>
      </c>
      <c r="P81" t="str">
        <f>IF('Model output'!N80="","",'Model output'!N80)</f>
        <v>2.5 cm</v>
      </c>
      <c r="Q81" t="str">
        <f t="shared" si="17"/>
        <v>2.5cm</v>
      </c>
      <c r="R81" cm="1">
        <f t="array" ref="R81">IF(Q81="","",IF(ISNUMBER(SEARCH("cm",Q81)),MAX(VALUE(SUBSTITUTE(_xlfn.FILTERXML("&lt;t&gt;&lt;s&gt;"&amp;SUBSTITUTE(Q81,",","&lt;/s&gt;&lt;s&gt;")&amp;"&lt;/s&gt;&lt;/t&gt;","//s"),"cm",""))),IF(ISNUMBER(SEARCH("mm",Q81)), MAX(VALUE(SUBSTITUTE(_xlfn.FILTERXML("&lt;t&gt;&lt;s&gt;"&amp;SUBSTITUTE(Q81,",","&lt;/s&gt;&lt;s&gt;")&amp;"&lt;/s&gt;&lt;/t&gt;","//s"),"mm","")))/10, MAX(VALUE(_xlfn.FILTERXML("&lt;t&gt;&lt;s&gt;"&amp;SUBSTITUTE(Q81,",","&lt;/s&gt;&lt;s&gt;")&amp;"&lt;/s&gt;&lt;/t&gt;","//s"))))))</f>
        <v>2.5</v>
      </c>
      <c r="S81" t="str">
        <f>IF(OR('Model output'!P80="",ISNUMBER(SEARCH("Not identified", 'Model output'!P80)),ISNUMBER(SEARCH("Absent",'Model output'!P80)),AND(ISNUMBER(SEARCH("No",'Model output'!P80)),NOT(ISNUMBER(SEARCH("diagnostic",'Model output'!P80)))),ISNUMBER(SEARCH("Negative",'Model output'!P80))),"negative","positive")</f>
        <v>negative</v>
      </c>
      <c r="T81">
        <f>IF('Model output'!O80="","",'Model output'!O80)</f>
        <v>3</v>
      </c>
      <c r="U81" t="str">
        <f>IF('Model output'!Q80&lt;&gt;"",'Model output'!Q80,IF('Classification result'!S81="positive",IF(ISNUMBER(SEARCH("single",'Model output'!P80)),1,IF(OR(ISNUMBER(SEARCH("&lt;4",'Model output'!P80)),ISNUMBER(SEARCH("&lt; 4",'Model output'!P80)),ISNUMBER(SEARCH("less than 4",'Model output'!P80))),"&lt;4",IF(OR(ISNUMBER(SEARCH("&gt;4",'Model output'!P80)),ISNUMBER(SEARCH("&gt; 4",'Model output'!P80)),ISNUMBER(SEARCH("4 or more",'Model output'!P80))),"&gt;4",""))),""))</f>
        <v/>
      </c>
      <c r="V81" t="str">
        <f>IF(S81="negative","",IF(OR(ISNUMBER(SEARCH("Focal",'Model output'!P80)),'Classification result'!U81&lt;4,ISNUMBER(SEARCH("Focal",'Classification result'!U81)),ISNUMBER(SEARCH("&lt;4",'Classification result'!U81)),ISNUMBER(SEARCH("&lt; 4",'Classification result'!U81))),"minimal", IF(OR(ISNUMBER(SEARCH("Extensive",'Model output'!P80)),ISNUMBER(SEARCH("Extensive",'Classification result'!U81)),ISNUMBER(SEARCH("&gt;4",'Classification result'!U81)),ISNUMBER(SEARCH("&gt; 4",'Classification result'!U81)),ISNUMBER(SEARCH("4 or more",'Classification result'!U81))),"extensive","")))</f>
        <v/>
      </c>
      <c r="W81" t="str">
        <f>IF(OR('Model output'!R80="",ISNUMBER(SEARCH("Not identified", 'Model output'!R80)),ISNUMBER(SEARCH("Absent",'Model output'!R80)),ISNUMBER(SEARCH("No",'Model output'!R80)),ISNUMBER(SEARCH("Negative",'Model output'!R80)),ISNUMBER(SEARCH("None seen",'Model output'!R80)),ISNUMBER(SEARCH("Free",'Model output'!R80)),ISNUMBER(SEARCH("Cannot be assessed",'Model output'!R80))),"negative","positive")</f>
        <v>negative</v>
      </c>
      <c r="X81" s="15" t="str">
        <f>IF('Model output'!S80="","",'Model output'!S80)</f>
        <v>Focal</v>
      </c>
      <c r="Y81" t="str">
        <f>IF(OR('Model output'!S80="",ISNUMBER(SEARCH("Absent",'Model output'!S80)),ISNUMBER(SEARCH("Not identified",'Model output'!S80)),AND(ISNUMBER(SEARCH("No",'Model output'!S80)),NOT(ISNUMBER(SEARCH("carcinoma",'Model output'!S80)))),ISNUMBER(SEARCH("no extension",'Model output'!S80)),ISNUMBER(SEARCH("negative",'Model output'!S80))),"negative",IF(Z81="positive","gETE", "positive"))</f>
        <v>positive</v>
      </c>
      <c r="Z81" t="str">
        <f>IF(OR('Model output'!S80="",ISNUMBER(SEARCH("Absent",'Model output'!S80)),ISNUMBER(SEARCH("Not identified",'Model output'!S80)),ISNUMBER(SEARCH("No",'Model output'!S80)),ISNUMBER(SEARCH("Minimal",'Model output'!S80)),ISNUMBER(SEARCH("negative",'Model output'!S80))),"negative",IF(OR(ISNUMBER(SEARCH("extensive",X81)),ISNUMBER(SEARCH("skeletal muscle",X81)),ISNUMBER(SEARCH("larynx",X81)),ISNUMBER(SEARCH("trachea",X81)),ISNUMBER(SEARCH("esophagus",X81)),ISNUMBER(SEARCH("recurrent laryngeal nerve",X81))),"positive","negative"))</f>
        <v>negative</v>
      </c>
      <c r="AA81" t="str">
        <f>IF('Model output'!T80="","",IF('Model output'!T80="Not mentioned", "No", "Yes"))</f>
        <v/>
      </c>
      <c r="AB81" t="str">
        <f>IF(AA81&lt;&gt;"Yes","",IF(OR('Model output'!U80="",ISNUMBER(SEARCH("Not identified",'Model output'!U80))),"",'Model output'!U80))</f>
        <v/>
      </c>
      <c r="AC81" s="9" t="str">
        <f>IF(OR('Model output'!V80="", AND(ISERROR(SEARCH("Positive",'Model output'!V80)), ISNUMBER(SEARCH("Negative",'Model output'!V80))), ISNUMBER(SEARCH("Uninvolved",'Model output'!V80)), ISNUMBER(SEARCH("Free",'Model output'!V80)), ISNUMBER(SEARCH("1 mm",'Model output'!V80)), ISNUMBER(SEARCH("1.0 mm",'Model output'!V80)), ISNUMBER(SEARCH("0.01 cm",'Model output'!V80)), ISNUMBER(SEARCH("0.1 CM",'Model output'!V80)), ISNUMBER(SEARCH("less than 0.2 mm",'Model output'!V80)), ISNUMBER(SEARCH("less than 0.5 mm",'Model output'!V80)), ISNUMBER(SEARCH("very close",'Model output'!V80)), ISNUMBER(SEARCH("not involved",'Model output'!V80)), ISNUMBER(SEARCH("no involvement",'Model output'!V80)), ISNUMBER(SEARCH("abut",'Model output'!V80)), AND(ISNUMBER(SEARCH("No",'Model output'!V80)),NOT(ISNUMBER(SEARCH("noted",'Model output'!V80))),NOT(ISNUMBER(SEARCH("carcinoma",'Model output'!V80))))), "negative", "positive")</f>
        <v>positive</v>
      </c>
      <c r="AE81" s="30" t="str" cm="1">
        <f t="array" ref="AE81">IF(OR(AC81="positive",Z81="positive",AND(OR(ISNUMBER(SEARCH("Follicular carcinoma",N81)),ISNUMBER(SEARCH("Follicular thyroid carcinoma",N81))),V81="extensive"),AND(AND(ISNUMBER(J81),J81&gt;0),AND(ISNUMBER(M81),M81&gt;3)),OR(H81="positive",AH81=1)),"high",IF(OR(ISNUMBER(SEARCH("lateral",G81,1)),ISNUMBER(SEARCH("positive",Y81,1)),ISNUMBER(SEARCH("tall",O81,1)),ISNUMBER(SEARCH("hobnail",O81,1)),ISNUMBER(SEARCH("cribriform",O81,1)),ISNUMBER(SEARCH("diffuse",O81,1)),ISNUMBER(SEARCH("columnar",O81,1)),ISNUMBER(SEARCH("solid",O81,1)),ISNUMBER(SEARCH("tall",N81,1)),ISNUMBER(SEARCH("hobnail",N81,1)),ISNUMBER(SEARCH("cribriform",N81,1)),ISNUMBER(SEARCH("diffuse",N81,1)),ISNUMBER(SEARCH("columnar",N81,1)),ISNUMBER(SEARCH("solid",N81,1)),AND(ISNUMBER(SEARCH("papillary",N81,1)),S81="positive"),AND(ISNUMBER(J81),J81&gt;=5,M81=""),AND(AND(ISNUMBER(J81),J81&gt;=5),AND(ISNUMBER(M81),M81&gt;=1)),AND(ISNUMBER(SERACH("papillary",N81)),OR(Y81="positive",Z81="positive"), ISNUMBER(SEARCH("BRAF",AB81)))),"intermediate","low"))</f>
        <v>high</v>
      </c>
      <c r="AF81" s="31" t="str">
        <f t="shared" si="18"/>
        <v>2</v>
      </c>
      <c r="AG81" s="31" t="str">
        <f t="shared" si="19"/>
        <v>1b</v>
      </c>
      <c r="AH81" s="31" t="str">
        <f t="shared" si="22"/>
        <v>0</v>
      </c>
      <c r="AI81" s="36" t="str">
        <f t="shared" si="23"/>
        <v>I</v>
      </c>
      <c r="AJ81" s="30" t="s">
        <v>814</v>
      </c>
      <c r="AK81" s="37" t="s">
        <v>929</v>
      </c>
      <c r="AL81" s="37" t="s">
        <v>931</v>
      </c>
      <c r="AM81" s="37" t="s">
        <v>930</v>
      </c>
      <c r="AN81" s="31" t="s">
        <v>79</v>
      </c>
      <c r="AO81" s="30">
        <f t="shared" si="24"/>
        <v>1</v>
      </c>
      <c r="AP81" s="37">
        <f t="shared" si="25"/>
        <v>1</v>
      </c>
      <c r="AQ81" s="37">
        <f t="shared" si="26"/>
        <v>0</v>
      </c>
      <c r="AR81" s="37">
        <f t="shared" si="27"/>
        <v>1</v>
      </c>
      <c r="AS81" s="36">
        <f t="shared" si="20"/>
        <v>1</v>
      </c>
    </row>
    <row r="82" spans="1:45">
      <c r="A82" t="str">
        <f>'Model output'!A81</f>
        <v>TCGA-DJ-A2Q8</v>
      </c>
      <c r="B82" s="43">
        <v>47</v>
      </c>
      <c r="C82" s="1" t="str">
        <f>IF(OR(ISNUMBER(SEARCH("0",'Model output'!D81)), ISNUMBER(SEARCH("1",'Model output'!D81)), ISNUMBER(SEARCH("1a",'Model output'!D81)), ISNUMBER(SEARCH("1b",'Model output'!D81)), ISNUMBER(SEARCH("2",'Model output'!D81)), ISNUMBER(SEARCH("3",'Model output'!D81)), ISNUMBER(SEARCH("4a",'Model output'!D81)), ISNUMBER(SEARCH("4b",'Model output'!D81))), IF(ISNUMBER(SEARCH("pT",'Model output'!D81)),IF(OR(ISNUMBER(SEARCH("a",'Model output'!D81)),ISNUMBER(SEARCH("b",'Model output'!D81))),MID(SUBSTITUTE('Model output'!D81," ",""),SEARCH("pT",'Model output'!D81)+2,2),MID(SUBSTITUTE('Model output'!D81," ",""),SEARCH("pT",'Model output'!D81)+2,1)),IF(ISNUMBER(SEARCH("T",'Model output'!D81)),IF(OR(ISNUMBER(SEARCH("a",'Model output'!D81)),ISNUMBER(SEARCH("b",'Model output'!D81))),MID(SUBSTITUTE('Model output'!D81," ",""),SEARCH("T",'Model output'!D81)+1,2),MID(SUBSTITUTE('Model output'!D81," ",""),SEARCH("T",'Model output'!D81)+1,1)),SUBSTITUTE('Model output'!D81," ",""))),"")</f>
        <v/>
      </c>
      <c r="D82" s="1" t="str">
        <f>IF(ISNUMBER(SEARCH("lymph node",'Model output'!E81)),"1", IF(AND('Model output'!E81&lt;&gt;"",ISNUMBER('Model output'!E81),'Model output'!E81&gt;0),"1",IF(OR(ISNUMBER(SEARCH("0",'Model output'!E81)), ISNUMBER(SEARCH("1",'Model output'!E81)), ISNUMBER(SEARCH("1a",'Model output'!E81)), ISNUMBER(SEARCH("1b",'Model output'!E81)), ISNUMBER(SEARCH("X",'Model output'!E81))), IF(ISNUMBER(SEARCH("pN",'Model output'!E81)),IF(OR(ISNUMBER(SEARCH("a",'Model output'!E81)),ISNUMBER(SEARCH("b",'Model output'!E81))),MID(SUBSTITUTE('Model output'!E81," ",""),SEARCH("pN",'Model output'!E81)+2,2),MID(SUBSTITUTE('Model output'!E81," ",""),SEARCH("pN",'Model output'!E81)+2,1)),IF(ISNUMBER(SEARCH("N",'Model output'!E81)),IF(OR(ISNUMBER(SEARCH("a",'Model output'!E81)),ISNUMBER(SEARCH("b",'Model output'!E81))),MID(SUBSTITUTE('Model output'!E81," ",""),SEARCH("N",'Model output'!E81)+1,2),MID(SUBSTITUTE('Model output'!E81," ",""),SEARCH("N",'Model output'!E81)+1,1)),SUBSTITUTE('Model output'!E81," ",""))),"")))</f>
        <v>0</v>
      </c>
      <c r="E82" s="1" t="str">
        <f>IF(OR(ISNUMBER(SEARCH("Not applicable",'Model output'!F81)), ISNUMBER(SEARCH("N/A",'Model output'!F81))),"0",IF(OR(ISNUMBER(SEARCH("0",'Model output'!F81)), ISNUMBER(SEARCH("1",'Model output'!F81)), ISNUMBER(SEARCH("X",'Model output'!F81))), IF(ISNUMBER(SEARCH("pM",'Model output'!F81)),MID(SUBSTITUTE('Model output'!F81," ",""),SEARCH("pM",'Model output'!F81)+2,1),IF(ISNUMBER(SEARCH("M",'Model output'!F81)),MID(SUBSTITUTE('Model output'!F81," ",""),SEARCH("M",'Model output'!F81)+1,1),SUBSTITUTE('Model output'!F81," ",""))),""))</f>
        <v>0</v>
      </c>
      <c r="F82" t="str">
        <f t="shared" si="16"/>
        <v>negative</v>
      </c>
      <c r="G82" t="str">
        <f>IF(OR('Model output'!G81="",AND(ISNUMBER('Model output'!J81),'Model output'!J81&lt;1)),"",IF(OR(ISNUMBER(SEARCH("lateral",'Model output'!G81)),ISNUMBER(SEARCH("cervical",'Model output'!G81)),ISNUMBER(SEARCH("jugular",'Model output'!G81)),ISNUMBER(SEARCH("left neck",'Model output'!G81)),ISNUMBER(SEARCH("left anterior neck",'Model output'!G81)),ISNUMBER(SEARCH("left posterior neck",'Model output'!G81)),ISNUMBER(SEARCH("right neck",'Model output'!G81)),ISNUMBER(SEARCH("right anterior neck",'Model output'!G81)),ISNUMBER(SEARCH("right posterior neck",'Model output'!G81)),AND(ISNUMBER(SEARCH("level",'Model output'!G81)),OR(,ISNUMBER(SEARCH("II",'Model output'!G81)),ISNUMBER(SEARCH("two",'Model output'!G81)),ISNUMBER(SEARCH("2",'Model output'!G81)),ISNUMBER(SEARCH("III",'Model output'!G81)),ISNUMBER(SEARCH("three",'Model output'!G81)),ISNUMBER(SEARCH("3",'Model output'!G81)),ISNUMBER(SEARCH("IV",'Model output'!G81)),ISNUMBER(SEARCH("four",'Model output'!G81)),ISNUMBER(SEARCH("4",'Model output'!G81)),AND(ISNUMBER(SEARCH("V ",'Model output'!G81)),NOT(ISNUMBER(SEARCH("VI",'Model output'!G81)))),ISNUMBER(SEARCH("five",'Model output'!G81)),ISNUMBER(SEARCH("5",'Model output'!G81))))), "lateral", "central"))</f>
        <v/>
      </c>
      <c r="H82" t="str">
        <f>IF('Model output'!H81="","negative", IF('Model output'!H81=" ", "negative", IF(ISNUMBER(SEARCH("lymph node",'Model output'!H81)),"negative","positive")))</f>
        <v>negative</v>
      </c>
      <c r="I82">
        <f>IF('Model output'!I81="","",IF(ISNUMBER('Model output'!I81),'Model output'!I81,1))</f>
        <v>1</v>
      </c>
      <c r="J82">
        <f>IF('Model output'!J81="","",IF(AND(ISNUMBER('Model output'!J81),'Model output'!J81&lt;=I82),'Model output'!J81,IF(ISNUMBER(SEARCH("0/",'Model output'!J81)),0,1)))</f>
        <v>0</v>
      </c>
      <c r="K82" t="str" cm="1">
        <f t="array" ref="K82">IF(COUNT(FIND({0,1,2,3,4,5,6,7,8,9},'Model output'!K81))&gt;0,'Model output'!K81,"")</f>
        <v/>
      </c>
      <c r="L82" s="8" t="str">
        <f t="shared" si="21"/>
        <v/>
      </c>
      <c r="M82" t="str" cm="1">
        <f t="array" ref="M82">IF(L82="","",IF(ISNUMBER(SEARCH("cm",L82)),MAX(VALUE(SUBSTITUTE(_xlfn.FILTERXML("&lt;t&gt;&lt;s&gt;"&amp;SUBSTITUTE(L82,",","&lt;/s&gt;&lt;s&gt;")&amp;"&lt;/s&gt;&lt;/t&gt;","//s"),"cm",""))),MAX(VALUE(SUBSTITUTE(_xlfn.FILTERXML("&lt;t&gt;&lt;s&gt;"&amp;SUBSTITUTE(L82,",","&lt;/s&gt;&lt;s&gt;")&amp;"&lt;/s&gt;&lt;/t&gt;","//s"),"mm","")))/10))</f>
        <v/>
      </c>
      <c r="N82" t="str">
        <f>IF('Model output'!L81="","",'Model output'!L81)</f>
        <v>Papillary</v>
      </c>
      <c r="O82" t="str">
        <f>IF('Model output'!M81="","",'Model output'!M81)</f>
        <v>microcarcinoma</v>
      </c>
      <c r="P82" t="str">
        <f>IF('Model output'!N81="","",'Model output'!N81)</f>
        <v>0.9 cm</v>
      </c>
      <c r="Q82" t="str">
        <f t="shared" si="17"/>
        <v>0.9cm</v>
      </c>
      <c r="R82" cm="1">
        <f t="array" ref="R82">IF(Q82="","",IF(ISNUMBER(SEARCH("cm",Q82)),MAX(VALUE(SUBSTITUTE(_xlfn.FILTERXML("&lt;t&gt;&lt;s&gt;"&amp;SUBSTITUTE(Q82,",","&lt;/s&gt;&lt;s&gt;")&amp;"&lt;/s&gt;&lt;/t&gt;","//s"),"cm",""))),IF(ISNUMBER(SEARCH("mm",Q82)), MAX(VALUE(SUBSTITUTE(_xlfn.FILTERXML("&lt;t&gt;&lt;s&gt;"&amp;SUBSTITUTE(Q82,",","&lt;/s&gt;&lt;s&gt;")&amp;"&lt;/s&gt;&lt;/t&gt;","//s"),"mm","")))/10, MAX(VALUE(_xlfn.FILTERXML("&lt;t&gt;&lt;s&gt;"&amp;SUBSTITUTE(Q82,",","&lt;/s&gt;&lt;s&gt;")&amp;"&lt;/s&gt;&lt;/t&gt;","//s"))))))</f>
        <v>0.9</v>
      </c>
      <c r="S82" t="str">
        <f>IF(OR('Model output'!P81="",ISNUMBER(SEARCH("Not identified", 'Model output'!P81)),ISNUMBER(SEARCH("Absent",'Model output'!P81)),AND(ISNUMBER(SEARCH("No",'Model output'!P81)),NOT(ISNUMBER(SEARCH("diagnostic",'Model output'!P81)))),ISNUMBER(SEARCH("Negative",'Model output'!P81))),"negative","positive")</f>
        <v>negative</v>
      </c>
      <c r="T82">
        <f>IF('Model output'!O81="","",'Model output'!O81)</f>
        <v>1</v>
      </c>
      <c r="U82" t="str">
        <f>IF('Model output'!Q81&lt;&gt;"",'Model output'!Q81,IF('Classification result'!S82="positive",IF(ISNUMBER(SEARCH("single",'Model output'!P81)),1,IF(OR(ISNUMBER(SEARCH("&lt;4",'Model output'!P81)),ISNUMBER(SEARCH("&lt; 4",'Model output'!P81)),ISNUMBER(SEARCH("less than 4",'Model output'!P81))),"&lt;4",IF(OR(ISNUMBER(SEARCH("&gt;4",'Model output'!P81)),ISNUMBER(SEARCH("&gt; 4",'Model output'!P81)),ISNUMBER(SEARCH("4 or more",'Model output'!P81))),"&gt;4",""))),""))</f>
        <v/>
      </c>
      <c r="V82" t="str">
        <f>IF(S82="negative","",IF(OR(ISNUMBER(SEARCH("Focal",'Model output'!P81)),'Classification result'!U82&lt;4,ISNUMBER(SEARCH("Focal",'Classification result'!U82)),ISNUMBER(SEARCH("&lt;4",'Classification result'!U82)),ISNUMBER(SEARCH("&lt; 4",'Classification result'!U82))),"minimal", IF(OR(ISNUMBER(SEARCH("Extensive",'Model output'!P81)),ISNUMBER(SEARCH("Extensive",'Classification result'!U82)),ISNUMBER(SEARCH("&gt;4",'Classification result'!U82)),ISNUMBER(SEARCH("&gt; 4",'Classification result'!U82)),ISNUMBER(SEARCH("4 or more",'Classification result'!U82))),"extensive","")))</f>
        <v/>
      </c>
      <c r="W82" t="str">
        <f>IF(OR('Model output'!R81="",ISNUMBER(SEARCH("Not identified", 'Model output'!R81)),ISNUMBER(SEARCH("Absent",'Model output'!R81)),ISNUMBER(SEARCH("No",'Model output'!R81)),ISNUMBER(SEARCH("Negative",'Model output'!R81)),ISNUMBER(SEARCH("None seen",'Model output'!R81)),ISNUMBER(SEARCH("Free",'Model output'!R81)),ISNUMBER(SEARCH("Cannot be assessed",'Model output'!R81))),"negative","positive")</f>
        <v>negative</v>
      </c>
      <c r="X82" s="15" t="str">
        <f>IF('Model output'!S81="","",'Model output'!S81)</f>
        <v/>
      </c>
      <c r="Y82" t="str">
        <f>IF(OR('Model output'!S81="",ISNUMBER(SEARCH("Absent",'Model output'!S81)),ISNUMBER(SEARCH("Not identified",'Model output'!S81)),AND(ISNUMBER(SEARCH("No",'Model output'!S81)),NOT(ISNUMBER(SEARCH("carcinoma",'Model output'!S81)))),ISNUMBER(SEARCH("no extension",'Model output'!S81)),ISNUMBER(SEARCH("negative",'Model output'!S81))),"negative",IF(Z82="positive","gETE", "positive"))</f>
        <v>negative</v>
      </c>
      <c r="Z82" t="str">
        <f>IF(OR('Model output'!S81="",ISNUMBER(SEARCH("Absent",'Model output'!S81)),ISNUMBER(SEARCH("Not identified",'Model output'!S81)),ISNUMBER(SEARCH("No",'Model output'!S81)),ISNUMBER(SEARCH("Minimal",'Model output'!S81)),ISNUMBER(SEARCH("negative",'Model output'!S81))),"negative",IF(OR(ISNUMBER(SEARCH("extensive",X82)),ISNUMBER(SEARCH("skeletal muscle",X82)),ISNUMBER(SEARCH("larynx",X82)),ISNUMBER(SEARCH("trachea",X82)),ISNUMBER(SEARCH("esophagus",X82)),ISNUMBER(SEARCH("recurrent laryngeal nerve",X82))),"positive","negative"))</f>
        <v>negative</v>
      </c>
      <c r="AA82" t="str">
        <f>IF('Model output'!T81="","",IF('Model output'!T81="Not mentioned", "No", "Yes"))</f>
        <v/>
      </c>
      <c r="AB82" t="str">
        <f>IF(AA82&lt;&gt;"Yes","",IF(OR('Model output'!U81="",ISNUMBER(SEARCH("Not identified",'Model output'!U81))),"",'Model output'!U81))</f>
        <v/>
      </c>
      <c r="AC82" s="9" t="str">
        <f>IF(OR('Model output'!V81="", AND(ISERROR(SEARCH("Positive",'Model output'!V81)), ISNUMBER(SEARCH("Negative",'Model output'!V81))), ISNUMBER(SEARCH("Uninvolved",'Model output'!V81)), ISNUMBER(SEARCH("Free",'Model output'!V81)), ISNUMBER(SEARCH("1 mm",'Model output'!V81)), ISNUMBER(SEARCH("1.0 mm",'Model output'!V81)), ISNUMBER(SEARCH("0.01 cm",'Model output'!V81)), ISNUMBER(SEARCH("0.1 CM",'Model output'!V81)), ISNUMBER(SEARCH("less than 0.2 mm",'Model output'!V81)), ISNUMBER(SEARCH("less than 0.5 mm",'Model output'!V81)), ISNUMBER(SEARCH("very close",'Model output'!V81)), ISNUMBER(SEARCH("not involved",'Model output'!V81)), ISNUMBER(SEARCH("no involvement",'Model output'!V81)), ISNUMBER(SEARCH("abut",'Model output'!V81)), AND(ISNUMBER(SEARCH("No",'Model output'!V81)),NOT(ISNUMBER(SEARCH("noted",'Model output'!V81))),NOT(ISNUMBER(SEARCH("carcinoma",'Model output'!V81))))), "negative", "positive")</f>
        <v>negative</v>
      </c>
      <c r="AE82" s="30" t="str" cm="1">
        <f t="array" aca="1" ref="AE82" ca="1">IF(OR(AC82="positive",Z82="positive",AND(OR(ISNUMBER(SEARCH("Follicular carcinoma",N82)),ISNUMBER(SEARCH("Follicular thyroid carcinoma",N82))),V82="extensive"),AND(AND(ISNUMBER(J82),J82&gt;0),AND(ISNUMBER(M82),M82&gt;3)),OR(H82="positive",AH82=1)),"high",IF(OR(ISNUMBER(SEARCH("lateral",G82,1)),ISNUMBER(SEARCH("positive",Y82,1)),ISNUMBER(SEARCH("tall",O82,1)),ISNUMBER(SEARCH("hobnail",O82,1)),ISNUMBER(SEARCH("cribriform",O82,1)),ISNUMBER(SEARCH("diffuse",O82,1)),ISNUMBER(SEARCH("columnar",O82,1)),ISNUMBER(SEARCH("solid",O82,1)),ISNUMBER(SEARCH("tall",N82,1)),ISNUMBER(SEARCH("hobnail",N82,1)),ISNUMBER(SEARCH("cribriform",N82,1)),ISNUMBER(SEARCH("diffuse",N82,1)),ISNUMBER(SEARCH("columnar",N82,1)),ISNUMBER(SEARCH("solid",N82,1)),AND(ISNUMBER(SEARCH("papillary",N82,1)),S82="positive"),AND(ISNUMBER(J82),J82&gt;=5,M82=""),AND(AND(ISNUMBER(J82),J82&gt;=5),AND(ISNUMBER(M82),M82&gt;=1)),AND(ISNUMBER(SERACH("papillary",N82)),OR(Y82="positive",Z82="positive"), ISNUMBER(SEARCH("BRAF",AB82)))),"intermediate","low"))</f>
        <v>low</v>
      </c>
      <c r="AF82" s="31" t="str">
        <f t="shared" si="18"/>
        <v>1a</v>
      </c>
      <c r="AG82" s="31" t="str">
        <f t="shared" si="19"/>
        <v>0</v>
      </c>
      <c r="AH82" s="31" t="str">
        <f t="shared" si="22"/>
        <v>0</v>
      </c>
      <c r="AI82" s="36" t="str">
        <f t="shared" si="23"/>
        <v>I</v>
      </c>
      <c r="AJ82" s="30" t="s">
        <v>815</v>
      </c>
      <c r="AK82" s="37" t="s">
        <v>931</v>
      </c>
      <c r="AL82" s="37" t="s">
        <v>927</v>
      </c>
      <c r="AM82" s="37" t="s">
        <v>930</v>
      </c>
      <c r="AN82" s="31" t="s">
        <v>79</v>
      </c>
      <c r="AO82" s="30">
        <f t="shared" ca="1" si="24"/>
        <v>1</v>
      </c>
      <c r="AP82" s="37">
        <f t="shared" si="25"/>
        <v>1</v>
      </c>
      <c r="AQ82" s="37">
        <f t="shared" si="26"/>
        <v>1</v>
      </c>
      <c r="AR82" s="37">
        <f t="shared" si="27"/>
        <v>1</v>
      </c>
      <c r="AS82" s="36">
        <f t="shared" si="20"/>
        <v>1</v>
      </c>
    </row>
    <row r="83" spans="1:45">
      <c r="A83" t="str">
        <f>'Model output'!A82</f>
        <v>TCGA-DJ-A2QA</v>
      </c>
      <c r="B83" s="43">
        <v>56</v>
      </c>
      <c r="C83" s="1" t="str">
        <f>IF(OR(ISNUMBER(SEARCH("0",'Model output'!D82)), ISNUMBER(SEARCH("1",'Model output'!D82)), ISNUMBER(SEARCH("1a",'Model output'!D82)), ISNUMBER(SEARCH("1b",'Model output'!D82)), ISNUMBER(SEARCH("2",'Model output'!D82)), ISNUMBER(SEARCH("3",'Model output'!D82)), ISNUMBER(SEARCH("4a",'Model output'!D82)), ISNUMBER(SEARCH("4b",'Model output'!D82))), IF(ISNUMBER(SEARCH("pT",'Model output'!D82)),IF(OR(ISNUMBER(SEARCH("a",'Model output'!D82)),ISNUMBER(SEARCH("b",'Model output'!D82))),MID(SUBSTITUTE('Model output'!D82," ",""),SEARCH("pT",'Model output'!D82)+2,2),MID(SUBSTITUTE('Model output'!D82," ",""),SEARCH("pT",'Model output'!D82)+2,1)),IF(ISNUMBER(SEARCH("T",'Model output'!D82)),IF(OR(ISNUMBER(SEARCH("a",'Model output'!D82)),ISNUMBER(SEARCH("b",'Model output'!D82))),MID(SUBSTITUTE('Model output'!D82," ",""),SEARCH("T",'Model output'!D82)+1,2),MID(SUBSTITUTE('Model output'!D82," ",""),SEARCH("T",'Model output'!D82)+1,1)),SUBSTITUTE('Model output'!D82," ",""))),"")</f>
        <v>2</v>
      </c>
      <c r="D83" s="1" t="str">
        <f>IF(ISNUMBER(SEARCH("lymph node",'Model output'!E82)),"1", IF(AND('Model output'!E82&lt;&gt;"",ISNUMBER('Model output'!E82),'Model output'!E82&gt;0),"1",IF(OR(ISNUMBER(SEARCH("0",'Model output'!E82)), ISNUMBER(SEARCH("1",'Model output'!E82)), ISNUMBER(SEARCH("1a",'Model output'!E82)), ISNUMBER(SEARCH("1b",'Model output'!E82)), ISNUMBER(SEARCH("X",'Model output'!E82))), IF(ISNUMBER(SEARCH("pN",'Model output'!E82)),IF(OR(ISNUMBER(SEARCH("a",'Model output'!E82)),ISNUMBER(SEARCH("b",'Model output'!E82))),MID(SUBSTITUTE('Model output'!E82," ",""),SEARCH("pN",'Model output'!E82)+2,2),MID(SUBSTITUTE('Model output'!E82," ",""),SEARCH("pN",'Model output'!E82)+2,1)),IF(ISNUMBER(SEARCH("N",'Model output'!E82)),IF(OR(ISNUMBER(SEARCH("a",'Model output'!E82)),ISNUMBER(SEARCH("b",'Model output'!E82))),MID(SUBSTITUTE('Model output'!E82," ",""),SEARCH("N",'Model output'!E82)+1,2),MID(SUBSTITUTE('Model output'!E82," ",""),SEARCH("N",'Model output'!E82)+1,1)),SUBSTITUTE('Model output'!E82," ",""))),"")))</f>
        <v>1</v>
      </c>
      <c r="E83" s="1" t="str">
        <f>IF(OR(ISNUMBER(SEARCH("Not applicable",'Model output'!F82)), ISNUMBER(SEARCH("N/A",'Model output'!F82))),"0",IF(OR(ISNUMBER(SEARCH("0",'Model output'!F82)), ISNUMBER(SEARCH("1",'Model output'!F82)), ISNUMBER(SEARCH("X",'Model output'!F82))), IF(ISNUMBER(SEARCH("pM",'Model output'!F82)),MID(SUBSTITUTE('Model output'!F82," ",""),SEARCH("pM",'Model output'!F82)+2,1),IF(ISNUMBER(SEARCH("M",'Model output'!F82)),MID(SUBSTITUTE('Model output'!F82," ",""),SEARCH("M",'Model output'!F82)+1,1),SUBSTITUTE('Model output'!F82," ",""))),""))</f>
        <v/>
      </c>
      <c r="F83" t="str">
        <f t="shared" si="16"/>
        <v>positive</v>
      </c>
      <c r="G83" t="str">
        <f>IF(OR('Model output'!G82="",AND(ISNUMBER('Model output'!J82),'Model output'!J82&lt;1)),"",IF(OR(ISNUMBER(SEARCH("lateral",'Model output'!G82)),ISNUMBER(SEARCH("cervical",'Model output'!G82)),ISNUMBER(SEARCH("jugular",'Model output'!G82)),ISNUMBER(SEARCH("left neck",'Model output'!G82)),ISNUMBER(SEARCH("left anterior neck",'Model output'!G82)),ISNUMBER(SEARCH("left posterior neck",'Model output'!G82)),ISNUMBER(SEARCH("right neck",'Model output'!G82)),ISNUMBER(SEARCH("right anterior neck",'Model output'!G82)),ISNUMBER(SEARCH("right posterior neck",'Model output'!G82)),AND(ISNUMBER(SEARCH("level",'Model output'!G82)),OR(,ISNUMBER(SEARCH("II",'Model output'!G82)),ISNUMBER(SEARCH("two",'Model output'!G82)),ISNUMBER(SEARCH("2",'Model output'!G82)),ISNUMBER(SEARCH("III",'Model output'!G82)),ISNUMBER(SEARCH("three",'Model output'!G82)),ISNUMBER(SEARCH("3",'Model output'!G82)),ISNUMBER(SEARCH("IV",'Model output'!G82)),ISNUMBER(SEARCH("four",'Model output'!G82)),ISNUMBER(SEARCH("4",'Model output'!G82)),AND(ISNUMBER(SEARCH("V ",'Model output'!G82)),NOT(ISNUMBER(SEARCH("VI",'Model output'!G82)))),ISNUMBER(SEARCH("five",'Model output'!G82)),ISNUMBER(SEARCH("5",'Model output'!G82))))), "lateral", "central"))</f>
        <v/>
      </c>
      <c r="H83" t="str">
        <f>IF('Model output'!H82="","negative", IF('Model output'!H82=" ", "negative", IF(ISNUMBER(SEARCH("lymph node",'Model output'!H82)),"negative","positive")))</f>
        <v>negative</v>
      </c>
      <c r="I83">
        <f>IF('Model output'!I82="","",IF(ISNUMBER('Model output'!I82),'Model output'!I82,1))</f>
        <v>1</v>
      </c>
      <c r="J83">
        <f>IF('Model output'!J82="","",IF(AND(ISNUMBER('Model output'!J82),'Model output'!J82&lt;=I83),'Model output'!J82,IF(ISNUMBER(SEARCH("0/",'Model output'!J82)),0,1)))</f>
        <v>1</v>
      </c>
      <c r="K83" t="str" cm="1">
        <f t="array" ref="K83">IF(COUNT(FIND({0,1,2,3,4,5,6,7,8,9},'Model output'!K82))&gt;0,'Model output'!K82,"")</f>
        <v>0.8 cm</v>
      </c>
      <c r="L83" s="8" t="str">
        <f t="shared" si="21"/>
        <v>0.8cm</v>
      </c>
      <c r="M83" cm="1">
        <f t="array" ref="M83">IF(L83="","",IF(ISNUMBER(SEARCH("cm",L83)),MAX(VALUE(SUBSTITUTE(_xlfn.FILTERXML("&lt;t&gt;&lt;s&gt;"&amp;SUBSTITUTE(L83,",","&lt;/s&gt;&lt;s&gt;")&amp;"&lt;/s&gt;&lt;/t&gt;","//s"),"cm",""))),MAX(VALUE(SUBSTITUTE(_xlfn.FILTERXML("&lt;t&gt;&lt;s&gt;"&amp;SUBSTITUTE(L83,",","&lt;/s&gt;&lt;s&gt;")&amp;"&lt;/s&gt;&lt;/t&gt;","//s"),"mm","")))/10))</f>
        <v>0.8</v>
      </c>
      <c r="N83" t="str">
        <f>IF('Model output'!L82="","",'Model output'!L82)</f>
        <v>Papillary</v>
      </c>
      <c r="O83" t="str">
        <f>IF('Model output'!M82="","",'Model output'!M82)</f>
        <v>follicular variant, infiltrative</v>
      </c>
      <c r="P83" t="str">
        <f>IF('Model output'!N82="","",'Model output'!N82)</f>
        <v>1.3 cm</v>
      </c>
      <c r="Q83" t="str">
        <f t="shared" si="17"/>
        <v>1.3cm</v>
      </c>
      <c r="R83" cm="1">
        <f t="array" ref="R83">IF(Q83="","",IF(ISNUMBER(SEARCH("cm",Q83)),MAX(VALUE(SUBSTITUTE(_xlfn.FILTERXML("&lt;t&gt;&lt;s&gt;"&amp;SUBSTITUTE(Q83,",","&lt;/s&gt;&lt;s&gt;")&amp;"&lt;/s&gt;&lt;/t&gt;","//s"),"cm",""))),IF(ISNUMBER(SEARCH("mm",Q83)), MAX(VALUE(SUBSTITUTE(_xlfn.FILTERXML("&lt;t&gt;&lt;s&gt;"&amp;SUBSTITUTE(Q83,",","&lt;/s&gt;&lt;s&gt;")&amp;"&lt;/s&gt;&lt;/t&gt;","//s"),"mm","")))/10, MAX(VALUE(_xlfn.FILTERXML("&lt;t&gt;&lt;s&gt;"&amp;SUBSTITUTE(Q83,",","&lt;/s&gt;&lt;s&gt;")&amp;"&lt;/s&gt;&lt;/t&gt;","//s"))))))</f>
        <v>1.3</v>
      </c>
      <c r="S83" t="str">
        <f>IF(OR('Model output'!P82="",ISNUMBER(SEARCH("Not identified", 'Model output'!P82)),ISNUMBER(SEARCH("Absent",'Model output'!P82)),AND(ISNUMBER(SEARCH("No",'Model output'!P82)),NOT(ISNUMBER(SEARCH("diagnostic",'Model output'!P82)))),ISNUMBER(SEARCH("Negative",'Model output'!P82))),"negative","positive")</f>
        <v>negative</v>
      </c>
      <c r="T83">
        <f>IF('Model output'!O82="","",'Model output'!O82)</f>
        <v>2</v>
      </c>
      <c r="U83" t="str">
        <f>IF('Model output'!Q82&lt;&gt;"",'Model output'!Q82,IF('Classification result'!S83="positive",IF(ISNUMBER(SEARCH("single",'Model output'!P82)),1,IF(OR(ISNUMBER(SEARCH("&lt;4",'Model output'!P82)),ISNUMBER(SEARCH("&lt; 4",'Model output'!P82)),ISNUMBER(SEARCH("less than 4",'Model output'!P82))),"&lt;4",IF(OR(ISNUMBER(SEARCH("&gt;4",'Model output'!P82)),ISNUMBER(SEARCH("&gt; 4",'Model output'!P82)),ISNUMBER(SEARCH("4 or more",'Model output'!P82))),"&gt;4",""))),""))</f>
        <v/>
      </c>
      <c r="V83" t="str">
        <f>IF(S83="negative","",IF(OR(ISNUMBER(SEARCH("Focal",'Model output'!P82)),'Classification result'!U83&lt;4,ISNUMBER(SEARCH("Focal",'Classification result'!U83)),ISNUMBER(SEARCH("&lt;4",'Classification result'!U83)),ISNUMBER(SEARCH("&lt; 4",'Classification result'!U83))),"minimal", IF(OR(ISNUMBER(SEARCH("Extensive",'Model output'!P82)),ISNUMBER(SEARCH("Extensive",'Classification result'!U83)),ISNUMBER(SEARCH("&gt;4",'Classification result'!U83)),ISNUMBER(SEARCH("&gt; 4",'Classification result'!U83)),ISNUMBER(SEARCH("4 or more",'Classification result'!U83))),"extensive","")))</f>
        <v/>
      </c>
      <c r="W83" t="str">
        <f>IF(OR('Model output'!R82="",ISNUMBER(SEARCH("Not identified", 'Model output'!R82)),ISNUMBER(SEARCH("Absent",'Model output'!R82)),ISNUMBER(SEARCH("No",'Model output'!R82)),ISNUMBER(SEARCH("Negative",'Model output'!R82)),ISNUMBER(SEARCH("None seen",'Model output'!R82)),ISNUMBER(SEARCH("Free",'Model output'!R82)),ISNUMBER(SEARCH("Cannot be assessed",'Model output'!R82))),"negative","positive")</f>
        <v>negative</v>
      </c>
      <c r="X83" s="15" t="str">
        <f>IF('Model output'!S82="","",'Model output'!S82)</f>
        <v>focally into peril-thyroid fibroadipose tissue</v>
      </c>
      <c r="Y83" t="str">
        <f>IF(OR('Model output'!S82="",ISNUMBER(SEARCH("Absent",'Model output'!S82)),ISNUMBER(SEARCH("Not identified",'Model output'!S82)),AND(ISNUMBER(SEARCH("No",'Model output'!S82)),NOT(ISNUMBER(SEARCH("carcinoma",'Model output'!S82)))),ISNUMBER(SEARCH("no extension",'Model output'!S82)),ISNUMBER(SEARCH("negative",'Model output'!S82))),"negative",IF(Z83="positive","gETE", "positive"))</f>
        <v>positive</v>
      </c>
      <c r="Z83" t="str">
        <f>IF(OR('Model output'!S82="",ISNUMBER(SEARCH("Absent",'Model output'!S82)),ISNUMBER(SEARCH("Not identified",'Model output'!S82)),ISNUMBER(SEARCH("No",'Model output'!S82)),ISNUMBER(SEARCH("Minimal",'Model output'!S82)),ISNUMBER(SEARCH("negative",'Model output'!S82))),"negative",IF(OR(ISNUMBER(SEARCH("extensive",X83)),ISNUMBER(SEARCH("skeletal muscle",X83)),ISNUMBER(SEARCH("larynx",X83)),ISNUMBER(SEARCH("trachea",X83)),ISNUMBER(SEARCH("esophagus",X83)),ISNUMBER(SEARCH("recurrent laryngeal nerve",X83))),"positive","negative"))</f>
        <v>negative</v>
      </c>
      <c r="AA83" t="str">
        <f>IF('Model output'!T82="","",IF('Model output'!T82="Not mentioned", "No", "Yes"))</f>
        <v/>
      </c>
      <c r="AB83" t="str">
        <f>IF(AA83&lt;&gt;"Yes","",IF(OR('Model output'!U82="",ISNUMBER(SEARCH("Not identified",'Model output'!U82))),"",'Model output'!U82))</f>
        <v/>
      </c>
      <c r="AC83" s="9" t="str">
        <f>IF(OR('Model output'!V82="", AND(ISERROR(SEARCH("Positive",'Model output'!V82)), ISNUMBER(SEARCH("Negative",'Model output'!V82))), ISNUMBER(SEARCH("Uninvolved",'Model output'!V82)), ISNUMBER(SEARCH("Free",'Model output'!V82)), ISNUMBER(SEARCH("1 mm",'Model output'!V82)), ISNUMBER(SEARCH("1.0 mm",'Model output'!V82)), ISNUMBER(SEARCH("0.01 cm",'Model output'!V82)), ISNUMBER(SEARCH("0.1 CM",'Model output'!V82)), ISNUMBER(SEARCH("less than 0.2 mm",'Model output'!V82)), ISNUMBER(SEARCH("less than 0.5 mm",'Model output'!V82)), ISNUMBER(SEARCH("very close",'Model output'!V82)), ISNUMBER(SEARCH("not involved",'Model output'!V82)), ISNUMBER(SEARCH("no involvement",'Model output'!V82)), ISNUMBER(SEARCH("abut",'Model output'!V82)), AND(ISNUMBER(SEARCH("No",'Model output'!V82)),NOT(ISNUMBER(SEARCH("noted",'Model output'!V82))),NOT(ISNUMBER(SEARCH("carcinoma",'Model output'!V82))))), "negative", "positive")</f>
        <v>negative</v>
      </c>
      <c r="AE83" s="30" t="str" cm="1">
        <f t="array" aca="1" ref="AE83" ca="1">IF(OR(AC83="positive",Z83="positive",AND(OR(ISNUMBER(SEARCH("Follicular carcinoma",N83)),ISNUMBER(SEARCH("Follicular thyroid carcinoma",N83))),V83="extensive"),AND(AND(ISNUMBER(J83),J83&gt;0),AND(ISNUMBER(M83),M83&gt;3)),OR(H83="positive",AH83=1)),"high",IF(OR(ISNUMBER(SEARCH("lateral",G83,1)),ISNUMBER(SEARCH("positive",Y83,1)),ISNUMBER(SEARCH("tall",O83,1)),ISNUMBER(SEARCH("hobnail",O83,1)),ISNUMBER(SEARCH("cribriform",O83,1)),ISNUMBER(SEARCH("diffuse",O83,1)),ISNUMBER(SEARCH("columnar",O83,1)),ISNUMBER(SEARCH("solid",O83,1)),ISNUMBER(SEARCH("tall",N83,1)),ISNUMBER(SEARCH("hobnail",N83,1)),ISNUMBER(SEARCH("cribriform",N83,1)),ISNUMBER(SEARCH("diffuse",N83,1)),ISNUMBER(SEARCH("columnar",N83,1)),ISNUMBER(SEARCH("solid",N83,1)),AND(ISNUMBER(SEARCH("papillary",N83,1)),S83="positive"),AND(ISNUMBER(J83),J83&gt;=5,M83=""),AND(AND(ISNUMBER(J83),J83&gt;=5),AND(ISNUMBER(M83),M83&gt;=1)),AND(ISNUMBER(SERACH("papillary",N83)),OR(Y83="positive",Z83="positive"), ISNUMBER(SEARCH("BRAF",AB83)))),"intermediate","low"))</f>
        <v>intermediate</v>
      </c>
      <c r="AF83" s="31" t="str">
        <f t="shared" si="18"/>
        <v>1b</v>
      </c>
      <c r="AG83" s="31" t="str">
        <f t="shared" si="19"/>
        <v>1a</v>
      </c>
      <c r="AH83" s="31" t="str">
        <f t="shared" si="22"/>
        <v>0</v>
      </c>
      <c r="AI83" s="36" t="str">
        <f t="shared" si="23"/>
        <v>II</v>
      </c>
      <c r="AJ83" s="30" t="s">
        <v>816</v>
      </c>
      <c r="AK83" s="37" t="s">
        <v>926</v>
      </c>
      <c r="AL83" s="37" t="s">
        <v>927</v>
      </c>
      <c r="AM83" s="37" t="s">
        <v>930</v>
      </c>
      <c r="AN83" s="31" t="s">
        <v>79</v>
      </c>
      <c r="AO83" s="30">
        <f t="shared" ca="1" si="24"/>
        <v>1</v>
      </c>
      <c r="AP83" s="37">
        <f t="shared" si="25"/>
        <v>1</v>
      </c>
      <c r="AQ83" s="37">
        <f t="shared" si="26"/>
        <v>0</v>
      </c>
      <c r="AR83" s="37">
        <f t="shared" si="27"/>
        <v>1</v>
      </c>
      <c r="AS83" s="36">
        <f t="shared" si="20"/>
        <v>0</v>
      </c>
    </row>
    <row r="84" spans="1:45">
      <c r="A84" t="str">
        <f>'Model output'!A83</f>
        <v>TCGA-DJ-A2QB</v>
      </c>
      <c r="B84" s="43">
        <v>53</v>
      </c>
      <c r="C84" s="1" t="str">
        <f>IF(OR(ISNUMBER(SEARCH("0",'Model output'!D83)), ISNUMBER(SEARCH("1",'Model output'!D83)), ISNUMBER(SEARCH("1a",'Model output'!D83)), ISNUMBER(SEARCH("1b",'Model output'!D83)), ISNUMBER(SEARCH("2",'Model output'!D83)), ISNUMBER(SEARCH("3",'Model output'!D83)), ISNUMBER(SEARCH("4a",'Model output'!D83)), ISNUMBER(SEARCH("4b",'Model output'!D83))), IF(ISNUMBER(SEARCH("pT",'Model output'!D83)),IF(OR(ISNUMBER(SEARCH("a",'Model output'!D83)),ISNUMBER(SEARCH("b",'Model output'!D83))),MID(SUBSTITUTE('Model output'!D83," ",""),SEARCH("pT",'Model output'!D83)+2,2),MID(SUBSTITUTE('Model output'!D83," ",""),SEARCH("pT",'Model output'!D83)+2,1)),IF(ISNUMBER(SEARCH("T",'Model output'!D83)),IF(OR(ISNUMBER(SEARCH("a",'Model output'!D83)),ISNUMBER(SEARCH("b",'Model output'!D83))),MID(SUBSTITUTE('Model output'!D83," ",""),SEARCH("T",'Model output'!D83)+1,2),MID(SUBSTITUTE('Model output'!D83," ",""),SEARCH("T",'Model output'!D83)+1,1)),SUBSTITUTE('Model output'!D83," ",""))),"")</f>
        <v>4a</v>
      </c>
      <c r="D84" s="1" t="str">
        <f>IF(ISNUMBER(SEARCH("lymph node",'Model output'!E83)),"1", IF(AND('Model output'!E83&lt;&gt;"",ISNUMBER('Model output'!E83),'Model output'!E83&gt;0),"1",IF(OR(ISNUMBER(SEARCH("0",'Model output'!E83)), ISNUMBER(SEARCH("1",'Model output'!E83)), ISNUMBER(SEARCH("1a",'Model output'!E83)), ISNUMBER(SEARCH("1b",'Model output'!E83)), ISNUMBER(SEARCH("X",'Model output'!E83))), IF(ISNUMBER(SEARCH("pN",'Model output'!E83)),IF(OR(ISNUMBER(SEARCH("a",'Model output'!E83)),ISNUMBER(SEARCH("b",'Model output'!E83))),MID(SUBSTITUTE('Model output'!E83," ",""),SEARCH("pN",'Model output'!E83)+2,2),MID(SUBSTITUTE('Model output'!E83," ",""),SEARCH("pN",'Model output'!E83)+2,1)),IF(ISNUMBER(SEARCH("N",'Model output'!E83)),IF(OR(ISNUMBER(SEARCH("a",'Model output'!E83)),ISNUMBER(SEARCH("b",'Model output'!E83))),MID(SUBSTITUTE('Model output'!E83," ",""),SEARCH("N",'Model output'!E83)+1,2),MID(SUBSTITUTE('Model output'!E83," ",""),SEARCH("N",'Model output'!E83)+1,1)),SUBSTITUTE('Model output'!E83," ",""))),"")))</f>
        <v>1b</v>
      </c>
      <c r="E84" s="1" t="str">
        <f>IF(OR(ISNUMBER(SEARCH("Not applicable",'Model output'!F83)), ISNUMBER(SEARCH("N/A",'Model output'!F83))),"0",IF(OR(ISNUMBER(SEARCH("0",'Model output'!F83)), ISNUMBER(SEARCH("1",'Model output'!F83)), ISNUMBER(SEARCH("X",'Model output'!F83))), IF(ISNUMBER(SEARCH("pM",'Model output'!F83)),MID(SUBSTITUTE('Model output'!F83," ",""),SEARCH("pM",'Model output'!F83)+2,1),IF(ISNUMBER(SEARCH("M",'Model output'!F83)),MID(SUBSTITUTE('Model output'!F83," ",""),SEARCH("M",'Model output'!F83)+1,1),SUBSTITUTE('Model output'!F83," ",""))),""))</f>
        <v/>
      </c>
      <c r="F84" t="str">
        <f t="shared" si="16"/>
        <v>positive</v>
      </c>
      <c r="G84" t="str">
        <f>IF(OR('Model output'!G83="",AND(ISNUMBER('Model output'!J83),'Model output'!J83&lt;1)),"",IF(OR(ISNUMBER(SEARCH("lateral",'Model output'!G83)),ISNUMBER(SEARCH("cervical",'Model output'!G83)),ISNUMBER(SEARCH("jugular",'Model output'!G83)),ISNUMBER(SEARCH("left neck",'Model output'!G83)),ISNUMBER(SEARCH("left anterior neck",'Model output'!G83)),ISNUMBER(SEARCH("left posterior neck",'Model output'!G83)),ISNUMBER(SEARCH("right neck",'Model output'!G83)),ISNUMBER(SEARCH("right anterior neck",'Model output'!G83)),ISNUMBER(SEARCH("right posterior neck",'Model output'!G83)),AND(ISNUMBER(SEARCH("level",'Model output'!G83)),OR(,ISNUMBER(SEARCH("II",'Model output'!G83)),ISNUMBER(SEARCH("two",'Model output'!G83)),ISNUMBER(SEARCH("2",'Model output'!G83)),ISNUMBER(SEARCH("III",'Model output'!G83)),ISNUMBER(SEARCH("three",'Model output'!G83)),ISNUMBER(SEARCH("3",'Model output'!G83)),ISNUMBER(SEARCH("IV",'Model output'!G83)),ISNUMBER(SEARCH("four",'Model output'!G83)),ISNUMBER(SEARCH("4",'Model output'!G83)),AND(ISNUMBER(SEARCH("V ",'Model output'!G83)),NOT(ISNUMBER(SEARCH("VI",'Model output'!G83)))),ISNUMBER(SEARCH("five",'Model output'!G83)),ISNUMBER(SEARCH("5",'Model output'!G83))))), "lateral", "central"))</f>
        <v>lateral</v>
      </c>
      <c r="H84" t="str">
        <f>IF('Model output'!H83="","negative", IF('Model output'!H83=" ", "negative", IF(ISNUMBER(SEARCH("lymph node",'Model output'!H83)),"negative","positive")))</f>
        <v>negative</v>
      </c>
      <c r="I84">
        <f>IF('Model output'!I83="","",IF(ISNUMBER('Model output'!I83),'Model output'!I83,1))</f>
        <v>17</v>
      </c>
      <c r="J84">
        <f>IF('Model output'!J83="","",IF(AND(ISNUMBER('Model output'!J83),'Model output'!J83&lt;=I84),'Model output'!J83,IF(ISNUMBER(SEARCH("0/",'Model output'!J83)),0,1)))</f>
        <v>3</v>
      </c>
      <c r="K84" t="str" cm="1">
        <f t="array" ref="K84">IF(COUNT(FIND({0,1,2,3,4,5,6,7,8,9},'Model output'!K83))&gt;0,'Model output'!K83,"")</f>
        <v>0.5 cm</v>
      </c>
      <c r="L84" s="8" t="str">
        <f t="shared" si="21"/>
        <v>0.5cm</v>
      </c>
      <c r="M84" cm="1">
        <f t="array" ref="M84">IF(L84="","",IF(ISNUMBER(SEARCH("cm",L84)),MAX(VALUE(SUBSTITUTE(_xlfn.FILTERXML("&lt;t&gt;&lt;s&gt;"&amp;SUBSTITUTE(L84,",","&lt;/s&gt;&lt;s&gt;")&amp;"&lt;/s&gt;&lt;/t&gt;","//s"),"cm",""))),MAX(VALUE(SUBSTITUTE(_xlfn.FILTERXML("&lt;t&gt;&lt;s&gt;"&amp;SUBSTITUTE(L84,",","&lt;/s&gt;&lt;s&gt;")&amp;"&lt;/s&gt;&lt;/t&gt;","//s"),"mm","")))/10))</f>
        <v>0.5</v>
      </c>
      <c r="N84" t="str">
        <f>IF('Model output'!L83="","",'Model output'!L83)</f>
        <v>Papillary</v>
      </c>
      <c r="O84" t="str">
        <f>IF('Model output'!M83="","",'Model output'!M83)</f>
        <v>Follicular variant with oncocytic features</v>
      </c>
      <c r="P84" t="str">
        <f>IF('Model output'!N83="","",'Model output'!N83)</f>
        <v>1.6 cm</v>
      </c>
      <c r="Q84" t="str">
        <f t="shared" si="17"/>
        <v>1.6cm</v>
      </c>
      <c r="R84" cm="1">
        <f t="array" ref="R84">IF(Q84="","",IF(ISNUMBER(SEARCH("cm",Q84)),MAX(VALUE(SUBSTITUTE(_xlfn.FILTERXML("&lt;t&gt;&lt;s&gt;"&amp;SUBSTITUTE(Q84,",","&lt;/s&gt;&lt;s&gt;")&amp;"&lt;/s&gt;&lt;/t&gt;","//s"),"cm",""))),IF(ISNUMBER(SEARCH("mm",Q84)), MAX(VALUE(SUBSTITUTE(_xlfn.FILTERXML("&lt;t&gt;&lt;s&gt;"&amp;SUBSTITUTE(Q84,",","&lt;/s&gt;&lt;s&gt;")&amp;"&lt;/s&gt;&lt;/t&gt;","//s"),"mm","")))/10, MAX(VALUE(_xlfn.FILTERXML("&lt;t&gt;&lt;s&gt;"&amp;SUBSTITUTE(Q84,",","&lt;/s&gt;&lt;s&gt;")&amp;"&lt;/s&gt;&lt;/t&gt;","//s"))))))</f>
        <v>1.6</v>
      </c>
      <c r="S84" t="str">
        <f>IF(OR('Model output'!P83="",ISNUMBER(SEARCH("Not identified", 'Model output'!P83)),ISNUMBER(SEARCH("Absent",'Model output'!P83)),AND(ISNUMBER(SEARCH("No",'Model output'!P83)),NOT(ISNUMBER(SEARCH("diagnostic",'Model output'!P83)))),ISNUMBER(SEARCH("Negative",'Model output'!P83))),"negative","positive")</f>
        <v>negative</v>
      </c>
      <c r="T84" t="str">
        <f>IF('Model output'!O83="","",'Model output'!O83)</f>
        <v/>
      </c>
      <c r="U84" t="str">
        <f>IF('Model output'!Q83&lt;&gt;"",'Model output'!Q83,IF('Classification result'!S84="positive",IF(ISNUMBER(SEARCH("single",'Model output'!P83)),1,IF(OR(ISNUMBER(SEARCH("&lt;4",'Model output'!P83)),ISNUMBER(SEARCH("&lt; 4",'Model output'!P83)),ISNUMBER(SEARCH("less than 4",'Model output'!P83))),"&lt;4",IF(OR(ISNUMBER(SEARCH("&gt;4",'Model output'!P83)),ISNUMBER(SEARCH("&gt; 4",'Model output'!P83)),ISNUMBER(SEARCH("4 or more",'Model output'!P83))),"&gt;4",""))),""))</f>
        <v/>
      </c>
      <c r="V84" t="str">
        <f>IF(S84="negative","",IF(OR(ISNUMBER(SEARCH("Focal",'Model output'!P83)),'Classification result'!U84&lt;4,ISNUMBER(SEARCH("Focal",'Classification result'!U84)),ISNUMBER(SEARCH("&lt;4",'Classification result'!U84)),ISNUMBER(SEARCH("&lt; 4",'Classification result'!U84))),"minimal", IF(OR(ISNUMBER(SEARCH("Extensive",'Model output'!P83)),ISNUMBER(SEARCH("Extensive",'Classification result'!U84)),ISNUMBER(SEARCH("&gt;4",'Classification result'!U84)),ISNUMBER(SEARCH("&gt; 4",'Classification result'!U84)),ISNUMBER(SEARCH("4 or more",'Classification result'!U84))),"extensive","")))</f>
        <v/>
      </c>
      <c r="W84" t="str">
        <f>IF(OR('Model output'!R83="",ISNUMBER(SEARCH("Not identified", 'Model output'!R83)),ISNUMBER(SEARCH("Absent",'Model output'!R83)),ISNUMBER(SEARCH("No",'Model output'!R83)),ISNUMBER(SEARCH("Negative",'Model output'!R83)),ISNUMBER(SEARCH("None seen",'Model output'!R83)),ISNUMBER(SEARCH("Free",'Model output'!R83)),ISNUMBER(SEARCH("Cannot be assessed",'Model output'!R83))),"negative","positive")</f>
        <v>negative</v>
      </c>
      <c r="X84" s="15" t="str">
        <f>IF('Model output'!S83="","",'Model output'!S83)</f>
        <v>Invades: perithyroidal fibroadipose tissue</v>
      </c>
      <c r="Y84" t="str">
        <f>IF(OR('Model output'!S83="",ISNUMBER(SEARCH("Absent",'Model output'!S83)),ISNUMBER(SEARCH("Not identified",'Model output'!S83)),AND(ISNUMBER(SEARCH("No",'Model output'!S83)),NOT(ISNUMBER(SEARCH("carcinoma",'Model output'!S83)))),ISNUMBER(SEARCH("no extension",'Model output'!S83)),ISNUMBER(SEARCH("negative",'Model output'!S83))),"negative",IF(Z84="positive","gETE", "positive"))</f>
        <v>positive</v>
      </c>
      <c r="Z84" t="str">
        <f>IF(OR('Model output'!S83="",ISNUMBER(SEARCH("Absent",'Model output'!S83)),ISNUMBER(SEARCH("Not identified",'Model output'!S83)),ISNUMBER(SEARCH("No",'Model output'!S83)),ISNUMBER(SEARCH("Minimal",'Model output'!S83)),ISNUMBER(SEARCH("negative",'Model output'!S83))),"negative",IF(OR(ISNUMBER(SEARCH("extensive",X84)),ISNUMBER(SEARCH("skeletal muscle",X84)),ISNUMBER(SEARCH("larynx",X84)),ISNUMBER(SEARCH("trachea",X84)),ISNUMBER(SEARCH("esophagus",X84)),ISNUMBER(SEARCH("recurrent laryngeal nerve",X84))),"positive","negative"))</f>
        <v>negative</v>
      </c>
      <c r="AA84" t="str">
        <f>IF('Model output'!T83="","",IF('Model output'!T83="Not mentioned", "No", "Yes"))</f>
        <v/>
      </c>
      <c r="AB84" t="str">
        <f>IF(AA84&lt;&gt;"Yes","",IF(OR('Model output'!U83="",ISNUMBER(SEARCH("Not identified",'Model output'!U83))),"",'Model output'!U83))</f>
        <v/>
      </c>
      <c r="AC84" s="9" t="str">
        <f>IF(OR('Model output'!V83="", AND(ISERROR(SEARCH("Positive",'Model output'!V83)), ISNUMBER(SEARCH("Negative",'Model output'!V83))), ISNUMBER(SEARCH("Uninvolved",'Model output'!V83)), ISNUMBER(SEARCH("Free",'Model output'!V83)), ISNUMBER(SEARCH("1 mm",'Model output'!V83)), ISNUMBER(SEARCH("1.0 mm",'Model output'!V83)), ISNUMBER(SEARCH("0.01 cm",'Model output'!V83)), ISNUMBER(SEARCH("0.1 CM",'Model output'!V83)), ISNUMBER(SEARCH("less than 0.2 mm",'Model output'!V83)), ISNUMBER(SEARCH("less than 0.5 mm",'Model output'!V83)), ISNUMBER(SEARCH("very close",'Model output'!V83)), ISNUMBER(SEARCH("not involved",'Model output'!V83)), ISNUMBER(SEARCH("no involvement",'Model output'!V83)), ISNUMBER(SEARCH("abut",'Model output'!V83)), AND(ISNUMBER(SEARCH("No",'Model output'!V83)),NOT(ISNUMBER(SEARCH("noted",'Model output'!V83))),NOT(ISNUMBER(SEARCH("carcinoma",'Model output'!V83))))), "negative", "positive")</f>
        <v>positive</v>
      </c>
      <c r="AE84" s="30" t="str" cm="1">
        <f t="array" ref="AE84">IF(OR(AC84="positive",Z84="positive",AND(OR(ISNUMBER(SEARCH("Follicular carcinoma",N84)),ISNUMBER(SEARCH("Follicular thyroid carcinoma",N84))),V84="extensive"),AND(AND(ISNUMBER(J84),J84&gt;0),AND(ISNUMBER(M84),M84&gt;3)),OR(H84="positive",AH84=1)),"high",IF(OR(ISNUMBER(SEARCH("lateral",G84,1)),ISNUMBER(SEARCH("positive",Y84,1)),ISNUMBER(SEARCH("tall",O84,1)),ISNUMBER(SEARCH("hobnail",O84,1)),ISNUMBER(SEARCH("cribriform",O84,1)),ISNUMBER(SEARCH("diffuse",O84,1)),ISNUMBER(SEARCH("columnar",O84,1)),ISNUMBER(SEARCH("solid",O84,1)),ISNUMBER(SEARCH("tall",N84,1)),ISNUMBER(SEARCH("hobnail",N84,1)),ISNUMBER(SEARCH("cribriform",N84,1)),ISNUMBER(SEARCH("diffuse",N84,1)),ISNUMBER(SEARCH("columnar",N84,1)),ISNUMBER(SEARCH("solid",N84,1)),AND(ISNUMBER(SEARCH("papillary",N84,1)),S84="positive"),AND(ISNUMBER(J84),J84&gt;=5,M84=""),AND(AND(ISNUMBER(J84),J84&gt;=5),AND(ISNUMBER(M84),M84&gt;=1)),AND(ISNUMBER(SERACH("papillary",N84)),OR(Y84="positive",Z84="positive"), ISNUMBER(SEARCH("BRAF",AB84)))),"intermediate","low"))</f>
        <v>high</v>
      </c>
      <c r="AF84" s="31" t="str">
        <f t="shared" si="18"/>
        <v>1b</v>
      </c>
      <c r="AG84" s="31" t="str">
        <f t="shared" si="19"/>
        <v>1b</v>
      </c>
      <c r="AH84" s="31" t="str">
        <f t="shared" si="22"/>
        <v>0</v>
      </c>
      <c r="AI84" s="36" t="str">
        <f t="shared" si="23"/>
        <v>I</v>
      </c>
      <c r="AJ84" s="30" t="s">
        <v>814</v>
      </c>
      <c r="AK84" s="37" t="s">
        <v>926</v>
      </c>
      <c r="AL84" s="37" t="s">
        <v>926</v>
      </c>
      <c r="AM84" s="37" t="s">
        <v>930</v>
      </c>
      <c r="AN84" s="31" t="s">
        <v>79</v>
      </c>
      <c r="AO84" s="30">
        <f t="shared" si="24"/>
        <v>1</v>
      </c>
      <c r="AP84" s="37">
        <f t="shared" si="25"/>
        <v>1</v>
      </c>
      <c r="AQ84" s="37">
        <f t="shared" si="26"/>
        <v>1</v>
      </c>
      <c r="AR84" s="37">
        <f t="shared" si="27"/>
        <v>1</v>
      </c>
      <c r="AS84" s="36">
        <f t="shared" si="20"/>
        <v>1</v>
      </c>
    </row>
    <row r="85" spans="1:45">
      <c r="A85" t="str">
        <f>'Model output'!A84</f>
        <v>TCGA-DJ-A2QC</v>
      </c>
      <c r="B85" s="43">
        <v>70</v>
      </c>
      <c r="C85" s="1" t="str">
        <f>IF(OR(ISNUMBER(SEARCH("0",'Model output'!D84)), ISNUMBER(SEARCH("1",'Model output'!D84)), ISNUMBER(SEARCH("1a",'Model output'!D84)), ISNUMBER(SEARCH("1b",'Model output'!D84)), ISNUMBER(SEARCH("2",'Model output'!D84)), ISNUMBER(SEARCH("3",'Model output'!D84)), ISNUMBER(SEARCH("4a",'Model output'!D84)), ISNUMBER(SEARCH("4b",'Model output'!D84))), IF(ISNUMBER(SEARCH("pT",'Model output'!D84)),IF(OR(ISNUMBER(SEARCH("a",'Model output'!D84)),ISNUMBER(SEARCH("b",'Model output'!D84))),MID(SUBSTITUTE('Model output'!D84," ",""),SEARCH("pT",'Model output'!D84)+2,2),MID(SUBSTITUTE('Model output'!D84," ",""),SEARCH("pT",'Model output'!D84)+2,1)),IF(ISNUMBER(SEARCH("T",'Model output'!D84)),IF(OR(ISNUMBER(SEARCH("a",'Model output'!D84)),ISNUMBER(SEARCH("b",'Model output'!D84))),MID(SUBSTITUTE('Model output'!D84," ",""),SEARCH("T",'Model output'!D84)+1,2),MID(SUBSTITUTE('Model output'!D84," ",""),SEARCH("T",'Model output'!D84)+1,1)),SUBSTITUTE('Model output'!D84," ",""))),"")</f>
        <v/>
      </c>
      <c r="D85" s="1" t="str">
        <f>IF(ISNUMBER(SEARCH("lymph node",'Model output'!E84)),"1", IF(AND('Model output'!E84&lt;&gt;"",ISNUMBER('Model output'!E84),'Model output'!E84&gt;0),"1",IF(OR(ISNUMBER(SEARCH("0",'Model output'!E84)), ISNUMBER(SEARCH("1",'Model output'!E84)), ISNUMBER(SEARCH("1a",'Model output'!E84)), ISNUMBER(SEARCH("1b",'Model output'!E84)), ISNUMBER(SEARCH("X",'Model output'!E84))), IF(ISNUMBER(SEARCH("pN",'Model output'!E84)),IF(OR(ISNUMBER(SEARCH("a",'Model output'!E84)),ISNUMBER(SEARCH("b",'Model output'!E84))),MID(SUBSTITUTE('Model output'!E84," ",""),SEARCH("pN",'Model output'!E84)+2,2),MID(SUBSTITUTE('Model output'!E84," ",""),SEARCH("pN",'Model output'!E84)+2,1)),IF(ISNUMBER(SEARCH("N",'Model output'!E84)),IF(OR(ISNUMBER(SEARCH("a",'Model output'!E84)),ISNUMBER(SEARCH("b",'Model output'!E84))),MID(SUBSTITUTE('Model output'!E84," ",""),SEARCH("N",'Model output'!E84)+1,2),MID(SUBSTITUTE('Model output'!E84," ",""),SEARCH("N",'Model output'!E84)+1,1)),SUBSTITUTE('Model output'!E84," ",""))),"")))</f>
        <v/>
      </c>
      <c r="E85" s="1" t="str">
        <f>IF(OR(ISNUMBER(SEARCH("Not applicable",'Model output'!F84)), ISNUMBER(SEARCH("N/A",'Model output'!F84))),"0",IF(OR(ISNUMBER(SEARCH("0",'Model output'!F84)), ISNUMBER(SEARCH("1",'Model output'!F84)), ISNUMBER(SEARCH("X",'Model output'!F84))), IF(ISNUMBER(SEARCH("pM",'Model output'!F84)),MID(SUBSTITUTE('Model output'!F84," ",""),SEARCH("pM",'Model output'!F84)+2,1),IF(ISNUMBER(SEARCH("M",'Model output'!F84)),MID(SUBSTITUTE('Model output'!F84," ",""),SEARCH("M",'Model output'!F84)+1,1),SUBSTITUTE('Model output'!F84," ",""))),""))</f>
        <v/>
      </c>
      <c r="F85" t="str">
        <f t="shared" si="16"/>
        <v>positive</v>
      </c>
      <c r="G85" t="str">
        <f>IF(OR('Model output'!G84="",AND(ISNUMBER('Model output'!J84),'Model output'!J84&lt;1)),"",IF(OR(ISNUMBER(SEARCH("lateral",'Model output'!G84)),ISNUMBER(SEARCH("cervical",'Model output'!G84)),ISNUMBER(SEARCH("jugular",'Model output'!G84)),ISNUMBER(SEARCH("left neck",'Model output'!G84)),ISNUMBER(SEARCH("left anterior neck",'Model output'!G84)),ISNUMBER(SEARCH("left posterior neck",'Model output'!G84)),ISNUMBER(SEARCH("right neck",'Model output'!G84)),ISNUMBER(SEARCH("right anterior neck",'Model output'!G84)),ISNUMBER(SEARCH("right posterior neck",'Model output'!G84)),AND(ISNUMBER(SEARCH("level",'Model output'!G84)),OR(,ISNUMBER(SEARCH("II",'Model output'!G84)),ISNUMBER(SEARCH("two",'Model output'!G84)),ISNUMBER(SEARCH("2",'Model output'!G84)),ISNUMBER(SEARCH("III",'Model output'!G84)),ISNUMBER(SEARCH("three",'Model output'!G84)),ISNUMBER(SEARCH("3",'Model output'!G84)),ISNUMBER(SEARCH("IV",'Model output'!G84)),ISNUMBER(SEARCH("four",'Model output'!G84)),ISNUMBER(SEARCH("4",'Model output'!G84)),AND(ISNUMBER(SEARCH("V ",'Model output'!G84)),NOT(ISNUMBER(SEARCH("VI",'Model output'!G84)))),ISNUMBER(SEARCH("five",'Model output'!G84)),ISNUMBER(SEARCH("5",'Model output'!G84))))), "lateral", "central"))</f>
        <v/>
      </c>
      <c r="H85" t="str">
        <f>IF('Model output'!H84="","negative", IF('Model output'!H84=" ", "negative", IF(ISNUMBER(SEARCH("lymph node",'Model output'!H84)),"negative","positive")))</f>
        <v>negative</v>
      </c>
      <c r="I85">
        <f>IF('Model output'!I84="","",IF(ISNUMBER('Model output'!I84),'Model output'!I84,1))</f>
        <v>6</v>
      </c>
      <c r="J85">
        <f>IF('Model output'!J84="","",IF(AND(ISNUMBER('Model output'!J84),'Model output'!J84&lt;=I85),'Model output'!J84,IF(ISNUMBER(SEARCH("0/",'Model output'!J84)),0,1)))</f>
        <v>1</v>
      </c>
      <c r="K85" t="str" cm="1">
        <f t="array" ref="K85">IF(COUNT(FIND({0,1,2,3,4,5,6,7,8,9},'Model output'!K84))&gt;0,'Model output'!K84,"")</f>
        <v>2.3 cm</v>
      </c>
      <c r="L85" s="8" t="str">
        <f t="shared" si="21"/>
        <v>2.3cm</v>
      </c>
      <c r="M85" cm="1">
        <f t="array" ref="M85">IF(L85="","",IF(ISNUMBER(SEARCH("cm",L85)),MAX(VALUE(SUBSTITUTE(_xlfn.FILTERXML("&lt;t&gt;&lt;s&gt;"&amp;SUBSTITUTE(L85,",","&lt;/s&gt;&lt;s&gt;")&amp;"&lt;/s&gt;&lt;/t&gt;","//s"),"cm",""))),MAX(VALUE(SUBSTITUTE(_xlfn.FILTERXML("&lt;t&gt;&lt;s&gt;"&amp;SUBSTITUTE(L85,",","&lt;/s&gt;&lt;s&gt;")&amp;"&lt;/s&gt;&lt;/t&gt;","//s"),"mm","")))/10))</f>
        <v>2.2999999999999998</v>
      </c>
      <c r="N85" t="str">
        <f>IF('Model output'!L84="","",'Model output'!L84)</f>
        <v>Papillary carcinoma</v>
      </c>
      <c r="O85" t="str">
        <f>IF('Model output'!M84="","",'Model output'!M84)</f>
        <v>classical type</v>
      </c>
      <c r="P85" t="str">
        <f>IF('Model output'!N84="","",'Model output'!N84)</f>
        <v>2.3 cm</v>
      </c>
      <c r="Q85" t="str">
        <f t="shared" si="17"/>
        <v>2.3cm</v>
      </c>
      <c r="R85" cm="1">
        <f t="array" ref="R85">IF(Q85="","",IF(ISNUMBER(SEARCH("cm",Q85)),MAX(VALUE(SUBSTITUTE(_xlfn.FILTERXML("&lt;t&gt;&lt;s&gt;"&amp;SUBSTITUTE(Q85,",","&lt;/s&gt;&lt;s&gt;")&amp;"&lt;/s&gt;&lt;/t&gt;","//s"),"cm",""))),IF(ISNUMBER(SEARCH("mm",Q85)), MAX(VALUE(SUBSTITUTE(_xlfn.FILTERXML("&lt;t&gt;&lt;s&gt;"&amp;SUBSTITUTE(Q85,",","&lt;/s&gt;&lt;s&gt;")&amp;"&lt;/s&gt;&lt;/t&gt;","//s"),"mm","")))/10, MAX(VALUE(_xlfn.FILTERXML("&lt;t&gt;&lt;s&gt;"&amp;SUBSTITUTE(Q85,",","&lt;/s&gt;&lt;s&gt;")&amp;"&lt;/s&gt;&lt;/t&gt;","//s"))))))</f>
        <v>2.2999999999999998</v>
      </c>
      <c r="S85" t="str">
        <f>IF(OR('Model output'!P84="",ISNUMBER(SEARCH("Not identified", 'Model output'!P84)),ISNUMBER(SEARCH("Absent",'Model output'!P84)),AND(ISNUMBER(SEARCH("No",'Model output'!P84)),NOT(ISNUMBER(SEARCH("diagnostic",'Model output'!P84)))),ISNUMBER(SEARCH("Negative",'Model output'!P84))),"negative","positive")</f>
        <v>negative</v>
      </c>
      <c r="T85">
        <f>IF('Model output'!O84="","",'Model output'!O84)</f>
        <v>2</v>
      </c>
      <c r="U85" t="str">
        <f>IF('Model output'!Q84&lt;&gt;"",'Model output'!Q84,IF('Classification result'!S85="positive",IF(ISNUMBER(SEARCH("single",'Model output'!P84)),1,IF(OR(ISNUMBER(SEARCH("&lt;4",'Model output'!P84)),ISNUMBER(SEARCH("&lt; 4",'Model output'!P84)),ISNUMBER(SEARCH("less than 4",'Model output'!P84))),"&lt;4",IF(OR(ISNUMBER(SEARCH("&gt;4",'Model output'!P84)),ISNUMBER(SEARCH("&gt; 4",'Model output'!P84)),ISNUMBER(SEARCH("4 or more",'Model output'!P84))),"&gt;4",""))),""))</f>
        <v/>
      </c>
      <c r="V85" t="str">
        <f>IF(S85="negative","",IF(OR(ISNUMBER(SEARCH("Focal",'Model output'!P84)),'Classification result'!U85&lt;4,ISNUMBER(SEARCH("Focal",'Classification result'!U85)),ISNUMBER(SEARCH("&lt;4",'Classification result'!U85)),ISNUMBER(SEARCH("&lt; 4",'Classification result'!U85))),"minimal", IF(OR(ISNUMBER(SEARCH("Extensive",'Model output'!P84)),ISNUMBER(SEARCH("Extensive",'Classification result'!U85)),ISNUMBER(SEARCH("&gt;4",'Classification result'!U85)),ISNUMBER(SEARCH("&gt; 4",'Classification result'!U85)),ISNUMBER(SEARCH("4 or more",'Classification result'!U85))),"extensive","")))</f>
        <v/>
      </c>
      <c r="W85" t="str">
        <f>IF(OR('Model output'!R84="",ISNUMBER(SEARCH("Not identified", 'Model output'!R84)),ISNUMBER(SEARCH("Absent",'Model output'!R84)),ISNUMBER(SEARCH("No",'Model output'!R84)),ISNUMBER(SEARCH("Negative",'Model output'!R84)),ISNUMBER(SEARCH("None seen",'Model output'!R84)),ISNUMBER(SEARCH("Free",'Model output'!R84)),ISNUMBER(SEARCH("Cannot be assessed",'Model output'!R84))),"negative","positive")</f>
        <v>negative</v>
      </c>
      <c r="X85" s="15" t="str">
        <f>IF('Model output'!S84="","",'Model output'!S84)</f>
        <v/>
      </c>
      <c r="Y85" t="str">
        <f>IF(OR('Model output'!S84="",ISNUMBER(SEARCH("Absent",'Model output'!S84)),ISNUMBER(SEARCH("Not identified",'Model output'!S84)),AND(ISNUMBER(SEARCH("No",'Model output'!S84)),NOT(ISNUMBER(SEARCH("carcinoma",'Model output'!S84)))),ISNUMBER(SEARCH("no extension",'Model output'!S84)),ISNUMBER(SEARCH("negative",'Model output'!S84))),"negative",IF(Z85="positive","gETE", "positive"))</f>
        <v>negative</v>
      </c>
      <c r="Z85" t="str">
        <f>IF(OR('Model output'!S84="",ISNUMBER(SEARCH("Absent",'Model output'!S84)),ISNUMBER(SEARCH("Not identified",'Model output'!S84)),ISNUMBER(SEARCH("No",'Model output'!S84)),ISNUMBER(SEARCH("Minimal",'Model output'!S84)),ISNUMBER(SEARCH("negative",'Model output'!S84))),"negative",IF(OR(ISNUMBER(SEARCH("extensive",X85)),ISNUMBER(SEARCH("skeletal muscle",X85)),ISNUMBER(SEARCH("larynx",X85)),ISNUMBER(SEARCH("trachea",X85)),ISNUMBER(SEARCH("esophagus",X85)),ISNUMBER(SEARCH("recurrent laryngeal nerve",X85))),"positive","negative"))</f>
        <v>negative</v>
      </c>
      <c r="AA85" t="str">
        <f>IF('Model output'!T84="","",IF('Model output'!T84="Not mentioned", "No", "Yes"))</f>
        <v/>
      </c>
      <c r="AB85" t="str">
        <f>IF(AA85&lt;&gt;"Yes","",IF(OR('Model output'!U84="",ISNUMBER(SEARCH("Not identified",'Model output'!U84))),"",'Model output'!U84))</f>
        <v/>
      </c>
      <c r="AC85" s="9" t="str">
        <f>IF(OR('Model output'!V84="", AND(ISERROR(SEARCH("Positive",'Model output'!V84)), ISNUMBER(SEARCH("Negative",'Model output'!V84))), ISNUMBER(SEARCH("Uninvolved",'Model output'!V84)), ISNUMBER(SEARCH("Free",'Model output'!V84)), ISNUMBER(SEARCH("1 mm",'Model output'!V84)), ISNUMBER(SEARCH("1.0 mm",'Model output'!V84)), ISNUMBER(SEARCH("0.01 cm",'Model output'!V84)), ISNUMBER(SEARCH("0.1 CM",'Model output'!V84)), ISNUMBER(SEARCH("less than 0.2 mm",'Model output'!V84)), ISNUMBER(SEARCH("less than 0.5 mm",'Model output'!V84)), ISNUMBER(SEARCH("very close",'Model output'!V84)), ISNUMBER(SEARCH("not involved",'Model output'!V84)), ISNUMBER(SEARCH("no involvement",'Model output'!V84)), ISNUMBER(SEARCH("abut",'Model output'!V84)), AND(ISNUMBER(SEARCH("No",'Model output'!V84)),NOT(ISNUMBER(SEARCH("noted",'Model output'!V84))),NOT(ISNUMBER(SEARCH("carcinoma",'Model output'!V84))))), "negative", "positive")</f>
        <v>negative</v>
      </c>
      <c r="AE85" s="30" t="str" cm="1">
        <f t="array" aca="1" ref="AE85" ca="1">IF(OR(AC85="positive",Z85="positive",AND(OR(ISNUMBER(SEARCH("Follicular carcinoma",N85)),ISNUMBER(SEARCH("Follicular thyroid carcinoma",N85))),V85="extensive"),AND(AND(ISNUMBER(J85),J85&gt;0),AND(ISNUMBER(M85),M85&gt;3)),OR(H85="positive",AH85=1)),"high",IF(OR(ISNUMBER(SEARCH("lateral",G85,1)),ISNUMBER(SEARCH("positive",Y85,1)),ISNUMBER(SEARCH("tall",O85,1)),ISNUMBER(SEARCH("hobnail",O85,1)),ISNUMBER(SEARCH("cribriform",O85,1)),ISNUMBER(SEARCH("diffuse",O85,1)),ISNUMBER(SEARCH("columnar",O85,1)),ISNUMBER(SEARCH("solid",O85,1)),ISNUMBER(SEARCH("tall",N85,1)),ISNUMBER(SEARCH("hobnail",N85,1)),ISNUMBER(SEARCH("cribriform",N85,1)),ISNUMBER(SEARCH("diffuse",N85,1)),ISNUMBER(SEARCH("columnar",N85,1)),ISNUMBER(SEARCH("solid",N85,1)),AND(ISNUMBER(SEARCH("papillary",N85,1)),S85="positive"),AND(ISNUMBER(J85),J85&gt;=5,M85=""),AND(AND(ISNUMBER(J85),J85&gt;=5),AND(ISNUMBER(M85),M85&gt;=1)),AND(ISNUMBER(SERACH("papillary",N85)),OR(Y85="positive",Z85="positive"), ISNUMBER(SEARCH("BRAF",AB85)))),"intermediate","low"))</f>
        <v>low</v>
      </c>
      <c r="AF85" s="31" t="str">
        <f t="shared" si="18"/>
        <v>2</v>
      </c>
      <c r="AG85" s="31" t="str">
        <f t="shared" si="19"/>
        <v>1a</v>
      </c>
      <c r="AH85" s="31" t="str">
        <f t="shared" si="22"/>
        <v>0</v>
      </c>
      <c r="AI85" s="36" t="str">
        <f t="shared" si="23"/>
        <v>II</v>
      </c>
      <c r="AJ85" s="30" t="s">
        <v>815</v>
      </c>
      <c r="AK85" s="37" t="s">
        <v>929</v>
      </c>
      <c r="AL85" s="37" t="s">
        <v>930</v>
      </c>
      <c r="AM85" s="37" t="s">
        <v>930</v>
      </c>
      <c r="AN85" s="31" t="s">
        <v>79</v>
      </c>
      <c r="AO85" s="30">
        <f t="shared" ca="1" si="24"/>
        <v>1</v>
      </c>
      <c r="AP85" s="37">
        <f t="shared" si="25"/>
        <v>1</v>
      </c>
      <c r="AQ85" s="37">
        <f t="shared" si="26"/>
        <v>0</v>
      </c>
      <c r="AR85" s="37">
        <f t="shared" si="27"/>
        <v>1</v>
      </c>
      <c r="AS85" s="36">
        <f t="shared" si="20"/>
        <v>0</v>
      </c>
    </row>
    <row r="86" spans="1:45">
      <c r="A86" t="str">
        <f>'Model output'!A85</f>
        <v>TCGA-DJ-A3UK</v>
      </c>
      <c r="B86" s="43">
        <v>35</v>
      </c>
      <c r="C86" s="1" t="str">
        <f>IF(OR(ISNUMBER(SEARCH("0",'Model output'!D85)), ISNUMBER(SEARCH("1",'Model output'!D85)), ISNUMBER(SEARCH("1a",'Model output'!D85)), ISNUMBER(SEARCH("1b",'Model output'!D85)), ISNUMBER(SEARCH("2",'Model output'!D85)), ISNUMBER(SEARCH("3",'Model output'!D85)), ISNUMBER(SEARCH("4a",'Model output'!D85)), ISNUMBER(SEARCH("4b",'Model output'!D85))), IF(ISNUMBER(SEARCH("pT",'Model output'!D85)),IF(OR(ISNUMBER(SEARCH("a",'Model output'!D85)),ISNUMBER(SEARCH("b",'Model output'!D85))),MID(SUBSTITUTE('Model output'!D85," ",""),SEARCH("pT",'Model output'!D85)+2,2),MID(SUBSTITUTE('Model output'!D85," ",""),SEARCH("pT",'Model output'!D85)+2,1)),IF(ISNUMBER(SEARCH("T",'Model output'!D85)),IF(OR(ISNUMBER(SEARCH("a",'Model output'!D85)),ISNUMBER(SEARCH("b",'Model output'!D85))),MID(SUBSTITUTE('Model output'!D85," ",""),SEARCH("T",'Model output'!D85)+1,2),MID(SUBSTITUTE('Model output'!D85," ",""),SEARCH("T",'Model output'!D85)+1,1)),SUBSTITUTE('Model output'!D85," ",""))),"")</f>
        <v/>
      </c>
      <c r="D86" s="1" t="str">
        <f>IF(ISNUMBER(SEARCH("lymph node",'Model output'!E85)),"1", IF(AND('Model output'!E85&lt;&gt;"",ISNUMBER('Model output'!E85),'Model output'!E85&gt;0),"1",IF(OR(ISNUMBER(SEARCH("0",'Model output'!E85)), ISNUMBER(SEARCH("1",'Model output'!E85)), ISNUMBER(SEARCH("1a",'Model output'!E85)), ISNUMBER(SEARCH("1b",'Model output'!E85)), ISNUMBER(SEARCH("X",'Model output'!E85))), IF(ISNUMBER(SEARCH("pN",'Model output'!E85)),IF(OR(ISNUMBER(SEARCH("a",'Model output'!E85)),ISNUMBER(SEARCH("b",'Model output'!E85))),MID(SUBSTITUTE('Model output'!E85," ",""),SEARCH("pN",'Model output'!E85)+2,2),MID(SUBSTITUTE('Model output'!E85," ",""),SEARCH("pN",'Model output'!E85)+2,1)),IF(ISNUMBER(SEARCH("N",'Model output'!E85)),IF(OR(ISNUMBER(SEARCH("a",'Model output'!E85)),ISNUMBER(SEARCH("b",'Model output'!E85))),MID(SUBSTITUTE('Model output'!E85," ",""),SEARCH("N",'Model output'!E85)+1,2),MID(SUBSTITUTE('Model output'!E85," ",""),SEARCH("N",'Model output'!E85)+1,1)),SUBSTITUTE('Model output'!E85," ",""))),"")))</f>
        <v/>
      </c>
      <c r="E86" s="1" t="str">
        <f>IF(OR(ISNUMBER(SEARCH("Not applicable",'Model output'!F85)), ISNUMBER(SEARCH("N/A",'Model output'!F85))),"0",IF(OR(ISNUMBER(SEARCH("0",'Model output'!F85)), ISNUMBER(SEARCH("1",'Model output'!F85)), ISNUMBER(SEARCH("X",'Model output'!F85))), IF(ISNUMBER(SEARCH("pM",'Model output'!F85)),MID(SUBSTITUTE('Model output'!F85," ",""),SEARCH("pM",'Model output'!F85)+2,1),IF(ISNUMBER(SEARCH("M",'Model output'!F85)),MID(SUBSTITUTE('Model output'!F85," ",""),SEARCH("M",'Model output'!F85)+1,1),SUBSTITUTE('Model output'!F85," ",""))),""))</f>
        <v/>
      </c>
      <c r="F86" t="str">
        <f t="shared" si="16"/>
        <v>negative</v>
      </c>
      <c r="G86" t="str">
        <f>IF(OR('Model output'!G85="",AND(ISNUMBER('Model output'!J85),'Model output'!J85&lt;1)),"",IF(OR(ISNUMBER(SEARCH("lateral",'Model output'!G85)),ISNUMBER(SEARCH("cervical",'Model output'!G85)),ISNUMBER(SEARCH("jugular",'Model output'!G85)),ISNUMBER(SEARCH("left neck",'Model output'!G85)),ISNUMBER(SEARCH("left anterior neck",'Model output'!G85)),ISNUMBER(SEARCH("left posterior neck",'Model output'!G85)),ISNUMBER(SEARCH("right neck",'Model output'!G85)),ISNUMBER(SEARCH("right anterior neck",'Model output'!G85)),ISNUMBER(SEARCH("right posterior neck",'Model output'!G85)),AND(ISNUMBER(SEARCH("level",'Model output'!G85)),OR(,ISNUMBER(SEARCH("II",'Model output'!G85)),ISNUMBER(SEARCH("two",'Model output'!G85)),ISNUMBER(SEARCH("2",'Model output'!G85)),ISNUMBER(SEARCH("III",'Model output'!G85)),ISNUMBER(SEARCH("three",'Model output'!G85)),ISNUMBER(SEARCH("3",'Model output'!G85)),ISNUMBER(SEARCH("IV",'Model output'!G85)),ISNUMBER(SEARCH("four",'Model output'!G85)),ISNUMBER(SEARCH("4",'Model output'!G85)),AND(ISNUMBER(SEARCH("V ",'Model output'!G85)),NOT(ISNUMBER(SEARCH("VI",'Model output'!G85)))),ISNUMBER(SEARCH("five",'Model output'!G85)),ISNUMBER(SEARCH("5",'Model output'!G85))))), "lateral", "central"))</f>
        <v/>
      </c>
      <c r="H86" t="str">
        <f>IF('Model output'!H85="","negative", IF('Model output'!H85=" ", "negative", IF(ISNUMBER(SEARCH("lymph node",'Model output'!H85)),"negative","positive")))</f>
        <v>negative</v>
      </c>
      <c r="I86">
        <f>IF('Model output'!I85="","",IF(ISNUMBER('Model output'!I85),'Model output'!I85,1))</f>
        <v>2</v>
      </c>
      <c r="J86">
        <f>IF('Model output'!J85="","",IF(AND(ISNUMBER('Model output'!J85),'Model output'!J85&lt;=I86),'Model output'!J85,IF(ISNUMBER(SEARCH("0/",'Model output'!J85)),0,1)))</f>
        <v>0</v>
      </c>
      <c r="K86" t="str" cm="1">
        <f t="array" ref="K86">IF(COUNT(FIND({0,1,2,3,4,5,6,7,8,9},'Model output'!K85))&gt;0,'Model output'!K85,"")</f>
        <v/>
      </c>
      <c r="L86" s="8" t="str">
        <f t="shared" si="21"/>
        <v/>
      </c>
      <c r="M86" t="str" cm="1">
        <f t="array" ref="M86">IF(L86="","",IF(ISNUMBER(SEARCH("cm",L86)),MAX(VALUE(SUBSTITUTE(_xlfn.FILTERXML("&lt;t&gt;&lt;s&gt;"&amp;SUBSTITUTE(L86,",","&lt;/s&gt;&lt;s&gt;")&amp;"&lt;/s&gt;&lt;/t&gt;","//s"),"cm",""))),MAX(VALUE(SUBSTITUTE(_xlfn.FILTERXML("&lt;t&gt;&lt;s&gt;"&amp;SUBSTITUTE(L86,",","&lt;/s&gt;&lt;s&gt;")&amp;"&lt;/s&gt;&lt;/t&gt;","//s"),"mm","")))/10))</f>
        <v/>
      </c>
      <c r="N86" t="str">
        <f>IF('Model output'!L85="","",'Model output'!L85)</f>
        <v>Papillary</v>
      </c>
      <c r="O86" t="str">
        <f>IF('Model output'!M85="","",'Model output'!M85)</f>
        <v>classical</v>
      </c>
      <c r="P86" t="str">
        <f>IF('Model output'!N85="","",'Model output'!N85)</f>
        <v>1.5 cm</v>
      </c>
      <c r="Q86" t="str">
        <f t="shared" si="17"/>
        <v>1.5cm</v>
      </c>
      <c r="R86" cm="1">
        <f t="array" ref="R86">IF(Q86="","",IF(ISNUMBER(SEARCH("cm",Q86)),MAX(VALUE(SUBSTITUTE(_xlfn.FILTERXML("&lt;t&gt;&lt;s&gt;"&amp;SUBSTITUTE(Q86,",","&lt;/s&gt;&lt;s&gt;")&amp;"&lt;/s&gt;&lt;/t&gt;","//s"),"cm",""))),IF(ISNUMBER(SEARCH("mm",Q86)), MAX(VALUE(SUBSTITUTE(_xlfn.FILTERXML("&lt;t&gt;&lt;s&gt;"&amp;SUBSTITUTE(Q86,",","&lt;/s&gt;&lt;s&gt;")&amp;"&lt;/s&gt;&lt;/t&gt;","//s"),"mm","")))/10, MAX(VALUE(_xlfn.FILTERXML("&lt;t&gt;&lt;s&gt;"&amp;SUBSTITUTE(Q86,",","&lt;/s&gt;&lt;s&gt;")&amp;"&lt;/s&gt;&lt;/t&gt;","//s"))))))</f>
        <v>1.5</v>
      </c>
      <c r="S86" t="str">
        <f>IF(OR('Model output'!P85="",ISNUMBER(SEARCH("Not identified", 'Model output'!P85)),ISNUMBER(SEARCH("Absent",'Model output'!P85)),AND(ISNUMBER(SEARCH("No",'Model output'!P85)),NOT(ISNUMBER(SEARCH("diagnostic",'Model output'!P85)))),ISNUMBER(SEARCH("Negative",'Model output'!P85))),"negative","positive")</f>
        <v>negative</v>
      </c>
      <c r="T86">
        <f>IF('Model output'!O85="","",'Model output'!O85)</f>
        <v>1</v>
      </c>
      <c r="U86" t="str">
        <f>IF('Model output'!Q85&lt;&gt;"",'Model output'!Q85,IF('Classification result'!S86="positive",IF(ISNUMBER(SEARCH("single",'Model output'!P85)),1,IF(OR(ISNUMBER(SEARCH("&lt;4",'Model output'!P85)),ISNUMBER(SEARCH("&lt; 4",'Model output'!P85)),ISNUMBER(SEARCH("less than 4",'Model output'!P85))),"&lt;4",IF(OR(ISNUMBER(SEARCH("&gt;4",'Model output'!P85)),ISNUMBER(SEARCH("&gt; 4",'Model output'!P85)),ISNUMBER(SEARCH("4 or more",'Model output'!P85))),"&gt;4",""))),""))</f>
        <v/>
      </c>
      <c r="V86" t="str">
        <f>IF(S86="negative","",IF(OR(ISNUMBER(SEARCH("Focal",'Model output'!P85)),'Classification result'!U86&lt;4,ISNUMBER(SEARCH("Focal",'Classification result'!U86)),ISNUMBER(SEARCH("&lt;4",'Classification result'!U86)),ISNUMBER(SEARCH("&lt; 4",'Classification result'!U86))),"minimal", IF(OR(ISNUMBER(SEARCH("Extensive",'Model output'!P85)),ISNUMBER(SEARCH("Extensive",'Classification result'!U86)),ISNUMBER(SEARCH("&gt;4",'Classification result'!U86)),ISNUMBER(SEARCH("&gt; 4",'Classification result'!U86)),ISNUMBER(SEARCH("4 or more",'Classification result'!U86))),"extensive","")))</f>
        <v/>
      </c>
      <c r="W86" t="str">
        <f>IF(OR('Model output'!R85="",ISNUMBER(SEARCH("Not identified", 'Model output'!R85)),ISNUMBER(SEARCH("Absent",'Model output'!R85)),ISNUMBER(SEARCH("No",'Model output'!R85)),ISNUMBER(SEARCH("Negative",'Model output'!R85)),ISNUMBER(SEARCH("None seen",'Model output'!R85)),ISNUMBER(SEARCH("Free",'Model output'!R85)),ISNUMBER(SEARCH("Cannot be assessed",'Model output'!R85))),"negative","positive")</f>
        <v>negative</v>
      </c>
      <c r="X86" s="15" t="str">
        <f>IF('Model output'!S85="","",'Model output'!S85)</f>
        <v>Not identified</v>
      </c>
      <c r="Y86" t="str">
        <f>IF(OR('Model output'!S85="",ISNUMBER(SEARCH("Absent",'Model output'!S85)),ISNUMBER(SEARCH("Not identified",'Model output'!S85)),AND(ISNUMBER(SEARCH("No",'Model output'!S85)),NOT(ISNUMBER(SEARCH("carcinoma",'Model output'!S85)))),ISNUMBER(SEARCH("no extension",'Model output'!S85)),ISNUMBER(SEARCH("negative",'Model output'!S85))),"negative",IF(Z86="positive","gETE", "positive"))</f>
        <v>negative</v>
      </c>
      <c r="Z86" t="str">
        <f>IF(OR('Model output'!S85="",ISNUMBER(SEARCH("Absent",'Model output'!S85)),ISNUMBER(SEARCH("Not identified",'Model output'!S85)),ISNUMBER(SEARCH("No",'Model output'!S85)),ISNUMBER(SEARCH("Minimal",'Model output'!S85)),ISNUMBER(SEARCH("negative",'Model output'!S85))),"negative",IF(OR(ISNUMBER(SEARCH("extensive",X86)),ISNUMBER(SEARCH("skeletal muscle",X86)),ISNUMBER(SEARCH("larynx",X86)),ISNUMBER(SEARCH("trachea",X86)),ISNUMBER(SEARCH("esophagus",X86)),ISNUMBER(SEARCH("recurrent laryngeal nerve",X86))),"positive","negative"))</f>
        <v>negative</v>
      </c>
      <c r="AA86" t="str">
        <f>IF('Model output'!T85="","",IF('Model output'!T85="Not mentioned", "No", "Yes"))</f>
        <v/>
      </c>
      <c r="AB86" t="str">
        <f>IF(AA86&lt;&gt;"Yes","",IF(OR('Model output'!U85="",ISNUMBER(SEARCH("Not identified",'Model output'!U85))),"",'Model output'!U85))</f>
        <v/>
      </c>
      <c r="AC86" s="9" t="str">
        <f>IF(OR('Model output'!V85="", AND(ISERROR(SEARCH("Positive",'Model output'!V85)), ISNUMBER(SEARCH("Negative",'Model output'!V85))), ISNUMBER(SEARCH("Uninvolved",'Model output'!V85)), ISNUMBER(SEARCH("Free",'Model output'!V85)), ISNUMBER(SEARCH("1 mm",'Model output'!V85)), ISNUMBER(SEARCH("1.0 mm",'Model output'!V85)), ISNUMBER(SEARCH("0.01 cm",'Model output'!V85)), ISNUMBER(SEARCH("0.1 CM",'Model output'!V85)), ISNUMBER(SEARCH("less than 0.2 mm",'Model output'!V85)), ISNUMBER(SEARCH("less than 0.5 mm",'Model output'!V85)), ISNUMBER(SEARCH("very close",'Model output'!V85)), ISNUMBER(SEARCH("not involved",'Model output'!V85)), ISNUMBER(SEARCH("no involvement",'Model output'!V85)), ISNUMBER(SEARCH("abut",'Model output'!V85)), AND(ISNUMBER(SEARCH("No",'Model output'!V85)),NOT(ISNUMBER(SEARCH("noted",'Model output'!V85))),NOT(ISNUMBER(SEARCH("carcinoma",'Model output'!V85))))), "negative", "positive")</f>
        <v>negative</v>
      </c>
      <c r="AE86" s="30" t="str" cm="1">
        <f t="array" aca="1" ref="AE86" ca="1">IF(OR(AC86="positive",Z86="positive",AND(OR(ISNUMBER(SEARCH("Follicular carcinoma",N86)),ISNUMBER(SEARCH("Follicular thyroid carcinoma",N86))),V86="extensive"),AND(AND(ISNUMBER(J86),J86&gt;0),AND(ISNUMBER(M86),M86&gt;3)),OR(H86="positive",AH86=1)),"high",IF(OR(ISNUMBER(SEARCH("lateral",G86,1)),ISNUMBER(SEARCH("positive",Y86,1)),ISNUMBER(SEARCH("tall",O86,1)),ISNUMBER(SEARCH("hobnail",O86,1)),ISNUMBER(SEARCH("cribriform",O86,1)),ISNUMBER(SEARCH("diffuse",O86,1)),ISNUMBER(SEARCH("columnar",O86,1)),ISNUMBER(SEARCH("solid",O86,1)),ISNUMBER(SEARCH("tall",N86,1)),ISNUMBER(SEARCH("hobnail",N86,1)),ISNUMBER(SEARCH("cribriform",N86,1)),ISNUMBER(SEARCH("diffuse",N86,1)),ISNUMBER(SEARCH("columnar",N86,1)),ISNUMBER(SEARCH("solid",N86,1)),AND(ISNUMBER(SEARCH("papillary",N86,1)),S86="positive"),AND(ISNUMBER(J86),J86&gt;=5,M86=""),AND(AND(ISNUMBER(J86),J86&gt;=5),AND(ISNUMBER(M86),M86&gt;=1)),AND(ISNUMBER(SERACH("papillary",N86)),OR(Y86="positive",Z86="positive"), ISNUMBER(SEARCH("BRAF",AB86)))),"intermediate","low"))</f>
        <v>low</v>
      </c>
      <c r="AF86" s="31" t="str">
        <f t="shared" si="18"/>
        <v>1b</v>
      </c>
      <c r="AG86" s="31" t="str">
        <f t="shared" si="19"/>
        <v>0</v>
      </c>
      <c r="AH86" s="31" t="str">
        <f t="shared" si="22"/>
        <v>0</v>
      </c>
      <c r="AI86" s="36" t="str">
        <f t="shared" si="23"/>
        <v>I</v>
      </c>
      <c r="AJ86" s="30" t="s">
        <v>815</v>
      </c>
      <c r="AK86" s="37" t="s">
        <v>926</v>
      </c>
      <c r="AL86" s="37" t="s">
        <v>927</v>
      </c>
      <c r="AM86" s="37" t="s">
        <v>930</v>
      </c>
      <c r="AN86" s="31" t="s">
        <v>79</v>
      </c>
      <c r="AO86" s="30">
        <f t="shared" ca="1" si="24"/>
        <v>1</v>
      </c>
      <c r="AP86" s="37">
        <f t="shared" si="25"/>
        <v>1</v>
      </c>
      <c r="AQ86" s="37">
        <f t="shared" si="26"/>
        <v>1</v>
      </c>
      <c r="AR86" s="37">
        <f t="shared" si="27"/>
        <v>1</v>
      </c>
      <c r="AS86" s="36">
        <f t="shared" si="20"/>
        <v>1</v>
      </c>
    </row>
    <row r="87" spans="1:45">
      <c r="A87" t="str">
        <f>'Model output'!A86</f>
        <v>TCGA-DJ-A3UM</v>
      </c>
      <c r="B87" s="43">
        <v>45</v>
      </c>
      <c r="C87" s="1" t="str">
        <f>IF(OR(ISNUMBER(SEARCH("0",'Model output'!D86)), ISNUMBER(SEARCH("1",'Model output'!D86)), ISNUMBER(SEARCH("1a",'Model output'!D86)), ISNUMBER(SEARCH("1b",'Model output'!D86)), ISNUMBER(SEARCH("2",'Model output'!D86)), ISNUMBER(SEARCH("3",'Model output'!D86)), ISNUMBER(SEARCH("4a",'Model output'!D86)), ISNUMBER(SEARCH("4b",'Model output'!D86))), IF(ISNUMBER(SEARCH("pT",'Model output'!D86)),IF(OR(ISNUMBER(SEARCH("a",'Model output'!D86)),ISNUMBER(SEARCH("b",'Model output'!D86))),MID(SUBSTITUTE('Model output'!D86," ",""),SEARCH("pT",'Model output'!D86)+2,2),MID(SUBSTITUTE('Model output'!D86," ",""),SEARCH("pT",'Model output'!D86)+2,1)),IF(ISNUMBER(SEARCH("T",'Model output'!D86)),IF(OR(ISNUMBER(SEARCH("a",'Model output'!D86)),ISNUMBER(SEARCH("b",'Model output'!D86))),MID(SUBSTITUTE('Model output'!D86," ",""),SEARCH("T",'Model output'!D86)+1,2),MID(SUBSTITUTE('Model output'!D86," ",""),SEARCH("T",'Model output'!D86)+1,1)),SUBSTITUTE('Model output'!D86," ",""))),"")</f>
        <v>1</v>
      </c>
      <c r="D87" s="1" t="str">
        <f>IF(ISNUMBER(SEARCH("lymph node",'Model output'!E86)),"1", IF(AND('Model output'!E86&lt;&gt;"",ISNUMBER('Model output'!E86),'Model output'!E86&gt;0),"1",IF(OR(ISNUMBER(SEARCH("0",'Model output'!E86)), ISNUMBER(SEARCH("1",'Model output'!E86)), ISNUMBER(SEARCH("1a",'Model output'!E86)), ISNUMBER(SEARCH("1b",'Model output'!E86)), ISNUMBER(SEARCH("X",'Model output'!E86))), IF(ISNUMBER(SEARCH("pN",'Model output'!E86)),IF(OR(ISNUMBER(SEARCH("a",'Model output'!E86)),ISNUMBER(SEARCH("b",'Model output'!E86))),MID(SUBSTITUTE('Model output'!E86," ",""),SEARCH("pN",'Model output'!E86)+2,2),MID(SUBSTITUTE('Model output'!E86," ",""),SEARCH("pN",'Model output'!E86)+2,1)),IF(ISNUMBER(SEARCH("N",'Model output'!E86)),IF(OR(ISNUMBER(SEARCH("a",'Model output'!E86)),ISNUMBER(SEARCH("b",'Model output'!E86))),MID(SUBSTITUTE('Model output'!E86," ",""),SEARCH("N",'Model output'!E86)+1,2),MID(SUBSTITUTE('Model output'!E86," ",""),SEARCH("N",'Model output'!E86)+1,1)),SUBSTITUTE('Model output'!E86," ",""))),"")))</f>
        <v>0</v>
      </c>
      <c r="E87" s="1" t="str">
        <f>IF(OR(ISNUMBER(SEARCH("Not applicable",'Model output'!F86)), ISNUMBER(SEARCH("N/A",'Model output'!F86))),"0",IF(OR(ISNUMBER(SEARCH("0",'Model output'!F86)), ISNUMBER(SEARCH("1",'Model output'!F86)), ISNUMBER(SEARCH("X",'Model output'!F86))), IF(ISNUMBER(SEARCH("pM",'Model output'!F86)),MID(SUBSTITUTE('Model output'!F86," ",""),SEARCH("pM",'Model output'!F86)+2,1),IF(ISNUMBER(SEARCH("M",'Model output'!F86)),MID(SUBSTITUTE('Model output'!F86," ",""),SEARCH("M",'Model output'!F86)+1,1),SUBSTITUTE('Model output'!F86," ",""))),""))</f>
        <v>0</v>
      </c>
      <c r="F87" t="str">
        <f t="shared" si="16"/>
        <v>negative</v>
      </c>
      <c r="G87" t="str">
        <f>IF(OR('Model output'!G86="",AND(ISNUMBER('Model output'!J86),'Model output'!J86&lt;1)),"",IF(OR(ISNUMBER(SEARCH("lateral",'Model output'!G86)),ISNUMBER(SEARCH("cervical",'Model output'!G86)),ISNUMBER(SEARCH("jugular",'Model output'!G86)),ISNUMBER(SEARCH("left neck",'Model output'!G86)),ISNUMBER(SEARCH("left anterior neck",'Model output'!G86)),ISNUMBER(SEARCH("left posterior neck",'Model output'!G86)),ISNUMBER(SEARCH("right neck",'Model output'!G86)),ISNUMBER(SEARCH("right anterior neck",'Model output'!G86)),ISNUMBER(SEARCH("right posterior neck",'Model output'!G86)),AND(ISNUMBER(SEARCH("level",'Model output'!G86)),OR(,ISNUMBER(SEARCH("II",'Model output'!G86)),ISNUMBER(SEARCH("two",'Model output'!G86)),ISNUMBER(SEARCH("2",'Model output'!G86)),ISNUMBER(SEARCH("III",'Model output'!G86)),ISNUMBER(SEARCH("three",'Model output'!G86)),ISNUMBER(SEARCH("3",'Model output'!G86)),ISNUMBER(SEARCH("IV",'Model output'!G86)),ISNUMBER(SEARCH("four",'Model output'!G86)),ISNUMBER(SEARCH("4",'Model output'!G86)),AND(ISNUMBER(SEARCH("V ",'Model output'!G86)),NOT(ISNUMBER(SEARCH("VI",'Model output'!G86)))),ISNUMBER(SEARCH("five",'Model output'!G86)),ISNUMBER(SEARCH("5",'Model output'!G86))))), "lateral", "central"))</f>
        <v/>
      </c>
      <c r="H87" t="str">
        <f>IF('Model output'!H86="","negative", IF('Model output'!H86=" ", "negative", IF(ISNUMBER(SEARCH("lymph node",'Model output'!H86)),"negative","positive")))</f>
        <v>negative</v>
      </c>
      <c r="I87">
        <f>IF('Model output'!I86="","",IF(ISNUMBER('Model output'!I86),'Model output'!I86,1))</f>
        <v>3</v>
      </c>
      <c r="J87">
        <f>IF('Model output'!J86="","",IF(AND(ISNUMBER('Model output'!J86),'Model output'!J86&lt;=I87),'Model output'!J86,IF(ISNUMBER(SEARCH("0/",'Model output'!J86)),0,1)))</f>
        <v>0</v>
      </c>
      <c r="K87" t="str" cm="1">
        <f t="array" ref="K87">IF(COUNT(FIND({0,1,2,3,4,5,6,7,8,9},'Model output'!K86))&gt;0,'Model output'!K86,"")</f>
        <v/>
      </c>
      <c r="L87" s="8" t="str">
        <f t="shared" si="21"/>
        <v/>
      </c>
      <c r="M87" t="str" cm="1">
        <f t="array" ref="M87">IF(L87="","",IF(ISNUMBER(SEARCH("cm",L87)),MAX(VALUE(SUBSTITUTE(_xlfn.FILTERXML("&lt;t&gt;&lt;s&gt;"&amp;SUBSTITUTE(L87,",","&lt;/s&gt;&lt;s&gt;")&amp;"&lt;/s&gt;&lt;/t&gt;","//s"),"cm",""))),MAX(VALUE(SUBSTITUTE(_xlfn.FILTERXML("&lt;t&gt;&lt;s&gt;"&amp;SUBSTITUTE(L87,",","&lt;/s&gt;&lt;s&gt;")&amp;"&lt;/s&gt;&lt;/t&gt;","//s"),"mm","")))/10))</f>
        <v/>
      </c>
      <c r="N87" t="str">
        <f>IF('Model output'!L86="","",'Model output'!L86)</f>
        <v>Papillary carcinoma</v>
      </c>
      <c r="O87" t="str">
        <f>IF('Model output'!M86="","",'Model output'!M86)</f>
        <v>classical type with tall cell features</v>
      </c>
      <c r="P87" t="str">
        <f>IF('Model output'!N86="","",'Model output'!N86)</f>
        <v>1.3 cm</v>
      </c>
      <c r="Q87" t="str">
        <f t="shared" si="17"/>
        <v>1.3cm</v>
      </c>
      <c r="R87" cm="1">
        <f t="array" ref="R87">IF(Q87="","",IF(ISNUMBER(SEARCH("cm",Q87)),MAX(VALUE(SUBSTITUTE(_xlfn.FILTERXML("&lt;t&gt;&lt;s&gt;"&amp;SUBSTITUTE(Q87,",","&lt;/s&gt;&lt;s&gt;")&amp;"&lt;/s&gt;&lt;/t&gt;","//s"),"cm",""))),IF(ISNUMBER(SEARCH("mm",Q87)), MAX(VALUE(SUBSTITUTE(_xlfn.FILTERXML("&lt;t&gt;&lt;s&gt;"&amp;SUBSTITUTE(Q87,",","&lt;/s&gt;&lt;s&gt;")&amp;"&lt;/s&gt;&lt;/t&gt;","//s"),"mm","")))/10, MAX(VALUE(_xlfn.FILTERXML("&lt;t&gt;&lt;s&gt;"&amp;SUBSTITUTE(Q87,",","&lt;/s&gt;&lt;s&gt;")&amp;"&lt;/s&gt;&lt;/t&gt;","//s"))))))</f>
        <v>1.3</v>
      </c>
      <c r="S87" t="str">
        <f>IF(OR('Model output'!P86="",ISNUMBER(SEARCH("Not identified", 'Model output'!P86)),ISNUMBER(SEARCH("Absent",'Model output'!P86)),AND(ISNUMBER(SEARCH("No",'Model output'!P86)),NOT(ISNUMBER(SEARCH("diagnostic",'Model output'!P86)))),ISNUMBER(SEARCH("Negative",'Model output'!P86))),"negative","positive")</f>
        <v>negative</v>
      </c>
      <c r="T87">
        <f>IF('Model output'!O86="","",'Model output'!O86)</f>
        <v>1</v>
      </c>
      <c r="U87" t="str">
        <f>IF('Model output'!Q86&lt;&gt;"",'Model output'!Q86,IF('Classification result'!S87="positive",IF(ISNUMBER(SEARCH("single",'Model output'!P86)),1,IF(OR(ISNUMBER(SEARCH("&lt;4",'Model output'!P86)),ISNUMBER(SEARCH("&lt; 4",'Model output'!P86)),ISNUMBER(SEARCH("less than 4",'Model output'!P86))),"&lt;4",IF(OR(ISNUMBER(SEARCH("&gt;4",'Model output'!P86)),ISNUMBER(SEARCH("&gt; 4",'Model output'!P86)),ISNUMBER(SEARCH("4 or more",'Model output'!P86))),"&gt;4",""))),""))</f>
        <v/>
      </c>
      <c r="V87" t="str">
        <f>IF(S87="negative","",IF(OR(ISNUMBER(SEARCH("Focal",'Model output'!P86)),'Classification result'!U87&lt;4,ISNUMBER(SEARCH("Focal",'Classification result'!U87)),ISNUMBER(SEARCH("&lt;4",'Classification result'!U87)),ISNUMBER(SEARCH("&lt; 4",'Classification result'!U87))),"minimal", IF(OR(ISNUMBER(SEARCH("Extensive",'Model output'!P86)),ISNUMBER(SEARCH("Extensive",'Classification result'!U87)),ISNUMBER(SEARCH("&gt;4",'Classification result'!U87)),ISNUMBER(SEARCH("&gt; 4",'Classification result'!U87)),ISNUMBER(SEARCH("4 or more",'Classification result'!U87))),"extensive","")))</f>
        <v/>
      </c>
      <c r="W87" t="str">
        <f>IF(OR('Model output'!R86="",ISNUMBER(SEARCH("Not identified", 'Model output'!R86)),ISNUMBER(SEARCH("Absent",'Model output'!R86)),ISNUMBER(SEARCH("No",'Model output'!R86)),ISNUMBER(SEARCH("Negative",'Model output'!R86)),ISNUMBER(SEARCH("None seen",'Model output'!R86)),ISNUMBER(SEARCH("Free",'Model output'!R86)),ISNUMBER(SEARCH("Cannot be assessed",'Model output'!R86))),"negative","positive")</f>
        <v>negative</v>
      </c>
      <c r="X87" s="15" t="str">
        <f>IF('Model output'!S86="","",'Model output'!S86)</f>
        <v>Not identified</v>
      </c>
      <c r="Y87" t="str">
        <f>IF(OR('Model output'!S86="",ISNUMBER(SEARCH("Absent",'Model output'!S86)),ISNUMBER(SEARCH("Not identified",'Model output'!S86)),AND(ISNUMBER(SEARCH("No",'Model output'!S86)),NOT(ISNUMBER(SEARCH("carcinoma",'Model output'!S86)))),ISNUMBER(SEARCH("no extension",'Model output'!S86)),ISNUMBER(SEARCH("negative",'Model output'!S86))),"negative",IF(Z87="positive","gETE", "positive"))</f>
        <v>negative</v>
      </c>
      <c r="Z87" t="str">
        <f>IF(OR('Model output'!S86="",ISNUMBER(SEARCH("Absent",'Model output'!S86)),ISNUMBER(SEARCH("Not identified",'Model output'!S86)),ISNUMBER(SEARCH("No",'Model output'!S86)),ISNUMBER(SEARCH("Minimal",'Model output'!S86)),ISNUMBER(SEARCH("negative",'Model output'!S86))),"negative",IF(OR(ISNUMBER(SEARCH("extensive",X87)),ISNUMBER(SEARCH("skeletal muscle",X87)),ISNUMBER(SEARCH("larynx",X87)),ISNUMBER(SEARCH("trachea",X87)),ISNUMBER(SEARCH("esophagus",X87)),ISNUMBER(SEARCH("recurrent laryngeal nerve",X87))),"positive","negative"))</f>
        <v>negative</v>
      </c>
      <c r="AA87" t="str">
        <f>IF('Model output'!T86="","",IF('Model output'!T86="Not mentioned", "No", "Yes"))</f>
        <v/>
      </c>
      <c r="AB87" t="str">
        <f>IF(AA87&lt;&gt;"Yes","",IF(OR('Model output'!U86="",ISNUMBER(SEARCH("Not identified",'Model output'!U86))),"",'Model output'!U86))</f>
        <v/>
      </c>
      <c r="AC87" s="9" t="str">
        <f>IF(OR('Model output'!V86="", AND(ISERROR(SEARCH("Positive",'Model output'!V86)), ISNUMBER(SEARCH("Negative",'Model output'!V86))), ISNUMBER(SEARCH("Uninvolved",'Model output'!V86)), ISNUMBER(SEARCH("Free",'Model output'!V86)), ISNUMBER(SEARCH("1 mm",'Model output'!V86)), ISNUMBER(SEARCH("1.0 mm",'Model output'!V86)), ISNUMBER(SEARCH("0.01 cm",'Model output'!V86)), ISNUMBER(SEARCH("0.1 CM",'Model output'!V86)), ISNUMBER(SEARCH("less than 0.2 mm",'Model output'!V86)), ISNUMBER(SEARCH("less than 0.5 mm",'Model output'!V86)), ISNUMBER(SEARCH("very close",'Model output'!V86)), ISNUMBER(SEARCH("not involved",'Model output'!V86)), ISNUMBER(SEARCH("no involvement",'Model output'!V86)), ISNUMBER(SEARCH("abut",'Model output'!V86)), AND(ISNUMBER(SEARCH("No",'Model output'!V86)),NOT(ISNUMBER(SEARCH("noted",'Model output'!V86))),NOT(ISNUMBER(SEARCH("carcinoma",'Model output'!V86))))), "negative", "positive")</f>
        <v>negative</v>
      </c>
      <c r="AE87" s="30" t="str" cm="1">
        <f t="array" aca="1" ref="AE87" ca="1">IF(OR(AC87="positive",Z87="positive",AND(OR(ISNUMBER(SEARCH("Follicular carcinoma",N87)),ISNUMBER(SEARCH("Follicular thyroid carcinoma",N87))),V87="extensive"),AND(AND(ISNUMBER(J87),J87&gt;0),AND(ISNUMBER(M87),M87&gt;3)),OR(H87="positive",AH87=1)),"high",IF(OR(ISNUMBER(SEARCH("lateral",G87,1)),ISNUMBER(SEARCH("positive",Y87,1)),ISNUMBER(SEARCH("tall",O87,1)),ISNUMBER(SEARCH("hobnail",O87,1)),ISNUMBER(SEARCH("cribriform",O87,1)),ISNUMBER(SEARCH("diffuse",O87,1)),ISNUMBER(SEARCH("columnar",O87,1)),ISNUMBER(SEARCH("solid",O87,1)),ISNUMBER(SEARCH("tall",N87,1)),ISNUMBER(SEARCH("hobnail",N87,1)),ISNUMBER(SEARCH("cribriform",N87,1)),ISNUMBER(SEARCH("diffuse",N87,1)),ISNUMBER(SEARCH("columnar",N87,1)),ISNUMBER(SEARCH("solid",N87,1)),AND(ISNUMBER(SEARCH("papillary",N87,1)),S87="positive"),AND(ISNUMBER(J87),J87&gt;=5,M87=""),AND(AND(ISNUMBER(J87),J87&gt;=5),AND(ISNUMBER(M87),M87&gt;=1)),AND(ISNUMBER(SERACH("papillary",N87)),OR(Y87="positive",Z87="positive"), ISNUMBER(SEARCH("BRAF",AB87)))),"intermediate","low"))</f>
        <v>intermediate</v>
      </c>
      <c r="AF87" s="31" t="str">
        <f t="shared" si="18"/>
        <v>1b</v>
      </c>
      <c r="AG87" s="31" t="str">
        <f t="shared" si="19"/>
        <v>0</v>
      </c>
      <c r="AH87" s="31" t="str">
        <f t="shared" si="22"/>
        <v>0</v>
      </c>
      <c r="AI87" s="36" t="str">
        <f t="shared" si="23"/>
        <v>I</v>
      </c>
      <c r="AJ87" s="30" t="s">
        <v>816</v>
      </c>
      <c r="AK87" s="37" t="s">
        <v>926</v>
      </c>
      <c r="AL87" s="37" t="s">
        <v>927</v>
      </c>
      <c r="AM87" s="37" t="s">
        <v>930</v>
      </c>
      <c r="AN87" s="31" t="s">
        <v>79</v>
      </c>
      <c r="AO87" s="30">
        <f t="shared" ca="1" si="24"/>
        <v>1</v>
      </c>
      <c r="AP87" s="37">
        <f t="shared" si="25"/>
        <v>1</v>
      </c>
      <c r="AQ87" s="37">
        <f t="shared" si="26"/>
        <v>1</v>
      </c>
      <c r="AR87" s="37">
        <f t="shared" si="27"/>
        <v>1</v>
      </c>
      <c r="AS87" s="36">
        <f t="shared" si="20"/>
        <v>1</v>
      </c>
    </row>
    <row r="88" spans="1:45">
      <c r="A88" t="str">
        <f>'Model output'!A87</f>
        <v>TCGA-DJ-A3UN</v>
      </c>
      <c r="B88" s="43">
        <v>51</v>
      </c>
      <c r="C88" s="1" t="str">
        <f>IF(OR(ISNUMBER(SEARCH("0",'Model output'!D87)), ISNUMBER(SEARCH("1",'Model output'!D87)), ISNUMBER(SEARCH("1a",'Model output'!D87)), ISNUMBER(SEARCH("1b",'Model output'!D87)), ISNUMBER(SEARCH("2",'Model output'!D87)), ISNUMBER(SEARCH("3",'Model output'!D87)), ISNUMBER(SEARCH("4a",'Model output'!D87)), ISNUMBER(SEARCH("4b",'Model output'!D87))), IF(ISNUMBER(SEARCH("pT",'Model output'!D87)),IF(OR(ISNUMBER(SEARCH("a",'Model output'!D87)),ISNUMBER(SEARCH("b",'Model output'!D87))),MID(SUBSTITUTE('Model output'!D87," ",""),SEARCH("pT",'Model output'!D87)+2,2),MID(SUBSTITUTE('Model output'!D87," ",""),SEARCH("pT",'Model output'!D87)+2,1)),IF(ISNUMBER(SEARCH("T",'Model output'!D87)),IF(OR(ISNUMBER(SEARCH("a",'Model output'!D87)),ISNUMBER(SEARCH("b",'Model output'!D87))),MID(SUBSTITUTE('Model output'!D87," ",""),SEARCH("T",'Model output'!D87)+1,2),MID(SUBSTITUTE('Model output'!D87," ",""),SEARCH("T",'Model output'!D87)+1,1)),SUBSTITUTE('Model output'!D87," ",""))),"")</f>
        <v>1</v>
      </c>
      <c r="D88" s="1" t="str">
        <f>IF(ISNUMBER(SEARCH("lymph node",'Model output'!E87)),"1", IF(AND('Model output'!E87&lt;&gt;"",ISNUMBER('Model output'!E87),'Model output'!E87&gt;0),"1",IF(OR(ISNUMBER(SEARCH("0",'Model output'!E87)), ISNUMBER(SEARCH("1",'Model output'!E87)), ISNUMBER(SEARCH("1a",'Model output'!E87)), ISNUMBER(SEARCH("1b",'Model output'!E87)), ISNUMBER(SEARCH("X",'Model output'!E87))), IF(ISNUMBER(SEARCH("pN",'Model output'!E87)),IF(OR(ISNUMBER(SEARCH("a",'Model output'!E87)),ISNUMBER(SEARCH("b",'Model output'!E87))),MID(SUBSTITUTE('Model output'!E87," ",""),SEARCH("pN",'Model output'!E87)+2,2),MID(SUBSTITUTE('Model output'!E87," ",""),SEARCH("pN",'Model output'!E87)+2,1)),IF(ISNUMBER(SEARCH("N",'Model output'!E87)),IF(OR(ISNUMBER(SEARCH("a",'Model output'!E87)),ISNUMBER(SEARCH("b",'Model output'!E87))),MID(SUBSTITUTE('Model output'!E87," ",""),SEARCH("N",'Model output'!E87)+1,2),MID(SUBSTITUTE('Model output'!E87," ",""),SEARCH("N",'Model output'!E87)+1,1)),SUBSTITUTE('Model output'!E87," ",""))),"")))</f>
        <v>X</v>
      </c>
      <c r="E88" s="1" t="str">
        <f>IF(OR(ISNUMBER(SEARCH("Not applicable",'Model output'!F87)), ISNUMBER(SEARCH("N/A",'Model output'!F87))),"0",IF(OR(ISNUMBER(SEARCH("0",'Model output'!F87)), ISNUMBER(SEARCH("1",'Model output'!F87)), ISNUMBER(SEARCH("X",'Model output'!F87))), IF(ISNUMBER(SEARCH("pM",'Model output'!F87)),MID(SUBSTITUTE('Model output'!F87," ",""),SEARCH("pM",'Model output'!F87)+2,1),IF(ISNUMBER(SEARCH("M",'Model output'!F87)),MID(SUBSTITUTE('Model output'!F87," ",""),SEARCH("M",'Model output'!F87)+1,1),SUBSTITUTE('Model output'!F87," ",""))),""))</f>
        <v>X</v>
      </c>
      <c r="F88" t="str">
        <f t="shared" si="16"/>
        <v>negative</v>
      </c>
      <c r="G88" t="str">
        <f>IF(OR('Model output'!G87="",AND(ISNUMBER('Model output'!J87),'Model output'!J87&lt;1)),"",IF(OR(ISNUMBER(SEARCH("lateral",'Model output'!G87)),ISNUMBER(SEARCH("cervical",'Model output'!G87)),ISNUMBER(SEARCH("jugular",'Model output'!G87)),ISNUMBER(SEARCH("left neck",'Model output'!G87)),ISNUMBER(SEARCH("left anterior neck",'Model output'!G87)),ISNUMBER(SEARCH("left posterior neck",'Model output'!G87)),ISNUMBER(SEARCH("right neck",'Model output'!G87)),ISNUMBER(SEARCH("right anterior neck",'Model output'!G87)),ISNUMBER(SEARCH("right posterior neck",'Model output'!G87)),AND(ISNUMBER(SEARCH("level",'Model output'!G87)),OR(,ISNUMBER(SEARCH("II",'Model output'!G87)),ISNUMBER(SEARCH("two",'Model output'!G87)),ISNUMBER(SEARCH("2",'Model output'!G87)),ISNUMBER(SEARCH("III",'Model output'!G87)),ISNUMBER(SEARCH("three",'Model output'!G87)),ISNUMBER(SEARCH("3",'Model output'!G87)),ISNUMBER(SEARCH("IV",'Model output'!G87)),ISNUMBER(SEARCH("four",'Model output'!G87)),ISNUMBER(SEARCH("4",'Model output'!G87)),AND(ISNUMBER(SEARCH("V ",'Model output'!G87)),NOT(ISNUMBER(SEARCH("VI",'Model output'!G87)))),ISNUMBER(SEARCH("five",'Model output'!G87)),ISNUMBER(SEARCH("5",'Model output'!G87))))), "lateral", "central"))</f>
        <v/>
      </c>
      <c r="H88" t="str">
        <f>IF('Model output'!H87="","negative", IF('Model output'!H87=" ", "negative", IF(ISNUMBER(SEARCH("lymph node",'Model output'!H87)),"negative","positive")))</f>
        <v>negative</v>
      </c>
      <c r="I88">
        <f>IF('Model output'!I87="","",IF(ISNUMBER('Model output'!I87),'Model output'!I87,1))</f>
        <v>1</v>
      </c>
      <c r="J88">
        <f>IF('Model output'!J87="","",IF(AND(ISNUMBER('Model output'!J87),'Model output'!J87&lt;=I88),'Model output'!J87,IF(ISNUMBER(SEARCH("0/",'Model output'!J87)),0,1)))</f>
        <v>0</v>
      </c>
      <c r="K88" t="str" cm="1">
        <f t="array" ref="K88">IF(COUNT(FIND({0,1,2,3,4,5,6,7,8,9},'Model output'!K87))&gt;0,'Model output'!K87,"")</f>
        <v/>
      </c>
      <c r="L88" s="8" t="str">
        <f t="shared" si="21"/>
        <v/>
      </c>
      <c r="M88" t="str" cm="1">
        <f t="array" ref="M88">IF(L88="","",IF(ISNUMBER(SEARCH("cm",L88)),MAX(VALUE(SUBSTITUTE(_xlfn.FILTERXML("&lt;t&gt;&lt;s&gt;"&amp;SUBSTITUTE(L88,",","&lt;/s&gt;&lt;s&gt;")&amp;"&lt;/s&gt;&lt;/t&gt;","//s"),"cm",""))),MAX(VALUE(SUBSTITUTE(_xlfn.FILTERXML("&lt;t&gt;&lt;s&gt;"&amp;SUBSTITUTE(L88,",","&lt;/s&gt;&lt;s&gt;")&amp;"&lt;/s&gt;&lt;/t&gt;","//s"),"mm","")))/10))</f>
        <v/>
      </c>
      <c r="N88" t="str">
        <f>IF('Model output'!L87="","",'Model output'!L87)</f>
        <v>Papillary</v>
      </c>
      <c r="O88" t="str">
        <f>IF('Model output'!M87="","",'Model output'!M87)</f>
        <v>classical</v>
      </c>
      <c r="P88" t="str">
        <f>IF('Model output'!N87="","",'Model output'!N87)</f>
        <v>1.2 cm</v>
      </c>
      <c r="Q88" t="str">
        <f t="shared" si="17"/>
        <v>1.2cm</v>
      </c>
      <c r="R88" cm="1">
        <f t="array" ref="R88">IF(Q88="","",IF(ISNUMBER(SEARCH("cm",Q88)),MAX(VALUE(SUBSTITUTE(_xlfn.FILTERXML("&lt;t&gt;&lt;s&gt;"&amp;SUBSTITUTE(Q88,",","&lt;/s&gt;&lt;s&gt;")&amp;"&lt;/s&gt;&lt;/t&gt;","//s"),"cm",""))),IF(ISNUMBER(SEARCH("mm",Q88)), MAX(VALUE(SUBSTITUTE(_xlfn.FILTERXML("&lt;t&gt;&lt;s&gt;"&amp;SUBSTITUTE(Q88,",","&lt;/s&gt;&lt;s&gt;")&amp;"&lt;/s&gt;&lt;/t&gt;","//s"),"mm","")))/10, MAX(VALUE(_xlfn.FILTERXML("&lt;t&gt;&lt;s&gt;"&amp;SUBSTITUTE(Q88,",","&lt;/s&gt;&lt;s&gt;")&amp;"&lt;/s&gt;&lt;/t&gt;","//s"))))))</f>
        <v>1.2</v>
      </c>
      <c r="S88" t="str">
        <f>IF(OR('Model output'!P87="",ISNUMBER(SEARCH("Not identified", 'Model output'!P87)),ISNUMBER(SEARCH("Absent",'Model output'!P87)),AND(ISNUMBER(SEARCH("No",'Model output'!P87)),NOT(ISNUMBER(SEARCH("diagnostic",'Model output'!P87)))),ISNUMBER(SEARCH("Negative",'Model output'!P87))),"negative","positive")</f>
        <v>negative</v>
      </c>
      <c r="T88">
        <f>IF('Model output'!O87="","",'Model output'!O87)</f>
        <v>2</v>
      </c>
      <c r="U88" t="str">
        <f>IF('Model output'!Q87&lt;&gt;"",'Model output'!Q87,IF('Classification result'!S88="positive",IF(ISNUMBER(SEARCH("single",'Model output'!P87)),1,IF(OR(ISNUMBER(SEARCH("&lt;4",'Model output'!P87)),ISNUMBER(SEARCH("&lt; 4",'Model output'!P87)),ISNUMBER(SEARCH("less than 4",'Model output'!P87))),"&lt;4",IF(OR(ISNUMBER(SEARCH("&gt;4",'Model output'!P87)),ISNUMBER(SEARCH("&gt; 4",'Model output'!P87)),ISNUMBER(SEARCH("4 or more",'Model output'!P87))),"&gt;4",""))),""))</f>
        <v/>
      </c>
      <c r="V88" t="str">
        <f>IF(S88="negative","",IF(OR(ISNUMBER(SEARCH("Focal",'Model output'!P87)),'Classification result'!U88&lt;4,ISNUMBER(SEARCH("Focal",'Classification result'!U88)),ISNUMBER(SEARCH("&lt;4",'Classification result'!U88)),ISNUMBER(SEARCH("&lt; 4",'Classification result'!U88))),"minimal", IF(OR(ISNUMBER(SEARCH("Extensive",'Model output'!P87)),ISNUMBER(SEARCH("Extensive",'Classification result'!U88)),ISNUMBER(SEARCH("&gt;4",'Classification result'!U88)),ISNUMBER(SEARCH("&gt; 4",'Classification result'!U88)),ISNUMBER(SEARCH("4 or more",'Classification result'!U88))),"extensive","")))</f>
        <v/>
      </c>
      <c r="W88" t="str">
        <f>IF(OR('Model output'!R87="",ISNUMBER(SEARCH("Not identified", 'Model output'!R87)),ISNUMBER(SEARCH("Absent",'Model output'!R87)),ISNUMBER(SEARCH("No",'Model output'!R87)),ISNUMBER(SEARCH("Negative",'Model output'!R87)),ISNUMBER(SEARCH("None seen",'Model output'!R87)),ISNUMBER(SEARCH("Free",'Model output'!R87)),ISNUMBER(SEARCH("Cannot be assessed",'Model output'!R87))),"negative","positive")</f>
        <v>positive</v>
      </c>
      <c r="X88" s="15" t="str">
        <f>IF('Model output'!S87="","",'Model output'!S87)</f>
        <v>Not identified</v>
      </c>
      <c r="Y88" t="str">
        <f>IF(OR('Model output'!S87="",ISNUMBER(SEARCH("Absent",'Model output'!S87)),ISNUMBER(SEARCH("Not identified",'Model output'!S87)),AND(ISNUMBER(SEARCH("No",'Model output'!S87)),NOT(ISNUMBER(SEARCH("carcinoma",'Model output'!S87)))),ISNUMBER(SEARCH("no extension",'Model output'!S87)),ISNUMBER(SEARCH("negative",'Model output'!S87))),"negative",IF(Z88="positive","gETE", "positive"))</f>
        <v>negative</v>
      </c>
      <c r="Z88" t="str">
        <f>IF(OR('Model output'!S87="",ISNUMBER(SEARCH("Absent",'Model output'!S87)),ISNUMBER(SEARCH("Not identified",'Model output'!S87)),ISNUMBER(SEARCH("No",'Model output'!S87)),ISNUMBER(SEARCH("Minimal",'Model output'!S87)),ISNUMBER(SEARCH("negative",'Model output'!S87))),"negative",IF(OR(ISNUMBER(SEARCH("extensive",X88)),ISNUMBER(SEARCH("skeletal muscle",X88)),ISNUMBER(SEARCH("larynx",X88)),ISNUMBER(SEARCH("trachea",X88)),ISNUMBER(SEARCH("esophagus",X88)),ISNUMBER(SEARCH("recurrent laryngeal nerve",X88))),"positive","negative"))</f>
        <v>negative</v>
      </c>
      <c r="AA88" t="str">
        <f>IF('Model output'!T87="","",IF('Model output'!T87="Not mentioned", "No", "Yes"))</f>
        <v/>
      </c>
      <c r="AB88" t="str">
        <f>IF(AA88&lt;&gt;"Yes","",IF(OR('Model output'!U87="",ISNUMBER(SEARCH("Not identified",'Model output'!U87))),"",'Model output'!U87))</f>
        <v/>
      </c>
      <c r="AC88" s="9" t="str">
        <f>IF(OR('Model output'!V87="", AND(ISERROR(SEARCH("Positive",'Model output'!V87)), ISNUMBER(SEARCH("Negative",'Model output'!V87))), ISNUMBER(SEARCH("Uninvolved",'Model output'!V87)), ISNUMBER(SEARCH("Free",'Model output'!V87)), ISNUMBER(SEARCH("1 mm",'Model output'!V87)), ISNUMBER(SEARCH("1.0 mm",'Model output'!V87)), ISNUMBER(SEARCH("0.01 cm",'Model output'!V87)), ISNUMBER(SEARCH("0.1 CM",'Model output'!V87)), ISNUMBER(SEARCH("less than 0.2 mm",'Model output'!V87)), ISNUMBER(SEARCH("less than 0.5 mm",'Model output'!V87)), ISNUMBER(SEARCH("very close",'Model output'!V87)), ISNUMBER(SEARCH("not involved",'Model output'!V87)), ISNUMBER(SEARCH("no involvement",'Model output'!V87)), ISNUMBER(SEARCH("abut",'Model output'!V87)), AND(ISNUMBER(SEARCH("No",'Model output'!V87)),NOT(ISNUMBER(SEARCH("noted",'Model output'!V87))),NOT(ISNUMBER(SEARCH("carcinoma",'Model output'!V87))))), "negative", "positive")</f>
        <v>negative</v>
      </c>
      <c r="AE88" s="30" t="str" cm="1">
        <f t="array" aca="1" ref="AE88" ca="1">IF(OR(AC88="positive",Z88="positive",AND(OR(ISNUMBER(SEARCH("Follicular carcinoma",N88)),ISNUMBER(SEARCH("Follicular thyroid carcinoma",N88))),V88="extensive"),AND(AND(ISNUMBER(J88),J88&gt;0),AND(ISNUMBER(M88),M88&gt;3)),OR(H88="positive",AH88=1)),"high",IF(OR(ISNUMBER(SEARCH("lateral",G88,1)),ISNUMBER(SEARCH("positive",Y88,1)),ISNUMBER(SEARCH("tall",O88,1)),ISNUMBER(SEARCH("hobnail",O88,1)),ISNUMBER(SEARCH("cribriform",O88,1)),ISNUMBER(SEARCH("diffuse",O88,1)),ISNUMBER(SEARCH("columnar",O88,1)),ISNUMBER(SEARCH("solid",O88,1)),ISNUMBER(SEARCH("tall",N88,1)),ISNUMBER(SEARCH("hobnail",N88,1)),ISNUMBER(SEARCH("cribriform",N88,1)),ISNUMBER(SEARCH("diffuse",N88,1)),ISNUMBER(SEARCH("columnar",N88,1)),ISNUMBER(SEARCH("solid",N88,1)),AND(ISNUMBER(SEARCH("papillary",N88,1)),S88="positive"),AND(ISNUMBER(J88),J88&gt;=5,M88=""),AND(AND(ISNUMBER(J88),J88&gt;=5),AND(ISNUMBER(M88),M88&gt;=1)),AND(ISNUMBER(SERACH("papillary",N88)),OR(Y88="positive",Z88="positive"), ISNUMBER(SEARCH("BRAF",AB88)))),"intermediate","low"))</f>
        <v>low</v>
      </c>
      <c r="AF88" s="31" t="str">
        <f t="shared" si="18"/>
        <v>1b</v>
      </c>
      <c r="AG88" s="31" t="str">
        <f t="shared" si="19"/>
        <v>0</v>
      </c>
      <c r="AH88" s="31" t="str">
        <f t="shared" si="22"/>
        <v>0</v>
      </c>
      <c r="AI88" s="36" t="str">
        <f t="shared" si="23"/>
        <v>I</v>
      </c>
      <c r="AJ88" s="30" t="s">
        <v>815</v>
      </c>
      <c r="AK88" s="37" t="s">
        <v>926</v>
      </c>
      <c r="AL88" s="37" t="s">
        <v>927</v>
      </c>
      <c r="AM88" s="37" t="s">
        <v>930</v>
      </c>
      <c r="AN88" s="31" t="s">
        <v>79</v>
      </c>
      <c r="AO88" s="30">
        <f t="shared" ca="1" si="24"/>
        <v>1</v>
      </c>
      <c r="AP88" s="37">
        <f t="shared" si="25"/>
        <v>1</v>
      </c>
      <c r="AQ88" s="37">
        <f t="shared" si="26"/>
        <v>1</v>
      </c>
      <c r="AR88" s="37">
        <f t="shared" si="27"/>
        <v>1</v>
      </c>
      <c r="AS88" s="36">
        <f t="shared" si="20"/>
        <v>1</v>
      </c>
    </row>
    <row r="89" spans="1:45">
      <c r="A89" t="str">
        <f>'Model output'!A88</f>
        <v>TCGA-DJ-A3UO</v>
      </c>
      <c r="B89" s="43">
        <v>63</v>
      </c>
      <c r="C89" s="1" t="str">
        <f>IF(OR(ISNUMBER(SEARCH("0",'Model output'!D88)), ISNUMBER(SEARCH("1",'Model output'!D88)), ISNUMBER(SEARCH("1a",'Model output'!D88)), ISNUMBER(SEARCH("1b",'Model output'!D88)), ISNUMBER(SEARCH("2",'Model output'!D88)), ISNUMBER(SEARCH("3",'Model output'!D88)), ISNUMBER(SEARCH("4a",'Model output'!D88)), ISNUMBER(SEARCH("4b",'Model output'!D88))), IF(ISNUMBER(SEARCH("pT",'Model output'!D88)),IF(OR(ISNUMBER(SEARCH("a",'Model output'!D88)),ISNUMBER(SEARCH("b",'Model output'!D88))),MID(SUBSTITUTE('Model output'!D88," ",""),SEARCH("pT",'Model output'!D88)+2,2),MID(SUBSTITUTE('Model output'!D88," ",""),SEARCH("pT",'Model output'!D88)+2,1)),IF(ISNUMBER(SEARCH("T",'Model output'!D88)),IF(OR(ISNUMBER(SEARCH("a",'Model output'!D88)),ISNUMBER(SEARCH("b",'Model output'!D88))),MID(SUBSTITUTE('Model output'!D88," ",""),SEARCH("T",'Model output'!D88)+1,2),MID(SUBSTITUTE('Model output'!D88," ",""),SEARCH("T",'Model output'!D88)+1,1)),SUBSTITUTE('Model output'!D88," ",""))),"")</f>
        <v>2</v>
      </c>
      <c r="D89" s="1" t="str">
        <f>IF(ISNUMBER(SEARCH("lymph node",'Model output'!E88)),"1", IF(AND('Model output'!E88&lt;&gt;"",ISNUMBER('Model output'!E88),'Model output'!E88&gt;0),"1",IF(OR(ISNUMBER(SEARCH("0",'Model output'!E88)), ISNUMBER(SEARCH("1",'Model output'!E88)), ISNUMBER(SEARCH("1a",'Model output'!E88)), ISNUMBER(SEARCH("1b",'Model output'!E88)), ISNUMBER(SEARCH("X",'Model output'!E88))), IF(ISNUMBER(SEARCH("pN",'Model output'!E88)),IF(OR(ISNUMBER(SEARCH("a",'Model output'!E88)),ISNUMBER(SEARCH("b",'Model output'!E88))),MID(SUBSTITUTE('Model output'!E88," ",""),SEARCH("pN",'Model output'!E88)+2,2),MID(SUBSTITUTE('Model output'!E88," ",""),SEARCH("pN",'Model output'!E88)+2,1)),IF(ISNUMBER(SEARCH("N",'Model output'!E88)),IF(OR(ISNUMBER(SEARCH("a",'Model output'!E88)),ISNUMBER(SEARCH("b",'Model output'!E88))),MID(SUBSTITUTE('Model output'!E88," ",""),SEARCH("N",'Model output'!E88)+1,2),MID(SUBSTITUTE('Model output'!E88," ",""),SEARCH("N",'Model output'!E88)+1,1)),SUBSTITUTE('Model output'!E88," ",""))),"")))</f>
        <v>1b</v>
      </c>
      <c r="E89" s="1" t="str">
        <f>IF(OR(ISNUMBER(SEARCH("Not applicable",'Model output'!F88)), ISNUMBER(SEARCH("N/A",'Model output'!F88))),"0",IF(OR(ISNUMBER(SEARCH("0",'Model output'!F88)), ISNUMBER(SEARCH("1",'Model output'!F88)), ISNUMBER(SEARCH("X",'Model output'!F88))), IF(ISNUMBER(SEARCH("pM",'Model output'!F88)),MID(SUBSTITUTE('Model output'!F88," ",""),SEARCH("pM",'Model output'!F88)+2,1),IF(ISNUMBER(SEARCH("M",'Model output'!F88)),MID(SUBSTITUTE('Model output'!F88," ",""),SEARCH("M",'Model output'!F88)+1,1),SUBSTITUTE('Model output'!F88," ",""))),""))</f>
        <v>0</v>
      </c>
      <c r="F89" t="str">
        <f t="shared" si="16"/>
        <v>positive</v>
      </c>
      <c r="G89" t="str">
        <f>IF(OR('Model output'!G88="",AND(ISNUMBER('Model output'!J88),'Model output'!J88&lt;1)),"",IF(OR(ISNUMBER(SEARCH("lateral",'Model output'!G88)),ISNUMBER(SEARCH("cervical",'Model output'!G88)),ISNUMBER(SEARCH("jugular",'Model output'!G88)),ISNUMBER(SEARCH("left neck",'Model output'!G88)),ISNUMBER(SEARCH("left anterior neck",'Model output'!G88)),ISNUMBER(SEARCH("left posterior neck",'Model output'!G88)),ISNUMBER(SEARCH("right neck",'Model output'!G88)),ISNUMBER(SEARCH("right anterior neck",'Model output'!G88)),ISNUMBER(SEARCH("right posterior neck",'Model output'!G88)),AND(ISNUMBER(SEARCH("level",'Model output'!G88)),OR(,ISNUMBER(SEARCH("II",'Model output'!G88)),ISNUMBER(SEARCH("two",'Model output'!G88)),ISNUMBER(SEARCH("2",'Model output'!G88)),ISNUMBER(SEARCH("III",'Model output'!G88)),ISNUMBER(SEARCH("three",'Model output'!G88)),ISNUMBER(SEARCH("3",'Model output'!G88)),ISNUMBER(SEARCH("IV",'Model output'!G88)),ISNUMBER(SEARCH("four",'Model output'!G88)),ISNUMBER(SEARCH("4",'Model output'!G88)),AND(ISNUMBER(SEARCH("V ",'Model output'!G88)),NOT(ISNUMBER(SEARCH("VI",'Model output'!G88)))),ISNUMBER(SEARCH("five",'Model output'!G88)),ISNUMBER(SEARCH("5",'Model output'!G88))))), "lateral", "central"))</f>
        <v>lateral</v>
      </c>
      <c r="H89" t="str">
        <f>IF('Model output'!H88="","negative", IF('Model output'!H88=" ", "negative", IF(ISNUMBER(SEARCH("lymph node",'Model output'!H88)),"negative","positive")))</f>
        <v>negative</v>
      </c>
      <c r="I89">
        <f>IF('Model output'!I88="","",IF(ISNUMBER('Model output'!I88),'Model output'!I88,1))</f>
        <v>24</v>
      </c>
      <c r="J89">
        <f>IF('Model output'!J88="","",IF(AND(ISNUMBER('Model output'!J88),'Model output'!J88&lt;=I89),'Model output'!J88,IF(ISNUMBER(SEARCH("0/",'Model output'!J88)),0,1)))</f>
        <v>6</v>
      </c>
      <c r="K89" t="str" cm="1">
        <f t="array" ref="K89">IF(COUNT(FIND({0,1,2,3,4,5,6,7,8,9},'Model output'!K88))&gt;0,'Model output'!K88,"")</f>
        <v>0.9cm</v>
      </c>
      <c r="L89" s="8" t="str">
        <f t="shared" si="21"/>
        <v>0.9cm</v>
      </c>
      <c r="M89" cm="1">
        <f t="array" ref="M89">IF(L89="","",IF(ISNUMBER(SEARCH("cm",L89)),MAX(VALUE(SUBSTITUTE(_xlfn.FILTERXML("&lt;t&gt;&lt;s&gt;"&amp;SUBSTITUTE(L89,",","&lt;/s&gt;&lt;s&gt;")&amp;"&lt;/s&gt;&lt;/t&gt;","//s"),"cm",""))),MAX(VALUE(SUBSTITUTE(_xlfn.FILTERXML("&lt;t&gt;&lt;s&gt;"&amp;SUBSTITUTE(L89,",","&lt;/s&gt;&lt;s&gt;")&amp;"&lt;/s&gt;&lt;/t&gt;","//s"),"mm","")))/10))</f>
        <v>0.9</v>
      </c>
      <c r="N89" t="str">
        <f>IF('Model output'!L88="","",'Model output'!L88)</f>
        <v>Papillary</v>
      </c>
      <c r="O89" t="str">
        <f>IF('Model output'!M88="","",'Model output'!M88)</f>
        <v>classical</v>
      </c>
      <c r="P89" t="str">
        <f>IF('Model output'!N88="","",'Model output'!N88)</f>
        <v>2.8 cm</v>
      </c>
      <c r="Q89" t="str">
        <f t="shared" si="17"/>
        <v>2.8cm</v>
      </c>
      <c r="R89" cm="1">
        <f t="array" ref="R89">IF(Q89="","",IF(ISNUMBER(SEARCH("cm",Q89)),MAX(VALUE(SUBSTITUTE(_xlfn.FILTERXML("&lt;t&gt;&lt;s&gt;"&amp;SUBSTITUTE(Q89,",","&lt;/s&gt;&lt;s&gt;")&amp;"&lt;/s&gt;&lt;/t&gt;","//s"),"cm",""))),IF(ISNUMBER(SEARCH("mm",Q89)), MAX(VALUE(SUBSTITUTE(_xlfn.FILTERXML("&lt;t&gt;&lt;s&gt;"&amp;SUBSTITUTE(Q89,",","&lt;/s&gt;&lt;s&gt;")&amp;"&lt;/s&gt;&lt;/t&gt;","//s"),"mm","")))/10, MAX(VALUE(_xlfn.FILTERXML("&lt;t&gt;&lt;s&gt;"&amp;SUBSTITUTE(Q89,",","&lt;/s&gt;&lt;s&gt;")&amp;"&lt;/s&gt;&lt;/t&gt;","//s"))))))</f>
        <v>2.8</v>
      </c>
      <c r="S89" t="str">
        <f>IF(OR('Model output'!P88="",ISNUMBER(SEARCH("Not identified", 'Model output'!P88)),ISNUMBER(SEARCH("Absent",'Model output'!P88)),AND(ISNUMBER(SEARCH("No",'Model output'!P88)),NOT(ISNUMBER(SEARCH("diagnostic",'Model output'!P88)))),ISNUMBER(SEARCH("Negative",'Model output'!P88))),"negative","positive")</f>
        <v>positive</v>
      </c>
      <c r="T89">
        <f>IF('Model output'!O88="","",'Model output'!O88)</f>
        <v>2</v>
      </c>
      <c r="U89" t="str">
        <f>IF('Model output'!Q88&lt;&gt;"",'Model output'!Q88,IF('Classification result'!S89="positive",IF(ISNUMBER(SEARCH("single",'Model output'!P88)),1,IF(OR(ISNUMBER(SEARCH("&lt;4",'Model output'!P88)),ISNUMBER(SEARCH("&lt; 4",'Model output'!P88)),ISNUMBER(SEARCH("less than 4",'Model output'!P88))),"&lt;4",IF(OR(ISNUMBER(SEARCH("&gt;4",'Model output'!P88)),ISNUMBER(SEARCH("&gt; 4",'Model output'!P88)),ISNUMBER(SEARCH("4 or more",'Model output'!P88))),"&gt;4",""))),""))</f>
        <v/>
      </c>
      <c r="V89" t="str">
        <f>IF(S89="negative","",IF(OR(ISNUMBER(SEARCH("Focal",'Model output'!P88)),'Classification result'!U89&lt;4,ISNUMBER(SEARCH("Focal",'Classification result'!U89)),ISNUMBER(SEARCH("&lt;4",'Classification result'!U89)),ISNUMBER(SEARCH("&lt; 4",'Classification result'!U89))),"minimal", IF(OR(ISNUMBER(SEARCH("Extensive",'Model output'!P88)),ISNUMBER(SEARCH("Extensive",'Classification result'!U89)),ISNUMBER(SEARCH("&gt;4",'Classification result'!U89)),ISNUMBER(SEARCH("&gt; 4",'Classification result'!U89)),ISNUMBER(SEARCH("4 or more",'Classification result'!U89))),"extensive","")))</f>
        <v/>
      </c>
      <c r="W89" t="str">
        <f>IF(OR('Model output'!R88="",ISNUMBER(SEARCH("Not identified", 'Model output'!R88)),ISNUMBER(SEARCH("Absent",'Model output'!R88)),ISNUMBER(SEARCH("No",'Model output'!R88)),ISNUMBER(SEARCH("Negative",'Model output'!R88)),ISNUMBER(SEARCH("None seen",'Model output'!R88)),ISNUMBER(SEARCH("Free",'Model output'!R88)),ISNUMBER(SEARCH("Cannot be assessed",'Model output'!R88))),"negative","positive")</f>
        <v>negative</v>
      </c>
      <c r="X89" s="15" t="str">
        <f>IF('Model output'!S88="","",'Model output'!S88)</f>
        <v>Yes</v>
      </c>
      <c r="Y89" t="str">
        <f>IF(OR('Model output'!S88="",ISNUMBER(SEARCH("Absent",'Model output'!S88)),ISNUMBER(SEARCH("Not identified",'Model output'!S88)),AND(ISNUMBER(SEARCH("No",'Model output'!S88)),NOT(ISNUMBER(SEARCH("carcinoma",'Model output'!S88)))),ISNUMBER(SEARCH("no extension",'Model output'!S88)),ISNUMBER(SEARCH("negative",'Model output'!S88))),"negative",IF(Z89="positive","gETE", "positive"))</f>
        <v>positive</v>
      </c>
      <c r="Z89" t="str">
        <f>IF(OR('Model output'!S88="",ISNUMBER(SEARCH("Absent",'Model output'!S88)),ISNUMBER(SEARCH("Not identified",'Model output'!S88)),ISNUMBER(SEARCH("No",'Model output'!S88)),ISNUMBER(SEARCH("Minimal",'Model output'!S88)),ISNUMBER(SEARCH("negative",'Model output'!S88))),"negative",IF(OR(ISNUMBER(SEARCH("extensive",X89)),ISNUMBER(SEARCH("skeletal muscle",X89)),ISNUMBER(SEARCH("larynx",X89)),ISNUMBER(SEARCH("trachea",X89)),ISNUMBER(SEARCH("esophagus",X89)),ISNUMBER(SEARCH("recurrent laryngeal nerve",X89))),"positive","negative"))</f>
        <v>negative</v>
      </c>
      <c r="AA89" t="str">
        <f>IF('Model output'!T88="","",IF('Model output'!T88="Not mentioned", "No", "Yes"))</f>
        <v/>
      </c>
      <c r="AB89" t="str">
        <f>IF(AA89&lt;&gt;"Yes","",IF(OR('Model output'!U88="",ISNUMBER(SEARCH("Not identified",'Model output'!U88))),"",'Model output'!U88))</f>
        <v/>
      </c>
      <c r="AC89" s="9" t="str">
        <f>IF(OR('Model output'!V88="", AND(ISERROR(SEARCH("Positive",'Model output'!V88)), ISNUMBER(SEARCH("Negative",'Model output'!V88))), ISNUMBER(SEARCH("Uninvolved",'Model output'!V88)), ISNUMBER(SEARCH("Free",'Model output'!V88)), ISNUMBER(SEARCH("1 mm",'Model output'!V88)), ISNUMBER(SEARCH("1.0 mm",'Model output'!V88)), ISNUMBER(SEARCH("0.01 cm",'Model output'!V88)), ISNUMBER(SEARCH("0.1 CM",'Model output'!V88)), ISNUMBER(SEARCH("less than 0.2 mm",'Model output'!V88)), ISNUMBER(SEARCH("less than 0.5 mm",'Model output'!V88)), ISNUMBER(SEARCH("very close",'Model output'!V88)), ISNUMBER(SEARCH("not involved",'Model output'!V88)), ISNUMBER(SEARCH("no involvement",'Model output'!V88)), ISNUMBER(SEARCH("abut",'Model output'!V88)), AND(ISNUMBER(SEARCH("No",'Model output'!V88)),NOT(ISNUMBER(SEARCH("noted",'Model output'!V88))),NOT(ISNUMBER(SEARCH("carcinoma",'Model output'!V88))))), "negative", "positive")</f>
        <v>negative</v>
      </c>
      <c r="AE89" s="30" t="str" cm="1">
        <f t="array" aca="1" ref="AE89" ca="1">IF(OR(AC89="positive",Z89="positive",AND(OR(ISNUMBER(SEARCH("Follicular carcinoma",N89)),ISNUMBER(SEARCH("Follicular thyroid carcinoma",N89))),V89="extensive"),AND(AND(ISNUMBER(J89),J89&gt;0),AND(ISNUMBER(M89),M89&gt;3)),OR(H89="positive",AH89=1)),"high",IF(OR(ISNUMBER(SEARCH("lateral",G89,1)),ISNUMBER(SEARCH("positive",Y89,1)),ISNUMBER(SEARCH("tall",O89,1)),ISNUMBER(SEARCH("hobnail",O89,1)),ISNUMBER(SEARCH("cribriform",O89,1)),ISNUMBER(SEARCH("diffuse",O89,1)),ISNUMBER(SEARCH("columnar",O89,1)),ISNUMBER(SEARCH("solid",O89,1)),ISNUMBER(SEARCH("tall",N89,1)),ISNUMBER(SEARCH("hobnail",N89,1)),ISNUMBER(SEARCH("cribriform",N89,1)),ISNUMBER(SEARCH("diffuse",N89,1)),ISNUMBER(SEARCH("columnar",N89,1)),ISNUMBER(SEARCH("solid",N89,1)),AND(ISNUMBER(SEARCH("papillary",N89,1)),S89="positive"),AND(ISNUMBER(J89),J89&gt;=5,M89=""),AND(AND(ISNUMBER(J89),J89&gt;=5),AND(ISNUMBER(M89),M89&gt;=1)),AND(ISNUMBER(SERACH("papillary",N89)),OR(Y89="positive",Z89="positive"), ISNUMBER(SEARCH("BRAF",AB89)))),"intermediate","low"))</f>
        <v>intermediate</v>
      </c>
      <c r="AF89" s="31" t="str">
        <f t="shared" si="18"/>
        <v>2</v>
      </c>
      <c r="AG89" s="31" t="str">
        <f t="shared" si="19"/>
        <v>1b</v>
      </c>
      <c r="AH89" s="31" t="str">
        <f t="shared" si="22"/>
        <v>0</v>
      </c>
      <c r="AI89" s="36" t="str">
        <f t="shared" si="23"/>
        <v>II</v>
      </c>
      <c r="AJ89" s="30" t="s">
        <v>816</v>
      </c>
      <c r="AK89" s="37" t="s">
        <v>929</v>
      </c>
      <c r="AL89" s="37" t="s">
        <v>926</v>
      </c>
      <c r="AM89" s="37" t="s">
        <v>930</v>
      </c>
      <c r="AN89" s="31" t="s">
        <v>928</v>
      </c>
      <c r="AO89" s="30">
        <f t="shared" ca="1" si="24"/>
        <v>1</v>
      </c>
      <c r="AP89" s="37">
        <f t="shared" si="25"/>
        <v>1</v>
      </c>
      <c r="AQ89" s="37">
        <f t="shared" si="26"/>
        <v>1</v>
      </c>
      <c r="AR89" s="37">
        <f t="shared" si="27"/>
        <v>1</v>
      </c>
      <c r="AS89" s="36">
        <f t="shared" si="20"/>
        <v>1</v>
      </c>
    </row>
    <row r="90" spans="1:45">
      <c r="A90" t="str">
        <f>'Model output'!A89</f>
        <v>TCGA-DJ-A3UQ</v>
      </c>
      <c r="B90" s="43">
        <v>45</v>
      </c>
      <c r="C90" s="1" t="str">
        <f>IF(OR(ISNUMBER(SEARCH("0",'Model output'!D89)), ISNUMBER(SEARCH("1",'Model output'!D89)), ISNUMBER(SEARCH("1a",'Model output'!D89)), ISNUMBER(SEARCH("1b",'Model output'!D89)), ISNUMBER(SEARCH("2",'Model output'!D89)), ISNUMBER(SEARCH("3",'Model output'!D89)), ISNUMBER(SEARCH("4a",'Model output'!D89)), ISNUMBER(SEARCH("4b",'Model output'!D89))), IF(ISNUMBER(SEARCH("pT",'Model output'!D89)),IF(OR(ISNUMBER(SEARCH("a",'Model output'!D89)),ISNUMBER(SEARCH("b",'Model output'!D89))),MID(SUBSTITUTE('Model output'!D89," ",""),SEARCH("pT",'Model output'!D89)+2,2),MID(SUBSTITUTE('Model output'!D89," ",""),SEARCH("pT",'Model output'!D89)+2,1)),IF(ISNUMBER(SEARCH("T",'Model output'!D89)),IF(OR(ISNUMBER(SEARCH("a",'Model output'!D89)),ISNUMBER(SEARCH("b",'Model output'!D89))),MID(SUBSTITUTE('Model output'!D89," ",""),SEARCH("T",'Model output'!D89)+1,2),MID(SUBSTITUTE('Model output'!D89," ",""),SEARCH("T",'Model output'!D89)+1,1)),SUBSTITUTE('Model output'!D89," ",""))),"")</f>
        <v/>
      </c>
      <c r="D90" s="1" t="str">
        <f>IF(ISNUMBER(SEARCH("lymph node",'Model output'!E89)),"1", IF(AND('Model output'!E89&lt;&gt;"",ISNUMBER('Model output'!E89),'Model output'!E89&gt;0),"1",IF(OR(ISNUMBER(SEARCH("0",'Model output'!E89)), ISNUMBER(SEARCH("1",'Model output'!E89)), ISNUMBER(SEARCH("1a",'Model output'!E89)), ISNUMBER(SEARCH("1b",'Model output'!E89)), ISNUMBER(SEARCH("X",'Model output'!E89))), IF(ISNUMBER(SEARCH("pN",'Model output'!E89)),IF(OR(ISNUMBER(SEARCH("a",'Model output'!E89)),ISNUMBER(SEARCH("b",'Model output'!E89))),MID(SUBSTITUTE('Model output'!E89," ",""),SEARCH("pN",'Model output'!E89)+2,2),MID(SUBSTITUTE('Model output'!E89," ",""),SEARCH("pN",'Model output'!E89)+2,1)),IF(ISNUMBER(SEARCH("N",'Model output'!E89)),IF(OR(ISNUMBER(SEARCH("a",'Model output'!E89)),ISNUMBER(SEARCH("b",'Model output'!E89))),MID(SUBSTITUTE('Model output'!E89," ",""),SEARCH("N",'Model output'!E89)+1,2),MID(SUBSTITUTE('Model output'!E89," ",""),SEARCH("N",'Model output'!E89)+1,1)),SUBSTITUTE('Model output'!E89," ",""))),"")))</f>
        <v>1b</v>
      </c>
      <c r="E90" s="1" t="str">
        <f>IF(OR(ISNUMBER(SEARCH("Not applicable",'Model output'!F89)), ISNUMBER(SEARCH("N/A",'Model output'!F89))),"0",IF(OR(ISNUMBER(SEARCH("0",'Model output'!F89)), ISNUMBER(SEARCH("1",'Model output'!F89)), ISNUMBER(SEARCH("X",'Model output'!F89))), IF(ISNUMBER(SEARCH("pM",'Model output'!F89)),MID(SUBSTITUTE('Model output'!F89," ",""),SEARCH("pM",'Model output'!F89)+2,1),IF(ISNUMBER(SEARCH("M",'Model output'!F89)),MID(SUBSTITUTE('Model output'!F89," ",""),SEARCH("M",'Model output'!F89)+1,1),SUBSTITUTE('Model output'!F89," ",""))),""))</f>
        <v>0</v>
      </c>
      <c r="F90" t="str">
        <f t="shared" si="16"/>
        <v>positive</v>
      </c>
      <c r="G90" t="str">
        <f>IF(OR('Model output'!G89="",AND(ISNUMBER('Model output'!J89),'Model output'!J89&lt;1)),"",IF(OR(ISNUMBER(SEARCH("lateral",'Model output'!G89)),ISNUMBER(SEARCH("cervical",'Model output'!G89)),ISNUMBER(SEARCH("jugular",'Model output'!G89)),ISNUMBER(SEARCH("left neck",'Model output'!G89)),ISNUMBER(SEARCH("left anterior neck",'Model output'!G89)),ISNUMBER(SEARCH("left posterior neck",'Model output'!G89)),ISNUMBER(SEARCH("right neck",'Model output'!G89)),ISNUMBER(SEARCH("right anterior neck",'Model output'!G89)),ISNUMBER(SEARCH("right posterior neck",'Model output'!G89)),AND(ISNUMBER(SEARCH("level",'Model output'!G89)),OR(,ISNUMBER(SEARCH("II",'Model output'!G89)),ISNUMBER(SEARCH("two",'Model output'!G89)),ISNUMBER(SEARCH("2",'Model output'!G89)),ISNUMBER(SEARCH("III",'Model output'!G89)),ISNUMBER(SEARCH("three",'Model output'!G89)),ISNUMBER(SEARCH("3",'Model output'!G89)),ISNUMBER(SEARCH("IV",'Model output'!G89)),ISNUMBER(SEARCH("four",'Model output'!G89)),ISNUMBER(SEARCH("4",'Model output'!G89)),AND(ISNUMBER(SEARCH("V ",'Model output'!G89)),NOT(ISNUMBER(SEARCH("VI",'Model output'!G89)))),ISNUMBER(SEARCH("five",'Model output'!G89)),ISNUMBER(SEARCH("5",'Model output'!G89))))), "lateral", "central"))</f>
        <v>central</v>
      </c>
      <c r="H90" t="str">
        <f>IF('Model output'!H89="","negative", IF('Model output'!H89=" ", "negative", IF(ISNUMBER(SEARCH("lymph node",'Model output'!H89)),"negative","positive")))</f>
        <v>negative</v>
      </c>
      <c r="I90">
        <f>IF('Model output'!I89="","",IF(ISNUMBER('Model output'!I89),'Model output'!I89,1))</f>
        <v>6</v>
      </c>
      <c r="J90">
        <f>IF('Model output'!J89="","",IF(AND(ISNUMBER('Model output'!J89),'Model output'!J89&lt;=I90),'Model output'!J89,IF(ISNUMBER(SEARCH("0/",'Model output'!J89)),0,1)))</f>
        <v>3</v>
      </c>
      <c r="K90" t="str" cm="1">
        <f t="array" ref="K90">IF(COUNT(FIND({0,1,2,3,4,5,6,7,8,9},'Model output'!K89))&gt;0,'Model output'!K89,"")</f>
        <v>0.6cm</v>
      </c>
      <c r="L90" s="8" t="str">
        <f t="shared" si="21"/>
        <v>0.6cm</v>
      </c>
      <c r="M90" cm="1">
        <f t="array" ref="M90">IF(L90="","",IF(ISNUMBER(SEARCH("cm",L90)),MAX(VALUE(SUBSTITUTE(_xlfn.FILTERXML("&lt;t&gt;&lt;s&gt;"&amp;SUBSTITUTE(L90,",","&lt;/s&gt;&lt;s&gt;")&amp;"&lt;/s&gt;&lt;/t&gt;","//s"),"cm",""))),MAX(VALUE(SUBSTITUTE(_xlfn.FILTERXML("&lt;t&gt;&lt;s&gt;"&amp;SUBSTITUTE(L90,",","&lt;/s&gt;&lt;s&gt;")&amp;"&lt;/s&gt;&lt;/t&gt;","//s"),"mm","")))/10))</f>
        <v>0.6</v>
      </c>
      <c r="N90" t="str">
        <f>IF('Model output'!L89="","",'Model output'!L89)</f>
        <v>Papillary</v>
      </c>
      <c r="O90" t="str">
        <f>IF('Model output'!M89="","",'Model output'!M89)</f>
        <v>Microcarcinoma with focal tall cell and columnar cell features</v>
      </c>
      <c r="P90" t="str">
        <f>IF('Model output'!N89="","",'Model output'!N89)</f>
        <v>0.8cm</v>
      </c>
      <c r="Q90" t="str">
        <f t="shared" si="17"/>
        <v>0.8cm</v>
      </c>
      <c r="R90" cm="1">
        <f t="array" ref="R90">IF(Q90="","",IF(ISNUMBER(SEARCH("cm",Q90)),MAX(VALUE(SUBSTITUTE(_xlfn.FILTERXML("&lt;t&gt;&lt;s&gt;"&amp;SUBSTITUTE(Q90,",","&lt;/s&gt;&lt;s&gt;")&amp;"&lt;/s&gt;&lt;/t&gt;","//s"),"cm",""))),IF(ISNUMBER(SEARCH("mm",Q90)), MAX(VALUE(SUBSTITUTE(_xlfn.FILTERXML("&lt;t&gt;&lt;s&gt;"&amp;SUBSTITUTE(Q90,",","&lt;/s&gt;&lt;s&gt;")&amp;"&lt;/s&gt;&lt;/t&gt;","//s"),"mm","")))/10, MAX(VALUE(_xlfn.FILTERXML("&lt;t&gt;&lt;s&gt;"&amp;SUBSTITUTE(Q90,",","&lt;/s&gt;&lt;s&gt;")&amp;"&lt;/s&gt;&lt;/t&gt;","//s"))))))</f>
        <v>0.8</v>
      </c>
      <c r="S90" t="str">
        <f>IF(OR('Model output'!P89="",ISNUMBER(SEARCH("Not identified", 'Model output'!P89)),ISNUMBER(SEARCH("Absent",'Model output'!P89)),AND(ISNUMBER(SEARCH("No",'Model output'!P89)),NOT(ISNUMBER(SEARCH("diagnostic",'Model output'!P89)))),ISNUMBER(SEARCH("Negative",'Model output'!P89))),"negative","positive")</f>
        <v>positive</v>
      </c>
      <c r="T90">
        <f>IF('Model output'!O89="","",'Model output'!O89)</f>
        <v>1</v>
      </c>
      <c r="U90" t="str">
        <f>IF('Model output'!Q89&lt;&gt;"",'Model output'!Q89,IF('Classification result'!S90="positive",IF(ISNUMBER(SEARCH("single",'Model output'!P89)),1,IF(OR(ISNUMBER(SEARCH("&lt;4",'Model output'!P89)),ISNUMBER(SEARCH("&lt; 4",'Model output'!P89)),ISNUMBER(SEARCH("less than 4",'Model output'!P89))),"&lt;4",IF(OR(ISNUMBER(SEARCH("&gt;4",'Model output'!P89)),ISNUMBER(SEARCH("&gt; 4",'Model output'!P89)),ISNUMBER(SEARCH("4 or more",'Model output'!P89))),"&gt;4",""))),""))</f>
        <v/>
      </c>
      <c r="V90" t="str">
        <f>IF(S90="negative","",IF(OR(ISNUMBER(SEARCH("Focal",'Model output'!P89)),'Classification result'!U90&lt;4,ISNUMBER(SEARCH("Focal",'Classification result'!U90)),ISNUMBER(SEARCH("&lt;4",'Classification result'!U90)),ISNUMBER(SEARCH("&lt; 4",'Classification result'!U90))),"minimal", IF(OR(ISNUMBER(SEARCH("Extensive",'Model output'!P89)),ISNUMBER(SEARCH("Extensive",'Classification result'!U90)),ISNUMBER(SEARCH("&gt;4",'Classification result'!U90)),ISNUMBER(SEARCH("&gt; 4",'Classification result'!U90)),ISNUMBER(SEARCH("4 or more",'Classification result'!U90))),"extensive","")))</f>
        <v/>
      </c>
      <c r="W90" t="str">
        <f>IF(OR('Model output'!R89="",ISNUMBER(SEARCH("Not identified", 'Model output'!R89)),ISNUMBER(SEARCH("Absent",'Model output'!R89)),ISNUMBER(SEARCH("No",'Model output'!R89)),ISNUMBER(SEARCH("Negative",'Model output'!R89)),ISNUMBER(SEARCH("None seen",'Model output'!R89)),ISNUMBER(SEARCH("Free",'Model output'!R89)),ISNUMBER(SEARCH("Cannot be assessed",'Model output'!R89))),"negative","positive")</f>
        <v>negative</v>
      </c>
      <c r="X90" s="15" t="str">
        <f>IF('Model output'!S89="","",'Model output'!S89)</f>
        <v>Invades: perithyroidal fibroadipose tissue</v>
      </c>
      <c r="Y90" t="str">
        <f>IF(OR('Model output'!S89="",ISNUMBER(SEARCH("Absent",'Model output'!S89)),ISNUMBER(SEARCH("Not identified",'Model output'!S89)),AND(ISNUMBER(SEARCH("No",'Model output'!S89)),NOT(ISNUMBER(SEARCH("carcinoma",'Model output'!S89)))),ISNUMBER(SEARCH("no extension",'Model output'!S89)),ISNUMBER(SEARCH("negative",'Model output'!S89))),"negative",IF(Z90="positive","gETE", "positive"))</f>
        <v>positive</v>
      </c>
      <c r="Z90" t="str">
        <f>IF(OR('Model output'!S89="",ISNUMBER(SEARCH("Absent",'Model output'!S89)),ISNUMBER(SEARCH("Not identified",'Model output'!S89)),ISNUMBER(SEARCH("No",'Model output'!S89)),ISNUMBER(SEARCH("Minimal",'Model output'!S89)),ISNUMBER(SEARCH("negative",'Model output'!S89))),"negative",IF(OR(ISNUMBER(SEARCH("extensive",X90)),ISNUMBER(SEARCH("skeletal muscle",X90)),ISNUMBER(SEARCH("larynx",X90)),ISNUMBER(SEARCH("trachea",X90)),ISNUMBER(SEARCH("esophagus",X90)),ISNUMBER(SEARCH("recurrent laryngeal nerve",X90))),"positive","negative"))</f>
        <v>negative</v>
      </c>
      <c r="AA90" t="str">
        <f>IF('Model output'!T89="","",IF('Model output'!T89="Not mentioned", "No", "Yes"))</f>
        <v/>
      </c>
      <c r="AB90" t="str">
        <f>IF(AA90&lt;&gt;"Yes","",IF(OR('Model output'!U89="",ISNUMBER(SEARCH("Not identified",'Model output'!U89))),"",'Model output'!U89))</f>
        <v/>
      </c>
      <c r="AC90" s="9" t="str">
        <f>IF(OR('Model output'!V89="", AND(ISERROR(SEARCH("Positive",'Model output'!V89)), ISNUMBER(SEARCH("Negative",'Model output'!V89))), ISNUMBER(SEARCH("Uninvolved",'Model output'!V89)), ISNUMBER(SEARCH("Free",'Model output'!V89)), ISNUMBER(SEARCH("1 mm",'Model output'!V89)), ISNUMBER(SEARCH("1.0 mm",'Model output'!V89)), ISNUMBER(SEARCH("0.01 cm",'Model output'!V89)), ISNUMBER(SEARCH("0.1 CM",'Model output'!V89)), ISNUMBER(SEARCH("less than 0.2 mm",'Model output'!V89)), ISNUMBER(SEARCH("less than 0.5 mm",'Model output'!V89)), ISNUMBER(SEARCH("very close",'Model output'!V89)), ISNUMBER(SEARCH("not involved",'Model output'!V89)), ISNUMBER(SEARCH("no involvement",'Model output'!V89)), ISNUMBER(SEARCH("abut",'Model output'!V89)), AND(ISNUMBER(SEARCH("No",'Model output'!V89)),NOT(ISNUMBER(SEARCH("noted",'Model output'!V89))),NOT(ISNUMBER(SEARCH("carcinoma",'Model output'!V89))))), "negative", "positive")</f>
        <v>negative</v>
      </c>
      <c r="AE90" s="30" t="str" cm="1">
        <f t="array" aca="1" ref="AE90" ca="1">IF(OR(AC90="positive",Z90="positive",AND(OR(ISNUMBER(SEARCH("Follicular carcinoma",N90)),ISNUMBER(SEARCH("Follicular thyroid carcinoma",N90))),V90="extensive"),AND(AND(ISNUMBER(J90),J90&gt;0),AND(ISNUMBER(M90),M90&gt;3)),OR(H90="positive",AH90=1)),"high",IF(OR(ISNUMBER(SEARCH("lateral",G90,1)),ISNUMBER(SEARCH("positive",Y90,1)),ISNUMBER(SEARCH("tall",O90,1)),ISNUMBER(SEARCH("hobnail",O90,1)),ISNUMBER(SEARCH("cribriform",O90,1)),ISNUMBER(SEARCH("diffuse",O90,1)),ISNUMBER(SEARCH("columnar",O90,1)),ISNUMBER(SEARCH("solid",O90,1)),ISNUMBER(SEARCH("tall",N90,1)),ISNUMBER(SEARCH("hobnail",N90,1)),ISNUMBER(SEARCH("cribriform",N90,1)),ISNUMBER(SEARCH("diffuse",N90,1)),ISNUMBER(SEARCH("columnar",N90,1)),ISNUMBER(SEARCH("solid",N90,1)),AND(ISNUMBER(SEARCH("papillary",N90,1)),S90="positive"),AND(ISNUMBER(J90),J90&gt;=5,M90=""),AND(AND(ISNUMBER(J90),J90&gt;=5),AND(ISNUMBER(M90),M90&gt;=1)),AND(ISNUMBER(SERACH("papillary",N90)),OR(Y90="positive",Z90="positive"), ISNUMBER(SEARCH("BRAF",AB90)))),"intermediate","low"))</f>
        <v>intermediate</v>
      </c>
      <c r="AF90" s="31" t="str">
        <f t="shared" si="18"/>
        <v>1a</v>
      </c>
      <c r="AG90" s="31" t="str">
        <f t="shared" si="19"/>
        <v>1a</v>
      </c>
      <c r="AH90" s="31" t="str">
        <f t="shared" si="22"/>
        <v>0</v>
      </c>
      <c r="AI90" s="36" t="str">
        <f t="shared" si="23"/>
        <v>I</v>
      </c>
      <c r="AJ90" s="30" t="s">
        <v>816</v>
      </c>
      <c r="AK90" s="37" t="s">
        <v>931</v>
      </c>
      <c r="AL90" s="37" t="s">
        <v>931</v>
      </c>
      <c r="AM90" s="37" t="s">
        <v>930</v>
      </c>
      <c r="AN90" s="31" t="s">
        <v>79</v>
      </c>
      <c r="AO90" s="30">
        <f t="shared" ca="1" si="24"/>
        <v>1</v>
      </c>
      <c r="AP90" s="37">
        <f t="shared" si="25"/>
        <v>1</v>
      </c>
      <c r="AQ90" s="37">
        <f t="shared" si="26"/>
        <v>1</v>
      </c>
      <c r="AR90" s="37">
        <f t="shared" si="27"/>
        <v>1</v>
      </c>
      <c r="AS90" s="36">
        <f t="shared" si="20"/>
        <v>1</v>
      </c>
    </row>
    <row r="91" spans="1:45">
      <c r="A91" t="str">
        <f>'Model output'!A90</f>
        <v>TCGA-DJ-A3UR</v>
      </c>
      <c r="B91" s="43">
        <v>51</v>
      </c>
      <c r="C91" s="1" t="str">
        <f>IF(OR(ISNUMBER(SEARCH("0",'Model output'!D90)), ISNUMBER(SEARCH("1",'Model output'!D90)), ISNUMBER(SEARCH("1a",'Model output'!D90)), ISNUMBER(SEARCH("1b",'Model output'!D90)), ISNUMBER(SEARCH("2",'Model output'!D90)), ISNUMBER(SEARCH("3",'Model output'!D90)), ISNUMBER(SEARCH("4a",'Model output'!D90)), ISNUMBER(SEARCH("4b",'Model output'!D90))), IF(ISNUMBER(SEARCH("pT",'Model output'!D90)),IF(OR(ISNUMBER(SEARCH("a",'Model output'!D90)),ISNUMBER(SEARCH("b",'Model output'!D90))),MID(SUBSTITUTE('Model output'!D90," ",""),SEARCH("pT",'Model output'!D90)+2,2),MID(SUBSTITUTE('Model output'!D90," ",""),SEARCH("pT",'Model output'!D90)+2,1)),IF(ISNUMBER(SEARCH("T",'Model output'!D90)),IF(OR(ISNUMBER(SEARCH("a",'Model output'!D90)),ISNUMBER(SEARCH("b",'Model output'!D90))),MID(SUBSTITUTE('Model output'!D90," ",""),SEARCH("T",'Model output'!D90)+1,2),MID(SUBSTITUTE('Model output'!D90," ",""),SEARCH("T",'Model output'!D90)+1,1)),SUBSTITUTE('Model output'!D90," ",""))),"")</f>
        <v>2</v>
      </c>
      <c r="D91" s="1" t="str">
        <f>IF(ISNUMBER(SEARCH("lymph node",'Model output'!E90)),"1", IF(AND('Model output'!E90&lt;&gt;"",ISNUMBER('Model output'!E90),'Model output'!E90&gt;0),"1",IF(OR(ISNUMBER(SEARCH("0",'Model output'!E90)), ISNUMBER(SEARCH("1",'Model output'!E90)), ISNUMBER(SEARCH("1a",'Model output'!E90)), ISNUMBER(SEARCH("1b",'Model output'!E90)), ISNUMBER(SEARCH("X",'Model output'!E90))), IF(ISNUMBER(SEARCH("pN",'Model output'!E90)),IF(OR(ISNUMBER(SEARCH("a",'Model output'!E90)),ISNUMBER(SEARCH("b",'Model output'!E90))),MID(SUBSTITUTE('Model output'!E90," ",""),SEARCH("pN",'Model output'!E90)+2,2),MID(SUBSTITUTE('Model output'!E90," ",""),SEARCH("pN",'Model output'!E90)+2,1)),IF(ISNUMBER(SEARCH("N",'Model output'!E90)),IF(OR(ISNUMBER(SEARCH("a",'Model output'!E90)),ISNUMBER(SEARCH("b",'Model output'!E90))),MID(SUBSTITUTE('Model output'!E90," ",""),SEARCH("N",'Model output'!E90)+1,2),MID(SUBSTITUTE('Model output'!E90," ",""),SEARCH("N",'Model output'!E90)+1,1)),SUBSTITUTE('Model output'!E90," ",""))),"")))</f>
        <v>1</v>
      </c>
      <c r="E91" s="1" t="str">
        <f>IF(OR(ISNUMBER(SEARCH("Not applicable",'Model output'!F90)), ISNUMBER(SEARCH("N/A",'Model output'!F90))),"0",IF(OR(ISNUMBER(SEARCH("0",'Model output'!F90)), ISNUMBER(SEARCH("1",'Model output'!F90)), ISNUMBER(SEARCH("X",'Model output'!F90))), IF(ISNUMBER(SEARCH("pM",'Model output'!F90)),MID(SUBSTITUTE('Model output'!F90," ",""),SEARCH("pM",'Model output'!F90)+2,1),IF(ISNUMBER(SEARCH("M",'Model output'!F90)),MID(SUBSTITUTE('Model output'!F90," ",""),SEARCH("M",'Model output'!F90)+1,1),SUBSTITUTE('Model output'!F90," ",""))),""))</f>
        <v/>
      </c>
      <c r="F91" t="str">
        <f t="shared" si="16"/>
        <v>positive</v>
      </c>
      <c r="G91" t="str">
        <f>IF(OR('Model output'!G90="",AND(ISNUMBER('Model output'!J90),'Model output'!J90&lt;1)),"",IF(OR(ISNUMBER(SEARCH("lateral",'Model output'!G90)),ISNUMBER(SEARCH("cervical",'Model output'!G90)),ISNUMBER(SEARCH("jugular",'Model output'!G90)),ISNUMBER(SEARCH("left neck",'Model output'!G90)),ISNUMBER(SEARCH("left anterior neck",'Model output'!G90)),ISNUMBER(SEARCH("left posterior neck",'Model output'!G90)),ISNUMBER(SEARCH("right neck",'Model output'!G90)),ISNUMBER(SEARCH("right anterior neck",'Model output'!G90)),ISNUMBER(SEARCH("right posterior neck",'Model output'!G90)),AND(ISNUMBER(SEARCH("level",'Model output'!G90)),OR(,ISNUMBER(SEARCH("II",'Model output'!G90)),ISNUMBER(SEARCH("two",'Model output'!G90)),ISNUMBER(SEARCH("2",'Model output'!G90)),ISNUMBER(SEARCH("III",'Model output'!G90)),ISNUMBER(SEARCH("three",'Model output'!G90)),ISNUMBER(SEARCH("3",'Model output'!G90)),ISNUMBER(SEARCH("IV",'Model output'!G90)),ISNUMBER(SEARCH("four",'Model output'!G90)),ISNUMBER(SEARCH("4",'Model output'!G90)),AND(ISNUMBER(SEARCH("V ",'Model output'!G90)),NOT(ISNUMBER(SEARCH("VI",'Model output'!G90)))),ISNUMBER(SEARCH("five",'Model output'!G90)),ISNUMBER(SEARCH("5",'Model output'!G90))))), "lateral", "central"))</f>
        <v>central</v>
      </c>
      <c r="H91" t="str">
        <f>IF('Model output'!H90="","negative", IF('Model output'!H90=" ", "negative", IF(ISNUMBER(SEARCH("lymph node",'Model output'!H90)),"negative","positive")))</f>
        <v>negative</v>
      </c>
      <c r="I91">
        <f>IF('Model output'!I90="","",IF(ISNUMBER('Model output'!I90),'Model output'!I90,1))</f>
        <v>9</v>
      </c>
      <c r="J91">
        <f>IF('Model output'!J90="","",IF(AND(ISNUMBER('Model output'!J90),'Model output'!J90&lt;=I91),'Model output'!J90,IF(ISNUMBER(SEARCH("0/",'Model output'!J90)),0,1)))</f>
        <v>4</v>
      </c>
      <c r="K91" t="str" cm="1">
        <f t="array" ref="K91">IF(COUNT(FIND({0,1,2,3,4,5,6,7,8,9},'Model output'!K90))&gt;0,'Model output'!K90,"")</f>
        <v>0.5 cm</v>
      </c>
      <c r="L91" s="8" t="str">
        <f t="shared" si="21"/>
        <v>0.5cm</v>
      </c>
      <c r="M91" cm="1">
        <f t="array" ref="M91">IF(L91="","",IF(ISNUMBER(SEARCH("cm",L91)),MAX(VALUE(SUBSTITUTE(_xlfn.FILTERXML("&lt;t&gt;&lt;s&gt;"&amp;SUBSTITUTE(L91,",","&lt;/s&gt;&lt;s&gt;")&amp;"&lt;/s&gt;&lt;/t&gt;","//s"),"cm",""))),MAX(VALUE(SUBSTITUTE(_xlfn.FILTERXML("&lt;t&gt;&lt;s&gt;"&amp;SUBSTITUTE(L91,",","&lt;/s&gt;&lt;s&gt;")&amp;"&lt;/s&gt;&lt;/t&gt;","//s"),"mm","")))/10))</f>
        <v>0.5</v>
      </c>
      <c r="N91" t="str">
        <f>IF('Model output'!L90="","",'Model output'!L90)</f>
        <v>Papillary</v>
      </c>
      <c r="O91" t="str">
        <f>IF('Model output'!M90="","",'Model output'!M90)</f>
        <v>Follicular, microcarcinoma</v>
      </c>
      <c r="P91" t="str">
        <f>IF('Model output'!N90="","",'Model output'!N90)</f>
        <v>1 cm</v>
      </c>
      <c r="Q91" t="str">
        <f t="shared" si="17"/>
        <v>1cm</v>
      </c>
      <c r="R91" cm="1">
        <f t="array" ref="R91">IF(Q91="","",IF(ISNUMBER(SEARCH("cm",Q91)),MAX(VALUE(SUBSTITUTE(_xlfn.FILTERXML("&lt;t&gt;&lt;s&gt;"&amp;SUBSTITUTE(Q91,",","&lt;/s&gt;&lt;s&gt;")&amp;"&lt;/s&gt;&lt;/t&gt;","//s"),"cm",""))),IF(ISNUMBER(SEARCH("mm",Q91)), MAX(VALUE(SUBSTITUTE(_xlfn.FILTERXML("&lt;t&gt;&lt;s&gt;"&amp;SUBSTITUTE(Q91,",","&lt;/s&gt;&lt;s&gt;")&amp;"&lt;/s&gt;&lt;/t&gt;","//s"),"mm","")))/10, MAX(VALUE(_xlfn.FILTERXML("&lt;t&gt;&lt;s&gt;"&amp;SUBSTITUTE(Q91,",","&lt;/s&gt;&lt;s&gt;")&amp;"&lt;/s&gt;&lt;/t&gt;","//s"))))))</f>
        <v>1</v>
      </c>
      <c r="S91" t="str">
        <f>IF(OR('Model output'!P90="",ISNUMBER(SEARCH("Not identified", 'Model output'!P90)),ISNUMBER(SEARCH("Absent",'Model output'!P90)),AND(ISNUMBER(SEARCH("No",'Model output'!P90)),NOT(ISNUMBER(SEARCH("diagnostic",'Model output'!P90)))),ISNUMBER(SEARCH("Negative",'Model output'!P90))),"negative","positive")</f>
        <v>negative</v>
      </c>
      <c r="T91">
        <f>IF('Model output'!O90="","",'Model output'!O90)</f>
        <v>4</v>
      </c>
      <c r="U91" t="str">
        <f>IF('Model output'!Q90&lt;&gt;"",'Model output'!Q90,IF('Classification result'!S91="positive",IF(ISNUMBER(SEARCH("single",'Model output'!P90)),1,IF(OR(ISNUMBER(SEARCH("&lt;4",'Model output'!P90)),ISNUMBER(SEARCH("&lt; 4",'Model output'!P90)),ISNUMBER(SEARCH("less than 4",'Model output'!P90))),"&lt;4",IF(OR(ISNUMBER(SEARCH("&gt;4",'Model output'!P90)),ISNUMBER(SEARCH("&gt; 4",'Model output'!P90)),ISNUMBER(SEARCH("4 or more",'Model output'!P90))),"&gt;4",""))),""))</f>
        <v/>
      </c>
      <c r="V91" t="str">
        <f>IF(S91="negative","",IF(OR(ISNUMBER(SEARCH("Focal",'Model output'!P90)),'Classification result'!U91&lt;4,ISNUMBER(SEARCH("Focal",'Classification result'!U91)),ISNUMBER(SEARCH("&lt;4",'Classification result'!U91)),ISNUMBER(SEARCH("&lt; 4",'Classification result'!U91))),"minimal", IF(OR(ISNUMBER(SEARCH("Extensive",'Model output'!P90)),ISNUMBER(SEARCH("Extensive",'Classification result'!U91)),ISNUMBER(SEARCH("&gt;4",'Classification result'!U91)),ISNUMBER(SEARCH("&gt; 4",'Classification result'!U91)),ISNUMBER(SEARCH("4 or more",'Classification result'!U91))),"extensive","")))</f>
        <v/>
      </c>
      <c r="W91" t="str">
        <f>IF(OR('Model output'!R90="",ISNUMBER(SEARCH("Not identified", 'Model output'!R90)),ISNUMBER(SEARCH("Absent",'Model output'!R90)),ISNUMBER(SEARCH("No",'Model output'!R90)),ISNUMBER(SEARCH("Negative",'Model output'!R90)),ISNUMBER(SEARCH("None seen",'Model output'!R90)),ISNUMBER(SEARCH("Free",'Model output'!R90)),ISNUMBER(SEARCH("Cannot be assessed",'Model output'!R90))),"negative","positive")</f>
        <v>negative</v>
      </c>
      <c r="X91" s="15" t="str">
        <f>IF('Model output'!S90="","",'Model output'!S90)</f>
        <v>One of the microcarcinoma invades extra-thyroid fibroadipose tissue.</v>
      </c>
      <c r="Y91" t="str">
        <f>IF(OR('Model output'!S90="",ISNUMBER(SEARCH("Absent",'Model output'!S90)),ISNUMBER(SEARCH("Not identified",'Model output'!S90)),AND(ISNUMBER(SEARCH("No",'Model output'!S90)),NOT(ISNUMBER(SEARCH("carcinoma",'Model output'!S90)))),ISNUMBER(SEARCH("no extension",'Model output'!S90)),ISNUMBER(SEARCH("negative",'Model output'!S90))),"negative",IF(Z91="positive","gETE", "positive"))</f>
        <v>positive</v>
      </c>
      <c r="Z91" t="str">
        <f>IF(OR('Model output'!S90="",ISNUMBER(SEARCH("Absent",'Model output'!S90)),ISNUMBER(SEARCH("Not identified",'Model output'!S90)),ISNUMBER(SEARCH("No",'Model output'!S90)),ISNUMBER(SEARCH("Minimal",'Model output'!S90)),ISNUMBER(SEARCH("negative",'Model output'!S90))),"negative",IF(OR(ISNUMBER(SEARCH("extensive",X91)),ISNUMBER(SEARCH("skeletal muscle",X91)),ISNUMBER(SEARCH("larynx",X91)),ISNUMBER(SEARCH("trachea",X91)),ISNUMBER(SEARCH("esophagus",X91)),ISNUMBER(SEARCH("recurrent laryngeal nerve",X91))),"positive","negative"))</f>
        <v>negative</v>
      </c>
      <c r="AA91" t="str">
        <f>IF('Model output'!T90="","",IF('Model output'!T90="Not mentioned", "No", "Yes"))</f>
        <v/>
      </c>
      <c r="AB91" t="str">
        <f>IF(AA91&lt;&gt;"Yes","",IF(OR('Model output'!U90="",ISNUMBER(SEARCH("Not identified",'Model output'!U90))),"",'Model output'!U90))</f>
        <v/>
      </c>
      <c r="AC91" s="9" t="str">
        <f>IF(OR('Model output'!V90="", AND(ISERROR(SEARCH("Positive",'Model output'!V90)), ISNUMBER(SEARCH("Negative",'Model output'!V90))), ISNUMBER(SEARCH("Uninvolved",'Model output'!V90)), ISNUMBER(SEARCH("Free",'Model output'!V90)), ISNUMBER(SEARCH("1 mm",'Model output'!V90)), ISNUMBER(SEARCH("1.0 mm",'Model output'!V90)), ISNUMBER(SEARCH("0.01 cm",'Model output'!V90)), ISNUMBER(SEARCH("0.1 CM",'Model output'!V90)), ISNUMBER(SEARCH("less than 0.2 mm",'Model output'!V90)), ISNUMBER(SEARCH("less than 0.5 mm",'Model output'!V90)), ISNUMBER(SEARCH("very close",'Model output'!V90)), ISNUMBER(SEARCH("not involved",'Model output'!V90)), ISNUMBER(SEARCH("no involvement",'Model output'!V90)), ISNUMBER(SEARCH("abut",'Model output'!V90)), AND(ISNUMBER(SEARCH("No",'Model output'!V90)),NOT(ISNUMBER(SEARCH("noted",'Model output'!V90))),NOT(ISNUMBER(SEARCH("carcinoma",'Model output'!V90))))), "negative", "positive")</f>
        <v>negative</v>
      </c>
      <c r="AE91" s="30" t="str" cm="1">
        <f t="array" aca="1" ref="AE91" ca="1">IF(OR(AC91="positive",Z91="positive",AND(OR(ISNUMBER(SEARCH("Follicular carcinoma",N91)),ISNUMBER(SEARCH("Follicular thyroid carcinoma",N91))),V91="extensive"),AND(AND(ISNUMBER(J91),J91&gt;0),AND(ISNUMBER(M91),M91&gt;3)),OR(H91="positive",AH91=1)),"high",IF(OR(ISNUMBER(SEARCH("lateral",G91,1)),ISNUMBER(SEARCH("positive",Y91,1)),ISNUMBER(SEARCH("tall",O91,1)),ISNUMBER(SEARCH("hobnail",O91,1)),ISNUMBER(SEARCH("cribriform",O91,1)),ISNUMBER(SEARCH("diffuse",O91,1)),ISNUMBER(SEARCH("columnar",O91,1)),ISNUMBER(SEARCH("solid",O91,1)),ISNUMBER(SEARCH("tall",N91,1)),ISNUMBER(SEARCH("hobnail",N91,1)),ISNUMBER(SEARCH("cribriform",N91,1)),ISNUMBER(SEARCH("diffuse",N91,1)),ISNUMBER(SEARCH("columnar",N91,1)),ISNUMBER(SEARCH("solid",N91,1)),AND(ISNUMBER(SEARCH("papillary",N91,1)),S91="positive"),AND(ISNUMBER(J91),J91&gt;=5,M91=""),AND(AND(ISNUMBER(J91),J91&gt;=5),AND(ISNUMBER(M91),M91&gt;=1)),AND(ISNUMBER(SERACH("papillary",N91)),OR(Y91="positive",Z91="positive"), ISNUMBER(SEARCH("BRAF",AB91)))),"intermediate","low"))</f>
        <v>intermediate</v>
      </c>
      <c r="AF91" s="31" t="str">
        <f t="shared" si="18"/>
        <v>1a</v>
      </c>
      <c r="AG91" s="31" t="str">
        <f t="shared" si="19"/>
        <v>1a</v>
      </c>
      <c r="AH91" s="31" t="str">
        <f t="shared" si="22"/>
        <v>0</v>
      </c>
      <c r="AI91" s="36" t="str">
        <f t="shared" si="23"/>
        <v>I</v>
      </c>
      <c r="AJ91" s="30" t="s">
        <v>816</v>
      </c>
      <c r="AK91" s="37" t="s">
        <v>931</v>
      </c>
      <c r="AL91" s="37" t="s">
        <v>931</v>
      </c>
      <c r="AM91" s="37" t="s">
        <v>930</v>
      </c>
      <c r="AN91" s="31" t="s">
        <v>79</v>
      </c>
      <c r="AO91" s="30">
        <f t="shared" ca="1" si="24"/>
        <v>1</v>
      </c>
      <c r="AP91" s="37">
        <f t="shared" si="25"/>
        <v>1</v>
      </c>
      <c r="AQ91" s="37">
        <f t="shared" si="26"/>
        <v>1</v>
      </c>
      <c r="AR91" s="37">
        <f t="shared" si="27"/>
        <v>1</v>
      </c>
      <c r="AS91" s="36">
        <f t="shared" si="20"/>
        <v>1</v>
      </c>
    </row>
    <row r="92" spans="1:45">
      <c r="A92" t="str">
        <f>'Model output'!A91</f>
        <v>TCGA-DJ-A3US</v>
      </c>
      <c r="B92" s="43">
        <v>37</v>
      </c>
      <c r="C92" s="1" t="str">
        <f>IF(OR(ISNUMBER(SEARCH("0",'Model output'!D91)), ISNUMBER(SEARCH("1",'Model output'!D91)), ISNUMBER(SEARCH("1a",'Model output'!D91)), ISNUMBER(SEARCH("1b",'Model output'!D91)), ISNUMBER(SEARCH("2",'Model output'!D91)), ISNUMBER(SEARCH("3",'Model output'!D91)), ISNUMBER(SEARCH("4a",'Model output'!D91)), ISNUMBER(SEARCH("4b",'Model output'!D91))), IF(ISNUMBER(SEARCH("pT",'Model output'!D91)),IF(OR(ISNUMBER(SEARCH("a",'Model output'!D91)),ISNUMBER(SEARCH("b",'Model output'!D91))),MID(SUBSTITUTE('Model output'!D91," ",""),SEARCH("pT",'Model output'!D91)+2,2),MID(SUBSTITUTE('Model output'!D91," ",""),SEARCH("pT",'Model output'!D91)+2,1)),IF(ISNUMBER(SEARCH("T",'Model output'!D91)),IF(OR(ISNUMBER(SEARCH("a",'Model output'!D91)),ISNUMBER(SEARCH("b",'Model output'!D91))),MID(SUBSTITUTE('Model output'!D91," ",""),SEARCH("T",'Model output'!D91)+1,2),MID(SUBSTITUTE('Model output'!D91," ",""),SEARCH("T",'Model output'!D91)+1,1)),SUBSTITUTE('Model output'!D91," ",""))),"")</f>
        <v/>
      </c>
      <c r="D92" s="1" t="str">
        <f>IF(ISNUMBER(SEARCH("lymph node",'Model output'!E91)),"1", IF(AND('Model output'!E91&lt;&gt;"",ISNUMBER('Model output'!E91),'Model output'!E91&gt;0),"1",IF(OR(ISNUMBER(SEARCH("0",'Model output'!E91)), ISNUMBER(SEARCH("1",'Model output'!E91)), ISNUMBER(SEARCH("1a",'Model output'!E91)), ISNUMBER(SEARCH("1b",'Model output'!E91)), ISNUMBER(SEARCH("X",'Model output'!E91))), IF(ISNUMBER(SEARCH("pN",'Model output'!E91)),IF(OR(ISNUMBER(SEARCH("a",'Model output'!E91)),ISNUMBER(SEARCH("b",'Model output'!E91))),MID(SUBSTITUTE('Model output'!E91," ",""),SEARCH("pN",'Model output'!E91)+2,2),MID(SUBSTITUTE('Model output'!E91," ",""),SEARCH("pN",'Model output'!E91)+2,1)),IF(ISNUMBER(SEARCH("N",'Model output'!E91)),IF(OR(ISNUMBER(SEARCH("a",'Model output'!E91)),ISNUMBER(SEARCH("b",'Model output'!E91))),MID(SUBSTITUTE('Model output'!E91," ",""),SEARCH("N",'Model output'!E91)+1,2),MID(SUBSTITUTE('Model output'!E91," ",""),SEARCH("N",'Model output'!E91)+1,1)),SUBSTITUTE('Model output'!E91," ",""))),"")))</f>
        <v/>
      </c>
      <c r="E92" s="1" t="str">
        <f>IF(OR(ISNUMBER(SEARCH("Not applicable",'Model output'!F91)), ISNUMBER(SEARCH("N/A",'Model output'!F91))),"0",IF(OR(ISNUMBER(SEARCH("0",'Model output'!F91)), ISNUMBER(SEARCH("1",'Model output'!F91)), ISNUMBER(SEARCH("X",'Model output'!F91))), IF(ISNUMBER(SEARCH("pM",'Model output'!F91)),MID(SUBSTITUTE('Model output'!F91," ",""),SEARCH("pM",'Model output'!F91)+2,1),IF(ISNUMBER(SEARCH("M",'Model output'!F91)),MID(SUBSTITUTE('Model output'!F91," ",""),SEARCH("M",'Model output'!F91)+1,1),SUBSTITUTE('Model output'!F91," ",""))),""))</f>
        <v/>
      </c>
      <c r="F92" t="str">
        <f t="shared" si="16"/>
        <v>negative</v>
      </c>
      <c r="G92" t="str">
        <f>IF(OR('Model output'!G91="",AND(ISNUMBER('Model output'!J91),'Model output'!J91&lt;1)),"",IF(OR(ISNUMBER(SEARCH("lateral",'Model output'!G91)),ISNUMBER(SEARCH("cervical",'Model output'!G91)),ISNUMBER(SEARCH("jugular",'Model output'!G91)),ISNUMBER(SEARCH("left neck",'Model output'!G91)),ISNUMBER(SEARCH("left anterior neck",'Model output'!G91)),ISNUMBER(SEARCH("left posterior neck",'Model output'!G91)),ISNUMBER(SEARCH("right neck",'Model output'!G91)),ISNUMBER(SEARCH("right anterior neck",'Model output'!G91)),ISNUMBER(SEARCH("right posterior neck",'Model output'!G91)),AND(ISNUMBER(SEARCH("level",'Model output'!G91)),OR(,ISNUMBER(SEARCH("II",'Model output'!G91)),ISNUMBER(SEARCH("two",'Model output'!G91)),ISNUMBER(SEARCH("2",'Model output'!G91)),ISNUMBER(SEARCH("III",'Model output'!G91)),ISNUMBER(SEARCH("three",'Model output'!G91)),ISNUMBER(SEARCH("3",'Model output'!G91)),ISNUMBER(SEARCH("IV",'Model output'!G91)),ISNUMBER(SEARCH("four",'Model output'!G91)),ISNUMBER(SEARCH("4",'Model output'!G91)),AND(ISNUMBER(SEARCH("V ",'Model output'!G91)),NOT(ISNUMBER(SEARCH("VI",'Model output'!G91)))),ISNUMBER(SEARCH("five",'Model output'!G91)),ISNUMBER(SEARCH("5",'Model output'!G91))))), "lateral", "central"))</f>
        <v/>
      </c>
      <c r="H92" t="str">
        <f>IF('Model output'!H91="","negative", IF('Model output'!H91=" ", "negative", IF(ISNUMBER(SEARCH("lymph node",'Model output'!H91)),"negative","positive")))</f>
        <v>negative</v>
      </c>
      <c r="I92">
        <f>IF('Model output'!I91="","",IF(ISNUMBER('Model output'!I91),'Model output'!I91,1))</f>
        <v>9</v>
      </c>
      <c r="J92">
        <f>IF('Model output'!J91="","",IF(AND(ISNUMBER('Model output'!J91),'Model output'!J91&lt;=I92),'Model output'!J91,IF(ISNUMBER(SEARCH("0/",'Model output'!J91)),0,1)))</f>
        <v>0</v>
      </c>
      <c r="K92" t="str" cm="1">
        <f t="array" ref="K92">IF(COUNT(FIND({0,1,2,3,4,5,6,7,8,9},'Model output'!K91))&gt;0,'Model output'!K91,"")</f>
        <v/>
      </c>
      <c r="L92" s="8" t="str">
        <f t="shared" si="21"/>
        <v/>
      </c>
      <c r="M92" t="str" cm="1">
        <f t="array" ref="M92">IF(L92="","",IF(ISNUMBER(SEARCH("cm",L92)),MAX(VALUE(SUBSTITUTE(_xlfn.FILTERXML("&lt;t&gt;&lt;s&gt;"&amp;SUBSTITUTE(L92,",","&lt;/s&gt;&lt;s&gt;")&amp;"&lt;/s&gt;&lt;/t&gt;","//s"),"cm",""))),MAX(VALUE(SUBSTITUTE(_xlfn.FILTERXML("&lt;t&gt;&lt;s&gt;"&amp;SUBSTITUTE(L92,",","&lt;/s&gt;&lt;s&gt;")&amp;"&lt;/s&gt;&lt;/t&gt;","//s"),"mm","")))/10))</f>
        <v/>
      </c>
      <c r="N92" t="str">
        <f>IF('Model output'!L91="","",'Model output'!L91)</f>
        <v>Papillary carcinoma</v>
      </c>
      <c r="O92" t="str">
        <f>IF('Model output'!M91="","",'Model output'!M91)</f>
        <v>classical type</v>
      </c>
      <c r="P92" t="str">
        <f>IF('Model output'!N91="","",'Model output'!N91)</f>
        <v>1.5 cm</v>
      </c>
      <c r="Q92" t="str">
        <f t="shared" si="17"/>
        <v>1.5cm</v>
      </c>
      <c r="R92" cm="1">
        <f t="array" ref="R92">IF(Q92="","",IF(ISNUMBER(SEARCH("cm",Q92)),MAX(VALUE(SUBSTITUTE(_xlfn.FILTERXML("&lt;t&gt;&lt;s&gt;"&amp;SUBSTITUTE(Q92,",","&lt;/s&gt;&lt;s&gt;")&amp;"&lt;/s&gt;&lt;/t&gt;","//s"),"cm",""))),IF(ISNUMBER(SEARCH("mm",Q92)), MAX(VALUE(SUBSTITUTE(_xlfn.FILTERXML("&lt;t&gt;&lt;s&gt;"&amp;SUBSTITUTE(Q92,",","&lt;/s&gt;&lt;s&gt;")&amp;"&lt;/s&gt;&lt;/t&gt;","//s"),"mm","")))/10, MAX(VALUE(_xlfn.FILTERXML("&lt;t&gt;&lt;s&gt;"&amp;SUBSTITUTE(Q92,",","&lt;/s&gt;&lt;s&gt;")&amp;"&lt;/s&gt;&lt;/t&gt;","//s"))))))</f>
        <v>1.5</v>
      </c>
      <c r="S92" t="str">
        <f>IF(OR('Model output'!P91="",ISNUMBER(SEARCH("Not identified", 'Model output'!P91)),ISNUMBER(SEARCH("Absent",'Model output'!P91)),AND(ISNUMBER(SEARCH("No",'Model output'!P91)),NOT(ISNUMBER(SEARCH("diagnostic",'Model output'!P91)))),ISNUMBER(SEARCH("Negative",'Model output'!P91))),"negative","positive")</f>
        <v>negative</v>
      </c>
      <c r="T92">
        <f>IF('Model output'!O91="","",'Model output'!O91)</f>
        <v>1</v>
      </c>
      <c r="U92" t="str">
        <f>IF('Model output'!Q91&lt;&gt;"",'Model output'!Q91,IF('Classification result'!S92="positive",IF(ISNUMBER(SEARCH("single",'Model output'!P91)),1,IF(OR(ISNUMBER(SEARCH("&lt;4",'Model output'!P91)),ISNUMBER(SEARCH("&lt; 4",'Model output'!P91)),ISNUMBER(SEARCH("less than 4",'Model output'!P91))),"&lt;4",IF(OR(ISNUMBER(SEARCH("&gt;4",'Model output'!P91)),ISNUMBER(SEARCH("&gt; 4",'Model output'!P91)),ISNUMBER(SEARCH("4 or more",'Model output'!P91))),"&gt;4",""))),""))</f>
        <v/>
      </c>
      <c r="V92" t="str">
        <f>IF(S92="negative","",IF(OR(ISNUMBER(SEARCH("Focal",'Model output'!P91)),'Classification result'!U92&lt;4,ISNUMBER(SEARCH("Focal",'Classification result'!U92)),ISNUMBER(SEARCH("&lt;4",'Classification result'!U92)),ISNUMBER(SEARCH("&lt; 4",'Classification result'!U92))),"minimal", IF(OR(ISNUMBER(SEARCH("Extensive",'Model output'!P91)),ISNUMBER(SEARCH("Extensive",'Classification result'!U92)),ISNUMBER(SEARCH("&gt;4",'Classification result'!U92)),ISNUMBER(SEARCH("&gt; 4",'Classification result'!U92)),ISNUMBER(SEARCH("4 or more",'Classification result'!U92))),"extensive","")))</f>
        <v/>
      </c>
      <c r="W92" t="str">
        <f>IF(OR('Model output'!R91="",ISNUMBER(SEARCH("Not identified", 'Model output'!R91)),ISNUMBER(SEARCH("Absent",'Model output'!R91)),ISNUMBER(SEARCH("No",'Model output'!R91)),ISNUMBER(SEARCH("Negative",'Model output'!R91)),ISNUMBER(SEARCH("None seen",'Model output'!R91)),ISNUMBER(SEARCH("Free",'Model output'!R91)),ISNUMBER(SEARCH("Cannot be assessed",'Model output'!R91))),"negative","positive")</f>
        <v>negative</v>
      </c>
      <c r="X92" s="15" t="str">
        <f>IF('Model output'!S91="","",'Model output'!S91)</f>
        <v/>
      </c>
      <c r="Y92" t="str">
        <f>IF(OR('Model output'!S91="",ISNUMBER(SEARCH("Absent",'Model output'!S91)),ISNUMBER(SEARCH("Not identified",'Model output'!S91)),AND(ISNUMBER(SEARCH("No",'Model output'!S91)),NOT(ISNUMBER(SEARCH("carcinoma",'Model output'!S91)))),ISNUMBER(SEARCH("no extension",'Model output'!S91)),ISNUMBER(SEARCH("negative",'Model output'!S91))),"negative",IF(Z92="positive","gETE", "positive"))</f>
        <v>negative</v>
      </c>
      <c r="Z92" t="str">
        <f>IF(OR('Model output'!S91="",ISNUMBER(SEARCH("Absent",'Model output'!S91)),ISNUMBER(SEARCH("Not identified",'Model output'!S91)),ISNUMBER(SEARCH("No",'Model output'!S91)),ISNUMBER(SEARCH("Minimal",'Model output'!S91)),ISNUMBER(SEARCH("negative",'Model output'!S91))),"negative",IF(OR(ISNUMBER(SEARCH("extensive",X92)),ISNUMBER(SEARCH("skeletal muscle",X92)),ISNUMBER(SEARCH("larynx",X92)),ISNUMBER(SEARCH("trachea",X92)),ISNUMBER(SEARCH("esophagus",X92)),ISNUMBER(SEARCH("recurrent laryngeal nerve",X92))),"positive","negative"))</f>
        <v>negative</v>
      </c>
      <c r="AA92" t="str">
        <f>IF('Model output'!T91="","",IF('Model output'!T91="Not mentioned", "No", "Yes"))</f>
        <v/>
      </c>
      <c r="AB92" t="str">
        <f>IF(AA92&lt;&gt;"Yes","",IF(OR('Model output'!U91="",ISNUMBER(SEARCH("Not identified",'Model output'!U91))),"",'Model output'!U91))</f>
        <v/>
      </c>
      <c r="AC92" s="9" t="str">
        <f>IF(OR('Model output'!V91="", AND(ISERROR(SEARCH("Positive",'Model output'!V91)), ISNUMBER(SEARCH("Negative",'Model output'!V91))), ISNUMBER(SEARCH("Uninvolved",'Model output'!V91)), ISNUMBER(SEARCH("Free",'Model output'!V91)), ISNUMBER(SEARCH("1 mm",'Model output'!V91)), ISNUMBER(SEARCH("1.0 mm",'Model output'!V91)), ISNUMBER(SEARCH("0.01 cm",'Model output'!V91)), ISNUMBER(SEARCH("0.1 CM",'Model output'!V91)), ISNUMBER(SEARCH("less than 0.2 mm",'Model output'!V91)), ISNUMBER(SEARCH("less than 0.5 mm",'Model output'!V91)), ISNUMBER(SEARCH("very close",'Model output'!V91)), ISNUMBER(SEARCH("not involved",'Model output'!V91)), ISNUMBER(SEARCH("no involvement",'Model output'!V91)), ISNUMBER(SEARCH("abut",'Model output'!V91)), AND(ISNUMBER(SEARCH("No",'Model output'!V91)),NOT(ISNUMBER(SEARCH("noted",'Model output'!V91))),NOT(ISNUMBER(SEARCH("carcinoma",'Model output'!V91))))), "negative", "positive")</f>
        <v>negative</v>
      </c>
      <c r="AE92" s="30" t="str" cm="1">
        <f t="array" aca="1" ref="AE92" ca="1">IF(OR(AC92="positive",Z92="positive",AND(OR(ISNUMBER(SEARCH("Follicular carcinoma",N92)),ISNUMBER(SEARCH("Follicular thyroid carcinoma",N92))),V92="extensive"),AND(AND(ISNUMBER(J92),J92&gt;0),AND(ISNUMBER(M92),M92&gt;3)),OR(H92="positive",AH92=1)),"high",IF(OR(ISNUMBER(SEARCH("lateral",G92,1)),ISNUMBER(SEARCH("positive",Y92,1)),ISNUMBER(SEARCH("tall",O92,1)),ISNUMBER(SEARCH("hobnail",O92,1)),ISNUMBER(SEARCH("cribriform",O92,1)),ISNUMBER(SEARCH("diffuse",O92,1)),ISNUMBER(SEARCH("columnar",O92,1)),ISNUMBER(SEARCH("solid",O92,1)),ISNUMBER(SEARCH("tall",N92,1)),ISNUMBER(SEARCH("hobnail",N92,1)),ISNUMBER(SEARCH("cribriform",N92,1)),ISNUMBER(SEARCH("diffuse",N92,1)),ISNUMBER(SEARCH("columnar",N92,1)),ISNUMBER(SEARCH("solid",N92,1)),AND(ISNUMBER(SEARCH("papillary",N92,1)),S92="positive"),AND(ISNUMBER(J92),J92&gt;=5,M92=""),AND(AND(ISNUMBER(J92),J92&gt;=5),AND(ISNUMBER(M92),M92&gt;=1)),AND(ISNUMBER(SERACH("papillary",N92)),OR(Y92="positive",Z92="positive"), ISNUMBER(SEARCH("BRAF",AB92)))),"intermediate","low"))</f>
        <v>low</v>
      </c>
      <c r="AF92" s="31" t="str">
        <f t="shared" si="18"/>
        <v>1b</v>
      </c>
      <c r="AG92" s="31" t="str">
        <f t="shared" si="19"/>
        <v>0</v>
      </c>
      <c r="AH92" s="31" t="str">
        <f t="shared" si="22"/>
        <v>0</v>
      </c>
      <c r="AI92" s="36" t="str">
        <f t="shared" si="23"/>
        <v>I</v>
      </c>
      <c r="AJ92" s="30" t="s">
        <v>815</v>
      </c>
      <c r="AK92" s="37" t="s">
        <v>926</v>
      </c>
      <c r="AL92" s="37" t="s">
        <v>930</v>
      </c>
      <c r="AM92" s="37" t="s">
        <v>930</v>
      </c>
      <c r="AN92" s="31" t="s">
        <v>79</v>
      </c>
      <c r="AO92" s="30">
        <f t="shared" ca="1" si="24"/>
        <v>1</v>
      </c>
      <c r="AP92" s="37">
        <f t="shared" si="25"/>
        <v>1</v>
      </c>
      <c r="AQ92" s="37">
        <f t="shared" si="26"/>
        <v>1</v>
      </c>
      <c r="AR92" s="37">
        <f t="shared" si="27"/>
        <v>1</v>
      </c>
      <c r="AS92" s="36">
        <f t="shared" si="20"/>
        <v>1</v>
      </c>
    </row>
    <row r="93" spans="1:45">
      <c r="A93" t="str">
        <f>'Model output'!A92</f>
        <v>TCGA-DJ-A3UT</v>
      </c>
      <c r="B93" s="43">
        <v>43</v>
      </c>
      <c r="C93" s="1" t="str">
        <f>IF(OR(ISNUMBER(SEARCH("0",'Model output'!D92)), ISNUMBER(SEARCH("1",'Model output'!D92)), ISNUMBER(SEARCH("1a",'Model output'!D92)), ISNUMBER(SEARCH("1b",'Model output'!D92)), ISNUMBER(SEARCH("2",'Model output'!D92)), ISNUMBER(SEARCH("3",'Model output'!D92)), ISNUMBER(SEARCH("4a",'Model output'!D92)), ISNUMBER(SEARCH("4b",'Model output'!D92))), IF(ISNUMBER(SEARCH("pT",'Model output'!D92)),IF(OR(ISNUMBER(SEARCH("a",'Model output'!D92)),ISNUMBER(SEARCH("b",'Model output'!D92))),MID(SUBSTITUTE('Model output'!D92," ",""),SEARCH("pT",'Model output'!D92)+2,2),MID(SUBSTITUTE('Model output'!D92," ",""),SEARCH("pT",'Model output'!D92)+2,1)),IF(ISNUMBER(SEARCH("T",'Model output'!D92)),IF(OR(ISNUMBER(SEARCH("a",'Model output'!D92)),ISNUMBER(SEARCH("b",'Model output'!D92))),MID(SUBSTITUTE('Model output'!D92," ",""),SEARCH("T",'Model output'!D92)+1,2),MID(SUBSTITUTE('Model output'!D92," ",""),SEARCH("T",'Model output'!D92)+1,1)),SUBSTITUTE('Model output'!D92," ",""))),"")</f>
        <v/>
      </c>
      <c r="D93" s="1" t="str">
        <f>IF(ISNUMBER(SEARCH("lymph node",'Model output'!E92)),"1", IF(AND('Model output'!E92&lt;&gt;"",ISNUMBER('Model output'!E92),'Model output'!E92&gt;0),"1",IF(OR(ISNUMBER(SEARCH("0",'Model output'!E92)), ISNUMBER(SEARCH("1",'Model output'!E92)), ISNUMBER(SEARCH("1a",'Model output'!E92)), ISNUMBER(SEARCH("1b",'Model output'!E92)), ISNUMBER(SEARCH("X",'Model output'!E92))), IF(ISNUMBER(SEARCH("pN",'Model output'!E92)),IF(OR(ISNUMBER(SEARCH("a",'Model output'!E92)),ISNUMBER(SEARCH("b",'Model output'!E92))),MID(SUBSTITUTE('Model output'!E92," ",""),SEARCH("pN",'Model output'!E92)+2,2),MID(SUBSTITUTE('Model output'!E92," ",""),SEARCH("pN",'Model output'!E92)+2,1)),IF(ISNUMBER(SEARCH("N",'Model output'!E92)),IF(OR(ISNUMBER(SEARCH("a",'Model output'!E92)),ISNUMBER(SEARCH("b",'Model output'!E92))),MID(SUBSTITUTE('Model output'!E92," ",""),SEARCH("N",'Model output'!E92)+1,2),MID(SUBSTITUTE('Model output'!E92," ",""),SEARCH("N",'Model output'!E92)+1,1)),SUBSTITUTE('Model output'!E92," ",""))),"")))</f>
        <v/>
      </c>
      <c r="E93" s="1" t="str">
        <f>IF(OR(ISNUMBER(SEARCH("Not applicable",'Model output'!F92)), ISNUMBER(SEARCH("N/A",'Model output'!F92))),"0",IF(OR(ISNUMBER(SEARCH("0",'Model output'!F92)), ISNUMBER(SEARCH("1",'Model output'!F92)), ISNUMBER(SEARCH("X",'Model output'!F92))), IF(ISNUMBER(SEARCH("pM",'Model output'!F92)),MID(SUBSTITUTE('Model output'!F92," ",""),SEARCH("pM",'Model output'!F92)+2,1),IF(ISNUMBER(SEARCH("M",'Model output'!F92)),MID(SUBSTITUTE('Model output'!F92," ",""),SEARCH("M",'Model output'!F92)+1,1),SUBSTITUTE('Model output'!F92," ",""))),""))</f>
        <v/>
      </c>
      <c r="F93" t="str">
        <f t="shared" si="16"/>
        <v>negative</v>
      </c>
      <c r="G93" t="str">
        <f>IF(OR('Model output'!G92="",AND(ISNUMBER('Model output'!J92),'Model output'!J92&lt;1)),"",IF(OR(ISNUMBER(SEARCH("lateral",'Model output'!G92)),ISNUMBER(SEARCH("cervical",'Model output'!G92)),ISNUMBER(SEARCH("jugular",'Model output'!G92)),ISNUMBER(SEARCH("left neck",'Model output'!G92)),ISNUMBER(SEARCH("left anterior neck",'Model output'!G92)),ISNUMBER(SEARCH("left posterior neck",'Model output'!G92)),ISNUMBER(SEARCH("right neck",'Model output'!G92)),ISNUMBER(SEARCH("right anterior neck",'Model output'!G92)),ISNUMBER(SEARCH("right posterior neck",'Model output'!G92)),AND(ISNUMBER(SEARCH("level",'Model output'!G92)),OR(,ISNUMBER(SEARCH("II",'Model output'!G92)),ISNUMBER(SEARCH("two",'Model output'!G92)),ISNUMBER(SEARCH("2",'Model output'!G92)),ISNUMBER(SEARCH("III",'Model output'!G92)),ISNUMBER(SEARCH("three",'Model output'!G92)),ISNUMBER(SEARCH("3",'Model output'!G92)),ISNUMBER(SEARCH("IV",'Model output'!G92)),ISNUMBER(SEARCH("four",'Model output'!G92)),ISNUMBER(SEARCH("4",'Model output'!G92)),AND(ISNUMBER(SEARCH("V ",'Model output'!G92)),NOT(ISNUMBER(SEARCH("VI",'Model output'!G92)))),ISNUMBER(SEARCH("five",'Model output'!G92)),ISNUMBER(SEARCH("5",'Model output'!G92))))), "lateral", "central"))</f>
        <v/>
      </c>
      <c r="H93" t="str">
        <f>IF('Model output'!H92="","negative", IF('Model output'!H92=" ", "negative", IF(ISNUMBER(SEARCH("lymph node",'Model output'!H92)),"negative","positive")))</f>
        <v>negative</v>
      </c>
      <c r="I93">
        <f>IF('Model output'!I92="","",IF(ISNUMBER('Model output'!I92),'Model output'!I92,1))</f>
        <v>12</v>
      </c>
      <c r="J93">
        <f>IF('Model output'!J92="","",IF(AND(ISNUMBER('Model output'!J92),'Model output'!J92&lt;=I93),'Model output'!J92,IF(ISNUMBER(SEARCH("0/",'Model output'!J92)),0,1)))</f>
        <v>0</v>
      </c>
      <c r="K93" t="str" cm="1">
        <f t="array" ref="K93">IF(COUNT(FIND({0,1,2,3,4,5,6,7,8,9},'Model output'!K92))&gt;0,'Model output'!K92,"")</f>
        <v/>
      </c>
      <c r="L93" s="8" t="str">
        <f t="shared" si="21"/>
        <v/>
      </c>
      <c r="M93" t="str" cm="1">
        <f t="array" ref="M93">IF(L93="","",IF(ISNUMBER(SEARCH("cm",L93)),MAX(VALUE(SUBSTITUTE(_xlfn.FILTERXML("&lt;t&gt;&lt;s&gt;"&amp;SUBSTITUTE(L93,",","&lt;/s&gt;&lt;s&gt;")&amp;"&lt;/s&gt;&lt;/t&gt;","//s"),"cm",""))),MAX(VALUE(SUBSTITUTE(_xlfn.FILTERXML("&lt;t&gt;&lt;s&gt;"&amp;SUBSTITUTE(L93,",","&lt;/s&gt;&lt;s&gt;")&amp;"&lt;/s&gt;&lt;/t&gt;","//s"),"mm","")))/10))</f>
        <v/>
      </c>
      <c r="N93" t="str">
        <f>IF('Model output'!L92="","",'Model output'!L92)</f>
        <v>papillary</v>
      </c>
      <c r="O93" t="str">
        <f>IF('Model output'!M92="","",'Model output'!M92)</f>
        <v>microcarcinoma</v>
      </c>
      <c r="P93" t="str">
        <f>IF('Model output'!N92="","",'Model output'!N92)</f>
        <v>0.9 cm</v>
      </c>
      <c r="Q93" t="str">
        <f t="shared" si="17"/>
        <v>0.9cm</v>
      </c>
      <c r="R93" cm="1">
        <f t="array" ref="R93">IF(Q93="","",IF(ISNUMBER(SEARCH("cm",Q93)),MAX(VALUE(SUBSTITUTE(_xlfn.FILTERXML("&lt;t&gt;&lt;s&gt;"&amp;SUBSTITUTE(Q93,",","&lt;/s&gt;&lt;s&gt;")&amp;"&lt;/s&gt;&lt;/t&gt;","//s"),"cm",""))),IF(ISNUMBER(SEARCH("mm",Q93)), MAX(VALUE(SUBSTITUTE(_xlfn.FILTERXML("&lt;t&gt;&lt;s&gt;"&amp;SUBSTITUTE(Q93,",","&lt;/s&gt;&lt;s&gt;")&amp;"&lt;/s&gt;&lt;/t&gt;","//s"),"mm","")))/10, MAX(VALUE(_xlfn.FILTERXML("&lt;t&gt;&lt;s&gt;"&amp;SUBSTITUTE(Q93,",","&lt;/s&gt;&lt;s&gt;")&amp;"&lt;/s&gt;&lt;/t&gt;","//s"))))))</f>
        <v>0.9</v>
      </c>
      <c r="S93" t="str">
        <f>IF(OR('Model output'!P92="",ISNUMBER(SEARCH("Not identified", 'Model output'!P92)),ISNUMBER(SEARCH("Absent",'Model output'!P92)),AND(ISNUMBER(SEARCH("No",'Model output'!P92)),NOT(ISNUMBER(SEARCH("diagnostic",'Model output'!P92)))),ISNUMBER(SEARCH("Negative",'Model output'!P92))),"negative","positive")</f>
        <v>negative</v>
      </c>
      <c r="T93" t="str">
        <f>IF('Model output'!O92="","",'Model output'!O92)</f>
        <v>Three foci</v>
      </c>
      <c r="U93" t="str">
        <f>IF('Model output'!Q92&lt;&gt;"",'Model output'!Q92,IF('Classification result'!S93="positive",IF(ISNUMBER(SEARCH("single",'Model output'!P92)),1,IF(OR(ISNUMBER(SEARCH("&lt;4",'Model output'!P92)),ISNUMBER(SEARCH("&lt; 4",'Model output'!P92)),ISNUMBER(SEARCH("less than 4",'Model output'!P92))),"&lt;4",IF(OR(ISNUMBER(SEARCH("&gt;4",'Model output'!P92)),ISNUMBER(SEARCH("&gt; 4",'Model output'!P92)),ISNUMBER(SEARCH("4 or more",'Model output'!P92))),"&gt;4",""))),""))</f>
        <v/>
      </c>
      <c r="V93" t="str">
        <f>IF(S93="negative","",IF(OR(ISNUMBER(SEARCH("Focal",'Model output'!P92)),'Classification result'!U93&lt;4,ISNUMBER(SEARCH("Focal",'Classification result'!U93)),ISNUMBER(SEARCH("&lt;4",'Classification result'!U93)),ISNUMBER(SEARCH("&lt; 4",'Classification result'!U93))),"minimal", IF(OR(ISNUMBER(SEARCH("Extensive",'Model output'!P92)),ISNUMBER(SEARCH("Extensive",'Classification result'!U93)),ISNUMBER(SEARCH("&gt;4",'Classification result'!U93)),ISNUMBER(SEARCH("&gt; 4",'Classification result'!U93)),ISNUMBER(SEARCH("4 or more",'Classification result'!U93))),"extensive","")))</f>
        <v/>
      </c>
      <c r="W93" t="str">
        <f>IF(OR('Model output'!R92="",ISNUMBER(SEARCH("Not identified", 'Model output'!R92)),ISNUMBER(SEARCH("Absent",'Model output'!R92)),ISNUMBER(SEARCH("No",'Model output'!R92)),ISNUMBER(SEARCH("Negative",'Model output'!R92)),ISNUMBER(SEARCH("None seen",'Model output'!R92)),ISNUMBER(SEARCH("Free",'Model output'!R92)),ISNUMBER(SEARCH("Cannot be assessed",'Model output'!R92))),"negative","positive")</f>
        <v>negative</v>
      </c>
      <c r="X93" s="15" t="str">
        <f>IF('Model output'!S92="","",'Model output'!S92)</f>
        <v>Not Identified</v>
      </c>
      <c r="Y93" t="str">
        <f>IF(OR('Model output'!S92="",ISNUMBER(SEARCH("Absent",'Model output'!S92)),ISNUMBER(SEARCH("Not identified",'Model output'!S92)),AND(ISNUMBER(SEARCH("No",'Model output'!S92)),NOT(ISNUMBER(SEARCH("carcinoma",'Model output'!S92)))),ISNUMBER(SEARCH("no extension",'Model output'!S92)),ISNUMBER(SEARCH("negative",'Model output'!S92))),"negative",IF(Z93="positive","gETE", "positive"))</f>
        <v>negative</v>
      </c>
      <c r="Z93" t="str">
        <f>IF(OR('Model output'!S92="",ISNUMBER(SEARCH("Absent",'Model output'!S92)),ISNUMBER(SEARCH("Not identified",'Model output'!S92)),ISNUMBER(SEARCH("No",'Model output'!S92)),ISNUMBER(SEARCH("Minimal",'Model output'!S92)),ISNUMBER(SEARCH("negative",'Model output'!S92))),"negative",IF(OR(ISNUMBER(SEARCH("extensive",X93)),ISNUMBER(SEARCH("skeletal muscle",X93)),ISNUMBER(SEARCH("larynx",X93)),ISNUMBER(SEARCH("trachea",X93)),ISNUMBER(SEARCH("esophagus",X93)),ISNUMBER(SEARCH("recurrent laryngeal nerve",X93))),"positive","negative"))</f>
        <v>negative</v>
      </c>
      <c r="AA93" t="str">
        <f>IF('Model output'!T92="","",IF('Model output'!T92="Not mentioned", "No", "Yes"))</f>
        <v/>
      </c>
      <c r="AB93" t="str">
        <f>IF(AA93&lt;&gt;"Yes","",IF(OR('Model output'!U92="",ISNUMBER(SEARCH("Not identified",'Model output'!U92))),"",'Model output'!U92))</f>
        <v/>
      </c>
      <c r="AC93" s="9" t="str">
        <f>IF(OR('Model output'!V92="", AND(ISERROR(SEARCH("Positive",'Model output'!V92)), ISNUMBER(SEARCH("Negative",'Model output'!V92))), ISNUMBER(SEARCH("Uninvolved",'Model output'!V92)), ISNUMBER(SEARCH("Free",'Model output'!V92)), ISNUMBER(SEARCH("1 mm",'Model output'!V92)), ISNUMBER(SEARCH("1.0 mm",'Model output'!V92)), ISNUMBER(SEARCH("0.01 cm",'Model output'!V92)), ISNUMBER(SEARCH("0.1 CM",'Model output'!V92)), ISNUMBER(SEARCH("less than 0.2 mm",'Model output'!V92)), ISNUMBER(SEARCH("less than 0.5 mm",'Model output'!V92)), ISNUMBER(SEARCH("very close",'Model output'!V92)), ISNUMBER(SEARCH("not involved",'Model output'!V92)), ISNUMBER(SEARCH("no involvement",'Model output'!V92)), ISNUMBER(SEARCH("abut",'Model output'!V92)), AND(ISNUMBER(SEARCH("No",'Model output'!V92)),NOT(ISNUMBER(SEARCH("noted",'Model output'!V92))),NOT(ISNUMBER(SEARCH("carcinoma",'Model output'!V92))))), "negative", "positive")</f>
        <v>negative</v>
      </c>
      <c r="AE93" s="30" t="str" cm="1">
        <f t="array" aca="1" ref="AE93" ca="1">IF(OR(AC93="positive",Z93="positive",AND(OR(ISNUMBER(SEARCH("Follicular carcinoma",N93)),ISNUMBER(SEARCH("Follicular thyroid carcinoma",N93))),V93="extensive"),AND(AND(ISNUMBER(J93),J93&gt;0),AND(ISNUMBER(M93),M93&gt;3)),OR(H93="positive",AH93=1)),"high",IF(OR(ISNUMBER(SEARCH("lateral",G93,1)),ISNUMBER(SEARCH("positive",Y93,1)),ISNUMBER(SEARCH("tall",O93,1)),ISNUMBER(SEARCH("hobnail",O93,1)),ISNUMBER(SEARCH("cribriform",O93,1)),ISNUMBER(SEARCH("diffuse",O93,1)),ISNUMBER(SEARCH("columnar",O93,1)),ISNUMBER(SEARCH("solid",O93,1)),ISNUMBER(SEARCH("tall",N93,1)),ISNUMBER(SEARCH("hobnail",N93,1)),ISNUMBER(SEARCH("cribriform",N93,1)),ISNUMBER(SEARCH("diffuse",N93,1)),ISNUMBER(SEARCH("columnar",N93,1)),ISNUMBER(SEARCH("solid",N93,1)),AND(ISNUMBER(SEARCH("papillary",N93,1)),S93="positive"),AND(ISNUMBER(J93),J93&gt;=5,M93=""),AND(AND(ISNUMBER(J93),J93&gt;=5),AND(ISNUMBER(M93),M93&gt;=1)),AND(ISNUMBER(SERACH("papillary",N93)),OR(Y93="positive",Z93="positive"), ISNUMBER(SEARCH("BRAF",AB93)))),"intermediate","low"))</f>
        <v>low</v>
      </c>
      <c r="AF93" s="31" t="str">
        <f t="shared" si="18"/>
        <v>1a</v>
      </c>
      <c r="AG93" s="31" t="str">
        <f t="shared" si="19"/>
        <v>0</v>
      </c>
      <c r="AH93" s="31" t="str">
        <f t="shared" si="22"/>
        <v>0</v>
      </c>
      <c r="AI93" s="36" t="str">
        <f t="shared" si="23"/>
        <v>I</v>
      </c>
      <c r="AJ93" s="30" t="s">
        <v>815</v>
      </c>
      <c r="AK93" s="37" t="s">
        <v>931</v>
      </c>
      <c r="AL93" s="37" t="s">
        <v>930</v>
      </c>
      <c r="AM93" s="37" t="s">
        <v>930</v>
      </c>
      <c r="AN93" s="31" t="s">
        <v>79</v>
      </c>
      <c r="AO93" s="30">
        <f t="shared" ca="1" si="24"/>
        <v>1</v>
      </c>
      <c r="AP93" s="37">
        <f t="shared" si="25"/>
        <v>1</v>
      </c>
      <c r="AQ93" s="37">
        <f t="shared" si="26"/>
        <v>1</v>
      </c>
      <c r="AR93" s="37">
        <f t="shared" si="27"/>
        <v>1</v>
      </c>
      <c r="AS93" s="36">
        <f t="shared" si="20"/>
        <v>1</v>
      </c>
    </row>
    <row r="94" spans="1:45">
      <c r="A94" t="str">
        <f>'Model output'!A93</f>
        <v>TCGA-DJ-A3UU</v>
      </c>
      <c r="B94" s="43">
        <v>49</v>
      </c>
      <c r="C94" s="1" t="str">
        <f>IF(OR(ISNUMBER(SEARCH("0",'Model output'!D93)), ISNUMBER(SEARCH("1",'Model output'!D93)), ISNUMBER(SEARCH("1a",'Model output'!D93)), ISNUMBER(SEARCH("1b",'Model output'!D93)), ISNUMBER(SEARCH("2",'Model output'!D93)), ISNUMBER(SEARCH("3",'Model output'!D93)), ISNUMBER(SEARCH("4a",'Model output'!D93)), ISNUMBER(SEARCH("4b",'Model output'!D93))), IF(ISNUMBER(SEARCH("pT",'Model output'!D93)),IF(OR(ISNUMBER(SEARCH("a",'Model output'!D93)),ISNUMBER(SEARCH("b",'Model output'!D93))),MID(SUBSTITUTE('Model output'!D93," ",""),SEARCH("pT",'Model output'!D93)+2,2),MID(SUBSTITUTE('Model output'!D93," ",""),SEARCH("pT",'Model output'!D93)+2,1)),IF(ISNUMBER(SEARCH("T",'Model output'!D93)),IF(OR(ISNUMBER(SEARCH("a",'Model output'!D93)),ISNUMBER(SEARCH("b",'Model output'!D93))),MID(SUBSTITUTE('Model output'!D93," ",""),SEARCH("T",'Model output'!D93)+1,2),MID(SUBSTITUTE('Model output'!D93," ",""),SEARCH("T",'Model output'!D93)+1,1)),SUBSTITUTE('Model output'!D93," ",""))),"")</f>
        <v>1</v>
      </c>
      <c r="D94" s="1" t="str">
        <f>IF(ISNUMBER(SEARCH("lymph node",'Model output'!E93)),"1", IF(AND('Model output'!E93&lt;&gt;"",ISNUMBER('Model output'!E93),'Model output'!E93&gt;0),"1",IF(OR(ISNUMBER(SEARCH("0",'Model output'!E93)), ISNUMBER(SEARCH("1",'Model output'!E93)), ISNUMBER(SEARCH("1a",'Model output'!E93)), ISNUMBER(SEARCH("1b",'Model output'!E93)), ISNUMBER(SEARCH("X",'Model output'!E93))), IF(ISNUMBER(SEARCH("pN",'Model output'!E93)),IF(OR(ISNUMBER(SEARCH("a",'Model output'!E93)),ISNUMBER(SEARCH("b",'Model output'!E93))),MID(SUBSTITUTE('Model output'!E93," ",""),SEARCH("pN",'Model output'!E93)+2,2),MID(SUBSTITUTE('Model output'!E93," ",""),SEARCH("pN",'Model output'!E93)+2,1)),IF(ISNUMBER(SEARCH("N",'Model output'!E93)),IF(OR(ISNUMBER(SEARCH("a",'Model output'!E93)),ISNUMBER(SEARCH("b",'Model output'!E93))),MID(SUBSTITUTE('Model output'!E93," ",""),SEARCH("N",'Model output'!E93)+1,2),MID(SUBSTITUTE('Model output'!E93," ",""),SEARCH("N",'Model output'!E93)+1,1)),SUBSTITUTE('Model output'!E93," ",""))),"")))</f>
        <v>0</v>
      </c>
      <c r="E94" s="1" t="str">
        <f>IF(OR(ISNUMBER(SEARCH("Not applicable",'Model output'!F93)), ISNUMBER(SEARCH("N/A",'Model output'!F93))),"0",IF(OR(ISNUMBER(SEARCH("0",'Model output'!F93)), ISNUMBER(SEARCH("1",'Model output'!F93)), ISNUMBER(SEARCH("X",'Model output'!F93))), IF(ISNUMBER(SEARCH("pM",'Model output'!F93)),MID(SUBSTITUTE('Model output'!F93," ",""),SEARCH("pM",'Model output'!F93)+2,1),IF(ISNUMBER(SEARCH("M",'Model output'!F93)),MID(SUBSTITUTE('Model output'!F93," ",""),SEARCH("M",'Model output'!F93)+1,1),SUBSTITUTE('Model output'!F93," ",""))),""))</f>
        <v/>
      </c>
      <c r="F94" t="str">
        <f t="shared" si="16"/>
        <v>negative</v>
      </c>
      <c r="G94" t="str">
        <f>IF(OR('Model output'!G93="",AND(ISNUMBER('Model output'!J93),'Model output'!J93&lt;1)),"",IF(OR(ISNUMBER(SEARCH("lateral",'Model output'!G93)),ISNUMBER(SEARCH("cervical",'Model output'!G93)),ISNUMBER(SEARCH("jugular",'Model output'!G93)),ISNUMBER(SEARCH("left neck",'Model output'!G93)),ISNUMBER(SEARCH("left anterior neck",'Model output'!G93)),ISNUMBER(SEARCH("left posterior neck",'Model output'!G93)),ISNUMBER(SEARCH("right neck",'Model output'!G93)),ISNUMBER(SEARCH("right anterior neck",'Model output'!G93)),ISNUMBER(SEARCH("right posterior neck",'Model output'!G93)),AND(ISNUMBER(SEARCH("level",'Model output'!G93)),OR(,ISNUMBER(SEARCH("II",'Model output'!G93)),ISNUMBER(SEARCH("two",'Model output'!G93)),ISNUMBER(SEARCH("2",'Model output'!G93)),ISNUMBER(SEARCH("III",'Model output'!G93)),ISNUMBER(SEARCH("three",'Model output'!G93)),ISNUMBER(SEARCH("3",'Model output'!G93)),ISNUMBER(SEARCH("IV",'Model output'!G93)),ISNUMBER(SEARCH("four",'Model output'!G93)),ISNUMBER(SEARCH("4",'Model output'!G93)),AND(ISNUMBER(SEARCH("V ",'Model output'!G93)),NOT(ISNUMBER(SEARCH("VI",'Model output'!G93)))),ISNUMBER(SEARCH("five",'Model output'!G93)),ISNUMBER(SEARCH("5",'Model output'!G93))))), "lateral", "central"))</f>
        <v/>
      </c>
      <c r="H94" t="str">
        <f>IF('Model output'!H93="","negative", IF('Model output'!H93=" ", "negative", IF(ISNUMBER(SEARCH("lymph node",'Model output'!H93)),"negative","positive")))</f>
        <v>negative</v>
      </c>
      <c r="I94">
        <f>IF('Model output'!I93="","",IF(ISNUMBER('Model output'!I93),'Model output'!I93,1))</f>
        <v>2</v>
      </c>
      <c r="J94">
        <f>IF('Model output'!J93="","",IF(AND(ISNUMBER('Model output'!J93),'Model output'!J93&lt;=I94),'Model output'!J93,IF(ISNUMBER(SEARCH("0/",'Model output'!J93)),0,1)))</f>
        <v>0</v>
      </c>
      <c r="K94" t="str" cm="1">
        <f t="array" ref="K94">IF(COUNT(FIND({0,1,2,3,4,5,6,7,8,9},'Model output'!K93))&gt;0,'Model output'!K93,"")</f>
        <v/>
      </c>
      <c r="L94" s="8" t="str">
        <f t="shared" si="21"/>
        <v/>
      </c>
      <c r="M94" t="str" cm="1">
        <f t="array" ref="M94">IF(L94="","",IF(ISNUMBER(SEARCH("cm",L94)),MAX(VALUE(SUBSTITUTE(_xlfn.FILTERXML("&lt;t&gt;&lt;s&gt;"&amp;SUBSTITUTE(L94,",","&lt;/s&gt;&lt;s&gt;")&amp;"&lt;/s&gt;&lt;/t&gt;","//s"),"cm",""))),MAX(VALUE(SUBSTITUTE(_xlfn.FILTERXML("&lt;t&gt;&lt;s&gt;"&amp;SUBSTITUTE(L94,",","&lt;/s&gt;&lt;s&gt;")&amp;"&lt;/s&gt;&lt;/t&gt;","//s"),"mm","")))/10))</f>
        <v/>
      </c>
      <c r="N94" t="str">
        <f>IF('Model output'!L93="","",'Model output'!L93)</f>
        <v>Papillary</v>
      </c>
      <c r="O94" t="str">
        <f>IF('Model output'!M93="","",'Model output'!M93)</f>
        <v>classical</v>
      </c>
      <c r="P94" t="str">
        <f>IF('Model output'!N93="","",'Model output'!N93)</f>
        <v>1.1 cm</v>
      </c>
      <c r="Q94" t="str">
        <f t="shared" si="17"/>
        <v>1.1cm</v>
      </c>
      <c r="R94" cm="1">
        <f t="array" ref="R94">IF(Q94="","",IF(ISNUMBER(SEARCH("cm",Q94)),MAX(VALUE(SUBSTITUTE(_xlfn.FILTERXML("&lt;t&gt;&lt;s&gt;"&amp;SUBSTITUTE(Q94,",","&lt;/s&gt;&lt;s&gt;")&amp;"&lt;/s&gt;&lt;/t&gt;","//s"),"cm",""))),IF(ISNUMBER(SEARCH("mm",Q94)), MAX(VALUE(SUBSTITUTE(_xlfn.FILTERXML("&lt;t&gt;&lt;s&gt;"&amp;SUBSTITUTE(Q94,",","&lt;/s&gt;&lt;s&gt;")&amp;"&lt;/s&gt;&lt;/t&gt;","//s"),"mm","")))/10, MAX(VALUE(_xlfn.FILTERXML("&lt;t&gt;&lt;s&gt;"&amp;SUBSTITUTE(Q94,",","&lt;/s&gt;&lt;s&gt;")&amp;"&lt;/s&gt;&lt;/t&gt;","//s"))))))</f>
        <v>1.1000000000000001</v>
      </c>
      <c r="S94" t="str">
        <f>IF(OR('Model output'!P93="",ISNUMBER(SEARCH("Not identified", 'Model output'!P93)),ISNUMBER(SEARCH("Absent",'Model output'!P93)),AND(ISNUMBER(SEARCH("No",'Model output'!P93)),NOT(ISNUMBER(SEARCH("diagnostic",'Model output'!P93)))),ISNUMBER(SEARCH("Negative",'Model output'!P93))),"negative","positive")</f>
        <v>negative</v>
      </c>
      <c r="T94">
        <f>IF('Model output'!O93="","",'Model output'!O93)</f>
        <v>2</v>
      </c>
      <c r="U94" t="str">
        <f>IF('Model output'!Q93&lt;&gt;"",'Model output'!Q93,IF('Classification result'!S94="positive",IF(ISNUMBER(SEARCH("single",'Model output'!P93)),1,IF(OR(ISNUMBER(SEARCH("&lt;4",'Model output'!P93)),ISNUMBER(SEARCH("&lt; 4",'Model output'!P93)),ISNUMBER(SEARCH("less than 4",'Model output'!P93))),"&lt;4",IF(OR(ISNUMBER(SEARCH("&gt;4",'Model output'!P93)),ISNUMBER(SEARCH("&gt; 4",'Model output'!P93)),ISNUMBER(SEARCH("4 or more",'Model output'!P93))),"&gt;4",""))),""))</f>
        <v/>
      </c>
      <c r="V94" t="str">
        <f>IF(S94="negative","",IF(OR(ISNUMBER(SEARCH("Focal",'Model output'!P93)),'Classification result'!U94&lt;4,ISNUMBER(SEARCH("Focal",'Classification result'!U94)),ISNUMBER(SEARCH("&lt;4",'Classification result'!U94)),ISNUMBER(SEARCH("&lt; 4",'Classification result'!U94))),"minimal", IF(OR(ISNUMBER(SEARCH("Extensive",'Model output'!P93)),ISNUMBER(SEARCH("Extensive",'Classification result'!U94)),ISNUMBER(SEARCH("&gt;4",'Classification result'!U94)),ISNUMBER(SEARCH("&gt; 4",'Classification result'!U94)),ISNUMBER(SEARCH("4 or more",'Classification result'!U94))),"extensive","")))</f>
        <v/>
      </c>
      <c r="W94" t="str">
        <f>IF(OR('Model output'!R93="",ISNUMBER(SEARCH("Not identified", 'Model output'!R93)),ISNUMBER(SEARCH("Absent",'Model output'!R93)),ISNUMBER(SEARCH("No",'Model output'!R93)),ISNUMBER(SEARCH("Negative",'Model output'!R93)),ISNUMBER(SEARCH("None seen",'Model output'!R93)),ISNUMBER(SEARCH("Free",'Model output'!R93)),ISNUMBER(SEARCH("Cannot be assessed",'Model output'!R93))),"negative","positive")</f>
        <v>negative</v>
      </c>
      <c r="X94" s="15" t="str">
        <f>IF('Model output'!S93="","",'Model output'!S93)</f>
        <v>Invades the extrathyroidal fibroadipose tissue</v>
      </c>
      <c r="Y94" t="str">
        <f>IF(OR('Model output'!S93="",ISNUMBER(SEARCH("Absent",'Model output'!S93)),ISNUMBER(SEARCH("Not identified",'Model output'!S93)),AND(ISNUMBER(SEARCH("No",'Model output'!S93)),NOT(ISNUMBER(SEARCH("carcinoma",'Model output'!S93)))),ISNUMBER(SEARCH("no extension",'Model output'!S93)),ISNUMBER(SEARCH("negative",'Model output'!S93))),"negative",IF(Z94="positive","gETE", "positive"))</f>
        <v>positive</v>
      </c>
      <c r="Z94" t="str">
        <f>IF(OR('Model output'!S93="",ISNUMBER(SEARCH("Absent",'Model output'!S93)),ISNUMBER(SEARCH("Not identified",'Model output'!S93)),ISNUMBER(SEARCH("No",'Model output'!S93)),ISNUMBER(SEARCH("Minimal",'Model output'!S93)),ISNUMBER(SEARCH("negative",'Model output'!S93))),"negative",IF(OR(ISNUMBER(SEARCH("extensive",X94)),ISNUMBER(SEARCH("skeletal muscle",X94)),ISNUMBER(SEARCH("larynx",X94)),ISNUMBER(SEARCH("trachea",X94)),ISNUMBER(SEARCH("esophagus",X94)),ISNUMBER(SEARCH("recurrent laryngeal nerve",X94))),"positive","negative"))</f>
        <v>negative</v>
      </c>
      <c r="AA94" t="str">
        <f>IF('Model output'!T93="","",IF('Model output'!T93="Not mentioned", "No", "Yes"))</f>
        <v/>
      </c>
      <c r="AB94" t="str">
        <f>IF(AA94&lt;&gt;"Yes","",IF(OR('Model output'!U93="",ISNUMBER(SEARCH("Not identified",'Model output'!U93))),"",'Model output'!U93))</f>
        <v/>
      </c>
      <c r="AC94" s="9" t="str">
        <f>IF(OR('Model output'!V93="", AND(ISERROR(SEARCH("Positive",'Model output'!V93)), ISNUMBER(SEARCH("Negative",'Model output'!V93))), ISNUMBER(SEARCH("Uninvolved",'Model output'!V93)), ISNUMBER(SEARCH("Free",'Model output'!V93)), ISNUMBER(SEARCH("1 mm",'Model output'!V93)), ISNUMBER(SEARCH("1.0 mm",'Model output'!V93)), ISNUMBER(SEARCH("0.01 cm",'Model output'!V93)), ISNUMBER(SEARCH("0.1 CM",'Model output'!V93)), ISNUMBER(SEARCH("less than 0.2 mm",'Model output'!V93)), ISNUMBER(SEARCH("less than 0.5 mm",'Model output'!V93)), ISNUMBER(SEARCH("very close",'Model output'!V93)), ISNUMBER(SEARCH("not involved",'Model output'!V93)), ISNUMBER(SEARCH("no involvement",'Model output'!V93)), ISNUMBER(SEARCH("abut",'Model output'!V93)), AND(ISNUMBER(SEARCH("No",'Model output'!V93)),NOT(ISNUMBER(SEARCH("noted",'Model output'!V93))),NOT(ISNUMBER(SEARCH("carcinoma",'Model output'!V93))))), "negative", "positive")</f>
        <v>positive</v>
      </c>
      <c r="AE94" s="30" t="str" cm="1">
        <f t="array" ref="AE94">IF(OR(AC94="positive",Z94="positive",AND(OR(ISNUMBER(SEARCH("Follicular carcinoma",N94)),ISNUMBER(SEARCH("Follicular thyroid carcinoma",N94))),V94="extensive"),AND(AND(ISNUMBER(J94),J94&gt;0),AND(ISNUMBER(M94),M94&gt;3)),OR(H94="positive",AH94=1)),"high",IF(OR(ISNUMBER(SEARCH("lateral",G94,1)),ISNUMBER(SEARCH("positive",Y94,1)),ISNUMBER(SEARCH("tall",O94,1)),ISNUMBER(SEARCH("hobnail",O94,1)),ISNUMBER(SEARCH("cribriform",O94,1)),ISNUMBER(SEARCH("diffuse",O94,1)),ISNUMBER(SEARCH("columnar",O94,1)),ISNUMBER(SEARCH("solid",O94,1)),ISNUMBER(SEARCH("tall",N94,1)),ISNUMBER(SEARCH("hobnail",N94,1)),ISNUMBER(SEARCH("cribriform",N94,1)),ISNUMBER(SEARCH("diffuse",N94,1)),ISNUMBER(SEARCH("columnar",N94,1)),ISNUMBER(SEARCH("solid",N94,1)),AND(ISNUMBER(SEARCH("papillary",N94,1)),S94="positive"),AND(ISNUMBER(J94),J94&gt;=5,M94=""),AND(AND(ISNUMBER(J94),J94&gt;=5),AND(ISNUMBER(M94),M94&gt;=1)),AND(ISNUMBER(SERACH("papillary",N94)),OR(Y94="positive",Z94="positive"), ISNUMBER(SEARCH("BRAF",AB94)))),"intermediate","low"))</f>
        <v>high</v>
      </c>
      <c r="AF94" s="31" t="str">
        <f t="shared" si="18"/>
        <v>1b</v>
      </c>
      <c r="AG94" s="31" t="str">
        <f t="shared" si="19"/>
        <v>0</v>
      </c>
      <c r="AH94" s="31" t="str">
        <f t="shared" si="22"/>
        <v>0</v>
      </c>
      <c r="AI94" s="36" t="str">
        <f t="shared" si="23"/>
        <v>I</v>
      </c>
      <c r="AJ94" s="30" t="s">
        <v>814</v>
      </c>
      <c r="AK94" s="37" t="s">
        <v>926</v>
      </c>
      <c r="AL94" s="37" t="s">
        <v>927</v>
      </c>
      <c r="AM94" s="37" t="s">
        <v>930</v>
      </c>
      <c r="AN94" s="31" t="s">
        <v>79</v>
      </c>
      <c r="AO94" s="30">
        <f t="shared" si="24"/>
        <v>1</v>
      </c>
      <c r="AP94" s="37">
        <f t="shared" si="25"/>
        <v>1</v>
      </c>
      <c r="AQ94" s="37">
        <f t="shared" si="26"/>
        <v>1</v>
      </c>
      <c r="AR94" s="37">
        <f t="shared" si="27"/>
        <v>1</v>
      </c>
      <c r="AS94" s="36">
        <f t="shared" si="20"/>
        <v>1</v>
      </c>
    </row>
    <row r="95" spans="1:45">
      <c r="A95" t="str">
        <f>'Model output'!A94</f>
        <v>TCGA-DJ-A3UV</v>
      </c>
      <c r="B95" s="43">
        <v>18</v>
      </c>
      <c r="C95" s="1" t="str">
        <f>IF(OR(ISNUMBER(SEARCH("0",'Model output'!D94)), ISNUMBER(SEARCH("1",'Model output'!D94)), ISNUMBER(SEARCH("1a",'Model output'!D94)), ISNUMBER(SEARCH("1b",'Model output'!D94)), ISNUMBER(SEARCH("2",'Model output'!D94)), ISNUMBER(SEARCH("3",'Model output'!D94)), ISNUMBER(SEARCH("4a",'Model output'!D94)), ISNUMBER(SEARCH("4b",'Model output'!D94))), IF(ISNUMBER(SEARCH("pT",'Model output'!D94)),IF(OR(ISNUMBER(SEARCH("a",'Model output'!D94)),ISNUMBER(SEARCH("b",'Model output'!D94))),MID(SUBSTITUTE('Model output'!D94," ",""),SEARCH("pT",'Model output'!D94)+2,2),MID(SUBSTITUTE('Model output'!D94," ",""),SEARCH("pT",'Model output'!D94)+2,1)),IF(ISNUMBER(SEARCH("T",'Model output'!D94)),IF(OR(ISNUMBER(SEARCH("a",'Model output'!D94)),ISNUMBER(SEARCH("b",'Model output'!D94))),MID(SUBSTITUTE('Model output'!D94," ",""),SEARCH("T",'Model output'!D94)+1,2),MID(SUBSTITUTE('Model output'!D94," ",""),SEARCH("T",'Model output'!D94)+1,1)),SUBSTITUTE('Model output'!D94," ",""))),"")</f>
        <v>1</v>
      </c>
      <c r="D95" s="1" t="str">
        <f>IF(ISNUMBER(SEARCH("lymph node",'Model output'!E94)),"1", IF(AND('Model output'!E94&lt;&gt;"",ISNUMBER('Model output'!E94),'Model output'!E94&gt;0),"1",IF(OR(ISNUMBER(SEARCH("0",'Model output'!E94)), ISNUMBER(SEARCH("1",'Model output'!E94)), ISNUMBER(SEARCH("1a",'Model output'!E94)), ISNUMBER(SEARCH("1b",'Model output'!E94)), ISNUMBER(SEARCH("X",'Model output'!E94))), IF(ISNUMBER(SEARCH("pN",'Model output'!E94)),IF(OR(ISNUMBER(SEARCH("a",'Model output'!E94)),ISNUMBER(SEARCH("b",'Model output'!E94))),MID(SUBSTITUTE('Model output'!E94," ",""),SEARCH("pN",'Model output'!E94)+2,2),MID(SUBSTITUTE('Model output'!E94," ",""),SEARCH("pN",'Model output'!E94)+2,1)),IF(ISNUMBER(SEARCH("N",'Model output'!E94)),IF(OR(ISNUMBER(SEARCH("a",'Model output'!E94)),ISNUMBER(SEARCH("b",'Model output'!E94))),MID(SUBSTITUTE('Model output'!E94," ",""),SEARCH("N",'Model output'!E94)+1,2),MID(SUBSTITUTE('Model output'!E94," ",""),SEARCH("N",'Model output'!E94)+1,1)),SUBSTITUTE('Model output'!E94," ",""))),"")))</f>
        <v>X</v>
      </c>
      <c r="E95" s="1" t="str">
        <f>IF(OR(ISNUMBER(SEARCH("Not applicable",'Model output'!F94)), ISNUMBER(SEARCH("N/A",'Model output'!F94))),"0",IF(OR(ISNUMBER(SEARCH("0",'Model output'!F94)), ISNUMBER(SEARCH("1",'Model output'!F94)), ISNUMBER(SEARCH("X",'Model output'!F94))), IF(ISNUMBER(SEARCH("pM",'Model output'!F94)),MID(SUBSTITUTE('Model output'!F94," ",""),SEARCH("pM",'Model output'!F94)+2,1),IF(ISNUMBER(SEARCH("M",'Model output'!F94)),MID(SUBSTITUTE('Model output'!F94," ",""),SEARCH("M",'Model output'!F94)+1,1),SUBSTITUTE('Model output'!F94," ",""))),""))</f>
        <v/>
      </c>
      <c r="F95" t="str">
        <f t="shared" si="16"/>
        <v>negative</v>
      </c>
      <c r="G95" t="str">
        <f>IF(OR('Model output'!G94="",AND(ISNUMBER('Model output'!J94),'Model output'!J94&lt;1)),"",IF(OR(ISNUMBER(SEARCH("lateral",'Model output'!G94)),ISNUMBER(SEARCH("cervical",'Model output'!G94)),ISNUMBER(SEARCH("jugular",'Model output'!G94)),ISNUMBER(SEARCH("left neck",'Model output'!G94)),ISNUMBER(SEARCH("left anterior neck",'Model output'!G94)),ISNUMBER(SEARCH("left posterior neck",'Model output'!G94)),ISNUMBER(SEARCH("right neck",'Model output'!G94)),ISNUMBER(SEARCH("right anterior neck",'Model output'!G94)),ISNUMBER(SEARCH("right posterior neck",'Model output'!G94)),AND(ISNUMBER(SEARCH("level",'Model output'!G94)),OR(,ISNUMBER(SEARCH("II",'Model output'!G94)),ISNUMBER(SEARCH("two",'Model output'!G94)),ISNUMBER(SEARCH("2",'Model output'!G94)),ISNUMBER(SEARCH("III",'Model output'!G94)),ISNUMBER(SEARCH("three",'Model output'!G94)),ISNUMBER(SEARCH("3",'Model output'!G94)),ISNUMBER(SEARCH("IV",'Model output'!G94)),ISNUMBER(SEARCH("four",'Model output'!G94)),ISNUMBER(SEARCH("4",'Model output'!G94)),AND(ISNUMBER(SEARCH("V ",'Model output'!G94)),NOT(ISNUMBER(SEARCH("VI",'Model output'!G94)))),ISNUMBER(SEARCH("five",'Model output'!G94)),ISNUMBER(SEARCH("5",'Model output'!G94))))), "lateral", "central"))</f>
        <v/>
      </c>
      <c r="H95" t="str">
        <f>IF('Model output'!H94="","negative", IF('Model output'!H94=" ", "negative", IF(ISNUMBER(SEARCH("lymph node",'Model output'!H94)),"negative","positive")))</f>
        <v>negative</v>
      </c>
      <c r="I95">
        <f>IF('Model output'!I94="","",IF(ISNUMBER('Model output'!I94),'Model output'!I94,1))</f>
        <v>1</v>
      </c>
      <c r="J95">
        <f>IF('Model output'!J94="","",IF(AND(ISNUMBER('Model output'!J94),'Model output'!J94&lt;=I95),'Model output'!J94,IF(ISNUMBER(SEARCH("0/",'Model output'!J94)),0,1)))</f>
        <v>0</v>
      </c>
      <c r="K95" t="str" cm="1">
        <f t="array" ref="K95">IF(COUNT(FIND({0,1,2,3,4,5,6,7,8,9},'Model output'!K94))&gt;0,'Model output'!K94,"")</f>
        <v/>
      </c>
      <c r="L95" s="8" t="str">
        <f t="shared" si="21"/>
        <v/>
      </c>
      <c r="M95" t="str" cm="1">
        <f t="array" ref="M95">IF(L95="","",IF(ISNUMBER(SEARCH("cm",L95)),MAX(VALUE(SUBSTITUTE(_xlfn.FILTERXML("&lt;t&gt;&lt;s&gt;"&amp;SUBSTITUTE(L95,",","&lt;/s&gt;&lt;s&gt;")&amp;"&lt;/s&gt;&lt;/t&gt;","//s"),"cm",""))),MAX(VALUE(SUBSTITUTE(_xlfn.FILTERXML("&lt;t&gt;&lt;s&gt;"&amp;SUBSTITUTE(L95,",","&lt;/s&gt;&lt;s&gt;")&amp;"&lt;/s&gt;&lt;/t&gt;","//s"),"mm","")))/10))</f>
        <v/>
      </c>
      <c r="N95" t="str">
        <f>IF('Model output'!L94="","",'Model output'!L94)</f>
        <v>Papillary</v>
      </c>
      <c r="O95" t="str">
        <f>IF('Model output'!M94="","",'Model output'!M94)</f>
        <v>classical</v>
      </c>
      <c r="P95" t="str">
        <f>IF('Model output'!N94="","",'Model output'!N94)</f>
        <v>1.0 cm</v>
      </c>
      <c r="Q95" t="str">
        <f t="shared" si="17"/>
        <v>1.0cm</v>
      </c>
      <c r="R95" cm="1">
        <f t="array" ref="R95">IF(Q95="","",IF(ISNUMBER(SEARCH("cm",Q95)),MAX(VALUE(SUBSTITUTE(_xlfn.FILTERXML("&lt;t&gt;&lt;s&gt;"&amp;SUBSTITUTE(Q95,",","&lt;/s&gt;&lt;s&gt;")&amp;"&lt;/s&gt;&lt;/t&gt;","//s"),"cm",""))),IF(ISNUMBER(SEARCH("mm",Q95)), MAX(VALUE(SUBSTITUTE(_xlfn.FILTERXML("&lt;t&gt;&lt;s&gt;"&amp;SUBSTITUTE(Q95,",","&lt;/s&gt;&lt;s&gt;")&amp;"&lt;/s&gt;&lt;/t&gt;","//s"),"mm","")))/10, MAX(VALUE(_xlfn.FILTERXML("&lt;t&gt;&lt;s&gt;"&amp;SUBSTITUTE(Q95,",","&lt;/s&gt;&lt;s&gt;")&amp;"&lt;/s&gt;&lt;/t&gt;","//s"))))))</f>
        <v>1</v>
      </c>
      <c r="S95" t="str">
        <f>IF(OR('Model output'!P94="",ISNUMBER(SEARCH("Not identified", 'Model output'!P94)),ISNUMBER(SEARCH("Absent",'Model output'!P94)),AND(ISNUMBER(SEARCH("No",'Model output'!P94)),NOT(ISNUMBER(SEARCH("diagnostic",'Model output'!P94)))),ISNUMBER(SEARCH("Negative",'Model output'!P94))),"negative","positive")</f>
        <v>positive</v>
      </c>
      <c r="T95">
        <f>IF('Model output'!O94="","",'Model output'!O94)</f>
        <v>1</v>
      </c>
      <c r="U95" t="str">
        <f>IF('Model output'!Q94&lt;&gt;"",'Model output'!Q94,IF('Classification result'!S95="positive",IF(ISNUMBER(SEARCH("single",'Model output'!P94)),1,IF(OR(ISNUMBER(SEARCH("&lt;4",'Model output'!P94)),ISNUMBER(SEARCH("&lt; 4",'Model output'!P94)),ISNUMBER(SEARCH("less than 4",'Model output'!P94))),"&lt;4",IF(OR(ISNUMBER(SEARCH("&gt;4",'Model output'!P94)),ISNUMBER(SEARCH("&gt; 4",'Model output'!P94)),ISNUMBER(SEARCH("4 or more",'Model output'!P94))),"&gt;4",""))),""))</f>
        <v>One focus of vascular invasion is noted</v>
      </c>
      <c r="V95" t="str">
        <f>IF(S95="negative","",IF(OR(ISNUMBER(SEARCH("Focal",'Model output'!P94)),'Classification result'!U95&lt;4,ISNUMBER(SEARCH("Focal",'Classification result'!U95)),ISNUMBER(SEARCH("&lt;4",'Classification result'!U95)),ISNUMBER(SEARCH("&lt; 4",'Classification result'!U95))),"minimal", IF(OR(ISNUMBER(SEARCH("Extensive",'Model output'!P94)),ISNUMBER(SEARCH("Extensive",'Classification result'!U95)),ISNUMBER(SEARCH("&gt;4",'Classification result'!U95)),ISNUMBER(SEARCH("&gt; 4",'Classification result'!U95)),ISNUMBER(SEARCH("4 or more",'Classification result'!U95))),"extensive","")))</f>
        <v>minimal</v>
      </c>
      <c r="W95" t="str">
        <f>IF(OR('Model output'!R94="",ISNUMBER(SEARCH("Not identified", 'Model output'!R94)),ISNUMBER(SEARCH("Absent",'Model output'!R94)),ISNUMBER(SEARCH("No",'Model output'!R94)),ISNUMBER(SEARCH("Negative",'Model output'!R94)),ISNUMBER(SEARCH("None seen",'Model output'!R94)),ISNUMBER(SEARCH("Free",'Model output'!R94)),ISNUMBER(SEARCH("Cannot be assessed",'Model output'!R94))),"negative","positive")</f>
        <v>negative</v>
      </c>
      <c r="X95" s="15" t="str">
        <f>IF('Model output'!S94="","",'Model output'!S94)</f>
        <v/>
      </c>
      <c r="Y95" t="str">
        <f>IF(OR('Model output'!S94="",ISNUMBER(SEARCH("Absent",'Model output'!S94)),ISNUMBER(SEARCH("Not identified",'Model output'!S94)),AND(ISNUMBER(SEARCH("No",'Model output'!S94)),NOT(ISNUMBER(SEARCH("carcinoma",'Model output'!S94)))),ISNUMBER(SEARCH("no extension",'Model output'!S94)),ISNUMBER(SEARCH("negative",'Model output'!S94))),"negative",IF(Z95="positive","gETE", "positive"))</f>
        <v>negative</v>
      </c>
      <c r="Z95" t="str">
        <f>IF(OR('Model output'!S94="",ISNUMBER(SEARCH("Absent",'Model output'!S94)),ISNUMBER(SEARCH("Not identified",'Model output'!S94)),ISNUMBER(SEARCH("No",'Model output'!S94)),ISNUMBER(SEARCH("Minimal",'Model output'!S94)),ISNUMBER(SEARCH("negative",'Model output'!S94))),"negative",IF(OR(ISNUMBER(SEARCH("extensive",X95)),ISNUMBER(SEARCH("skeletal muscle",X95)),ISNUMBER(SEARCH("larynx",X95)),ISNUMBER(SEARCH("trachea",X95)),ISNUMBER(SEARCH("esophagus",X95)),ISNUMBER(SEARCH("recurrent laryngeal nerve",X95))),"positive","negative"))</f>
        <v>negative</v>
      </c>
      <c r="AA95" t="str">
        <f>IF('Model output'!T94="","",IF('Model output'!T94="Not mentioned", "No", "Yes"))</f>
        <v/>
      </c>
      <c r="AB95" t="str">
        <f>IF(AA95&lt;&gt;"Yes","",IF(OR('Model output'!U94="",ISNUMBER(SEARCH("Not identified",'Model output'!U94))),"",'Model output'!U94))</f>
        <v/>
      </c>
      <c r="AC95" s="9" t="str">
        <f>IF(OR('Model output'!V94="", AND(ISERROR(SEARCH("Positive",'Model output'!V94)), ISNUMBER(SEARCH("Negative",'Model output'!V94))), ISNUMBER(SEARCH("Uninvolved",'Model output'!V94)), ISNUMBER(SEARCH("Free",'Model output'!V94)), ISNUMBER(SEARCH("1 mm",'Model output'!V94)), ISNUMBER(SEARCH("1.0 mm",'Model output'!V94)), ISNUMBER(SEARCH("0.01 cm",'Model output'!V94)), ISNUMBER(SEARCH("0.1 CM",'Model output'!V94)), ISNUMBER(SEARCH("less than 0.2 mm",'Model output'!V94)), ISNUMBER(SEARCH("less than 0.5 mm",'Model output'!V94)), ISNUMBER(SEARCH("very close",'Model output'!V94)), ISNUMBER(SEARCH("not involved",'Model output'!V94)), ISNUMBER(SEARCH("no involvement",'Model output'!V94)), ISNUMBER(SEARCH("abut",'Model output'!V94)), AND(ISNUMBER(SEARCH("No",'Model output'!V94)),NOT(ISNUMBER(SEARCH("noted",'Model output'!V94))),NOT(ISNUMBER(SEARCH("carcinoma",'Model output'!V94))))), "negative", "positive")</f>
        <v>negative</v>
      </c>
      <c r="AE95" s="30" t="str" cm="1">
        <f t="array" aca="1" ref="AE95" ca="1">IF(OR(AC95="positive",Z95="positive",AND(OR(ISNUMBER(SEARCH("Follicular carcinoma",N95)),ISNUMBER(SEARCH("Follicular thyroid carcinoma",N95))),V95="extensive"),AND(AND(ISNUMBER(J95),J95&gt;0),AND(ISNUMBER(M95),M95&gt;3)),OR(H95="positive",AH95=1)),"high",IF(OR(ISNUMBER(SEARCH("lateral",G95,1)),ISNUMBER(SEARCH("positive",Y95,1)),ISNUMBER(SEARCH("tall",O95,1)),ISNUMBER(SEARCH("hobnail",O95,1)),ISNUMBER(SEARCH("cribriform",O95,1)),ISNUMBER(SEARCH("diffuse",O95,1)),ISNUMBER(SEARCH("columnar",O95,1)),ISNUMBER(SEARCH("solid",O95,1)),ISNUMBER(SEARCH("tall",N95,1)),ISNUMBER(SEARCH("hobnail",N95,1)),ISNUMBER(SEARCH("cribriform",N95,1)),ISNUMBER(SEARCH("diffuse",N95,1)),ISNUMBER(SEARCH("columnar",N95,1)),ISNUMBER(SEARCH("solid",N95,1)),AND(ISNUMBER(SEARCH("papillary",N95,1)),S95="positive"),AND(ISNUMBER(J95),J95&gt;=5,M95=""),AND(AND(ISNUMBER(J95),J95&gt;=5),AND(ISNUMBER(M95),M95&gt;=1)),AND(ISNUMBER(SERACH("papillary",N95)),OR(Y95="positive",Z95="positive"), ISNUMBER(SEARCH("BRAF",AB95)))),"intermediate","low"))</f>
        <v>intermediate</v>
      </c>
      <c r="AF95" s="31" t="str">
        <f t="shared" si="18"/>
        <v>1a</v>
      </c>
      <c r="AG95" s="31" t="str">
        <f t="shared" si="19"/>
        <v>0</v>
      </c>
      <c r="AH95" s="31" t="str">
        <f t="shared" si="22"/>
        <v>0</v>
      </c>
      <c r="AI95" s="36" t="str">
        <f t="shared" si="23"/>
        <v>I</v>
      </c>
      <c r="AJ95" s="30" t="s">
        <v>816</v>
      </c>
      <c r="AK95" s="37" t="s">
        <v>931</v>
      </c>
      <c r="AL95" s="37" t="s">
        <v>927</v>
      </c>
      <c r="AM95" s="37" t="s">
        <v>930</v>
      </c>
      <c r="AN95" s="31" t="s">
        <v>79</v>
      </c>
      <c r="AO95" s="30">
        <f t="shared" ca="1" si="24"/>
        <v>1</v>
      </c>
      <c r="AP95" s="37">
        <f t="shared" si="25"/>
        <v>1</v>
      </c>
      <c r="AQ95" s="37">
        <f t="shared" si="26"/>
        <v>1</v>
      </c>
      <c r="AR95" s="37">
        <f t="shared" si="27"/>
        <v>1</v>
      </c>
      <c r="AS95" s="36">
        <f t="shared" si="20"/>
        <v>1</v>
      </c>
    </row>
    <row r="96" spans="1:45">
      <c r="A96" t="str">
        <f>'Model output'!A95</f>
        <v>TCGA-DJ-A3UX</v>
      </c>
      <c r="B96" s="43">
        <v>46</v>
      </c>
      <c r="C96" s="1" t="str">
        <f>IF(OR(ISNUMBER(SEARCH("0",'Model output'!D95)), ISNUMBER(SEARCH("1",'Model output'!D95)), ISNUMBER(SEARCH("1a",'Model output'!D95)), ISNUMBER(SEARCH("1b",'Model output'!D95)), ISNUMBER(SEARCH("2",'Model output'!D95)), ISNUMBER(SEARCH("3",'Model output'!D95)), ISNUMBER(SEARCH("4a",'Model output'!D95)), ISNUMBER(SEARCH("4b",'Model output'!D95))), IF(ISNUMBER(SEARCH("pT",'Model output'!D95)),IF(OR(ISNUMBER(SEARCH("a",'Model output'!D95)),ISNUMBER(SEARCH("b",'Model output'!D95))),MID(SUBSTITUTE('Model output'!D95," ",""),SEARCH("pT",'Model output'!D95)+2,2),MID(SUBSTITUTE('Model output'!D95," ",""),SEARCH("pT",'Model output'!D95)+2,1)),IF(ISNUMBER(SEARCH("T",'Model output'!D95)),IF(OR(ISNUMBER(SEARCH("a",'Model output'!D95)),ISNUMBER(SEARCH("b",'Model output'!D95))),MID(SUBSTITUTE('Model output'!D95," ",""),SEARCH("T",'Model output'!D95)+1,2),MID(SUBSTITUTE('Model output'!D95," ",""),SEARCH("T",'Model output'!D95)+1,1)),SUBSTITUTE('Model output'!D95," ",""))),"")</f>
        <v/>
      </c>
      <c r="D96" s="1" t="str">
        <f>IF(ISNUMBER(SEARCH("lymph node",'Model output'!E95)),"1", IF(AND('Model output'!E95&lt;&gt;"",ISNUMBER('Model output'!E95),'Model output'!E95&gt;0),"1",IF(OR(ISNUMBER(SEARCH("0",'Model output'!E95)), ISNUMBER(SEARCH("1",'Model output'!E95)), ISNUMBER(SEARCH("1a",'Model output'!E95)), ISNUMBER(SEARCH("1b",'Model output'!E95)), ISNUMBER(SEARCH("X",'Model output'!E95))), IF(ISNUMBER(SEARCH("pN",'Model output'!E95)),IF(OR(ISNUMBER(SEARCH("a",'Model output'!E95)),ISNUMBER(SEARCH("b",'Model output'!E95))),MID(SUBSTITUTE('Model output'!E95," ",""),SEARCH("pN",'Model output'!E95)+2,2),MID(SUBSTITUTE('Model output'!E95," ",""),SEARCH("pN",'Model output'!E95)+2,1)),IF(ISNUMBER(SEARCH("N",'Model output'!E95)),IF(OR(ISNUMBER(SEARCH("a",'Model output'!E95)),ISNUMBER(SEARCH("b",'Model output'!E95))),MID(SUBSTITUTE('Model output'!E95," ",""),SEARCH("N",'Model output'!E95)+1,2),MID(SUBSTITUTE('Model output'!E95," ",""),SEARCH("N",'Model output'!E95)+1,1)),SUBSTITUTE('Model output'!E95," ",""))),"")))</f>
        <v>0</v>
      </c>
      <c r="E96" s="1" t="str">
        <f>IF(OR(ISNUMBER(SEARCH("Not applicable",'Model output'!F95)), ISNUMBER(SEARCH("N/A",'Model output'!F95))),"0",IF(OR(ISNUMBER(SEARCH("0",'Model output'!F95)), ISNUMBER(SEARCH("1",'Model output'!F95)), ISNUMBER(SEARCH("X",'Model output'!F95))), IF(ISNUMBER(SEARCH("pM",'Model output'!F95)),MID(SUBSTITUTE('Model output'!F95," ",""),SEARCH("pM",'Model output'!F95)+2,1),IF(ISNUMBER(SEARCH("M",'Model output'!F95)),MID(SUBSTITUTE('Model output'!F95," ",""),SEARCH("M",'Model output'!F95)+1,1),SUBSTITUTE('Model output'!F95," ",""))),""))</f>
        <v>0</v>
      </c>
      <c r="F96" t="str">
        <f t="shared" si="16"/>
        <v>negative</v>
      </c>
      <c r="G96" t="str">
        <f>IF(OR('Model output'!G95="",AND(ISNUMBER('Model output'!J95),'Model output'!J95&lt;1)),"",IF(OR(ISNUMBER(SEARCH("lateral",'Model output'!G95)),ISNUMBER(SEARCH("cervical",'Model output'!G95)),ISNUMBER(SEARCH("jugular",'Model output'!G95)),ISNUMBER(SEARCH("left neck",'Model output'!G95)),ISNUMBER(SEARCH("left anterior neck",'Model output'!G95)),ISNUMBER(SEARCH("left posterior neck",'Model output'!G95)),ISNUMBER(SEARCH("right neck",'Model output'!G95)),ISNUMBER(SEARCH("right anterior neck",'Model output'!G95)),ISNUMBER(SEARCH("right posterior neck",'Model output'!G95)),AND(ISNUMBER(SEARCH("level",'Model output'!G95)),OR(,ISNUMBER(SEARCH("II",'Model output'!G95)),ISNUMBER(SEARCH("two",'Model output'!G95)),ISNUMBER(SEARCH("2",'Model output'!G95)),ISNUMBER(SEARCH("III",'Model output'!G95)),ISNUMBER(SEARCH("three",'Model output'!G95)),ISNUMBER(SEARCH("3",'Model output'!G95)),ISNUMBER(SEARCH("IV",'Model output'!G95)),ISNUMBER(SEARCH("four",'Model output'!G95)),ISNUMBER(SEARCH("4",'Model output'!G95)),AND(ISNUMBER(SEARCH("V ",'Model output'!G95)),NOT(ISNUMBER(SEARCH("VI",'Model output'!G95)))),ISNUMBER(SEARCH("five",'Model output'!G95)),ISNUMBER(SEARCH("5",'Model output'!G95))))), "lateral", "central"))</f>
        <v/>
      </c>
      <c r="H96" t="str">
        <f>IF('Model output'!H95="","negative", IF('Model output'!H95=" ", "negative", IF(ISNUMBER(SEARCH("lymph node",'Model output'!H95)),"negative","positive")))</f>
        <v>negative</v>
      </c>
      <c r="I96">
        <f>IF('Model output'!I95="","",IF(ISNUMBER('Model output'!I95),'Model output'!I95,1))</f>
        <v>3</v>
      </c>
      <c r="J96">
        <f>IF('Model output'!J95="","",IF(AND(ISNUMBER('Model output'!J95),'Model output'!J95&lt;=I96),'Model output'!J95,IF(ISNUMBER(SEARCH("0/",'Model output'!J95)),0,1)))</f>
        <v>0</v>
      </c>
      <c r="K96" t="str" cm="1">
        <f t="array" ref="K96">IF(COUNT(FIND({0,1,2,3,4,5,6,7,8,9},'Model output'!K95))&gt;0,'Model output'!K95,"")</f>
        <v/>
      </c>
      <c r="L96" s="8" t="str">
        <f t="shared" si="21"/>
        <v/>
      </c>
      <c r="M96" t="str" cm="1">
        <f t="array" ref="M96">IF(L96="","",IF(ISNUMBER(SEARCH("cm",L96)),MAX(VALUE(SUBSTITUTE(_xlfn.FILTERXML("&lt;t&gt;&lt;s&gt;"&amp;SUBSTITUTE(L96,",","&lt;/s&gt;&lt;s&gt;")&amp;"&lt;/s&gt;&lt;/t&gt;","//s"),"cm",""))),MAX(VALUE(SUBSTITUTE(_xlfn.FILTERXML("&lt;t&gt;&lt;s&gt;"&amp;SUBSTITUTE(L96,",","&lt;/s&gt;&lt;s&gt;")&amp;"&lt;/s&gt;&lt;/t&gt;","//s"),"mm","")))/10))</f>
        <v/>
      </c>
      <c r="N96" t="str">
        <f>IF('Model output'!L95="","",'Model output'!L95)</f>
        <v>Papillary</v>
      </c>
      <c r="O96" t="str">
        <f>IF('Model output'!M95="","",'Model output'!M95)</f>
        <v>microcarcinoma</v>
      </c>
      <c r="P96" t="str">
        <f>IF('Model output'!N95="","",'Model output'!N95)</f>
        <v>0.5 cm</v>
      </c>
      <c r="Q96" t="str">
        <f t="shared" si="17"/>
        <v>0.5cm</v>
      </c>
      <c r="R96" cm="1">
        <f t="array" ref="R96">IF(Q96="","",IF(ISNUMBER(SEARCH("cm",Q96)),MAX(VALUE(SUBSTITUTE(_xlfn.FILTERXML("&lt;t&gt;&lt;s&gt;"&amp;SUBSTITUTE(Q96,",","&lt;/s&gt;&lt;s&gt;")&amp;"&lt;/s&gt;&lt;/t&gt;","//s"),"cm",""))),IF(ISNUMBER(SEARCH("mm",Q96)), MAX(VALUE(SUBSTITUTE(_xlfn.FILTERXML("&lt;t&gt;&lt;s&gt;"&amp;SUBSTITUTE(Q96,",","&lt;/s&gt;&lt;s&gt;")&amp;"&lt;/s&gt;&lt;/t&gt;","//s"),"mm","")))/10, MAX(VALUE(_xlfn.FILTERXML("&lt;t&gt;&lt;s&gt;"&amp;SUBSTITUTE(Q96,",","&lt;/s&gt;&lt;s&gt;")&amp;"&lt;/s&gt;&lt;/t&gt;","//s"))))))</f>
        <v>0.5</v>
      </c>
      <c r="S96" t="str">
        <f>IF(OR('Model output'!P95="",ISNUMBER(SEARCH("Not identified", 'Model output'!P95)),ISNUMBER(SEARCH("Absent",'Model output'!P95)),AND(ISNUMBER(SEARCH("No",'Model output'!P95)),NOT(ISNUMBER(SEARCH("diagnostic",'Model output'!P95)))),ISNUMBER(SEARCH("Negative",'Model output'!P95))),"negative","positive")</f>
        <v>negative</v>
      </c>
      <c r="T96">
        <f>IF('Model output'!O95="","",'Model output'!O95)</f>
        <v>2</v>
      </c>
      <c r="U96" t="str">
        <f>IF('Model output'!Q95&lt;&gt;"",'Model output'!Q95,IF('Classification result'!S96="positive",IF(ISNUMBER(SEARCH("single",'Model output'!P95)),1,IF(OR(ISNUMBER(SEARCH("&lt;4",'Model output'!P95)),ISNUMBER(SEARCH("&lt; 4",'Model output'!P95)),ISNUMBER(SEARCH("less than 4",'Model output'!P95))),"&lt;4",IF(OR(ISNUMBER(SEARCH("&gt;4",'Model output'!P95)),ISNUMBER(SEARCH("&gt; 4",'Model output'!P95)),ISNUMBER(SEARCH("4 or more",'Model output'!P95))),"&gt;4",""))),""))</f>
        <v/>
      </c>
      <c r="V96" t="str">
        <f>IF(S96="negative","",IF(OR(ISNUMBER(SEARCH("Focal",'Model output'!P95)),'Classification result'!U96&lt;4,ISNUMBER(SEARCH("Focal",'Classification result'!U96)),ISNUMBER(SEARCH("&lt;4",'Classification result'!U96)),ISNUMBER(SEARCH("&lt; 4",'Classification result'!U96))),"minimal", IF(OR(ISNUMBER(SEARCH("Extensive",'Model output'!P95)),ISNUMBER(SEARCH("Extensive",'Classification result'!U96)),ISNUMBER(SEARCH("&gt;4",'Classification result'!U96)),ISNUMBER(SEARCH("&gt; 4",'Classification result'!U96)),ISNUMBER(SEARCH("4 or more",'Classification result'!U96))),"extensive","")))</f>
        <v/>
      </c>
      <c r="W96" t="str">
        <f>IF(OR('Model output'!R95="",ISNUMBER(SEARCH("Not identified", 'Model output'!R95)),ISNUMBER(SEARCH("Absent",'Model output'!R95)),ISNUMBER(SEARCH("No",'Model output'!R95)),ISNUMBER(SEARCH("Negative",'Model output'!R95)),ISNUMBER(SEARCH("None seen",'Model output'!R95)),ISNUMBER(SEARCH("Free",'Model output'!R95)),ISNUMBER(SEARCH("Cannot be assessed",'Model output'!R95))),"negative","positive")</f>
        <v>negative</v>
      </c>
      <c r="X96" s="15" t="str">
        <f>IF('Model output'!S95="","",'Model output'!S95)</f>
        <v>Not identified</v>
      </c>
      <c r="Y96" t="str">
        <f>IF(OR('Model output'!S95="",ISNUMBER(SEARCH("Absent",'Model output'!S95)),ISNUMBER(SEARCH("Not identified",'Model output'!S95)),AND(ISNUMBER(SEARCH("No",'Model output'!S95)),NOT(ISNUMBER(SEARCH("carcinoma",'Model output'!S95)))),ISNUMBER(SEARCH("no extension",'Model output'!S95)),ISNUMBER(SEARCH("negative",'Model output'!S95))),"negative",IF(Z96="positive","gETE", "positive"))</f>
        <v>negative</v>
      </c>
      <c r="Z96" t="str">
        <f>IF(OR('Model output'!S95="",ISNUMBER(SEARCH("Absent",'Model output'!S95)),ISNUMBER(SEARCH("Not identified",'Model output'!S95)),ISNUMBER(SEARCH("No",'Model output'!S95)),ISNUMBER(SEARCH("Minimal",'Model output'!S95)),ISNUMBER(SEARCH("negative",'Model output'!S95))),"negative",IF(OR(ISNUMBER(SEARCH("extensive",X96)),ISNUMBER(SEARCH("skeletal muscle",X96)),ISNUMBER(SEARCH("larynx",X96)),ISNUMBER(SEARCH("trachea",X96)),ISNUMBER(SEARCH("esophagus",X96)),ISNUMBER(SEARCH("recurrent laryngeal nerve",X96))),"positive","negative"))</f>
        <v>negative</v>
      </c>
      <c r="AA96" t="str">
        <f>IF('Model output'!T95="","",IF('Model output'!T95="Not mentioned", "No", "Yes"))</f>
        <v/>
      </c>
      <c r="AB96" t="str">
        <f>IF(AA96&lt;&gt;"Yes","",IF(OR('Model output'!U95="",ISNUMBER(SEARCH("Not identified",'Model output'!U95))),"",'Model output'!U95))</f>
        <v/>
      </c>
      <c r="AC96" s="9" t="str">
        <f>IF(OR('Model output'!V95="", AND(ISERROR(SEARCH("Positive",'Model output'!V95)), ISNUMBER(SEARCH("Negative",'Model output'!V95))), ISNUMBER(SEARCH("Uninvolved",'Model output'!V95)), ISNUMBER(SEARCH("Free",'Model output'!V95)), ISNUMBER(SEARCH("1 mm",'Model output'!V95)), ISNUMBER(SEARCH("1.0 mm",'Model output'!V95)), ISNUMBER(SEARCH("0.01 cm",'Model output'!V95)), ISNUMBER(SEARCH("0.1 CM",'Model output'!V95)), ISNUMBER(SEARCH("less than 0.2 mm",'Model output'!V95)), ISNUMBER(SEARCH("less than 0.5 mm",'Model output'!V95)), ISNUMBER(SEARCH("very close",'Model output'!V95)), ISNUMBER(SEARCH("not involved",'Model output'!V95)), ISNUMBER(SEARCH("no involvement",'Model output'!V95)), ISNUMBER(SEARCH("abut",'Model output'!V95)), AND(ISNUMBER(SEARCH("No",'Model output'!V95)),NOT(ISNUMBER(SEARCH("noted",'Model output'!V95))),NOT(ISNUMBER(SEARCH("carcinoma",'Model output'!V95))))), "negative", "positive")</f>
        <v>negative</v>
      </c>
      <c r="AE96" s="30" t="str" cm="1">
        <f t="array" aca="1" ref="AE96" ca="1">IF(OR(AC96="positive",Z96="positive",AND(OR(ISNUMBER(SEARCH("Follicular carcinoma",N96)),ISNUMBER(SEARCH("Follicular thyroid carcinoma",N96))),V96="extensive"),AND(AND(ISNUMBER(J96),J96&gt;0),AND(ISNUMBER(M96),M96&gt;3)),OR(H96="positive",AH96=1)),"high",IF(OR(ISNUMBER(SEARCH("lateral",G96,1)),ISNUMBER(SEARCH("positive",Y96,1)),ISNUMBER(SEARCH("tall",O96,1)),ISNUMBER(SEARCH("hobnail",O96,1)),ISNUMBER(SEARCH("cribriform",O96,1)),ISNUMBER(SEARCH("diffuse",O96,1)),ISNUMBER(SEARCH("columnar",O96,1)),ISNUMBER(SEARCH("solid",O96,1)),ISNUMBER(SEARCH("tall",N96,1)),ISNUMBER(SEARCH("hobnail",N96,1)),ISNUMBER(SEARCH("cribriform",N96,1)),ISNUMBER(SEARCH("diffuse",N96,1)),ISNUMBER(SEARCH("columnar",N96,1)),ISNUMBER(SEARCH("solid",N96,1)),AND(ISNUMBER(SEARCH("papillary",N96,1)),S96="positive"),AND(ISNUMBER(J96),J96&gt;=5,M96=""),AND(AND(ISNUMBER(J96),J96&gt;=5),AND(ISNUMBER(M96),M96&gt;=1)),AND(ISNUMBER(SERACH("papillary",N96)),OR(Y96="positive",Z96="positive"), ISNUMBER(SEARCH("BRAF",AB96)))),"intermediate","low"))</f>
        <v>low</v>
      </c>
      <c r="AF96" s="31" t="str">
        <f t="shared" si="18"/>
        <v>1a</v>
      </c>
      <c r="AG96" s="31" t="str">
        <f t="shared" si="19"/>
        <v>0</v>
      </c>
      <c r="AH96" s="31" t="str">
        <f t="shared" si="22"/>
        <v>0</v>
      </c>
      <c r="AI96" s="36" t="str">
        <f t="shared" si="23"/>
        <v>I</v>
      </c>
      <c r="AJ96" s="30" t="s">
        <v>815</v>
      </c>
      <c r="AK96" s="37" t="s">
        <v>931</v>
      </c>
      <c r="AL96" s="37" t="s">
        <v>927</v>
      </c>
      <c r="AM96" s="37" t="s">
        <v>930</v>
      </c>
      <c r="AN96" s="31" t="s">
        <v>79</v>
      </c>
      <c r="AO96" s="30">
        <f t="shared" ca="1" si="24"/>
        <v>1</v>
      </c>
      <c r="AP96" s="37">
        <f t="shared" si="25"/>
        <v>1</v>
      </c>
      <c r="AQ96" s="37">
        <f t="shared" si="26"/>
        <v>1</v>
      </c>
      <c r="AR96" s="37">
        <f t="shared" si="27"/>
        <v>1</v>
      </c>
      <c r="AS96" s="36">
        <f t="shared" si="20"/>
        <v>1</v>
      </c>
    </row>
    <row r="97" spans="1:45">
      <c r="A97" t="str">
        <f>'Model output'!A96</f>
        <v>TCGA-DJ-A3UY</v>
      </c>
      <c r="B97" s="43">
        <v>32</v>
      </c>
      <c r="C97" s="1" t="str">
        <f>IF(OR(ISNUMBER(SEARCH("0",'Model output'!D96)), ISNUMBER(SEARCH("1",'Model output'!D96)), ISNUMBER(SEARCH("1a",'Model output'!D96)), ISNUMBER(SEARCH("1b",'Model output'!D96)), ISNUMBER(SEARCH("2",'Model output'!D96)), ISNUMBER(SEARCH("3",'Model output'!D96)), ISNUMBER(SEARCH("4a",'Model output'!D96)), ISNUMBER(SEARCH("4b",'Model output'!D96))), IF(ISNUMBER(SEARCH("pT",'Model output'!D96)),IF(OR(ISNUMBER(SEARCH("a",'Model output'!D96)),ISNUMBER(SEARCH("b",'Model output'!D96))),MID(SUBSTITUTE('Model output'!D96," ",""),SEARCH("pT",'Model output'!D96)+2,2),MID(SUBSTITUTE('Model output'!D96," ",""),SEARCH("pT",'Model output'!D96)+2,1)),IF(ISNUMBER(SEARCH("T",'Model output'!D96)),IF(OR(ISNUMBER(SEARCH("a",'Model output'!D96)),ISNUMBER(SEARCH("b",'Model output'!D96))),MID(SUBSTITUTE('Model output'!D96," ",""),SEARCH("T",'Model output'!D96)+1,2),MID(SUBSTITUTE('Model output'!D96," ",""),SEARCH("T",'Model output'!D96)+1,1)),SUBSTITUTE('Model output'!D96," ",""))),"")</f>
        <v>1</v>
      </c>
      <c r="D97" s="1" t="str">
        <f>IF(ISNUMBER(SEARCH("lymph node",'Model output'!E96)),"1", IF(AND('Model output'!E96&lt;&gt;"",ISNUMBER('Model output'!E96),'Model output'!E96&gt;0),"1",IF(OR(ISNUMBER(SEARCH("0",'Model output'!E96)), ISNUMBER(SEARCH("1",'Model output'!E96)), ISNUMBER(SEARCH("1a",'Model output'!E96)), ISNUMBER(SEARCH("1b",'Model output'!E96)), ISNUMBER(SEARCH("X",'Model output'!E96))), IF(ISNUMBER(SEARCH("pN",'Model output'!E96)),IF(OR(ISNUMBER(SEARCH("a",'Model output'!E96)),ISNUMBER(SEARCH("b",'Model output'!E96))),MID(SUBSTITUTE('Model output'!E96," ",""),SEARCH("pN",'Model output'!E96)+2,2),MID(SUBSTITUTE('Model output'!E96," ",""),SEARCH("pN",'Model output'!E96)+2,1)),IF(ISNUMBER(SEARCH("N",'Model output'!E96)),IF(OR(ISNUMBER(SEARCH("a",'Model output'!E96)),ISNUMBER(SEARCH("b",'Model output'!E96))),MID(SUBSTITUTE('Model output'!E96," ",""),SEARCH("N",'Model output'!E96)+1,2),MID(SUBSTITUTE('Model output'!E96," ",""),SEARCH("N",'Model output'!E96)+1,1)),SUBSTITUTE('Model output'!E96," ",""))),"")))</f>
        <v>X</v>
      </c>
      <c r="E97" s="1" t="str">
        <f>IF(OR(ISNUMBER(SEARCH("Not applicable",'Model output'!F96)), ISNUMBER(SEARCH("N/A",'Model output'!F96))),"0",IF(OR(ISNUMBER(SEARCH("0",'Model output'!F96)), ISNUMBER(SEARCH("1",'Model output'!F96)), ISNUMBER(SEARCH("X",'Model output'!F96))), IF(ISNUMBER(SEARCH("pM",'Model output'!F96)),MID(SUBSTITUTE('Model output'!F96," ",""),SEARCH("pM",'Model output'!F96)+2,1),IF(ISNUMBER(SEARCH("M",'Model output'!F96)),MID(SUBSTITUTE('Model output'!F96," ",""),SEARCH("M",'Model output'!F96)+1,1),SUBSTITUTE('Model output'!F96," ",""))),""))</f>
        <v>X</v>
      </c>
      <c r="F97" t="str">
        <f t="shared" si="16"/>
        <v>negative</v>
      </c>
      <c r="G97" t="str">
        <f>IF(OR('Model output'!G96="",AND(ISNUMBER('Model output'!J96),'Model output'!J96&lt;1)),"",IF(OR(ISNUMBER(SEARCH("lateral",'Model output'!G96)),ISNUMBER(SEARCH("cervical",'Model output'!G96)),ISNUMBER(SEARCH("jugular",'Model output'!G96)),ISNUMBER(SEARCH("left neck",'Model output'!G96)),ISNUMBER(SEARCH("left anterior neck",'Model output'!G96)),ISNUMBER(SEARCH("left posterior neck",'Model output'!G96)),ISNUMBER(SEARCH("right neck",'Model output'!G96)),ISNUMBER(SEARCH("right anterior neck",'Model output'!G96)),ISNUMBER(SEARCH("right posterior neck",'Model output'!G96)),AND(ISNUMBER(SEARCH("level",'Model output'!G96)),OR(,ISNUMBER(SEARCH("II",'Model output'!G96)),ISNUMBER(SEARCH("two",'Model output'!G96)),ISNUMBER(SEARCH("2",'Model output'!G96)),ISNUMBER(SEARCH("III",'Model output'!G96)),ISNUMBER(SEARCH("three",'Model output'!G96)),ISNUMBER(SEARCH("3",'Model output'!G96)),ISNUMBER(SEARCH("IV",'Model output'!G96)),ISNUMBER(SEARCH("four",'Model output'!G96)),ISNUMBER(SEARCH("4",'Model output'!G96)),AND(ISNUMBER(SEARCH("V ",'Model output'!G96)),NOT(ISNUMBER(SEARCH("VI",'Model output'!G96)))),ISNUMBER(SEARCH("five",'Model output'!G96)),ISNUMBER(SEARCH("5",'Model output'!G96))))), "lateral", "central"))</f>
        <v/>
      </c>
      <c r="H97" t="str">
        <f>IF('Model output'!H96="","negative", IF('Model output'!H96=" ", "negative", IF(ISNUMBER(SEARCH("lymph node",'Model output'!H96)),"negative","positive")))</f>
        <v>negative</v>
      </c>
      <c r="I97">
        <f>IF('Model output'!I96="","",IF(ISNUMBER('Model output'!I96),'Model output'!I96,1))</f>
        <v>6</v>
      </c>
      <c r="J97">
        <f>IF('Model output'!J96="","",IF(AND(ISNUMBER('Model output'!J96),'Model output'!J96&lt;=I97),'Model output'!J96,IF(ISNUMBER(SEARCH("0/",'Model output'!J96)),0,1)))</f>
        <v>0</v>
      </c>
      <c r="K97" t="str" cm="1">
        <f t="array" ref="K97">IF(COUNT(FIND({0,1,2,3,4,5,6,7,8,9},'Model output'!K96))&gt;0,'Model output'!K96,"")</f>
        <v/>
      </c>
      <c r="L97" s="8" t="str">
        <f t="shared" si="21"/>
        <v/>
      </c>
      <c r="M97" t="str" cm="1">
        <f t="array" ref="M97">IF(L97="","",IF(ISNUMBER(SEARCH("cm",L97)),MAX(VALUE(SUBSTITUTE(_xlfn.FILTERXML("&lt;t&gt;&lt;s&gt;"&amp;SUBSTITUTE(L97,",","&lt;/s&gt;&lt;s&gt;")&amp;"&lt;/s&gt;&lt;/t&gt;","//s"),"cm",""))),MAX(VALUE(SUBSTITUTE(_xlfn.FILTERXML("&lt;t&gt;&lt;s&gt;"&amp;SUBSTITUTE(L97,",","&lt;/s&gt;&lt;s&gt;")&amp;"&lt;/s&gt;&lt;/t&gt;","//s"),"mm","")))/10))</f>
        <v/>
      </c>
      <c r="N97" t="str">
        <f>IF('Model output'!L96="","",'Model output'!L96)</f>
        <v>Papillary</v>
      </c>
      <c r="O97" t="str">
        <f>IF('Model output'!M96="","",'Model output'!M96)</f>
        <v>classical</v>
      </c>
      <c r="P97" t="str">
        <f>IF('Model output'!N96="","",'Model output'!N96)</f>
        <v>1.2 cm</v>
      </c>
      <c r="Q97" t="str">
        <f t="shared" si="17"/>
        <v>1.2cm</v>
      </c>
      <c r="R97" cm="1">
        <f t="array" ref="R97">IF(Q97="","",IF(ISNUMBER(SEARCH("cm",Q97)),MAX(VALUE(SUBSTITUTE(_xlfn.FILTERXML("&lt;t&gt;&lt;s&gt;"&amp;SUBSTITUTE(Q97,",","&lt;/s&gt;&lt;s&gt;")&amp;"&lt;/s&gt;&lt;/t&gt;","//s"),"cm",""))),IF(ISNUMBER(SEARCH("mm",Q97)), MAX(VALUE(SUBSTITUTE(_xlfn.FILTERXML("&lt;t&gt;&lt;s&gt;"&amp;SUBSTITUTE(Q97,",","&lt;/s&gt;&lt;s&gt;")&amp;"&lt;/s&gt;&lt;/t&gt;","//s"),"mm","")))/10, MAX(VALUE(_xlfn.FILTERXML("&lt;t&gt;&lt;s&gt;"&amp;SUBSTITUTE(Q97,",","&lt;/s&gt;&lt;s&gt;")&amp;"&lt;/s&gt;&lt;/t&gt;","//s"))))))</f>
        <v>1.2</v>
      </c>
      <c r="S97" t="str">
        <f>IF(OR('Model output'!P96="",ISNUMBER(SEARCH("Not identified", 'Model output'!P96)),ISNUMBER(SEARCH("Absent",'Model output'!P96)),AND(ISNUMBER(SEARCH("No",'Model output'!P96)),NOT(ISNUMBER(SEARCH("diagnostic",'Model output'!P96)))),ISNUMBER(SEARCH("Negative",'Model output'!P96))),"negative","positive")</f>
        <v>negative</v>
      </c>
      <c r="T97">
        <f>IF('Model output'!O96="","",'Model output'!O96)</f>
        <v>1</v>
      </c>
      <c r="U97" t="str">
        <f>IF('Model output'!Q96&lt;&gt;"",'Model output'!Q96,IF('Classification result'!S97="positive",IF(ISNUMBER(SEARCH("single",'Model output'!P96)),1,IF(OR(ISNUMBER(SEARCH("&lt;4",'Model output'!P96)),ISNUMBER(SEARCH("&lt; 4",'Model output'!P96)),ISNUMBER(SEARCH("less than 4",'Model output'!P96))),"&lt;4",IF(OR(ISNUMBER(SEARCH("&gt;4",'Model output'!P96)),ISNUMBER(SEARCH("&gt; 4",'Model output'!P96)),ISNUMBER(SEARCH("4 or more",'Model output'!P96))),"&gt;4",""))),""))</f>
        <v/>
      </c>
      <c r="V97" t="str">
        <f>IF(S97="negative","",IF(OR(ISNUMBER(SEARCH("Focal",'Model output'!P96)),'Classification result'!U97&lt;4,ISNUMBER(SEARCH("Focal",'Classification result'!U97)),ISNUMBER(SEARCH("&lt;4",'Classification result'!U97)),ISNUMBER(SEARCH("&lt; 4",'Classification result'!U97))),"minimal", IF(OR(ISNUMBER(SEARCH("Extensive",'Model output'!P96)),ISNUMBER(SEARCH("Extensive",'Classification result'!U97)),ISNUMBER(SEARCH("&gt;4",'Classification result'!U97)),ISNUMBER(SEARCH("&gt; 4",'Classification result'!U97)),ISNUMBER(SEARCH("4 or more",'Classification result'!U97))),"extensive","")))</f>
        <v/>
      </c>
      <c r="W97" t="str">
        <f>IF(OR('Model output'!R96="",ISNUMBER(SEARCH("Not identified", 'Model output'!R96)),ISNUMBER(SEARCH("Absent",'Model output'!R96)),ISNUMBER(SEARCH("No",'Model output'!R96)),ISNUMBER(SEARCH("Negative",'Model output'!R96)),ISNUMBER(SEARCH("None seen",'Model output'!R96)),ISNUMBER(SEARCH("Free",'Model output'!R96)),ISNUMBER(SEARCH("Cannot be assessed",'Model output'!R96))),"negative","positive")</f>
        <v>negative</v>
      </c>
      <c r="X97" s="15" t="str">
        <f>IF('Model output'!S96="","",'Model output'!S96)</f>
        <v>Not identified</v>
      </c>
      <c r="Y97" t="str">
        <f>IF(OR('Model output'!S96="",ISNUMBER(SEARCH("Absent",'Model output'!S96)),ISNUMBER(SEARCH("Not identified",'Model output'!S96)),AND(ISNUMBER(SEARCH("No",'Model output'!S96)),NOT(ISNUMBER(SEARCH("carcinoma",'Model output'!S96)))),ISNUMBER(SEARCH("no extension",'Model output'!S96)),ISNUMBER(SEARCH("negative",'Model output'!S96))),"negative",IF(Z97="positive","gETE", "positive"))</f>
        <v>negative</v>
      </c>
      <c r="Z97" t="str">
        <f>IF(OR('Model output'!S96="",ISNUMBER(SEARCH("Absent",'Model output'!S96)),ISNUMBER(SEARCH("Not identified",'Model output'!S96)),ISNUMBER(SEARCH("No",'Model output'!S96)),ISNUMBER(SEARCH("Minimal",'Model output'!S96)),ISNUMBER(SEARCH("negative",'Model output'!S96))),"negative",IF(OR(ISNUMBER(SEARCH("extensive",X97)),ISNUMBER(SEARCH("skeletal muscle",X97)),ISNUMBER(SEARCH("larynx",X97)),ISNUMBER(SEARCH("trachea",X97)),ISNUMBER(SEARCH("esophagus",X97)),ISNUMBER(SEARCH("recurrent laryngeal nerve",X97))),"positive","negative"))</f>
        <v>negative</v>
      </c>
      <c r="AA97" t="str">
        <f>IF('Model output'!T96="","",IF('Model output'!T96="Not mentioned", "No", "Yes"))</f>
        <v/>
      </c>
      <c r="AB97" t="str">
        <f>IF(AA97&lt;&gt;"Yes","",IF(OR('Model output'!U96="",ISNUMBER(SEARCH("Not identified",'Model output'!U96))),"",'Model output'!U96))</f>
        <v/>
      </c>
      <c r="AC97" s="9" t="str">
        <f>IF(OR('Model output'!V96="", AND(ISERROR(SEARCH("Positive",'Model output'!V96)), ISNUMBER(SEARCH("Negative",'Model output'!V96))), ISNUMBER(SEARCH("Uninvolved",'Model output'!V96)), ISNUMBER(SEARCH("Free",'Model output'!V96)), ISNUMBER(SEARCH("1 mm",'Model output'!V96)), ISNUMBER(SEARCH("1.0 mm",'Model output'!V96)), ISNUMBER(SEARCH("0.01 cm",'Model output'!V96)), ISNUMBER(SEARCH("0.1 CM",'Model output'!V96)), ISNUMBER(SEARCH("less than 0.2 mm",'Model output'!V96)), ISNUMBER(SEARCH("less than 0.5 mm",'Model output'!V96)), ISNUMBER(SEARCH("very close",'Model output'!V96)), ISNUMBER(SEARCH("not involved",'Model output'!V96)), ISNUMBER(SEARCH("no involvement",'Model output'!V96)), ISNUMBER(SEARCH("abut",'Model output'!V96)), AND(ISNUMBER(SEARCH("No",'Model output'!V96)),NOT(ISNUMBER(SEARCH("noted",'Model output'!V96))),NOT(ISNUMBER(SEARCH("carcinoma",'Model output'!V96))))), "negative", "positive")</f>
        <v>negative</v>
      </c>
      <c r="AE97" s="30" t="str" cm="1">
        <f t="array" aca="1" ref="AE97" ca="1">IF(OR(AC97="positive",Z97="positive",AND(OR(ISNUMBER(SEARCH("Follicular carcinoma",N97)),ISNUMBER(SEARCH("Follicular thyroid carcinoma",N97))),V97="extensive"),AND(AND(ISNUMBER(J97),J97&gt;0),AND(ISNUMBER(M97),M97&gt;3)),OR(H97="positive",AH97=1)),"high",IF(OR(ISNUMBER(SEARCH("lateral",G97,1)),ISNUMBER(SEARCH("positive",Y97,1)),ISNUMBER(SEARCH("tall",O97,1)),ISNUMBER(SEARCH("hobnail",O97,1)),ISNUMBER(SEARCH("cribriform",O97,1)),ISNUMBER(SEARCH("diffuse",O97,1)),ISNUMBER(SEARCH("columnar",O97,1)),ISNUMBER(SEARCH("solid",O97,1)),ISNUMBER(SEARCH("tall",N97,1)),ISNUMBER(SEARCH("hobnail",N97,1)),ISNUMBER(SEARCH("cribriform",N97,1)),ISNUMBER(SEARCH("diffuse",N97,1)),ISNUMBER(SEARCH("columnar",N97,1)),ISNUMBER(SEARCH("solid",N97,1)),AND(ISNUMBER(SEARCH("papillary",N97,1)),S97="positive"),AND(ISNUMBER(J97),J97&gt;=5,M97=""),AND(AND(ISNUMBER(J97),J97&gt;=5),AND(ISNUMBER(M97),M97&gt;=1)),AND(ISNUMBER(SERACH("papillary",N97)),OR(Y97="positive",Z97="positive"), ISNUMBER(SEARCH("BRAF",AB97)))),"intermediate","low"))</f>
        <v>low</v>
      </c>
      <c r="AF97" s="31" t="str">
        <f t="shared" si="18"/>
        <v>1b</v>
      </c>
      <c r="AG97" s="31" t="str">
        <f t="shared" si="19"/>
        <v>0</v>
      </c>
      <c r="AH97" s="31" t="str">
        <f t="shared" si="22"/>
        <v>0</v>
      </c>
      <c r="AI97" s="36" t="str">
        <f t="shared" si="23"/>
        <v>I</v>
      </c>
      <c r="AJ97" s="30" t="s">
        <v>815</v>
      </c>
      <c r="AK97" s="37" t="s">
        <v>926</v>
      </c>
      <c r="AL97" s="37" t="s">
        <v>930</v>
      </c>
      <c r="AM97" s="37" t="s">
        <v>930</v>
      </c>
      <c r="AN97" s="31" t="s">
        <v>79</v>
      </c>
      <c r="AO97" s="30">
        <f t="shared" ca="1" si="24"/>
        <v>1</v>
      </c>
      <c r="AP97" s="37">
        <f t="shared" si="25"/>
        <v>1</v>
      </c>
      <c r="AQ97" s="37">
        <f t="shared" si="26"/>
        <v>1</v>
      </c>
      <c r="AR97" s="37">
        <f t="shared" si="27"/>
        <v>1</v>
      </c>
      <c r="AS97" s="36">
        <f t="shared" si="20"/>
        <v>1</v>
      </c>
    </row>
    <row r="98" spans="1:45">
      <c r="A98" t="str">
        <f>'Model output'!A97</f>
        <v>TCGA-DJ-A3UZ</v>
      </c>
      <c r="B98" s="43">
        <v>70</v>
      </c>
      <c r="C98" s="1" t="str">
        <f>IF(OR(ISNUMBER(SEARCH("0",'Model output'!D97)), ISNUMBER(SEARCH("1",'Model output'!D97)), ISNUMBER(SEARCH("1a",'Model output'!D97)), ISNUMBER(SEARCH("1b",'Model output'!D97)), ISNUMBER(SEARCH("2",'Model output'!D97)), ISNUMBER(SEARCH("3",'Model output'!D97)), ISNUMBER(SEARCH("4a",'Model output'!D97)), ISNUMBER(SEARCH("4b",'Model output'!D97))), IF(ISNUMBER(SEARCH("pT",'Model output'!D97)),IF(OR(ISNUMBER(SEARCH("a",'Model output'!D97)),ISNUMBER(SEARCH("b",'Model output'!D97))),MID(SUBSTITUTE('Model output'!D97," ",""),SEARCH("pT",'Model output'!D97)+2,2),MID(SUBSTITUTE('Model output'!D97," ",""),SEARCH("pT",'Model output'!D97)+2,1)),IF(ISNUMBER(SEARCH("T",'Model output'!D97)),IF(OR(ISNUMBER(SEARCH("a",'Model output'!D97)),ISNUMBER(SEARCH("b",'Model output'!D97))),MID(SUBSTITUTE('Model output'!D97," ",""),SEARCH("T",'Model output'!D97)+1,2),MID(SUBSTITUTE('Model output'!D97," ",""),SEARCH("T",'Model output'!D97)+1,1)),SUBSTITUTE('Model output'!D97," ",""))),"")</f>
        <v>2</v>
      </c>
      <c r="D98" s="1" t="str">
        <f>IF(ISNUMBER(SEARCH("lymph node",'Model output'!E97)),"1", IF(AND('Model output'!E97&lt;&gt;"",ISNUMBER('Model output'!E97),'Model output'!E97&gt;0),"1",IF(OR(ISNUMBER(SEARCH("0",'Model output'!E97)), ISNUMBER(SEARCH("1",'Model output'!E97)), ISNUMBER(SEARCH("1a",'Model output'!E97)), ISNUMBER(SEARCH("1b",'Model output'!E97)), ISNUMBER(SEARCH("X",'Model output'!E97))), IF(ISNUMBER(SEARCH("pN",'Model output'!E97)),IF(OR(ISNUMBER(SEARCH("a",'Model output'!E97)),ISNUMBER(SEARCH("b",'Model output'!E97))),MID(SUBSTITUTE('Model output'!E97," ",""),SEARCH("pN",'Model output'!E97)+2,2),MID(SUBSTITUTE('Model output'!E97," ",""),SEARCH("pN",'Model output'!E97)+2,1)),IF(ISNUMBER(SEARCH("N",'Model output'!E97)),IF(OR(ISNUMBER(SEARCH("a",'Model output'!E97)),ISNUMBER(SEARCH("b",'Model output'!E97))),MID(SUBSTITUTE('Model output'!E97," ",""),SEARCH("N",'Model output'!E97)+1,2),MID(SUBSTITUTE('Model output'!E97," ",""),SEARCH("N",'Model output'!E97)+1,1)),SUBSTITUTE('Model output'!E97," ",""))),"")))</f>
        <v>0</v>
      </c>
      <c r="E98" s="1" t="str">
        <f>IF(OR(ISNUMBER(SEARCH("Not applicable",'Model output'!F97)), ISNUMBER(SEARCH("N/A",'Model output'!F97))),"0",IF(OR(ISNUMBER(SEARCH("0",'Model output'!F97)), ISNUMBER(SEARCH("1",'Model output'!F97)), ISNUMBER(SEARCH("X",'Model output'!F97))), IF(ISNUMBER(SEARCH("pM",'Model output'!F97)),MID(SUBSTITUTE('Model output'!F97," ",""),SEARCH("pM",'Model output'!F97)+2,1),IF(ISNUMBER(SEARCH("M",'Model output'!F97)),MID(SUBSTITUTE('Model output'!F97," ",""),SEARCH("M",'Model output'!F97)+1,1),SUBSTITUTE('Model output'!F97," ",""))),""))</f>
        <v>0</v>
      </c>
      <c r="F98" t="str">
        <f t="shared" si="16"/>
        <v>negative</v>
      </c>
      <c r="G98" t="str">
        <f>IF(OR('Model output'!G97="",AND(ISNUMBER('Model output'!J97),'Model output'!J97&lt;1)),"",IF(OR(ISNUMBER(SEARCH("lateral",'Model output'!G97)),ISNUMBER(SEARCH("cervical",'Model output'!G97)),ISNUMBER(SEARCH("jugular",'Model output'!G97)),ISNUMBER(SEARCH("left neck",'Model output'!G97)),ISNUMBER(SEARCH("left anterior neck",'Model output'!G97)),ISNUMBER(SEARCH("left posterior neck",'Model output'!G97)),ISNUMBER(SEARCH("right neck",'Model output'!G97)),ISNUMBER(SEARCH("right anterior neck",'Model output'!G97)),ISNUMBER(SEARCH("right posterior neck",'Model output'!G97)),AND(ISNUMBER(SEARCH("level",'Model output'!G97)),OR(,ISNUMBER(SEARCH("II",'Model output'!G97)),ISNUMBER(SEARCH("two",'Model output'!G97)),ISNUMBER(SEARCH("2",'Model output'!G97)),ISNUMBER(SEARCH("III",'Model output'!G97)),ISNUMBER(SEARCH("three",'Model output'!G97)),ISNUMBER(SEARCH("3",'Model output'!G97)),ISNUMBER(SEARCH("IV",'Model output'!G97)),ISNUMBER(SEARCH("four",'Model output'!G97)),ISNUMBER(SEARCH("4",'Model output'!G97)),AND(ISNUMBER(SEARCH("V ",'Model output'!G97)),NOT(ISNUMBER(SEARCH("VI",'Model output'!G97)))),ISNUMBER(SEARCH("five",'Model output'!G97)),ISNUMBER(SEARCH("5",'Model output'!G97))))), "lateral", "central"))</f>
        <v/>
      </c>
      <c r="H98" t="str">
        <f>IF('Model output'!H97="","negative", IF('Model output'!H97=" ", "negative", IF(ISNUMBER(SEARCH("lymph node",'Model output'!H97)),"negative","positive")))</f>
        <v>negative</v>
      </c>
      <c r="I98">
        <f>IF('Model output'!I97="","",IF(ISNUMBER('Model output'!I97),'Model output'!I97,1))</f>
        <v>2</v>
      </c>
      <c r="J98">
        <f>IF('Model output'!J97="","",IF(AND(ISNUMBER('Model output'!J97),'Model output'!J97&lt;=I98),'Model output'!J97,IF(ISNUMBER(SEARCH("0/",'Model output'!J97)),0,1)))</f>
        <v>0</v>
      </c>
      <c r="K98" t="str" cm="1">
        <f t="array" ref="K98">IF(COUNT(FIND({0,1,2,3,4,5,6,7,8,9},'Model output'!K97))&gt;0,'Model output'!K97,"")</f>
        <v/>
      </c>
      <c r="L98" s="8" t="str">
        <f t="shared" si="21"/>
        <v/>
      </c>
      <c r="M98" t="str" cm="1">
        <f t="array" ref="M98">IF(L98="","",IF(ISNUMBER(SEARCH("cm",L98)),MAX(VALUE(SUBSTITUTE(_xlfn.FILTERXML("&lt;t&gt;&lt;s&gt;"&amp;SUBSTITUTE(L98,",","&lt;/s&gt;&lt;s&gt;")&amp;"&lt;/s&gt;&lt;/t&gt;","//s"),"cm",""))),MAX(VALUE(SUBSTITUTE(_xlfn.FILTERXML("&lt;t&gt;&lt;s&gt;"&amp;SUBSTITUTE(L98,",","&lt;/s&gt;&lt;s&gt;")&amp;"&lt;/s&gt;&lt;/t&gt;","//s"),"mm","")))/10))</f>
        <v/>
      </c>
      <c r="N98" t="str">
        <f>IF('Model output'!L97="","",'Model output'!L97)</f>
        <v>Papillary</v>
      </c>
      <c r="O98" t="str">
        <f>IF('Model output'!M97="","",'Model output'!M97)</f>
        <v>Microcarcinoma</v>
      </c>
      <c r="P98" t="str">
        <f>IF('Model output'!N97="","",'Model output'!N97)</f>
        <v>1.1 cm</v>
      </c>
      <c r="Q98" t="str">
        <f t="shared" si="17"/>
        <v>1.1cm</v>
      </c>
      <c r="R98" cm="1">
        <f t="array" ref="R98">IF(Q98="","",IF(ISNUMBER(SEARCH("cm",Q98)),MAX(VALUE(SUBSTITUTE(_xlfn.FILTERXML("&lt;t&gt;&lt;s&gt;"&amp;SUBSTITUTE(Q98,",","&lt;/s&gt;&lt;s&gt;")&amp;"&lt;/s&gt;&lt;/t&gt;","//s"),"cm",""))),IF(ISNUMBER(SEARCH("mm",Q98)), MAX(VALUE(SUBSTITUTE(_xlfn.FILTERXML("&lt;t&gt;&lt;s&gt;"&amp;SUBSTITUTE(Q98,",","&lt;/s&gt;&lt;s&gt;")&amp;"&lt;/s&gt;&lt;/t&gt;","//s"),"mm","")))/10, MAX(VALUE(_xlfn.FILTERXML("&lt;t&gt;&lt;s&gt;"&amp;SUBSTITUTE(Q98,",","&lt;/s&gt;&lt;s&gt;")&amp;"&lt;/s&gt;&lt;/t&gt;","//s"))))))</f>
        <v>1.1000000000000001</v>
      </c>
      <c r="S98" t="str">
        <f>IF(OR('Model output'!P97="",ISNUMBER(SEARCH("Not identified", 'Model output'!P97)),ISNUMBER(SEARCH("Absent",'Model output'!P97)),AND(ISNUMBER(SEARCH("No",'Model output'!P97)),NOT(ISNUMBER(SEARCH("diagnostic",'Model output'!P97)))),ISNUMBER(SEARCH("Negative",'Model output'!P97))),"negative","positive")</f>
        <v>negative</v>
      </c>
      <c r="T98">
        <f>IF('Model output'!O97="","",'Model output'!O97)</f>
        <v>5</v>
      </c>
      <c r="U98" t="str">
        <f>IF('Model output'!Q97&lt;&gt;"",'Model output'!Q97,IF('Classification result'!S98="positive",IF(ISNUMBER(SEARCH("single",'Model output'!P97)),1,IF(OR(ISNUMBER(SEARCH("&lt;4",'Model output'!P97)),ISNUMBER(SEARCH("&lt; 4",'Model output'!P97)),ISNUMBER(SEARCH("less than 4",'Model output'!P97))),"&lt;4",IF(OR(ISNUMBER(SEARCH("&gt;4",'Model output'!P97)),ISNUMBER(SEARCH("&gt; 4",'Model output'!P97)),ISNUMBER(SEARCH("4 or more",'Model output'!P97))),"&gt;4",""))),""))</f>
        <v/>
      </c>
      <c r="V98" t="str">
        <f>IF(S98="negative","",IF(OR(ISNUMBER(SEARCH("Focal",'Model output'!P97)),'Classification result'!U98&lt;4,ISNUMBER(SEARCH("Focal",'Classification result'!U98)),ISNUMBER(SEARCH("&lt;4",'Classification result'!U98)),ISNUMBER(SEARCH("&lt; 4",'Classification result'!U98))),"minimal", IF(OR(ISNUMBER(SEARCH("Extensive",'Model output'!P97)),ISNUMBER(SEARCH("Extensive",'Classification result'!U98)),ISNUMBER(SEARCH("&gt;4",'Classification result'!U98)),ISNUMBER(SEARCH("&gt; 4",'Classification result'!U98)),ISNUMBER(SEARCH("4 or more",'Classification result'!U98))),"extensive","")))</f>
        <v/>
      </c>
      <c r="W98" t="str">
        <f>IF(OR('Model output'!R97="",ISNUMBER(SEARCH("Not identified", 'Model output'!R97)),ISNUMBER(SEARCH("Absent",'Model output'!R97)),ISNUMBER(SEARCH("No",'Model output'!R97)),ISNUMBER(SEARCH("Negative",'Model output'!R97)),ISNUMBER(SEARCH("None seen",'Model output'!R97)),ISNUMBER(SEARCH("Free",'Model output'!R97)),ISNUMBER(SEARCH("Cannot be assessed",'Model output'!R97))),"negative","positive")</f>
        <v>positive</v>
      </c>
      <c r="X98" s="15" t="str">
        <f>IF('Model output'!S97="","",'Model output'!S97)</f>
        <v>Invades:perithyroidal adipose tissue and parathyroid gland</v>
      </c>
      <c r="Y98" t="str">
        <f>IF(OR('Model output'!S97="",ISNUMBER(SEARCH("Absent",'Model output'!S97)),ISNUMBER(SEARCH("Not identified",'Model output'!S97)),AND(ISNUMBER(SEARCH("No",'Model output'!S97)),NOT(ISNUMBER(SEARCH("carcinoma",'Model output'!S97)))),ISNUMBER(SEARCH("no extension",'Model output'!S97)),ISNUMBER(SEARCH("negative",'Model output'!S97))),"negative",IF(Z98="positive","gETE", "positive"))</f>
        <v>positive</v>
      </c>
      <c r="Z98" t="str">
        <f>IF(OR('Model output'!S97="",ISNUMBER(SEARCH("Absent",'Model output'!S97)),ISNUMBER(SEARCH("Not identified",'Model output'!S97)),ISNUMBER(SEARCH("No",'Model output'!S97)),ISNUMBER(SEARCH("Minimal",'Model output'!S97)),ISNUMBER(SEARCH("negative",'Model output'!S97))),"negative",IF(OR(ISNUMBER(SEARCH("extensive",X98)),ISNUMBER(SEARCH("skeletal muscle",X98)),ISNUMBER(SEARCH("larynx",X98)),ISNUMBER(SEARCH("trachea",X98)),ISNUMBER(SEARCH("esophagus",X98)),ISNUMBER(SEARCH("recurrent laryngeal nerve",X98))),"positive","negative"))</f>
        <v>negative</v>
      </c>
      <c r="AA98" t="str">
        <f>IF('Model output'!T97="","",IF('Model output'!T97="Not mentioned", "No", "Yes"))</f>
        <v/>
      </c>
      <c r="AB98" t="str">
        <f>IF(AA98&lt;&gt;"Yes","",IF(OR('Model output'!U97="",ISNUMBER(SEARCH("Not identified",'Model output'!U97))),"",'Model output'!U97))</f>
        <v/>
      </c>
      <c r="AC98" s="9" t="str">
        <f>IF(OR('Model output'!V97="", AND(ISERROR(SEARCH("Positive",'Model output'!V97)), ISNUMBER(SEARCH("Negative",'Model output'!V97))), ISNUMBER(SEARCH("Uninvolved",'Model output'!V97)), ISNUMBER(SEARCH("Free",'Model output'!V97)), ISNUMBER(SEARCH("1 mm",'Model output'!V97)), ISNUMBER(SEARCH("1.0 mm",'Model output'!V97)), ISNUMBER(SEARCH("0.01 cm",'Model output'!V97)), ISNUMBER(SEARCH("0.1 CM",'Model output'!V97)), ISNUMBER(SEARCH("less than 0.2 mm",'Model output'!V97)), ISNUMBER(SEARCH("less than 0.5 mm",'Model output'!V97)), ISNUMBER(SEARCH("very close",'Model output'!V97)), ISNUMBER(SEARCH("not involved",'Model output'!V97)), ISNUMBER(SEARCH("no involvement",'Model output'!V97)), ISNUMBER(SEARCH("abut",'Model output'!V97)), AND(ISNUMBER(SEARCH("No",'Model output'!V97)),NOT(ISNUMBER(SEARCH("noted",'Model output'!V97))),NOT(ISNUMBER(SEARCH("carcinoma",'Model output'!V97))))), "negative", "positive")</f>
        <v>negative</v>
      </c>
      <c r="AE98" s="30" t="str" cm="1">
        <f t="array" aca="1" ref="AE98" ca="1">IF(OR(AC98="positive",Z98="positive",AND(OR(ISNUMBER(SEARCH("Follicular carcinoma",N98)),ISNUMBER(SEARCH("Follicular thyroid carcinoma",N98))),V98="extensive"),AND(AND(ISNUMBER(J98),J98&gt;0),AND(ISNUMBER(M98),M98&gt;3)),OR(H98="positive",AH98=1)),"high",IF(OR(ISNUMBER(SEARCH("lateral",G98,1)),ISNUMBER(SEARCH("positive",Y98,1)),ISNUMBER(SEARCH("tall",O98,1)),ISNUMBER(SEARCH("hobnail",O98,1)),ISNUMBER(SEARCH("cribriform",O98,1)),ISNUMBER(SEARCH("diffuse",O98,1)),ISNUMBER(SEARCH("columnar",O98,1)),ISNUMBER(SEARCH("solid",O98,1)),ISNUMBER(SEARCH("tall",N98,1)),ISNUMBER(SEARCH("hobnail",N98,1)),ISNUMBER(SEARCH("cribriform",N98,1)),ISNUMBER(SEARCH("diffuse",N98,1)),ISNUMBER(SEARCH("columnar",N98,1)),ISNUMBER(SEARCH("solid",N98,1)),AND(ISNUMBER(SEARCH("papillary",N98,1)),S98="positive"),AND(ISNUMBER(J98),J98&gt;=5,M98=""),AND(AND(ISNUMBER(J98),J98&gt;=5),AND(ISNUMBER(M98),M98&gt;=1)),AND(ISNUMBER(SERACH("papillary",N98)),OR(Y98="positive",Z98="positive"), ISNUMBER(SEARCH("BRAF",AB98)))),"intermediate","low"))</f>
        <v>intermediate</v>
      </c>
      <c r="AF98" s="31" t="str">
        <f t="shared" si="18"/>
        <v>1b</v>
      </c>
      <c r="AG98" s="31" t="str">
        <f t="shared" si="19"/>
        <v>0</v>
      </c>
      <c r="AH98" s="31" t="str">
        <f t="shared" si="22"/>
        <v>0</v>
      </c>
      <c r="AI98" s="36" t="str">
        <f t="shared" si="23"/>
        <v>I</v>
      </c>
      <c r="AJ98" s="30" t="s">
        <v>816</v>
      </c>
      <c r="AK98" s="37" t="s">
        <v>926</v>
      </c>
      <c r="AL98" s="37" t="s">
        <v>927</v>
      </c>
      <c r="AM98" s="37" t="s">
        <v>930</v>
      </c>
      <c r="AN98" s="31" t="s">
        <v>79</v>
      </c>
      <c r="AO98" s="30">
        <f t="shared" ca="1" si="24"/>
        <v>1</v>
      </c>
      <c r="AP98" s="37">
        <f t="shared" si="25"/>
        <v>1</v>
      </c>
      <c r="AQ98" s="37">
        <f t="shared" si="26"/>
        <v>1</v>
      </c>
      <c r="AR98" s="37">
        <f t="shared" si="27"/>
        <v>1</v>
      </c>
      <c r="AS98" s="36">
        <f t="shared" si="20"/>
        <v>1</v>
      </c>
    </row>
    <row r="99" spans="1:45">
      <c r="A99" t="str">
        <f>'Model output'!A98</f>
        <v>TCGA-DJ-A3V2</v>
      </c>
      <c r="B99" s="43">
        <v>44</v>
      </c>
      <c r="C99" s="1" t="str">
        <f>IF(OR(ISNUMBER(SEARCH("0",'Model output'!D98)), ISNUMBER(SEARCH("1",'Model output'!D98)), ISNUMBER(SEARCH("1a",'Model output'!D98)), ISNUMBER(SEARCH("1b",'Model output'!D98)), ISNUMBER(SEARCH("2",'Model output'!D98)), ISNUMBER(SEARCH("3",'Model output'!D98)), ISNUMBER(SEARCH("4a",'Model output'!D98)), ISNUMBER(SEARCH("4b",'Model output'!D98))), IF(ISNUMBER(SEARCH("pT",'Model output'!D98)),IF(OR(ISNUMBER(SEARCH("a",'Model output'!D98)),ISNUMBER(SEARCH("b",'Model output'!D98))),MID(SUBSTITUTE('Model output'!D98," ",""),SEARCH("pT",'Model output'!D98)+2,2),MID(SUBSTITUTE('Model output'!D98," ",""),SEARCH("pT",'Model output'!D98)+2,1)),IF(ISNUMBER(SEARCH("T",'Model output'!D98)),IF(OR(ISNUMBER(SEARCH("a",'Model output'!D98)),ISNUMBER(SEARCH("b",'Model output'!D98))),MID(SUBSTITUTE('Model output'!D98," ",""),SEARCH("T",'Model output'!D98)+1,2),MID(SUBSTITUTE('Model output'!D98," ",""),SEARCH("T",'Model output'!D98)+1,1)),SUBSTITUTE('Model output'!D98," ",""))),"")</f>
        <v>2</v>
      </c>
      <c r="D99" s="1" t="str">
        <f>IF(ISNUMBER(SEARCH("lymph node",'Model output'!E98)),"1", IF(AND('Model output'!E98&lt;&gt;"",ISNUMBER('Model output'!E98),'Model output'!E98&gt;0),"1",IF(OR(ISNUMBER(SEARCH("0",'Model output'!E98)), ISNUMBER(SEARCH("1",'Model output'!E98)), ISNUMBER(SEARCH("1a",'Model output'!E98)), ISNUMBER(SEARCH("1b",'Model output'!E98)), ISNUMBER(SEARCH("X",'Model output'!E98))), IF(ISNUMBER(SEARCH("pN",'Model output'!E98)),IF(OR(ISNUMBER(SEARCH("a",'Model output'!E98)),ISNUMBER(SEARCH("b",'Model output'!E98))),MID(SUBSTITUTE('Model output'!E98," ",""),SEARCH("pN",'Model output'!E98)+2,2),MID(SUBSTITUTE('Model output'!E98," ",""),SEARCH("pN",'Model output'!E98)+2,1)),IF(ISNUMBER(SEARCH("N",'Model output'!E98)),IF(OR(ISNUMBER(SEARCH("a",'Model output'!E98)),ISNUMBER(SEARCH("b",'Model output'!E98))),MID(SUBSTITUTE('Model output'!E98," ",""),SEARCH("N",'Model output'!E98)+1,2),MID(SUBSTITUTE('Model output'!E98," ",""),SEARCH("N",'Model output'!E98)+1,1)),SUBSTITUTE('Model output'!E98," ",""))),"")))</f>
        <v>1a</v>
      </c>
      <c r="E99" s="1" t="str">
        <f>IF(OR(ISNUMBER(SEARCH("Not applicable",'Model output'!F98)), ISNUMBER(SEARCH("N/A",'Model output'!F98))),"0",IF(OR(ISNUMBER(SEARCH("0",'Model output'!F98)), ISNUMBER(SEARCH("1",'Model output'!F98)), ISNUMBER(SEARCH("X",'Model output'!F98))), IF(ISNUMBER(SEARCH("pM",'Model output'!F98)),MID(SUBSTITUTE('Model output'!F98," ",""),SEARCH("pM",'Model output'!F98)+2,1),IF(ISNUMBER(SEARCH("M",'Model output'!F98)),MID(SUBSTITUTE('Model output'!F98," ",""),SEARCH("M",'Model output'!F98)+1,1),SUBSTITUTE('Model output'!F98," ",""))),""))</f>
        <v/>
      </c>
      <c r="F99" t="str">
        <f t="shared" si="16"/>
        <v>positive</v>
      </c>
      <c r="G99" t="str">
        <f>IF(OR('Model output'!G98="",AND(ISNUMBER('Model output'!J98),'Model output'!J98&lt;1)),"",IF(OR(ISNUMBER(SEARCH("lateral",'Model output'!G98)),ISNUMBER(SEARCH("cervical",'Model output'!G98)),ISNUMBER(SEARCH("jugular",'Model output'!G98)),ISNUMBER(SEARCH("left neck",'Model output'!G98)),ISNUMBER(SEARCH("left anterior neck",'Model output'!G98)),ISNUMBER(SEARCH("left posterior neck",'Model output'!G98)),ISNUMBER(SEARCH("right neck",'Model output'!G98)),ISNUMBER(SEARCH("right anterior neck",'Model output'!G98)),ISNUMBER(SEARCH("right posterior neck",'Model output'!G98)),AND(ISNUMBER(SEARCH("level",'Model output'!G98)),OR(,ISNUMBER(SEARCH("II",'Model output'!G98)),ISNUMBER(SEARCH("two",'Model output'!G98)),ISNUMBER(SEARCH("2",'Model output'!G98)),ISNUMBER(SEARCH("III",'Model output'!G98)),ISNUMBER(SEARCH("three",'Model output'!G98)),ISNUMBER(SEARCH("3",'Model output'!G98)),ISNUMBER(SEARCH("IV",'Model output'!G98)),ISNUMBER(SEARCH("four",'Model output'!G98)),ISNUMBER(SEARCH("4",'Model output'!G98)),AND(ISNUMBER(SEARCH("V ",'Model output'!G98)),NOT(ISNUMBER(SEARCH("VI",'Model output'!G98)))),ISNUMBER(SEARCH("five",'Model output'!G98)),ISNUMBER(SEARCH("5",'Model output'!G98))))), "lateral", "central"))</f>
        <v>central</v>
      </c>
      <c r="H99" t="str">
        <f>IF('Model output'!H98="","negative", IF('Model output'!H98=" ", "negative", IF(ISNUMBER(SEARCH("lymph node",'Model output'!H98)),"negative","positive")))</f>
        <v>negative</v>
      </c>
      <c r="I99">
        <f>IF('Model output'!I98="","",IF(ISNUMBER('Model output'!I98),'Model output'!I98,1))</f>
        <v>4</v>
      </c>
      <c r="J99">
        <f>IF('Model output'!J98="","",IF(AND(ISNUMBER('Model output'!J98),'Model output'!J98&lt;=I99),'Model output'!J98,IF(ISNUMBER(SEARCH("0/",'Model output'!J98)),0,1)))</f>
        <v>1</v>
      </c>
      <c r="K99" t="str" cm="1">
        <f t="array" ref="K99">IF(COUNT(FIND({0,1,2,3,4,5,6,7,8,9},'Model output'!K98))&gt;0,'Model output'!K98,"")</f>
        <v>0.9 cm</v>
      </c>
      <c r="L99" s="8" t="str">
        <f t="shared" si="21"/>
        <v>0.9cm</v>
      </c>
      <c r="M99" cm="1">
        <f t="array" ref="M99">IF(L99="","",IF(ISNUMBER(SEARCH("cm",L99)),MAX(VALUE(SUBSTITUTE(_xlfn.FILTERXML("&lt;t&gt;&lt;s&gt;"&amp;SUBSTITUTE(L99,",","&lt;/s&gt;&lt;s&gt;")&amp;"&lt;/s&gt;&lt;/t&gt;","//s"),"cm",""))),MAX(VALUE(SUBSTITUTE(_xlfn.FILTERXML("&lt;t&gt;&lt;s&gt;"&amp;SUBSTITUTE(L99,",","&lt;/s&gt;&lt;s&gt;")&amp;"&lt;/s&gt;&lt;/t&gt;","//s"),"mm","")))/10))</f>
        <v>0.9</v>
      </c>
      <c r="N99" t="str">
        <f>IF('Model output'!L98="","",'Model output'!L98)</f>
        <v>Papillary</v>
      </c>
      <c r="O99" t="str">
        <f>IF('Model output'!M98="","",'Model output'!M98)</f>
        <v>classical</v>
      </c>
      <c r="P99" t="str">
        <f>IF('Model output'!N98="","",'Model output'!N98)</f>
        <v>2.1 cm</v>
      </c>
      <c r="Q99" t="str">
        <f t="shared" si="17"/>
        <v>2.1cm</v>
      </c>
      <c r="R99" cm="1">
        <f t="array" ref="R99">IF(Q99="","",IF(ISNUMBER(SEARCH("cm",Q99)),MAX(VALUE(SUBSTITUTE(_xlfn.FILTERXML("&lt;t&gt;&lt;s&gt;"&amp;SUBSTITUTE(Q99,",","&lt;/s&gt;&lt;s&gt;")&amp;"&lt;/s&gt;&lt;/t&gt;","//s"),"cm",""))),IF(ISNUMBER(SEARCH("mm",Q99)), MAX(VALUE(SUBSTITUTE(_xlfn.FILTERXML("&lt;t&gt;&lt;s&gt;"&amp;SUBSTITUTE(Q99,",","&lt;/s&gt;&lt;s&gt;")&amp;"&lt;/s&gt;&lt;/t&gt;","//s"),"mm","")))/10, MAX(VALUE(_xlfn.FILTERXML("&lt;t&gt;&lt;s&gt;"&amp;SUBSTITUTE(Q99,",","&lt;/s&gt;&lt;s&gt;")&amp;"&lt;/s&gt;&lt;/t&gt;","//s"))))))</f>
        <v>2.1</v>
      </c>
      <c r="S99" t="str">
        <f>IF(OR('Model output'!P98="",ISNUMBER(SEARCH("Not identified", 'Model output'!P98)),ISNUMBER(SEARCH("Absent",'Model output'!P98)),AND(ISNUMBER(SEARCH("No",'Model output'!P98)),NOT(ISNUMBER(SEARCH("diagnostic",'Model output'!P98)))),ISNUMBER(SEARCH("Negative",'Model output'!P98))),"negative","positive")</f>
        <v>positive</v>
      </c>
      <c r="T99">
        <f>IF('Model output'!O98="","",'Model output'!O98)</f>
        <v>3</v>
      </c>
      <c r="U99" t="str">
        <f>IF('Model output'!Q98&lt;&gt;"",'Model output'!Q98,IF('Classification result'!S99="positive",IF(ISNUMBER(SEARCH("single",'Model output'!P98)),1,IF(OR(ISNUMBER(SEARCH("&lt;4",'Model output'!P98)),ISNUMBER(SEARCH("&lt; 4",'Model output'!P98)),ISNUMBER(SEARCH("less than 4",'Model output'!P98))),"&lt;4",IF(OR(ISNUMBER(SEARCH("&gt;4",'Model output'!P98)),ISNUMBER(SEARCH("&gt; 4",'Model output'!P98)),ISNUMBER(SEARCH("4 or more",'Model output'!P98))),"&gt;4",""))),""))</f>
        <v/>
      </c>
      <c r="V99" t="str">
        <f>IF(S99="negative","",IF(OR(ISNUMBER(SEARCH("Focal",'Model output'!P98)),'Classification result'!U99&lt;4,ISNUMBER(SEARCH("Focal",'Classification result'!U99)),ISNUMBER(SEARCH("&lt;4",'Classification result'!U99)),ISNUMBER(SEARCH("&lt; 4",'Classification result'!U99))),"minimal", IF(OR(ISNUMBER(SEARCH("Extensive",'Model output'!P98)),ISNUMBER(SEARCH("Extensive",'Classification result'!U99)),ISNUMBER(SEARCH("&gt;4",'Classification result'!U99)),ISNUMBER(SEARCH("&gt; 4",'Classification result'!U99)),ISNUMBER(SEARCH("4 or more",'Classification result'!U99))),"extensive","")))</f>
        <v/>
      </c>
      <c r="W99" t="str">
        <f>IF(OR('Model output'!R98="",ISNUMBER(SEARCH("Not identified", 'Model output'!R98)),ISNUMBER(SEARCH("Absent",'Model output'!R98)),ISNUMBER(SEARCH("No",'Model output'!R98)),ISNUMBER(SEARCH("Negative",'Model output'!R98)),ISNUMBER(SEARCH("None seen",'Model output'!R98)),ISNUMBER(SEARCH("Free",'Model output'!R98)),ISNUMBER(SEARCH("Cannot be assessed",'Model output'!R98))),"negative","positive")</f>
        <v>negative</v>
      </c>
      <c r="X99" s="15" t="str">
        <f>IF('Model output'!S98="","",'Model output'!S98)</f>
        <v/>
      </c>
      <c r="Y99" t="str">
        <f>IF(OR('Model output'!S98="",ISNUMBER(SEARCH("Absent",'Model output'!S98)),ISNUMBER(SEARCH("Not identified",'Model output'!S98)),AND(ISNUMBER(SEARCH("No",'Model output'!S98)),NOT(ISNUMBER(SEARCH("carcinoma",'Model output'!S98)))),ISNUMBER(SEARCH("no extension",'Model output'!S98)),ISNUMBER(SEARCH("negative",'Model output'!S98))),"negative",IF(Z99="positive","gETE", "positive"))</f>
        <v>negative</v>
      </c>
      <c r="Z99" t="str">
        <f>IF(OR('Model output'!S98="",ISNUMBER(SEARCH("Absent",'Model output'!S98)),ISNUMBER(SEARCH("Not identified",'Model output'!S98)),ISNUMBER(SEARCH("No",'Model output'!S98)),ISNUMBER(SEARCH("Minimal",'Model output'!S98)),ISNUMBER(SEARCH("negative",'Model output'!S98))),"negative",IF(OR(ISNUMBER(SEARCH("extensive",X99)),ISNUMBER(SEARCH("skeletal muscle",X99)),ISNUMBER(SEARCH("larynx",X99)),ISNUMBER(SEARCH("trachea",X99)),ISNUMBER(SEARCH("esophagus",X99)),ISNUMBER(SEARCH("recurrent laryngeal nerve",X99))),"positive","negative"))</f>
        <v>negative</v>
      </c>
      <c r="AA99" t="str">
        <f>IF('Model output'!T98="","",IF('Model output'!T98="Not mentioned", "No", "Yes"))</f>
        <v/>
      </c>
      <c r="AB99" t="str">
        <f>IF(AA99&lt;&gt;"Yes","",IF(OR('Model output'!U98="",ISNUMBER(SEARCH("Not identified",'Model output'!U98))),"",'Model output'!U98))</f>
        <v/>
      </c>
      <c r="AC99" s="9" t="str">
        <f>IF(OR('Model output'!V98="", AND(ISERROR(SEARCH("Positive",'Model output'!V98)), ISNUMBER(SEARCH("Negative",'Model output'!V98))), ISNUMBER(SEARCH("Uninvolved",'Model output'!V98)), ISNUMBER(SEARCH("Free",'Model output'!V98)), ISNUMBER(SEARCH("1 mm",'Model output'!V98)), ISNUMBER(SEARCH("1.0 mm",'Model output'!V98)), ISNUMBER(SEARCH("0.01 cm",'Model output'!V98)), ISNUMBER(SEARCH("0.1 CM",'Model output'!V98)), ISNUMBER(SEARCH("less than 0.2 mm",'Model output'!V98)), ISNUMBER(SEARCH("less than 0.5 mm",'Model output'!V98)), ISNUMBER(SEARCH("very close",'Model output'!V98)), ISNUMBER(SEARCH("not involved",'Model output'!V98)), ISNUMBER(SEARCH("no involvement",'Model output'!V98)), ISNUMBER(SEARCH("abut",'Model output'!V98)), AND(ISNUMBER(SEARCH("No",'Model output'!V98)),NOT(ISNUMBER(SEARCH("noted",'Model output'!V98))),NOT(ISNUMBER(SEARCH("carcinoma",'Model output'!V98))))), "negative", "positive")</f>
        <v>negative</v>
      </c>
      <c r="AE99" s="30" t="str" cm="1">
        <f t="array" aca="1" ref="AE99" ca="1">IF(OR(AC99="positive",Z99="positive",AND(OR(ISNUMBER(SEARCH("Follicular carcinoma",N99)),ISNUMBER(SEARCH("Follicular thyroid carcinoma",N99))),V99="extensive"),AND(AND(ISNUMBER(J99),J99&gt;0),AND(ISNUMBER(M99),M99&gt;3)),OR(H99="positive",AH99=1)),"high",IF(OR(ISNUMBER(SEARCH("lateral",G99,1)),ISNUMBER(SEARCH("positive",Y99,1)),ISNUMBER(SEARCH("tall",O99,1)),ISNUMBER(SEARCH("hobnail",O99,1)),ISNUMBER(SEARCH("cribriform",O99,1)),ISNUMBER(SEARCH("diffuse",O99,1)),ISNUMBER(SEARCH("columnar",O99,1)),ISNUMBER(SEARCH("solid",O99,1)),ISNUMBER(SEARCH("tall",N99,1)),ISNUMBER(SEARCH("hobnail",N99,1)),ISNUMBER(SEARCH("cribriform",N99,1)),ISNUMBER(SEARCH("diffuse",N99,1)),ISNUMBER(SEARCH("columnar",N99,1)),ISNUMBER(SEARCH("solid",N99,1)),AND(ISNUMBER(SEARCH("papillary",N99,1)),S99="positive"),AND(ISNUMBER(J99),J99&gt;=5,M99=""),AND(AND(ISNUMBER(J99),J99&gt;=5),AND(ISNUMBER(M99),M99&gt;=1)),AND(ISNUMBER(SERACH("papillary",N99)),OR(Y99="positive",Z99="positive"), ISNUMBER(SEARCH("BRAF",AB99)))),"intermediate","low"))</f>
        <v>intermediate</v>
      </c>
      <c r="AF99" s="31" t="str">
        <f t="shared" si="18"/>
        <v>2</v>
      </c>
      <c r="AG99" s="31" t="str">
        <f t="shared" si="19"/>
        <v>1a</v>
      </c>
      <c r="AH99" s="31" t="str">
        <f t="shared" si="22"/>
        <v>0</v>
      </c>
      <c r="AI99" s="36" t="str">
        <f t="shared" si="23"/>
        <v>I</v>
      </c>
      <c r="AJ99" s="30" t="s">
        <v>816</v>
      </c>
      <c r="AK99" s="37" t="s">
        <v>929</v>
      </c>
      <c r="AL99" s="37" t="s">
        <v>931</v>
      </c>
      <c r="AM99" s="37" t="s">
        <v>930</v>
      </c>
      <c r="AN99" s="31" t="s">
        <v>79</v>
      </c>
      <c r="AO99" s="30">
        <f t="shared" ca="1" si="24"/>
        <v>1</v>
      </c>
      <c r="AP99" s="37">
        <f t="shared" si="25"/>
        <v>1</v>
      </c>
      <c r="AQ99" s="37">
        <f t="shared" si="26"/>
        <v>1</v>
      </c>
      <c r="AR99" s="37">
        <f t="shared" si="27"/>
        <v>1</v>
      </c>
      <c r="AS99" s="36">
        <f t="shared" si="20"/>
        <v>1</v>
      </c>
    </row>
    <row r="100" spans="1:45">
      <c r="A100" t="str">
        <f>'Model output'!A99</f>
        <v>TCGA-DJ-A3V3</v>
      </c>
      <c r="B100" s="43">
        <v>57</v>
      </c>
      <c r="C100" s="1" t="str">
        <f>IF(OR(ISNUMBER(SEARCH("0",'Model output'!D99)), ISNUMBER(SEARCH("1",'Model output'!D99)), ISNUMBER(SEARCH("1a",'Model output'!D99)), ISNUMBER(SEARCH("1b",'Model output'!D99)), ISNUMBER(SEARCH("2",'Model output'!D99)), ISNUMBER(SEARCH("3",'Model output'!D99)), ISNUMBER(SEARCH("4a",'Model output'!D99)), ISNUMBER(SEARCH("4b",'Model output'!D99))), IF(ISNUMBER(SEARCH("pT",'Model output'!D99)),IF(OR(ISNUMBER(SEARCH("a",'Model output'!D99)),ISNUMBER(SEARCH("b",'Model output'!D99))),MID(SUBSTITUTE('Model output'!D99," ",""),SEARCH("pT",'Model output'!D99)+2,2),MID(SUBSTITUTE('Model output'!D99," ",""),SEARCH("pT",'Model output'!D99)+2,1)),IF(ISNUMBER(SEARCH("T",'Model output'!D99)),IF(OR(ISNUMBER(SEARCH("a",'Model output'!D99)),ISNUMBER(SEARCH("b",'Model output'!D99))),MID(SUBSTITUTE('Model output'!D99," ",""),SEARCH("T",'Model output'!D99)+1,2),MID(SUBSTITUTE('Model output'!D99," ",""),SEARCH("T",'Model output'!D99)+1,1)),SUBSTITUTE('Model output'!D99," ",""))),"")</f>
        <v>2</v>
      </c>
      <c r="D100" s="1" t="str">
        <f>IF(ISNUMBER(SEARCH("lymph node",'Model output'!E99)),"1", IF(AND('Model output'!E99&lt;&gt;"",ISNUMBER('Model output'!E99),'Model output'!E99&gt;0),"1",IF(OR(ISNUMBER(SEARCH("0",'Model output'!E99)), ISNUMBER(SEARCH("1",'Model output'!E99)), ISNUMBER(SEARCH("1a",'Model output'!E99)), ISNUMBER(SEARCH("1b",'Model output'!E99)), ISNUMBER(SEARCH("X",'Model output'!E99))), IF(ISNUMBER(SEARCH("pN",'Model output'!E99)),IF(OR(ISNUMBER(SEARCH("a",'Model output'!E99)),ISNUMBER(SEARCH("b",'Model output'!E99))),MID(SUBSTITUTE('Model output'!E99," ",""),SEARCH("pN",'Model output'!E99)+2,2),MID(SUBSTITUTE('Model output'!E99," ",""),SEARCH("pN",'Model output'!E99)+2,1)),IF(ISNUMBER(SEARCH("N",'Model output'!E99)),IF(OR(ISNUMBER(SEARCH("a",'Model output'!E99)),ISNUMBER(SEARCH("b",'Model output'!E99))),MID(SUBSTITUTE('Model output'!E99," ",""),SEARCH("N",'Model output'!E99)+1,2),MID(SUBSTITUTE('Model output'!E99," ",""),SEARCH("N",'Model output'!E99)+1,1)),SUBSTITUTE('Model output'!E99," ",""))),"")))</f>
        <v>X</v>
      </c>
      <c r="E100" s="1" t="str">
        <f>IF(OR(ISNUMBER(SEARCH("Not applicable",'Model output'!F99)), ISNUMBER(SEARCH("N/A",'Model output'!F99))),"0",IF(OR(ISNUMBER(SEARCH("0",'Model output'!F99)), ISNUMBER(SEARCH("1",'Model output'!F99)), ISNUMBER(SEARCH("X",'Model output'!F99))), IF(ISNUMBER(SEARCH("pM",'Model output'!F99)),MID(SUBSTITUTE('Model output'!F99," ",""),SEARCH("pM",'Model output'!F99)+2,1),IF(ISNUMBER(SEARCH("M",'Model output'!F99)),MID(SUBSTITUTE('Model output'!F99," ",""),SEARCH("M",'Model output'!F99)+1,1),SUBSTITUTE('Model output'!F99," ",""))),""))</f>
        <v>X</v>
      </c>
      <c r="F100" t="str">
        <f t="shared" si="16"/>
        <v>negative</v>
      </c>
      <c r="G100" t="str">
        <f>IF(OR('Model output'!G99="",AND(ISNUMBER('Model output'!J99),'Model output'!J99&lt;1)),"",IF(OR(ISNUMBER(SEARCH("lateral",'Model output'!G99)),ISNUMBER(SEARCH("cervical",'Model output'!G99)),ISNUMBER(SEARCH("jugular",'Model output'!G99)),ISNUMBER(SEARCH("left neck",'Model output'!G99)),ISNUMBER(SEARCH("left anterior neck",'Model output'!G99)),ISNUMBER(SEARCH("left posterior neck",'Model output'!G99)),ISNUMBER(SEARCH("right neck",'Model output'!G99)),ISNUMBER(SEARCH("right anterior neck",'Model output'!G99)),ISNUMBER(SEARCH("right posterior neck",'Model output'!G99)),AND(ISNUMBER(SEARCH("level",'Model output'!G99)),OR(,ISNUMBER(SEARCH("II",'Model output'!G99)),ISNUMBER(SEARCH("two",'Model output'!G99)),ISNUMBER(SEARCH("2",'Model output'!G99)),ISNUMBER(SEARCH("III",'Model output'!G99)),ISNUMBER(SEARCH("three",'Model output'!G99)),ISNUMBER(SEARCH("3",'Model output'!G99)),ISNUMBER(SEARCH("IV",'Model output'!G99)),ISNUMBER(SEARCH("four",'Model output'!G99)),ISNUMBER(SEARCH("4",'Model output'!G99)),AND(ISNUMBER(SEARCH("V ",'Model output'!G99)),NOT(ISNUMBER(SEARCH("VI",'Model output'!G99)))),ISNUMBER(SEARCH("five",'Model output'!G99)),ISNUMBER(SEARCH("5",'Model output'!G99))))), "lateral", "central"))</f>
        <v/>
      </c>
      <c r="H100" t="str">
        <f>IF('Model output'!H99="","negative", IF('Model output'!H99=" ", "negative", IF(ISNUMBER(SEARCH("lymph node",'Model output'!H99)),"negative","positive")))</f>
        <v>negative</v>
      </c>
      <c r="I100">
        <f>IF('Model output'!I99="","",IF(ISNUMBER('Model output'!I99),'Model output'!I99,1))</f>
        <v>15</v>
      </c>
      <c r="J100">
        <f>IF('Model output'!J99="","",IF(AND(ISNUMBER('Model output'!J99),'Model output'!J99&lt;=I100),'Model output'!J99,IF(ISNUMBER(SEARCH("0/",'Model output'!J99)),0,1)))</f>
        <v>0</v>
      </c>
      <c r="K100" t="str" cm="1">
        <f t="array" ref="K100">IF(COUNT(FIND({0,1,2,3,4,5,6,7,8,9},'Model output'!K99))&gt;0,'Model output'!K99,"")</f>
        <v/>
      </c>
      <c r="L100" s="8" t="str">
        <f t="shared" si="21"/>
        <v/>
      </c>
      <c r="M100" t="str" cm="1">
        <f t="array" ref="M100">IF(L100="","",IF(ISNUMBER(SEARCH("cm",L100)),MAX(VALUE(SUBSTITUTE(_xlfn.FILTERXML("&lt;t&gt;&lt;s&gt;"&amp;SUBSTITUTE(L100,",","&lt;/s&gt;&lt;s&gt;")&amp;"&lt;/s&gt;&lt;/t&gt;","//s"),"cm",""))),MAX(VALUE(SUBSTITUTE(_xlfn.FILTERXML("&lt;t&gt;&lt;s&gt;"&amp;SUBSTITUTE(L100,",","&lt;/s&gt;&lt;s&gt;")&amp;"&lt;/s&gt;&lt;/t&gt;","//s"),"mm","")))/10))</f>
        <v/>
      </c>
      <c r="N100" t="str">
        <f>IF('Model output'!L99="","",'Model output'!L99)</f>
        <v>Papillary</v>
      </c>
      <c r="O100" t="str">
        <f>IF('Model output'!M99="","",'Model output'!M99)</f>
        <v>classical</v>
      </c>
      <c r="P100" t="str">
        <f>IF('Model output'!N99="","",'Model output'!N99)</f>
        <v>2.4 cm</v>
      </c>
      <c r="Q100" t="str">
        <f t="shared" si="17"/>
        <v>2.4cm</v>
      </c>
      <c r="R100" cm="1">
        <f t="array" ref="R100">IF(Q100="","",IF(ISNUMBER(SEARCH("cm",Q100)),MAX(VALUE(SUBSTITUTE(_xlfn.FILTERXML("&lt;t&gt;&lt;s&gt;"&amp;SUBSTITUTE(Q100,",","&lt;/s&gt;&lt;s&gt;")&amp;"&lt;/s&gt;&lt;/t&gt;","//s"),"cm",""))),IF(ISNUMBER(SEARCH("mm",Q100)), MAX(VALUE(SUBSTITUTE(_xlfn.FILTERXML("&lt;t&gt;&lt;s&gt;"&amp;SUBSTITUTE(Q100,",","&lt;/s&gt;&lt;s&gt;")&amp;"&lt;/s&gt;&lt;/t&gt;","//s"),"mm","")))/10, MAX(VALUE(_xlfn.FILTERXML("&lt;t&gt;&lt;s&gt;"&amp;SUBSTITUTE(Q100,",","&lt;/s&gt;&lt;s&gt;")&amp;"&lt;/s&gt;&lt;/t&gt;","//s"))))))</f>
        <v>2.4</v>
      </c>
      <c r="S100" t="str">
        <f>IF(OR('Model output'!P99="",ISNUMBER(SEARCH("Not identified", 'Model output'!P99)),ISNUMBER(SEARCH("Absent",'Model output'!P99)),AND(ISNUMBER(SEARCH("No",'Model output'!P99)),NOT(ISNUMBER(SEARCH("diagnostic",'Model output'!P99)))),ISNUMBER(SEARCH("Negative",'Model output'!P99))),"negative","positive")</f>
        <v>negative</v>
      </c>
      <c r="T100">
        <f>IF('Model output'!O99="","",'Model output'!O99)</f>
        <v>3</v>
      </c>
      <c r="U100" t="str">
        <f>IF('Model output'!Q99&lt;&gt;"",'Model output'!Q99,IF('Classification result'!S100="positive",IF(ISNUMBER(SEARCH("single",'Model output'!P99)),1,IF(OR(ISNUMBER(SEARCH("&lt;4",'Model output'!P99)),ISNUMBER(SEARCH("&lt; 4",'Model output'!P99)),ISNUMBER(SEARCH("less than 4",'Model output'!P99))),"&lt;4",IF(OR(ISNUMBER(SEARCH("&gt;4",'Model output'!P99)),ISNUMBER(SEARCH("&gt; 4",'Model output'!P99)),ISNUMBER(SEARCH("4 or more",'Model output'!P99))),"&gt;4",""))),""))</f>
        <v/>
      </c>
      <c r="V100" t="str">
        <f>IF(S100="negative","",IF(OR(ISNUMBER(SEARCH("Focal",'Model output'!P99)),'Classification result'!U100&lt;4,ISNUMBER(SEARCH("Focal",'Classification result'!U100)),ISNUMBER(SEARCH("&lt;4",'Classification result'!U100)),ISNUMBER(SEARCH("&lt; 4",'Classification result'!U100))),"minimal", IF(OR(ISNUMBER(SEARCH("Extensive",'Model output'!P99)),ISNUMBER(SEARCH("Extensive",'Classification result'!U100)),ISNUMBER(SEARCH("&gt;4",'Classification result'!U100)),ISNUMBER(SEARCH("&gt; 4",'Classification result'!U100)),ISNUMBER(SEARCH("4 or more",'Classification result'!U100))),"extensive","")))</f>
        <v/>
      </c>
      <c r="W100" t="str">
        <f>IF(OR('Model output'!R99="",ISNUMBER(SEARCH("Not identified", 'Model output'!R99)),ISNUMBER(SEARCH("Absent",'Model output'!R99)),ISNUMBER(SEARCH("No",'Model output'!R99)),ISNUMBER(SEARCH("Negative",'Model output'!R99)),ISNUMBER(SEARCH("None seen",'Model output'!R99)),ISNUMBER(SEARCH("Free",'Model output'!R99)),ISNUMBER(SEARCH("Cannot be assessed",'Model output'!R99))),"negative","positive")</f>
        <v>negative</v>
      </c>
      <c r="X100" s="15" t="str">
        <f>IF('Model output'!S99="","",'Model output'!S99)</f>
        <v>Not identified</v>
      </c>
      <c r="Y100" t="str">
        <f>IF(OR('Model output'!S99="",ISNUMBER(SEARCH("Absent",'Model output'!S99)),ISNUMBER(SEARCH("Not identified",'Model output'!S99)),AND(ISNUMBER(SEARCH("No",'Model output'!S99)),NOT(ISNUMBER(SEARCH("carcinoma",'Model output'!S99)))),ISNUMBER(SEARCH("no extension",'Model output'!S99)),ISNUMBER(SEARCH("negative",'Model output'!S99))),"negative",IF(Z100="positive","gETE", "positive"))</f>
        <v>negative</v>
      </c>
      <c r="Z100" t="str">
        <f>IF(OR('Model output'!S99="",ISNUMBER(SEARCH("Absent",'Model output'!S99)),ISNUMBER(SEARCH("Not identified",'Model output'!S99)),ISNUMBER(SEARCH("No",'Model output'!S99)),ISNUMBER(SEARCH("Minimal",'Model output'!S99)),ISNUMBER(SEARCH("negative",'Model output'!S99))),"negative",IF(OR(ISNUMBER(SEARCH("extensive",X100)),ISNUMBER(SEARCH("skeletal muscle",X100)),ISNUMBER(SEARCH("larynx",X100)),ISNUMBER(SEARCH("trachea",X100)),ISNUMBER(SEARCH("esophagus",X100)),ISNUMBER(SEARCH("recurrent laryngeal nerve",X100))),"positive","negative"))</f>
        <v>negative</v>
      </c>
      <c r="AA100" t="str">
        <f>IF('Model output'!T99="","",IF('Model output'!T99="Not mentioned", "No", "Yes"))</f>
        <v/>
      </c>
      <c r="AB100" t="str">
        <f>IF(AA100&lt;&gt;"Yes","",IF(OR('Model output'!U99="",ISNUMBER(SEARCH("Not identified",'Model output'!U99))),"",'Model output'!U99))</f>
        <v/>
      </c>
      <c r="AC100" s="9" t="str">
        <f>IF(OR('Model output'!V99="", AND(ISERROR(SEARCH("Positive",'Model output'!V99)), ISNUMBER(SEARCH("Negative",'Model output'!V99))), ISNUMBER(SEARCH("Uninvolved",'Model output'!V99)), ISNUMBER(SEARCH("Free",'Model output'!V99)), ISNUMBER(SEARCH("1 mm",'Model output'!V99)), ISNUMBER(SEARCH("1.0 mm",'Model output'!V99)), ISNUMBER(SEARCH("0.01 cm",'Model output'!V99)), ISNUMBER(SEARCH("0.1 CM",'Model output'!V99)), ISNUMBER(SEARCH("less than 0.2 mm",'Model output'!V99)), ISNUMBER(SEARCH("less than 0.5 mm",'Model output'!V99)), ISNUMBER(SEARCH("very close",'Model output'!V99)), ISNUMBER(SEARCH("not involved",'Model output'!V99)), ISNUMBER(SEARCH("no involvement",'Model output'!V99)), ISNUMBER(SEARCH("abut",'Model output'!V99)), AND(ISNUMBER(SEARCH("No",'Model output'!V99)),NOT(ISNUMBER(SEARCH("noted",'Model output'!V99))),NOT(ISNUMBER(SEARCH("carcinoma",'Model output'!V99))))), "negative", "positive")</f>
        <v>negative</v>
      </c>
      <c r="AE100" s="30" t="str" cm="1">
        <f t="array" aca="1" ref="AE100" ca="1">IF(OR(AC100="positive",Z100="positive",AND(OR(ISNUMBER(SEARCH("Follicular carcinoma",N100)),ISNUMBER(SEARCH("Follicular thyroid carcinoma",N100))),V100="extensive"),AND(AND(ISNUMBER(J100),J100&gt;0),AND(ISNUMBER(M100),M100&gt;3)),OR(H100="positive",AH100=1)),"high",IF(OR(ISNUMBER(SEARCH("lateral",G100,1)),ISNUMBER(SEARCH("positive",Y100,1)),ISNUMBER(SEARCH("tall",O100,1)),ISNUMBER(SEARCH("hobnail",O100,1)),ISNUMBER(SEARCH("cribriform",O100,1)),ISNUMBER(SEARCH("diffuse",O100,1)),ISNUMBER(SEARCH("columnar",O100,1)),ISNUMBER(SEARCH("solid",O100,1)),ISNUMBER(SEARCH("tall",N100,1)),ISNUMBER(SEARCH("hobnail",N100,1)),ISNUMBER(SEARCH("cribriform",N100,1)),ISNUMBER(SEARCH("diffuse",N100,1)),ISNUMBER(SEARCH("columnar",N100,1)),ISNUMBER(SEARCH("solid",N100,1)),AND(ISNUMBER(SEARCH("papillary",N100,1)),S100="positive"),AND(ISNUMBER(J100),J100&gt;=5,M100=""),AND(AND(ISNUMBER(J100),J100&gt;=5),AND(ISNUMBER(M100),M100&gt;=1)),AND(ISNUMBER(SERACH("papillary",N100)),OR(Y100="positive",Z100="positive"), ISNUMBER(SEARCH("BRAF",AB100)))),"intermediate","low"))</f>
        <v>low</v>
      </c>
      <c r="AF100" s="31" t="str">
        <f t="shared" si="18"/>
        <v>2</v>
      </c>
      <c r="AG100" s="31" t="str">
        <f t="shared" si="19"/>
        <v>0</v>
      </c>
      <c r="AH100" s="31" t="str">
        <f t="shared" si="22"/>
        <v>0</v>
      </c>
      <c r="AI100" s="36" t="str">
        <f t="shared" si="23"/>
        <v>I</v>
      </c>
      <c r="AJ100" s="30" t="s">
        <v>815</v>
      </c>
      <c r="AK100" s="37" t="s">
        <v>929</v>
      </c>
      <c r="AL100" s="37" t="s">
        <v>927</v>
      </c>
      <c r="AM100" s="37" t="s">
        <v>930</v>
      </c>
      <c r="AN100" s="31" t="s">
        <v>79</v>
      </c>
      <c r="AO100" s="30">
        <f t="shared" ref="AO100:AO131" ca="1" si="28">IF(AE100=AJ100,1,0)</f>
        <v>1</v>
      </c>
      <c r="AP100" s="37">
        <f t="shared" ref="AP100:AP131" si="29">IF(AF100=AK100, 1, IF(AND(AF100="x", AK100="0"), 1, IF(AND(AF100="0", AK100="x"), 1, 0)))</f>
        <v>1</v>
      </c>
      <c r="AQ100" s="37">
        <f t="shared" ref="AQ100:AQ131" si="30">IF(AG100=AL100, 1, IF(AND(AG100="x", AL100="0"), 1, IF(AND(AG100="0", AL100="x"), 1, 0)))</f>
        <v>1</v>
      </c>
      <c r="AR100" s="37">
        <f t="shared" ref="AR100:AR131" si="31">IF(AH100=AM100, 1, IF(AND(AH100="x", AM100="0"), 1, IF(AND(AH100="0", AM100="x"), 1, 0)))</f>
        <v>1</v>
      </c>
      <c r="AS100" s="36">
        <f t="shared" si="20"/>
        <v>1</v>
      </c>
    </row>
    <row r="101" spans="1:45">
      <c r="A101" t="str">
        <f>'Model output'!A100</f>
        <v>TCGA-DJ-A3V5</v>
      </c>
      <c r="B101" s="43">
        <v>76</v>
      </c>
      <c r="C101" s="1" t="str">
        <f>IF(OR(ISNUMBER(SEARCH("0",'Model output'!D100)), ISNUMBER(SEARCH("1",'Model output'!D100)), ISNUMBER(SEARCH("1a",'Model output'!D100)), ISNUMBER(SEARCH("1b",'Model output'!D100)), ISNUMBER(SEARCH("2",'Model output'!D100)), ISNUMBER(SEARCH("3",'Model output'!D100)), ISNUMBER(SEARCH("4a",'Model output'!D100)), ISNUMBER(SEARCH("4b",'Model output'!D100))), IF(ISNUMBER(SEARCH("pT",'Model output'!D100)),IF(OR(ISNUMBER(SEARCH("a",'Model output'!D100)),ISNUMBER(SEARCH("b",'Model output'!D100))),MID(SUBSTITUTE('Model output'!D100," ",""),SEARCH("pT",'Model output'!D100)+2,2),MID(SUBSTITUTE('Model output'!D100," ",""),SEARCH("pT",'Model output'!D100)+2,1)),IF(ISNUMBER(SEARCH("T",'Model output'!D100)),IF(OR(ISNUMBER(SEARCH("a",'Model output'!D100)),ISNUMBER(SEARCH("b",'Model output'!D100))),MID(SUBSTITUTE('Model output'!D100," ",""),SEARCH("T",'Model output'!D100)+1,2),MID(SUBSTITUTE('Model output'!D100," ",""),SEARCH("T",'Model output'!D100)+1,1)),SUBSTITUTE('Model output'!D100," ",""))),"")</f>
        <v>1</v>
      </c>
      <c r="D101" s="1" t="str">
        <f>IF(ISNUMBER(SEARCH("lymph node",'Model output'!E100)),"1", IF(AND('Model output'!E100&lt;&gt;"",ISNUMBER('Model output'!E100),'Model output'!E100&gt;0),"1",IF(OR(ISNUMBER(SEARCH("0",'Model output'!E100)), ISNUMBER(SEARCH("1",'Model output'!E100)), ISNUMBER(SEARCH("1a",'Model output'!E100)), ISNUMBER(SEARCH("1b",'Model output'!E100)), ISNUMBER(SEARCH("X",'Model output'!E100))), IF(ISNUMBER(SEARCH("pN",'Model output'!E100)),IF(OR(ISNUMBER(SEARCH("a",'Model output'!E100)),ISNUMBER(SEARCH("b",'Model output'!E100))),MID(SUBSTITUTE('Model output'!E100," ",""),SEARCH("pN",'Model output'!E100)+2,2),MID(SUBSTITUTE('Model output'!E100," ",""),SEARCH("pN",'Model output'!E100)+2,1)),IF(ISNUMBER(SEARCH("N",'Model output'!E100)),IF(OR(ISNUMBER(SEARCH("a",'Model output'!E100)),ISNUMBER(SEARCH("b",'Model output'!E100))),MID(SUBSTITUTE('Model output'!E100," ",""),SEARCH("N",'Model output'!E100)+1,2),MID(SUBSTITUTE('Model output'!E100," ",""),SEARCH("N",'Model output'!E100)+1,1)),SUBSTITUTE('Model output'!E100," ",""))),"")))</f>
        <v>0</v>
      </c>
      <c r="E101" s="1" t="str">
        <f>IF(OR(ISNUMBER(SEARCH("Not applicable",'Model output'!F100)), ISNUMBER(SEARCH("N/A",'Model output'!F100))),"0",IF(OR(ISNUMBER(SEARCH("0",'Model output'!F100)), ISNUMBER(SEARCH("1",'Model output'!F100)), ISNUMBER(SEARCH("X",'Model output'!F100))), IF(ISNUMBER(SEARCH("pM",'Model output'!F100)),MID(SUBSTITUTE('Model output'!F100," ",""),SEARCH("pM",'Model output'!F100)+2,1),IF(ISNUMBER(SEARCH("M",'Model output'!F100)),MID(SUBSTITUTE('Model output'!F100," ",""),SEARCH("M",'Model output'!F100)+1,1),SUBSTITUTE('Model output'!F100," ",""))),""))</f>
        <v/>
      </c>
      <c r="F101" t="str">
        <f t="shared" si="16"/>
        <v>negative</v>
      </c>
      <c r="G101" t="str">
        <f>IF(OR('Model output'!G100="",AND(ISNUMBER('Model output'!J100),'Model output'!J100&lt;1)),"",IF(OR(ISNUMBER(SEARCH("lateral",'Model output'!G100)),ISNUMBER(SEARCH("cervical",'Model output'!G100)),ISNUMBER(SEARCH("jugular",'Model output'!G100)),ISNUMBER(SEARCH("left neck",'Model output'!G100)),ISNUMBER(SEARCH("left anterior neck",'Model output'!G100)),ISNUMBER(SEARCH("left posterior neck",'Model output'!G100)),ISNUMBER(SEARCH("right neck",'Model output'!G100)),ISNUMBER(SEARCH("right anterior neck",'Model output'!G100)),ISNUMBER(SEARCH("right posterior neck",'Model output'!G100)),AND(ISNUMBER(SEARCH("level",'Model output'!G100)),OR(,ISNUMBER(SEARCH("II",'Model output'!G100)),ISNUMBER(SEARCH("two",'Model output'!G100)),ISNUMBER(SEARCH("2",'Model output'!G100)),ISNUMBER(SEARCH("III",'Model output'!G100)),ISNUMBER(SEARCH("three",'Model output'!G100)),ISNUMBER(SEARCH("3",'Model output'!G100)),ISNUMBER(SEARCH("IV",'Model output'!G100)),ISNUMBER(SEARCH("four",'Model output'!G100)),ISNUMBER(SEARCH("4",'Model output'!G100)),AND(ISNUMBER(SEARCH("V ",'Model output'!G100)),NOT(ISNUMBER(SEARCH("VI",'Model output'!G100)))),ISNUMBER(SEARCH("five",'Model output'!G100)),ISNUMBER(SEARCH("5",'Model output'!G100))))), "lateral", "central"))</f>
        <v/>
      </c>
      <c r="H101" t="str">
        <f>IF('Model output'!H100="","negative", IF('Model output'!H100=" ", "negative", IF(ISNUMBER(SEARCH("lymph node",'Model output'!H100)),"negative","positive")))</f>
        <v>negative</v>
      </c>
      <c r="I101">
        <f>IF('Model output'!I100="","",IF(ISNUMBER('Model output'!I100),'Model output'!I100,1))</f>
        <v>3</v>
      </c>
      <c r="J101">
        <f>IF('Model output'!J100="","",IF(AND(ISNUMBER('Model output'!J100),'Model output'!J100&lt;=I101),'Model output'!J100,IF(ISNUMBER(SEARCH("0/",'Model output'!J100)),0,1)))</f>
        <v>0</v>
      </c>
      <c r="K101" t="str" cm="1">
        <f t="array" ref="K101">IF(COUNT(FIND({0,1,2,3,4,5,6,7,8,9},'Model output'!K100))&gt;0,'Model output'!K100,"")</f>
        <v/>
      </c>
      <c r="L101" s="8" t="str">
        <f t="shared" si="21"/>
        <v/>
      </c>
      <c r="M101" t="str" cm="1">
        <f t="array" ref="M101">IF(L101="","",IF(ISNUMBER(SEARCH("cm",L101)),MAX(VALUE(SUBSTITUTE(_xlfn.FILTERXML("&lt;t&gt;&lt;s&gt;"&amp;SUBSTITUTE(L101,",","&lt;/s&gt;&lt;s&gt;")&amp;"&lt;/s&gt;&lt;/t&gt;","//s"),"cm",""))),MAX(VALUE(SUBSTITUTE(_xlfn.FILTERXML("&lt;t&gt;&lt;s&gt;"&amp;SUBSTITUTE(L101,",","&lt;/s&gt;&lt;s&gt;")&amp;"&lt;/s&gt;&lt;/t&gt;","//s"),"mm","")))/10))</f>
        <v/>
      </c>
      <c r="N101" t="str">
        <f>IF('Model output'!L100="","",'Model output'!L100)</f>
        <v>Papillary</v>
      </c>
      <c r="O101" t="str">
        <f>IF('Model output'!M100="","",'Model output'!M100)</f>
        <v>tall cell</v>
      </c>
      <c r="P101" t="str">
        <f>IF('Model output'!N100="","",'Model output'!N100)</f>
        <v>1.4 cm</v>
      </c>
      <c r="Q101" t="str">
        <f t="shared" si="17"/>
        <v>1.4cm</v>
      </c>
      <c r="R101" cm="1">
        <f t="array" ref="R101">IF(Q101="","",IF(ISNUMBER(SEARCH("cm",Q101)),MAX(VALUE(SUBSTITUTE(_xlfn.FILTERXML("&lt;t&gt;&lt;s&gt;"&amp;SUBSTITUTE(Q101,",","&lt;/s&gt;&lt;s&gt;")&amp;"&lt;/s&gt;&lt;/t&gt;","//s"),"cm",""))),IF(ISNUMBER(SEARCH("mm",Q101)), MAX(VALUE(SUBSTITUTE(_xlfn.FILTERXML("&lt;t&gt;&lt;s&gt;"&amp;SUBSTITUTE(Q101,",","&lt;/s&gt;&lt;s&gt;")&amp;"&lt;/s&gt;&lt;/t&gt;","//s"),"mm","")))/10, MAX(VALUE(_xlfn.FILTERXML("&lt;t&gt;&lt;s&gt;"&amp;SUBSTITUTE(Q101,",","&lt;/s&gt;&lt;s&gt;")&amp;"&lt;/s&gt;&lt;/t&gt;","//s"))))))</f>
        <v>1.4</v>
      </c>
      <c r="S101" t="str">
        <f>IF(OR('Model output'!P100="",ISNUMBER(SEARCH("Not identified", 'Model output'!P100)),ISNUMBER(SEARCH("Absent",'Model output'!P100)),AND(ISNUMBER(SEARCH("No",'Model output'!P100)),NOT(ISNUMBER(SEARCH("diagnostic",'Model output'!P100)))),ISNUMBER(SEARCH("Negative",'Model output'!P100))),"negative","positive")</f>
        <v>negative</v>
      </c>
      <c r="T101">
        <f>IF('Model output'!O100="","",'Model output'!O100)</f>
        <v>1</v>
      </c>
      <c r="U101" t="str">
        <f>IF('Model output'!Q100&lt;&gt;"",'Model output'!Q100,IF('Classification result'!S101="positive",IF(ISNUMBER(SEARCH("single",'Model output'!P100)),1,IF(OR(ISNUMBER(SEARCH("&lt;4",'Model output'!P100)),ISNUMBER(SEARCH("&lt; 4",'Model output'!P100)),ISNUMBER(SEARCH("less than 4",'Model output'!P100))),"&lt;4",IF(OR(ISNUMBER(SEARCH("&gt;4",'Model output'!P100)),ISNUMBER(SEARCH("&gt; 4",'Model output'!P100)),ISNUMBER(SEARCH("4 or more",'Model output'!P100))),"&gt;4",""))),""))</f>
        <v/>
      </c>
      <c r="V101" t="str">
        <f>IF(S101="negative","",IF(OR(ISNUMBER(SEARCH("Focal",'Model output'!P100)),'Classification result'!U101&lt;4,ISNUMBER(SEARCH("Focal",'Classification result'!U101)),ISNUMBER(SEARCH("&lt;4",'Classification result'!U101)),ISNUMBER(SEARCH("&lt; 4",'Classification result'!U101))),"minimal", IF(OR(ISNUMBER(SEARCH("Extensive",'Model output'!P100)),ISNUMBER(SEARCH("Extensive",'Classification result'!U101)),ISNUMBER(SEARCH("&gt;4",'Classification result'!U101)),ISNUMBER(SEARCH("&gt; 4",'Classification result'!U101)),ISNUMBER(SEARCH("4 or more",'Classification result'!U101))),"extensive","")))</f>
        <v/>
      </c>
      <c r="W101" t="str">
        <f>IF(OR('Model output'!R100="",ISNUMBER(SEARCH("Not identified", 'Model output'!R100)),ISNUMBER(SEARCH("Absent",'Model output'!R100)),ISNUMBER(SEARCH("No",'Model output'!R100)),ISNUMBER(SEARCH("Negative",'Model output'!R100)),ISNUMBER(SEARCH("None seen",'Model output'!R100)),ISNUMBER(SEARCH("Free",'Model output'!R100)),ISNUMBER(SEARCH("Cannot be assessed",'Model output'!R100))),"negative","positive")</f>
        <v>negative</v>
      </c>
      <c r="X101" s="15" t="str">
        <f>IF('Model output'!S100="","",'Model output'!S100)</f>
        <v>Invades: perithyroidal fibroadipose tissue</v>
      </c>
      <c r="Y101" t="str">
        <f>IF(OR('Model output'!S100="",ISNUMBER(SEARCH("Absent",'Model output'!S100)),ISNUMBER(SEARCH("Not identified",'Model output'!S100)),AND(ISNUMBER(SEARCH("No",'Model output'!S100)),NOT(ISNUMBER(SEARCH("carcinoma",'Model output'!S100)))),ISNUMBER(SEARCH("no extension",'Model output'!S100)),ISNUMBER(SEARCH("negative",'Model output'!S100))),"negative",IF(Z101="positive","gETE", "positive"))</f>
        <v>positive</v>
      </c>
      <c r="Z101" t="str">
        <f>IF(OR('Model output'!S100="",ISNUMBER(SEARCH("Absent",'Model output'!S100)),ISNUMBER(SEARCH("Not identified",'Model output'!S100)),ISNUMBER(SEARCH("No",'Model output'!S100)),ISNUMBER(SEARCH("Minimal",'Model output'!S100)),ISNUMBER(SEARCH("negative",'Model output'!S100))),"negative",IF(OR(ISNUMBER(SEARCH("extensive",X101)),ISNUMBER(SEARCH("skeletal muscle",X101)),ISNUMBER(SEARCH("larynx",X101)),ISNUMBER(SEARCH("trachea",X101)),ISNUMBER(SEARCH("esophagus",X101)),ISNUMBER(SEARCH("recurrent laryngeal nerve",X101))),"positive","negative"))</f>
        <v>negative</v>
      </c>
      <c r="AA101" t="str">
        <f>IF('Model output'!T100="","",IF('Model output'!T100="Not mentioned", "No", "Yes"))</f>
        <v/>
      </c>
      <c r="AB101" t="str">
        <f>IF(AA101&lt;&gt;"Yes","",IF(OR('Model output'!U100="",ISNUMBER(SEARCH("Not identified",'Model output'!U100))),"",'Model output'!U100))</f>
        <v/>
      </c>
      <c r="AC101" s="9" t="str">
        <f>IF(OR('Model output'!V100="", AND(ISERROR(SEARCH("Positive",'Model output'!V100)), ISNUMBER(SEARCH("Negative",'Model output'!V100))), ISNUMBER(SEARCH("Uninvolved",'Model output'!V100)), ISNUMBER(SEARCH("Free",'Model output'!V100)), ISNUMBER(SEARCH("1 mm",'Model output'!V100)), ISNUMBER(SEARCH("1.0 mm",'Model output'!V100)), ISNUMBER(SEARCH("0.01 cm",'Model output'!V100)), ISNUMBER(SEARCH("0.1 CM",'Model output'!V100)), ISNUMBER(SEARCH("less than 0.2 mm",'Model output'!V100)), ISNUMBER(SEARCH("less than 0.5 mm",'Model output'!V100)), ISNUMBER(SEARCH("very close",'Model output'!V100)), ISNUMBER(SEARCH("not involved",'Model output'!V100)), ISNUMBER(SEARCH("no involvement",'Model output'!V100)), ISNUMBER(SEARCH("abut",'Model output'!V100)), AND(ISNUMBER(SEARCH("No",'Model output'!V100)),NOT(ISNUMBER(SEARCH("noted",'Model output'!V100))),NOT(ISNUMBER(SEARCH("carcinoma",'Model output'!V100))))), "negative", "positive")</f>
        <v>positive</v>
      </c>
      <c r="AE101" s="30" t="str" cm="1">
        <f t="array" ref="AE101">IF(OR(AC101="positive",Z101="positive",AND(OR(ISNUMBER(SEARCH("Follicular carcinoma",N101)),ISNUMBER(SEARCH("Follicular thyroid carcinoma",N101))),V101="extensive"),AND(AND(ISNUMBER(J101),J101&gt;0),AND(ISNUMBER(M101),M101&gt;3)),OR(H101="positive",AH101=1)),"high",IF(OR(ISNUMBER(SEARCH("lateral",G101,1)),ISNUMBER(SEARCH("positive",Y101,1)),ISNUMBER(SEARCH("tall",O101,1)),ISNUMBER(SEARCH("hobnail",O101,1)),ISNUMBER(SEARCH("cribriform",O101,1)),ISNUMBER(SEARCH("diffuse",O101,1)),ISNUMBER(SEARCH("columnar",O101,1)),ISNUMBER(SEARCH("solid",O101,1)),ISNUMBER(SEARCH("tall",N101,1)),ISNUMBER(SEARCH("hobnail",N101,1)),ISNUMBER(SEARCH("cribriform",N101,1)),ISNUMBER(SEARCH("diffuse",N101,1)),ISNUMBER(SEARCH("columnar",N101,1)),ISNUMBER(SEARCH("solid",N101,1)),AND(ISNUMBER(SEARCH("papillary",N101,1)),S101="positive"),AND(ISNUMBER(J101),J101&gt;=5,M101=""),AND(AND(ISNUMBER(J101),J101&gt;=5),AND(ISNUMBER(M101),M101&gt;=1)),AND(ISNUMBER(SERACH("papillary",N101)),OR(Y101="positive",Z101="positive"), ISNUMBER(SEARCH("BRAF",AB101)))),"intermediate","low"))</f>
        <v>high</v>
      </c>
      <c r="AF101" s="31" t="str">
        <f t="shared" si="18"/>
        <v>1b</v>
      </c>
      <c r="AG101" s="31" t="str">
        <f t="shared" si="19"/>
        <v>0</v>
      </c>
      <c r="AH101" s="31" t="str">
        <f t="shared" si="22"/>
        <v>0</v>
      </c>
      <c r="AI101" s="36" t="str">
        <f t="shared" si="23"/>
        <v>I</v>
      </c>
      <c r="AJ101" s="30" t="s">
        <v>814</v>
      </c>
      <c r="AK101" s="37" t="s">
        <v>926</v>
      </c>
      <c r="AL101" s="37" t="s">
        <v>927</v>
      </c>
      <c r="AM101" s="37" t="s">
        <v>930</v>
      </c>
      <c r="AN101" s="31" t="s">
        <v>79</v>
      </c>
      <c r="AO101" s="30">
        <f t="shared" si="28"/>
        <v>1</v>
      </c>
      <c r="AP101" s="37">
        <f t="shared" si="29"/>
        <v>1</v>
      </c>
      <c r="AQ101" s="37">
        <f t="shared" si="30"/>
        <v>1</v>
      </c>
      <c r="AR101" s="37">
        <f t="shared" si="31"/>
        <v>1</v>
      </c>
      <c r="AS101" s="36">
        <f t="shared" si="20"/>
        <v>1</v>
      </c>
    </row>
    <row r="102" spans="1:45">
      <c r="A102" t="str">
        <f>'Model output'!A101</f>
        <v>TCGA-DJ-A3V6</v>
      </c>
      <c r="B102" s="43">
        <v>54</v>
      </c>
      <c r="C102" s="1" t="str">
        <f>IF(OR(ISNUMBER(SEARCH("0",'Model output'!D101)), ISNUMBER(SEARCH("1",'Model output'!D101)), ISNUMBER(SEARCH("1a",'Model output'!D101)), ISNUMBER(SEARCH("1b",'Model output'!D101)), ISNUMBER(SEARCH("2",'Model output'!D101)), ISNUMBER(SEARCH("3",'Model output'!D101)), ISNUMBER(SEARCH("4a",'Model output'!D101)), ISNUMBER(SEARCH("4b",'Model output'!D101))), IF(ISNUMBER(SEARCH("pT",'Model output'!D101)),IF(OR(ISNUMBER(SEARCH("a",'Model output'!D101)),ISNUMBER(SEARCH("b",'Model output'!D101))),MID(SUBSTITUTE('Model output'!D101," ",""),SEARCH("pT",'Model output'!D101)+2,2),MID(SUBSTITUTE('Model output'!D101," ",""),SEARCH("pT",'Model output'!D101)+2,1)),IF(ISNUMBER(SEARCH("T",'Model output'!D101)),IF(OR(ISNUMBER(SEARCH("a",'Model output'!D101)),ISNUMBER(SEARCH("b",'Model output'!D101))),MID(SUBSTITUTE('Model output'!D101," ",""),SEARCH("T",'Model output'!D101)+1,2),MID(SUBSTITUTE('Model output'!D101," ",""),SEARCH("T",'Model output'!D101)+1,1)),SUBSTITUTE('Model output'!D101," ",""))),"")</f>
        <v/>
      </c>
      <c r="D102" s="1" t="str">
        <f>IF(ISNUMBER(SEARCH("lymph node",'Model output'!E101)),"1", IF(AND('Model output'!E101&lt;&gt;"",ISNUMBER('Model output'!E101),'Model output'!E101&gt;0),"1",IF(OR(ISNUMBER(SEARCH("0",'Model output'!E101)), ISNUMBER(SEARCH("1",'Model output'!E101)), ISNUMBER(SEARCH("1a",'Model output'!E101)), ISNUMBER(SEARCH("1b",'Model output'!E101)), ISNUMBER(SEARCH("X",'Model output'!E101))), IF(ISNUMBER(SEARCH("pN",'Model output'!E101)),IF(OR(ISNUMBER(SEARCH("a",'Model output'!E101)),ISNUMBER(SEARCH("b",'Model output'!E101))),MID(SUBSTITUTE('Model output'!E101," ",""),SEARCH("pN",'Model output'!E101)+2,2),MID(SUBSTITUTE('Model output'!E101," ",""),SEARCH("pN",'Model output'!E101)+2,1)),IF(ISNUMBER(SEARCH("N",'Model output'!E101)),IF(OR(ISNUMBER(SEARCH("a",'Model output'!E101)),ISNUMBER(SEARCH("b",'Model output'!E101))),MID(SUBSTITUTE('Model output'!E101," ",""),SEARCH("N",'Model output'!E101)+1,2),MID(SUBSTITUTE('Model output'!E101," ",""),SEARCH("N",'Model output'!E101)+1,1)),SUBSTITUTE('Model output'!E101," ",""))),"")))</f>
        <v/>
      </c>
      <c r="E102" s="1" t="str">
        <f>IF(OR(ISNUMBER(SEARCH("Not applicable",'Model output'!F101)), ISNUMBER(SEARCH("N/A",'Model output'!F101))),"0",IF(OR(ISNUMBER(SEARCH("0",'Model output'!F101)), ISNUMBER(SEARCH("1",'Model output'!F101)), ISNUMBER(SEARCH("X",'Model output'!F101))), IF(ISNUMBER(SEARCH("pM",'Model output'!F101)),MID(SUBSTITUTE('Model output'!F101," ",""),SEARCH("pM",'Model output'!F101)+2,1),IF(ISNUMBER(SEARCH("M",'Model output'!F101)),MID(SUBSTITUTE('Model output'!F101," ",""),SEARCH("M",'Model output'!F101)+1,1),SUBSTITUTE('Model output'!F101," ",""))),""))</f>
        <v/>
      </c>
      <c r="F102" t="str">
        <f t="shared" si="16"/>
        <v>negative</v>
      </c>
      <c r="G102" t="str">
        <f>IF(OR('Model output'!G101="",AND(ISNUMBER('Model output'!J101),'Model output'!J101&lt;1)),"",IF(OR(ISNUMBER(SEARCH("lateral",'Model output'!G101)),ISNUMBER(SEARCH("cervical",'Model output'!G101)),ISNUMBER(SEARCH("jugular",'Model output'!G101)),ISNUMBER(SEARCH("left neck",'Model output'!G101)),ISNUMBER(SEARCH("left anterior neck",'Model output'!G101)),ISNUMBER(SEARCH("left posterior neck",'Model output'!G101)),ISNUMBER(SEARCH("right neck",'Model output'!G101)),ISNUMBER(SEARCH("right anterior neck",'Model output'!G101)),ISNUMBER(SEARCH("right posterior neck",'Model output'!G101)),AND(ISNUMBER(SEARCH("level",'Model output'!G101)),OR(,ISNUMBER(SEARCH("II",'Model output'!G101)),ISNUMBER(SEARCH("two",'Model output'!G101)),ISNUMBER(SEARCH("2",'Model output'!G101)),ISNUMBER(SEARCH("III",'Model output'!G101)),ISNUMBER(SEARCH("three",'Model output'!G101)),ISNUMBER(SEARCH("3",'Model output'!G101)),ISNUMBER(SEARCH("IV",'Model output'!G101)),ISNUMBER(SEARCH("four",'Model output'!G101)),ISNUMBER(SEARCH("4",'Model output'!G101)),AND(ISNUMBER(SEARCH("V ",'Model output'!G101)),NOT(ISNUMBER(SEARCH("VI",'Model output'!G101)))),ISNUMBER(SEARCH("five",'Model output'!G101)),ISNUMBER(SEARCH("5",'Model output'!G101))))), "lateral", "central"))</f>
        <v/>
      </c>
      <c r="H102" t="str">
        <f>IF('Model output'!H101="","negative", IF('Model output'!H101=" ", "negative", IF(ISNUMBER(SEARCH("lymph node",'Model output'!H101)),"negative","positive")))</f>
        <v>negative</v>
      </c>
      <c r="I102">
        <f>IF('Model output'!I101="","",IF(ISNUMBER('Model output'!I101),'Model output'!I101,1))</f>
        <v>12</v>
      </c>
      <c r="J102">
        <f>IF('Model output'!J101="","",IF(AND(ISNUMBER('Model output'!J101),'Model output'!J101&lt;=I102),'Model output'!J101,IF(ISNUMBER(SEARCH("0/",'Model output'!J101)),0,1)))</f>
        <v>0</v>
      </c>
      <c r="K102" t="str" cm="1">
        <f t="array" ref="K102">IF(COUNT(FIND({0,1,2,3,4,5,6,7,8,9},'Model output'!K101))&gt;0,'Model output'!K101,"")</f>
        <v/>
      </c>
      <c r="L102" s="8" t="str">
        <f t="shared" si="21"/>
        <v/>
      </c>
      <c r="M102" t="str" cm="1">
        <f t="array" ref="M102">IF(L102="","",IF(ISNUMBER(SEARCH("cm",L102)),MAX(VALUE(SUBSTITUTE(_xlfn.FILTERXML("&lt;t&gt;&lt;s&gt;"&amp;SUBSTITUTE(L102,",","&lt;/s&gt;&lt;s&gt;")&amp;"&lt;/s&gt;&lt;/t&gt;","//s"),"cm",""))),MAX(VALUE(SUBSTITUTE(_xlfn.FILTERXML("&lt;t&gt;&lt;s&gt;"&amp;SUBSTITUTE(L102,",","&lt;/s&gt;&lt;s&gt;")&amp;"&lt;/s&gt;&lt;/t&gt;","//s"),"mm","")))/10))</f>
        <v/>
      </c>
      <c r="N102" t="str">
        <f>IF('Model output'!L101="","",'Model output'!L101)</f>
        <v>Papillary</v>
      </c>
      <c r="O102" t="str">
        <f>IF('Model output'!M101="","",'Model output'!M101)</f>
        <v>tall cell</v>
      </c>
      <c r="P102" t="str">
        <f>IF('Model output'!N101="","",'Model output'!N101)</f>
        <v>1.8 cm</v>
      </c>
      <c r="Q102" t="str">
        <f t="shared" si="17"/>
        <v>1.8cm</v>
      </c>
      <c r="R102" cm="1">
        <f t="array" ref="R102">IF(Q102="","",IF(ISNUMBER(SEARCH("cm",Q102)),MAX(VALUE(SUBSTITUTE(_xlfn.FILTERXML("&lt;t&gt;&lt;s&gt;"&amp;SUBSTITUTE(Q102,",","&lt;/s&gt;&lt;s&gt;")&amp;"&lt;/s&gt;&lt;/t&gt;","//s"),"cm",""))),IF(ISNUMBER(SEARCH("mm",Q102)), MAX(VALUE(SUBSTITUTE(_xlfn.FILTERXML("&lt;t&gt;&lt;s&gt;"&amp;SUBSTITUTE(Q102,",","&lt;/s&gt;&lt;s&gt;")&amp;"&lt;/s&gt;&lt;/t&gt;","//s"),"mm","")))/10, MAX(VALUE(_xlfn.FILTERXML("&lt;t&gt;&lt;s&gt;"&amp;SUBSTITUTE(Q102,",","&lt;/s&gt;&lt;s&gt;")&amp;"&lt;/s&gt;&lt;/t&gt;","//s"))))))</f>
        <v>1.8</v>
      </c>
      <c r="S102" t="str">
        <f>IF(OR('Model output'!P101="",ISNUMBER(SEARCH("Not identified", 'Model output'!P101)),ISNUMBER(SEARCH("Absent",'Model output'!P101)),AND(ISNUMBER(SEARCH("No",'Model output'!P101)),NOT(ISNUMBER(SEARCH("diagnostic",'Model output'!P101)))),ISNUMBER(SEARCH("Negative",'Model output'!P101))),"negative","positive")</f>
        <v>negative</v>
      </c>
      <c r="T102" t="str">
        <f>IF('Model output'!O101="","",'Model output'!O101)</f>
        <v>Numerous foci</v>
      </c>
      <c r="U102" t="str">
        <f>IF('Model output'!Q101&lt;&gt;"",'Model output'!Q101,IF('Classification result'!S102="positive",IF(ISNUMBER(SEARCH("single",'Model output'!P101)),1,IF(OR(ISNUMBER(SEARCH("&lt;4",'Model output'!P101)),ISNUMBER(SEARCH("&lt; 4",'Model output'!P101)),ISNUMBER(SEARCH("less than 4",'Model output'!P101))),"&lt;4",IF(OR(ISNUMBER(SEARCH("&gt;4",'Model output'!P101)),ISNUMBER(SEARCH("&gt; 4",'Model output'!P101)),ISNUMBER(SEARCH("4 or more",'Model output'!P101))),"&gt;4",""))),""))</f>
        <v/>
      </c>
      <c r="V102" t="str">
        <f>IF(S102="negative","",IF(OR(ISNUMBER(SEARCH("Focal",'Model output'!P101)),'Classification result'!U102&lt;4,ISNUMBER(SEARCH("Focal",'Classification result'!U102)),ISNUMBER(SEARCH("&lt;4",'Classification result'!U102)),ISNUMBER(SEARCH("&lt; 4",'Classification result'!U102))),"minimal", IF(OR(ISNUMBER(SEARCH("Extensive",'Model output'!P101)),ISNUMBER(SEARCH("Extensive",'Classification result'!U102)),ISNUMBER(SEARCH("&gt;4",'Classification result'!U102)),ISNUMBER(SEARCH("&gt; 4",'Classification result'!U102)),ISNUMBER(SEARCH("4 or more",'Classification result'!U102))),"extensive","")))</f>
        <v/>
      </c>
      <c r="W102" t="str">
        <f>IF(OR('Model output'!R101="",ISNUMBER(SEARCH("Not identified", 'Model output'!R101)),ISNUMBER(SEARCH("Absent",'Model output'!R101)),ISNUMBER(SEARCH("No",'Model output'!R101)),ISNUMBER(SEARCH("Negative",'Model output'!R101)),ISNUMBER(SEARCH("None seen",'Model output'!R101)),ISNUMBER(SEARCH("Free",'Model output'!R101)),ISNUMBER(SEARCH("Cannot be assessed",'Model output'!R101))),"negative","positive")</f>
        <v>negative</v>
      </c>
      <c r="X102" s="15" t="str">
        <f>IF('Model output'!S101="","",'Model output'!S101)</f>
        <v>Invades: parathyroid fibroadipose tissue</v>
      </c>
      <c r="Y102" t="str">
        <f>IF(OR('Model output'!S101="",ISNUMBER(SEARCH("Absent",'Model output'!S101)),ISNUMBER(SEARCH("Not identified",'Model output'!S101)),AND(ISNUMBER(SEARCH("No",'Model output'!S101)),NOT(ISNUMBER(SEARCH("carcinoma",'Model output'!S101)))),ISNUMBER(SEARCH("no extension",'Model output'!S101)),ISNUMBER(SEARCH("negative",'Model output'!S101))),"negative",IF(Z102="positive","gETE", "positive"))</f>
        <v>positive</v>
      </c>
      <c r="Z102" t="str">
        <f>IF(OR('Model output'!S101="",ISNUMBER(SEARCH("Absent",'Model output'!S101)),ISNUMBER(SEARCH("Not identified",'Model output'!S101)),ISNUMBER(SEARCH("No",'Model output'!S101)),ISNUMBER(SEARCH("Minimal",'Model output'!S101)),ISNUMBER(SEARCH("negative",'Model output'!S101))),"negative",IF(OR(ISNUMBER(SEARCH("extensive",X102)),ISNUMBER(SEARCH("skeletal muscle",X102)),ISNUMBER(SEARCH("larynx",X102)),ISNUMBER(SEARCH("trachea",X102)),ISNUMBER(SEARCH("esophagus",X102)),ISNUMBER(SEARCH("recurrent laryngeal nerve",X102))),"positive","negative"))</f>
        <v>negative</v>
      </c>
      <c r="AA102" t="str">
        <f>IF('Model output'!T101="","",IF('Model output'!T101="Not mentioned", "No", "Yes"))</f>
        <v/>
      </c>
      <c r="AB102" t="str">
        <f>IF(AA102&lt;&gt;"Yes","",IF(OR('Model output'!U101="",ISNUMBER(SEARCH("Not identified",'Model output'!U101))),"",'Model output'!U101))</f>
        <v/>
      </c>
      <c r="AC102" s="9" t="str">
        <f>IF(OR('Model output'!V101="", AND(ISERROR(SEARCH("Positive",'Model output'!V101)), ISNUMBER(SEARCH("Negative",'Model output'!V101))), ISNUMBER(SEARCH("Uninvolved",'Model output'!V101)), ISNUMBER(SEARCH("Free",'Model output'!V101)), ISNUMBER(SEARCH("1 mm",'Model output'!V101)), ISNUMBER(SEARCH("1.0 mm",'Model output'!V101)), ISNUMBER(SEARCH("0.01 cm",'Model output'!V101)), ISNUMBER(SEARCH("0.1 CM",'Model output'!V101)), ISNUMBER(SEARCH("less than 0.2 mm",'Model output'!V101)), ISNUMBER(SEARCH("less than 0.5 mm",'Model output'!V101)), ISNUMBER(SEARCH("very close",'Model output'!V101)), ISNUMBER(SEARCH("not involved",'Model output'!V101)), ISNUMBER(SEARCH("no involvement",'Model output'!V101)), ISNUMBER(SEARCH("abut",'Model output'!V101)), AND(ISNUMBER(SEARCH("No",'Model output'!V101)),NOT(ISNUMBER(SEARCH("noted",'Model output'!V101))),NOT(ISNUMBER(SEARCH("carcinoma",'Model output'!V101))))), "negative", "positive")</f>
        <v>negative</v>
      </c>
      <c r="AE102" s="30" t="str" cm="1">
        <f t="array" aca="1" ref="AE102" ca="1">IF(OR(AC102="positive",Z102="positive",AND(OR(ISNUMBER(SEARCH("Follicular carcinoma",N102)),ISNUMBER(SEARCH("Follicular thyroid carcinoma",N102))),V102="extensive"),AND(AND(ISNUMBER(J102),J102&gt;0),AND(ISNUMBER(M102),M102&gt;3)),OR(H102="positive",AH102=1)),"high",IF(OR(ISNUMBER(SEARCH("lateral",G102,1)),ISNUMBER(SEARCH("positive",Y102,1)),ISNUMBER(SEARCH("tall",O102,1)),ISNUMBER(SEARCH("hobnail",O102,1)),ISNUMBER(SEARCH("cribriform",O102,1)),ISNUMBER(SEARCH("diffuse",O102,1)),ISNUMBER(SEARCH("columnar",O102,1)),ISNUMBER(SEARCH("solid",O102,1)),ISNUMBER(SEARCH("tall",N102,1)),ISNUMBER(SEARCH("hobnail",N102,1)),ISNUMBER(SEARCH("cribriform",N102,1)),ISNUMBER(SEARCH("diffuse",N102,1)),ISNUMBER(SEARCH("columnar",N102,1)),ISNUMBER(SEARCH("solid",N102,1)),AND(ISNUMBER(SEARCH("papillary",N102,1)),S102="positive"),AND(ISNUMBER(J102),J102&gt;=5,M102=""),AND(AND(ISNUMBER(J102),J102&gt;=5),AND(ISNUMBER(M102),M102&gt;=1)),AND(ISNUMBER(SERACH("papillary",N102)),OR(Y102="positive",Z102="positive"), ISNUMBER(SEARCH("BRAF",AB102)))),"intermediate","low"))</f>
        <v>intermediate</v>
      </c>
      <c r="AF102" s="31" t="str">
        <f t="shared" si="18"/>
        <v>1b</v>
      </c>
      <c r="AG102" s="31" t="str">
        <f t="shared" si="19"/>
        <v>0</v>
      </c>
      <c r="AH102" s="31" t="str">
        <f t="shared" si="22"/>
        <v>0</v>
      </c>
      <c r="AI102" s="36" t="str">
        <f t="shared" si="23"/>
        <v>I</v>
      </c>
      <c r="AJ102" s="30" t="s">
        <v>816</v>
      </c>
      <c r="AK102" s="37" t="s">
        <v>926</v>
      </c>
      <c r="AL102" s="37" t="s">
        <v>930</v>
      </c>
      <c r="AM102" s="37" t="s">
        <v>930</v>
      </c>
      <c r="AN102" s="31" t="s">
        <v>79</v>
      </c>
      <c r="AO102" s="30">
        <f t="shared" ca="1" si="28"/>
        <v>1</v>
      </c>
      <c r="AP102" s="37">
        <f t="shared" si="29"/>
        <v>1</v>
      </c>
      <c r="AQ102" s="37">
        <f t="shared" si="30"/>
        <v>1</v>
      </c>
      <c r="AR102" s="37">
        <f t="shared" si="31"/>
        <v>1</v>
      </c>
      <c r="AS102" s="36">
        <f t="shared" si="20"/>
        <v>1</v>
      </c>
    </row>
    <row r="103" spans="1:45">
      <c r="A103" t="str">
        <f>'Model output'!A102</f>
        <v>TCGA-DJ-A3V8</v>
      </c>
      <c r="B103" s="43">
        <v>28</v>
      </c>
      <c r="C103" s="1" t="str">
        <f>IF(OR(ISNUMBER(SEARCH("0",'Model output'!D102)), ISNUMBER(SEARCH("1",'Model output'!D102)), ISNUMBER(SEARCH("1a",'Model output'!D102)), ISNUMBER(SEARCH("1b",'Model output'!D102)), ISNUMBER(SEARCH("2",'Model output'!D102)), ISNUMBER(SEARCH("3",'Model output'!D102)), ISNUMBER(SEARCH("4a",'Model output'!D102)), ISNUMBER(SEARCH("4b",'Model output'!D102))), IF(ISNUMBER(SEARCH("pT",'Model output'!D102)),IF(OR(ISNUMBER(SEARCH("a",'Model output'!D102)),ISNUMBER(SEARCH("b",'Model output'!D102))),MID(SUBSTITUTE('Model output'!D102," ",""),SEARCH("pT",'Model output'!D102)+2,2),MID(SUBSTITUTE('Model output'!D102," ",""),SEARCH("pT",'Model output'!D102)+2,1)),IF(ISNUMBER(SEARCH("T",'Model output'!D102)),IF(OR(ISNUMBER(SEARCH("a",'Model output'!D102)),ISNUMBER(SEARCH("b",'Model output'!D102))),MID(SUBSTITUTE('Model output'!D102," ",""),SEARCH("T",'Model output'!D102)+1,2),MID(SUBSTITUTE('Model output'!D102," ",""),SEARCH("T",'Model output'!D102)+1,1)),SUBSTITUTE('Model output'!D102," ",""))),"")</f>
        <v>2</v>
      </c>
      <c r="D103" s="1" t="str">
        <f>IF(ISNUMBER(SEARCH("lymph node",'Model output'!E102)),"1", IF(AND('Model output'!E102&lt;&gt;"",ISNUMBER('Model output'!E102),'Model output'!E102&gt;0),"1",IF(OR(ISNUMBER(SEARCH("0",'Model output'!E102)), ISNUMBER(SEARCH("1",'Model output'!E102)), ISNUMBER(SEARCH("1a",'Model output'!E102)), ISNUMBER(SEARCH("1b",'Model output'!E102)), ISNUMBER(SEARCH("X",'Model output'!E102))), IF(ISNUMBER(SEARCH("pN",'Model output'!E102)),IF(OR(ISNUMBER(SEARCH("a",'Model output'!E102)),ISNUMBER(SEARCH("b",'Model output'!E102))),MID(SUBSTITUTE('Model output'!E102," ",""),SEARCH("pN",'Model output'!E102)+2,2),MID(SUBSTITUTE('Model output'!E102," ",""),SEARCH("pN",'Model output'!E102)+2,1)),IF(ISNUMBER(SEARCH("N",'Model output'!E102)),IF(OR(ISNUMBER(SEARCH("a",'Model output'!E102)),ISNUMBER(SEARCH("b",'Model output'!E102))),MID(SUBSTITUTE('Model output'!E102," ",""),SEARCH("N",'Model output'!E102)+1,2),MID(SUBSTITUTE('Model output'!E102," ",""),SEARCH("N",'Model output'!E102)+1,1)),SUBSTITUTE('Model output'!E102," ",""))),"")))</f>
        <v>1b</v>
      </c>
      <c r="E103" s="1" t="str">
        <f>IF(OR(ISNUMBER(SEARCH("Not applicable",'Model output'!F102)), ISNUMBER(SEARCH("N/A",'Model output'!F102))),"0",IF(OR(ISNUMBER(SEARCH("0",'Model output'!F102)), ISNUMBER(SEARCH("1",'Model output'!F102)), ISNUMBER(SEARCH("X",'Model output'!F102))), IF(ISNUMBER(SEARCH("pM",'Model output'!F102)),MID(SUBSTITUTE('Model output'!F102," ",""),SEARCH("pM",'Model output'!F102)+2,1),IF(ISNUMBER(SEARCH("M",'Model output'!F102)),MID(SUBSTITUTE('Model output'!F102," ",""),SEARCH("M",'Model output'!F102)+1,1),SUBSTITUTE('Model output'!F102," ",""))),""))</f>
        <v/>
      </c>
      <c r="F103" t="str">
        <f t="shared" si="16"/>
        <v>positive</v>
      </c>
      <c r="G103" t="str">
        <f>IF(OR('Model output'!G102="",AND(ISNUMBER('Model output'!J102),'Model output'!J102&lt;1)),"",IF(OR(ISNUMBER(SEARCH("lateral",'Model output'!G102)),ISNUMBER(SEARCH("cervical",'Model output'!G102)),ISNUMBER(SEARCH("jugular",'Model output'!G102)),ISNUMBER(SEARCH("left neck",'Model output'!G102)),ISNUMBER(SEARCH("left anterior neck",'Model output'!G102)),ISNUMBER(SEARCH("left posterior neck",'Model output'!G102)),ISNUMBER(SEARCH("right neck",'Model output'!G102)),ISNUMBER(SEARCH("right anterior neck",'Model output'!G102)),ISNUMBER(SEARCH("right posterior neck",'Model output'!G102)),AND(ISNUMBER(SEARCH("level",'Model output'!G102)),OR(,ISNUMBER(SEARCH("II",'Model output'!G102)),ISNUMBER(SEARCH("two",'Model output'!G102)),ISNUMBER(SEARCH("2",'Model output'!G102)),ISNUMBER(SEARCH("III",'Model output'!G102)),ISNUMBER(SEARCH("three",'Model output'!G102)),ISNUMBER(SEARCH("3",'Model output'!G102)),ISNUMBER(SEARCH("IV",'Model output'!G102)),ISNUMBER(SEARCH("four",'Model output'!G102)),ISNUMBER(SEARCH("4",'Model output'!G102)),AND(ISNUMBER(SEARCH("V ",'Model output'!G102)),NOT(ISNUMBER(SEARCH("VI",'Model output'!G102)))),ISNUMBER(SEARCH("five",'Model output'!G102)),ISNUMBER(SEARCH("5",'Model output'!G102))))), "lateral", "central"))</f>
        <v>lateral</v>
      </c>
      <c r="H103" t="str">
        <f>IF('Model output'!H102="","negative", IF('Model output'!H102=" ", "negative", IF(ISNUMBER(SEARCH("lymph node",'Model output'!H102)),"negative","positive")))</f>
        <v>negative</v>
      </c>
      <c r="I103">
        <f>IF('Model output'!I102="","",IF(ISNUMBER('Model output'!I102),'Model output'!I102,1))</f>
        <v>10</v>
      </c>
      <c r="J103">
        <f>IF('Model output'!J102="","",IF(AND(ISNUMBER('Model output'!J102),'Model output'!J102&lt;=I103),'Model output'!J102,IF(ISNUMBER(SEARCH("0/",'Model output'!J102)),0,1)))</f>
        <v>5</v>
      </c>
      <c r="K103" t="str" cm="1">
        <f t="array" ref="K103">IF(COUNT(FIND({0,1,2,3,4,5,6,7,8,9},'Model output'!K102))&gt;0,'Model output'!K102,"")</f>
        <v>1.7cm</v>
      </c>
      <c r="L103" s="8" t="str">
        <f t="shared" si="21"/>
        <v>1.7cm</v>
      </c>
      <c r="M103" cm="1">
        <f t="array" ref="M103">IF(L103="","",IF(ISNUMBER(SEARCH("cm",L103)),MAX(VALUE(SUBSTITUTE(_xlfn.FILTERXML("&lt;t&gt;&lt;s&gt;"&amp;SUBSTITUTE(L103,",","&lt;/s&gt;&lt;s&gt;")&amp;"&lt;/s&gt;&lt;/t&gt;","//s"),"cm",""))),MAX(VALUE(SUBSTITUTE(_xlfn.FILTERXML("&lt;t&gt;&lt;s&gt;"&amp;SUBSTITUTE(L103,",","&lt;/s&gt;&lt;s&gt;")&amp;"&lt;/s&gt;&lt;/t&gt;","//s"),"mm","")))/10))</f>
        <v>1.7</v>
      </c>
      <c r="N103" t="str">
        <f>IF('Model output'!L102="","",'Model output'!L102)</f>
        <v>Papillary</v>
      </c>
      <c r="O103" t="str">
        <f>IF('Model output'!M102="","",'Model output'!M102)</f>
        <v>Tall cell</v>
      </c>
      <c r="P103" t="str">
        <f>IF('Model output'!N102="","",'Model output'!N102)</f>
        <v>2.5 cm</v>
      </c>
      <c r="Q103" t="str">
        <f t="shared" si="17"/>
        <v>2.5cm</v>
      </c>
      <c r="R103" cm="1">
        <f t="array" ref="R103">IF(Q103="","",IF(ISNUMBER(SEARCH("cm",Q103)),MAX(VALUE(SUBSTITUTE(_xlfn.FILTERXML("&lt;t&gt;&lt;s&gt;"&amp;SUBSTITUTE(Q103,",","&lt;/s&gt;&lt;s&gt;")&amp;"&lt;/s&gt;&lt;/t&gt;","//s"),"cm",""))),IF(ISNUMBER(SEARCH("mm",Q103)), MAX(VALUE(SUBSTITUTE(_xlfn.FILTERXML("&lt;t&gt;&lt;s&gt;"&amp;SUBSTITUTE(Q103,",","&lt;/s&gt;&lt;s&gt;")&amp;"&lt;/s&gt;&lt;/t&gt;","//s"),"mm","")))/10, MAX(VALUE(_xlfn.FILTERXML("&lt;t&gt;&lt;s&gt;"&amp;SUBSTITUTE(Q103,",","&lt;/s&gt;&lt;s&gt;")&amp;"&lt;/s&gt;&lt;/t&gt;","//s"))))))</f>
        <v>2.5</v>
      </c>
      <c r="S103" t="str">
        <f>IF(OR('Model output'!P102="",ISNUMBER(SEARCH("Not identified", 'Model output'!P102)),ISNUMBER(SEARCH("Absent",'Model output'!P102)),AND(ISNUMBER(SEARCH("No",'Model output'!P102)),NOT(ISNUMBER(SEARCH("diagnostic",'Model output'!P102)))),ISNUMBER(SEARCH("Negative",'Model output'!P102))),"negative","positive")</f>
        <v>negative</v>
      </c>
      <c r="T103">
        <f>IF('Model output'!O102="","",'Model output'!O102)</f>
        <v>2</v>
      </c>
      <c r="U103" t="str">
        <f>IF('Model output'!Q102&lt;&gt;"",'Model output'!Q102,IF('Classification result'!S103="positive",IF(ISNUMBER(SEARCH("single",'Model output'!P102)),1,IF(OR(ISNUMBER(SEARCH("&lt;4",'Model output'!P102)),ISNUMBER(SEARCH("&lt; 4",'Model output'!P102)),ISNUMBER(SEARCH("less than 4",'Model output'!P102))),"&lt;4",IF(OR(ISNUMBER(SEARCH("&gt;4",'Model output'!P102)),ISNUMBER(SEARCH("&gt; 4",'Model output'!P102)),ISNUMBER(SEARCH("4 or more",'Model output'!P102))),"&gt;4",""))),""))</f>
        <v/>
      </c>
      <c r="V103" t="str">
        <f>IF(S103="negative","",IF(OR(ISNUMBER(SEARCH("Focal",'Model output'!P102)),'Classification result'!U103&lt;4,ISNUMBER(SEARCH("Focal",'Classification result'!U103)),ISNUMBER(SEARCH("&lt;4",'Classification result'!U103)),ISNUMBER(SEARCH("&lt; 4",'Classification result'!U103))),"minimal", IF(OR(ISNUMBER(SEARCH("Extensive",'Model output'!P102)),ISNUMBER(SEARCH("Extensive",'Classification result'!U103)),ISNUMBER(SEARCH("&gt;4",'Classification result'!U103)),ISNUMBER(SEARCH("&gt; 4",'Classification result'!U103)),ISNUMBER(SEARCH("4 or more",'Classification result'!U103))),"extensive","")))</f>
        <v/>
      </c>
      <c r="W103" t="str">
        <f>IF(OR('Model output'!R102="",ISNUMBER(SEARCH("Not identified", 'Model output'!R102)),ISNUMBER(SEARCH("Absent",'Model output'!R102)),ISNUMBER(SEARCH("No",'Model output'!R102)),ISNUMBER(SEARCH("Negative",'Model output'!R102)),ISNUMBER(SEARCH("None seen",'Model output'!R102)),ISNUMBER(SEARCH("Free",'Model output'!R102)),ISNUMBER(SEARCH("Cannot be assessed",'Model output'!R102))),"negative","positive")</f>
        <v>negative</v>
      </c>
      <c r="X103" s="15" t="str">
        <f>IF('Model output'!S102="","",'Model output'!S102)</f>
        <v>Invades: peri-thyroid fibroadipose tissue</v>
      </c>
      <c r="Y103" t="str">
        <f>IF(OR('Model output'!S102="",ISNUMBER(SEARCH("Absent",'Model output'!S102)),ISNUMBER(SEARCH("Not identified",'Model output'!S102)),AND(ISNUMBER(SEARCH("No",'Model output'!S102)),NOT(ISNUMBER(SEARCH("carcinoma",'Model output'!S102)))),ISNUMBER(SEARCH("no extension",'Model output'!S102)),ISNUMBER(SEARCH("negative",'Model output'!S102))),"negative",IF(Z103="positive","gETE", "positive"))</f>
        <v>positive</v>
      </c>
      <c r="Z103" t="str">
        <f>IF(OR('Model output'!S102="",ISNUMBER(SEARCH("Absent",'Model output'!S102)),ISNUMBER(SEARCH("Not identified",'Model output'!S102)),ISNUMBER(SEARCH("No",'Model output'!S102)),ISNUMBER(SEARCH("Minimal",'Model output'!S102)),ISNUMBER(SEARCH("negative",'Model output'!S102))),"negative",IF(OR(ISNUMBER(SEARCH("extensive",X103)),ISNUMBER(SEARCH("skeletal muscle",X103)),ISNUMBER(SEARCH("larynx",X103)),ISNUMBER(SEARCH("trachea",X103)),ISNUMBER(SEARCH("esophagus",X103)),ISNUMBER(SEARCH("recurrent laryngeal nerve",X103))),"positive","negative"))</f>
        <v>negative</v>
      </c>
      <c r="AA103" t="str">
        <f>IF('Model output'!T102="","",IF('Model output'!T102="Not mentioned", "No", "Yes"))</f>
        <v/>
      </c>
      <c r="AB103" t="str">
        <f>IF(AA103&lt;&gt;"Yes","",IF(OR('Model output'!U102="",ISNUMBER(SEARCH("Not identified",'Model output'!U102))),"",'Model output'!U102))</f>
        <v/>
      </c>
      <c r="AC103" s="9" t="str">
        <f>IF(OR('Model output'!V102="", AND(ISERROR(SEARCH("Positive",'Model output'!V102)), ISNUMBER(SEARCH("Negative",'Model output'!V102))), ISNUMBER(SEARCH("Uninvolved",'Model output'!V102)), ISNUMBER(SEARCH("Free",'Model output'!V102)), ISNUMBER(SEARCH("1 mm",'Model output'!V102)), ISNUMBER(SEARCH("1.0 mm",'Model output'!V102)), ISNUMBER(SEARCH("0.01 cm",'Model output'!V102)), ISNUMBER(SEARCH("0.1 CM",'Model output'!V102)), ISNUMBER(SEARCH("less than 0.2 mm",'Model output'!V102)), ISNUMBER(SEARCH("less than 0.5 mm",'Model output'!V102)), ISNUMBER(SEARCH("very close",'Model output'!V102)), ISNUMBER(SEARCH("not involved",'Model output'!V102)), ISNUMBER(SEARCH("no involvement",'Model output'!V102)), ISNUMBER(SEARCH("abut",'Model output'!V102)), AND(ISNUMBER(SEARCH("No",'Model output'!V102)),NOT(ISNUMBER(SEARCH("noted",'Model output'!V102))),NOT(ISNUMBER(SEARCH("carcinoma",'Model output'!V102))))), "negative", "positive")</f>
        <v>positive</v>
      </c>
      <c r="AE103" s="30" t="str" cm="1">
        <f t="array" ref="AE103">IF(OR(AC103="positive",Z103="positive",AND(OR(ISNUMBER(SEARCH("Follicular carcinoma",N103)),ISNUMBER(SEARCH("Follicular thyroid carcinoma",N103))),V103="extensive"),AND(AND(ISNUMBER(J103),J103&gt;0),AND(ISNUMBER(M103),M103&gt;3)),OR(H103="positive",AH103=1)),"high",IF(OR(ISNUMBER(SEARCH("lateral",G103,1)),ISNUMBER(SEARCH("positive",Y103,1)),ISNUMBER(SEARCH("tall",O103,1)),ISNUMBER(SEARCH("hobnail",O103,1)),ISNUMBER(SEARCH("cribriform",O103,1)),ISNUMBER(SEARCH("diffuse",O103,1)),ISNUMBER(SEARCH("columnar",O103,1)),ISNUMBER(SEARCH("solid",O103,1)),ISNUMBER(SEARCH("tall",N103,1)),ISNUMBER(SEARCH("hobnail",N103,1)),ISNUMBER(SEARCH("cribriform",N103,1)),ISNUMBER(SEARCH("diffuse",N103,1)),ISNUMBER(SEARCH("columnar",N103,1)),ISNUMBER(SEARCH("solid",N103,1)),AND(ISNUMBER(SEARCH("papillary",N103,1)),S103="positive"),AND(ISNUMBER(J103),J103&gt;=5,M103=""),AND(AND(ISNUMBER(J103),J103&gt;=5),AND(ISNUMBER(M103),M103&gt;=1)),AND(ISNUMBER(SERACH("papillary",N103)),OR(Y103="positive",Z103="positive"), ISNUMBER(SEARCH("BRAF",AB103)))),"intermediate","low"))</f>
        <v>high</v>
      </c>
      <c r="AF103" s="31" t="str">
        <f t="shared" si="18"/>
        <v>2</v>
      </c>
      <c r="AG103" s="31" t="str">
        <f t="shared" si="19"/>
        <v>1b</v>
      </c>
      <c r="AH103" s="31" t="str">
        <f t="shared" si="22"/>
        <v>0</v>
      </c>
      <c r="AI103" s="36" t="str">
        <f t="shared" si="23"/>
        <v>I</v>
      </c>
      <c r="AJ103" s="30" t="s">
        <v>814</v>
      </c>
      <c r="AK103" s="37" t="s">
        <v>929</v>
      </c>
      <c r="AL103" s="37" t="s">
        <v>926</v>
      </c>
      <c r="AM103" s="37" t="s">
        <v>930</v>
      </c>
      <c r="AN103" s="31" t="s">
        <v>79</v>
      </c>
      <c r="AO103" s="30">
        <f t="shared" si="28"/>
        <v>1</v>
      </c>
      <c r="AP103" s="37">
        <f t="shared" si="29"/>
        <v>1</v>
      </c>
      <c r="AQ103" s="37">
        <f t="shared" si="30"/>
        <v>1</v>
      </c>
      <c r="AR103" s="37">
        <f t="shared" si="31"/>
        <v>1</v>
      </c>
      <c r="AS103" s="36">
        <f t="shared" si="20"/>
        <v>1</v>
      </c>
    </row>
    <row r="104" spans="1:45">
      <c r="A104" t="str">
        <f>'Model output'!A103</f>
        <v>TCGA-DJ-A3V9</v>
      </c>
      <c r="B104" s="43">
        <v>50</v>
      </c>
      <c r="C104" s="1" t="str">
        <f>IF(OR(ISNUMBER(SEARCH("0",'Model output'!D103)), ISNUMBER(SEARCH("1",'Model output'!D103)), ISNUMBER(SEARCH("1a",'Model output'!D103)), ISNUMBER(SEARCH("1b",'Model output'!D103)), ISNUMBER(SEARCH("2",'Model output'!D103)), ISNUMBER(SEARCH("3",'Model output'!D103)), ISNUMBER(SEARCH("4a",'Model output'!D103)), ISNUMBER(SEARCH("4b",'Model output'!D103))), IF(ISNUMBER(SEARCH("pT",'Model output'!D103)),IF(OR(ISNUMBER(SEARCH("a",'Model output'!D103)),ISNUMBER(SEARCH("b",'Model output'!D103))),MID(SUBSTITUTE('Model output'!D103," ",""),SEARCH("pT",'Model output'!D103)+2,2),MID(SUBSTITUTE('Model output'!D103," ",""),SEARCH("pT",'Model output'!D103)+2,1)),IF(ISNUMBER(SEARCH("T",'Model output'!D103)),IF(OR(ISNUMBER(SEARCH("a",'Model output'!D103)),ISNUMBER(SEARCH("b",'Model output'!D103))),MID(SUBSTITUTE('Model output'!D103," ",""),SEARCH("T",'Model output'!D103)+1,2),MID(SUBSTITUTE('Model output'!D103," ",""),SEARCH("T",'Model output'!D103)+1,1)),SUBSTITUTE('Model output'!D103," ",""))),"")</f>
        <v>2</v>
      </c>
      <c r="D104" s="1" t="str">
        <f>IF(ISNUMBER(SEARCH("lymph node",'Model output'!E103)),"1", IF(AND('Model output'!E103&lt;&gt;"",ISNUMBER('Model output'!E103),'Model output'!E103&gt;0),"1",IF(OR(ISNUMBER(SEARCH("0",'Model output'!E103)), ISNUMBER(SEARCH("1",'Model output'!E103)), ISNUMBER(SEARCH("1a",'Model output'!E103)), ISNUMBER(SEARCH("1b",'Model output'!E103)), ISNUMBER(SEARCH("X",'Model output'!E103))), IF(ISNUMBER(SEARCH("pN",'Model output'!E103)),IF(OR(ISNUMBER(SEARCH("a",'Model output'!E103)),ISNUMBER(SEARCH("b",'Model output'!E103))),MID(SUBSTITUTE('Model output'!E103," ",""),SEARCH("pN",'Model output'!E103)+2,2),MID(SUBSTITUTE('Model output'!E103," ",""),SEARCH("pN",'Model output'!E103)+2,1)),IF(ISNUMBER(SEARCH("N",'Model output'!E103)),IF(OR(ISNUMBER(SEARCH("a",'Model output'!E103)),ISNUMBER(SEARCH("b",'Model output'!E103))),MID(SUBSTITUTE('Model output'!E103," ",""),SEARCH("N",'Model output'!E103)+1,2),MID(SUBSTITUTE('Model output'!E103," ",""),SEARCH("N",'Model output'!E103)+1,1)),SUBSTITUTE('Model output'!E103," ",""))),"")))</f>
        <v>1b</v>
      </c>
      <c r="E104" s="1" t="str">
        <f>IF(OR(ISNUMBER(SEARCH("Not applicable",'Model output'!F103)), ISNUMBER(SEARCH("N/A",'Model output'!F103))),"0",IF(OR(ISNUMBER(SEARCH("0",'Model output'!F103)), ISNUMBER(SEARCH("1",'Model output'!F103)), ISNUMBER(SEARCH("X",'Model output'!F103))), IF(ISNUMBER(SEARCH("pM",'Model output'!F103)),MID(SUBSTITUTE('Model output'!F103," ",""),SEARCH("pM",'Model output'!F103)+2,1),IF(ISNUMBER(SEARCH("M",'Model output'!F103)),MID(SUBSTITUTE('Model output'!F103," ",""),SEARCH("M",'Model output'!F103)+1,1),SUBSTITUTE('Model output'!F103," ",""))),""))</f>
        <v>0</v>
      </c>
      <c r="F104" t="str">
        <f t="shared" si="16"/>
        <v>positive</v>
      </c>
      <c r="G104" t="str">
        <f>IF(OR('Model output'!G103="",AND(ISNUMBER('Model output'!J103),'Model output'!J103&lt;1)),"",IF(OR(ISNUMBER(SEARCH("lateral",'Model output'!G103)),ISNUMBER(SEARCH("cervical",'Model output'!G103)),ISNUMBER(SEARCH("jugular",'Model output'!G103)),ISNUMBER(SEARCH("left neck",'Model output'!G103)),ISNUMBER(SEARCH("left anterior neck",'Model output'!G103)),ISNUMBER(SEARCH("left posterior neck",'Model output'!G103)),ISNUMBER(SEARCH("right neck",'Model output'!G103)),ISNUMBER(SEARCH("right anterior neck",'Model output'!G103)),ISNUMBER(SEARCH("right posterior neck",'Model output'!G103)),AND(ISNUMBER(SEARCH("level",'Model output'!G103)),OR(,ISNUMBER(SEARCH("II",'Model output'!G103)),ISNUMBER(SEARCH("two",'Model output'!G103)),ISNUMBER(SEARCH("2",'Model output'!G103)),ISNUMBER(SEARCH("III",'Model output'!G103)),ISNUMBER(SEARCH("three",'Model output'!G103)),ISNUMBER(SEARCH("3",'Model output'!G103)),ISNUMBER(SEARCH("IV",'Model output'!G103)),ISNUMBER(SEARCH("four",'Model output'!G103)),ISNUMBER(SEARCH("4",'Model output'!G103)),AND(ISNUMBER(SEARCH("V ",'Model output'!G103)),NOT(ISNUMBER(SEARCH("VI",'Model output'!G103)))),ISNUMBER(SEARCH("five",'Model output'!G103)),ISNUMBER(SEARCH("5",'Model output'!G103))))), "lateral", "central"))</f>
        <v>lateral</v>
      </c>
      <c r="H104" t="str">
        <f>IF('Model output'!H103="","negative", IF('Model output'!H103=" ", "negative", IF(ISNUMBER(SEARCH("lymph node",'Model output'!H103)),"negative","positive")))</f>
        <v>negative</v>
      </c>
      <c r="I104">
        <f>IF('Model output'!I103="","",IF(ISNUMBER('Model output'!I103),'Model output'!I103,1))</f>
        <v>59</v>
      </c>
      <c r="J104">
        <f>IF('Model output'!J103="","",IF(AND(ISNUMBER('Model output'!J103),'Model output'!J103&lt;=I104),'Model output'!J103,IF(ISNUMBER(SEARCH("0/",'Model output'!J103)),0,1)))</f>
        <v>12</v>
      </c>
      <c r="K104" t="str" cm="1">
        <f t="array" ref="K104">IF(COUNT(FIND({0,1,2,3,4,5,6,7,8,9},'Model output'!K103))&gt;0,'Model output'!K103,"")</f>
        <v>1.2cm</v>
      </c>
      <c r="L104" s="8" t="str">
        <f t="shared" si="21"/>
        <v>1.2cm</v>
      </c>
      <c r="M104" cm="1">
        <f t="array" ref="M104">IF(L104="","",IF(ISNUMBER(SEARCH("cm",L104)),MAX(VALUE(SUBSTITUTE(_xlfn.FILTERXML("&lt;t&gt;&lt;s&gt;"&amp;SUBSTITUTE(L104,",","&lt;/s&gt;&lt;s&gt;")&amp;"&lt;/s&gt;&lt;/t&gt;","//s"),"cm",""))),MAX(VALUE(SUBSTITUTE(_xlfn.FILTERXML("&lt;t&gt;&lt;s&gt;"&amp;SUBSTITUTE(L104,",","&lt;/s&gt;&lt;s&gt;")&amp;"&lt;/s&gt;&lt;/t&gt;","//s"),"mm","")))/10))</f>
        <v>1.2</v>
      </c>
      <c r="N104" t="str">
        <f>IF('Model output'!L103="","",'Model output'!L103)</f>
        <v>Papillary</v>
      </c>
      <c r="O104" t="str">
        <f>IF('Model output'!M103="","",'Model output'!M103)</f>
        <v/>
      </c>
      <c r="P104" t="str">
        <f>IF('Model output'!N103="","",'Model output'!N103)</f>
        <v>2.3 cm</v>
      </c>
      <c r="Q104" t="str">
        <f t="shared" si="17"/>
        <v>2.3cm</v>
      </c>
      <c r="R104" cm="1">
        <f t="array" ref="R104">IF(Q104="","",IF(ISNUMBER(SEARCH("cm",Q104)),MAX(VALUE(SUBSTITUTE(_xlfn.FILTERXML("&lt;t&gt;&lt;s&gt;"&amp;SUBSTITUTE(Q104,",","&lt;/s&gt;&lt;s&gt;")&amp;"&lt;/s&gt;&lt;/t&gt;","//s"),"cm",""))),IF(ISNUMBER(SEARCH("mm",Q104)), MAX(VALUE(SUBSTITUTE(_xlfn.FILTERXML("&lt;t&gt;&lt;s&gt;"&amp;SUBSTITUTE(Q104,",","&lt;/s&gt;&lt;s&gt;")&amp;"&lt;/s&gt;&lt;/t&gt;","//s"),"mm","")))/10, MAX(VALUE(_xlfn.FILTERXML("&lt;t&gt;&lt;s&gt;"&amp;SUBSTITUTE(Q104,",","&lt;/s&gt;&lt;s&gt;")&amp;"&lt;/s&gt;&lt;/t&gt;","//s"))))))</f>
        <v>2.2999999999999998</v>
      </c>
      <c r="S104" t="str">
        <f>IF(OR('Model output'!P103="",ISNUMBER(SEARCH("Not identified", 'Model output'!P103)),ISNUMBER(SEARCH("Absent",'Model output'!P103)),AND(ISNUMBER(SEARCH("No",'Model output'!P103)),NOT(ISNUMBER(SEARCH("diagnostic",'Model output'!P103)))),ISNUMBER(SEARCH("Negative",'Model output'!P103))),"negative","positive")</f>
        <v>negative</v>
      </c>
      <c r="T104">
        <f>IF('Model output'!O103="","",'Model output'!O103)</f>
        <v>5</v>
      </c>
      <c r="U104" t="str">
        <f>IF('Model output'!Q103&lt;&gt;"",'Model output'!Q103,IF('Classification result'!S104="positive",IF(ISNUMBER(SEARCH("single",'Model output'!P103)),1,IF(OR(ISNUMBER(SEARCH("&lt;4",'Model output'!P103)),ISNUMBER(SEARCH("&lt; 4",'Model output'!P103)),ISNUMBER(SEARCH("less than 4",'Model output'!P103))),"&lt;4",IF(OR(ISNUMBER(SEARCH("&gt;4",'Model output'!P103)),ISNUMBER(SEARCH("&gt; 4",'Model output'!P103)),ISNUMBER(SEARCH("4 or more",'Model output'!P103))),"&gt;4",""))),""))</f>
        <v/>
      </c>
      <c r="V104" t="str">
        <f>IF(S104="negative","",IF(OR(ISNUMBER(SEARCH("Focal",'Model output'!P103)),'Classification result'!U104&lt;4,ISNUMBER(SEARCH("Focal",'Classification result'!U104)),ISNUMBER(SEARCH("&lt;4",'Classification result'!U104)),ISNUMBER(SEARCH("&lt; 4",'Classification result'!U104))),"minimal", IF(OR(ISNUMBER(SEARCH("Extensive",'Model output'!P103)),ISNUMBER(SEARCH("Extensive",'Classification result'!U104)),ISNUMBER(SEARCH("&gt;4",'Classification result'!U104)),ISNUMBER(SEARCH("&gt; 4",'Classification result'!U104)),ISNUMBER(SEARCH("4 or more",'Classification result'!U104))),"extensive","")))</f>
        <v/>
      </c>
      <c r="W104" t="str">
        <f>IF(OR('Model output'!R103="",ISNUMBER(SEARCH("Not identified", 'Model output'!R103)),ISNUMBER(SEARCH("Absent",'Model output'!R103)),ISNUMBER(SEARCH("No",'Model output'!R103)),ISNUMBER(SEARCH("Negative",'Model output'!R103)),ISNUMBER(SEARCH("None seen",'Model output'!R103)),ISNUMBER(SEARCH("Free",'Model output'!R103)),ISNUMBER(SEARCH("Cannot be assessed",'Model output'!R103))),"negative","positive")</f>
        <v>negative</v>
      </c>
      <c r="X104" s="15" t="str">
        <f>IF('Model output'!S103="","",'Model output'!S103)</f>
        <v/>
      </c>
      <c r="Y104" t="str">
        <f>IF(OR('Model output'!S103="",ISNUMBER(SEARCH("Absent",'Model output'!S103)),ISNUMBER(SEARCH("Not identified",'Model output'!S103)),AND(ISNUMBER(SEARCH("No",'Model output'!S103)),NOT(ISNUMBER(SEARCH("carcinoma",'Model output'!S103)))),ISNUMBER(SEARCH("no extension",'Model output'!S103)),ISNUMBER(SEARCH("negative",'Model output'!S103))),"negative",IF(Z104="positive","gETE", "positive"))</f>
        <v>negative</v>
      </c>
      <c r="Z104" t="str">
        <f>IF(OR('Model output'!S103="",ISNUMBER(SEARCH("Absent",'Model output'!S103)),ISNUMBER(SEARCH("Not identified",'Model output'!S103)),ISNUMBER(SEARCH("No",'Model output'!S103)),ISNUMBER(SEARCH("Minimal",'Model output'!S103)),ISNUMBER(SEARCH("negative",'Model output'!S103))),"negative",IF(OR(ISNUMBER(SEARCH("extensive",X104)),ISNUMBER(SEARCH("skeletal muscle",X104)),ISNUMBER(SEARCH("larynx",X104)),ISNUMBER(SEARCH("trachea",X104)),ISNUMBER(SEARCH("esophagus",X104)),ISNUMBER(SEARCH("recurrent laryngeal nerve",X104))),"positive","negative"))</f>
        <v>negative</v>
      </c>
      <c r="AA104" t="str">
        <f>IF('Model output'!T103="","",IF('Model output'!T103="Not mentioned", "No", "Yes"))</f>
        <v/>
      </c>
      <c r="AB104" t="str">
        <f>IF(AA104&lt;&gt;"Yes","",IF(OR('Model output'!U103="",ISNUMBER(SEARCH("Not identified",'Model output'!U103))),"",'Model output'!U103))</f>
        <v/>
      </c>
      <c r="AC104" s="9" t="str">
        <f>IF(OR('Model output'!V103="", AND(ISERROR(SEARCH("Positive",'Model output'!V103)), ISNUMBER(SEARCH("Negative",'Model output'!V103))), ISNUMBER(SEARCH("Uninvolved",'Model output'!V103)), ISNUMBER(SEARCH("Free",'Model output'!V103)), ISNUMBER(SEARCH("1 mm",'Model output'!V103)), ISNUMBER(SEARCH("1.0 mm",'Model output'!V103)), ISNUMBER(SEARCH("0.01 cm",'Model output'!V103)), ISNUMBER(SEARCH("0.1 CM",'Model output'!V103)), ISNUMBER(SEARCH("less than 0.2 mm",'Model output'!V103)), ISNUMBER(SEARCH("less than 0.5 mm",'Model output'!V103)), ISNUMBER(SEARCH("very close",'Model output'!V103)), ISNUMBER(SEARCH("not involved",'Model output'!V103)), ISNUMBER(SEARCH("no involvement",'Model output'!V103)), ISNUMBER(SEARCH("abut",'Model output'!V103)), AND(ISNUMBER(SEARCH("No",'Model output'!V103)),NOT(ISNUMBER(SEARCH("noted",'Model output'!V103))),NOT(ISNUMBER(SEARCH("carcinoma",'Model output'!V103))))), "negative", "positive")</f>
        <v>negative</v>
      </c>
      <c r="AE104" s="30" t="str" cm="1">
        <f t="array" aca="1" ref="AE104" ca="1">IF(OR(AC104="positive",Z104="positive",AND(OR(ISNUMBER(SEARCH("Follicular carcinoma",N104)),ISNUMBER(SEARCH("Follicular thyroid carcinoma",N104))),V104="extensive"),AND(AND(ISNUMBER(J104),J104&gt;0),AND(ISNUMBER(M104),M104&gt;3)),OR(H104="positive",AH104=1)),"high",IF(OR(ISNUMBER(SEARCH("lateral",G104,1)),ISNUMBER(SEARCH("positive",Y104,1)),ISNUMBER(SEARCH("tall",O104,1)),ISNUMBER(SEARCH("hobnail",O104,1)),ISNUMBER(SEARCH("cribriform",O104,1)),ISNUMBER(SEARCH("diffuse",O104,1)),ISNUMBER(SEARCH("columnar",O104,1)),ISNUMBER(SEARCH("solid",O104,1)),ISNUMBER(SEARCH("tall",N104,1)),ISNUMBER(SEARCH("hobnail",N104,1)),ISNUMBER(SEARCH("cribriform",N104,1)),ISNUMBER(SEARCH("diffuse",N104,1)),ISNUMBER(SEARCH("columnar",N104,1)),ISNUMBER(SEARCH("solid",N104,1)),AND(ISNUMBER(SEARCH("papillary",N104,1)),S104="positive"),AND(ISNUMBER(J104),J104&gt;=5,M104=""),AND(AND(ISNUMBER(J104),J104&gt;=5),AND(ISNUMBER(M104),M104&gt;=1)),AND(ISNUMBER(SERACH("papillary",N104)),OR(Y104="positive",Z104="positive"), ISNUMBER(SEARCH("BRAF",AB104)))),"intermediate","low"))</f>
        <v>intermediate</v>
      </c>
      <c r="AF104" s="31" t="str">
        <f t="shared" si="18"/>
        <v>2</v>
      </c>
      <c r="AG104" s="31" t="str">
        <f t="shared" si="19"/>
        <v>1b</v>
      </c>
      <c r="AH104" s="31" t="str">
        <f t="shared" si="22"/>
        <v>0</v>
      </c>
      <c r="AI104" s="36" t="str">
        <f t="shared" si="23"/>
        <v>I</v>
      </c>
      <c r="AJ104" s="30" t="s">
        <v>816</v>
      </c>
      <c r="AK104" s="37" t="s">
        <v>929</v>
      </c>
      <c r="AL104" s="37" t="s">
        <v>926</v>
      </c>
      <c r="AM104" s="37" t="s">
        <v>930</v>
      </c>
      <c r="AN104" s="31" t="s">
        <v>79</v>
      </c>
      <c r="AO104" s="30">
        <f t="shared" ca="1" si="28"/>
        <v>1</v>
      </c>
      <c r="AP104" s="37">
        <f t="shared" si="29"/>
        <v>1</v>
      </c>
      <c r="AQ104" s="37">
        <f t="shared" si="30"/>
        <v>1</v>
      </c>
      <c r="AR104" s="37">
        <f t="shared" si="31"/>
        <v>1</v>
      </c>
      <c r="AS104" s="36">
        <f t="shared" si="20"/>
        <v>1</v>
      </c>
    </row>
    <row r="105" spans="1:45">
      <c r="A105" t="str">
        <f>'Model output'!A104</f>
        <v>TCGA-DJ-A3VB</v>
      </c>
      <c r="B105" s="43">
        <v>52</v>
      </c>
      <c r="C105" s="1" t="str">
        <f>IF(OR(ISNUMBER(SEARCH("0",'Model output'!D104)), ISNUMBER(SEARCH("1",'Model output'!D104)), ISNUMBER(SEARCH("1a",'Model output'!D104)), ISNUMBER(SEARCH("1b",'Model output'!D104)), ISNUMBER(SEARCH("2",'Model output'!D104)), ISNUMBER(SEARCH("3",'Model output'!D104)), ISNUMBER(SEARCH("4a",'Model output'!D104)), ISNUMBER(SEARCH("4b",'Model output'!D104))), IF(ISNUMBER(SEARCH("pT",'Model output'!D104)),IF(OR(ISNUMBER(SEARCH("a",'Model output'!D104)),ISNUMBER(SEARCH("b",'Model output'!D104))),MID(SUBSTITUTE('Model output'!D104," ",""),SEARCH("pT",'Model output'!D104)+2,2),MID(SUBSTITUTE('Model output'!D104," ",""),SEARCH("pT",'Model output'!D104)+2,1)),IF(ISNUMBER(SEARCH("T",'Model output'!D104)),IF(OR(ISNUMBER(SEARCH("a",'Model output'!D104)),ISNUMBER(SEARCH("b",'Model output'!D104))),MID(SUBSTITUTE('Model output'!D104," ",""),SEARCH("T",'Model output'!D104)+1,2),MID(SUBSTITUTE('Model output'!D104," ",""),SEARCH("T",'Model output'!D104)+1,1)),SUBSTITUTE('Model output'!D104," ",""))),"")</f>
        <v>3</v>
      </c>
      <c r="D105" s="1" t="str">
        <f>IF(ISNUMBER(SEARCH("lymph node",'Model output'!E104)),"1", IF(AND('Model output'!E104&lt;&gt;"",ISNUMBER('Model output'!E104),'Model output'!E104&gt;0),"1",IF(OR(ISNUMBER(SEARCH("0",'Model output'!E104)), ISNUMBER(SEARCH("1",'Model output'!E104)), ISNUMBER(SEARCH("1a",'Model output'!E104)), ISNUMBER(SEARCH("1b",'Model output'!E104)), ISNUMBER(SEARCH("X",'Model output'!E104))), IF(ISNUMBER(SEARCH("pN",'Model output'!E104)),IF(OR(ISNUMBER(SEARCH("a",'Model output'!E104)),ISNUMBER(SEARCH("b",'Model output'!E104))),MID(SUBSTITUTE('Model output'!E104," ",""),SEARCH("pN",'Model output'!E104)+2,2),MID(SUBSTITUTE('Model output'!E104," ",""),SEARCH("pN",'Model output'!E104)+2,1)),IF(ISNUMBER(SEARCH("N",'Model output'!E104)),IF(OR(ISNUMBER(SEARCH("a",'Model output'!E104)),ISNUMBER(SEARCH("b",'Model output'!E104))),MID(SUBSTITUTE('Model output'!E104," ",""),SEARCH("N",'Model output'!E104)+1,2),MID(SUBSTITUTE('Model output'!E104," ",""),SEARCH("N",'Model output'!E104)+1,1)),SUBSTITUTE('Model output'!E104," ",""))),"")))</f>
        <v>1a</v>
      </c>
      <c r="E105" s="1" t="str">
        <f>IF(OR(ISNUMBER(SEARCH("Not applicable",'Model output'!F104)), ISNUMBER(SEARCH("N/A",'Model output'!F104))),"0",IF(OR(ISNUMBER(SEARCH("0",'Model output'!F104)), ISNUMBER(SEARCH("1",'Model output'!F104)), ISNUMBER(SEARCH("X",'Model output'!F104))), IF(ISNUMBER(SEARCH("pM",'Model output'!F104)),MID(SUBSTITUTE('Model output'!F104," ",""),SEARCH("pM",'Model output'!F104)+2,1),IF(ISNUMBER(SEARCH("M",'Model output'!F104)),MID(SUBSTITUTE('Model output'!F104," ",""),SEARCH("M",'Model output'!F104)+1,1),SUBSTITUTE('Model output'!F104," ",""))),""))</f>
        <v/>
      </c>
      <c r="F105" t="str">
        <f t="shared" si="16"/>
        <v>positive</v>
      </c>
      <c r="G105" t="str">
        <f>IF(OR('Model output'!G104="",AND(ISNUMBER('Model output'!J104),'Model output'!J104&lt;1)),"",IF(OR(ISNUMBER(SEARCH("lateral",'Model output'!G104)),ISNUMBER(SEARCH("cervical",'Model output'!G104)),ISNUMBER(SEARCH("jugular",'Model output'!G104)),ISNUMBER(SEARCH("left neck",'Model output'!G104)),ISNUMBER(SEARCH("left anterior neck",'Model output'!G104)),ISNUMBER(SEARCH("left posterior neck",'Model output'!G104)),ISNUMBER(SEARCH("right neck",'Model output'!G104)),ISNUMBER(SEARCH("right anterior neck",'Model output'!G104)),ISNUMBER(SEARCH("right posterior neck",'Model output'!G104)),AND(ISNUMBER(SEARCH("level",'Model output'!G104)),OR(,ISNUMBER(SEARCH("II",'Model output'!G104)),ISNUMBER(SEARCH("two",'Model output'!G104)),ISNUMBER(SEARCH("2",'Model output'!G104)),ISNUMBER(SEARCH("III",'Model output'!G104)),ISNUMBER(SEARCH("three",'Model output'!G104)),ISNUMBER(SEARCH("3",'Model output'!G104)),ISNUMBER(SEARCH("IV",'Model output'!G104)),ISNUMBER(SEARCH("four",'Model output'!G104)),ISNUMBER(SEARCH("4",'Model output'!G104)),AND(ISNUMBER(SEARCH("V ",'Model output'!G104)),NOT(ISNUMBER(SEARCH("VI",'Model output'!G104)))),ISNUMBER(SEARCH("five",'Model output'!G104)),ISNUMBER(SEARCH("5",'Model output'!G104))))), "lateral", "central"))</f>
        <v>central</v>
      </c>
      <c r="H105" t="str">
        <f>IF('Model output'!H104="","negative", IF('Model output'!H104=" ", "negative", IF(ISNUMBER(SEARCH("lymph node",'Model output'!H104)),"negative","positive")))</f>
        <v>negative</v>
      </c>
      <c r="I105">
        <f>IF('Model output'!I104="","",IF(ISNUMBER('Model output'!I104),'Model output'!I104,1))</f>
        <v>2</v>
      </c>
      <c r="J105">
        <f>IF('Model output'!J104="","",IF(AND(ISNUMBER('Model output'!J104),'Model output'!J104&lt;=I105),'Model output'!J104,IF(ISNUMBER(SEARCH("0/",'Model output'!J104)),0,1)))</f>
        <v>1</v>
      </c>
      <c r="K105" t="str" cm="1">
        <f t="array" ref="K105">IF(COUNT(FIND({0,1,2,3,4,5,6,7,8,9},'Model output'!K104))&gt;0,'Model output'!K104,"")</f>
        <v>0.5cm</v>
      </c>
      <c r="L105" s="8" t="str">
        <f t="shared" si="21"/>
        <v>0.5cm</v>
      </c>
      <c r="M105" cm="1">
        <f t="array" ref="M105">IF(L105="","",IF(ISNUMBER(SEARCH("cm",L105)),MAX(VALUE(SUBSTITUTE(_xlfn.FILTERXML("&lt;t&gt;&lt;s&gt;"&amp;SUBSTITUTE(L105,",","&lt;/s&gt;&lt;s&gt;")&amp;"&lt;/s&gt;&lt;/t&gt;","//s"),"cm",""))),MAX(VALUE(SUBSTITUTE(_xlfn.FILTERXML("&lt;t&gt;&lt;s&gt;"&amp;SUBSTITUTE(L105,",","&lt;/s&gt;&lt;s&gt;")&amp;"&lt;/s&gt;&lt;/t&gt;","//s"),"mm","")))/10))</f>
        <v>0.5</v>
      </c>
      <c r="N105" t="str">
        <f>IF('Model output'!L104="","",'Model output'!L104)</f>
        <v>Papillary</v>
      </c>
      <c r="O105" t="str">
        <f>IF('Model output'!M104="","",'Model output'!M104)</f>
        <v>tall cell</v>
      </c>
      <c r="P105" t="str">
        <f>IF('Model output'!N104="","",'Model output'!N104)</f>
        <v>5.2 cm</v>
      </c>
      <c r="Q105" t="str">
        <f t="shared" si="17"/>
        <v>5.2cm</v>
      </c>
      <c r="R105" cm="1">
        <f t="array" ref="R105">IF(Q105="","",IF(ISNUMBER(SEARCH("cm",Q105)),MAX(VALUE(SUBSTITUTE(_xlfn.FILTERXML("&lt;t&gt;&lt;s&gt;"&amp;SUBSTITUTE(Q105,",","&lt;/s&gt;&lt;s&gt;")&amp;"&lt;/s&gt;&lt;/t&gt;","//s"),"cm",""))),IF(ISNUMBER(SEARCH("mm",Q105)), MAX(VALUE(SUBSTITUTE(_xlfn.FILTERXML("&lt;t&gt;&lt;s&gt;"&amp;SUBSTITUTE(Q105,",","&lt;/s&gt;&lt;s&gt;")&amp;"&lt;/s&gt;&lt;/t&gt;","//s"),"mm","")))/10, MAX(VALUE(_xlfn.FILTERXML("&lt;t&gt;&lt;s&gt;"&amp;SUBSTITUTE(Q105,",","&lt;/s&gt;&lt;s&gt;")&amp;"&lt;/s&gt;&lt;/t&gt;","//s"))))))</f>
        <v>5.2</v>
      </c>
      <c r="S105" t="str">
        <f>IF(OR('Model output'!P104="",ISNUMBER(SEARCH("Not identified", 'Model output'!P104)),ISNUMBER(SEARCH("Absent",'Model output'!P104)),AND(ISNUMBER(SEARCH("No",'Model output'!P104)),NOT(ISNUMBER(SEARCH("diagnostic",'Model output'!P104)))),ISNUMBER(SEARCH("Negative",'Model output'!P104))),"negative","positive")</f>
        <v>negative</v>
      </c>
      <c r="T105">
        <f>IF('Model output'!O104="","",'Model output'!O104)</f>
        <v>1</v>
      </c>
      <c r="U105" t="str">
        <f>IF('Model output'!Q104&lt;&gt;"",'Model output'!Q104,IF('Classification result'!S105="positive",IF(ISNUMBER(SEARCH("single",'Model output'!P104)),1,IF(OR(ISNUMBER(SEARCH("&lt;4",'Model output'!P104)),ISNUMBER(SEARCH("&lt; 4",'Model output'!P104)),ISNUMBER(SEARCH("less than 4",'Model output'!P104))),"&lt;4",IF(OR(ISNUMBER(SEARCH("&gt;4",'Model output'!P104)),ISNUMBER(SEARCH("&gt; 4",'Model output'!P104)),ISNUMBER(SEARCH("4 or more",'Model output'!P104))),"&gt;4",""))),""))</f>
        <v/>
      </c>
      <c r="V105" t="str">
        <f>IF(S105="negative","",IF(OR(ISNUMBER(SEARCH("Focal",'Model output'!P104)),'Classification result'!U105&lt;4,ISNUMBER(SEARCH("Focal",'Classification result'!U105)),ISNUMBER(SEARCH("&lt;4",'Classification result'!U105)),ISNUMBER(SEARCH("&lt; 4",'Classification result'!U105))),"minimal", IF(OR(ISNUMBER(SEARCH("Extensive",'Model output'!P104)),ISNUMBER(SEARCH("Extensive",'Classification result'!U105)),ISNUMBER(SEARCH("&gt;4",'Classification result'!U105)),ISNUMBER(SEARCH("&gt; 4",'Classification result'!U105)),ISNUMBER(SEARCH("4 or more",'Classification result'!U105))),"extensive","")))</f>
        <v/>
      </c>
      <c r="W105" t="str">
        <f>IF(OR('Model output'!R104="",ISNUMBER(SEARCH("Not identified", 'Model output'!R104)),ISNUMBER(SEARCH("Absent",'Model output'!R104)),ISNUMBER(SEARCH("No",'Model output'!R104)),ISNUMBER(SEARCH("Negative",'Model output'!R104)),ISNUMBER(SEARCH("None seen",'Model output'!R104)),ISNUMBER(SEARCH("Free",'Model output'!R104)),ISNUMBER(SEARCH("Cannot be assessed",'Model output'!R104))),"negative","positive")</f>
        <v>negative</v>
      </c>
      <c r="X105" s="15" t="str">
        <f>IF('Model output'!S104="","",'Model output'!S104)</f>
        <v>Invades:peri-thyroid fibroadipose tissue</v>
      </c>
      <c r="Y105" t="str">
        <f>IF(OR('Model output'!S104="",ISNUMBER(SEARCH("Absent",'Model output'!S104)),ISNUMBER(SEARCH("Not identified",'Model output'!S104)),AND(ISNUMBER(SEARCH("No",'Model output'!S104)),NOT(ISNUMBER(SEARCH("carcinoma",'Model output'!S104)))),ISNUMBER(SEARCH("no extension",'Model output'!S104)),ISNUMBER(SEARCH("negative",'Model output'!S104))),"negative",IF(Z105="positive","gETE", "positive"))</f>
        <v>positive</v>
      </c>
      <c r="Z105" t="str">
        <f>IF(OR('Model output'!S104="",ISNUMBER(SEARCH("Absent",'Model output'!S104)),ISNUMBER(SEARCH("Not identified",'Model output'!S104)),ISNUMBER(SEARCH("No",'Model output'!S104)),ISNUMBER(SEARCH("Minimal",'Model output'!S104)),ISNUMBER(SEARCH("negative",'Model output'!S104))),"negative",IF(OR(ISNUMBER(SEARCH("extensive",X105)),ISNUMBER(SEARCH("skeletal muscle",X105)),ISNUMBER(SEARCH("larynx",X105)),ISNUMBER(SEARCH("trachea",X105)),ISNUMBER(SEARCH("esophagus",X105)),ISNUMBER(SEARCH("recurrent laryngeal nerve",X105))),"positive","negative"))</f>
        <v>negative</v>
      </c>
      <c r="AA105" t="str">
        <f>IF('Model output'!T104="","",IF('Model output'!T104="Not mentioned", "No", "Yes"))</f>
        <v/>
      </c>
      <c r="AB105" t="str">
        <f>IF(AA105&lt;&gt;"Yes","",IF(OR('Model output'!U104="",ISNUMBER(SEARCH("Not identified",'Model output'!U104))),"",'Model output'!U104))</f>
        <v/>
      </c>
      <c r="AC105" s="9" t="str">
        <f>IF(OR('Model output'!V104="", AND(ISERROR(SEARCH("Positive",'Model output'!V104)), ISNUMBER(SEARCH("Negative",'Model output'!V104))), ISNUMBER(SEARCH("Uninvolved",'Model output'!V104)), ISNUMBER(SEARCH("Free",'Model output'!V104)), ISNUMBER(SEARCH("1 mm",'Model output'!V104)), ISNUMBER(SEARCH("1.0 mm",'Model output'!V104)), ISNUMBER(SEARCH("0.01 cm",'Model output'!V104)), ISNUMBER(SEARCH("0.1 CM",'Model output'!V104)), ISNUMBER(SEARCH("less than 0.2 mm",'Model output'!V104)), ISNUMBER(SEARCH("less than 0.5 mm",'Model output'!V104)), ISNUMBER(SEARCH("very close",'Model output'!V104)), ISNUMBER(SEARCH("not involved",'Model output'!V104)), ISNUMBER(SEARCH("no involvement",'Model output'!V104)), ISNUMBER(SEARCH("abut",'Model output'!V104)), AND(ISNUMBER(SEARCH("No",'Model output'!V104)),NOT(ISNUMBER(SEARCH("noted",'Model output'!V104))),NOT(ISNUMBER(SEARCH("carcinoma",'Model output'!V104))))), "negative", "positive")</f>
        <v>negative</v>
      </c>
      <c r="AE105" s="30" t="str" cm="1">
        <f t="array" aca="1" ref="AE105" ca="1">IF(OR(AC105="positive",Z105="positive",AND(OR(ISNUMBER(SEARCH("Follicular carcinoma",N105)),ISNUMBER(SEARCH("Follicular thyroid carcinoma",N105))),V105="extensive"),AND(AND(ISNUMBER(J105),J105&gt;0),AND(ISNUMBER(M105),M105&gt;3)),OR(H105="positive",AH105=1)),"high",IF(OR(ISNUMBER(SEARCH("lateral",G105,1)),ISNUMBER(SEARCH("positive",Y105,1)),ISNUMBER(SEARCH("tall",O105,1)),ISNUMBER(SEARCH("hobnail",O105,1)),ISNUMBER(SEARCH("cribriform",O105,1)),ISNUMBER(SEARCH("diffuse",O105,1)),ISNUMBER(SEARCH("columnar",O105,1)),ISNUMBER(SEARCH("solid",O105,1)),ISNUMBER(SEARCH("tall",N105,1)),ISNUMBER(SEARCH("hobnail",N105,1)),ISNUMBER(SEARCH("cribriform",N105,1)),ISNUMBER(SEARCH("diffuse",N105,1)),ISNUMBER(SEARCH("columnar",N105,1)),ISNUMBER(SEARCH("solid",N105,1)),AND(ISNUMBER(SEARCH("papillary",N105,1)),S105="positive"),AND(ISNUMBER(J105),J105&gt;=5,M105=""),AND(AND(ISNUMBER(J105),J105&gt;=5),AND(ISNUMBER(M105),M105&gt;=1)),AND(ISNUMBER(SERACH("papillary",N105)),OR(Y105="positive",Z105="positive"), ISNUMBER(SEARCH("BRAF",AB105)))),"intermediate","low"))</f>
        <v>intermediate</v>
      </c>
      <c r="AF105" s="31" t="str">
        <f t="shared" si="18"/>
        <v>3a</v>
      </c>
      <c r="AG105" s="31" t="str">
        <f t="shared" si="19"/>
        <v>1a</v>
      </c>
      <c r="AH105" s="31" t="str">
        <f t="shared" si="22"/>
        <v>0</v>
      </c>
      <c r="AI105" s="36" t="str">
        <f t="shared" si="23"/>
        <v>I</v>
      </c>
      <c r="AJ105" s="30" t="s">
        <v>816</v>
      </c>
      <c r="AK105" s="37" t="s">
        <v>932</v>
      </c>
      <c r="AL105" s="37" t="s">
        <v>931</v>
      </c>
      <c r="AM105" s="37" t="s">
        <v>930</v>
      </c>
      <c r="AN105" s="31" t="s">
        <v>79</v>
      </c>
      <c r="AO105" s="30">
        <f t="shared" ca="1" si="28"/>
        <v>1</v>
      </c>
      <c r="AP105" s="37">
        <f t="shared" si="29"/>
        <v>1</v>
      </c>
      <c r="AQ105" s="37">
        <f t="shared" si="30"/>
        <v>1</v>
      </c>
      <c r="AR105" s="37">
        <f t="shared" si="31"/>
        <v>1</v>
      </c>
      <c r="AS105" s="36">
        <f t="shared" si="20"/>
        <v>1</v>
      </c>
    </row>
    <row r="106" spans="1:45">
      <c r="A106" t="str">
        <f>'Model output'!A105</f>
        <v>TCGA-DJ-A3VD</v>
      </c>
      <c r="B106" s="43">
        <v>32</v>
      </c>
      <c r="C106" s="1" t="str">
        <f>IF(OR(ISNUMBER(SEARCH("0",'Model output'!D105)), ISNUMBER(SEARCH("1",'Model output'!D105)), ISNUMBER(SEARCH("1a",'Model output'!D105)), ISNUMBER(SEARCH("1b",'Model output'!D105)), ISNUMBER(SEARCH("2",'Model output'!D105)), ISNUMBER(SEARCH("3",'Model output'!D105)), ISNUMBER(SEARCH("4a",'Model output'!D105)), ISNUMBER(SEARCH("4b",'Model output'!D105))), IF(ISNUMBER(SEARCH("pT",'Model output'!D105)),IF(OR(ISNUMBER(SEARCH("a",'Model output'!D105)),ISNUMBER(SEARCH("b",'Model output'!D105))),MID(SUBSTITUTE('Model output'!D105," ",""),SEARCH("pT",'Model output'!D105)+2,2),MID(SUBSTITUTE('Model output'!D105," ",""),SEARCH("pT",'Model output'!D105)+2,1)),IF(ISNUMBER(SEARCH("T",'Model output'!D105)),IF(OR(ISNUMBER(SEARCH("a",'Model output'!D105)),ISNUMBER(SEARCH("b",'Model output'!D105))),MID(SUBSTITUTE('Model output'!D105," ",""),SEARCH("T",'Model output'!D105)+1,2),MID(SUBSTITUTE('Model output'!D105," ",""),SEARCH("T",'Model output'!D105)+1,1)),SUBSTITUTE('Model output'!D105," ",""))),"")</f>
        <v/>
      </c>
      <c r="D106" s="1" t="str">
        <f>IF(ISNUMBER(SEARCH("lymph node",'Model output'!E105)),"1", IF(AND('Model output'!E105&lt;&gt;"",ISNUMBER('Model output'!E105),'Model output'!E105&gt;0),"1",IF(OR(ISNUMBER(SEARCH("0",'Model output'!E105)), ISNUMBER(SEARCH("1",'Model output'!E105)), ISNUMBER(SEARCH("1a",'Model output'!E105)), ISNUMBER(SEARCH("1b",'Model output'!E105)), ISNUMBER(SEARCH("X",'Model output'!E105))), IF(ISNUMBER(SEARCH("pN",'Model output'!E105)),IF(OR(ISNUMBER(SEARCH("a",'Model output'!E105)),ISNUMBER(SEARCH("b",'Model output'!E105))),MID(SUBSTITUTE('Model output'!E105," ",""),SEARCH("pN",'Model output'!E105)+2,2),MID(SUBSTITUTE('Model output'!E105," ",""),SEARCH("pN",'Model output'!E105)+2,1)),IF(ISNUMBER(SEARCH("N",'Model output'!E105)),IF(OR(ISNUMBER(SEARCH("a",'Model output'!E105)),ISNUMBER(SEARCH("b",'Model output'!E105))),MID(SUBSTITUTE('Model output'!E105," ",""),SEARCH("N",'Model output'!E105)+1,2),MID(SUBSTITUTE('Model output'!E105," ",""),SEARCH("N",'Model output'!E105)+1,1)),SUBSTITUTE('Model output'!E105," ",""))),"")))</f>
        <v>1</v>
      </c>
      <c r="E106" s="1" t="str">
        <f>IF(OR(ISNUMBER(SEARCH("Not applicable",'Model output'!F105)), ISNUMBER(SEARCH("N/A",'Model output'!F105))),"0",IF(OR(ISNUMBER(SEARCH("0",'Model output'!F105)), ISNUMBER(SEARCH("1",'Model output'!F105)), ISNUMBER(SEARCH("X",'Model output'!F105))), IF(ISNUMBER(SEARCH("pM",'Model output'!F105)),MID(SUBSTITUTE('Model output'!F105," ",""),SEARCH("pM",'Model output'!F105)+2,1),IF(ISNUMBER(SEARCH("M",'Model output'!F105)),MID(SUBSTITUTE('Model output'!F105," ",""),SEARCH("M",'Model output'!F105)+1,1),SUBSTITUTE('Model output'!F105," ",""))),""))</f>
        <v>0</v>
      </c>
      <c r="F106" t="str">
        <f t="shared" si="16"/>
        <v>positive</v>
      </c>
      <c r="G106" t="str">
        <f>IF(OR('Model output'!G105="",AND(ISNUMBER('Model output'!J105),'Model output'!J105&lt;1)),"",IF(OR(ISNUMBER(SEARCH("lateral",'Model output'!G105)),ISNUMBER(SEARCH("cervical",'Model output'!G105)),ISNUMBER(SEARCH("jugular",'Model output'!G105)),ISNUMBER(SEARCH("left neck",'Model output'!G105)),ISNUMBER(SEARCH("left anterior neck",'Model output'!G105)),ISNUMBER(SEARCH("left posterior neck",'Model output'!G105)),ISNUMBER(SEARCH("right neck",'Model output'!G105)),ISNUMBER(SEARCH("right anterior neck",'Model output'!G105)),ISNUMBER(SEARCH("right posterior neck",'Model output'!G105)),AND(ISNUMBER(SEARCH("level",'Model output'!G105)),OR(,ISNUMBER(SEARCH("II",'Model output'!G105)),ISNUMBER(SEARCH("two",'Model output'!G105)),ISNUMBER(SEARCH("2",'Model output'!G105)),ISNUMBER(SEARCH("III",'Model output'!G105)),ISNUMBER(SEARCH("three",'Model output'!G105)),ISNUMBER(SEARCH("3",'Model output'!G105)),ISNUMBER(SEARCH("IV",'Model output'!G105)),ISNUMBER(SEARCH("four",'Model output'!G105)),ISNUMBER(SEARCH("4",'Model output'!G105)),AND(ISNUMBER(SEARCH("V ",'Model output'!G105)),NOT(ISNUMBER(SEARCH("VI",'Model output'!G105)))),ISNUMBER(SEARCH("five",'Model output'!G105)),ISNUMBER(SEARCH("5",'Model output'!G105))))), "lateral", "central"))</f>
        <v>central</v>
      </c>
      <c r="H106" t="str">
        <f>IF('Model output'!H105="","negative", IF('Model output'!H105=" ", "negative", IF(ISNUMBER(SEARCH("lymph node",'Model output'!H105)),"negative","positive")))</f>
        <v>negative</v>
      </c>
      <c r="I106">
        <f>IF('Model output'!I105="","",IF(ISNUMBER('Model output'!I105),'Model output'!I105,1))</f>
        <v>23</v>
      </c>
      <c r="J106">
        <f>IF('Model output'!J105="","",IF(AND(ISNUMBER('Model output'!J105),'Model output'!J105&lt;=I106),'Model output'!J105,IF(ISNUMBER(SEARCH("0/",'Model output'!J105)),0,1)))</f>
        <v>6</v>
      </c>
      <c r="K106" t="str" cm="1">
        <f t="array" ref="K106">IF(COUNT(FIND({0,1,2,3,4,5,6,7,8,9},'Model output'!K105))&gt;0,'Model output'!K105,"")</f>
        <v>0.9 cm</v>
      </c>
      <c r="L106" s="8" t="str">
        <f t="shared" si="21"/>
        <v>0.9cm</v>
      </c>
      <c r="M106" cm="1">
        <f t="array" ref="M106">IF(L106="","",IF(ISNUMBER(SEARCH("cm",L106)),MAX(VALUE(SUBSTITUTE(_xlfn.FILTERXML("&lt;t&gt;&lt;s&gt;"&amp;SUBSTITUTE(L106,",","&lt;/s&gt;&lt;s&gt;")&amp;"&lt;/s&gt;&lt;/t&gt;","//s"),"cm",""))),MAX(VALUE(SUBSTITUTE(_xlfn.FILTERXML("&lt;t&gt;&lt;s&gt;"&amp;SUBSTITUTE(L106,",","&lt;/s&gt;&lt;s&gt;")&amp;"&lt;/s&gt;&lt;/t&gt;","//s"),"mm","")))/10))</f>
        <v>0.9</v>
      </c>
      <c r="N106" t="str">
        <f>IF('Model output'!L105="","",'Model output'!L105)</f>
        <v>Papillary</v>
      </c>
      <c r="O106" t="str">
        <f>IF('Model output'!M105="","",'Model output'!M105)</f>
        <v/>
      </c>
      <c r="P106" t="str">
        <f>IF('Model output'!N105="","",'Model output'!N105)</f>
        <v>0.8 cm</v>
      </c>
      <c r="Q106" t="str">
        <f t="shared" si="17"/>
        <v>0.8cm</v>
      </c>
      <c r="R106" cm="1">
        <f t="array" ref="R106">IF(Q106="","",IF(ISNUMBER(SEARCH("cm",Q106)),MAX(VALUE(SUBSTITUTE(_xlfn.FILTERXML("&lt;t&gt;&lt;s&gt;"&amp;SUBSTITUTE(Q106,",","&lt;/s&gt;&lt;s&gt;")&amp;"&lt;/s&gt;&lt;/t&gt;","//s"),"cm",""))),IF(ISNUMBER(SEARCH("mm",Q106)), MAX(VALUE(SUBSTITUTE(_xlfn.FILTERXML("&lt;t&gt;&lt;s&gt;"&amp;SUBSTITUTE(Q106,",","&lt;/s&gt;&lt;s&gt;")&amp;"&lt;/s&gt;&lt;/t&gt;","//s"),"mm","")))/10, MAX(VALUE(_xlfn.FILTERXML("&lt;t&gt;&lt;s&gt;"&amp;SUBSTITUTE(Q106,",","&lt;/s&gt;&lt;s&gt;")&amp;"&lt;/s&gt;&lt;/t&gt;","//s"))))))</f>
        <v>0.8</v>
      </c>
      <c r="S106" t="str">
        <f>IF(OR('Model output'!P105="",ISNUMBER(SEARCH("Not identified", 'Model output'!P105)),ISNUMBER(SEARCH("Absent",'Model output'!P105)),AND(ISNUMBER(SEARCH("No",'Model output'!P105)),NOT(ISNUMBER(SEARCH("diagnostic",'Model output'!P105)))),ISNUMBER(SEARCH("Negative",'Model output'!P105))),"negative","positive")</f>
        <v>negative</v>
      </c>
      <c r="T106">
        <f>IF('Model output'!O105="","",'Model output'!O105)</f>
        <v>1</v>
      </c>
      <c r="U106" t="str">
        <f>IF('Model output'!Q105&lt;&gt;"",'Model output'!Q105,IF('Classification result'!S106="positive",IF(ISNUMBER(SEARCH("single",'Model output'!P105)),1,IF(OR(ISNUMBER(SEARCH("&lt;4",'Model output'!P105)),ISNUMBER(SEARCH("&lt; 4",'Model output'!P105)),ISNUMBER(SEARCH("less than 4",'Model output'!P105))),"&lt;4",IF(OR(ISNUMBER(SEARCH("&gt;4",'Model output'!P105)),ISNUMBER(SEARCH("&gt; 4",'Model output'!P105)),ISNUMBER(SEARCH("4 or more",'Model output'!P105))),"&gt;4",""))),""))</f>
        <v/>
      </c>
      <c r="V106" t="str">
        <f>IF(S106="negative","",IF(OR(ISNUMBER(SEARCH("Focal",'Model output'!P105)),'Classification result'!U106&lt;4,ISNUMBER(SEARCH("Focal",'Classification result'!U106)),ISNUMBER(SEARCH("&lt;4",'Classification result'!U106)),ISNUMBER(SEARCH("&lt; 4",'Classification result'!U106))),"minimal", IF(OR(ISNUMBER(SEARCH("Extensive",'Model output'!P105)),ISNUMBER(SEARCH("Extensive",'Classification result'!U106)),ISNUMBER(SEARCH("&gt;4",'Classification result'!U106)),ISNUMBER(SEARCH("&gt; 4",'Classification result'!U106)),ISNUMBER(SEARCH("4 or more",'Classification result'!U106))),"extensive","")))</f>
        <v/>
      </c>
      <c r="W106" t="str">
        <f>IF(OR('Model output'!R105="",ISNUMBER(SEARCH("Not identified", 'Model output'!R105)),ISNUMBER(SEARCH("Absent",'Model output'!R105)),ISNUMBER(SEARCH("No",'Model output'!R105)),ISNUMBER(SEARCH("Negative",'Model output'!R105)),ISNUMBER(SEARCH("None seen",'Model output'!R105)),ISNUMBER(SEARCH("Free",'Model output'!R105)),ISNUMBER(SEARCH("Cannot be assessed",'Model output'!R105))),"negative","positive")</f>
        <v>negative</v>
      </c>
      <c r="X106" s="15" t="str">
        <f>IF('Model output'!S105="","",'Model output'!S105)</f>
        <v>Not Identified</v>
      </c>
      <c r="Y106" t="str">
        <f>IF(OR('Model output'!S105="",ISNUMBER(SEARCH("Absent",'Model output'!S105)),ISNUMBER(SEARCH("Not identified",'Model output'!S105)),AND(ISNUMBER(SEARCH("No",'Model output'!S105)),NOT(ISNUMBER(SEARCH("carcinoma",'Model output'!S105)))),ISNUMBER(SEARCH("no extension",'Model output'!S105)),ISNUMBER(SEARCH("negative",'Model output'!S105))),"negative",IF(Z106="positive","gETE", "positive"))</f>
        <v>negative</v>
      </c>
      <c r="Z106" t="str">
        <f>IF(OR('Model output'!S105="",ISNUMBER(SEARCH("Absent",'Model output'!S105)),ISNUMBER(SEARCH("Not identified",'Model output'!S105)),ISNUMBER(SEARCH("No",'Model output'!S105)),ISNUMBER(SEARCH("Minimal",'Model output'!S105)),ISNUMBER(SEARCH("negative",'Model output'!S105))),"negative",IF(OR(ISNUMBER(SEARCH("extensive",X106)),ISNUMBER(SEARCH("skeletal muscle",X106)),ISNUMBER(SEARCH("larynx",X106)),ISNUMBER(SEARCH("trachea",X106)),ISNUMBER(SEARCH("esophagus",X106)),ISNUMBER(SEARCH("recurrent laryngeal nerve",X106))),"positive","negative"))</f>
        <v>negative</v>
      </c>
      <c r="AA106" t="str">
        <f>IF('Model output'!T105="","",IF('Model output'!T105="Not mentioned", "No", "Yes"))</f>
        <v/>
      </c>
      <c r="AB106" t="str">
        <f>IF(AA106&lt;&gt;"Yes","",IF(OR('Model output'!U105="",ISNUMBER(SEARCH("Not identified",'Model output'!U105))),"",'Model output'!U105))</f>
        <v/>
      </c>
      <c r="AC106" s="9" t="str">
        <f>IF(OR('Model output'!V105="", AND(ISERROR(SEARCH("Positive",'Model output'!V105)), ISNUMBER(SEARCH("Negative",'Model output'!V105))), ISNUMBER(SEARCH("Uninvolved",'Model output'!V105)), ISNUMBER(SEARCH("Free",'Model output'!V105)), ISNUMBER(SEARCH("1 mm",'Model output'!V105)), ISNUMBER(SEARCH("1.0 mm",'Model output'!V105)), ISNUMBER(SEARCH("0.01 cm",'Model output'!V105)), ISNUMBER(SEARCH("0.1 CM",'Model output'!V105)), ISNUMBER(SEARCH("less than 0.2 mm",'Model output'!V105)), ISNUMBER(SEARCH("less than 0.5 mm",'Model output'!V105)), ISNUMBER(SEARCH("very close",'Model output'!V105)), ISNUMBER(SEARCH("not involved",'Model output'!V105)), ISNUMBER(SEARCH("no involvement",'Model output'!V105)), ISNUMBER(SEARCH("abut",'Model output'!V105)), AND(ISNUMBER(SEARCH("No",'Model output'!V105)),NOT(ISNUMBER(SEARCH("noted",'Model output'!V105))),NOT(ISNUMBER(SEARCH("carcinoma",'Model output'!V105))))), "negative", "positive")</f>
        <v>negative</v>
      </c>
      <c r="AE106" s="30" t="str" cm="1">
        <f t="array" aca="1" ref="AE106" ca="1">IF(OR(AC106="positive",Z106="positive",AND(OR(ISNUMBER(SEARCH("Follicular carcinoma",N106)),ISNUMBER(SEARCH("Follicular thyroid carcinoma",N106))),V106="extensive"),AND(AND(ISNUMBER(J106),J106&gt;0),AND(ISNUMBER(M106),M106&gt;3)),OR(H106="positive",AH106=1)),"high",IF(OR(ISNUMBER(SEARCH("lateral",G106,1)),ISNUMBER(SEARCH("positive",Y106,1)),ISNUMBER(SEARCH("tall",O106,1)),ISNUMBER(SEARCH("hobnail",O106,1)),ISNUMBER(SEARCH("cribriform",O106,1)),ISNUMBER(SEARCH("diffuse",O106,1)),ISNUMBER(SEARCH("columnar",O106,1)),ISNUMBER(SEARCH("solid",O106,1)),ISNUMBER(SEARCH("tall",N106,1)),ISNUMBER(SEARCH("hobnail",N106,1)),ISNUMBER(SEARCH("cribriform",N106,1)),ISNUMBER(SEARCH("diffuse",N106,1)),ISNUMBER(SEARCH("columnar",N106,1)),ISNUMBER(SEARCH("solid",N106,1)),AND(ISNUMBER(SEARCH("papillary",N106,1)),S106="positive"),AND(ISNUMBER(J106),J106&gt;=5,M106=""),AND(AND(ISNUMBER(J106),J106&gt;=5),AND(ISNUMBER(M106),M106&gt;=1)),AND(ISNUMBER(SERACH("papillary",N106)),OR(Y106="positive",Z106="positive"), ISNUMBER(SEARCH("BRAF",AB106)))),"intermediate","low"))</f>
        <v>low</v>
      </c>
      <c r="AF106" s="31" t="str">
        <f t="shared" si="18"/>
        <v>1a</v>
      </c>
      <c r="AG106" s="31" t="str">
        <f t="shared" si="19"/>
        <v>1a</v>
      </c>
      <c r="AH106" s="31" t="str">
        <f t="shared" si="22"/>
        <v>0</v>
      </c>
      <c r="AI106" s="36" t="str">
        <f t="shared" si="23"/>
        <v>I</v>
      </c>
      <c r="AJ106" s="30" t="s">
        <v>815</v>
      </c>
      <c r="AK106" s="37" t="s">
        <v>931</v>
      </c>
      <c r="AL106" s="37" t="s">
        <v>931</v>
      </c>
      <c r="AM106" s="37" t="s">
        <v>930</v>
      </c>
      <c r="AN106" s="31" t="s">
        <v>79</v>
      </c>
      <c r="AO106" s="30">
        <f t="shared" ca="1" si="28"/>
        <v>1</v>
      </c>
      <c r="AP106" s="37">
        <f t="shared" si="29"/>
        <v>1</v>
      </c>
      <c r="AQ106" s="37">
        <f t="shared" si="30"/>
        <v>1</v>
      </c>
      <c r="AR106" s="37">
        <f t="shared" si="31"/>
        <v>1</v>
      </c>
      <c r="AS106" s="36">
        <f t="shared" si="20"/>
        <v>1</v>
      </c>
    </row>
    <row r="107" spans="1:45">
      <c r="A107" t="str">
        <f>'Model output'!A106</f>
        <v>TCGA-DJ-A3VE</v>
      </c>
      <c r="B107" s="43">
        <v>50</v>
      </c>
      <c r="C107" s="1" t="str">
        <f>IF(OR(ISNUMBER(SEARCH("0",'Model output'!D106)), ISNUMBER(SEARCH("1",'Model output'!D106)), ISNUMBER(SEARCH("1a",'Model output'!D106)), ISNUMBER(SEARCH("1b",'Model output'!D106)), ISNUMBER(SEARCH("2",'Model output'!D106)), ISNUMBER(SEARCH("3",'Model output'!D106)), ISNUMBER(SEARCH("4a",'Model output'!D106)), ISNUMBER(SEARCH("4b",'Model output'!D106))), IF(ISNUMBER(SEARCH("pT",'Model output'!D106)),IF(OR(ISNUMBER(SEARCH("a",'Model output'!D106)),ISNUMBER(SEARCH("b",'Model output'!D106))),MID(SUBSTITUTE('Model output'!D106," ",""),SEARCH("pT",'Model output'!D106)+2,2),MID(SUBSTITUTE('Model output'!D106," ",""),SEARCH("pT",'Model output'!D106)+2,1)),IF(ISNUMBER(SEARCH("T",'Model output'!D106)),IF(OR(ISNUMBER(SEARCH("a",'Model output'!D106)),ISNUMBER(SEARCH("b",'Model output'!D106))),MID(SUBSTITUTE('Model output'!D106," ",""),SEARCH("T",'Model output'!D106)+1,2),MID(SUBSTITUTE('Model output'!D106," ",""),SEARCH("T",'Model output'!D106)+1,1)),SUBSTITUTE('Model output'!D106," ",""))),"")</f>
        <v>1</v>
      </c>
      <c r="D107" s="1" t="str">
        <f>IF(ISNUMBER(SEARCH("lymph node",'Model output'!E106)),"1", IF(AND('Model output'!E106&lt;&gt;"",ISNUMBER('Model output'!E106),'Model output'!E106&gt;0),"1",IF(OR(ISNUMBER(SEARCH("0",'Model output'!E106)), ISNUMBER(SEARCH("1",'Model output'!E106)), ISNUMBER(SEARCH("1a",'Model output'!E106)), ISNUMBER(SEARCH("1b",'Model output'!E106)), ISNUMBER(SEARCH("X",'Model output'!E106))), IF(ISNUMBER(SEARCH("pN",'Model output'!E106)),IF(OR(ISNUMBER(SEARCH("a",'Model output'!E106)),ISNUMBER(SEARCH("b",'Model output'!E106))),MID(SUBSTITUTE('Model output'!E106," ",""),SEARCH("pN",'Model output'!E106)+2,2),MID(SUBSTITUTE('Model output'!E106," ",""),SEARCH("pN",'Model output'!E106)+2,1)),IF(ISNUMBER(SEARCH("N",'Model output'!E106)),IF(OR(ISNUMBER(SEARCH("a",'Model output'!E106)),ISNUMBER(SEARCH("b",'Model output'!E106))),MID(SUBSTITUTE('Model output'!E106," ",""),SEARCH("N",'Model output'!E106)+1,2),MID(SUBSTITUTE('Model output'!E106," ",""),SEARCH("N",'Model output'!E106)+1,1)),SUBSTITUTE('Model output'!E106," ",""))),"")))</f>
        <v>X</v>
      </c>
      <c r="E107" s="1" t="str">
        <f>IF(OR(ISNUMBER(SEARCH("Not applicable",'Model output'!F106)), ISNUMBER(SEARCH("N/A",'Model output'!F106))),"0",IF(OR(ISNUMBER(SEARCH("0",'Model output'!F106)), ISNUMBER(SEARCH("1",'Model output'!F106)), ISNUMBER(SEARCH("X",'Model output'!F106))), IF(ISNUMBER(SEARCH("pM",'Model output'!F106)),MID(SUBSTITUTE('Model output'!F106," ",""),SEARCH("pM",'Model output'!F106)+2,1),IF(ISNUMBER(SEARCH("M",'Model output'!F106)),MID(SUBSTITUTE('Model output'!F106," ",""),SEARCH("M",'Model output'!F106)+1,1),SUBSTITUTE('Model output'!F106," ",""))),""))</f>
        <v>X</v>
      </c>
      <c r="F107" t="str">
        <f t="shared" si="16"/>
        <v>negative</v>
      </c>
      <c r="G107" t="str">
        <f>IF(OR('Model output'!G106="",AND(ISNUMBER('Model output'!J106),'Model output'!J106&lt;1)),"",IF(OR(ISNUMBER(SEARCH("lateral",'Model output'!G106)),ISNUMBER(SEARCH("cervical",'Model output'!G106)),ISNUMBER(SEARCH("jugular",'Model output'!G106)),ISNUMBER(SEARCH("left neck",'Model output'!G106)),ISNUMBER(SEARCH("left anterior neck",'Model output'!G106)),ISNUMBER(SEARCH("left posterior neck",'Model output'!G106)),ISNUMBER(SEARCH("right neck",'Model output'!G106)),ISNUMBER(SEARCH("right anterior neck",'Model output'!G106)),ISNUMBER(SEARCH("right posterior neck",'Model output'!G106)),AND(ISNUMBER(SEARCH("level",'Model output'!G106)),OR(,ISNUMBER(SEARCH("II",'Model output'!G106)),ISNUMBER(SEARCH("two",'Model output'!G106)),ISNUMBER(SEARCH("2",'Model output'!G106)),ISNUMBER(SEARCH("III",'Model output'!G106)),ISNUMBER(SEARCH("three",'Model output'!G106)),ISNUMBER(SEARCH("3",'Model output'!G106)),ISNUMBER(SEARCH("IV",'Model output'!G106)),ISNUMBER(SEARCH("four",'Model output'!G106)),ISNUMBER(SEARCH("4",'Model output'!G106)),AND(ISNUMBER(SEARCH("V ",'Model output'!G106)),NOT(ISNUMBER(SEARCH("VI",'Model output'!G106)))),ISNUMBER(SEARCH("five",'Model output'!G106)),ISNUMBER(SEARCH("5",'Model output'!G106))))), "lateral", "central"))</f>
        <v/>
      </c>
      <c r="H107" t="str">
        <f>IF('Model output'!H106="","negative", IF('Model output'!H106=" ", "negative", IF(ISNUMBER(SEARCH("lymph node",'Model output'!H106)),"negative","positive")))</f>
        <v>negative</v>
      </c>
      <c r="I107">
        <f>IF('Model output'!I106="","",IF(ISNUMBER('Model output'!I106),'Model output'!I106,1))</f>
        <v>4</v>
      </c>
      <c r="J107">
        <f>IF('Model output'!J106="","",IF(AND(ISNUMBER('Model output'!J106),'Model output'!J106&lt;=I107),'Model output'!J106,IF(ISNUMBER(SEARCH("0/",'Model output'!J106)),0,1)))</f>
        <v>0</v>
      </c>
      <c r="K107" t="str" cm="1">
        <f t="array" ref="K107">IF(COUNT(FIND({0,1,2,3,4,5,6,7,8,9},'Model output'!K106))&gt;0,'Model output'!K106,"")</f>
        <v/>
      </c>
      <c r="L107" s="8" t="str">
        <f t="shared" si="21"/>
        <v/>
      </c>
      <c r="M107" t="str" cm="1">
        <f t="array" ref="M107">IF(L107="","",IF(ISNUMBER(SEARCH("cm",L107)),MAX(VALUE(SUBSTITUTE(_xlfn.FILTERXML("&lt;t&gt;&lt;s&gt;"&amp;SUBSTITUTE(L107,",","&lt;/s&gt;&lt;s&gt;")&amp;"&lt;/s&gt;&lt;/t&gt;","//s"),"cm",""))),MAX(VALUE(SUBSTITUTE(_xlfn.FILTERXML("&lt;t&gt;&lt;s&gt;"&amp;SUBSTITUTE(L107,",","&lt;/s&gt;&lt;s&gt;")&amp;"&lt;/s&gt;&lt;/t&gt;","//s"),"mm","")))/10))</f>
        <v/>
      </c>
      <c r="N107" t="str">
        <f>IF('Model output'!L106="","",'Model output'!L106)</f>
        <v>Papillary</v>
      </c>
      <c r="O107" t="str">
        <f>IF('Model output'!M106="","",'Model output'!M106)</f>
        <v>classical</v>
      </c>
      <c r="P107" t="str">
        <f>IF('Model output'!N106="","",'Model output'!N106)</f>
        <v>1.7 cm</v>
      </c>
      <c r="Q107" t="str">
        <f t="shared" si="17"/>
        <v>1.7cm</v>
      </c>
      <c r="R107" cm="1">
        <f t="array" ref="R107">IF(Q107="","",IF(ISNUMBER(SEARCH("cm",Q107)),MAX(VALUE(SUBSTITUTE(_xlfn.FILTERXML("&lt;t&gt;&lt;s&gt;"&amp;SUBSTITUTE(Q107,",","&lt;/s&gt;&lt;s&gt;")&amp;"&lt;/s&gt;&lt;/t&gt;","//s"),"cm",""))),IF(ISNUMBER(SEARCH("mm",Q107)), MAX(VALUE(SUBSTITUTE(_xlfn.FILTERXML("&lt;t&gt;&lt;s&gt;"&amp;SUBSTITUTE(Q107,",","&lt;/s&gt;&lt;s&gt;")&amp;"&lt;/s&gt;&lt;/t&gt;","//s"),"mm","")))/10, MAX(VALUE(_xlfn.FILTERXML("&lt;t&gt;&lt;s&gt;"&amp;SUBSTITUTE(Q107,",","&lt;/s&gt;&lt;s&gt;")&amp;"&lt;/s&gt;&lt;/t&gt;","//s"))))))</f>
        <v>1.7</v>
      </c>
      <c r="S107" t="str">
        <f>IF(OR('Model output'!P106="",ISNUMBER(SEARCH("Not identified", 'Model output'!P106)),ISNUMBER(SEARCH("Absent",'Model output'!P106)),AND(ISNUMBER(SEARCH("No",'Model output'!P106)),NOT(ISNUMBER(SEARCH("diagnostic",'Model output'!P106)))),ISNUMBER(SEARCH("Negative",'Model output'!P106))),"negative","positive")</f>
        <v>negative</v>
      </c>
      <c r="T107">
        <f>IF('Model output'!O106="","",'Model output'!O106)</f>
        <v>2</v>
      </c>
      <c r="U107" t="str">
        <f>IF('Model output'!Q106&lt;&gt;"",'Model output'!Q106,IF('Classification result'!S107="positive",IF(ISNUMBER(SEARCH("single",'Model output'!P106)),1,IF(OR(ISNUMBER(SEARCH("&lt;4",'Model output'!P106)),ISNUMBER(SEARCH("&lt; 4",'Model output'!P106)),ISNUMBER(SEARCH("less than 4",'Model output'!P106))),"&lt;4",IF(OR(ISNUMBER(SEARCH("&gt;4",'Model output'!P106)),ISNUMBER(SEARCH("&gt; 4",'Model output'!P106)),ISNUMBER(SEARCH("4 or more",'Model output'!P106))),"&gt;4",""))),""))</f>
        <v/>
      </c>
      <c r="V107" t="str">
        <f>IF(S107="negative","",IF(OR(ISNUMBER(SEARCH("Focal",'Model output'!P106)),'Classification result'!U107&lt;4,ISNUMBER(SEARCH("Focal",'Classification result'!U107)),ISNUMBER(SEARCH("&lt;4",'Classification result'!U107)),ISNUMBER(SEARCH("&lt; 4",'Classification result'!U107))),"minimal", IF(OR(ISNUMBER(SEARCH("Extensive",'Model output'!P106)),ISNUMBER(SEARCH("Extensive",'Classification result'!U107)),ISNUMBER(SEARCH("&gt;4",'Classification result'!U107)),ISNUMBER(SEARCH("&gt; 4",'Classification result'!U107)),ISNUMBER(SEARCH("4 or more",'Classification result'!U107))),"extensive","")))</f>
        <v/>
      </c>
      <c r="W107" t="str">
        <f>IF(OR('Model output'!R106="",ISNUMBER(SEARCH("Not identified", 'Model output'!R106)),ISNUMBER(SEARCH("Absent",'Model output'!R106)),ISNUMBER(SEARCH("No",'Model output'!R106)),ISNUMBER(SEARCH("Negative",'Model output'!R106)),ISNUMBER(SEARCH("None seen",'Model output'!R106)),ISNUMBER(SEARCH("Free",'Model output'!R106)),ISNUMBER(SEARCH("Cannot be assessed",'Model output'!R106))),"negative","positive")</f>
        <v>negative</v>
      </c>
      <c r="X107" s="15" t="str">
        <f>IF('Model output'!S106="","",'Model output'!S106)</f>
        <v>Not identified</v>
      </c>
      <c r="Y107" t="str">
        <f>IF(OR('Model output'!S106="",ISNUMBER(SEARCH("Absent",'Model output'!S106)),ISNUMBER(SEARCH("Not identified",'Model output'!S106)),AND(ISNUMBER(SEARCH("No",'Model output'!S106)),NOT(ISNUMBER(SEARCH("carcinoma",'Model output'!S106)))),ISNUMBER(SEARCH("no extension",'Model output'!S106)),ISNUMBER(SEARCH("negative",'Model output'!S106))),"negative",IF(Z107="positive","gETE", "positive"))</f>
        <v>negative</v>
      </c>
      <c r="Z107" t="str">
        <f>IF(OR('Model output'!S106="",ISNUMBER(SEARCH("Absent",'Model output'!S106)),ISNUMBER(SEARCH("Not identified",'Model output'!S106)),ISNUMBER(SEARCH("No",'Model output'!S106)),ISNUMBER(SEARCH("Minimal",'Model output'!S106)),ISNUMBER(SEARCH("negative",'Model output'!S106))),"negative",IF(OR(ISNUMBER(SEARCH("extensive",X107)),ISNUMBER(SEARCH("skeletal muscle",X107)),ISNUMBER(SEARCH("larynx",X107)),ISNUMBER(SEARCH("trachea",X107)),ISNUMBER(SEARCH("esophagus",X107)),ISNUMBER(SEARCH("recurrent laryngeal nerve",X107))),"positive","negative"))</f>
        <v>negative</v>
      </c>
      <c r="AA107" t="str">
        <f>IF('Model output'!T106="","",IF('Model output'!T106="Not mentioned", "No", "Yes"))</f>
        <v/>
      </c>
      <c r="AB107" t="str">
        <f>IF(AA107&lt;&gt;"Yes","",IF(OR('Model output'!U106="",ISNUMBER(SEARCH("Not identified",'Model output'!U106))),"",'Model output'!U106))</f>
        <v/>
      </c>
      <c r="AC107" s="9" t="str">
        <f>IF(OR('Model output'!V106="", AND(ISERROR(SEARCH("Positive",'Model output'!V106)), ISNUMBER(SEARCH("Negative",'Model output'!V106))), ISNUMBER(SEARCH("Uninvolved",'Model output'!V106)), ISNUMBER(SEARCH("Free",'Model output'!V106)), ISNUMBER(SEARCH("1 mm",'Model output'!V106)), ISNUMBER(SEARCH("1.0 mm",'Model output'!V106)), ISNUMBER(SEARCH("0.01 cm",'Model output'!V106)), ISNUMBER(SEARCH("0.1 CM",'Model output'!V106)), ISNUMBER(SEARCH("less than 0.2 mm",'Model output'!V106)), ISNUMBER(SEARCH("less than 0.5 mm",'Model output'!V106)), ISNUMBER(SEARCH("very close",'Model output'!V106)), ISNUMBER(SEARCH("not involved",'Model output'!V106)), ISNUMBER(SEARCH("no involvement",'Model output'!V106)), ISNUMBER(SEARCH("abut",'Model output'!V106)), AND(ISNUMBER(SEARCH("No",'Model output'!V106)),NOT(ISNUMBER(SEARCH("noted",'Model output'!V106))),NOT(ISNUMBER(SEARCH("carcinoma",'Model output'!V106))))), "negative", "positive")</f>
        <v>negative</v>
      </c>
      <c r="AE107" s="30" t="str" cm="1">
        <f t="array" aca="1" ref="AE107" ca="1">IF(OR(AC107="positive",Z107="positive",AND(OR(ISNUMBER(SEARCH("Follicular carcinoma",N107)),ISNUMBER(SEARCH("Follicular thyroid carcinoma",N107))),V107="extensive"),AND(AND(ISNUMBER(J107),J107&gt;0),AND(ISNUMBER(M107),M107&gt;3)),OR(H107="positive",AH107=1)),"high",IF(OR(ISNUMBER(SEARCH("lateral",G107,1)),ISNUMBER(SEARCH("positive",Y107,1)),ISNUMBER(SEARCH("tall",O107,1)),ISNUMBER(SEARCH("hobnail",O107,1)),ISNUMBER(SEARCH("cribriform",O107,1)),ISNUMBER(SEARCH("diffuse",O107,1)),ISNUMBER(SEARCH("columnar",O107,1)),ISNUMBER(SEARCH("solid",O107,1)),ISNUMBER(SEARCH("tall",N107,1)),ISNUMBER(SEARCH("hobnail",N107,1)),ISNUMBER(SEARCH("cribriform",N107,1)),ISNUMBER(SEARCH("diffuse",N107,1)),ISNUMBER(SEARCH("columnar",N107,1)),ISNUMBER(SEARCH("solid",N107,1)),AND(ISNUMBER(SEARCH("papillary",N107,1)),S107="positive"),AND(ISNUMBER(J107),J107&gt;=5,M107=""),AND(AND(ISNUMBER(J107),J107&gt;=5),AND(ISNUMBER(M107),M107&gt;=1)),AND(ISNUMBER(SERACH("papillary",N107)),OR(Y107="positive",Z107="positive"), ISNUMBER(SEARCH("BRAF",AB107)))),"intermediate","low"))</f>
        <v>low</v>
      </c>
      <c r="AF107" s="31" t="str">
        <f t="shared" si="18"/>
        <v>1b</v>
      </c>
      <c r="AG107" s="31" t="str">
        <f t="shared" si="19"/>
        <v>0</v>
      </c>
      <c r="AH107" s="31" t="str">
        <f t="shared" si="22"/>
        <v>0</v>
      </c>
      <c r="AI107" s="36" t="str">
        <f t="shared" si="23"/>
        <v>I</v>
      </c>
      <c r="AJ107" s="30" t="s">
        <v>815</v>
      </c>
      <c r="AK107" s="37" t="s">
        <v>926</v>
      </c>
      <c r="AL107" s="37" t="s">
        <v>930</v>
      </c>
      <c r="AM107" s="37" t="s">
        <v>930</v>
      </c>
      <c r="AN107" s="31" t="s">
        <v>79</v>
      </c>
      <c r="AO107" s="30">
        <f t="shared" ca="1" si="28"/>
        <v>1</v>
      </c>
      <c r="AP107" s="37">
        <f t="shared" si="29"/>
        <v>1</v>
      </c>
      <c r="AQ107" s="37">
        <f t="shared" si="30"/>
        <v>1</v>
      </c>
      <c r="AR107" s="37">
        <f t="shared" si="31"/>
        <v>1</v>
      </c>
      <c r="AS107" s="36">
        <f t="shared" si="20"/>
        <v>1</v>
      </c>
    </row>
    <row r="108" spans="1:45">
      <c r="A108" t="str">
        <f>'Model output'!A107</f>
        <v>TCGA-DJ-A3VF</v>
      </c>
      <c r="B108" s="43">
        <v>60</v>
      </c>
      <c r="C108" s="1" t="str">
        <f>IF(OR(ISNUMBER(SEARCH("0",'Model output'!D107)), ISNUMBER(SEARCH("1",'Model output'!D107)), ISNUMBER(SEARCH("1a",'Model output'!D107)), ISNUMBER(SEARCH("1b",'Model output'!D107)), ISNUMBER(SEARCH("2",'Model output'!D107)), ISNUMBER(SEARCH("3",'Model output'!D107)), ISNUMBER(SEARCH("4a",'Model output'!D107)), ISNUMBER(SEARCH("4b",'Model output'!D107))), IF(ISNUMBER(SEARCH("pT",'Model output'!D107)),IF(OR(ISNUMBER(SEARCH("a",'Model output'!D107)),ISNUMBER(SEARCH("b",'Model output'!D107))),MID(SUBSTITUTE('Model output'!D107," ",""),SEARCH("pT",'Model output'!D107)+2,2),MID(SUBSTITUTE('Model output'!D107," ",""),SEARCH("pT",'Model output'!D107)+2,1)),IF(ISNUMBER(SEARCH("T",'Model output'!D107)),IF(OR(ISNUMBER(SEARCH("a",'Model output'!D107)),ISNUMBER(SEARCH("b",'Model output'!D107))),MID(SUBSTITUTE('Model output'!D107," ",""),SEARCH("T",'Model output'!D107)+1,2),MID(SUBSTITUTE('Model output'!D107," ",""),SEARCH("T",'Model output'!D107)+1,1)),SUBSTITUTE('Model output'!D107," ",""))),"")</f>
        <v>1</v>
      </c>
      <c r="D108" s="1" t="str">
        <f>IF(ISNUMBER(SEARCH("lymph node",'Model output'!E107)),"1", IF(AND('Model output'!E107&lt;&gt;"",ISNUMBER('Model output'!E107),'Model output'!E107&gt;0),"1",IF(OR(ISNUMBER(SEARCH("0",'Model output'!E107)), ISNUMBER(SEARCH("1",'Model output'!E107)), ISNUMBER(SEARCH("1a",'Model output'!E107)), ISNUMBER(SEARCH("1b",'Model output'!E107)), ISNUMBER(SEARCH("X",'Model output'!E107))), IF(ISNUMBER(SEARCH("pN",'Model output'!E107)),IF(OR(ISNUMBER(SEARCH("a",'Model output'!E107)),ISNUMBER(SEARCH("b",'Model output'!E107))),MID(SUBSTITUTE('Model output'!E107," ",""),SEARCH("pN",'Model output'!E107)+2,2),MID(SUBSTITUTE('Model output'!E107," ",""),SEARCH("pN",'Model output'!E107)+2,1)),IF(ISNUMBER(SEARCH("N",'Model output'!E107)),IF(OR(ISNUMBER(SEARCH("a",'Model output'!E107)),ISNUMBER(SEARCH("b",'Model output'!E107))),MID(SUBSTITUTE('Model output'!E107," ",""),SEARCH("N",'Model output'!E107)+1,2),MID(SUBSTITUTE('Model output'!E107," ",""),SEARCH("N",'Model output'!E107)+1,1)),SUBSTITUTE('Model output'!E107," ",""))),"")))</f>
        <v>1</v>
      </c>
      <c r="E108" s="1" t="str">
        <f>IF(OR(ISNUMBER(SEARCH("Not applicable",'Model output'!F107)), ISNUMBER(SEARCH("N/A",'Model output'!F107))),"0",IF(OR(ISNUMBER(SEARCH("0",'Model output'!F107)), ISNUMBER(SEARCH("1",'Model output'!F107)), ISNUMBER(SEARCH("X",'Model output'!F107))), IF(ISNUMBER(SEARCH("pM",'Model output'!F107)),MID(SUBSTITUTE('Model output'!F107," ",""),SEARCH("pM",'Model output'!F107)+2,1),IF(ISNUMBER(SEARCH("M",'Model output'!F107)),MID(SUBSTITUTE('Model output'!F107," ",""),SEARCH("M",'Model output'!F107)+1,1),SUBSTITUTE('Model output'!F107," ",""))),""))</f>
        <v>0</v>
      </c>
      <c r="F108" t="str">
        <f t="shared" si="16"/>
        <v>positive</v>
      </c>
      <c r="G108" t="str">
        <f>IF(OR('Model output'!G107="",AND(ISNUMBER('Model output'!J107),'Model output'!J107&lt;1)),"",IF(OR(ISNUMBER(SEARCH("lateral",'Model output'!G107)),ISNUMBER(SEARCH("cervical",'Model output'!G107)),ISNUMBER(SEARCH("jugular",'Model output'!G107)),ISNUMBER(SEARCH("left neck",'Model output'!G107)),ISNUMBER(SEARCH("left anterior neck",'Model output'!G107)),ISNUMBER(SEARCH("left posterior neck",'Model output'!G107)),ISNUMBER(SEARCH("right neck",'Model output'!G107)),ISNUMBER(SEARCH("right anterior neck",'Model output'!G107)),ISNUMBER(SEARCH("right posterior neck",'Model output'!G107)),AND(ISNUMBER(SEARCH("level",'Model output'!G107)),OR(,ISNUMBER(SEARCH("II",'Model output'!G107)),ISNUMBER(SEARCH("two",'Model output'!G107)),ISNUMBER(SEARCH("2",'Model output'!G107)),ISNUMBER(SEARCH("III",'Model output'!G107)),ISNUMBER(SEARCH("three",'Model output'!G107)),ISNUMBER(SEARCH("3",'Model output'!G107)),ISNUMBER(SEARCH("IV",'Model output'!G107)),ISNUMBER(SEARCH("four",'Model output'!G107)),ISNUMBER(SEARCH("4",'Model output'!G107)),AND(ISNUMBER(SEARCH("V ",'Model output'!G107)),NOT(ISNUMBER(SEARCH("VI",'Model output'!G107)))),ISNUMBER(SEARCH("five",'Model output'!G107)),ISNUMBER(SEARCH("5",'Model output'!G107))))), "lateral", "central"))</f>
        <v>lateral</v>
      </c>
      <c r="H108" t="str">
        <f>IF('Model output'!H107="","negative", IF('Model output'!H107=" ", "negative", IF(ISNUMBER(SEARCH("lymph node",'Model output'!H107)),"negative","positive")))</f>
        <v>negative</v>
      </c>
      <c r="I108">
        <f>IF('Model output'!I107="","",IF(ISNUMBER('Model output'!I107),'Model output'!I107,1))</f>
        <v>14</v>
      </c>
      <c r="J108">
        <f>IF('Model output'!J107="","",IF(AND(ISNUMBER('Model output'!J107),'Model output'!J107&lt;=I108),'Model output'!J107,IF(ISNUMBER(SEARCH("0/",'Model output'!J107)),0,1)))</f>
        <v>4</v>
      </c>
      <c r="K108" t="str" cm="1">
        <f t="array" ref="K108">IF(COUNT(FIND({0,1,2,3,4,5,6,7,8,9},'Model output'!K107))&gt;0,'Model output'!K107,"")</f>
        <v>0.6cm</v>
      </c>
      <c r="L108" s="8" t="str">
        <f t="shared" si="21"/>
        <v>0.6cm</v>
      </c>
      <c r="M108" cm="1">
        <f t="array" ref="M108">IF(L108="","",IF(ISNUMBER(SEARCH("cm",L108)),MAX(VALUE(SUBSTITUTE(_xlfn.FILTERXML("&lt;t&gt;&lt;s&gt;"&amp;SUBSTITUTE(L108,",","&lt;/s&gt;&lt;s&gt;")&amp;"&lt;/s&gt;&lt;/t&gt;","//s"),"cm",""))),MAX(VALUE(SUBSTITUTE(_xlfn.FILTERXML("&lt;t&gt;&lt;s&gt;"&amp;SUBSTITUTE(L108,",","&lt;/s&gt;&lt;s&gt;")&amp;"&lt;/s&gt;&lt;/t&gt;","//s"),"mm","")))/10))</f>
        <v>0.6</v>
      </c>
      <c r="N108" t="str">
        <f>IF('Model output'!L107="","",'Model output'!L107)</f>
        <v>Papillary</v>
      </c>
      <c r="O108" t="str">
        <f>IF('Model output'!M107="","",'Model output'!M107)</f>
        <v>tall cell</v>
      </c>
      <c r="P108" t="str">
        <f>IF('Model output'!N107="","",'Model output'!N107)</f>
        <v>1.0 cm</v>
      </c>
      <c r="Q108" t="str">
        <f t="shared" si="17"/>
        <v>1.0cm</v>
      </c>
      <c r="R108" cm="1">
        <f t="array" ref="R108">IF(Q108="","",IF(ISNUMBER(SEARCH("cm",Q108)),MAX(VALUE(SUBSTITUTE(_xlfn.FILTERXML("&lt;t&gt;&lt;s&gt;"&amp;SUBSTITUTE(Q108,",","&lt;/s&gt;&lt;s&gt;")&amp;"&lt;/s&gt;&lt;/t&gt;","//s"),"cm",""))),IF(ISNUMBER(SEARCH("mm",Q108)), MAX(VALUE(SUBSTITUTE(_xlfn.FILTERXML("&lt;t&gt;&lt;s&gt;"&amp;SUBSTITUTE(Q108,",","&lt;/s&gt;&lt;s&gt;")&amp;"&lt;/s&gt;&lt;/t&gt;","//s"),"mm","")))/10, MAX(VALUE(_xlfn.FILTERXML("&lt;t&gt;&lt;s&gt;"&amp;SUBSTITUTE(Q108,",","&lt;/s&gt;&lt;s&gt;")&amp;"&lt;/s&gt;&lt;/t&gt;","//s"))))))</f>
        <v>1</v>
      </c>
      <c r="S108" t="str">
        <f>IF(OR('Model output'!P107="",ISNUMBER(SEARCH("Not identified", 'Model output'!P107)),ISNUMBER(SEARCH("Absent",'Model output'!P107)),AND(ISNUMBER(SEARCH("No",'Model output'!P107)),NOT(ISNUMBER(SEARCH("diagnostic",'Model output'!P107)))),ISNUMBER(SEARCH("Negative",'Model output'!P107))),"negative","positive")</f>
        <v>negative</v>
      </c>
      <c r="T108">
        <f>IF('Model output'!O107="","",'Model output'!O107)</f>
        <v>1</v>
      </c>
      <c r="U108" t="str">
        <f>IF('Model output'!Q107&lt;&gt;"",'Model output'!Q107,IF('Classification result'!S108="positive",IF(ISNUMBER(SEARCH("single",'Model output'!P107)),1,IF(OR(ISNUMBER(SEARCH("&lt;4",'Model output'!P107)),ISNUMBER(SEARCH("&lt; 4",'Model output'!P107)),ISNUMBER(SEARCH("less than 4",'Model output'!P107))),"&lt;4",IF(OR(ISNUMBER(SEARCH("&gt;4",'Model output'!P107)),ISNUMBER(SEARCH("&gt; 4",'Model output'!P107)),ISNUMBER(SEARCH("4 or more",'Model output'!P107))),"&gt;4",""))),""))</f>
        <v/>
      </c>
      <c r="V108" t="str">
        <f>IF(S108="negative","",IF(OR(ISNUMBER(SEARCH("Focal",'Model output'!P107)),'Classification result'!U108&lt;4,ISNUMBER(SEARCH("Focal",'Classification result'!U108)),ISNUMBER(SEARCH("&lt;4",'Classification result'!U108)),ISNUMBER(SEARCH("&lt; 4",'Classification result'!U108))),"minimal", IF(OR(ISNUMBER(SEARCH("Extensive",'Model output'!P107)),ISNUMBER(SEARCH("Extensive",'Classification result'!U108)),ISNUMBER(SEARCH("&gt;4",'Classification result'!U108)),ISNUMBER(SEARCH("&gt; 4",'Classification result'!U108)),ISNUMBER(SEARCH("4 or more",'Classification result'!U108))),"extensive","")))</f>
        <v/>
      </c>
      <c r="W108" t="str">
        <f>IF(OR('Model output'!R107="",ISNUMBER(SEARCH("Not identified", 'Model output'!R107)),ISNUMBER(SEARCH("Absent",'Model output'!R107)),ISNUMBER(SEARCH("No",'Model output'!R107)),ISNUMBER(SEARCH("Negative",'Model output'!R107)),ISNUMBER(SEARCH("None seen",'Model output'!R107)),ISNUMBER(SEARCH("Free",'Model output'!R107)),ISNUMBER(SEARCH("Cannot be assessed",'Model output'!R107))),"negative","positive")</f>
        <v>negative</v>
      </c>
      <c r="X108" s="15" t="str">
        <f>IF('Model output'!S107="","",'Model output'!S107)</f>
        <v>Invades:perithyroidal fibroadipose tissue</v>
      </c>
      <c r="Y108" t="str">
        <f>IF(OR('Model output'!S107="",ISNUMBER(SEARCH("Absent",'Model output'!S107)),ISNUMBER(SEARCH("Not identified",'Model output'!S107)),AND(ISNUMBER(SEARCH("No",'Model output'!S107)),NOT(ISNUMBER(SEARCH("carcinoma",'Model output'!S107)))),ISNUMBER(SEARCH("no extension",'Model output'!S107)),ISNUMBER(SEARCH("negative",'Model output'!S107))),"negative",IF(Z108="positive","gETE", "positive"))</f>
        <v>positive</v>
      </c>
      <c r="Z108" t="str">
        <f>IF(OR('Model output'!S107="",ISNUMBER(SEARCH("Absent",'Model output'!S107)),ISNUMBER(SEARCH("Not identified",'Model output'!S107)),ISNUMBER(SEARCH("No",'Model output'!S107)),ISNUMBER(SEARCH("Minimal",'Model output'!S107)),ISNUMBER(SEARCH("negative",'Model output'!S107))),"negative",IF(OR(ISNUMBER(SEARCH("extensive",X108)),ISNUMBER(SEARCH("skeletal muscle",X108)),ISNUMBER(SEARCH("larynx",X108)),ISNUMBER(SEARCH("trachea",X108)),ISNUMBER(SEARCH("esophagus",X108)),ISNUMBER(SEARCH("recurrent laryngeal nerve",X108))),"positive","negative"))</f>
        <v>negative</v>
      </c>
      <c r="AA108" t="str">
        <f>IF('Model output'!T107="","",IF('Model output'!T107="Not mentioned", "No", "Yes"))</f>
        <v/>
      </c>
      <c r="AB108" t="str">
        <f>IF(AA108&lt;&gt;"Yes","",IF(OR('Model output'!U107="",ISNUMBER(SEARCH("Not identified",'Model output'!U107))),"",'Model output'!U107))</f>
        <v/>
      </c>
      <c r="AC108" s="9" t="str">
        <f>IF(OR('Model output'!V107="", AND(ISERROR(SEARCH("Positive",'Model output'!V107)), ISNUMBER(SEARCH("Negative",'Model output'!V107))), ISNUMBER(SEARCH("Uninvolved",'Model output'!V107)), ISNUMBER(SEARCH("Free",'Model output'!V107)), ISNUMBER(SEARCH("1 mm",'Model output'!V107)), ISNUMBER(SEARCH("1.0 mm",'Model output'!V107)), ISNUMBER(SEARCH("0.01 cm",'Model output'!V107)), ISNUMBER(SEARCH("0.1 CM",'Model output'!V107)), ISNUMBER(SEARCH("less than 0.2 mm",'Model output'!V107)), ISNUMBER(SEARCH("less than 0.5 mm",'Model output'!V107)), ISNUMBER(SEARCH("very close",'Model output'!V107)), ISNUMBER(SEARCH("not involved",'Model output'!V107)), ISNUMBER(SEARCH("no involvement",'Model output'!V107)), ISNUMBER(SEARCH("abut",'Model output'!V107)), AND(ISNUMBER(SEARCH("No",'Model output'!V107)),NOT(ISNUMBER(SEARCH("noted",'Model output'!V107))),NOT(ISNUMBER(SEARCH("carcinoma",'Model output'!V107))))), "negative", "positive")</f>
        <v>negative</v>
      </c>
      <c r="AE108" s="30" t="str" cm="1">
        <f t="array" aca="1" ref="AE108" ca="1">IF(OR(AC108="positive",Z108="positive",AND(OR(ISNUMBER(SEARCH("Follicular carcinoma",N108)),ISNUMBER(SEARCH("Follicular thyroid carcinoma",N108))),V108="extensive"),AND(AND(ISNUMBER(J108),J108&gt;0),AND(ISNUMBER(M108),M108&gt;3)),OR(H108="positive",AH108=1)),"high",IF(OR(ISNUMBER(SEARCH("lateral",G108,1)),ISNUMBER(SEARCH("positive",Y108,1)),ISNUMBER(SEARCH("tall",O108,1)),ISNUMBER(SEARCH("hobnail",O108,1)),ISNUMBER(SEARCH("cribriform",O108,1)),ISNUMBER(SEARCH("diffuse",O108,1)),ISNUMBER(SEARCH("columnar",O108,1)),ISNUMBER(SEARCH("solid",O108,1)),ISNUMBER(SEARCH("tall",N108,1)),ISNUMBER(SEARCH("hobnail",N108,1)),ISNUMBER(SEARCH("cribriform",N108,1)),ISNUMBER(SEARCH("diffuse",N108,1)),ISNUMBER(SEARCH("columnar",N108,1)),ISNUMBER(SEARCH("solid",N108,1)),AND(ISNUMBER(SEARCH("papillary",N108,1)),S108="positive"),AND(ISNUMBER(J108),J108&gt;=5,M108=""),AND(AND(ISNUMBER(J108),J108&gt;=5),AND(ISNUMBER(M108),M108&gt;=1)),AND(ISNUMBER(SERACH("papillary",N108)),OR(Y108="positive",Z108="positive"), ISNUMBER(SEARCH("BRAF",AB108)))),"intermediate","low"))</f>
        <v>intermediate</v>
      </c>
      <c r="AF108" s="31" t="str">
        <f t="shared" si="18"/>
        <v>1a</v>
      </c>
      <c r="AG108" s="31" t="str">
        <f t="shared" si="19"/>
        <v>1b</v>
      </c>
      <c r="AH108" s="31" t="str">
        <f t="shared" si="22"/>
        <v>0</v>
      </c>
      <c r="AI108" s="36" t="str">
        <f t="shared" si="23"/>
        <v>II</v>
      </c>
      <c r="AJ108" s="30" t="s">
        <v>816</v>
      </c>
      <c r="AK108" s="37" t="s">
        <v>931</v>
      </c>
      <c r="AL108" s="37" t="s">
        <v>926</v>
      </c>
      <c r="AM108" s="37" t="s">
        <v>930</v>
      </c>
      <c r="AN108" s="31" t="s">
        <v>928</v>
      </c>
      <c r="AO108" s="30">
        <f t="shared" ca="1" si="28"/>
        <v>1</v>
      </c>
      <c r="AP108" s="37">
        <f t="shared" si="29"/>
        <v>1</v>
      </c>
      <c r="AQ108" s="37">
        <f t="shared" si="30"/>
        <v>1</v>
      </c>
      <c r="AR108" s="37">
        <f t="shared" si="31"/>
        <v>1</v>
      </c>
      <c r="AS108" s="36">
        <f t="shared" si="20"/>
        <v>1</v>
      </c>
    </row>
    <row r="109" spans="1:45">
      <c r="A109" t="str">
        <f>'Model output'!A108</f>
        <v>TCGA-DJ-A3VG</v>
      </c>
      <c r="B109" s="43">
        <v>40</v>
      </c>
      <c r="C109" s="1" t="str">
        <f>IF(OR(ISNUMBER(SEARCH("0",'Model output'!D108)), ISNUMBER(SEARCH("1",'Model output'!D108)), ISNUMBER(SEARCH("1a",'Model output'!D108)), ISNUMBER(SEARCH("1b",'Model output'!D108)), ISNUMBER(SEARCH("2",'Model output'!D108)), ISNUMBER(SEARCH("3",'Model output'!D108)), ISNUMBER(SEARCH("4a",'Model output'!D108)), ISNUMBER(SEARCH("4b",'Model output'!D108))), IF(ISNUMBER(SEARCH("pT",'Model output'!D108)),IF(OR(ISNUMBER(SEARCH("a",'Model output'!D108)),ISNUMBER(SEARCH("b",'Model output'!D108))),MID(SUBSTITUTE('Model output'!D108," ",""),SEARCH("pT",'Model output'!D108)+2,2),MID(SUBSTITUTE('Model output'!D108," ",""),SEARCH("pT",'Model output'!D108)+2,1)),IF(ISNUMBER(SEARCH("T",'Model output'!D108)),IF(OR(ISNUMBER(SEARCH("a",'Model output'!D108)),ISNUMBER(SEARCH("b",'Model output'!D108))),MID(SUBSTITUTE('Model output'!D108," ",""),SEARCH("T",'Model output'!D108)+1,2),MID(SUBSTITUTE('Model output'!D108," ",""),SEARCH("T",'Model output'!D108)+1,1)),SUBSTITUTE('Model output'!D108," ",""))),"")</f>
        <v>1</v>
      </c>
      <c r="D109" s="1" t="str">
        <f>IF(ISNUMBER(SEARCH("lymph node",'Model output'!E108)),"1", IF(AND('Model output'!E108&lt;&gt;"",ISNUMBER('Model output'!E108),'Model output'!E108&gt;0),"1",IF(OR(ISNUMBER(SEARCH("0",'Model output'!E108)), ISNUMBER(SEARCH("1",'Model output'!E108)), ISNUMBER(SEARCH("1a",'Model output'!E108)), ISNUMBER(SEARCH("1b",'Model output'!E108)), ISNUMBER(SEARCH("X",'Model output'!E108))), IF(ISNUMBER(SEARCH("pN",'Model output'!E108)),IF(OR(ISNUMBER(SEARCH("a",'Model output'!E108)),ISNUMBER(SEARCH("b",'Model output'!E108))),MID(SUBSTITUTE('Model output'!E108," ",""),SEARCH("pN",'Model output'!E108)+2,2),MID(SUBSTITUTE('Model output'!E108," ",""),SEARCH("pN",'Model output'!E108)+2,1)),IF(ISNUMBER(SEARCH("N",'Model output'!E108)),IF(OR(ISNUMBER(SEARCH("a",'Model output'!E108)),ISNUMBER(SEARCH("b",'Model output'!E108))),MID(SUBSTITUTE('Model output'!E108," ",""),SEARCH("N",'Model output'!E108)+1,2),MID(SUBSTITUTE('Model output'!E108," ",""),SEARCH("N",'Model output'!E108)+1,1)),SUBSTITUTE('Model output'!E108," ",""))),"")))</f>
        <v>X</v>
      </c>
      <c r="E109" s="1" t="str">
        <f>IF(OR(ISNUMBER(SEARCH("Not applicable",'Model output'!F108)), ISNUMBER(SEARCH("N/A",'Model output'!F108))),"0",IF(OR(ISNUMBER(SEARCH("0",'Model output'!F108)), ISNUMBER(SEARCH("1",'Model output'!F108)), ISNUMBER(SEARCH("X",'Model output'!F108))), IF(ISNUMBER(SEARCH("pM",'Model output'!F108)),MID(SUBSTITUTE('Model output'!F108," ",""),SEARCH("pM",'Model output'!F108)+2,1),IF(ISNUMBER(SEARCH("M",'Model output'!F108)),MID(SUBSTITUTE('Model output'!F108," ",""),SEARCH("M",'Model output'!F108)+1,1),SUBSTITUTE('Model output'!F108," ",""))),""))</f>
        <v>X</v>
      </c>
      <c r="F109" t="str">
        <f t="shared" si="16"/>
        <v>negative</v>
      </c>
      <c r="G109" t="str">
        <f>IF(OR('Model output'!G108="",AND(ISNUMBER('Model output'!J108),'Model output'!J108&lt;1)),"",IF(OR(ISNUMBER(SEARCH("lateral",'Model output'!G108)),ISNUMBER(SEARCH("cervical",'Model output'!G108)),ISNUMBER(SEARCH("jugular",'Model output'!G108)),ISNUMBER(SEARCH("left neck",'Model output'!G108)),ISNUMBER(SEARCH("left anterior neck",'Model output'!G108)),ISNUMBER(SEARCH("left posterior neck",'Model output'!G108)),ISNUMBER(SEARCH("right neck",'Model output'!G108)),ISNUMBER(SEARCH("right anterior neck",'Model output'!G108)),ISNUMBER(SEARCH("right posterior neck",'Model output'!G108)),AND(ISNUMBER(SEARCH("level",'Model output'!G108)),OR(,ISNUMBER(SEARCH("II",'Model output'!G108)),ISNUMBER(SEARCH("two",'Model output'!G108)),ISNUMBER(SEARCH("2",'Model output'!G108)),ISNUMBER(SEARCH("III",'Model output'!G108)),ISNUMBER(SEARCH("three",'Model output'!G108)),ISNUMBER(SEARCH("3",'Model output'!G108)),ISNUMBER(SEARCH("IV",'Model output'!G108)),ISNUMBER(SEARCH("four",'Model output'!G108)),ISNUMBER(SEARCH("4",'Model output'!G108)),AND(ISNUMBER(SEARCH("V ",'Model output'!G108)),NOT(ISNUMBER(SEARCH("VI",'Model output'!G108)))),ISNUMBER(SEARCH("five",'Model output'!G108)),ISNUMBER(SEARCH("5",'Model output'!G108))))), "lateral", "central"))</f>
        <v/>
      </c>
      <c r="H109" t="str">
        <f>IF('Model output'!H108="","negative", IF('Model output'!H108=" ", "negative", IF(ISNUMBER(SEARCH("lymph node",'Model output'!H108)),"negative","positive")))</f>
        <v>negative</v>
      </c>
      <c r="I109">
        <f>IF('Model output'!I108="","",IF(ISNUMBER('Model output'!I108),'Model output'!I108,1))</f>
        <v>3</v>
      </c>
      <c r="J109">
        <f>IF('Model output'!J108="","",IF(AND(ISNUMBER('Model output'!J108),'Model output'!J108&lt;=I109),'Model output'!J108,IF(ISNUMBER(SEARCH("0/",'Model output'!J108)),0,1)))</f>
        <v>0</v>
      </c>
      <c r="K109" t="str" cm="1">
        <f t="array" ref="K109">IF(COUNT(FIND({0,1,2,3,4,5,6,7,8,9},'Model output'!K108))&gt;0,'Model output'!K108,"")</f>
        <v/>
      </c>
      <c r="L109" s="8" t="str">
        <f t="shared" si="21"/>
        <v/>
      </c>
      <c r="M109" t="str" cm="1">
        <f t="array" ref="M109">IF(L109="","",IF(ISNUMBER(SEARCH("cm",L109)),MAX(VALUE(SUBSTITUTE(_xlfn.FILTERXML("&lt;t&gt;&lt;s&gt;"&amp;SUBSTITUTE(L109,",","&lt;/s&gt;&lt;s&gt;")&amp;"&lt;/s&gt;&lt;/t&gt;","//s"),"cm",""))),MAX(VALUE(SUBSTITUTE(_xlfn.FILTERXML("&lt;t&gt;&lt;s&gt;"&amp;SUBSTITUTE(L109,",","&lt;/s&gt;&lt;s&gt;")&amp;"&lt;/s&gt;&lt;/t&gt;","//s"),"mm","")))/10))</f>
        <v/>
      </c>
      <c r="N109" t="str">
        <f>IF('Model output'!L108="","",'Model output'!L108)</f>
        <v>Papillary carcinoma</v>
      </c>
      <c r="O109" t="str">
        <f>IF('Model output'!M108="","",'Model output'!M108)</f>
        <v>follicular variant</v>
      </c>
      <c r="P109" t="str">
        <f>IF('Model output'!N108="","",'Model output'!N108)</f>
        <v>1.1 cm</v>
      </c>
      <c r="Q109" t="str">
        <f t="shared" si="17"/>
        <v>1.1cm</v>
      </c>
      <c r="R109" cm="1">
        <f t="array" ref="R109">IF(Q109="","",IF(ISNUMBER(SEARCH("cm",Q109)),MAX(VALUE(SUBSTITUTE(_xlfn.FILTERXML("&lt;t&gt;&lt;s&gt;"&amp;SUBSTITUTE(Q109,",","&lt;/s&gt;&lt;s&gt;")&amp;"&lt;/s&gt;&lt;/t&gt;","//s"),"cm",""))),IF(ISNUMBER(SEARCH("mm",Q109)), MAX(VALUE(SUBSTITUTE(_xlfn.FILTERXML("&lt;t&gt;&lt;s&gt;"&amp;SUBSTITUTE(Q109,",","&lt;/s&gt;&lt;s&gt;")&amp;"&lt;/s&gt;&lt;/t&gt;","//s"),"mm","")))/10, MAX(VALUE(_xlfn.FILTERXML("&lt;t&gt;&lt;s&gt;"&amp;SUBSTITUTE(Q109,",","&lt;/s&gt;&lt;s&gt;")&amp;"&lt;/s&gt;&lt;/t&gt;","//s"))))))</f>
        <v>1.1000000000000001</v>
      </c>
      <c r="S109" t="str">
        <f>IF(OR('Model output'!P108="",ISNUMBER(SEARCH("Not identified", 'Model output'!P108)),ISNUMBER(SEARCH("Absent",'Model output'!P108)),AND(ISNUMBER(SEARCH("No",'Model output'!P108)),NOT(ISNUMBER(SEARCH("diagnostic",'Model output'!P108)))),ISNUMBER(SEARCH("Negative",'Model output'!P108))),"negative","positive")</f>
        <v>negative</v>
      </c>
      <c r="T109">
        <f>IF('Model output'!O108="","",'Model output'!O108)</f>
        <v>2</v>
      </c>
      <c r="U109" t="str">
        <f>IF('Model output'!Q108&lt;&gt;"",'Model output'!Q108,IF('Classification result'!S109="positive",IF(ISNUMBER(SEARCH("single",'Model output'!P108)),1,IF(OR(ISNUMBER(SEARCH("&lt;4",'Model output'!P108)),ISNUMBER(SEARCH("&lt; 4",'Model output'!P108)),ISNUMBER(SEARCH("less than 4",'Model output'!P108))),"&lt;4",IF(OR(ISNUMBER(SEARCH("&gt;4",'Model output'!P108)),ISNUMBER(SEARCH("&gt; 4",'Model output'!P108)),ISNUMBER(SEARCH("4 or more",'Model output'!P108))),"&gt;4",""))),""))</f>
        <v/>
      </c>
      <c r="V109" t="str">
        <f>IF(S109="negative","",IF(OR(ISNUMBER(SEARCH("Focal",'Model output'!P108)),'Classification result'!U109&lt;4,ISNUMBER(SEARCH("Focal",'Classification result'!U109)),ISNUMBER(SEARCH("&lt;4",'Classification result'!U109)),ISNUMBER(SEARCH("&lt; 4",'Classification result'!U109))),"minimal", IF(OR(ISNUMBER(SEARCH("Extensive",'Model output'!P108)),ISNUMBER(SEARCH("Extensive",'Classification result'!U109)),ISNUMBER(SEARCH("&gt;4",'Classification result'!U109)),ISNUMBER(SEARCH("&gt; 4",'Classification result'!U109)),ISNUMBER(SEARCH("4 or more",'Classification result'!U109))),"extensive","")))</f>
        <v/>
      </c>
      <c r="W109" t="str">
        <f>IF(OR('Model output'!R108="",ISNUMBER(SEARCH("Not identified", 'Model output'!R108)),ISNUMBER(SEARCH("Absent",'Model output'!R108)),ISNUMBER(SEARCH("No",'Model output'!R108)),ISNUMBER(SEARCH("Negative",'Model output'!R108)),ISNUMBER(SEARCH("None seen",'Model output'!R108)),ISNUMBER(SEARCH("Free",'Model output'!R108)),ISNUMBER(SEARCH("Cannot be assessed",'Model output'!R108))),"negative","positive")</f>
        <v>negative</v>
      </c>
      <c r="X109" s="15" t="str">
        <f>IF('Model output'!S108="","",'Model output'!S108)</f>
        <v>Not Identified</v>
      </c>
      <c r="Y109" t="str">
        <f>IF(OR('Model output'!S108="",ISNUMBER(SEARCH("Absent",'Model output'!S108)),ISNUMBER(SEARCH("Not identified",'Model output'!S108)),AND(ISNUMBER(SEARCH("No",'Model output'!S108)),NOT(ISNUMBER(SEARCH("carcinoma",'Model output'!S108)))),ISNUMBER(SEARCH("no extension",'Model output'!S108)),ISNUMBER(SEARCH("negative",'Model output'!S108))),"negative",IF(Z109="positive","gETE", "positive"))</f>
        <v>negative</v>
      </c>
      <c r="Z109" t="str">
        <f>IF(OR('Model output'!S108="",ISNUMBER(SEARCH("Absent",'Model output'!S108)),ISNUMBER(SEARCH("Not identified",'Model output'!S108)),ISNUMBER(SEARCH("No",'Model output'!S108)),ISNUMBER(SEARCH("Minimal",'Model output'!S108)),ISNUMBER(SEARCH("negative",'Model output'!S108))),"negative",IF(OR(ISNUMBER(SEARCH("extensive",X109)),ISNUMBER(SEARCH("skeletal muscle",X109)),ISNUMBER(SEARCH("larynx",X109)),ISNUMBER(SEARCH("trachea",X109)),ISNUMBER(SEARCH("esophagus",X109)),ISNUMBER(SEARCH("recurrent laryngeal nerve",X109))),"positive","negative"))</f>
        <v>negative</v>
      </c>
      <c r="AA109" t="str">
        <f>IF('Model output'!T108="","",IF('Model output'!T108="Not mentioned", "No", "Yes"))</f>
        <v/>
      </c>
      <c r="AB109" t="str">
        <f>IF(AA109&lt;&gt;"Yes","",IF(OR('Model output'!U108="",ISNUMBER(SEARCH("Not identified",'Model output'!U108))),"",'Model output'!U108))</f>
        <v/>
      </c>
      <c r="AC109" s="9" t="str">
        <f>IF(OR('Model output'!V108="", AND(ISERROR(SEARCH("Positive",'Model output'!V108)), ISNUMBER(SEARCH("Negative",'Model output'!V108))), ISNUMBER(SEARCH("Uninvolved",'Model output'!V108)), ISNUMBER(SEARCH("Free",'Model output'!V108)), ISNUMBER(SEARCH("1 mm",'Model output'!V108)), ISNUMBER(SEARCH("1.0 mm",'Model output'!V108)), ISNUMBER(SEARCH("0.01 cm",'Model output'!V108)), ISNUMBER(SEARCH("0.1 CM",'Model output'!V108)), ISNUMBER(SEARCH("less than 0.2 mm",'Model output'!V108)), ISNUMBER(SEARCH("less than 0.5 mm",'Model output'!V108)), ISNUMBER(SEARCH("very close",'Model output'!V108)), ISNUMBER(SEARCH("not involved",'Model output'!V108)), ISNUMBER(SEARCH("no involvement",'Model output'!V108)), ISNUMBER(SEARCH("abut",'Model output'!V108)), AND(ISNUMBER(SEARCH("No",'Model output'!V108)),NOT(ISNUMBER(SEARCH("noted",'Model output'!V108))),NOT(ISNUMBER(SEARCH("carcinoma",'Model output'!V108))))), "negative", "positive")</f>
        <v>negative</v>
      </c>
      <c r="AE109" s="30" t="str" cm="1">
        <f t="array" aca="1" ref="AE109" ca="1">IF(OR(AC109="positive",Z109="positive",AND(OR(ISNUMBER(SEARCH("Follicular carcinoma",N109)),ISNUMBER(SEARCH("Follicular thyroid carcinoma",N109))),V109="extensive"),AND(AND(ISNUMBER(J109),J109&gt;0),AND(ISNUMBER(M109),M109&gt;3)),OR(H109="positive",AH109=1)),"high",IF(OR(ISNUMBER(SEARCH("lateral",G109,1)),ISNUMBER(SEARCH("positive",Y109,1)),ISNUMBER(SEARCH("tall",O109,1)),ISNUMBER(SEARCH("hobnail",O109,1)),ISNUMBER(SEARCH("cribriform",O109,1)),ISNUMBER(SEARCH("diffuse",O109,1)),ISNUMBER(SEARCH("columnar",O109,1)),ISNUMBER(SEARCH("solid",O109,1)),ISNUMBER(SEARCH("tall",N109,1)),ISNUMBER(SEARCH("hobnail",N109,1)),ISNUMBER(SEARCH("cribriform",N109,1)),ISNUMBER(SEARCH("diffuse",N109,1)),ISNUMBER(SEARCH("columnar",N109,1)),ISNUMBER(SEARCH("solid",N109,1)),AND(ISNUMBER(SEARCH("papillary",N109,1)),S109="positive"),AND(ISNUMBER(J109),J109&gt;=5,M109=""),AND(AND(ISNUMBER(J109),J109&gt;=5),AND(ISNUMBER(M109),M109&gt;=1)),AND(ISNUMBER(SERACH("papillary",N109)),OR(Y109="positive",Z109="positive"), ISNUMBER(SEARCH("BRAF",AB109)))),"intermediate","low"))</f>
        <v>low</v>
      </c>
      <c r="AF109" s="31" t="str">
        <f t="shared" si="18"/>
        <v>1b</v>
      </c>
      <c r="AG109" s="31" t="str">
        <f t="shared" si="19"/>
        <v>0</v>
      </c>
      <c r="AH109" s="31" t="str">
        <f t="shared" si="22"/>
        <v>0</v>
      </c>
      <c r="AI109" s="36" t="str">
        <f t="shared" si="23"/>
        <v>I</v>
      </c>
      <c r="AJ109" s="30" t="s">
        <v>815</v>
      </c>
      <c r="AK109" s="37" t="s">
        <v>926</v>
      </c>
      <c r="AL109" s="37" t="s">
        <v>927</v>
      </c>
      <c r="AM109" s="37" t="s">
        <v>930</v>
      </c>
      <c r="AN109" s="31" t="s">
        <v>79</v>
      </c>
      <c r="AO109" s="30">
        <f t="shared" ca="1" si="28"/>
        <v>1</v>
      </c>
      <c r="AP109" s="37">
        <f t="shared" si="29"/>
        <v>1</v>
      </c>
      <c r="AQ109" s="37">
        <f t="shared" si="30"/>
        <v>1</v>
      </c>
      <c r="AR109" s="37">
        <f t="shared" si="31"/>
        <v>1</v>
      </c>
      <c r="AS109" s="36">
        <f t="shared" si="20"/>
        <v>1</v>
      </c>
    </row>
    <row r="110" spans="1:45">
      <c r="A110" t="str">
        <f>'Model output'!A109</f>
        <v>TCGA-DJ-A3VJ</v>
      </c>
      <c r="B110" s="43">
        <v>22</v>
      </c>
      <c r="C110" s="1" t="str">
        <f>IF(OR(ISNUMBER(SEARCH("0",'Model output'!D109)), ISNUMBER(SEARCH("1",'Model output'!D109)), ISNUMBER(SEARCH("1a",'Model output'!D109)), ISNUMBER(SEARCH("1b",'Model output'!D109)), ISNUMBER(SEARCH("2",'Model output'!D109)), ISNUMBER(SEARCH("3",'Model output'!D109)), ISNUMBER(SEARCH("4a",'Model output'!D109)), ISNUMBER(SEARCH("4b",'Model output'!D109))), IF(ISNUMBER(SEARCH("pT",'Model output'!D109)),IF(OR(ISNUMBER(SEARCH("a",'Model output'!D109)),ISNUMBER(SEARCH("b",'Model output'!D109))),MID(SUBSTITUTE('Model output'!D109," ",""),SEARCH("pT",'Model output'!D109)+2,2),MID(SUBSTITUTE('Model output'!D109," ",""),SEARCH("pT",'Model output'!D109)+2,1)),IF(ISNUMBER(SEARCH("T",'Model output'!D109)),IF(OR(ISNUMBER(SEARCH("a",'Model output'!D109)),ISNUMBER(SEARCH("b",'Model output'!D109))),MID(SUBSTITUTE('Model output'!D109," ",""),SEARCH("T",'Model output'!D109)+1,2),MID(SUBSTITUTE('Model output'!D109," ",""),SEARCH("T",'Model output'!D109)+1,1)),SUBSTITUTE('Model output'!D109," ",""))),"")</f>
        <v>2</v>
      </c>
      <c r="D110" s="1" t="str">
        <f>IF(ISNUMBER(SEARCH("lymph node",'Model output'!E109)),"1", IF(AND('Model output'!E109&lt;&gt;"",ISNUMBER('Model output'!E109),'Model output'!E109&gt;0),"1",IF(OR(ISNUMBER(SEARCH("0",'Model output'!E109)), ISNUMBER(SEARCH("1",'Model output'!E109)), ISNUMBER(SEARCH("1a",'Model output'!E109)), ISNUMBER(SEARCH("1b",'Model output'!E109)), ISNUMBER(SEARCH("X",'Model output'!E109))), IF(ISNUMBER(SEARCH("pN",'Model output'!E109)),IF(OR(ISNUMBER(SEARCH("a",'Model output'!E109)),ISNUMBER(SEARCH("b",'Model output'!E109))),MID(SUBSTITUTE('Model output'!E109," ",""),SEARCH("pN",'Model output'!E109)+2,2),MID(SUBSTITUTE('Model output'!E109," ",""),SEARCH("pN",'Model output'!E109)+2,1)),IF(ISNUMBER(SEARCH("N",'Model output'!E109)),IF(OR(ISNUMBER(SEARCH("a",'Model output'!E109)),ISNUMBER(SEARCH("b",'Model output'!E109))),MID(SUBSTITUTE('Model output'!E109," ",""),SEARCH("N",'Model output'!E109)+1,2),MID(SUBSTITUTE('Model output'!E109," ",""),SEARCH("N",'Model output'!E109)+1,1)),SUBSTITUTE('Model output'!E109," ",""))),"")))</f>
        <v>1b</v>
      </c>
      <c r="E110" s="1" t="str">
        <f>IF(OR(ISNUMBER(SEARCH("Not applicable",'Model output'!F109)), ISNUMBER(SEARCH("N/A",'Model output'!F109))),"0",IF(OR(ISNUMBER(SEARCH("0",'Model output'!F109)), ISNUMBER(SEARCH("1",'Model output'!F109)), ISNUMBER(SEARCH("X",'Model output'!F109))), IF(ISNUMBER(SEARCH("pM",'Model output'!F109)),MID(SUBSTITUTE('Model output'!F109," ",""),SEARCH("pM",'Model output'!F109)+2,1),IF(ISNUMBER(SEARCH("M",'Model output'!F109)),MID(SUBSTITUTE('Model output'!F109," ",""),SEARCH("M",'Model output'!F109)+1,1),SUBSTITUTE('Model output'!F109," ",""))),""))</f>
        <v>0</v>
      </c>
      <c r="F110" t="str">
        <f t="shared" si="16"/>
        <v>positive</v>
      </c>
      <c r="G110" t="str">
        <f>IF(OR('Model output'!G109="",AND(ISNUMBER('Model output'!J109),'Model output'!J109&lt;1)),"",IF(OR(ISNUMBER(SEARCH("lateral",'Model output'!G109)),ISNUMBER(SEARCH("cervical",'Model output'!G109)),ISNUMBER(SEARCH("jugular",'Model output'!G109)),ISNUMBER(SEARCH("left neck",'Model output'!G109)),ISNUMBER(SEARCH("left anterior neck",'Model output'!G109)),ISNUMBER(SEARCH("left posterior neck",'Model output'!G109)),ISNUMBER(SEARCH("right neck",'Model output'!G109)),ISNUMBER(SEARCH("right anterior neck",'Model output'!G109)),ISNUMBER(SEARCH("right posterior neck",'Model output'!G109)),AND(ISNUMBER(SEARCH("level",'Model output'!G109)),OR(,ISNUMBER(SEARCH("II",'Model output'!G109)),ISNUMBER(SEARCH("two",'Model output'!G109)),ISNUMBER(SEARCH("2",'Model output'!G109)),ISNUMBER(SEARCH("III",'Model output'!G109)),ISNUMBER(SEARCH("three",'Model output'!G109)),ISNUMBER(SEARCH("3",'Model output'!G109)),ISNUMBER(SEARCH("IV",'Model output'!G109)),ISNUMBER(SEARCH("four",'Model output'!G109)),ISNUMBER(SEARCH("4",'Model output'!G109)),AND(ISNUMBER(SEARCH("V ",'Model output'!G109)),NOT(ISNUMBER(SEARCH("VI",'Model output'!G109)))),ISNUMBER(SEARCH("five",'Model output'!G109)),ISNUMBER(SEARCH("5",'Model output'!G109))))), "lateral", "central"))</f>
        <v>central</v>
      </c>
      <c r="H110" t="str">
        <f>IF('Model output'!H109="","negative", IF('Model output'!H109=" ", "negative", IF(ISNUMBER(SEARCH("lymph node",'Model output'!H109)),"negative","positive")))</f>
        <v>negative</v>
      </c>
      <c r="I110">
        <f>IF('Model output'!I109="","",IF(ISNUMBER('Model output'!I109),'Model output'!I109,1))</f>
        <v>6</v>
      </c>
      <c r="J110">
        <f>IF('Model output'!J109="","",IF(AND(ISNUMBER('Model output'!J109),'Model output'!J109&lt;=I110),'Model output'!J109,IF(ISNUMBER(SEARCH("0/",'Model output'!J109)),0,1)))</f>
        <v>3</v>
      </c>
      <c r="K110" t="str" cm="1">
        <f t="array" ref="K110">IF(COUNT(FIND({0,1,2,3,4,5,6,7,8,9},'Model output'!K109))&gt;0,'Model output'!K109,"")</f>
        <v>0.7cm</v>
      </c>
      <c r="L110" s="8" t="str">
        <f t="shared" si="21"/>
        <v>0.7cm</v>
      </c>
      <c r="M110" cm="1">
        <f t="array" ref="M110">IF(L110="","",IF(ISNUMBER(SEARCH("cm",L110)),MAX(VALUE(SUBSTITUTE(_xlfn.FILTERXML("&lt;t&gt;&lt;s&gt;"&amp;SUBSTITUTE(L110,",","&lt;/s&gt;&lt;s&gt;")&amp;"&lt;/s&gt;&lt;/t&gt;","//s"),"cm",""))),MAX(VALUE(SUBSTITUTE(_xlfn.FILTERXML("&lt;t&gt;&lt;s&gt;"&amp;SUBSTITUTE(L110,",","&lt;/s&gt;&lt;s&gt;")&amp;"&lt;/s&gt;&lt;/t&gt;","//s"),"mm","")))/10))</f>
        <v>0.7</v>
      </c>
      <c r="N110" t="str">
        <f>IF('Model output'!L109="","",'Model output'!L109)</f>
        <v>Papillary</v>
      </c>
      <c r="O110" t="str">
        <f>IF('Model output'!M109="","",'Model output'!M109)</f>
        <v>Diffuse sclerosing</v>
      </c>
      <c r="P110" t="str">
        <f>IF('Model output'!N109="","",'Model output'!N109)</f>
        <v>2.0 cm</v>
      </c>
      <c r="Q110" t="str">
        <f t="shared" si="17"/>
        <v>2.0cm</v>
      </c>
      <c r="R110" cm="1">
        <f t="array" ref="R110">IF(Q110="","",IF(ISNUMBER(SEARCH("cm",Q110)),MAX(VALUE(SUBSTITUTE(_xlfn.FILTERXML("&lt;t&gt;&lt;s&gt;"&amp;SUBSTITUTE(Q110,",","&lt;/s&gt;&lt;s&gt;")&amp;"&lt;/s&gt;&lt;/t&gt;","//s"),"cm",""))),IF(ISNUMBER(SEARCH("mm",Q110)), MAX(VALUE(SUBSTITUTE(_xlfn.FILTERXML("&lt;t&gt;&lt;s&gt;"&amp;SUBSTITUTE(Q110,",","&lt;/s&gt;&lt;s&gt;")&amp;"&lt;/s&gt;&lt;/t&gt;","//s"),"mm","")))/10, MAX(VALUE(_xlfn.FILTERXML("&lt;t&gt;&lt;s&gt;"&amp;SUBSTITUTE(Q110,",","&lt;/s&gt;&lt;s&gt;")&amp;"&lt;/s&gt;&lt;/t&gt;","//s"))))))</f>
        <v>2</v>
      </c>
      <c r="S110" t="str">
        <f>IF(OR('Model output'!P109="",ISNUMBER(SEARCH("Not identified", 'Model output'!P109)),ISNUMBER(SEARCH("Absent",'Model output'!P109)),AND(ISNUMBER(SEARCH("No",'Model output'!P109)),NOT(ISNUMBER(SEARCH("diagnostic",'Model output'!P109)))),ISNUMBER(SEARCH("Negative",'Model output'!P109))),"negative","positive")</f>
        <v>positive</v>
      </c>
      <c r="T110">
        <f>IF('Model output'!O109="","",'Model output'!O109)</f>
        <v>1</v>
      </c>
      <c r="U110" t="str">
        <f>IF('Model output'!Q109&lt;&gt;"",'Model output'!Q109,IF('Classification result'!S110="positive",IF(ISNUMBER(SEARCH("single",'Model output'!P109)),1,IF(OR(ISNUMBER(SEARCH("&lt;4",'Model output'!P109)),ISNUMBER(SEARCH("&lt; 4",'Model output'!P109)),ISNUMBER(SEARCH("less than 4",'Model output'!P109))),"&lt;4",IF(OR(ISNUMBER(SEARCH("&gt;4",'Model output'!P109)),ISNUMBER(SEARCH("&gt; 4",'Model output'!P109)),ISNUMBER(SEARCH("4 or more",'Model output'!P109))),"&gt;4",""))),""))</f>
        <v/>
      </c>
      <c r="V110" t="str">
        <f>IF(S110="negative","",IF(OR(ISNUMBER(SEARCH("Focal",'Model output'!P109)),'Classification result'!U110&lt;4,ISNUMBER(SEARCH("Focal",'Classification result'!U110)),ISNUMBER(SEARCH("&lt;4",'Classification result'!U110)),ISNUMBER(SEARCH("&lt; 4",'Classification result'!U110))),"minimal", IF(OR(ISNUMBER(SEARCH("Extensive",'Model output'!P109)),ISNUMBER(SEARCH("Extensive",'Classification result'!U110)),ISNUMBER(SEARCH("&gt;4",'Classification result'!U110)),ISNUMBER(SEARCH("&gt; 4",'Classification result'!U110)),ISNUMBER(SEARCH("4 or more",'Classification result'!U110))),"extensive","")))</f>
        <v>extensive</v>
      </c>
      <c r="W110" t="str">
        <f>IF(OR('Model output'!R109="",ISNUMBER(SEARCH("Not identified", 'Model output'!R109)),ISNUMBER(SEARCH("Absent",'Model output'!R109)),ISNUMBER(SEARCH("No",'Model output'!R109)),ISNUMBER(SEARCH("Negative",'Model output'!R109)),ISNUMBER(SEARCH("None seen",'Model output'!R109)),ISNUMBER(SEARCH("Free",'Model output'!R109)),ISNUMBER(SEARCH("Cannot be assessed",'Model output'!R109))),"negative","positive")</f>
        <v>negative</v>
      </c>
      <c r="X110" s="15" t="str">
        <f>IF('Model output'!S109="","",'Model output'!S109)</f>
        <v>Invades:fibroadipose tissue</v>
      </c>
      <c r="Y110" t="str">
        <f>IF(OR('Model output'!S109="",ISNUMBER(SEARCH("Absent",'Model output'!S109)),ISNUMBER(SEARCH("Not identified",'Model output'!S109)),AND(ISNUMBER(SEARCH("No",'Model output'!S109)),NOT(ISNUMBER(SEARCH("carcinoma",'Model output'!S109)))),ISNUMBER(SEARCH("no extension",'Model output'!S109)),ISNUMBER(SEARCH("negative",'Model output'!S109))),"negative",IF(Z110="positive","gETE", "positive"))</f>
        <v>positive</v>
      </c>
      <c r="Z110" t="str">
        <f>IF(OR('Model output'!S109="",ISNUMBER(SEARCH("Absent",'Model output'!S109)),ISNUMBER(SEARCH("Not identified",'Model output'!S109)),ISNUMBER(SEARCH("No",'Model output'!S109)),ISNUMBER(SEARCH("Minimal",'Model output'!S109)),ISNUMBER(SEARCH("negative",'Model output'!S109))),"negative",IF(OR(ISNUMBER(SEARCH("extensive",X110)),ISNUMBER(SEARCH("skeletal muscle",X110)),ISNUMBER(SEARCH("larynx",X110)),ISNUMBER(SEARCH("trachea",X110)),ISNUMBER(SEARCH("esophagus",X110)),ISNUMBER(SEARCH("recurrent laryngeal nerve",X110))),"positive","negative"))</f>
        <v>negative</v>
      </c>
      <c r="AA110" t="str">
        <f>IF('Model output'!T109="","",IF('Model output'!T109="Not mentioned", "No", "Yes"))</f>
        <v/>
      </c>
      <c r="AB110" t="str">
        <f>IF(AA110&lt;&gt;"Yes","",IF(OR('Model output'!U109="",ISNUMBER(SEARCH("Not identified",'Model output'!U109))),"",'Model output'!U109))</f>
        <v/>
      </c>
      <c r="AC110" s="9" t="str">
        <f>IF(OR('Model output'!V109="", AND(ISERROR(SEARCH("Positive",'Model output'!V109)), ISNUMBER(SEARCH("Negative",'Model output'!V109))), ISNUMBER(SEARCH("Uninvolved",'Model output'!V109)), ISNUMBER(SEARCH("Free",'Model output'!V109)), ISNUMBER(SEARCH("1 mm",'Model output'!V109)), ISNUMBER(SEARCH("1.0 mm",'Model output'!V109)), ISNUMBER(SEARCH("0.01 cm",'Model output'!V109)), ISNUMBER(SEARCH("0.1 CM",'Model output'!V109)), ISNUMBER(SEARCH("less than 0.2 mm",'Model output'!V109)), ISNUMBER(SEARCH("less than 0.5 mm",'Model output'!V109)), ISNUMBER(SEARCH("very close",'Model output'!V109)), ISNUMBER(SEARCH("not involved",'Model output'!V109)), ISNUMBER(SEARCH("no involvement",'Model output'!V109)), ISNUMBER(SEARCH("abut",'Model output'!V109)), AND(ISNUMBER(SEARCH("No",'Model output'!V109)),NOT(ISNUMBER(SEARCH("noted",'Model output'!V109))),NOT(ISNUMBER(SEARCH("carcinoma",'Model output'!V109))))), "negative", "positive")</f>
        <v>negative</v>
      </c>
      <c r="AE110" s="30" t="str" cm="1">
        <f t="array" aca="1" ref="AE110" ca="1">IF(OR(AC110="positive",Z110="positive",AND(OR(ISNUMBER(SEARCH("Follicular carcinoma",N110)),ISNUMBER(SEARCH("Follicular thyroid carcinoma",N110))),V110="extensive"),AND(AND(ISNUMBER(J110),J110&gt;0),AND(ISNUMBER(M110),M110&gt;3)),OR(H110="positive",AH110=1)),"high",IF(OR(ISNUMBER(SEARCH("lateral",G110,1)),ISNUMBER(SEARCH("positive",Y110,1)),ISNUMBER(SEARCH("tall",O110,1)),ISNUMBER(SEARCH("hobnail",O110,1)),ISNUMBER(SEARCH("cribriform",O110,1)),ISNUMBER(SEARCH("diffuse",O110,1)),ISNUMBER(SEARCH("columnar",O110,1)),ISNUMBER(SEARCH("solid",O110,1)),ISNUMBER(SEARCH("tall",N110,1)),ISNUMBER(SEARCH("hobnail",N110,1)),ISNUMBER(SEARCH("cribriform",N110,1)),ISNUMBER(SEARCH("diffuse",N110,1)),ISNUMBER(SEARCH("columnar",N110,1)),ISNUMBER(SEARCH("solid",N110,1)),AND(ISNUMBER(SEARCH("papillary",N110,1)),S110="positive"),AND(ISNUMBER(J110),J110&gt;=5,M110=""),AND(AND(ISNUMBER(J110),J110&gt;=5),AND(ISNUMBER(M110),M110&gt;=1)),AND(ISNUMBER(SERACH("papillary",N110)),OR(Y110="positive",Z110="positive"), ISNUMBER(SEARCH("BRAF",AB110)))),"intermediate","low"))</f>
        <v>intermediate</v>
      </c>
      <c r="AF110" s="31" t="str">
        <f t="shared" si="18"/>
        <v>1b</v>
      </c>
      <c r="AG110" s="31" t="str">
        <f t="shared" si="19"/>
        <v>1a</v>
      </c>
      <c r="AH110" s="31" t="str">
        <f t="shared" si="22"/>
        <v>0</v>
      </c>
      <c r="AI110" s="36" t="str">
        <f t="shared" si="23"/>
        <v>I</v>
      </c>
      <c r="AJ110" s="30" t="s">
        <v>816</v>
      </c>
      <c r="AK110" s="37" t="s">
        <v>926</v>
      </c>
      <c r="AL110" s="37" t="s">
        <v>931</v>
      </c>
      <c r="AM110" s="37" t="s">
        <v>930</v>
      </c>
      <c r="AN110" s="31" t="s">
        <v>79</v>
      </c>
      <c r="AO110" s="30">
        <f t="shared" ca="1" si="28"/>
        <v>1</v>
      </c>
      <c r="AP110" s="37">
        <f t="shared" si="29"/>
        <v>1</v>
      </c>
      <c r="AQ110" s="37">
        <f t="shared" si="30"/>
        <v>1</v>
      </c>
      <c r="AR110" s="37">
        <f t="shared" si="31"/>
        <v>1</v>
      </c>
      <c r="AS110" s="36">
        <f t="shared" si="20"/>
        <v>1</v>
      </c>
    </row>
    <row r="111" spans="1:45">
      <c r="A111" t="str">
        <f>'Model output'!A110</f>
        <v>TCGA-DJ-A3VK</v>
      </c>
      <c r="B111" s="43">
        <v>63</v>
      </c>
      <c r="C111" s="1" t="str">
        <f>IF(OR(ISNUMBER(SEARCH("0",'Model output'!D110)), ISNUMBER(SEARCH("1",'Model output'!D110)), ISNUMBER(SEARCH("1a",'Model output'!D110)), ISNUMBER(SEARCH("1b",'Model output'!D110)), ISNUMBER(SEARCH("2",'Model output'!D110)), ISNUMBER(SEARCH("3",'Model output'!D110)), ISNUMBER(SEARCH("4a",'Model output'!D110)), ISNUMBER(SEARCH("4b",'Model output'!D110))), IF(ISNUMBER(SEARCH("pT",'Model output'!D110)),IF(OR(ISNUMBER(SEARCH("a",'Model output'!D110)),ISNUMBER(SEARCH("b",'Model output'!D110))),MID(SUBSTITUTE('Model output'!D110," ",""),SEARCH("pT",'Model output'!D110)+2,2),MID(SUBSTITUTE('Model output'!D110," ",""),SEARCH("pT",'Model output'!D110)+2,1)),IF(ISNUMBER(SEARCH("T",'Model output'!D110)),IF(OR(ISNUMBER(SEARCH("a",'Model output'!D110)),ISNUMBER(SEARCH("b",'Model output'!D110))),MID(SUBSTITUTE('Model output'!D110," ",""),SEARCH("T",'Model output'!D110)+1,2),MID(SUBSTITUTE('Model output'!D110," ",""),SEARCH("T",'Model output'!D110)+1,1)),SUBSTITUTE('Model output'!D110," ",""))),"")</f>
        <v>1</v>
      </c>
      <c r="D111" s="1" t="str">
        <f>IF(ISNUMBER(SEARCH("lymph node",'Model output'!E110)),"1", IF(AND('Model output'!E110&lt;&gt;"",ISNUMBER('Model output'!E110),'Model output'!E110&gt;0),"1",IF(OR(ISNUMBER(SEARCH("0",'Model output'!E110)), ISNUMBER(SEARCH("1",'Model output'!E110)), ISNUMBER(SEARCH("1a",'Model output'!E110)), ISNUMBER(SEARCH("1b",'Model output'!E110)), ISNUMBER(SEARCH("X",'Model output'!E110))), IF(ISNUMBER(SEARCH("pN",'Model output'!E110)),IF(OR(ISNUMBER(SEARCH("a",'Model output'!E110)),ISNUMBER(SEARCH("b",'Model output'!E110))),MID(SUBSTITUTE('Model output'!E110," ",""),SEARCH("pN",'Model output'!E110)+2,2),MID(SUBSTITUTE('Model output'!E110," ",""),SEARCH("pN",'Model output'!E110)+2,1)),IF(ISNUMBER(SEARCH("N",'Model output'!E110)),IF(OR(ISNUMBER(SEARCH("a",'Model output'!E110)),ISNUMBER(SEARCH("b",'Model output'!E110))),MID(SUBSTITUTE('Model output'!E110," ",""),SEARCH("N",'Model output'!E110)+1,2),MID(SUBSTITUTE('Model output'!E110," ",""),SEARCH("N",'Model output'!E110)+1,1)),SUBSTITUTE('Model output'!E110," ",""))),"")))</f>
        <v>X</v>
      </c>
      <c r="E111" s="1" t="str">
        <f>IF(OR(ISNUMBER(SEARCH("Not applicable",'Model output'!F110)), ISNUMBER(SEARCH("N/A",'Model output'!F110))),"0",IF(OR(ISNUMBER(SEARCH("0",'Model output'!F110)), ISNUMBER(SEARCH("1",'Model output'!F110)), ISNUMBER(SEARCH("X",'Model output'!F110))), IF(ISNUMBER(SEARCH("pM",'Model output'!F110)),MID(SUBSTITUTE('Model output'!F110," ",""),SEARCH("pM",'Model output'!F110)+2,1),IF(ISNUMBER(SEARCH("M",'Model output'!F110)),MID(SUBSTITUTE('Model output'!F110," ",""),SEARCH("M",'Model output'!F110)+1,1),SUBSTITUTE('Model output'!F110," ",""))),""))</f>
        <v>0</v>
      </c>
      <c r="F111" t="str">
        <f t="shared" si="16"/>
        <v>negative</v>
      </c>
      <c r="G111" t="str">
        <f>IF(OR('Model output'!G110="",AND(ISNUMBER('Model output'!J110),'Model output'!J110&lt;1)),"",IF(OR(ISNUMBER(SEARCH("lateral",'Model output'!G110)),ISNUMBER(SEARCH("cervical",'Model output'!G110)),ISNUMBER(SEARCH("jugular",'Model output'!G110)),ISNUMBER(SEARCH("left neck",'Model output'!G110)),ISNUMBER(SEARCH("left anterior neck",'Model output'!G110)),ISNUMBER(SEARCH("left posterior neck",'Model output'!G110)),ISNUMBER(SEARCH("right neck",'Model output'!G110)),ISNUMBER(SEARCH("right anterior neck",'Model output'!G110)),ISNUMBER(SEARCH("right posterior neck",'Model output'!G110)),AND(ISNUMBER(SEARCH("level",'Model output'!G110)),OR(,ISNUMBER(SEARCH("II",'Model output'!G110)),ISNUMBER(SEARCH("two",'Model output'!G110)),ISNUMBER(SEARCH("2",'Model output'!G110)),ISNUMBER(SEARCH("III",'Model output'!G110)),ISNUMBER(SEARCH("three",'Model output'!G110)),ISNUMBER(SEARCH("3",'Model output'!G110)),ISNUMBER(SEARCH("IV",'Model output'!G110)),ISNUMBER(SEARCH("four",'Model output'!G110)),ISNUMBER(SEARCH("4",'Model output'!G110)),AND(ISNUMBER(SEARCH("V ",'Model output'!G110)),NOT(ISNUMBER(SEARCH("VI",'Model output'!G110)))),ISNUMBER(SEARCH("five",'Model output'!G110)),ISNUMBER(SEARCH("5",'Model output'!G110))))), "lateral", "central"))</f>
        <v/>
      </c>
      <c r="H111" t="str">
        <f>IF('Model output'!H110="","negative", IF('Model output'!H110=" ", "negative", IF(ISNUMBER(SEARCH("lymph node",'Model output'!H110)),"negative","positive")))</f>
        <v>negative</v>
      </c>
      <c r="I111">
        <f>IF('Model output'!I110="","",IF(ISNUMBER('Model output'!I110),'Model output'!I110,1))</f>
        <v>2</v>
      </c>
      <c r="J111">
        <f>IF('Model output'!J110="","",IF(AND(ISNUMBER('Model output'!J110),'Model output'!J110&lt;=I111),'Model output'!J110,IF(ISNUMBER(SEARCH("0/",'Model output'!J110)),0,1)))</f>
        <v>0</v>
      </c>
      <c r="K111" t="str" cm="1">
        <f t="array" ref="K111">IF(COUNT(FIND({0,1,2,3,4,5,6,7,8,9},'Model output'!K110))&gt;0,'Model output'!K110,"")</f>
        <v/>
      </c>
      <c r="L111" s="8" t="str">
        <f t="shared" si="21"/>
        <v/>
      </c>
      <c r="M111" t="str" cm="1">
        <f t="array" ref="M111">IF(L111="","",IF(ISNUMBER(SEARCH("cm",L111)),MAX(VALUE(SUBSTITUTE(_xlfn.FILTERXML("&lt;t&gt;&lt;s&gt;"&amp;SUBSTITUTE(L111,",","&lt;/s&gt;&lt;s&gt;")&amp;"&lt;/s&gt;&lt;/t&gt;","//s"),"cm",""))),MAX(VALUE(SUBSTITUTE(_xlfn.FILTERXML("&lt;t&gt;&lt;s&gt;"&amp;SUBSTITUTE(L111,",","&lt;/s&gt;&lt;s&gt;")&amp;"&lt;/s&gt;&lt;/t&gt;","//s"),"mm","")))/10))</f>
        <v/>
      </c>
      <c r="N111" t="str">
        <f>IF('Model output'!L110="","",'Model output'!L110)</f>
        <v>Papillary carcinoma</v>
      </c>
      <c r="O111" t="str">
        <f>IF('Model output'!M110="","",'Model output'!M110)</f>
        <v>follicular variant</v>
      </c>
      <c r="P111" t="str">
        <f>IF('Model output'!N110="","",'Model output'!N110)</f>
        <v>1.0 cm</v>
      </c>
      <c r="Q111" t="str">
        <f t="shared" si="17"/>
        <v>1.0cm</v>
      </c>
      <c r="R111" cm="1">
        <f t="array" ref="R111">IF(Q111="","",IF(ISNUMBER(SEARCH("cm",Q111)),MAX(VALUE(SUBSTITUTE(_xlfn.FILTERXML("&lt;t&gt;&lt;s&gt;"&amp;SUBSTITUTE(Q111,",","&lt;/s&gt;&lt;s&gt;")&amp;"&lt;/s&gt;&lt;/t&gt;","//s"),"cm",""))),IF(ISNUMBER(SEARCH("mm",Q111)), MAX(VALUE(SUBSTITUTE(_xlfn.FILTERXML("&lt;t&gt;&lt;s&gt;"&amp;SUBSTITUTE(Q111,",","&lt;/s&gt;&lt;s&gt;")&amp;"&lt;/s&gt;&lt;/t&gt;","//s"),"mm","")))/10, MAX(VALUE(_xlfn.FILTERXML("&lt;t&gt;&lt;s&gt;"&amp;SUBSTITUTE(Q111,",","&lt;/s&gt;&lt;s&gt;")&amp;"&lt;/s&gt;&lt;/t&gt;","//s"))))))</f>
        <v>1</v>
      </c>
      <c r="S111" t="str">
        <f>IF(OR('Model output'!P110="",ISNUMBER(SEARCH("Not identified", 'Model output'!P110)),ISNUMBER(SEARCH("Absent",'Model output'!P110)),AND(ISNUMBER(SEARCH("No",'Model output'!P110)),NOT(ISNUMBER(SEARCH("diagnostic",'Model output'!P110)))),ISNUMBER(SEARCH("Negative",'Model output'!P110))),"negative","positive")</f>
        <v>negative</v>
      </c>
      <c r="T111">
        <f>IF('Model output'!O110="","",'Model output'!O110)</f>
        <v>3</v>
      </c>
      <c r="U111" t="str">
        <f>IF('Model output'!Q110&lt;&gt;"",'Model output'!Q110,IF('Classification result'!S111="positive",IF(ISNUMBER(SEARCH("single",'Model output'!P110)),1,IF(OR(ISNUMBER(SEARCH("&lt;4",'Model output'!P110)),ISNUMBER(SEARCH("&lt; 4",'Model output'!P110)),ISNUMBER(SEARCH("less than 4",'Model output'!P110))),"&lt;4",IF(OR(ISNUMBER(SEARCH("&gt;4",'Model output'!P110)),ISNUMBER(SEARCH("&gt; 4",'Model output'!P110)),ISNUMBER(SEARCH("4 or more",'Model output'!P110))),"&gt;4",""))),""))</f>
        <v/>
      </c>
      <c r="V111" t="str">
        <f>IF(S111="negative","",IF(OR(ISNUMBER(SEARCH("Focal",'Model output'!P110)),'Classification result'!U111&lt;4,ISNUMBER(SEARCH("Focal",'Classification result'!U111)),ISNUMBER(SEARCH("&lt;4",'Classification result'!U111)),ISNUMBER(SEARCH("&lt; 4",'Classification result'!U111))),"minimal", IF(OR(ISNUMBER(SEARCH("Extensive",'Model output'!P110)),ISNUMBER(SEARCH("Extensive",'Classification result'!U111)),ISNUMBER(SEARCH("&gt;4",'Classification result'!U111)),ISNUMBER(SEARCH("&gt; 4",'Classification result'!U111)),ISNUMBER(SEARCH("4 or more",'Classification result'!U111))),"extensive","")))</f>
        <v/>
      </c>
      <c r="W111" t="str">
        <f>IF(OR('Model output'!R110="",ISNUMBER(SEARCH("Not identified", 'Model output'!R110)),ISNUMBER(SEARCH("Absent",'Model output'!R110)),ISNUMBER(SEARCH("No",'Model output'!R110)),ISNUMBER(SEARCH("Negative",'Model output'!R110)),ISNUMBER(SEARCH("None seen",'Model output'!R110)),ISNUMBER(SEARCH("Free",'Model output'!R110)),ISNUMBER(SEARCH("Cannot be assessed",'Model output'!R110))),"negative","positive")</f>
        <v>negative</v>
      </c>
      <c r="X111" s="15" t="str">
        <f>IF('Model output'!S110="","",'Model output'!S110)</f>
        <v>Focal extrathyroidal extension into the fibroadipose tissue</v>
      </c>
      <c r="Y111" t="str">
        <f>IF(OR('Model output'!S110="",ISNUMBER(SEARCH("Absent",'Model output'!S110)),ISNUMBER(SEARCH("Not identified",'Model output'!S110)),AND(ISNUMBER(SEARCH("No",'Model output'!S110)),NOT(ISNUMBER(SEARCH("carcinoma",'Model output'!S110)))),ISNUMBER(SEARCH("no extension",'Model output'!S110)),ISNUMBER(SEARCH("negative",'Model output'!S110))),"negative",IF(Z111="positive","gETE", "positive"))</f>
        <v>positive</v>
      </c>
      <c r="Z111" t="str">
        <f>IF(OR('Model output'!S110="",ISNUMBER(SEARCH("Absent",'Model output'!S110)),ISNUMBER(SEARCH("Not identified",'Model output'!S110)),ISNUMBER(SEARCH("No",'Model output'!S110)),ISNUMBER(SEARCH("Minimal",'Model output'!S110)),ISNUMBER(SEARCH("negative",'Model output'!S110))),"negative",IF(OR(ISNUMBER(SEARCH("extensive",X111)),ISNUMBER(SEARCH("skeletal muscle",X111)),ISNUMBER(SEARCH("larynx",X111)),ISNUMBER(SEARCH("trachea",X111)),ISNUMBER(SEARCH("esophagus",X111)),ISNUMBER(SEARCH("recurrent laryngeal nerve",X111))),"positive","negative"))</f>
        <v>negative</v>
      </c>
      <c r="AA111" t="str">
        <f>IF('Model output'!T110="","",IF('Model output'!T110="Not mentioned", "No", "Yes"))</f>
        <v/>
      </c>
      <c r="AB111" t="str">
        <f>IF(AA111&lt;&gt;"Yes","",IF(OR('Model output'!U110="",ISNUMBER(SEARCH("Not identified",'Model output'!U110))),"",'Model output'!U110))</f>
        <v/>
      </c>
      <c r="AC111" s="9" t="str">
        <f>IF(OR('Model output'!V110="", AND(ISERROR(SEARCH("Positive",'Model output'!V110)), ISNUMBER(SEARCH("Negative",'Model output'!V110))), ISNUMBER(SEARCH("Uninvolved",'Model output'!V110)), ISNUMBER(SEARCH("Free",'Model output'!V110)), ISNUMBER(SEARCH("1 mm",'Model output'!V110)), ISNUMBER(SEARCH("1.0 mm",'Model output'!V110)), ISNUMBER(SEARCH("0.01 cm",'Model output'!V110)), ISNUMBER(SEARCH("0.1 CM",'Model output'!V110)), ISNUMBER(SEARCH("less than 0.2 mm",'Model output'!V110)), ISNUMBER(SEARCH("less than 0.5 mm",'Model output'!V110)), ISNUMBER(SEARCH("very close",'Model output'!V110)), ISNUMBER(SEARCH("not involved",'Model output'!V110)), ISNUMBER(SEARCH("no involvement",'Model output'!V110)), ISNUMBER(SEARCH("abut",'Model output'!V110)), AND(ISNUMBER(SEARCH("No",'Model output'!V110)),NOT(ISNUMBER(SEARCH("noted",'Model output'!V110))),NOT(ISNUMBER(SEARCH("carcinoma",'Model output'!V110))))), "negative", "positive")</f>
        <v>negative</v>
      </c>
      <c r="AE111" s="30" t="str" cm="1">
        <f t="array" aca="1" ref="AE111" ca="1">IF(OR(AC111="positive",Z111="positive",AND(OR(ISNUMBER(SEARCH("Follicular carcinoma",N111)),ISNUMBER(SEARCH("Follicular thyroid carcinoma",N111))),V111="extensive"),AND(AND(ISNUMBER(J111),J111&gt;0),AND(ISNUMBER(M111),M111&gt;3)),OR(H111="positive",AH111=1)),"high",IF(OR(ISNUMBER(SEARCH("lateral",G111,1)),ISNUMBER(SEARCH("positive",Y111,1)),ISNUMBER(SEARCH("tall",O111,1)),ISNUMBER(SEARCH("hobnail",O111,1)),ISNUMBER(SEARCH("cribriform",O111,1)),ISNUMBER(SEARCH("diffuse",O111,1)),ISNUMBER(SEARCH("columnar",O111,1)),ISNUMBER(SEARCH("solid",O111,1)),ISNUMBER(SEARCH("tall",N111,1)),ISNUMBER(SEARCH("hobnail",N111,1)),ISNUMBER(SEARCH("cribriform",N111,1)),ISNUMBER(SEARCH("diffuse",N111,1)),ISNUMBER(SEARCH("columnar",N111,1)),ISNUMBER(SEARCH("solid",N111,1)),AND(ISNUMBER(SEARCH("papillary",N111,1)),S111="positive"),AND(ISNUMBER(J111),J111&gt;=5,M111=""),AND(AND(ISNUMBER(J111),J111&gt;=5),AND(ISNUMBER(M111),M111&gt;=1)),AND(ISNUMBER(SERACH("papillary",N111)),OR(Y111="positive",Z111="positive"), ISNUMBER(SEARCH("BRAF",AB111)))),"intermediate","low"))</f>
        <v>intermediate</v>
      </c>
      <c r="AF111" s="31" t="str">
        <f t="shared" si="18"/>
        <v>1a</v>
      </c>
      <c r="AG111" s="31" t="str">
        <f t="shared" si="19"/>
        <v>0</v>
      </c>
      <c r="AH111" s="31" t="str">
        <f t="shared" si="22"/>
        <v>0</v>
      </c>
      <c r="AI111" s="36" t="str">
        <f t="shared" si="23"/>
        <v>I</v>
      </c>
      <c r="AJ111" s="30" t="s">
        <v>816</v>
      </c>
      <c r="AK111" s="37" t="s">
        <v>931</v>
      </c>
      <c r="AL111" s="37" t="s">
        <v>927</v>
      </c>
      <c r="AM111" s="37" t="s">
        <v>930</v>
      </c>
      <c r="AN111" s="31" t="s">
        <v>79</v>
      </c>
      <c r="AO111" s="30">
        <f t="shared" ca="1" si="28"/>
        <v>1</v>
      </c>
      <c r="AP111" s="37">
        <f t="shared" si="29"/>
        <v>1</v>
      </c>
      <c r="AQ111" s="37">
        <f t="shared" si="30"/>
        <v>1</v>
      </c>
      <c r="AR111" s="37">
        <f t="shared" si="31"/>
        <v>1</v>
      </c>
      <c r="AS111" s="36">
        <f t="shared" si="20"/>
        <v>1</v>
      </c>
    </row>
    <row r="112" spans="1:45">
      <c r="A112" t="str">
        <f>'Model output'!A111</f>
        <v>TCGA-DJ-A3VL</v>
      </c>
      <c r="B112" s="43">
        <v>38</v>
      </c>
      <c r="C112" s="1" t="str">
        <f>IF(OR(ISNUMBER(SEARCH("0",'Model output'!D111)), ISNUMBER(SEARCH("1",'Model output'!D111)), ISNUMBER(SEARCH("1a",'Model output'!D111)), ISNUMBER(SEARCH("1b",'Model output'!D111)), ISNUMBER(SEARCH("2",'Model output'!D111)), ISNUMBER(SEARCH("3",'Model output'!D111)), ISNUMBER(SEARCH("4a",'Model output'!D111)), ISNUMBER(SEARCH("4b",'Model output'!D111))), IF(ISNUMBER(SEARCH("pT",'Model output'!D111)),IF(OR(ISNUMBER(SEARCH("a",'Model output'!D111)),ISNUMBER(SEARCH("b",'Model output'!D111))),MID(SUBSTITUTE('Model output'!D111," ",""),SEARCH("pT",'Model output'!D111)+2,2),MID(SUBSTITUTE('Model output'!D111," ",""),SEARCH("pT",'Model output'!D111)+2,1)),IF(ISNUMBER(SEARCH("T",'Model output'!D111)),IF(OR(ISNUMBER(SEARCH("a",'Model output'!D111)),ISNUMBER(SEARCH("b",'Model output'!D111))),MID(SUBSTITUTE('Model output'!D111," ",""),SEARCH("T",'Model output'!D111)+1,2),MID(SUBSTITUTE('Model output'!D111," ",""),SEARCH("T",'Model output'!D111)+1,1)),SUBSTITUTE('Model output'!D111," ",""))),"")</f>
        <v/>
      </c>
      <c r="D112" s="1" t="str">
        <f>IF(ISNUMBER(SEARCH("lymph node",'Model output'!E111)),"1", IF(AND('Model output'!E111&lt;&gt;"",ISNUMBER('Model output'!E111),'Model output'!E111&gt;0),"1",IF(OR(ISNUMBER(SEARCH("0",'Model output'!E111)), ISNUMBER(SEARCH("1",'Model output'!E111)), ISNUMBER(SEARCH("1a",'Model output'!E111)), ISNUMBER(SEARCH("1b",'Model output'!E111)), ISNUMBER(SEARCH("X",'Model output'!E111))), IF(ISNUMBER(SEARCH("pN",'Model output'!E111)),IF(OR(ISNUMBER(SEARCH("a",'Model output'!E111)),ISNUMBER(SEARCH("b",'Model output'!E111))),MID(SUBSTITUTE('Model output'!E111," ",""),SEARCH("pN",'Model output'!E111)+2,2),MID(SUBSTITUTE('Model output'!E111," ",""),SEARCH("pN",'Model output'!E111)+2,1)),IF(ISNUMBER(SEARCH("N",'Model output'!E111)),IF(OR(ISNUMBER(SEARCH("a",'Model output'!E111)),ISNUMBER(SEARCH("b",'Model output'!E111))),MID(SUBSTITUTE('Model output'!E111," ",""),SEARCH("N",'Model output'!E111)+1,2),MID(SUBSTITUTE('Model output'!E111," ",""),SEARCH("N",'Model output'!E111)+1,1)),SUBSTITUTE('Model output'!E111," ",""))),"")))</f>
        <v>0</v>
      </c>
      <c r="E112" s="1" t="str">
        <f>IF(OR(ISNUMBER(SEARCH("Not applicable",'Model output'!F111)), ISNUMBER(SEARCH("N/A",'Model output'!F111))),"0",IF(OR(ISNUMBER(SEARCH("0",'Model output'!F111)), ISNUMBER(SEARCH("1",'Model output'!F111)), ISNUMBER(SEARCH("X",'Model output'!F111))), IF(ISNUMBER(SEARCH("pM",'Model output'!F111)),MID(SUBSTITUTE('Model output'!F111," ",""),SEARCH("pM",'Model output'!F111)+2,1),IF(ISNUMBER(SEARCH("M",'Model output'!F111)),MID(SUBSTITUTE('Model output'!F111," ",""),SEARCH("M",'Model output'!F111)+1,1),SUBSTITUTE('Model output'!F111," ",""))),""))</f>
        <v/>
      </c>
      <c r="F112" t="str">
        <f t="shared" si="16"/>
        <v>negative</v>
      </c>
      <c r="G112" t="str">
        <f>IF(OR('Model output'!G111="",AND(ISNUMBER('Model output'!J111),'Model output'!J111&lt;1)),"",IF(OR(ISNUMBER(SEARCH("lateral",'Model output'!G111)),ISNUMBER(SEARCH("cervical",'Model output'!G111)),ISNUMBER(SEARCH("jugular",'Model output'!G111)),ISNUMBER(SEARCH("left neck",'Model output'!G111)),ISNUMBER(SEARCH("left anterior neck",'Model output'!G111)),ISNUMBER(SEARCH("left posterior neck",'Model output'!G111)),ISNUMBER(SEARCH("right neck",'Model output'!G111)),ISNUMBER(SEARCH("right anterior neck",'Model output'!G111)),ISNUMBER(SEARCH("right posterior neck",'Model output'!G111)),AND(ISNUMBER(SEARCH("level",'Model output'!G111)),OR(,ISNUMBER(SEARCH("II",'Model output'!G111)),ISNUMBER(SEARCH("two",'Model output'!G111)),ISNUMBER(SEARCH("2",'Model output'!G111)),ISNUMBER(SEARCH("III",'Model output'!G111)),ISNUMBER(SEARCH("three",'Model output'!G111)),ISNUMBER(SEARCH("3",'Model output'!G111)),ISNUMBER(SEARCH("IV",'Model output'!G111)),ISNUMBER(SEARCH("four",'Model output'!G111)),ISNUMBER(SEARCH("4",'Model output'!G111)),AND(ISNUMBER(SEARCH("V ",'Model output'!G111)),NOT(ISNUMBER(SEARCH("VI",'Model output'!G111)))),ISNUMBER(SEARCH("five",'Model output'!G111)),ISNUMBER(SEARCH("5",'Model output'!G111))))), "lateral", "central"))</f>
        <v/>
      </c>
      <c r="H112" t="str">
        <f>IF('Model output'!H111="","negative", IF('Model output'!H111=" ", "negative", IF(ISNUMBER(SEARCH("lymph node",'Model output'!H111)),"negative","positive")))</f>
        <v>negative</v>
      </c>
      <c r="I112">
        <f>IF('Model output'!I111="","",IF(ISNUMBER('Model output'!I111),'Model output'!I111,1))</f>
        <v>1</v>
      </c>
      <c r="J112">
        <f>IF('Model output'!J111="","",IF(AND(ISNUMBER('Model output'!J111),'Model output'!J111&lt;=I112),'Model output'!J111,IF(ISNUMBER(SEARCH("0/",'Model output'!J111)),0,1)))</f>
        <v>0</v>
      </c>
      <c r="K112" t="str" cm="1">
        <f t="array" ref="K112">IF(COUNT(FIND({0,1,2,3,4,5,6,7,8,9},'Model output'!K111))&gt;0,'Model output'!K111,"")</f>
        <v/>
      </c>
      <c r="L112" s="8" t="str">
        <f t="shared" si="21"/>
        <v/>
      </c>
      <c r="M112" t="str" cm="1">
        <f t="array" ref="M112">IF(L112="","",IF(ISNUMBER(SEARCH("cm",L112)),MAX(VALUE(SUBSTITUTE(_xlfn.FILTERXML("&lt;t&gt;&lt;s&gt;"&amp;SUBSTITUTE(L112,",","&lt;/s&gt;&lt;s&gt;")&amp;"&lt;/s&gt;&lt;/t&gt;","//s"),"cm",""))),MAX(VALUE(SUBSTITUTE(_xlfn.FILTERXML("&lt;t&gt;&lt;s&gt;"&amp;SUBSTITUTE(L112,",","&lt;/s&gt;&lt;s&gt;")&amp;"&lt;/s&gt;&lt;/t&gt;","//s"),"mm","")))/10))</f>
        <v/>
      </c>
      <c r="N112" t="str">
        <f>IF('Model output'!L111="","",'Model output'!L111)</f>
        <v>Papillary</v>
      </c>
      <c r="O112" t="str">
        <f>IF('Model output'!M111="","",'Model output'!M111)</f>
        <v>microcarcinoma</v>
      </c>
      <c r="P112" t="str">
        <f>IF('Model output'!N111="","",'Model output'!N111)</f>
        <v>0.6 cm</v>
      </c>
      <c r="Q112" t="str">
        <f t="shared" si="17"/>
        <v>0.6cm</v>
      </c>
      <c r="R112" cm="1">
        <f t="array" ref="R112">IF(Q112="","",IF(ISNUMBER(SEARCH("cm",Q112)),MAX(VALUE(SUBSTITUTE(_xlfn.FILTERXML("&lt;t&gt;&lt;s&gt;"&amp;SUBSTITUTE(Q112,",","&lt;/s&gt;&lt;s&gt;")&amp;"&lt;/s&gt;&lt;/t&gt;","//s"),"cm",""))),IF(ISNUMBER(SEARCH("mm",Q112)), MAX(VALUE(SUBSTITUTE(_xlfn.FILTERXML("&lt;t&gt;&lt;s&gt;"&amp;SUBSTITUTE(Q112,",","&lt;/s&gt;&lt;s&gt;")&amp;"&lt;/s&gt;&lt;/t&gt;","//s"),"mm","")))/10, MAX(VALUE(_xlfn.FILTERXML("&lt;t&gt;&lt;s&gt;"&amp;SUBSTITUTE(Q112,",","&lt;/s&gt;&lt;s&gt;")&amp;"&lt;/s&gt;&lt;/t&gt;","//s"))))))</f>
        <v>0.6</v>
      </c>
      <c r="S112" t="str">
        <f>IF(OR('Model output'!P111="",ISNUMBER(SEARCH("Not identified", 'Model output'!P111)),ISNUMBER(SEARCH("Absent",'Model output'!P111)),AND(ISNUMBER(SEARCH("No",'Model output'!P111)),NOT(ISNUMBER(SEARCH("diagnostic",'Model output'!P111)))),ISNUMBER(SEARCH("Negative",'Model output'!P111))),"negative","positive")</f>
        <v>negative</v>
      </c>
      <c r="T112">
        <f>IF('Model output'!O111="","",'Model output'!O111)</f>
        <v>2</v>
      </c>
      <c r="U112" t="str">
        <f>IF('Model output'!Q111&lt;&gt;"",'Model output'!Q111,IF('Classification result'!S112="positive",IF(ISNUMBER(SEARCH("single",'Model output'!P111)),1,IF(OR(ISNUMBER(SEARCH("&lt;4",'Model output'!P111)),ISNUMBER(SEARCH("&lt; 4",'Model output'!P111)),ISNUMBER(SEARCH("less than 4",'Model output'!P111))),"&lt;4",IF(OR(ISNUMBER(SEARCH("&gt;4",'Model output'!P111)),ISNUMBER(SEARCH("&gt; 4",'Model output'!P111)),ISNUMBER(SEARCH("4 or more",'Model output'!P111))),"&gt;4",""))),""))</f>
        <v/>
      </c>
      <c r="V112" t="str">
        <f>IF(S112="negative","",IF(OR(ISNUMBER(SEARCH("Focal",'Model output'!P111)),'Classification result'!U112&lt;4,ISNUMBER(SEARCH("Focal",'Classification result'!U112)),ISNUMBER(SEARCH("&lt;4",'Classification result'!U112)),ISNUMBER(SEARCH("&lt; 4",'Classification result'!U112))),"minimal", IF(OR(ISNUMBER(SEARCH("Extensive",'Model output'!P111)),ISNUMBER(SEARCH("Extensive",'Classification result'!U112)),ISNUMBER(SEARCH("&gt;4",'Classification result'!U112)),ISNUMBER(SEARCH("&gt; 4",'Classification result'!U112)),ISNUMBER(SEARCH("4 or more",'Classification result'!U112))),"extensive","")))</f>
        <v/>
      </c>
      <c r="W112" t="str">
        <f>IF(OR('Model output'!R111="",ISNUMBER(SEARCH("Not identified", 'Model output'!R111)),ISNUMBER(SEARCH("Absent",'Model output'!R111)),ISNUMBER(SEARCH("No",'Model output'!R111)),ISNUMBER(SEARCH("Negative",'Model output'!R111)),ISNUMBER(SEARCH("None seen",'Model output'!R111)),ISNUMBER(SEARCH("Free",'Model output'!R111)),ISNUMBER(SEARCH("Cannot be assessed",'Model output'!R111))),"negative","positive")</f>
        <v>negative</v>
      </c>
      <c r="X112" s="15" t="str">
        <f>IF('Model output'!S111="","",'Model output'!S111)</f>
        <v>Not identified</v>
      </c>
      <c r="Y112" t="str">
        <f>IF(OR('Model output'!S111="",ISNUMBER(SEARCH("Absent",'Model output'!S111)),ISNUMBER(SEARCH("Not identified",'Model output'!S111)),AND(ISNUMBER(SEARCH("No",'Model output'!S111)),NOT(ISNUMBER(SEARCH("carcinoma",'Model output'!S111)))),ISNUMBER(SEARCH("no extension",'Model output'!S111)),ISNUMBER(SEARCH("negative",'Model output'!S111))),"negative",IF(Z112="positive","gETE", "positive"))</f>
        <v>negative</v>
      </c>
      <c r="Z112" t="str">
        <f>IF(OR('Model output'!S111="",ISNUMBER(SEARCH("Absent",'Model output'!S111)),ISNUMBER(SEARCH("Not identified",'Model output'!S111)),ISNUMBER(SEARCH("No",'Model output'!S111)),ISNUMBER(SEARCH("Minimal",'Model output'!S111)),ISNUMBER(SEARCH("negative",'Model output'!S111))),"negative",IF(OR(ISNUMBER(SEARCH("extensive",X112)),ISNUMBER(SEARCH("skeletal muscle",X112)),ISNUMBER(SEARCH("larynx",X112)),ISNUMBER(SEARCH("trachea",X112)),ISNUMBER(SEARCH("esophagus",X112)),ISNUMBER(SEARCH("recurrent laryngeal nerve",X112))),"positive","negative"))</f>
        <v>negative</v>
      </c>
      <c r="AA112" t="str">
        <f>IF('Model output'!T111="","",IF('Model output'!T111="Not mentioned", "No", "Yes"))</f>
        <v/>
      </c>
      <c r="AB112" t="str">
        <f>IF(AA112&lt;&gt;"Yes","",IF(OR('Model output'!U111="",ISNUMBER(SEARCH("Not identified",'Model output'!U111))),"",'Model output'!U111))</f>
        <v/>
      </c>
      <c r="AC112" s="9" t="str">
        <f>IF(OR('Model output'!V111="", AND(ISERROR(SEARCH("Positive",'Model output'!V111)), ISNUMBER(SEARCH("Negative",'Model output'!V111))), ISNUMBER(SEARCH("Uninvolved",'Model output'!V111)), ISNUMBER(SEARCH("Free",'Model output'!V111)), ISNUMBER(SEARCH("1 mm",'Model output'!V111)), ISNUMBER(SEARCH("1.0 mm",'Model output'!V111)), ISNUMBER(SEARCH("0.01 cm",'Model output'!V111)), ISNUMBER(SEARCH("0.1 CM",'Model output'!V111)), ISNUMBER(SEARCH("less than 0.2 mm",'Model output'!V111)), ISNUMBER(SEARCH("less than 0.5 mm",'Model output'!V111)), ISNUMBER(SEARCH("very close",'Model output'!V111)), ISNUMBER(SEARCH("not involved",'Model output'!V111)), ISNUMBER(SEARCH("no involvement",'Model output'!V111)), ISNUMBER(SEARCH("abut",'Model output'!V111)), AND(ISNUMBER(SEARCH("No",'Model output'!V111)),NOT(ISNUMBER(SEARCH("noted",'Model output'!V111))),NOT(ISNUMBER(SEARCH("carcinoma",'Model output'!V111))))), "negative", "positive")</f>
        <v>negative</v>
      </c>
      <c r="AE112" s="30" t="str" cm="1">
        <f t="array" aca="1" ref="AE112" ca="1">IF(OR(AC112="positive",Z112="positive",AND(OR(ISNUMBER(SEARCH("Follicular carcinoma",N112)),ISNUMBER(SEARCH("Follicular thyroid carcinoma",N112))),V112="extensive"),AND(AND(ISNUMBER(J112),J112&gt;0),AND(ISNUMBER(M112),M112&gt;3)),OR(H112="positive",AH112=1)),"high",IF(OR(ISNUMBER(SEARCH("lateral",G112,1)),ISNUMBER(SEARCH("positive",Y112,1)),ISNUMBER(SEARCH("tall",O112,1)),ISNUMBER(SEARCH("hobnail",O112,1)),ISNUMBER(SEARCH("cribriform",O112,1)),ISNUMBER(SEARCH("diffuse",O112,1)),ISNUMBER(SEARCH("columnar",O112,1)),ISNUMBER(SEARCH("solid",O112,1)),ISNUMBER(SEARCH("tall",N112,1)),ISNUMBER(SEARCH("hobnail",N112,1)),ISNUMBER(SEARCH("cribriform",N112,1)),ISNUMBER(SEARCH("diffuse",N112,1)),ISNUMBER(SEARCH("columnar",N112,1)),ISNUMBER(SEARCH("solid",N112,1)),AND(ISNUMBER(SEARCH("papillary",N112,1)),S112="positive"),AND(ISNUMBER(J112),J112&gt;=5,M112=""),AND(AND(ISNUMBER(J112),J112&gt;=5),AND(ISNUMBER(M112),M112&gt;=1)),AND(ISNUMBER(SERACH("papillary",N112)),OR(Y112="positive",Z112="positive"), ISNUMBER(SEARCH("BRAF",AB112)))),"intermediate","low"))</f>
        <v>low</v>
      </c>
      <c r="AF112" s="31" t="str">
        <f t="shared" si="18"/>
        <v>1a</v>
      </c>
      <c r="AG112" s="31" t="str">
        <f t="shared" si="19"/>
        <v>0</v>
      </c>
      <c r="AH112" s="31" t="str">
        <f t="shared" si="22"/>
        <v>0</v>
      </c>
      <c r="AI112" s="36" t="str">
        <f t="shared" si="23"/>
        <v>I</v>
      </c>
      <c r="AJ112" s="30" t="s">
        <v>815</v>
      </c>
      <c r="AK112" s="37" t="s">
        <v>931</v>
      </c>
      <c r="AL112" s="37" t="s">
        <v>927</v>
      </c>
      <c r="AM112" s="37" t="s">
        <v>930</v>
      </c>
      <c r="AN112" s="31" t="s">
        <v>79</v>
      </c>
      <c r="AO112" s="30">
        <f t="shared" ca="1" si="28"/>
        <v>1</v>
      </c>
      <c r="AP112" s="37">
        <f t="shared" si="29"/>
        <v>1</v>
      </c>
      <c r="AQ112" s="37">
        <f t="shared" si="30"/>
        <v>1</v>
      </c>
      <c r="AR112" s="37">
        <f t="shared" si="31"/>
        <v>1</v>
      </c>
      <c r="AS112" s="36">
        <f t="shared" si="20"/>
        <v>1</v>
      </c>
    </row>
    <row r="113" spans="1:45">
      <c r="A113" t="str">
        <f>'Model output'!A112</f>
        <v>TCGA-DJ-A3VM</v>
      </c>
      <c r="B113" s="43">
        <v>68</v>
      </c>
      <c r="C113" s="1" t="str">
        <f>IF(OR(ISNUMBER(SEARCH("0",'Model output'!D112)), ISNUMBER(SEARCH("1",'Model output'!D112)), ISNUMBER(SEARCH("1a",'Model output'!D112)), ISNUMBER(SEARCH("1b",'Model output'!D112)), ISNUMBER(SEARCH("2",'Model output'!D112)), ISNUMBER(SEARCH("3",'Model output'!D112)), ISNUMBER(SEARCH("4a",'Model output'!D112)), ISNUMBER(SEARCH("4b",'Model output'!D112))), IF(ISNUMBER(SEARCH("pT",'Model output'!D112)),IF(OR(ISNUMBER(SEARCH("a",'Model output'!D112)),ISNUMBER(SEARCH("b",'Model output'!D112))),MID(SUBSTITUTE('Model output'!D112," ",""),SEARCH("pT",'Model output'!D112)+2,2),MID(SUBSTITUTE('Model output'!D112," ",""),SEARCH("pT",'Model output'!D112)+2,1)),IF(ISNUMBER(SEARCH("T",'Model output'!D112)),IF(OR(ISNUMBER(SEARCH("a",'Model output'!D112)),ISNUMBER(SEARCH("b",'Model output'!D112))),MID(SUBSTITUTE('Model output'!D112," ",""),SEARCH("T",'Model output'!D112)+1,2),MID(SUBSTITUTE('Model output'!D112," ",""),SEARCH("T",'Model output'!D112)+1,1)),SUBSTITUTE('Model output'!D112," ",""))),"")</f>
        <v/>
      </c>
      <c r="D113" s="1" t="str">
        <f>IF(ISNUMBER(SEARCH("lymph node",'Model output'!E112)),"1", IF(AND('Model output'!E112&lt;&gt;"",ISNUMBER('Model output'!E112),'Model output'!E112&gt;0),"1",IF(OR(ISNUMBER(SEARCH("0",'Model output'!E112)), ISNUMBER(SEARCH("1",'Model output'!E112)), ISNUMBER(SEARCH("1a",'Model output'!E112)), ISNUMBER(SEARCH("1b",'Model output'!E112)), ISNUMBER(SEARCH("X",'Model output'!E112))), IF(ISNUMBER(SEARCH("pN",'Model output'!E112)),IF(OR(ISNUMBER(SEARCH("a",'Model output'!E112)),ISNUMBER(SEARCH("b",'Model output'!E112))),MID(SUBSTITUTE('Model output'!E112," ",""),SEARCH("pN",'Model output'!E112)+2,2),MID(SUBSTITUTE('Model output'!E112," ",""),SEARCH("pN",'Model output'!E112)+2,1)),IF(ISNUMBER(SEARCH("N",'Model output'!E112)),IF(OR(ISNUMBER(SEARCH("a",'Model output'!E112)),ISNUMBER(SEARCH("b",'Model output'!E112))),MID(SUBSTITUTE('Model output'!E112," ",""),SEARCH("N",'Model output'!E112)+1,2),MID(SUBSTITUTE('Model output'!E112," ",""),SEARCH("N",'Model output'!E112)+1,1)),SUBSTITUTE('Model output'!E112," ",""))),"")))</f>
        <v/>
      </c>
      <c r="E113" s="1" t="str">
        <f>IF(OR(ISNUMBER(SEARCH("Not applicable",'Model output'!F112)), ISNUMBER(SEARCH("N/A",'Model output'!F112))),"0",IF(OR(ISNUMBER(SEARCH("0",'Model output'!F112)), ISNUMBER(SEARCH("1",'Model output'!F112)), ISNUMBER(SEARCH("X",'Model output'!F112))), IF(ISNUMBER(SEARCH("pM",'Model output'!F112)),MID(SUBSTITUTE('Model output'!F112," ",""),SEARCH("pM",'Model output'!F112)+2,1),IF(ISNUMBER(SEARCH("M",'Model output'!F112)),MID(SUBSTITUTE('Model output'!F112," ",""),SEARCH("M",'Model output'!F112)+1,1),SUBSTITUTE('Model output'!F112," ",""))),""))</f>
        <v/>
      </c>
      <c r="F113" t="str">
        <f t="shared" si="16"/>
        <v>negative</v>
      </c>
      <c r="G113" t="str">
        <f>IF(OR('Model output'!G112="",AND(ISNUMBER('Model output'!J112),'Model output'!J112&lt;1)),"",IF(OR(ISNUMBER(SEARCH("lateral",'Model output'!G112)),ISNUMBER(SEARCH("cervical",'Model output'!G112)),ISNUMBER(SEARCH("jugular",'Model output'!G112)),ISNUMBER(SEARCH("left neck",'Model output'!G112)),ISNUMBER(SEARCH("left anterior neck",'Model output'!G112)),ISNUMBER(SEARCH("left posterior neck",'Model output'!G112)),ISNUMBER(SEARCH("right neck",'Model output'!G112)),ISNUMBER(SEARCH("right anterior neck",'Model output'!G112)),ISNUMBER(SEARCH("right posterior neck",'Model output'!G112)),AND(ISNUMBER(SEARCH("level",'Model output'!G112)),OR(,ISNUMBER(SEARCH("II",'Model output'!G112)),ISNUMBER(SEARCH("two",'Model output'!G112)),ISNUMBER(SEARCH("2",'Model output'!G112)),ISNUMBER(SEARCH("III",'Model output'!G112)),ISNUMBER(SEARCH("three",'Model output'!G112)),ISNUMBER(SEARCH("3",'Model output'!G112)),ISNUMBER(SEARCH("IV",'Model output'!G112)),ISNUMBER(SEARCH("four",'Model output'!G112)),ISNUMBER(SEARCH("4",'Model output'!G112)),AND(ISNUMBER(SEARCH("V ",'Model output'!G112)),NOT(ISNUMBER(SEARCH("VI",'Model output'!G112)))),ISNUMBER(SEARCH("five",'Model output'!G112)),ISNUMBER(SEARCH("5",'Model output'!G112))))), "lateral", "central"))</f>
        <v/>
      </c>
      <c r="H113" t="str">
        <f>IF('Model output'!H112="","negative", IF('Model output'!H112=" ", "negative", IF(ISNUMBER(SEARCH("lymph node",'Model output'!H112)),"negative","positive")))</f>
        <v>negative</v>
      </c>
      <c r="I113">
        <f>IF('Model output'!I112="","",IF(ISNUMBER('Model output'!I112),'Model output'!I112,1))</f>
        <v>8</v>
      </c>
      <c r="J113">
        <f>IF('Model output'!J112="","",IF(AND(ISNUMBER('Model output'!J112),'Model output'!J112&lt;=I113),'Model output'!J112,IF(ISNUMBER(SEARCH("0/",'Model output'!J112)),0,1)))</f>
        <v>0</v>
      </c>
      <c r="K113" t="str" cm="1">
        <f t="array" ref="K113">IF(COUNT(FIND({0,1,2,3,4,5,6,7,8,9},'Model output'!K112))&gt;0,'Model output'!K112,"")</f>
        <v/>
      </c>
      <c r="L113" s="8" t="str">
        <f t="shared" si="21"/>
        <v/>
      </c>
      <c r="M113" t="str" cm="1">
        <f t="array" ref="M113">IF(L113="","",IF(ISNUMBER(SEARCH("cm",L113)),MAX(VALUE(SUBSTITUTE(_xlfn.FILTERXML("&lt;t&gt;&lt;s&gt;"&amp;SUBSTITUTE(L113,",","&lt;/s&gt;&lt;s&gt;")&amp;"&lt;/s&gt;&lt;/t&gt;","//s"),"cm",""))),MAX(VALUE(SUBSTITUTE(_xlfn.FILTERXML("&lt;t&gt;&lt;s&gt;"&amp;SUBSTITUTE(L113,",","&lt;/s&gt;&lt;s&gt;")&amp;"&lt;/s&gt;&lt;/t&gt;","//s"),"mm","")))/10))</f>
        <v/>
      </c>
      <c r="N113" t="str">
        <f>IF('Model output'!L112="","",'Model output'!L112)</f>
        <v>Papillary carcinoma</v>
      </c>
      <c r="O113" t="str">
        <f>IF('Model output'!M112="","",'Model output'!M112)</f>
        <v>follicular variant with oncocytic features</v>
      </c>
      <c r="P113" t="str">
        <f>IF('Model output'!N112="","",'Model output'!N112)</f>
        <v>3 cm</v>
      </c>
      <c r="Q113" t="str">
        <f t="shared" si="17"/>
        <v>3cm</v>
      </c>
      <c r="R113" cm="1">
        <f t="array" ref="R113">IF(Q113="","",IF(ISNUMBER(SEARCH("cm",Q113)),MAX(VALUE(SUBSTITUTE(_xlfn.FILTERXML("&lt;t&gt;&lt;s&gt;"&amp;SUBSTITUTE(Q113,",","&lt;/s&gt;&lt;s&gt;")&amp;"&lt;/s&gt;&lt;/t&gt;","//s"),"cm",""))),IF(ISNUMBER(SEARCH("mm",Q113)), MAX(VALUE(SUBSTITUTE(_xlfn.FILTERXML("&lt;t&gt;&lt;s&gt;"&amp;SUBSTITUTE(Q113,",","&lt;/s&gt;&lt;s&gt;")&amp;"&lt;/s&gt;&lt;/t&gt;","//s"),"mm","")))/10, MAX(VALUE(_xlfn.FILTERXML("&lt;t&gt;&lt;s&gt;"&amp;SUBSTITUTE(Q113,",","&lt;/s&gt;&lt;s&gt;")&amp;"&lt;/s&gt;&lt;/t&gt;","//s"))))))</f>
        <v>3</v>
      </c>
      <c r="S113" t="str">
        <f>IF(OR('Model output'!P112="",ISNUMBER(SEARCH("Not identified", 'Model output'!P112)),ISNUMBER(SEARCH("Absent",'Model output'!P112)),AND(ISNUMBER(SEARCH("No",'Model output'!P112)),NOT(ISNUMBER(SEARCH("diagnostic",'Model output'!P112)))),ISNUMBER(SEARCH("Negative",'Model output'!P112))),"negative","positive")</f>
        <v>positive</v>
      </c>
      <c r="T113">
        <f>IF('Model output'!O112="","",'Model output'!O112)</f>
        <v>1</v>
      </c>
      <c r="U113" t="str">
        <f>IF('Model output'!Q112&lt;&gt;"",'Model output'!Q112,IF('Classification result'!S113="positive",IF(ISNUMBER(SEARCH("single",'Model output'!P112)),1,IF(OR(ISNUMBER(SEARCH("&lt;4",'Model output'!P112)),ISNUMBER(SEARCH("&lt; 4",'Model output'!P112)),ISNUMBER(SEARCH("less than 4",'Model output'!P112))),"&lt;4",IF(OR(ISNUMBER(SEARCH("&gt;4",'Model output'!P112)),ISNUMBER(SEARCH("&gt; 4",'Model output'!P112)),ISNUMBER(SEARCH("4 or more",'Model output'!P112))),"&gt;4",""))),""))</f>
        <v/>
      </c>
      <c r="V113" t="str">
        <f>IF(S113="negative","",IF(OR(ISNUMBER(SEARCH("Focal",'Model output'!P112)),'Classification result'!U113&lt;4,ISNUMBER(SEARCH("Focal",'Classification result'!U113)),ISNUMBER(SEARCH("&lt;4",'Classification result'!U113)),ISNUMBER(SEARCH("&lt; 4",'Classification result'!U113))),"minimal", IF(OR(ISNUMBER(SEARCH("Extensive",'Model output'!P112)),ISNUMBER(SEARCH("Extensive",'Classification result'!U113)),ISNUMBER(SEARCH("&gt;4",'Classification result'!U113)),ISNUMBER(SEARCH("&gt; 4",'Classification result'!U113)),ISNUMBER(SEARCH("4 or more",'Classification result'!U113))),"extensive","")))</f>
        <v/>
      </c>
      <c r="W113" t="str">
        <f>IF(OR('Model output'!R112="",ISNUMBER(SEARCH("Not identified", 'Model output'!R112)),ISNUMBER(SEARCH("Absent",'Model output'!R112)),ISNUMBER(SEARCH("No",'Model output'!R112)),ISNUMBER(SEARCH("Negative",'Model output'!R112)),ISNUMBER(SEARCH("None seen",'Model output'!R112)),ISNUMBER(SEARCH("Free",'Model output'!R112)),ISNUMBER(SEARCH("Cannot be assessed",'Model output'!R112))),"negative","positive")</f>
        <v>negative</v>
      </c>
      <c r="X113" s="15" t="str">
        <f>IF('Model output'!S112="","",'Model output'!S112)</f>
        <v>Not Identified</v>
      </c>
      <c r="Y113" t="str">
        <f>IF(OR('Model output'!S112="",ISNUMBER(SEARCH("Absent",'Model output'!S112)),ISNUMBER(SEARCH("Not identified",'Model output'!S112)),AND(ISNUMBER(SEARCH("No",'Model output'!S112)),NOT(ISNUMBER(SEARCH("carcinoma",'Model output'!S112)))),ISNUMBER(SEARCH("no extension",'Model output'!S112)),ISNUMBER(SEARCH("negative",'Model output'!S112))),"negative",IF(Z113="positive","gETE", "positive"))</f>
        <v>negative</v>
      </c>
      <c r="Z113" t="str">
        <f>IF(OR('Model output'!S112="",ISNUMBER(SEARCH("Absent",'Model output'!S112)),ISNUMBER(SEARCH("Not identified",'Model output'!S112)),ISNUMBER(SEARCH("No",'Model output'!S112)),ISNUMBER(SEARCH("Minimal",'Model output'!S112)),ISNUMBER(SEARCH("negative",'Model output'!S112))),"negative",IF(OR(ISNUMBER(SEARCH("extensive",X113)),ISNUMBER(SEARCH("skeletal muscle",X113)),ISNUMBER(SEARCH("larynx",X113)),ISNUMBER(SEARCH("trachea",X113)),ISNUMBER(SEARCH("esophagus",X113)),ISNUMBER(SEARCH("recurrent laryngeal nerve",X113))),"positive","negative"))</f>
        <v>negative</v>
      </c>
      <c r="AA113" t="str">
        <f>IF('Model output'!T112="","",IF('Model output'!T112="Not mentioned", "No", "Yes"))</f>
        <v/>
      </c>
      <c r="AB113" t="str">
        <f>IF(AA113&lt;&gt;"Yes","",IF(OR('Model output'!U112="",ISNUMBER(SEARCH("Not identified",'Model output'!U112))),"",'Model output'!U112))</f>
        <v/>
      </c>
      <c r="AC113" s="9" t="str">
        <f>IF(OR('Model output'!V112="", AND(ISERROR(SEARCH("Positive",'Model output'!V112)), ISNUMBER(SEARCH("Negative",'Model output'!V112))), ISNUMBER(SEARCH("Uninvolved",'Model output'!V112)), ISNUMBER(SEARCH("Free",'Model output'!V112)), ISNUMBER(SEARCH("1 mm",'Model output'!V112)), ISNUMBER(SEARCH("1.0 mm",'Model output'!V112)), ISNUMBER(SEARCH("0.01 cm",'Model output'!V112)), ISNUMBER(SEARCH("0.1 CM",'Model output'!V112)), ISNUMBER(SEARCH("less than 0.2 mm",'Model output'!V112)), ISNUMBER(SEARCH("less than 0.5 mm",'Model output'!V112)), ISNUMBER(SEARCH("very close",'Model output'!V112)), ISNUMBER(SEARCH("not involved",'Model output'!V112)), ISNUMBER(SEARCH("no involvement",'Model output'!V112)), ISNUMBER(SEARCH("abut",'Model output'!V112)), AND(ISNUMBER(SEARCH("No",'Model output'!V112)),NOT(ISNUMBER(SEARCH("noted",'Model output'!V112))),NOT(ISNUMBER(SEARCH("carcinoma",'Model output'!V112))))), "negative", "positive")</f>
        <v>negative</v>
      </c>
      <c r="AE113" s="30" t="str" cm="1">
        <f t="array" aca="1" ref="AE113" ca="1">IF(OR(AC113="positive",Z113="positive",AND(OR(ISNUMBER(SEARCH("Follicular carcinoma",N113)),ISNUMBER(SEARCH("Follicular thyroid carcinoma",N113))),V113="extensive"),AND(AND(ISNUMBER(J113),J113&gt;0),AND(ISNUMBER(M113),M113&gt;3)),OR(H113="positive",AH113=1)),"high",IF(OR(ISNUMBER(SEARCH("lateral",G113,1)),ISNUMBER(SEARCH("positive",Y113,1)),ISNUMBER(SEARCH("tall",O113,1)),ISNUMBER(SEARCH("hobnail",O113,1)),ISNUMBER(SEARCH("cribriform",O113,1)),ISNUMBER(SEARCH("diffuse",O113,1)),ISNUMBER(SEARCH("columnar",O113,1)),ISNUMBER(SEARCH("solid",O113,1)),ISNUMBER(SEARCH("tall",N113,1)),ISNUMBER(SEARCH("hobnail",N113,1)),ISNUMBER(SEARCH("cribriform",N113,1)),ISNUMBER(SEARCH("diffuse",N113,1)),ISNUMBER(SEARCH("columnar",N113,1)),ISNUMBER(SEARCH("solid",N113,1)),AND(ISNUMBER(SEARCH("papillary",N113,1)),S113="positive"),AND(ISNUMBER(J113),J113&gt;=5,M113=""),AND(AND(ISNUMBER(J113),J113&gt;=5),AND(ISNUMBER(M113),M113&gt;=1)),AND(ISNUMBER(SERACH("papillary",N113)),OR(Y113="positive",Z113="positive"), ISNUMBER(SEARCH("BRAF",AB113)))),"intermediate","low"))</f>
        <v>intermediate</v>
      </c>
      <c r="AF113" s="31" t="str">
        <f t="shared" si="18"/>
        <v>2</v>
      </c>
      <c r="AG113" s="31" t="str">
        <f t="shared" si="19"/>
        <v>0</v>
      </c>
      <c r="AH113" s="31" t="str">
        <f t="shared" si="22"/>
        <v>0</v>
      </c>
      <c r="AI113" s="36" t="str">
        <f t="shared" si="23"/>
        <v>I</v>
      </c>
      <c r="AJ113" s="30" t="s">
        <v>816</v>
      </c>
      <c r="AK113" s="37" t="s">
        <v>929</v>
      </c>
      <c r="AL113" s="37" t="s">
        <v>930</v>
      </c>
      <c r="AM113" s="37" t="s">
        <v>930</v>
      </c>
      <c r="AN113" s="31" t="s">
        <v>79</v>
      </c>
      <c r="AO113" s="30">
        <f t="shared" ca="1" si="28"/>
        <v>1</v>
      </c>
      <c r="AP113" s="37">
        <f t="shared" si="29"/>
        <v>1</v>
      </c>
      <c r="AQ113" s="37">
        <f t="shared" si="30"/>
        <v>1</v>
      </c>
      <c r="AR113" s="37">
        <f t="shared" si="31"/>
        <v>1</v>
      </c>
      <c r="AS113" s="36">
        <f t="shared" si="20"/>
        <v>1</v>
      </c>
    </row>
    <row r="114" spans="1:45">
      <c r="A114" t="str">
        <f>'Model output'!A113</f>
        <v>TCGA-DJ-A4UL</v>
      </c>
      <c r="B114" s="43">
        <v>68</v>
      </c>
      <c r="C114" s="1" t="str">
        <f>IF(OR(ISNUMBER(SEARCH("0",'Model output'!D113)), ISNUMBER(SEARCH("1",'Model output'!D113)), ISNUMBER(SEARCH("1a",'Model output'!D113)), ISNUMBER(SEARCH("1b",'Model output'!D113)), ISNUMBER(SEARCH("2",'Model output'!D113)), ISNUMBER(SEARCH("3",'Model output'!D113)), ISNUMBER(SEARCH("4a",'Model output'!D113)), ISNUMBER(SEARCH("4b",'Model output'!D113))), IF(ISNUMBER(SEARCH("pT",'Model output'!D113)),IF(OR(ISNUMBER(SEARCH("a",'Model output'!D113)),ISNUMBER(SEARCH("b",'Model output'!D113))),MID(SUBSTITUTE('Model output'!D113," ",""),SEARCH("pT",'Model output'!D113)+2,2),MID(SUBSTITUTE('Model output'!D113," ",""),SEARCH("pT",'Model output'!D113)+2,1)),IF(ISNUMBER(SEARCH("T",'Model output'!D113)),IF(OR(ISNUMBER(SEARCH("a",'Model output'!D113)),ISNUMBER(SEARCH("b",'Model output'!D113))),MID(SUBSTITUTE('Model output'!D113," ",""),SEARCH("T",'Model output'!D113)+1,2),MID(SUBSTITUTE('Model output'!D113," ",""),SEARCH("T",'Model output'!D113)+1,1)),SUBSTITUTE('Model output'!D113," ",""))),"")</f>
        <v>1</v>
      </c>
      <c r="D114" s="1" t="str">
        <f>IF(ISNUMBER(SEARCH("lymph node",'Model output'!E113)),"1", IF(AND('Model output'!E113&lt;&gt;"",ISNUMBER('Model output'!E113),'Model output'!E113&gt;0),"1",IF(OR(ISNUMBER(SEARCH("0",'Model output'!E113)), ISNUMBER(SEARCH("1",'Model output'!E113)), ISNUMBER(SEARCH("1a",'Model output'!E113)), ISNUMBER(SEARCH("1b",'Model output'!E113)), ISNUMBER(SEARCH("X",'Model output'!E113))), IF(ISNUMBER(SEARCH("pN",'Model output'!E113)),IF(OR(ISNUMBER(SEARCH("a",'Model output'!E113)),ISNUMBER(SEARCH("b",'Model output'!E113))),MID(SUBSTITUTE('Model output'!E113," ",""),SEARCH("pN",'Model output'!E113)+2,2),MID(SUBSTITUTE('Model output'!E113," ",""),SEARCH("pN",'Model output'!E113)+2,1)),IF(ISNUMBER(SEARCH("N",'Model output'!E113)),IF(OR(ISNUMBER(SEARCH("a",'Model output'!E113)),ISNUMBER(SEARCH("b",'Model output'!E113))),MID(SUBSTITUTE('Model output'!E113," ",""),SEARCH("N",'Model output'!E113)+1,2),MID(SUBSTITUTE('Model output'!E113," ",""),SEARCH("N",'Model output'!E113)+1,1)),SUBSTITUTE('Model output'!E113," ",""))),"")))</f>
        <v>X</v>
      </c>
      <c r="E114" s="1" t="str">
        <f>IF(OR(ISNUMBER(SEARCH("Not applicable",'Model output'!F113)), ISNUMBER(SEARCH("N/A",'Model output'!F113))),"0",IF(OR(ISNUMBER(SEARCH("0",'Model output'!F113)), ISNUMBER(SEARCH("1",'Model output'!F113)), ISNUMBER(SEARCH("X",'Model output'!F113))), IF(ISNUMBER(SEARCH("pM",'Model output'!F113)),MID(SUBSTITUTE('Model output'!F113," ",""),SEARCH("pM",'Model output'!F113)+2,1),IF(ISNUMBER(SEARCH("M",'Model output'!F113)),MID(SUBSTITUTE('Model output'!F113," ",""),SEARCH("M",'Model output'!F113)+1,1),SUBSTITUTE('Model output'!F113," ",""))),""))</f>
        <v>X</v>
      </c>
      <c r="F114" t="str">
        <f t="shared" si="16"/>
        <v>negative</v>
      </c>
      <c r="G114" t="str">
        <f>IF(OR('Model output'!G113="",AND(ISNUMBER('Model output'!J113),'Model output'!J113&lt;1)),"",IF(OR(ISNUMBER(SEARCH("lateral",'Model output'!G113)),ISNUMBER(SEARCH("cervical",'Model output'!G113)),ISNUMBER(SEARCH("jugular",'Model output'!G113)),ISNUMBER(SEARCH("left neck",'Model output'!G113)),ISNUMBER(SEARCH("left anterior neck",'Model output'!G113)),ISNUMBER(SEARCH("left posterior neck",'Model output'!G113)),ISNUMBER(SEARCH("right neck",'Model output'!G113)),ISNUMBER(SEARCH("right anterior neck",'Model output'!G113)),ISNUMBER(SEARCH("right posterior neck",'Model output'!G113)),AND(ISNUMBER(SEARCH("level",'Model output'!G113)),OR(,ISNUMBER(SEARCH("II",'Model output'!G113)),ISNUMBER(SEARCH("two",'Model output'!G113)),ISNUMBER(SEARCH("2",'Model output'!G113)),ISNUMBER(SEARCH("III",'Model output'!G113)),ISNUMBER(SEARCH("three",'Model output'!G113)),ISNUMBER(SEARCH("3",'Model output'!G113)),ISNUMBER(SEARCH("IV",'Model output'!G113)),ISNUMBER(SEARCH("four",'Model output'!G113)),ISNUMBER(SEARCH("4",'Model output'!G113)),AND(ISNUMBER(SEARCH("V ",'Model output'!G113)),NOT(ISNUMBER(SEARCH("VI",'Model output'!G113)))),ISNUMBER(SEARCH("five",'Model output'!G113)),ISNUMBER(SEARCH("5",'Model output'!G113))))), "lateral", "central"))</f>
        <v/>
      </c>
      <c r="H114" t="str">
        <f>IF('Model output'!H113="","negative", IF('Model output'!H113=" ", "negative", IF(ISNUMBER(SEARCH("lymph node",'Model output'!H113)),"negative","positive")))</f>
        <v>negative</v>
      </c>
      <c r="I114">
        <f>IF('Model output'!I113="","",IF(ISNUMBER('Model output'!I113),'Model output'!I113,1))</f>
        <v>3</v>
      </c>
      <c r="J114">
        <f>IF('Model output'!J113="","",IF(AND(ISNUMBER('Model output'!J113),'Model output'!J113&lt;=I114),'Model output'!J113,IF(ISNUMBER(SEARCH("0/",'Model output'!J113)),0,1)))</f>
        <v>0</v>
      </c>
      <c r="K114" t="str" cm="1">
        <f t="array" ref="K114">IF(COUNT(FIND({0,1,2,3,4,5,6,7,8,9},'Model output'!K113))&gt;0,'Model output'!K113,"")</f>
        <v/>
      </c>
      <c r="L114" s="8" t="str">
        <f t="shared" si="21"/>
        <v/>
      </c>
      <c r="M114" t="str" cm="1">
        <f t="array" ref="M114">IF(L114="","",IF(ISNUMBER(SEARCH("cm",L114)),MAX(VALUE(SUBSTITUTE(_xlfn.FILTERXML("&lt;t&gt;&lt;s&gt;"&amp;SUBSTITUTE(L114,",","&lt;/s&gt;&lt;s&gt;")&amp;"&lt;/s&gt;&lt;/t&gt;","//s"),"cm",""))),MAX(VALUE(SUBSTITUTE(_xlfn.FILTERXML("&lt;t&gt;&lt;s&gt;"&amp;SUBSTITUTE(L114,",","&lt;/s&gt;&lt;s&gt;")&amp;"&lt;/s&gt;&lt;/t&gt;","//s"),"mm","")))/10))</f>
        <v/>
      </c>
      <c r="N114" t="str">
        <f>IF('Model output'!L113="","",'Model output'!L113)</f>
        <v>Papillary</v>
      </c>
      <c r="O114" t="str">
        <f>IF('Model output'!M113="","",'Model output'!M113)</f>
        <v>classical</v>
      </c>
      <c r="P114" t="str">
        <f>IF('Model output'!N113="","",'Model output'!N113)</f>
        <v>1.1 cm</v>
      </c>
      <c r="Q114" t="str">
        <f t="shared" si="17"/>
        <v>1.1cm</v>
      </c>
      <c r="R114" cm="1">
        <f t="array" ref="R114">IF(Q114="","",IF(ISNUMBER(SEARCH("cm",Q114)),MAX(VALUE(SUBSTITUTE(_xlfn.FILTERXML("&lt;t&gt;&lt;s&gt;"&amp;SUBSTITUTE(Q114,",","&lt;/s&gt;&lt;s&gt;")&amp;"&lt;/s&gt;&lt;/t&gt;","//s"),"cm",""))),IF(ISNUMBER(SEARCH("mm",Q114)), MAX(VALUE(SUBSTITUTE(_xlfn.FILTERXML("&lt;t&gt;&lt;s&gt;"&amp;SUBSTITUTE(Q114,",","&lt;/s&gt;&lt;s&gt;")&amp;"&lt;/s&gt;&lt;/t&gt;","//s"),"mm","")))/10, MAX(VALUE(_xlfn.FILTERXML("&lt;t&gt;&lt;s&gt;"&amp;SUBSTITUTE(Q114,",","&lt;/s&gt;&lt;s&gt;")&amp;"&lt;/s&gt;&lt;/t&gt;","//s"))))))</f>
        <v>1.1000000000000001</v>
      </c>
      <c r="S114" t="str">
        <f>IF(OR('Model output'!P113="",ISNUMBER(SEARCH("Not identified", 'Model output'!P113)),ISNUMBER(SEARCH("Absent",'Model output'!P113)),AND(ISNUMBER(SEARCH("No",'Model output'!P113)),NOT(ISNUMBER(SEARCH("diagnostic",'Model output'!P113)))),ISNUMBER(SEARCH("Negative",'Model output'!P113))),"negative","positive")</f>
        <v>negative</v>
      </c>
      <c r="T114">
        <f>IF('Model output'!O113="","",'Model output'!O113)</f>
        <v>9</v>
      </c>
      <c r="U114" t="str">
        <f>IF('Model output'!Q113&lt;&gt;"",'Model output'!Q113,IF('Classification result'!S114="positive",IF(ISNUMBER(SEARCH("single",'Model output'!P113)),1,IF(OR(ISNUMBER(SEARCH("&lt;4",'Model output'!P113)),ISNUMBER(SEARCH("&lt; 4",'Model output'!P113)),ISNUMBER(SEARCH("less than 4",'Model output'!P113))),"&lt;4",IF(OR(ISNUMBER(SEARCH("&gt;4",'Model output'!P113)),ISNUMBER(SEARCH("&gt; 4",'Model output'!P113)),ISNUMBER(SEARCH("4 or more",'Model output'!P113))),"&gt;4",""))),""))</f>
        <v/>
      </c>
      <c r="V114" t="str">
        <f>IF(S114="negative","",IF(OR(ISNUMBER(SEARCH("Focal",'Model output'!P113)),'Classification result'!U114&lt;4,ISNUMBER(SEARCH("Focal",'Classification result'!U114)),ISNUMBER(SEARCH("&lt;4",'Classification result'!U114)),ISNUMBER(SEARCH("&lt; 4",'Classification result'!U114))),"minimal", IF(OR(ISNUMBER(SEARCH("Extensive",'Model output'!P113)),ISNUMBER(SEARCH("Extensive",'Classification result'!U114)),ISNUMBER(SEARCH("&gt;4",'Classification result'!U114)),ISNUMBER(SEARCH("&gt; 4",'Classification result'!U114)),ISNUMBER(SEARCH("4 or more",'Classification result'!U114))),"extensive","")))</f>
        <v/>
      </c>
      <c r="W114" t="str">
        <f>IF(OR('Model output'!R113="",ISNUMBER(SEARCH("Not identified", 'Model output'!R113)),ISNUMBER(SEARCH("Absent",'Model output'!R113)),ISNUMBER(SEARCH("No",'Model output'!R113)),ISNUMBER(SEARCH("Negative",'Model output'!R113)),ISNUMBER(SEARCH("None seen",'Model output'!R113)),ISNUMBER(SEARCH("Free",'Model output'!R113)),ISNUMBER(SEARCH("Cannot be assessed",'Model output'!R113))),"negative","positive")</f>
        <v>negative</v>
      </c>
      <c r="X114" s="15" t="str">
        <f>IF('Model output'!S113="","",'Model output'!S113)</f>
        <v/>
      </c>
      <c r="Y114" t="str">
        <f>IF(OR('Model output'!S113="",ISNUMBER(SEARCH("Absent",'Model output'!S113)),ISNUMBER(SEARCH("Not identified",'Model output'!S113)),AND(ISNUMBER(SEARCH("No",'Model output'!S113)),NOT(ISNUMBER(SEARCH("carcinoma",'Model output'!S113)))),ISNUMBER(SEARCH("no extension",'Model output'!S113)),ISNUMBER(SEARCH("negative",'Model output'!S113))),"negative",IF(Z114="positive","gETE", "positive"))</f>
        <v>negative</v>
      </c>
      <c r="Z114" t="str">
        <f>IF(OR('Model output'!S113="",ISNUMBER(SEARCH("Absent",'Model output'!S113)),ISNUMBER(SEARCH("Not identified",'Model output'!S113)),ISNUMBER(SEARCH("No",'Model output'!S113)),ISNUMBER(SEARCH("Minimal",'Model output'!S113)),ISNUMBER(SEARCH("negative",'Model output'!S113))),"negative",IF(OR(ISNUMBER(SEARCH("extensive",X114)),ISNUMBER(SEARCH("skeletal muscle",X114)),ISNUMBER(SEARCH("larynx",X114)),ISNUMBER(SEARCH("trachea",X114)),ISNUMBER(SEARCH("esophagus",X114)),ISNUMBER(SEARCH("recurrent laryngeal nerve",X114))),"positive","negative"))</f>
        <v>negative</v>
      </c>
      <c r="AA114" t="str">
        <f>IF('Model output'!T113="","",IF('Model output'!T113="Not mentioned", "No", "Yes"))</f>
        <v/>
      </c>
      <c r="AB114" t="str">
        <f>IF(AA114&lt;&gt;"Yes","",IF(OR('Model output'!U113="",ISNUMBER(SEARCH("Not identified",'Model output'!U113))),"",'Model output'!U113))</f>
        <v/>
      </c>
      <c r="AC114" s="9" t="str">
        <f>IF(OR('Model output'!V113="", AND(ISERROR(SEARCH("Positive",'Model output'!V113)), ISNUMBER(SEARCH("Negative",'Model output'!V113))), ISNUMBER(SEARCH("Uninvolved",'Model output'!V113)), ISNUMBER(SEARCH("Free",'Model output'!V113)), ISNUMBER(SEARCH("1 mm",'Model output'!V113)), ISNUMBER(SEARCH("1.0 mm",'Model output'!V113)), ISNUMBER(SEARCH("0.01 cm",'Model output'!V113)), ISNUMBER(SEARCH("0.1 CM",'Model output'!V113)), ISNUMBER(SEARCH("less than 0.2 mm",'Model output'!V113)), ISNUMBER(SEARCH("less than 0.5 mm",'Model output'!V113)), ISNUMBER(SEARCH("very close",'Model output'!V113)), ISNUMBER(SEARCH("not involved",'Model output'!V113)), ISNUMBER(SEARCH("no involvement",'Model output'!V113)), ISNUMBER(SEARCH("abut",'Model output'!V113)), AND(ISNUMBER(SEARCH("No",'Model output'!V113)),NOT(ISNUMBER(SEARCH("noted",'Model output'!V113))),NOT(ISNUMBER(SEARCH("carcinoma",'Model output'!V113))))), "negative", "positive")</f>
        <v>positive</v>
      </c>
      <c r="AE114" s="30" t="str" cm="1">
        <f t="array" ref="AE114">IF(OR(AC114="positive",Z114="positive",AND(OR(ISNUMBER(SEARCH("Follicular carcinoma",N114)),ISNUMBER(SEARCH("Follicular thyroid carcinoma",N114))),V114="extensive"),AND(AND(ISNUMBER(J114),J114&gt;0),AND(ISNUMBER(M114),M114&gt;3)),OR(H114="positive",AH114=1)),"high",IF(OR(ISNUMBER(SEARCH("lateral",G114,1)),ISNUMBER(SEARCH("positive",Y114,1)),ISNUMBER(SEARCH("tall",O114,1)),ISNUMBER(SEARCH("hobnail",O114,1)),ISNUMBER(SEARCH("cribriform",O114,1)),ISNUMBER(SEARCH("diffuse",O114,1)),ISNUMBER(SEARCH("columnar",O114,1)),ISNUMBER(SEARCH("solid",O114,1)),ISNUMBER(SEARCH("tall",N114,1)),ISNUMBER(SEARCH("hobnail",N114,1)),ISNUMBER(SEARCH("cribriform",N114,1)),ISNUMBER(SEARCH("diffuse",N114,1)),ISNUMBER(SEARCH("columnar",N114,1)),ISNUMBER(SEARCH("solid",N114,1)),AND(ISNUMBER(SEARCH("papillary",N114,1)),S114="positive"),AND(ISNUMBER(J114),J114&gt;=5,M114=""),AND(AND(ISNUMBER(J114),J114&gt;=5),AND(ISNUMBER(M114),M114&gt;=1)),AND(ISNUMBER(SERACH("papillary",N114)),OR(Y114="positive",Z114="positive"), ISNUMBER(SEARCH("BRAF",AB114)))),"intermediate","low"))</f>
        <v>high</v>
      </c>
      <c r="AF114" s="31" t="str">
        <f t="shared" si="18"/>
        <v>1b</v>
      </c>
      <c r="AG114" s="31" t="str">
        <f t="shared" si="19"/>
        <v>0</v>
      </c>
      <c r="AH114" s="31" t="str">
        <f t="shared" si="22"/>
        <v>0</v>
      </c>
      <c r="AI114" s="36" t="str">
        <f t="shared" si="23"/>
        <v>I</v>
      </c>
      <c r="AJ114" s="30" t="s">
        <v>814</v>
      </c>
      <c r="AK114" s="37" t="s">
        <v>926</v>
      </c>
      <c r="AL114" s="37" t="s">
        <v>927</v>
      </c>
      <c r="AM114" s="37" t="s">
        <v>930</v>
      </c>
      <c r="AN114" s="31" t="s">
        <v>79</v>
      </c>
      <c r="AO114" s="30">
        <f t="shared" si="28"/>
        <v>1</v>
      </c>
      <c r="AP114" s="37">
        <f t="shared" si="29"/>
        <v>1</v>
      </c>
      <c r="AQ114" s="37">
        <f t="shared" si="30"/>
        <v>1</v>
      </c>
      <c r="AR114" s="37">
        <f t="shared" si="31"/>
        <v>1</v>
      </c>
      <c r="AS114" s="36">
        <f t="shared" si="20"/>
        <v>1</v>
      </c>
    </row>
    <row r="115" spans="1:45">
      <c r="A115" t="str">
        <f>'Model output'!A114</f>
        <v>TCGA-DJ-A4UQ</v>
      </c>
      <c r="B115" s="43">
        <v>60</v>
      </c>
      <c r="C115" s="1" t="str">
        <f>IF(OR(ISNUMBER(SEARCH("0",'Model output'!D114)), ISNUMBER(SEARCH("1",'Model output'!D114)), ISNUMBER(SEARCH("1a",'Model output'!D114)), ISNUMBER(SEARCH("1b",'Model output'!D114)), ISNUMBER(SEARCH("2",'Model output'!D114)), ISNUMBER(SEARCH("3",'Model output'!D114)), ISNUMBER(SEARCH("4a",'Model output'!D114)), ISNUMBER(SEARCH("4b",'Model output'!D114))), IF(ISNUMBER(SEARCH("pT",'Model output'!D114)),IF(OR(ISNUMBER(SEARCH("a",'Model output'!D114)),ISNUMBER(SEARCH("b",'Model output'!D114))),MID(SUBSTITUTE('Model output'!D114," ",""),SEARCH("pT",'Model output'!D114)+2,2),MID(SUBSTITUTE('Model output'!D114," ",""),SEARCH("pT",'Model output'!D114)+2,1)),IF(ISNUMBER(SEARCH("T",'Model output'!D114)),IF(OR(ISNUMBER(SEARCH("a",'Model output'!D114)),ISNUMBER(SEARCH("b",'Model output'!D114))),MID(SUBSTITUTE('Model output'!D114," ",""),SEARCH("T",'Model output'!D114)+1,2),MID(SUBSTITUTE('Model output'!D114," ",""),SEARCH("T",'Model output'!D114)+1,1)),SUBSTITUTE('Model output'!D114," ",""))),"")</f>
        <v>2</v>
      </c>
      <c r="D115" s="1" t="str">
        <f>IF(ISNUMBER(SEARCH("lymph node",'Model output'!E114)),"1", IF(AND('Model output'!E114&lt;&gt;"",ISNUMBER('Model output'!E114),'Model output'!E114&gt;0),"1",IF(OR(ISNUMBER(SEARCH("0",'Model output'!E114)), ISNUMBER(SEARCH("1",'Model output'!E114)), ISNUMBER(SEARCH("1a",'Model output'!E114)), ISNUMBER(SEARCH("1b",'Model output'!E114)), ISNUMBER(SEARCH("X",'Model output'!E114))), IF(ISNUMBER(SEARCH("pN",'Model output'!E114)),IF(OR(ISNUMBER(SEARCH("a",'Model output'!E114)),ISNUMBER(SEARCH("b",'Model output'!E114))),MID(SUBSTITUTE('Model output'!E114," ",""),SEARCH("pN",'Model output'!E114)+2,2),MID(SUBSTITUTE('Model output'!E114," ",""),SEARCH("pN",'Model output'!E114)+2,1)),IF(ISNUMBER(SEARCH("N",'Model output'!E114)),IF(OR(ISNUMBER(SEARCH("a",'Model output'!E114)),ISNUMBER(SEARCH("b",'Model output'!E114))),MID(SUBSTITUTE('Model output'!E114," ",""),SEARCH("N",'Model output'!E114)+1,2),MID(SUBSTITUTE('Model output'!E114," ",""),SEARCH("N",'Model output'!E114)+1,1)),SUBSTITUTE('Model output'!E114," ",""))),"")))</f>
        <v>1b</v>
      </c>
      <c r="E115" s="1" t="str">
        <f>IF(OR(ISNUMBER(SEARCH("Not applicable",'Model output'!F114)), ISNUMBER(SEARCH("N/A",'Model output'!F114))),"0",IF(OR(ISNUMBER(SEARCH("0",'Model output'!F114)), ISNUMBER(SEARCH("1",'Model output'!F114)), ISNUMBER(SEARCH("X",'Model output'!F114))), IF(ISNUMBER(SEARCH("pM",'Model output'!F114)),MID(SUBSTITUTE('Model output'!F114," ",""),SEARCH("pM",'Model output'!F114)+2,1),IF(ISNUMBER(SEARCH("M",'Model output'!F114)),MID(SUBSTITUTE('Model output'!F114," ",""),SEARCH("M",'Model output'!F114)+1,1),SUBSTITUTE('Model output'!F114," ",""))),""))</f>
        <v/>
      </c>
      <c r="F115" t="str">
        <f t="shared" si="16"/>
        <v>positive</v>
      </c>
      <c r="G115" t="str">
        <f>IF(OR('Model output'!G114="",AND(ISNUMBER('Model output'!J114),'Model output'!J114&lt;1)),"",IF(OR(ISNUMBER(SEARCH("lateral",'Model output'!G114)),ISNUMBER(SEARCH("cervical",'Model output'!G114)),ISNUMBER(SEARCH("jugular",'Model output'!G114)),ISNUMBER(SEARCH("left neck",'Model output'!G114)),ISNUMBER(SEARCH("left anterior neck",'Model output'!G114)),ISNUMBER(SEARCH("left posterior neck",'Model output'!G114)),ISNUMBER(SEARCH("right neck",'Model output'!G114)),ISNUMBER(SEARCH("right anterior neck",'Model output'!G114)),ISNUMBER(SEARCH("right posterior neck",'Model output'!G114)),AND(ISNUMBER(SEARCH("level",'Model output'!G114)),OR(,ISNUMBER(SEARCH("II",'Model output'!G114)),ISNUMBER(SEARCH("two",'Model output'!G114)),ISNUMBER(SEARCH("2",'Model output'!G114)),ISNUMBER(SEARCH("III",'Model output'!G114)),ISNUMBER(SEARCH("three",'Model output'!G114)),ISNUMBER(SEARCH("3",'Model output'!G114)),ISNUMBER(SEARCH("IV",'Model output'!G114)),ISNUMBER(SEARCH("four",'Model output'!G114)),ISNUMBER(SEARCH("4",'Model output'!G114)),AND(ISNUMBER(SEARCH("V ",'Model output'!G114)),NOT(ISNUMBER(SEARCH("VI",'Model output'!G114)))),ISNUMBER(SEARCH("five",'Model output'!G114)),ISNUMBER(SEARCH("5",'Model output'!G114))))), "lateral", "central"))</f>
        <v>lateral</v>
      </c>
      <c r="H115" t="str">
        <f>IF('Model output'!H114="","negative", IF('Model output'!H114=" ", "negative", IF(ISNUMBER(SEARCH("lymph node",'Model output'!H114)),"negative","positive")))</f>
        <v>negative</v>
      </c>
      <c r="I115">
        <f>IF('Model output'!I114="","",IF(ISNUMBER('Model output'!I114),'Model output'!I114,1))</f>
        <v>40</v>
      </c>
      <c r="J115">
        <f>IF('Model output'!J114="","",IF(AND(ISNUMBER('Model output'!J114),'Model output'!J114&lt;=I115),'Model output'!J114,IF(ISNUMBER(SEARCH("0/",'Model output'!J114)),0,1)))</f>
        <v>8</v>
      </c>
      <c r="K115" t="str" cm="1">
        <f t="array" ref="K115">IF(COUNT(FIND({0,1,2,3,4,5,6,7,8,9},'Model output'!K114))&gt;0,'Model output'!K114,"")</f>
        <v>1.7cm</v>
      </c>
      <c r="L115" s="8" t="str">
        <f t="shared" si="21"/>
        <v>1.7cm</v>
      </c>
      <c r="M115" cm="1">
        <f t="array" ref="M115">IF(L115="","",IF(ISNUMBER(SEARCH("cm",L115)),MAX(VALUE(SUBSTITUTE(_xlfn.FILTERXML("&lt;t&gt;&lt;s&gt;"&amp;SUBSTITUTE(L115,",","&lt;/s&gt;&lt;s&gt;")&amp;"&lt;/s&gt;&lt;/t&gt;","//s"),"cm",""))),MAX(VALUE(SUBSTITUTE(_xlfn.FILTERXML("&lt;t&gt;&lt;s&gt;"&amp;SUBSTITUTE(L115,",","&lt;/s&gt;&lt;s&gt;")&amp;"&lt;/s&gt;&lt;/t&gt;","//s"),"mm","")))/10))</f>
        <v>1.7</v>
      </c>
      <c r="N115" t="str">
        <f>IF('Model output'!L114="","",'Model output'!L114)</f>
        <v>Papillary</v>
      </c>
      <c r="O115" t="str">
        <f>IF('Model output'!M114="","",'Model output'!M114)</f>
        <v>Diffuse sclerosing</v>
      </c>
      <c r="P115" t="str">
        <f>IF('Model output'!N114="","",'Model output'!N114)</f>
        <v>1.5cm</v>
      </c>
      <c r="Q115" t="str">
        <f t="shared" si="17"/>
        <v>1.5cm</v>
      </c>
      <c r="R115" cm="1">
        <f t="array" ref="R115">IF(Q115="","",IF(ISNUMBER(SEARCH("cm",Q115)),MAX(VALUE(SUBSTITUTE(_xlfn.FILTERXML("&lt;t&gt;&lt;s&gt;"&amp;SUBSTITUTE(Q115,",","&lt;/s&gt;&lt;s&gt;")&amp;"&lt;/s&gt;&lt;/t&gt;","//s"),"cm",""))),IF(ISNUMBER(SEARCH("mm",Q115)), MAX(VALUE(SUBSTITUTE(_xlfn.FILTERXML("&lt;t&gt;&lt;s&gt;"&amp;SUBSTITUTE(Q115,",","&lt;/s&gt;&lt;s&gt;")&amp;"&lt;/s&gt;&lt;/t&gt;","//s"),"mm","")))/10, MAX(VALUE(_xlfn.FILTERXML("&lt;t&gt;&lt;s&gt;"&amp;SUBSTITUTE(Q115,",","&lt;/s&gt;&lt;s&gt;")&amp;"&lt;/s&gt;&lt;/t&gt;","//s"))))))</f>
        <v>1.5</v>
      </c>
      <c r="S115" t="str">
        <f>IF(OR('Model output'!P114="",ISNUMBER(SEARCH("Not identified", 'Model output'!P114)),ISNUMBER(SEARCH("Absent",'Model output'!P114)),AND(ISNUMBER(SEARCH("No",'Model output'!P114)),NOT(ISNUMBER(SEARCH("diagnostic",'Model output'!P114)))),ISNUMBER(SEARCH("Negative",'Model output'!P114))),"negative","positive")</f>
        <v>positive</v>
      </c>
      <c r="T115">
        <f>IF('Model output'!O114="","",'Model output'!O114)</f>
        <v>2</v>
      </c>
      <c r="U115" t="str">
        <f>IF('Model output'!Q114&lt;&gt;"",'Model output'!Q114,IF('Classification result'!S115="positive",IF(ISNUMBER(SEARCH("single",'Model output'!P114)),1,IF(OR(ISNUMBER(SEARCH("&lt;4",'Model output'!P114)),ISNUMBER(SEARCH("&lt; 4",'Model output'!P114)),ISNUMBER(SEARCH("less than 4",'Model output'!P114))),"&lt;4",IF(OR(ISNUMBER(SEARCH("&gt;4",'Model output'!P114)),ISNUMBER(SEARCH("&gt; 4",'Model output'!P114)),ISNUMBER(SEARCH("4 or more",'Model output'!P114))),"&gt;4",""))),""))</f>
        <v/>
      </c>
      <c r="V115" t="str">
        <f>IF(S115="negative","",IF(OR(ISNUMBER(SEARCH("Focal",'Model output'!P114)),'Classification result'!U115&lt;4,ISNUMBER(SEARCH("Focal",'Classification result'!U115)),ISNUMBER(SEARCH("&lt;4",'Classification result'!U115)),ISNUMBER(SEARCH("&lt; 4",'Classification result'!U115))),"minimal", IF(OR(ISNUMBER(SEARCH("Extensive",'Model output'!P114)),ISNUMBER(SEARCH("Extensive",'Classification result'!U115)),ISNUMBER(SEARCH("&gt;4",'Classification result'!U115)),ISNUMBER(SEARCH("&gt; 4",'Classification result'!U115)),ISNUMBER(SEARCH("4 or more",'Classification result'!U115))),"extensive","")))</f>
        <v/>
      </c>
      <c r="W115" t="str">
        <f>IF(OR('Model output'!R114="",ISNUMBER(SEARCH("Not identified", 'Model output'!R114)),ISNUMBER(SEARCH("Absent",'Model output'!R114)),ISNUMBER(SEARCH("No",'Model output'!R114)),ISNUMBER(SEARCH("Negative",'Model output'!R114)),ISNUMBER(SEARCH("None seen",'Model output'!R114)),ISNUMBER(SEARCH("Free",'Model output'!R114)),ISNUMBER(SEARCH("Cannot be assessed",'Model output'!R114))),"negative","positive")</f>
        <v>negative</v>
      </c>
      <c r="X115" s="15" t="str">
        <f>IF('Model output'!S114="","",'Model output'!S114)</f>
        <v>Invades:Perithyroidal adipose tissue</v>
      </c>
      <c r="Y115" t="str">
        <f>IF(OR('Model output'!S114="",ISNUMBER(SEARCH("Absent",'Model output'!S114)),ISNUMBER(SEARCH("Not identified",'Model output'!S114)),AND(ISNUMBER(SEARCH("No",'Model output'!S114)),NOT(ISNUMBER(SEARCH("carcinoma",'Model output'!S114)))),ISNUMBER(SEARCH("no extension",'Model output'!S114)),ISNUMBER(SEARCH("negative",'Model output'!S114))),"negative",IF(Z115="positive","gETE", "positive"))</f>
        <v>positive</v>
      </c>
      <c r="Z115" t="str">
        <f>IF(OR('Model output'!S114="",ISNUMBER(SEARCH("Absent",'Model output'!S114)),ISNUMBER(SEARCH("Not identified",'Model output'!S114)),ISNUMBER(SEARCH("No",'Model output'!S114)),ISNUMBER(SEARCH("Minimal",'Model output'!S114)),ISNUMBER(SEARCH("negative",'Model output'!S114))),"negative",IF(OR(ISNUMBER(SEARCH("extensive",X115)),ISNUMBER(SEARCH("skeletal muscle",X115)),ISNUMBER(SEARCH("larynx",X115)),ISNUMBER(SEARCH("trachea",X115)),ISNUMBER(SEARCH("esophagus",X115)),ISNUMBER(SEARCH("recurrent laryngeal nerve",X115))),"positive","negative"))</f>
        <v>negative</v>
      </c>
      <c r="AA115" t="str">
        <f>IF('Model output'!T114="","",IF('Model output'!T114="Not mentioned", "No", "Yes"))</f>
        <v/>
      </c>
      <c r="AB115" t="str">
        <f>IF(AA115&lt;&gt;"Yes","",IF(OR('Model output'!U114="",ISNUMBER(SEARCH("Not identified",'Model output'!U114))),"",'Model output'!U114))</f>
        <v/>
      </c>
      <c r="AC115" s="9" t="str">
        <f>IF(OR('Model output'!V114="", AND(ISERROR(SEARCH("Positive",'Model output'!V114)), ISNUMBER(SEARCH("Negative",'Model output'!V114))), ISNUMBER(SEARCH("Uninvolved",'Model output'!V114)), ISNUMBER(SEARCH("Free",'Model output'!V114)), ISNUMBER(SEARCH("1 mm",'Model output'!V114)), ISNUMBER(SEARCH("1.0 mm",'Model output'!V114)), ISNUMBER(SEARCH("0.01 cm",'Model output'!V114)), ISNUMBER(SEARCH("0.1 CM",'Model output'!V114)), ISNUMBER(SEARCH("less than 0.2 mm",'Model output'!V114)), ISNUMBER(SEARCH("less than 0.5 mm",'Model output'!V114)), ISNUMBER(SEARCH("very close",'Model output'!V114)), ISNUMBER(SEARCH("not involved",'Model output'!V114)), ISNUMBER(SEARCH("no involvement",'Model output'!V114)), ISNUMBER(SEARCH("abut",'Model output'!V114)), AND(ISNUMBER(SEARCH("No",'Model output'!V114)),NOT(ISNUMBER(SEARCH("noted",'Model output'!V114))),NOT(ISNUMBER(SEARCH("carcinoma",'Model output'!V114))))), "negative", "positive")</f>
        <v>negative</v>
      </c>
      <c r="AE115" s="30" t="str" cm="1">
        <f t="array" aca="1" ref="AE115" ca="1">IF(OR(AC115="positive",Z115="positive",AND(OR(ISNUMBER(SEARCH("Follicular carcinoma",N115)),ISNUMBER(SEARCH("Follicular thyroid carcinoma",N115))),V115="extensive"),AND(AND(ISNUMBER(J115),J115&gt;0),AND(ISNUMBER(M115),M115&gt;3)),OR(H115="positive",AH115=1)),"high",IF(OR(ISNUMBER(SEARCH("lateral",G115,1)),ISNUMBER(SEARCH("positive",Y115,1)),ISNUMBER(SEARCH("tall",O115,1)),ISNUMBER(SEARCH("hobnail",O115,1)),ISNUMBER(SEARCH("cribriform",O115,1)),ISNUMBER(SEARCH("diffuse",O115,1)),ISNUMBER(SEARCH("columnar",O115,1)),ISNUMBER(SEARCH("solid",O115,1)),ISNUMBER(SEARCH("tall",N115,1)),ISNUMBER(SEARCH("hobnail",N115,1)),ISNUMBER(SEARCH("cribriform",N115,1)),ISNUMBER(SEARCH("diffuse",N115,1)),ISNUMBER(SEARCH("columnar",N115,1)),ISNUMBER(SEARCH("solid",N115,1)),AND(ISNUMBER(SEARCH("papillary",N115,1)),S115="positive"),AND(ISNUMBER(J115),J115&gt;=5,M115=""),AND(AND(ISNUMBER(J115),J115&gt;=5),AND(ISNUMBER(M115),M115&gt;=1)),AND(ISNUMBER(SERACH("papillary",N115)),OR(Y115="positive",Z115="positive"), ISNUMBER(SEARCH("BRAF",AB115)))),"intermediate","low"))</f>
        <v>intermediate</v>
      </c>
      <c r="AF115" s="31" t="str">
        <f t="shared" si="18"/>
        <v>1b</v>
      </c>
      <c r="AG115" s="31" t="str">
        <f t="shared" si="19"/>
        <v>1b</v>
      </c>
      <c r="AH115" s="31" t="str">
        <f t="shared" si="22"/>
        <v>0</v>
      </c>
      <c r="AI115" s="36" t="str">
        <f t="shared" si="23"/>
        <v>II</v>
      </c>
      <c r="AJ115" s="30" t="s">
        <v>816</v>
      </c>
      <c r="AK115" s="37" t="s">
        <v>926</v>
      </c>
      <c r="AL115" s="37" t="s">
        <v>926</v>
      </c>
      <c r="AM115" s="37" t="s">
        <v>930</v>
      </c>
      <c r="AN115" s="31" t="s">
        <v>928</v>
      </c>
      <c r="AO115" s="30">
        <f t="shared" ca="1" si="28"/>
        <v>1</v>
      </c>
      <c r="AP115" s="37">
        <f t="shared" si="29"/>
        <v>1</v>
      </c>
      <c r="AQ115" s="37">
        <f t="shared" si="30"/>
        <v>1</v>
      </c>
      <c r="AR115" s="37">
        <f t="shared" si="31"/>
        <v>1</v>
      </c>
      <c r="AS115" s="36">
        <f t="shared" si="20"/>
        <v>1</v>
      </c>
    </row>
    <row r="116" spans="1:45">
      <c r="A116" t="str">
        <f>'Model output'!A115</f>
        <v>TCGA-DJ-A4UW</v>
      </c>
      <c r="B116" s="43">
        <v>34</v>
      </c>
      <c r="C116" s="1" t="str">
        <f>IF(OR(ISNUMBER(SEARCH("0",'Model output'!D115)), ISNUMBER(SEARCH("1",'Model output'!D115)), ISNUMBER(SEARCH("1a",'Model output'!D115)), ISNUMBER(SEARCH("1b",'Model output'!D115)), ISNUMBER(SEARCH("2",'Model output'!D115)), ISNUMBER(SEARCH("3",'Model output'!D115)), ISNUMBER(SEARCH("4a",'Model output'!D115)), ISNUMBER(SEARCH("4b",'Model output'!D115))), IF(ISNUMBER(SEARCH("pT",'Model output'!D115)),IF(OR(ISNUMBER(SEARCH("a",'Model output'!D115)),ISNUMBER(SEARCH("b",'Model output'!D115))),MID(SUBSTITUTE('Model output'!D115," ",""),SEARCH("pT",'Model output'!D115)+2,2),MID(SUBSTITUTE('Model output'!D115," ",""),SEARCH("pT",'Model output'!D115)+2,1)),IF(ISNUMBER(SEARCH("T",'Model output'!D115)),IF(OR(ISNUMBER(SEARCH("a",'Model output'!D115)),ISNUMBER(SEARCH("b",'Model output'!D115))),MID(SUBSTITUTE('Model output'!D115," ",""),SEARCH("T",'Model output'!D115)+1,2),MID(SUBSTITUTE('Model output'!D115," ",""),SEARCH("T",'Model output'!D115)+1,1)),SUBSTITUTE('Model output'!D115," ",""))),"")</f>
        <v/>
      </c>
      <c r="D116" s="1" t="str">
        <f>IF(ISNUMBER(SEARCH("lymph node",'Model output'!E115)),"1", IF(AND('Model output'!E115&lt;&gt;"",ISNUMBER('Model output'!E115),'Model output'!E115&gt;0),"1",IF(OR(ISNUMBER(SEARCH("0",'Model output'!E115)), ISNUMBER(SEARCH("1",'Model output'!E115)), ISNUMBER(SEARCH("1a",'Model output'!E115)), ISNUMBER(SEARCH("1b",'Model output'!E115)), ISNUMBER(SEARCH("X",'Model output'!E115))), IF(ISNUMBER(SEARCH("pN",'Model output'!E115)),IF(OR(ISNUMBER(SEARCH("a",'Model output'!E115)),ISNUMBER(SEARCH("b",'Model output'!E115))),MID(SUBSTITUTE('Model output'!E115," ",""),SEARCH("pN",'Model output'!E115)+2,2),MID(SUBSTITUTE('Model output'!E115," ",""),SEARCH("pN",'Model output'!E115)+2,1)),IF(ISNUMBER(SEARCH("N",'Model output'!E115)),IF(OR(ISNUMBER(SEARCH("a",'Model output'!E115)),ISNUMBER(SEARCH("b",'Model output'!E115))),MID(SUBSTITUTE('Model output'!E115," ",""),SEARCH("N",'Model output'!E115)+1,2),MID(SUBSTITUTE('Model output'!E115," ",""),SEARCH("N",'Model output'!E115)+1,1)),SUBSTITUTE('Model output'!E115," ",""))),"")))</f>
        <v>X</v>
      </c>
      <c r="E116" s="1" t="str">
        <f>IF(OR(ISNUMBER(SEARCH("Not applicable",'Model output'!F115)), ISNUMBER(SEARCH("N/A",'Model output'!F115))),"0",IF(OR(ISNUMBER(SEARCH("0",'Model output'!F115)), ISNUMBER(SEARCH("1",'Model output'!F115)), ISNUMBER(SEARCH("X",'Model output'!F115))), IF(ISNUMBER(SEARCH("pM",'Model output'!F115)),MID(SUBSTITUTE('Model output'!F115," ",""),SEARCH("pM",'Model output'!F115)+2,1),IF(ISNUMBER(SEARCH("M",'Model output'!F115)),MID(SUBSTITUTE('Model output'!F115," ",""),SEARCH("M",'Model output'!F115)+1,1),SUBSTITUTE('Model output'!F115," ",""))),""))</f>
        <v/>
      </c>
      <c r="F116" t="str">
        <f t="shared" si="16"/>
        <v>positive</v>
      </c>
      <c r="G116" t="str">
        <f>IF(OR('Model output'!G115="",AND(ISNUMBER('Model output'!J115),'Model output'!J115&lt;1)),"",IF(OR(ISNUMBER(SEARCH("lateral",'Model output'!G115)),ISNUMBER(SEARCH("cervical",'Model output'!G115)),ISNUMBER(SEARCH("jugular",'Model output'!G115)),ISNUMBER(SEARCH("left neck",'Model output'!G115)),ISNUMBER(SEARCH("left anterior neck",'Model output'!G115)),ISNUMBER(SEARCH("left posterior neck",'Model output'!G115)),ISNUMBER(SEARCH("right neck",'Model output'!G115)),ISNUMBER(SEARCH("right anterior neck",'Model output'!G115)),ISNUMBER(SEARCH("right posterior neck",'Model output'!G115)),AND(ISNUMBER(SEARCH("level",'Model output'!G115)),OR(,ISNUMBER(SEARCH("II",'Model output'!G115)),ISNUMBER(SEARCH("two",'Model output'!G115)),ISNUMBER(SEARCH("2",'Model output'!G115)),ISNUMBER(SEARCH("III",'Model output'!G115)),ISNUMBER(SEARCH("three",'Model output'!G115)),ISNUMBER(SEARCH("3",'Model output'!G115)),ISNUMBER(SEARCH("IV",'Model output'!G115)),ISNUMBER(SEARCH("four",'Model output'!G115)),ISNUMBER(SEARCH("4",'Model output'!G115)),AND(ISNUMBER(SEARCH("V ",'Model output'!G115)),NOT(ISNUMBER(SEARCH("VI",'Model output'!G115)))),ISNUMBER(SEARCH("five",'Model output'!G115)),ISNUMBER(SEARCH("5",'Model output'!G115))))), "lateral", "central"))</f>
        <v>lateral</v>
      </c>
      <c r="H116" t="str">
        <f>IF('Model output'!H115="","negative", IF('Model output'!H115=" ", "negative", IF(ISNUMBER(SEARCH("lymph node",'Model output'!H115)),"negative","positive")))</f>
        <v>negative</v>
      </c>
      <c r="I116">
        <f>IF('Model output'!I115="","",IF(ISNUMBER('Model output'!I115),'Model output'!I115,1))</f>
        <v>29</v>
      </c>
      <c r="J116">
        <f>IF('Model output'!J115="","",IF(AND(ISNUMBER('Model output'!J115),'Model output'!J115&lt;=I116),'Model output'!J115,IF(ISNUMBER(SEARCH("0/",'Model output'!J115)),0,1)))</f>
        <v>10</v>
      </c>
      <c r="K116" t="str" cm="1">
        <f t="array" ref="K116">IF(COUNT(FIND({0,1,2,3,4,5,6,7,8,9},'Model output'!K115))&gt;0,'Model output'!K115,"")</f>
        <v>1 cm</v>
      </c>
      <c r="L116" s="8" t="str">
        <f t="shared" si="21"/>
        <v>1cm</v>
      </c>
      <c r="M116" cm="1">
        <f t="array" ref="M116">IF(L116="","",IF(ISNUMBER(SEARCH("cm",L116)),MAX(VALUE(SUBSTITUTE(_xlfn.FILTERXML("&lt;t&gt;&lt;s&gt;"&amp;SUBSTITUTE(L116,",","&lt;/s&gt;&lt;s&gt;")&amp;"&lt;/s&gt;&lt;/t&gt;","//s"),"cm",""))),MAX(VALUE(SUBSTITUTE(_xlfn.FILTERXML("&lt;t&gt;&lt;s&gt;"&amp;SUBSTITUTE(L116,",","&lt;/s&gt;&lt;s&gt;")&amp;"&lt;/s&gt;&lt;/t&gt;","//s"),"mm","")))/10))</f>
        <v>1</v>
      </c>
      <c r="N116" t="str">
        <f>IF('Model output'!L115="","",'Model output'!L115)</f>
        <v>papillary</v>
      </c>
      <c r="O116" t="str">
        <f>IF('Model output'!M115="","",'Model output'!M115)</f>
        <v/>
      </c>
      <c r="P116" t="str">
        <f>IF('Model output'!N115="","",'Model output'!N115)</f>
        <v>1.4 cm</v>
      </c>
      <c r="Q116" t="str">
        <f t="shared" si="17"/>
        <v>1.4cm</v>
      </c>
      <c r="R116" cm="1">
        <f t="array" ref="R116">IF(Q116="","",IF(ISNUMBER(SEARCH("cm",Q116)),MAX(VALUE(SUBSTITUTE(_xlfn.FILTERXML("&lt;t&gt;&lt;s&gt;"&amp;SUBSTITUTE(Q116,",","&lt;/s&gt;&lt;s&gt;")&amp;"&lt;/s&gt;&lt;/t&gt;","//s"),"cm",""))),IF(ISNUMBER(SEARCH("mm",Q116)), MAX(VALUE(SUBSTITUTE(_xlfn.FILTERXML("&lt;t&gt;&lt;s&gt;"&amp;SUBSTITUTE(Q116,",","&lt;/s&gt;&lt;s&gt;")&amp;"&lt;/s&gt;&lt;/t&gt;","//s"),"mm","")))/10, MAX(VALUE(_xlfn.FILTERXML("&lt;t&gt;&lt;s&gt;"&amp;SUBSTITUTE(Q116,",","&lt;/s&gt;&lt;s&gt;")&amp;"&lt;/s&gt;&lt;/t&gt;","//s"))))))</f>
        <v>1.4</v>
      </c>
      <c r="S116" t="str">
        <f>IF(OR('Model output'!P115="",ISNUMBER(SEARCH("Not identified", 'Model output'!P115)),ISNUMBER(SEARCH("Absent",'Model output'!P115)),AND(ISNUMBER(SEARCH("No",'Model output'!P115)),NOT(ISNUMBER(SEARCH("diagnostic",'Model output'!P115)))),ISNUMBER(SEARCH("Negative",'Model output'!P115))),"negative","positive")</f>
        <v>negative</v>
      </c>
      <c r="T116" t="str">
        <f>IF('Model output'!O115="","",'Model output'!O115)</f>
        <v/>
      </c>
      <c r="U116" t="str">
        <f>IF('Model output'!Q115&lt;&gt;"",'Model output'!Q115,IF('Classification result'!S116="positive",IF(ISNUMBER(SEARCH("single",'Model output'!P115)),1,IF(OR(ISNUMBER(SEARCH("&lt;4",'Model output'!P115)),ISNUMBER(SEARCH("&lt; 4",'Model output'!P115)),ISNUMBER(SEARCH("less than 4",'Model output'!P115))),"&lt;4",IF(OR(ISNUMBER(SEARCH("&gt;4",'Model output'!P115)),ISNUMBER(SEARCH("&gt; 4",'Model output'!P115)),ISNUMBER(SEARCH("4 or more",'Model output'!P115))),"&gt;4",""))),""))</f>
        <v/>
      </c>
      <c r="V116" t="str">
        <f>IF(S116="negative","",IF(OR(ISNUMBER(SEARCH("Focal",'Model output'!P115)),'Classification result'!U116&lt;4,ISNUMBER(SEARCH("Focal",'Classification result'!U116)),ISNUMBER(SEARCH("&lt;4",'Classification result'!U116)),ISNUMBER(SEARCH("&lt; 4",'Classification result'!U116))),"minimal", IF(OR(ISNUMBER(SEARCH("Extensive",'Model output'!P115)),ISNUMBER(SEARCH("Extensive",'Classification result'!U116)),ISNUMBER(SEARCH("&gt;4",'Classification result'!U116)),ISNUMBER(SEARCH("&gt; 4",'Classification result'!U116)),ISNUMBER(SEARCH("4 or more",'Classification result'!U116))),"extensive","")))</f>
        <v/>
      </c>
      <c r="W116" t="str">
        <f>IF(OR('Model output'!R115="",ISNUMBER(SEARCH("Not identified", 'Model output'!R115)),ISNUMBER(SEARCH("Absent",'Model output'!R115)),ISNUMBER(SEARCH("No",'Model output'!R115)),ISNUMBER(SEARCH("Negative",'Model output'!R115)),ISNUMBER(SEARCH("None seen",'Model output'!R115)),ISNUMBER(SEARCH("Free",'Model output'!R115)),ISNUMBER(SEARCH("Cannot be assessed",'Model output'!R115))),"negative","positive")</f>
        <v>negative</v>
      </c>
      <c r="X116" s="15" t="str">
        <f>IF('Model output'!S115="","",'Model output'!S115)</f>
        <v/>
      </c>
      <c r="Y116" t="str">
        <f>IF(OR('Model output'!S115="",ISNUMBER(SEARCH("Absent",'Model output'!S115)),ISNUMBER(SEARCH("Not identified",'Model output'!S115)),AND(ISNUMBER(SEARCH("No",'Model output'!S115)),NOT(ISNUMBER(SEARCH("carcinoma",'Model output'!S115)))),ISNUMBER(SEARCH("no extension",'Model output'!S115)),ISNUMBER(SEARCH("negative",'Model output'!S115))),"negative",IF(Z116="positive","gETE", "positive"))</f>
        <v>negative</v>
      </c>
      <c r="Z116" t="str">
        <f>IF(OR('Model output'!S115="",ISNUMBER(SEARCH("Absent",'Model output'!S115)),ISNUMBER(SEARCH("Not identified",'Model output'!S115)),ISNUMBER(SEARCH("No",'Model output'!S115)),ISNUMBER(SEARCH("Minimal",'Model output'!S115)),ISNUMBER(SEARCH("negative",'Model output'!S115))),"negative",IF(OR(ISNUMBER(SEARCH("extensive",X116)),ISNUMBER(SEARCH("skeletal muscle",X116)),ISNUMBER(SEARCH("larynx",X116)),ISNUMBER(SEARCH("trachea",X116)),ISNUMBER(SEARCH("esophagus",X116)),ISNUMBER(SEARCH("recurrent laryngeal nerve",X116))),"positive","negative"))</f>
        <v>negative</v>
      </c>
      <c r="AA116" t="str">
        <f>IF('Model output'!T115="","",IF('Model output'!T115="Not mentioned", "No", "Yes"))</f>
        <v/>
      </c>
      <c r="AB116" t="str">
        <f>IF(AA116&lt;&gt;"Yes","",IF(OR('Model output'!U115="",ISNUMBER(SEARCH("Not identified",'Model output'!U115))),"",'Model output'!U115))</f>
        <v/>
      </c>
      <c r="AC116" s="9" t="str">
        <f>IF(OR('Model output'!V115="", AND(ISERROR(SEARCH("Positive",'Model output'!V115)), ISNUMBER(SEARCH("Negative",'Model output'!V115))), ISNUMBER(SEARCH("Uninvolved",'Model output'!V115)), ISNUMBER(SEARCH("Free",'Model output'!V115)), ISNUMBER(SEARCH("1 mm",'Model output'!V115)), ISNUMBER(SEARCH("1.0 mm",'Model output'!V115)), ISNUMBER(SEARCH("0.01 cm",'Model output'!V115)), ISNUMBER(SEARCH("0.1 CM",'Model output'!V115)), ISNUMBER(SEARCH("less than 0.2 mm",'Model output'!V115)), ISNUMBER(SEARCH("less than 0.5 mm",'Model output'!V115)), ISNUMBER(SEARCH("very close",'Model output'!V115)), ISNUMBER(SEARCH("not involved",'Model output'!V115)), ISNUMBER(SEARCH("no involvement",'Model output'!V115)), ISNUMBER(SEARCH("abut",'Model output'!V115)), AND(ISNUMBER(SEARCH("No",'Model output'!V115)),NOT(ISNUMBER(SEARCH("noted",'Model output'!V115))),NOT(ISNUMBER(SEARCH("carcinoma",'Model output'!V115))))), "negative", "positive")</f>
        <v>positive</v>
      </c>
      <c r="AE116" s="30" t="str" cm="1">
        <f t="array" ref="AE116">IF(OR(AC116="positive",Z116="positive",AND(OR(ISNUMBER(SEARCH("Follicular carcinoma",N116)),ISNUMBER(SEARCH("Follicular thyroid carcinoma",N116))),V116="extensive"),AND(AND(ISNUMBER(J116),J116&gt;0),AND(ISNUMBER(M116),M116&gt;3)),OR(H116="positive",AH116=1)),"high",IF(OR(ISNUMBER(SEARCH("lateral",G116,1)),ISNUMBER(SEARCH("positive",Y116,1)),ISNUMBER(SEARCH("tall",O116,1)),ISNUMBER(SEARCH("hobnail",O116,1)),ISNUMBER(SEARCH("cribriform",O116,1)),ISNUMBER(SEARCH("diffuse",O116,1)),ISNUMBER(SEARCH("columnar",O116,1)),ISNUMBER(SEARCH("solid",O116,1)),ISNUMBER(SEARCH("tall",N116,1)),ISNUMBER(SEARCH("hobnail",N116,1)),ISNUMBER(SEARCH("cribriform",N116,1)),ISNUMBER(SEARCH("diffuse",N116,1)),ISNUMBER(SEARCH("columnar",N116,1)),ISNUMBER(SEARCH("solid",N116,1)),AND(ISNUMBER(SEARCH("papillary",N116,1)),S116="positive"),AND(ISNUMBER(J116),J116&gt;=5,M116=""),AND(AND(ISNUMBER(J116),J116&gt;=5),AND(ISNUMBER(M116),M116&gt;=1)),AND(ISNUMBER(SERACH("papillary",N116)),OR(Y116="positive",Z116="positive"), ISNUMBER(SEARCH("BRAF",AB116)))),"intermediate","low"))</f>
        <v>high</v>
      </c>
      <c r="AF116" s="31" t="str">
        <f t="shared" si="18"/>
        <v>1b</v>
      </c>
      <c r="AG116" s="31" t="str">
        <f t="shared" si="19"/>
        <v>1b</v>
      </c>
      <c r="AH116" s="31" t="str">
        <f t="shared" si="22"/>
        <v>0</v>
      </c>
      <c r="AI116" s="36" t="str">
        <f t="shared" si="23"/>
        <v>I</v>
      </c>
      <c r="AJ116" s="30" t="s">
        <v>814</v>
      </c>
      <c r="AK116" s="37" t="s">
        <v>926</v>
      </c>
      <c r="AL116" s="37" t="s">
        <v>926</v>
      </c>
      <c r="AM116" s="37" t="s">
        <v>930</v>
      </c>
      <c r="AN116" s="31" t="s">
        <v>79</v>
      </c>
      <c r="AO116" s="30">
        <f t="shared" si="28"/>
        <v>1</v>
      </c>
      <c r="AP116" s="37">
        <f t="shared" si="29"/>
        <v>1</v>
      </c>
      <c r="AQ116" s="37">
        <f t="shared" si="30"/>
        <v>1</v>
      </c>
      <c r="AR116" s="37">
        <f t="shared" si="31"/>
        <v>1</v>
      </c>
      <c r="AS116" s="36">
        <f t="shared" si="20"/>
        <v>1</v>
      </c>
    </row>
    <row r="117" spans="1:45">
      <c r="A117" t="str">
        <f>'Model output'!A116</f>
        <v>TCGA-DJ-A4V0</v>
      </c>
      <c r="B117" s="43">
        <v>36</v>
      </c>
      <c r="C117" s="1" t="str">
        <f>IF(OR(ISNUMBER(SEARCH("0",'Model output'!D116)), ISNUMBER(SEARCH("1",'Model output'!D116)), ISNUMBER(SEARCH("1a",'Model output'!D116)), ISNUMBER(SEARCH("1b",'Model output'!D116)), ISNUMBER(SEARCH("2",'Model output'!D116)), ISNUMBER(SEARCH("3",'Model output'!D116)), ISNUMBER(SEARCH("4a",'Model output'!D116)), ISNUMBER(SEARCH("4b",'Model output'!D116))), IF(ISNUMBER(SEARCH("pT",'Model output'!D116)),IF(OR(ISNUMBER(SEARCH("a",'Model output'!D116)),ISNUMBER(SEARCH("b",'Model output'!D116))),MID(SUBSTITUTE('Model output'!D116," ",""),SEARCH("pT",'Model output'!D116)+2,2),MID(SUBSTITUTE('Model output'!D116," ",""),SEARCH("pT",'Model output'!D116)+2,1)),IF(ISNUMBER(SEARCH("T",'Model output'!D116)),IF(OR(ISNUMBER(SEARCH("a",'Model output'!D116)),ISNUMBER(SEARCH("b",'Model output'!D116))),MID(SUBSTITUTE('Model output'!D116," ",""),SEARCH("T",'Model output'!D116)+1,2),MID(SUBSTITUTE('Model output'!D116," ",""),SEARCH("T",'Model output'!D116)+1,1)),SUBSTITUTE('Model output'!D116," ",""))),"")</f>
        <v>2</v>
      </c>
      <c r="D117" s="1" t="str">
        <f>IF(ISNUMBER(SEARCH("lymph node",'Model output'!E116)),"1", IF(AND('Model output'!E116&lt;&gt;"",ISNUMBER('Model output'!E116),'Model output'!E116&gt;0),"1",IF(OR(ISNUMBER(SEARCH("0",'Model output'!E116)), ISNUMBER(SEARCH("1",'Model output'!E116)), ISNUMBER(SEARCH("1a",'Model output'!E116)), ISNUMBER(SEARCH("1b",'Model output'!E116)), ISNUMBER(SEARCH("X",'Model output'!E116))), IF(ISNUMBER(SEARCH("pN",'Model output'!E116)),IF(OR(ISNUMBER(SEARCH("a",'Model output'!E116)),ISNUMBER(SEARCH("b",'Model output'!E116))),MID(SUBSTITUTE('Model output'!E116," ",""),SEARCH("pN",'Model output'!E116)+2,2),MID(SUBSTITUTE('Model output'!E116," ",""),SEARCH("pN",'Model output'!E116)+2,1)),IF(ISNUMBER(SEARCH("N",'Model output'!E116)),IF(OR(ISNUMBER(SEARCH("a",'Model output'!E116)),ISNUMBER(SEARCH("b",'Model output'!E116))),MID(SUBSTITUTE('Model output'!E116," ",""),SEARCH("N",'Model output'!E116)+1,2),MID(SUBSTITUTE('Model output'!E116," ",""),SEARCH("N",'Model output'!E116)+1,1)),SUBSTITUTE('Model output'!E116," ",""))),"")))</f>
        <v>X</v>
      </c>
      <c r="E117" s="1" t="str">
        <f>IF(OR(ISNUMBER(SEARCH("Not applicable",'Model output'!F116)), ISNUMBER(SEARCH("N/A",'Model output'!F116))),"0",IF(OR(ISNUMBER(SEARCH("0",'Model output'!F116)), ISNUMBER(SEARCH("1",'Model output'!F116)), ISNUMBER(SEARCH("X",'Model output'!F116))), IF(ISNUMBER(SEARCH("pM",'Model output'!F116)),MID(SUBSTITUTE('Model output'!F116," ",""),SEARCH("pM",'Model output'!F116)+2,1),IF(ISNUMBER(SEARCH("M",'Model output'!F116)),MID(SUBSTITUTE('Model output'!F116," ",""),SEARCH("M",'Model output'!F116)+1,1),SUBSTITUTE('Model output'!F116," ",""))),""))</f>
        <v>X</v>
      </c>
      <c r="F117" t="str">
        <f t="shared" si="16"/>
        <v>negative</v>
      </c>
      <c r="G117" t="str">
        <f>IF(OR('Model output'!G116="",AND(ISNUMBER('Model output'!J116),'Model output'!J116&lt;1)),"",IF(OR(ISNUMBER(SEARCH("lateral",'Model output'!G116)),ISNUMBER(SEARCH("cervical",'Model output'!G116)),ISNUMBER(SEARCH("jugular",'Model output'!G116)),ISNUMBER(SEARCH("left neck",'Model output'!G116)),ISNUMBER(SEARCH("left anterior neck",'Model output'!G116)),ISNUMBER(SEARCH("left posterior neck",'Model output'!G116)),ISNUMBER(SEARCH("right neck",'Model output'!G116)),ISNUMBER(SEARCH("right anterior neck",'Model output'!G116)),ISNUMBER(SEARCH("right posterior neck",'Model output'!G116)),AND(ISNUMBER(SEARCH("level",'Model output'!G116)),OR(,ISNUMBER(SEARCH("II",'Model output'!G116)),ISNUMBER(SEARCH("two",'Model output'!G116)),ISNUMBER(SEARCH("2",'Model output'!G116)),ISNUMBER(SEARCH("III",'Model output'!G116)),ISNUMBER(SEARCH("three",'Model output'!G116)),ISNUMBER(SEARCH("3",'Model output'!G116)),ISNUMBER(SEARCH("IV",'Model output'!G116)),ISNUMBER(SEARCH("four",'Model output'!G116)),ISNUMBER(SEARCH("4",'Model output'!G116)),AND(ISNUMBER(SEARCH("V ",'Model output'!G116)),NOT(ISNUMBER(SEARCH("VI",'Model output'!G116)))),ISNUMBER(SEARCH("five",'Model output'!G116)),ISNUMBER(SEARCH("5",'Model output'!G116))))), "lateral", "central"))</f>
        <v/>
      </c>
      <c r="H117" t="str">
        <f>IF('Model output'!H116="","negative", IF('Model output'!H116=" ", "negative", IF(ISNUMBER(SEARCH("lymph node",'Model output'!H116)),"negative","positive")))</f>
        <v>negative</v>
      </c>
      <c r="I117">
        <f>IF('Model output'!I116="","",IF(ISNUMBER('Model output'!I116),'Model output'!I116,1))</f>
        <v>0</v>
      </c>
      <c r="J117">
        <f>IF('Model output'!J116="","",IF(AND(ISNUMBER('Model output'!J116),'Model output'!J116&lt;=I117),'Model output'!J116,IF(ISNUMBER(SEARCH("0/",'Model output'!J116)),0,1)))</f>
        <v>0</v>
      </c>
      <c r="K117" t="str" cm="1">
        <f t="array" ref="K117">IF(COUNT(FIND({0,1,2,3,4,5,6,7,8,9},'Model output'!K116))&gt;0,'Model output'!K116,"")</f>
        <v/>
      </c>
      <c r="L117" s="8" t="str">
        <f t="shared" si="21"/>
        <v/>
      </c>
      <c r="M117" t="str" cm="1">
        <f t="array" ref="M117">IF(L117="","",IF(ISNUMBER(SEARCH("cm",L117)),MAX(VALUE(SUBSTITUTE(_xlfn.FILTERXML("&lt;t&gt;&lt;s&gt;"&amp;SUBSTITUTE(L117,",","&lt;/s&gt;&lt;s&gt;")&amp;"&lt;/s&gt;&lt;/t&gt;","//s"),"cm",""))),MAX(VALUE(SUBSTITUTE(_xlfn.FILTERXML("&lt;t&gt;&lt;s&gt;"&amp;SUBSTITUTE(L117,",","&lt;/s&gt;&lt;s&gt;")&amp;"&lt;/s&gt;&lt;/t&gt;","//s"),"mm","")))/10))</f>
        <v/>
      </c>
      <c r="N117" t="str">
        <f>IF('Model output'!L116="","",'Model output'!L116)</f>
        <v>Papillary</v>
      </c>
      <c r="O117" t="str">
        <f>IF('Model output'!M116="","",'Model output'!M116)</f>
        <v>classical</v>
      </c>
      <c r="P117" t="str">
        <f>IF('Model output'!N116="","",'Model output'!N116)</f>
        <v>2.1 cm</v>
      </c>
      <c r="Q117" t="str">
        <f t="shared" si="17"/>
        <v>2.1cm</v>
      </c>
      <c r="R117" cm="1">
        <f t="array" ref="R117">IF(Q117="","",IF(ISNUMBER(SEARCH("cm",Q117)),MAX(VALUE(SUBSTITUTE(_xlfn.FILTERXML("&lt;t&gt;&lt;s&gt;"&amp;SUBSTITUTE(Q117,",","&lt;/s&gt;&lt;s&gt;")&amp;"&lt;/s&gt;&lt;/t&gt;","//s"),"cm",""))),IF(ISNUMBER(SEARCH("mm",Q117)), MAX(VALUE(SUBSTITUTE(_xlfn.FILTERXML("&lt;t&gt;&lt;s&gt;"&amp;SUBSTITUTE(Q117,",","&lt;/s&gt;&lt;s&gt;")&amp;"&lt;/s&gt;&lt;/t&gt;","//s"),"mm","")))/10, MAX(VALUE(_xlfn.FILTERXML("&lt;t&gt;&lt;s&gt;"&amp;SUBSTITUTE(Q117,",","&lt;/s&gt;&lt;s&gt;")&amp;"&lt;/s&gt;&lt;/t&gt;","//s"))))))</f>
        <v>2.1</v>
      </c>
      <c r="S117" t="str">
        <f>IF(OR('Model output'!P116="",ISNUMBER(SEARCH("Not identified", 'Model output'!P116)),ISNUMBER(SEARCH("Absent",'Model output'!P116)),AND(ISNUMBER(SEARCH("No",'Model output'!P116)),NOT(ISNUMBER(SEARCH("diagnostic",'Model output'!P116)))),ISNUMBER(SEARCH("Negative",'Model output'!P116))),"negative","positive")</f>
        <v>negative</v>
      </c>
      <c r="T117">
        <f>IF('Model output'!O116="","",'Model output'!O116)</f>
        <v>1</v>
      </c>
      <c r="U117" t="str">
        <f>IF('Model output'!Q116&lt;&gt;"",'Model output'!Q116,IF('Classification result'!S117="positive",IF(ISNUMBER(SEARCH("single",'Model output'!P116)),1,IF(OR(ISNUMBER(SEARCH("&lt;4",'Model output'!P116)),ISNUMBER(SEARCH("&lt; 4",'Model output'!P116)),ISNUMBER(SEARCH("less than 4",'Model output'!P116))),"&lt;4",IF(OR(ISNUMBER(SEARCH("&gt;4",'Model output'!P116)),ISNUMBER(SEARCH("&gt; 4",'Model output'!P116)),ISNUMBER(SEARCH("4 or more",'Model output'!P116))),"&gt;4",""))),""))</f>
        <v/>
      </c>
      <c r="V117" t="str">
        <f>IF(S117="negative","",IF(OR(ISNUMBER(SEARCH("Focal",'Model output'!P116)),'Classification result'!U117&lt;4,ISNUMBER(SEARCH("Focal",'Classification result'!U117)),ISNUMBER(SEARCH("&lt;4",'Classification result'!U117)),ISNUMBER(SEARCH("&lt; 4",'Classification result'!U117))),"minimal", IF(OR(ISNUMBER(SEARCH("Extensive",'Model output'!P116)),ISNUMBER(SEARCH("Extensive",'Classification result'!U117)),ISNUMBER(SEARCH("&gt;4",'Classification result'!U117)),ISNUMBER(SEARCH("&gt; 4",'Classification result'!U117)),ISNUMBER(SEARCH("4 or more",'Classification result'!U117))),"extensive","")))</f>
        <v/>
      </c>
      <c r="W117" t="str">
        <f>IF(OR('Model output'!R116="",ISNUMBER(SEARCH("Not identified", 'Model output'!R116)),ISNUMBER(SEARCH("Absent",'Model output'!R116)),ISNUMBER(SEARCH("No",'Model output'!R116)),ISNUMBER(SEARCH("Negative",'Model output'!R116)),ISNUMBER(SEARCH("None seen",'Model output'!R116)),ISNUMBER(SEARCH("Free",'Model output'!R116)),ISNUMBER(SEARCH("Cannot be assessed",'Model output'!R116))),"negative","positive")</f>
        <v>negative</v>
      </c>
      <c r="X117" s="15" t="str">
        <f>IF('Model output'!S116="","",'Model output'!S116)</f>
        <v>Not identified</v>
      </c>
      <c r="Y117" t="str">
        <f>IF(OR('Model output'!S116="",ISNUMBER(SEARCH("Absent",'Model output'!S116)),ISNUMBER(SEARCH("Not identified",'Model output'!S116)),AND(ISNUMBER(SEARCH("No",'Model output'!S116)),NOT(ISNUMBER(SEARCH("carcinoma",'Model output'!S116)))),ISNUMBER(SEARCH("no extension",'Model output'!S116)),ISNUMBER(SEARCH("negative",'Model output'!S116))),"negative",IF(Z117="positive","gETE", "positive"))</f>
        <v>negative</v>
      </c>
      <c r="Z117" t="str">
        <f>IF(OR('Model output'!S116="",ISNUMBER(SEARCH("Absent",'Model output'!S116)),ISNUMBER(SEARCH("Not identified",'Model output'!S116)),ISNUMBER(SEARCH("No",'Model output'!S116)),ISNUMBER(SEARCH("Minimal",'Model output'!S116)),ISNUMBER(SEARCH("negative",'Model output'!S116))),"negative",IF(OR(ISNUMBER(SEARCH("extensive",X117)),ISNUMBER(SEARCH("skeletal muscle",X117)),ISNUMBER(SEARCH("larynx",X117)),ISNUMBER(SEARCH("trachea",X117)),ISNUMBER(SEARCH("esophagus",X117)),ISNUMBER(SEARCH("recurrent laryngeal nerve",X117))),"positive","negative"))</f>
        <v>negative</v>
      </c>
      <c r="AA117" t="str">
        <f>IF('Model output'!T116="","",IF('Model output'!T116="Not mentioned", "No", "Yes"))</f>
        <v/>
      </c>
      <c r="AB117" t="str">
        <f>IF(AA117&lt;&gt;"Yes","",IF(OR('Model output'!U116="",ISNUMBER(SEARCH("Not identified",'Model output'!U116))),"",'Model output'!U116))</f>
        <v/>
      </c>
      <c r="AC117" s="9" t="str">
        <f>IF(OR('Model output'!V116="", AND(ISERROR(SEARCH("Positive",'Model output'!V116)), ISNUMBER(SEARCH("Negative",'Model output'!V116))), ISNUMBER(SEARCH("Uninvolved",'Model output'!V116)), ISNUMBER(SEARCH("Free",'Model output'!V116)), ISNUMBER(SEARCH("1 mm",'Model output'!V116)), ISNUMBER(SEARCH("1.0 mm",'Model output'!V116)), ISNUMBER(SEARCH("0.01 cm",'Model output'!V116)), ISNUMBER(SEARCH("0.1 CM",'Model output'!V116)), ISNUMBER(SEARCH("less than 0.2 mm",'Model output'!V116)), ISNUMBER(SEARCH("less than 0.5 mm",'Model output'!V116)), ISNUMBER(SEARCH("very close",'Model output'!V116)), ISNUMBER(SEARCH("not involved",'Model output'!V116)), ISNUMBER(SEARCH("no involvement",'Model output'!V116)), ISNUMBER(SEARCH("abut",'Model output'!V116)), AND(ISNUMBER(SEARCH("No",'Model output'!V116)),NOT(ISNUMBER(SEARCH("noted",'Model output'!V116))),NOT(ISNUMBER(SEARCH("carcinoma",'Model output'!V116))))), "negative", "positive")</f>
        <v>negative</v>
      </c>
      <c r="AE117" s="30" t="str" cm="1">
        <f t="array" aca="1" ref="AE117" ca="1">IF(OR(AC117="positive",Z117="positive",AND(OR(ISNUMBER(SEARCH("Follicular carcinoma",N117)),ISNUMBER(SEARCH("Follicular thyroid carcinoma",N117))),V117="extensive"),AND(AND(ISNUMBER(J117),J117&gt;0),AND(ISNUMBER(M117),M117&gt;3)),OR(H117="positive",AH117=1)),"high",IF(OR(ISNUMBER(SEARCH("lateral",G117,1)),ISNUMBER(SEARCH("positive",Y117,1)),ISNUMBER(SEARCH("tall",O117,1)),ISNUMBER(SEARCH("hobnail",O117,1)),ISNUMBER(SEARCH("cribriform",O117,1)),ISNUMBER(SEARCH("diffuse",O117,1)),ISNUMBER(SEARCH("columnar",O117,1)),ISNUMBER(SEARCH("solid",O117,1)),ISNUMBER(SEARCH("tall",N117,1)),ISNUMBER(SEARCH("hobnail",N117,1)),ISNUMBER(SEARCH("cribriform",N117,1)),ISNUMBER(SEARCH("diffuse",N117,1)),ISNUMBER(SEARCH("columnar",N117,1)),ISNUMBER(SEARCH("solid",N117,1)),AND(ISNUMBER(SEARCH("papillary",N117,1)),S117="positive"),AND(ISNUMBER(J117),J117&gt;=5,M117=""),AND(AND(ISNUMBER(J117),J117&gt;=5),AND(ISNUMBER(M117),M117&gt;=1)),AND(ISNUMBER(SERACH("papillary",N117)),OR(Y117="positive",Z117="positive"), ISNUMBER(SEARCH("BRAF",AB117)))),"intermediate","low"))</f>
        <v>low</v>
      </c>
      <c r="AF117" s="31" t="str">
        <f t="shared" si="18"/>
        <v>2</v>
      </c>
      <c r="AG117" s="31" t="str">
        <f t="shared" si="19"/>
        <v>0</v>
      </c>
      <c r="AH117" s="31" t="str">
        <f t="shared" si="22"/>
        <v>0</v>
      </c>
      <c r="AI117" s="36" t="str">
        <f t="shared" si="23"/>
        <v>I</v>
      </c>
      <c r="AJ117" s="30" t="s">
        <v>815</v>
      </c>
      <c r="AK117" s="37" t="s">
        <v>929</v>
      </c>
      <c r="AL117" s="37" t="s">
        <v>930</v>
      </c>
      <c r="AM117" s="37" t="s">
        <v>930</v>
      </c>
      <c r="AN117" s="31" t="s">
        <v>79</v>
      </c>
      <c r="AO117" s="30">
        <f t="shared" ca="1" si="28"/>
        <v>1</v>
      </c>
      <c r="AP117" s="37">
        <f t="shared" si="29"/>
        <v>1</v>
      </c>
      <c r="AQ117" s="37">
        <f t="shared" si="30"/>
        <v>1</v>
      </c>
      <c r="AR117" s="37">
        <f t="shared" si="31"/>
        <v>1</v>
      </c>
      <c r="AS117" s="36">
        <f t="shared" si="20"/>
        <v>1</v>
      </c>
    </row>
    <row r="118" spans="1:45">
      <c r="A118" t="str">
        <f>'Model output'!A117</f>
        <v>TCGA-DJ-A4V2</v>
      </c>
      <c r="B118" s="43">
        <v>38</v>
      </c>
      <c r="C118" s="1" t="str">
        <f>IF(OR(ISNUMBER(SEARCH("0",'Model output'!D117)), ISNUMBER(SEARCH("1",'Model output'!D117)), ISNUMBER(SEARCH("1a",'Model output'!D117)), ISNUMBER(SEARCH("1b",'Model output'!D117)), ISNUMBER(SEARCH("2",'Model output'!D117)), ISNUMBER(SEARCH("3",'Model output'!D117)), ISNUMBER(SEARCH("4a",'Model output'!D117)), ISNUMBER(SEARCH("4b",'Model output'!D117))), IF(ISNUMBER(SEARCH("pT",'Model output'!D117)),IF(OR(ISNUMBER(SEARCH("a",'Model output'!D117)),ISNUMBER(SEARCH("b",'Model output'!D117))),MID(SUBSTITUTE('Model output'!D117," ",""),SEARCH("pT",'Model output'!D117)+2,2),MID(SUBSTITUTE('Model output'!D117," ",""),SEARCH("pT",'Model output'!D117)+2,1)),IF(ISNUMBER(SEARCH("T",'Model output'!D117)),IF(OR(ISNUMBER(SEARCH("a",'Model output'!D117)),ISNUMBER(SEARCH("b",'Model output'!D117))),MID(SUBSTITUTE('Model output'!D117," ",""),SEARCH("T",'Model output'!D117)+1,2),MID(SUBSTITUTE('Model output'!D117," ",""),SEARCH("T",'Model output'!D117)+1,1)),SUBSTITUTE('Model output'!D117," ",""))),"")</f>
        <v>2</v>
      </c>
      <c r="D118" s="1" t="str">
        <f>IF(ISNUMBER(SEARCH("lymph node",'Model output'!E117)),"1", IF(AND('Model output'!E117&lt;&gt;"",ISNUMBER('Model output'!E117),'Model output'!E117&gt;0),"1",IF(OR(ISNUMBER(SEARCH("0",'Model output'!E117)), ISNUMBER(SEARCH("1",'Model output'!E117)), ISNUMBER(SEARCH("1a",'Model output'!E117)), ISNUMBER(SEARCH("1b",'Model output'!E117)), ISNUMBER(SEARCH("X",'Model output'!E117))), IF(ISNUMBER(SEARCH("pN",'Model output'!E117)),IF(OR(ISNUMBER(SEARCH("a",'Model output'!E117)),ISNUMBER(SEARCH("b",'Model output'!E117))),MID(SUBSTITUTE('Model output'!E117," ",""),SEARCH("pN",'Model output'!E117)+2,2),MID(SUBSTITUTE('Model output'!E117," ",""),SEARCH("pN",'Model output'!E117)+2,1)),IF(ISNUMBER(SEARCH("N",'Model output'!E117)),IF(OR(ISNUMBER(SEARCH("a",'Model output'!E117)),ISNUMBER(SEARCH("b",'Model output'!E117))),MID(SUBSTITUTE('Model output'!E117," ",""),SEARCH("N",'Model output'!E117)+1,2),MID(SUBSTITUTE('Model output'!E117," ",""),SEARCH("N",'Model output'!E117)+1,1)),SUBSTITUTE('Model output'!E117," ",""))),"")))</f>
        <v>0</v>
      </c>
      <c r="E118" s="1" t="str">
        <f>IF(OR(ISNUMBER(SEARCH("Not applicable",'Model output'!F117)), ISNUMBER(SEARCH("N/A",'Model output'!F117))),"0",IF(OR(ISNUMBER(SEARCH("0",'Model output'!F117)), ISNUMBER(SEARCH("1",'Model output'!F117)), ISNUMBER(SEARCH("X",'Model output'!F117))), IF(ISNUMBER(SEARCH("pM",'Model output'!F117)),MID(SUBSTITUTE('Model output'!F117," ",""),SEARCH("pM",'Model output'!F117)+2,1),IF(ISNUMBER(SEARCH("M",'Model output'!F117)),MID(SUBSTITUTE('Model output'!F117," ",""),SEARCH("M",'Model output'!F117)+1,1),SUBSTITUTE('Model output'!F117," ",""))),""))</f>
        <v/>
      </c>
      <c r="F118" t="str">
        <f t="shared" si="16"/>
        <v>negative</v>
      </c>
      <c r="G118" t="str">
        <f>IF(OR('Model output'!G117="",AND(ISNUMBER('Model output'!J117),'Model output'!J117&lt;1)),"",IF(OR(ISNUMBER(SEARCH("lateral",'Model output'!G117)),ISNUMBER(SEARCH("cervical",'Model output'!G117)),ISNUMBER(SEARCH("jugular",'Model output'!G117)),ISNUMBER(SEARCH("left neck",'Model output'!G117)),ISNUMBER(SEARCH("left anterior neck",'Model output'!G117)),ISNUMBER(SEARCH("left posterior neck",'Model output'!G117)),ISNUMBER(SEARCH("right neck",'Model output'!G117)),ISNUMBER(SEARCH("right anterior neck",'Model output'!G117)),ISNUMBER(SEARCH("right posterior neck",'Model output'!G117)),AND(ISNUMBER(SEARCH("level",'Model output'!G117)),OR(,ISNUMBER(SEARCH("II",'Model output'!G117)),ISNUMBER(SEARCH("two",'Model output'!G117)),ISNUMBER(SEARCH("2",'Model output'!G117)),ISNUMBER(SEARCH("III",'Model output'!G117)),ISNUMBER(SEARCH("three",'Model output'!G117)),ISNUMBER(SEARCH("3",'Model output'!G117)),ISNUMBER(SEARCH("IV",'Model output'!G117)),ISNUMBER(SEARCH("four",'Model output'!G117)),ISNUMBER(SEARCH("4",'Model output'!G117)),AND(ISNUMBER(SEARCH("V ",'Model output'!G117)),NOT(ISNUMBER(SEARCH("VI",'Model output'!G117)))),ISNUMBER(SEARCH("five",'Model output'!G117)),ISNUMBER(SEARCH("5",'Model output'!G117))))), "lateral", "central"))</f>
        <v/>
      </c>
      <c r="H118" t="str">
        <f>IF('Model output'!H117="","negative", IF('Model output'!H117=" ", "negative", IF(ISNUMBER(SEARCH("lymph node",'Model output'!H117)),"negative","positive")))</f>
        <v>negative</v>
      </c>
      <c r="I118">
        <f>IF('Model output'!I117="","",IF(ISNUMBER('Model output'!I117),'Model output'!I117,1))</f>
        <v>1</v>
      </c>
      <c r="J118">
        <f>IF('Model output'!J117="","",IF(AND(ISNUMBER('Model output'!J117),'Model output'!J117&lt;=I118),'Model output'!J117,IF(ISNUMBER(SEARCH("0/",'Model output'!J117)),0,1)))</f>
        <v>0</v>
      </c>
      <c r="K118" t="str" cm="1">
        <f t="array" ref="K118">IF(COUNT(FIND({0,1,2,3,4,5,6,7,8,9},'Model output'!K117))&gt;0,'Model output'!K117,"")</f>
        <v/>
      </c>
      <c r="L118" s="8" t="str">
        <f t="shared" si="21"/>
        <v/>
      </c>
      <c r="M118" t="str" cm="1">
        <f t="array" ref="M118">IF(L118="","",IF(ISNUMBER(SEARCH("cm",L118)),MAX(VALUE(SUBSTITUTE(_xlfn.FILTERXML("&lt;t&gt;&lt;s&gt;"&amp;SUBSTITUTE(L118,",","&lt;/s&gt;&lt;s&gt;")&amp;"&lt;/s&gt;&lt;/t&gt;","//s"),"cm",""))),MAX(VALUE(SUBSTITUTE(_xlfn.FILTERXML("&lt;t&gt;&lt;s&gt;"&amp;SUBSTITUTE(L118,",","&lt;/s&gt;&lt;s&gt;")&amp;"&lt;/s&gt;&lt;/t&gt;","//s"),"mm","")))/10))</f>
        <v/>
      </c>
      <c r="N118" t="str">
        <f>IF('Model output'!L117="","",'Model output'!L117)</f>
        <v>Papillary</v>
      </c>
      <c r="O118" t="str">
        <f>IF('Model output'!M117="","",'Model output'!M117)</f>
        <v>classical</v>
      </c>
      <c r="P118" t="str">
        <f>IF('Model output'!N117="","",'Model output'!N117)</f>
        <v>3.0 cm</v>
      </c>
      <c r="Q118" t="str">
        <f t="shared" si="17"/>
        <v>3.0cm</v>
      </c>
      <c r="R118" cm="1">
        <f t="array" ref="R118">IF(Q118="","",IF(ISNUMBER(SEARCH("cm",Q118)),MAX(VALUE(SUBSTITUTE(_xlfn.FILTERXML("&lt;t&gt;&lt;s&gt;"&amp;SUBSTITUTE(Q118,",","&lt;/s&gt;&lt;s&gt;")&amp;"&lt;/s&gt;&lt;/t&gt;","//s"),"cm",""))),IF(ISNUMBER(SEARCH("mm",Q118)), MAX(VALUE(SUBSTITUTE(_xlfn.FILTERXML("&lt;t&gt;&lt;s&gt;"&amp;SUBSTITUTE(Q118,",","&lt;/s&gt;&lt;s&gt;")&amp;"&lt;/s&gt;&lt;/t&gt;","//s"),"mm","")))/10, MAX(VALUE(_xlfn.FILTERXML("&lt;t&gt;&lt;s&gt;"&amp;SUBSTITUTE(Q118,",","&lt;/s&gt;&lt;s&gt;")&amp;"&lt;/s&gt;&lt;/t&gt;","//s"))))))</f>
        <v>3</v>
      </c>
      <c r="S118" t="str">
        <f>IF(OR('Model output'!P117="",ISNUMBER(SEARCH("Not identified", 'Model output'!P117)),ISNUMBER(SEARCH("Absent",'Model output'!P117)),AND(ISNUMBER(SEARCH("No",'Model output'!P117)),NOT(ISNUMBER(SEARCH("diagnostic",'Model output'!P117)))),ISNUMBER(SEARCH("Negative",'Model output'!P117))),"negative","positive")</f>
        <v>negative</v>
      </c>
      <c r="T118">
        <f>IF('Model output'!O117="","",'Model output'!O117)</f>
        <v>1</v>
      </c>
      <c r="U118" t="str">
        <f>IF('Model output'!Q117&lt;&gt;"",'Model output'!Q117,IF('Classification result'!S118="positive",IF(ISNUMBER(SEARCH("single",'Model output'!P117)),1,IF(OR(ISNUMBER(SEARCH("&lt;4",'Model output'!P117)),ISNUMBER(SEARCH("&lt; 4",'Model output'!P117)),ISNUMBER(SEARCH("less than 4",'Model output'!P117))),"&lt;4",IF(OR(ISNUMBER(SEARCH("&gt;4",'Model output'!P117)),ISNUMBER(SEARCH("&gt; 4",'Model output'!P117)),ISNUMBER(SEARCH("4 or more",'Model output'!P117))),"&gt;4",""))),""))</f>
        <v/>
      </c>
      <c r="V118" t="str">
        <f>IF(S118="negative","",IF(OR(ISNUMBER(SEARCH("Focal",'Model output'!P117)),'Classification result'!U118&lt;4,ISNUMBER(SEARCH("Focal",'Classification result'!U118)),ISNUMBER(SEARCH("&lt;4",'Classification result'!U118)),ISNUMBER(SEARCH("&lt; 4",'Classification result'!U118))),"minimal", IF(OR(ISNUMBER(SEARCH("Extensive",'Model output'!P117)),ISNUMBER(SEARCH("Extensive",'Classification result'!U118)),ISNUMBER(SEARCH("&gt;4",'Classification result'!U118)),ISNUMBER(SEARCH("&gt; 4",'Classification result'!U118)),ISNUMBER(SEARCH("4 or more",'Classification result'!U118))),"extensive","")))</f>
        <v/>
      </c>
      <c r="W118" t="str">
        <f>IF(OR('Model output'!R117="",ISNUMBER(SEARCH("Not identified", 'Model output'!R117)),ISNUMBER(SEARCH("Absent",'Model output'!R117)),ISNUMBER(SEARCH("No",'Model output'!R117)),ISNUMBER(SEARCH("Negative",'Model output'!R117)),ISNUMBER(SEARCH("None seen",'Model output'!R117)),ISNUMBER(SEARCH("Free",'Model output'!R117)),ISNUMBER(SEARCH("Cannot be assessed",'Model output'!R117))),"negative","positive")</f>
        <v>negative</v>
      </c>
      <c r="X118" s="15" t="str">
        <f>IF('Model output'!S117="","",'Model output'!S117)</f>
        <v>Not identified</v>
      </c>
      <c r="Y118" t="str">
        <f>IF(OR('Model output'!S117="",ISNUMBER(SEARCH("Absent",'Model output'!S117)),ISNUMBER(SEARCH("Not identified",'Model output'!S117)),AND(ISNUMBER(SEARCH("No",'Model output'!S117)),NOT(ISNUMBER(SEARCH("carcinoma",'Model output'!S117)))),ISNUMBER(SEARCH("no extension",'Model output'!S117)),ISNUMBER(SEARCH("negative",'Model output'!S117))),"negative",IF(Z118="positive","gETE", "positive"))</f>
        <v>negative</v>
      </c>
      <c r="Z118" t="str">
        <f>IF(OR('Model output'!S117="",ISNUMBER(SEARCH("Absent",'Model output'!S117)),ISNUMBER(SEARCH("Not identified",'Model output'!S117)),ISNUMBER(SEARCH("No",'Model output'!S117)),ISNUMBER(SEARCH("Minimal",'Model output'!S117)),ISNUMBER(SEARCH("negative",'Model output'!S117))),"negative",IF(OR(ISNUMBER(SEARCH("extensive",X118)),ISNUMBER(SEARCH("skeletal muscle",X118)),ISNUMBER(SEARCH("larynx",X118)),ISNUMBER(SEARCH("trachea",X118)),ISNUMBER(SEARCH("esophagus",X118)),ISNUMBER(SEARCH("recurrent laryngeal nerve",X118))),"positive","negative"))</f>
        <v>negative</v>
      </c>
      <c r="AA118" t="str">
        <f>IF('Model output'!T117="","",IF('Model output'!T117="Not mentioned", "No", "Yes"))</f>
        <v/>
      </c>
      <c r="AB118" t="str">
        <f>IF(AA118&lt;&gt;"Yes","",IF(OR('Model output'!U117="",ISNUMBER(SEARCH("Not identified",'Model output'!U117))),"",'Model output'!U117))</f>
        <v/>
      </c>
      <c r="AC118" s="9" t="str">
        <f>IF(OR('Model output'!V117="", AND(ISERROR(SEARCH("Positive",'Model output'!V117)), ISNUMBER(SEARCH("Negative",'Model output'!V117))), ISNUMBER(SEARCH("Uninvolved",'Model output'!V117)), ISNUMBER(SEARCH("Free",'Model output'!V117)), ISNUMBER(SEARCH("1 mm",'Model output'!V117)), ISNUMBER(SEARCH("1.0 mm",'Model output'!V117)), ISNUMBER(SEARCH("0.01 cm",'Model output'!V117)), ISNUMBER(SEARCH("0.1 CM",'Model output'!V117)), ISNUMBER(SEARCH("less than 0.2 mm",'Model output'!V117)), ISNUMBER(SEARCH("less than 0.5 mm",'Model output'!V117)), ISNUMBER(SEARCH("very close",'Model output'!V117)), ISNUMBER(SEARCH("not involved",'Model output'!V117)), ISNUMBER(SEARCH("no involvement",'Model output'!V117)), ISNUMBER(SEARCH("abut",'Model output'!V117)), AND(ISNUMBER(SEARCH("No",'Model output'!V117)),NOT(ISNUMBER(SEARCH("noted",'Model output'!V117))),NOT(ISNUMBER(SEARCH("carcinoma",'Model output'!V117))))), "negative", "positive")</f>
        <v>negative</v>
      </c>
      <c r="AE118" s="30" t="str" cm="1">
        <f t="array" aca="1" ref="AE118" ca="1">IF(OR(AC118="positive",Z118="positive",AND(OR(ISNUMBER(SEARCH("Follicular carcinoma",N118)),ISNUMBER(SEARCH("Follicular thyroid carcinoma",N118))),V118="extensive"),AND(AND(ISNUMBER(J118),J118&gt;0),AND(ISNUMBER(M118),M118&gt;3)),OR(H118="positive",AH118=1)),"high",IF(OR(ISNUMBER(SEARCH("lateral",G118,1)),ISNUMBER(SEARCH("positive",Y118,1)),ISNUMBER(SEARCH("tall",O118,1)),ISNUMBER(SEARCH("hobnail",O118,1)),ISNUMBER(SEARCH("cribriform",O118,1)),ISNUMBER(SEARCH("diffuse",O118,1)),ISNUMBER(SEARCH("columnar",O118,1)),ISNUMBER(SEARCH("solid",O118,1)),ISNUMBER(SEARCH("tall",N118,1)),ISNUMBER(SEARCH("hobnail",N118,1)),ISNUMBER(SEARCH("cribriform",N118,1)),ISNUMBER(SEARCH("diffuse",N118,1)),ISNUMBER(SEARCH("columnar",N118,1)),ISNUMBER(SEARCH("solid",N118,1)),AND(ISNUMBER(SEARCH("papillary",N118,1)),S118="positive"),AND(ISNUMBER(J118),J118&gt;=5,M118=""),AND(AND(ISNUMBER(J118),J118&gt;=5),AND(ISNUMBER(M118),M118&gt;=1)),AND(ISNUMBER(SERACH("papillary",N118)),OR(Y118="positive",Z118="positive"), ISNUMBER(SEARCH("BRAF",AB118)))),"intermediate","low"))</f>
        <v>low</v>
      </c>
      <c r="AF118" s="31" t="str">
        <f t="shared" si="18"/>
        <v>2</v>
      </c>
      <c r="AG118" s="31" t="str">
        <f t="shared" si="19"/>
        <v>0</v>
      </c>
      <c r="AH118" s="31" t="str">
        <f t="shared" si="22"/>
        <v>0</v>
      </c>
      <c r="AI118" s="36" t="str">
        <f t="shared" si="23"/>
        <v>I</v>
      </c>
      <c r="AJ118" s="30" t="s">
        <v>815</v>
      </c>
      <c r="AK118" s="37" t="s">
        <v>929</v>
      </c>
      <c r="AL118" s="37" t="s">
        <v>927</v>
      </c>
      <c r="AM118" s="37" t="s">
        <v>930</v>
      </c>
      <c r="AN118" s="31" t="s">
        <v>79</v>
      </c>
      <c r="AO118" s="30">
        <f t="shared" ca="1" si="28"/>
        <v>1</v>
      </c>
      <c r="AP118" s="37">
        <f t="shared" si="29"/>
        <v>1</v>
      </c>
      <c r="AQ118" s="37">
        <f t="shared" si="30"/>
        <v>1</v>
      </c>
      <c r="AR118" s="37">
        <f t="shared" si="31"/>
        <v>1</v>
      </c>
      <c r="AS118" s="36">
        <f t="shared" si="20"/>
        <v>1</v>
      </c>
    </row>
    <row r="119" spans="1:45">
      <c r="A119" t="str">
        <f>'Model output'!A118</f>
        <v>TCGA-DJ-A4V4</v>
      </c>
      <c r="B119" s="43">
        <v>48</v>
      </c>
      <c r="C119" s="1" t="str">
        <f>IF(OR(ISNUMBER(SEARCH("0",'Model output'!D118)), ISNUMBER(SEARCH("1",'Model output'!D118)), ISNUMBER(SEARCH("1a",'Model output'!D118)), ISNUMBER(SEARCH("1b",'Model output'!D118)), ISNUMBER(SEARCH("2",'Model output'!D118)), ISNUMBER(SEARCH("3",'Model output'!D118)), ISNUMBER(SEARCH("4a",'Model output'!D118)), ISNUMBER(SEARCH("4b",'Model output'!D118))), IF(ISNUMBER(SEARCH("pT",'Model output'!D118)),IF(OR(ISNUMBER(SEARCH("a",'Model output'!D118)),ISNUMBER(SEARCH("b",'Model output'!D118))),MID(SUBSTITUTE('Model output'!D118," ",""),SEARCH("pT",'Model output'!D118)+2,2),MID(SUBSTITUTE('Model output'!D118," ",""),SEARCH("pT",'Model output'!D118)+2,1)),IF(ISNUMBER(SEARCH("T",'Model output'!D118)),IF(OR(ISNUMBER(SEARCH("a",'Model output'!D118)),ISNUMBER(SEARCH("b",'Model output'!D118))),MID(SUBSTITUTE('Model output'!D118," ",""),SEARCH("T",'Model output'!D118)+1,2),MID(SUBSTITUTE('Model output'!D118," ",""),SEARCH("T",'Model output'!D118)+1,1)),SUBSTITUTE('Model output'!D118," ",""))),"")</f>
        <v/>
      </c>
      <c r="D119" s="1" t="str">
        <f>IF(ISNUMBER(SEARCH("lymph node",'Model output'!E118)),"1", IF(AND('Model output'!E118&lt;&gt;"",ISNUMBER('Model output'!E118),'Model output'!E118&gt;0),"1",IF(OR(ISNUMBER(SEARCH("0",'Model output'!E118)), ISNUMBER(SEARCH("1",'Model output'!E118)), ISNUMBER(SEARCH("1a",'Model output'!E118)), ISNUMBER(SEARCH("1b",'Model output'!E118)), ISNUMBER(SEARCH("X",'Model output'!E118))), IF(ISNUMBER(SEARCH("pN",'Model output'!E118)),IF(OR(ISNUMBER(SEARCH("a",'Model output'!E118)),ISNUMBER(SEARCH("b",'Model output'!E118))),MID(SUBSTITUTE('Model output'!E118," ",""),SEARCH("pN",'Model output'!E118)+2,2),MID(SUBSTITUTE('Model output'!E118," ",""),SEARCH("pN",'Model output'!E118)+2,1)),IF(ISNUMBER(SEARCH("N",'Model output'!E118)),IF(OR(ISNUMBER(SEARCH("a",'Model output'!E118)),ISNUMBER(SEARCH("b",'Model output'!E118))),MID(SUBSTITUTE('Model output'!E118," ",""),SEARCH("N",'Model output'!E118)+1,2),MID(SUBSTITUTE('Model output'!E118," ",""),SEARCH("N",'Model output'!E118)+1,1)),SUBSTITUTE('Model output'!E118," ",""))),"")))</f>
        <v/>
      </c>
      <c r="E119" s="1" t="str">
        <f>IF(OR(ISNUMBER(SEARCH("Not applicable",'Model output'!F118)), ISNUMBER(SEARCH("N/A",'Model output'!F118))),"0",IF(OR(ISNUMBER(SEARCH("0",'Model output'!F118)), ISNUMBER(SEARCH("1",'Model output'!F118)), ISNUMBER(SEARCH("X",'Model output'!F118))), IF(ISNUMBER(SEARCH("pM",'Model output'!F118)),MID(SUBSTITUTE('Model output'!F118," ",""),SEARCH("pM",'Model output'!F118)+2,1),IF(ISNUMBER(SEARCH("M",'Model output'!F118)),MID(SUBSTITUTE('Model output'!F118," ",""),SEARCH("M",'Model output'!F118)+1,1),SUBSTITUTE('Model output'!F118," ",""))),""))</f>
        <v/>
      </c>
      <c r="F119" t="str">
        <f t="shared" si="16"/>
        <v>negative</v>
      </c>
      <c r="G119" t="str">
        <f>IF(OR('Model output'!G118="",AND(ISNUMBER('Model output'!J118),'Model output'!J118&lt;1)),"",IF(OR(ISNUMBER(SEARCH("lateral",'Model output'!G118)),ISNUMBER(SEARCH("cervical",'Model output'!G118)),ISNUMBER(SEARCH("jugular",'Model output'!G118)),ISNUMBER(SEARCH("left neck",'Model output'!G118)),ISNUMBER(SEARCH("left anterior neck",'Model output'!G118)),ISNUMBER(SEARCH("left posterior neck",'Model output'!G118)),ISNUMBER(SEARCH("right neck",'Model output'!G118)),ISNUMBER(SEARCH("right anterior neck",'Model output'!G118)),ISNUMBER(SEARCH("right posterior neck",'Model output'!G118)),AND(ISNUMBER(SEARCH("level",'Model output'!G118)),OR(,ISNUMBER(SEARCH("II",'Model output'!G118)),ISNUMBER(SEARCH("two",'Model output'!G118)),ISNUMBER(SEARCH("2",'Model output'!G118)),ISNUMBER(SEARCH("III",'Model output'!G118)),ISNUMBER(SEARCH("three",'Model output'!G118)),ISNUMBER(SEARCH("3",'Model output'!G118)),ISNUMBER(SEARCH("IV",'Model output'!G118)),ISNUMBER(SEARCH("four",'Model output'!G118)),ISNUMBER(SEARCH("4",'Model output'!G118)),AND(ISNUMBER(SEARCH("V ",'Model output'!G118)),NOT(ISNUMBER(SEARCH("VI",'Model output'!G118)))),ISNUMBER(SEARCH("five",'Model output'!G118)),ISNUMBER(SEARCH("5",'Model output'!G118))))), "lateral", "central"))</f>
        <v/>
      </c>
      <c r="H119" t="str">
        <f>IF('Model output'!H118="","negative", IF('Model output'!H118=" ", "negative", IF(ISNUMBER(SEARCH("lymph node",'Model output'!H118)),"negative","positive")))</f>
        <v>negative</v>
      </c>
      <c r="I119">
        <f>IF('Model output'!I118="","",IF(ISNUMBER('Model output'!I118),'Model output'!I118,1))</f>
        <v>4</v>
      </c>
      <c r="J119">
        <f>IF('Model output'!J118="","",IF(AND(ISNUMBER('Model output'!J118),'Model output'!J118&lt;=I119),'Model output'!J118,IF(ISNUMBER(SEARCH("0/",'Model output'!J118)),0,1)))</f>
        <v>0</v>
      </c>
      <c r="K119" t="str" cm="1">
        <f t="array" ref="K119">IF(COUNT(FIND({0,1,2,3,4,5,6,7,8,9},'Model output'!K118))&gt;0,'Model output'!K118,"")</f>
        <v/>
      </c>
      <c r="L119" s="8" t="str">
        <f t="shared" si="21"/>
        <v/>
      </c>
      <c r="M119" t="str" cm="1">
        <f t="array" ref="M119">IF(L119="","",IF(ISNUMBER(SEARCH("cm",L119)),MAX(VALUE(SUBSTITUTE(_xlfn.FILTERXML("&lt;t&gt;&lt;s&gt;"&amp;SUBSTITUTE(L119,",","&lt;/s&gt;&lt;s&gt;")&amp;"&lt;/s&gt;&lt;/t&gt;","//s"),"cm",""))),MAX(VALUE(SUBSTITUTE(_xlfn.FILTERXML("&lt;t&gt;&lt;s&gt;"&amp;SUBSTITUTE(L119,",","&lt;/s&gt;&lt;s&gt;")&amp;"&lt;/s&gt;&lt;/t&gt;","//s"),"mm","")))/10))</f>
        <v/>
      </c>
      <c r="N119" t="str">
        <f>IF('Model output'!L118="","",'Model output'!L118)</f>
        <v>Papillary</v>
      </c>
      <c r="O119" t="str">
        <f>IF('Model output'!M118="","",'Model output'!M118)</f>
        <v>microcarcinoma</v>
      </c>
      <c r="P119" t="str">
        <f>IF('Model output'!N118="","",'Model output'!N118)</f>
        <v>0.9 cm</v>
      </c>
      <c r="Q119" t="str">
        <f t="shared" si="17"/>
        <v>0.9cm</v>
      </c>
      <c r="R119" cm="1">
        <f t="array" ref="R119">IF(Q119="","",IF(ISNUMBER(SEARCH("cm",Q119)),MAX(VALUE(SUBSTITUTE(_xlfn.FILTERXML("&lt;t&gt;&lt;s&gt;"&amp;SUBSTITUTE(Q119,",","&lt;/s&gt;&lt;s&gt;")&amp;"&lt;/s&gt;&lt;/t&gt;","//s"),"cm",""))),IF(ISNUMBER(SEARCH("mm",Q119)), MAX(VALUE(SUBSTITUTE(_xlfn.FILTERXML("&lt;t&gt;&lt;s&gt;"&amp;SUBSTITUTE(Q119,",","&lt;/s&gt;&lt;s&gt;")&amp;"&lt;/s&gt;&lt;/t&gt;","//s"),"mm","")))/10, MAX(VALUE(_xlfn.FILTERXML("&lt;t&gt;&lt;s&gt;"&amp;SUBSTITUTE(Q119,",","&lt;/s&gt;&lt;s&gt;")&amp;"&lt;/s&gt;&lt;/t&gt;","//s"))))))</f>
        <v>0.9</v>
      </c>
      <c r="S119" t="str">
        <f>IF(OR('Model output'!P118="",ISNUMBER(SEARCH("Not identified", 'Model output'!P118)),ISNUMBER(SEARCH("Absent",'Model output'!P118)),AND(ISNUMBER(SEARCH("No",'Model output'!P118)),NOT(ISNUMBER(SEARCH("diagnostic",'Model output'!P118)))),ISNUMBER(SEARCH("Negative",'Model output'!P118))),"negative","positive")</f>
        <v>negative</v>
      </c>
      <c r="T119">
        <f>IF('Model output'!O118="","",'Model output'!O118)</f>
        <v>3</v>
      </c>
      <c r="U119" t="str">
        <f>IF('Model output'!Q118&lt;&gt;"",'Model output'!Q118,IF('Classification result'!S119="positive",IF(ISNUMBER(SEARCH("single",'Model output'!P118)),1,IF(OR(ISNUMBER(SEARCH("&lt;4",'Model output'!P118)),ISNUMBER(SEARCH("&lt; 4",'Model output'!P118)),ISNUMBER(SEARCH("less than 4",'Model output'!P118))),"&lt;4",IF(OR(ISNUMBER(SEARCH("&gt;4",'Model output'!P118)),ISNUMBER(SEARCH("&gt; 4",'Model output'!P118)),ISNUMBER(SEARCH("4 or more",'Model output'!P118))),"&gt;4",""))),""))</f>
        <v/>
      </c>
      <c r="V119" t="str">
        <f>IF(S119="negative","",IF(OR(ISNUMBER(SEARCH("Focal",'Model output'!P118)),'Classification result'!U119&lt;4,ISNUMBER(SEARCH("Focal",'Classification result'!U119)),ISNUMBER(SEARCH("&lt;4",'Classification result'!U119)),ISNUMBER(SEARCH("&lt; 4",'Classification result'!U119))),"minimal", IF(OR(ISNUMBER(SEARCH("Extensive",'Model output'!P118)),ISNUMBER(SEARCH("Extensive",'Classification result'!U119)),ISNUMBER(SEARCH("&gt;4",'Classification result'!U119)),ISNUMBER(SEARCH("&gt; 4",'Classification result'!U119)),ISNUMBER(SEARCH("4 or more",'Classification result'!U119))),"extensive","")))</f>
        <v/>
      </c>
      <c r="W119" t="str">
        <f>IF(OR('Model output'!R118="",ISNUMBER(SEARCH("Not identified", 'Model output'!R118)),ISNUMBER(SEARCH("Absent",'Model output'!R118)),ISNUMBER(SEARCH("No",'Model output'!R118)),ISNUMBER(SEARCH("Negative",'Model output'!R118)),ISNUMBER(SEARCH("None seen",'Model output'!R118)),ISNUMBER(SEARCH("Free",'Model output'!R118)),ISNUMBER(SEARCH("Cannot be assessed",'Model output'!R118))),"negative","positive")</f>
        <v>negative</v>
      </c>
      <c r="X119" s="15" t="str">
        <f>IF('Model output'!S118="","",'Model output'!S118)</f>
        <v>Not identified</v>
      </c>
      <c r="Y119" t="str">
        <f>IF(OR('Model output'!S118="",ISNUMBER(SEARCH("Absent",'Model output'!S118)),ISNUMBER(SEARCH("Not identified",'Model output'!S118)),AND(ISNUMBER(SEARCH("No",'Model output'!S118)),NOT(ISNUMBER(SEARCH("carcinoma",'Model output'!S118)))),ISNUMBER(SEARCH("no extension",'Model output'!S118)),ISNUMBER(SEARCH("negative",'Model output'!S118))),"negative",IF(Z119="positive","gETE", "positive"))</f>
        <v>negative</v>
      </c>
      <c r="Z119" t="str">
        <f>IF(OR('Model output'!S118="",ISNUMBER(SEARCH("Absent",'Model output'!S118)),ISNUMBER(SEARCH("Not identified",'Model output'!S118)),ISNUMBER(SEARCH("No",'Model output'!S118)),ISNUMBER(SEARCH("Minimal",'Model output'!S118)),ISNUMBER(SEARCH("negative",'Model output'!S118))),"negative",IF(OR(ISNUMBER(SEARCH("extensive",X119)),ISNUMBER(SEARCH("skeletal muscle",X119)),ISNUMBER(SEARCH("larynx",X119)),ISNUMBER(SEARCH("trachea",X119)),ISNUMBER(SEARCH("esophagus",X119)),ISNUMBER(SEARCH("recurrent laryngeal nerve",X119))),"positive","negative"))</f>
        <v>negative</v>
      </c>
      <c r="AA119" t="str">
        <f>IF('Model output'!T118="","",IF('Model output'!T118="Not mentioned", "No", "Yes"))</f>
        <v/>
      </c>
      <c r="AB119" t="str">
        <f>IF(AA119&lt;&gt;"Yes","",IF(OR('Model output'!U118="",ISNUMBER(SEARCH("Not identified",'Model output'!U118))),"",'Model output'!U118))</f>
        <v/>
      </c>
      <c r="AC119" s="9" t="str">
        <f>IF(OR('Model output'!V118="", AND(ISERROR(SEARCH("Positive",'Model output'!V118)), ISNUMBER(SEARCH("Negative",'Model output'!V118))), ISNUMBER(SEARCH("Uninvolved",'Model output'!V118)), ISNUMBER(SEARCH("Free",'Model output'!V118)), ISNUMBER(SEARCH("1 mm",'Model output'!V118)), ISNUMBER(SEARCH("1.0 mm",'Model output'!V118)), ISNUMBER(SEARCH("0.01 cm",'Model output'!V118)), ISNUMBER(SEARCH("0.1 CM",'Model output'!V118)), ISNUMBER(SEARCH("less than 0.2 mm",'Model output'!V118)), ISNUMBER(SEARCH("less than 0.5 mm",'Model output'!V118)), ISNUMBER(SEARCH("very close",'Model output'!V118)), ISNUMBER(SEARCH("not involved",'Model output'!V118)), ISNUMBER(SEARCH("no involvement",'Model output'!V118)), ISNUMBER(SEARCH("abut",'Model output'!V118)), AND(ISNUMBER(SEARCH("No",'Model output'!V118)),NOT(ISNUMBER(SEARCH("noted",'Model output'!V118))),NOT(ISNUMBER(SEARCH("carcinoma",'Model output'!V118))))), "negative", "positive")</f>
        <v>negative</v>
      </c>
      <c r="AE119" s="30" t="str" cm="1">
        <f t="array" aca="1" ref="AE119" ca="1">IF(OR(AC119="positive",Z119="positive",AND(OR(ISNUMBER(SEARCH("Follicular carcinoma",N119)),ISNUMBER(SEARCH("Follicular thyroid carcinoma",N119))),V119="extensive"),AND(AND(ISNUMBER(J119),J119&gt;0),AND(ISNUMBER(M119),M119&gt;3)),OR(H119="positive",AH119=1)),"high",IF(OR(ISNUMBER(SEARCH("lateral",G119,1)),ISNUMBER(SEARCH("positive",Y119,1)),ISNUMBER(SEARCH("tall",O119,1)),ISNUMBER(SEARCH("hobnail",O119,1)),ISNUMBER(SEARCH("cribriform",O119,1)),ISNUMBER(SEARCH("diffuse",O119,1)),ISNUMBER(SEARCH("columnar",O119,1)),ISNUMBER(SEARCH("solid",O119,1)),ISNUMBER(SEARCH("tall",N119,1)),ISNUMBER(SEARCH("hobnail",N119,1)),ISNUMBER(SEARCH("cribriform",N119,1)),ISNUMBER(SEARCH("diffuse",N119,1)),ISNUMBER(SEARCH("columnar",N119,1)),ISNUMBER(SEARCH("solid",N119,1)),AND(ISNUMBER(SEARCH("papillary",N119,1)),S119="positive"),AND(ISNUMBER(J119),J119&gt;=5,M119=""),AND(AND(ISNUMBER(J119),J119&gt;=5),AND(ISNUMBER(M119),M119&gt;=1)),AND(ISNUMBER(SERACH("papillary",N119)),OR(Y119="positive",Z119="positive"), ISNUMBER(SEARCH("BRAF",AB119)))),"intermediate","low"))</f>
        <v>low</v>
      </c>
      <c r="AF119" s="31" t="str">
        <f t="shared" si="18"/>
        <v>1a</v>
      </c>
      <c r="AG119" s="31" t="str">
        <f t="shared" si="19"/>
        <v>0</v>
      </c>
      <c r="AH119" s="31" t="str">
        <f t="shared" si="22"/>
        <v>0</v>
      </c>
      <c r="AI119" s="36" t="str">
        <f t="shared" si="23"/>
        <v>I</v>
      </c>
      <c r="AJ119" s="30" t="s">
        <v>815</v>
      </c>
      <c r="AK119" s="37" t="s">
        <v>931</v>
      </c>
      <c r="AL119" s="37" t="s">
        <v>930</v>
      </c>
      <c r="AM119" s="37" t="s">
        <v>927</v>
      </c>
      <c r="AN119" s="31" t="s">
        <v>79</v>
      </c>
      <c r="AO119" s="30">
        <f t="shared" ca="1" si="28"/>
        <v>1</v>
      </c>
      <c r="AP119" s="37">
        <f t="shared" si="29"/>
        <v>1</v>
      </c>
      <c r="AQ119" s="37">
        <f t="shared" si="30"/>
        <v>1</v>
      </c>
      <c r="AR119" s="37">
        <f t="shared" si="31"/>
        <v>1</v>
      </c>
      <c r="AS119" s="36">
        <f t="shared" si="20"/>
        <v>1</v>
      </c>
    </row>
    <row r="120" spans="1:45">
      <c r="A120" t="str">
        <f>'Model output'!A119</f>
        <v>TCGA-DJ-A4V5</v>
      </c>
      <c r="B120" s="43">
        <v>55</v>
      </c>
      <c r="C120" s="1" t="str">
        <f>IF(OR(ISNUMBER(SEARCH("0",'Model output'!D119)), ISNUMBER(SEARCH("1",'Model output'!D119)), ISNUMBER(SEARCH("1a",'Model output'!D119)), ISNUMBER(SEARCH("1b",'Model output'!D119)), ISNUMBER(SEARCH("2",'Model output'!D119)), ISNUMBER(SEARCH("3",'Model output'!D119)), ISNUMBER(SEARCH("4a",'Model output'!D119)), ISNUMBER(SEARCH("4b",'Model output'!D119))), IF(ISNUMBER(SEARCH("pT",'Model output'!D119)),IF(OR(ISNUMBER(SEARCH("a",'Model output'!D119)),ISNUMBER(SEARCH("b",'Model output'!D119))),MID(SUBSTITUTE('Model output'!D119," ",""),SEARCH("pT",'Model output'!D119)+2,2),MID(SUBSTITUTE('Model output'!D119," ",""),SEARCH("pT",'Model output'!D119)+2,1)),IF(ISNUMBER(SEARCH("T",'Model output'!D119)),IF(OR(ISNUMBER(SEARCH("a",'Model output'!D119)),ISNUMBER(SEARCH("b",'Model output'!D119))),MID(SUBSTITUTE('Model output'!D119," ",""),SEARCH("T",'Model output'!D119)+1,2),MID(SUBSTITUTE('Model output'!D119," ",""),SEARCH("T",'Model output'!D119)+1,1)),SUBSTITUTE('Model output'!D119," ",""))),"")</f>
        <v>2</v>
      </c>
      <c r="D120" s="1" t="str">
        <f>IF(ISNUMBER(SEARCH("lymph node",'Model output'!E119)),"1", IF(AND('Model output'!E119&lt;&gt;"",ISNUMBER('Model output'!E119),'Model output'!E119&gt;0),"1",IF(OR(ISNUMBER(SEARCH("0",'Model output'!E119)), ISNUMBER(SEARCH("1",'Model output'!E119)), ISNUMBER(SEARCH("1a",'Model output'!E119)), ISNUMBER(SEARCH("1b",'Model output'!E119)), ISNUMBER(SEARCH("X",'Model output'!E119))), IF(ISNUMBER(SEARCH("pN",'Model output'!E119)),IF(OR(ISNUMBER(SEARCH("a",'Model output'!E119)),ISNUMBER(SEARCH("b",'Model output'!E119))),MID(SUBSTITUTE('Model output'!E119," ",""),SEARCH("pN",'Model output'!E119)+2,2),MID(SUBSTITUTE('Model output'!E119," ",""),SEARCH("pN",'Model output'!E119)+2,1)),IF(ISNUMBER(SEARCH("N",'Model output'!E119)),IF(OR(ISNUMBER(SEARCH("a",'Model output'!E119)),ISNUMBER(SEARCH("b",'Model output'!E119))),MID(SUBSTITUTE('Model output'!E119," ",""),SEARCH("N",'Model output'!E119)+1,2),MID(SUBSTITUTE('Model output'!E119," ",""),SEARCH("N",'Model output'!E119)+1,1)),SUBSTITUTE('Model output'!E119," ",""))),"")))</f>
        <v>1b</v>
      </c>
      <c r="E120" s="1" t="str">
        <f>IF(OR(ISNUMBER(SEARCH("Not applicable",'Model output'!F119)), ISNUMBER(SEARCH("N/A",'Model output'!F119))),"0",IF(OR(ISNUMBER(SEARCH("0",'Model output'!F119)), ISNUMBER(SEARCH("1",'Model output'!F119)), ISNUMBER(SEARCH("X",'Model output'!F119))), IF(ISNUMBER(SEARCH("pM",'Model output'!F119)),MID(SUBSTITUTE('Model output'!F119," ",""),SEARCH("pM",'Model output'!F119)+2,1),IF(ISNUMBER(SEARCH("M",'Model output'!F119)),MID(SUBSTITUTE('Model output'!F119," ",""),SEARCH("M",'Model output'!F119)+1,1),SUBSTITUTE('Model output'!F119," ",""))),""))</f>
        <v/>
      </c>
      <c r="F120" t="str">
        <f t="shared" si="16"/>
        <v>positive</v>
      </c>
      <c r="G120" t="str">
        <f>IF(OR('Model output'!G119="",AND(ISNUMBER('Model output'!J119),'Model output'!J119&lt;1)),"",IF(OR(ISNUMBER(SEARCH("lateral",'Model output'!G119)),ISNUMBER(SEARCH("cervical",'Model output'!G119)),ISNUMBER(SEARCH("jugular",'Model output'!G119)),ISNUMBER(SEARCH("left neck",'Model output'!G119)),ISNUMBER(SEARCH("left anterior neck",'Model output'!G119)),ISNUMBER(SEARCH("left posterior neck",'Model output'!G119)),ISNUMBER(SEARCH("right neck",'Model output'!G119)),ISNUMBER(SEARCH("right anterior neck",'Model output'!G119)),ISNUMBER(SEARCH("right posterior neck",'Model output'!G119)),AND(ISNUMBER(SEARCH("level",'Model output'!G119)),OR(,ISNUMBER(SEARCH("II",'Model output'!G119)),ISNUMBER(SEARCH("two",'Model output'!G119)),ISNUMBER(SEARCH("2",'Model output'!G119)),ISNUMBER(SEARCH("III",'Model output'!G119)),ISNUMBER(SEARCH("three",'Model output'!G119)),ISNUMBER(SEARCH("3",'Model output'!G119)),ISNUMBER(SEARCH("IV",'Model output'!G119)),ISNUMBER(SEARCH("four",'Model output'!G119)),ISNUMBER(SEARCH("4",'Model output'!G119)),AND(ISNUMBER(SEARCH("V ",'Model output'!G119)),NOT(ISNUMBER(SEARCH("VI",'Model output'!G119)))),ISNUMBER(SEARCH("five",'Model output'!G119)),ISNUMBER(SEARCH("5",'Model output'!G119))))), "lateral", "central"))</f>
        <v>central</v>
      </c>
      <c r="H120" t="str">
        <f>IF('Model output'!H119="","negative", IF('Model output'!H119=" ", "negative", IF(ISNUMBER(SEARCH("lymph node",'Model output'!H119)),"negative","positive")))</f>
        <v>negative</v>
      </c>
      <c r="I120">
        <f>IF('Model output'!I119="","",IF(ISNUMBER('Model output'!I119),'Model output'!I119,1))</f>
        <v>20</v>
      </c>
      <c r="J120">
        <f>IF('Model output'!J119="","",IF(AND(ISNUMBER('Model output'!J119),'Model output'!J119&lt;=I120),'Model output'!J119,IF(ISNUMBER(SEARCH("0/",'Model output'!J119)),0,1)))</f>
        <v>15</v>
      </c>
      <c r="K120" t="str" cm="1">
        <f t="array" ref="K120">IF(COUNT(FIND({0,1,2,3,4,5,6,7,8,9},'Model output'!K119))&gt;0,'Model output'!K119,"")</f>
        <v>0.9 cm</v>
      </c>
      <c r="L120" s="8" t="str">
        <f t="shared" si="21"/>
        <v>0.9cm</v>
      </c>
      <c r="M120" cm="1">
        <f t="array" ref="M120">IF(L120="","",IF(ISNUMBER(SEARCH("cm",L120)),MAX(VALUE(SUBSTITUTE(_xlfn.FILTERXML("&lt;t&gt;&lt;s&gt;"&amp;SUBSTITUTE(L120,",","&lt;/s&gt;&lt;s&gt;")&amp;"&lt;/s&gt;&lt;/t&gt;","//s"),"cm",""))),MAX(VALUE(SUBSTITUTE(_xlfn.FILTERXML("&lt;t&gt;&lt;s&gt;"&amp;SUBSTITUTE(L120,",","&lt;/s&gt;&lt;s&gt;")&amp;"&lt;/s&gt;&lt;/t&gt;","//s"),"mm","")))/10))</f>
        <v>0.9</v>
      </c>
      <c r="N120" t="str">
        <f>IF('Model output'!L119="","",'Model output'!L119)</f>
        <v>Papillary</v>
      </c>
      <c r="O120" t="str">
        <f>IF('Model output'!M119="","",'Model output'!M119)</f>
        <v>classical</v>
      </c>
      <c r="P120" t="str">
        <f>IF('Model output'!N119="","",'Model output'!N119)</f>
        <v>4.1 cm</v>
      </c>
      <c r="Q120" t="str">
        <f t="shared" si="17"/>
        <v>4.1cm</v>
      </c>
      <c r="R120" cm="1">
        <f t="array" ref="R120">IF(Q120="","",IF(ISNUMBER(SEARCH("cm",Q120)),MAX(VALUE(SUBSTITUTE(_xlfn.FILTERXML("&lt;t&gt;&lt;s&gt;"&amp;SUBSTITUTE(Q120,",","&lt;/s&gt;&lt;s&gt;")&amp;"&lt;/s&gt;&lt;/t&gt;","//s"),"cm",""))),IF(ISNUMBER(SEARCH("mm",Q120)), MAX(VALUE(SUBSTITUTE(_xlfn.FILTERXML("&lt;t&gt;&lt;s&gt;"&amp;SUBSTITUTE(Q120,",","&lt;/s&gt;&lt;s&gt;")&amp;"&lt;/s&gt;&lt;/t&gt;","//s"),"mm","")))/10, MAX(VALUE(_xlfn.FILTERXML("&lt;t&gt;&lt;s&gt;"&amp;SUBSTITUTE(Q120,",","&lt;/s&gt;&lt;s&gt;")&amp;"&lt;/s&gt;&lt;/t&gt;","//s"))))))</f>
        <v>4.0999999999999996</v>
      </c>
      <c r="S120" t="str">
        <f>IF(OR('Model output'!P119="",ISNUMBER(SEARCH("Not identified", 'Model output'!P119)),ISNUMBER(SEARCH("Absent",'Model output'!P119)),AND(ISNUMBER(SEARCH("No",'Model output'!P119)),NOT(ISNUMBER(SEARCH("diagnostic",'Model output'!P119)))),ISNUMBER(SEARCH("Negative",'Model output'!P119))),"negative","positive")</f>
        <v>negative</v>
      </c>
      <c r="T120">
        <f>IF('Model output'!O119="","",'Model output'!O119)</f>
        <v>1</v>
      </c>
      <c r="U120" t="str">
        <f>IF('Model output'!Q119&lt;&gt;"",'Model output'!Q119,IF('Classification result'!S120="positive",IF(ISNUMBER(SEARCH("single",'Model output'!P119)),1,IF(OR(ISNUMBER(SEARCH("&lt;4",'Model output'!P119)),ISNUMBER(SEARCH("&lt; 4",'Model output'!P119)),ISNUMBER(SEARCH("less than 4",'Model output'!P119))),"&lt;4",IF(OR(ISNUMBER(SEARCH("&gt;4",'Model output'!P119)),ISNUMBER(SEARCH("&gt; 4",'Model output'!P119)),ISNUMBER(SEARCH("4 or more",'Model output'!P119))),"&gt;4",""))),""))</f>
        <v/>
      </c>
      <c r="V120" t="str">
        <f>IF(S120="negative","",IF(OR(ISNUMBER(SEARCH("Focal",'Model output'!P119)),'Classification result'!U120&lt;4,ISNUMBER(SEARCH("Focal",'Classification result'!U120)),ISNUMBER(SEARCH("&lt;4",'Classification result'!U120)),ISNUMBER(SEARCH("&lt; 4",'Classification result'!U120))),"minimal", IF(OR(ISNUMBER(SEARCH("Extensive",'Model output'!P119)),ISNUMBER(SEARCH("Extensive",'Classification result'!U120)),ISNUMBER(SEARCH("&gt;4",'Classification result'!U120)),ISNUMBER(SEARCH("&gt; 4",'Classification result'!U120)),ISNUMBER(SEARCH("4 or more",'Classification result'!U120))),"extensive","")))</f>
        <v/>
      </c>
      <c r="W120" t="str">
        <f>IF(OR('Model output'!R119="",ISNUMBER(SEARCH("Not identified", 'Model output'!R119)),ISNUMBER(SEARCH("Absent",'Model output'!R119)),ISNUMBER(SEARCH("No",'Model output'!R119)),ISNUMBER(SEARCH("Negative",'Model output'!R119)),ISNUMBER(SEARCH("None seen",'Model output'!R119)),ISNUMBER(SEARCH("Free",'Model output'!R119)),ISNUMBER(SEARCH("Cannot be assessed",'Model output'!R119))),"negative","positive")</f>
        <v>negative</v>
      </c>
      <c r="X120" s="15" t="str">
        <f>IF('Model output'!S119="","",'Model output'!S119)</f>
        <v>Invades:peithyroidal tissue</v>
      </c>
      <c r="Y120" t="str">
        <f>IF(OR('Model output'!S119="",ISNUMBER(SEARCH("Absent",'Model output'!S119)),ISNUMBER(SEARCH("Not identified",'Model output'!S119)),AND(ISNUMBER(SEARCH("No",'Model output'!S119)),NOT(ISNUMBER(SEARCH("carcinoma",'Model output'!S119)))),ISNUMBER(SEARCH("no extension",'Model output'!S119)),ISNUMBER(SEARCH("negative",'Model output'!S119))),"negative",IF(Z120="positive","gETE", "positive"))</f>
        <v>positive</v>
      </c>
      <c r="Z120" t="str">
        <f>IF(OR('Model output'!S119="",ISNUMBER(SEARCH("Absent",'Model output'!S119)),ISNUMBER(SEARCH("Not identified",'Model output'!S119)),ISNUMBER(SEARCH("No",'Model output'!S119)),ISNUMBER(SEARCH("Minimal",'Model output'!S119)),ISNUMBER(SEARCH("negative",'Model output'!S119))),"negative",IF(OR(ISNUMBER(SEARCH("extensive",X120)),ISNUMBER(SEARCH("skeletal muscle",X120)),ISNUMBER(SEARCH("larynx",X120)),ISNUMBER(SEARCH("trachea",X120)),ISNUMBER(SEARCH("esophagus",X120)),ISNUMBER(SEARCH("recurrent laryngeal nerve",X120))),"positive","negative"))</f>
        <v>negative</v>
      </c>
      <c r="AA120" t="str">
        <f>IF('Model output'!T119="","",IF('Model output'!T119="Not mentioned", "No", "Yes"))</f>
        <v/>
      </c>
      <c r="AB120" t="str">
        <f>IF(AA120&lt;&gt;"Yes","",IF(OR('Model output'!U119="",ISNUMBER(SEARCH("Not identified",'Model output'!U119))),"",'Model output'!U119))</f>
        <v/>
      </c>
      <c r="AC120" s="9" t="str">
        <f>IF(OR('Model output'!V119="", AND(ISERROR(SEARCH("Positive",'Model output'!V119)), ISNUMBER(SEARCH("Negative",'Model output'!V119))), ISNUMBER(SEARCH("Uninvolved",'Model output'!V119)), ISNUMBER(SEARCH("Free",'Model output'!V119)), ISNUMBER(SEARCH("1 mm",'Model output'!V119)), ISNUMBER(SEARCH("1.0 mm",'Model output'!V119)), ISNUMBER(SEARCH("0.01 cm",'Model output'!V119)), ISNUMBER(SEARCH("0.1 CM",'Model output'!V119)), ISNUMBER(SEARCH("less than 0.2 mm",'Model output'!V119)), ISNUMBER(SEARCH("less than 0.5 mm",'Model output'!V119)), ISNUMBER(SEARCH("very close",'Model output'!V119)), ISNUMBER(SEARCH("not involved",'Model output'!V119)), ISNUMBER(SEARCH("no involvement",'Model output'!V119)), ISNUMBER(SEARCH("abut",'Model output'!V119)), AND(ISNUMBER(SEARCH("No",'Model output'!V119)),NOT(ISNUMBER(SEARCH("noted",'Model output'!V119))),NOT(ISNUMBER(SEARCH("carcinoma",'Model output'!V119))))), "negative", "positive")</f>
        <v>positive</v>
      </c>
      <c r="AE120" s="30" t="str" cm="1">
        <f t="array" ref="AE120">IF(OR(AC120="positive",Z120="positive",AND(OR(ISNUMBER(SEARCH("Follicular carcinoma",N120)),ISNUMBER(SEARCH("Follicular thyroid carcinoma",N120))),V120="extensive"),AND(AND(ISNUMBER(J120),J120&gt;0),AND(ISNUMBER(M120),M120&gt;3)),OR(H120="positive",AH120=1)),"high",IF(OR(ISNUMBER(SEARCH("lateral",G120,1)),ISNUMBER(SEARCH("positive",Y120,1)),ISNUMBER(SEARCH("tall",O120,1)),ISNUMBER(SEARCH("hobnail",O120,1)),ISNUMBER(SEARCH("cribriform",O120,1)),ISNUMBER(SEARCH("diffuse",O120,1)),ISNUMBER(SEARCH("columnar",O120,1)),ISNUMBER(SEARCH("solid",O120,1)),ISNUMBER(SEARCH("tall",N120,1)),ISNUMBER(SEARCH("hobnail",N120,1)),ISNUMBER(SEARCH("cribriform",N120,1)),ISNUMBER(SEARCH("diffuse",N120,1)),ISNUMBER(SEARCH("columnar",N120,1)),ISNUMBER(SEARCH("solid",N120,1)),AND(ISNUMBER(SEARCH("papillary",N120,1)),S120="positive"),AND(ISNUMBER(J120),J120&gt;=5,M120=""),AND(AND(ISNUMBER(J120),J120&gt;=5),AND(ISNUMBER(M120),M120&gt;=1)),AND(ISNUMBER(SERACH("papillary",N120)),OR(Y120="positive",Z120="positive"), ISNUMBER(SEARCH("BRAF",AB120)))),"intermediate","low"))</f>
        <v>high</v>
      </c>
      <c r="AF120" s="31" t="str">
        <f t="shared" si="18"/>
        <v>3a</v>
      </c>
      <c r="AG120" s="31" t="str">
        <f t="shared" si="19"/>
        <v>1a</v>
      </c>
      <c r="AH120" s="31" t="str">
        <f t="shared" si="22"/>
        <v>0</v>
      </c>
      <c r="AI120" s="36" t="str">
        <f t="shared" si="23"/>
        <v>II</v>
      </c>
      <c r="AJ120" s="30" t="s">
        <v>814</v>
      </c>
      <c r="AK120" s="37" t="s">
        <v>932</v>
      </c>
      <c r="AL120" s="37" t="s">
        <v>926</v>
      </c>
      <c r="AM120" s="37" t="s">
        <v>930</v>
      </c>
      <c r="AN120" s="31" t="s">
        <v>928</v>
      </c>
      <c r="AO120" s="30">
        <f t="shared" si="28"/>
        <v>1</v>
      </c>
      <c r="AP120" s="37">
        <f t="shared" si="29"/>
        <v>1</v>
      </c>
      <c r="AQ120" s="37">
        <f t="shared" si="30"/>
        <v>0</v>
      </c>
      <c r="AR120" s="37">
        <f t="shared" si="31"/>
        <v>1</v>
      </c>
      <c r="AS120" s="36">
        <f t="shared" si="20"/>
        <v>1</v>
      </c>
    </row>
    <row r="121" spans="1:45">
      <c r="A121" t="str">
        <f>'Model output'!A120</f>
        <v>TCGA-DO-A1K0</v>
      </c>
      <c r="B121" s="43">
        <v>30</v>
      </c>
      <c r="C121" s="1" t="str">
        <f>IF(OR(ISNUMBER(SEARCH("0",'Model output'!D120)), ISNUMBER(SEARCH("1",'Model output'!D120)), ISNUMBER(SEARCH("1a",'Model output'!D120)), ISNUMBER(SEARCH("1b",'Model output'!D120)), ISNUMBER(SEARCH("2",'Model output'!D120)), ISNUMBER(SEARCH("3",'Model output'!D120)), ISNUMBER(SEARCH("4a",'Model output'!D120)), ISNUMBER(SEARCH("4b",'Model output'!D120))), IF(ISNUMBER(SEARCH("pT",'Model output'!D120)),IF(OR(ISNUMBER(SEARCH("a",'Model output'!D120)),ISNUMBER(SEARCH("b",'Model output'!D120))),MID(SUBSTITUTE('Model output'!D120," ",""),SEARCH("pT",'Model output'!D120)+2,2),MID(SUBSTITUTE('Model output'!D120," ",""),SEARCH("pT",'Model output'!D120)+2,1)),IF(ISNUMBER(SEARCH("T",'Model output'!D120)),IF(OR(ISNUMBER(SEARCH("a",'Model output'!D120)),ISNUMBER(SEARCH("b",'Model output'!D120))),MID(SUBSTITUTE('Model output'!D120," ",""),SEARCH("T",'Model output'!D120)+1,2),MID(SUBSTITUTE('Model output'!D120," ",""),SEARCH("T",'Model output'!D120)+1,1)),SUBSTITUTE('Model output'!D120," ",""))),"")</f>
        <v>3</v>
      </c>
      <c r="D121" s="1" t="str">
        <f>IF(ISNUMBER(SEARCH("lymph node",'Model output'!E120)),"1", IF(AND('Model output'!E120&lt;&gt;"",ISNUMBER('Model output'!E120),'Model output'!E120&gt;0),"1",IF(OR(ISNUMBER(SEARCH("0",'Model output'!E120)), ISNUMBER(SEARCH("1",'Model output'!E120)), ISNUMBER(SEARCH("1a",'Model output'!E120)), ISNUMBER(SEARCH("1b",'Model output'!E120)), ISNUMBER(SEARCH("X",'Model output'!E120))), IF(ISNUMBER(SEARCH("pN",'Model output'!E120)),IF(OR(ISNUMBER(SEARCH("a",'Model output'!E120)),ISNUMBER(SEARCH("b",'Model output'!E120))),MID(SUBSTITUTE('Model output'!E120," ",""),SEARCH("pN",'Model output'!E120)+2,2),MID(SUBSTITUTE('Model output'!E120," ",""),SEARCH("pN",'Model output'!E120)+2,1)),IF(ISNUMBER(SEARCH("N",'Model output'!E120)),IF(OR(ISNUMBER(SEARCH("a",'Model output'!E120)),ISNUMBER(SEARCH("b",'Model output'!E120))),MID(SUBSTITUTE('Model output'!E120," ",""),SEARCH("N",'Model output'!E120)+1,2),MID(SUBSTITUTE('Model output'!E120," ",""),SEARCH("N",'Model output'!E120)+1,1)),SUBSTITUTE('Model output'!E120," ",""))),"")))</f>
        <v>1b</v>
      </c>
      <c r="E121" s="1" t="str">
        <f>IF(OR(ISNUMBER(SEARCH("Not applicable",'Model output'!F120)), ISNUMBER(SEARCH("N/A",'Model output'!F120))),"0",IF(OR(ISNUMBER(SEARCH("0",'Model output'!F120)), ISNUMBER(SEARCH("1",'Model output'!F120)), ISNUMBER(SEARCH("X",'Model output'!F120))), IF(ISNUMBER(SEARCH("pM",'Model output'!F120)),MID(SUBSTITUTE('Model output'!F120," ",""),SEARCH("pM",'Model output'!F120)+2,1),IF(ISNUMBER(SEARCH("M",'Model output'!F120)),MID(SUBSTITUTE('Model output'!F120," ",""),SEARCH("M",'Model output'!F120)+1,1),SUBSTITUTE('Model output'!F120," ",""))),""))</f>
        <v/>
      </c>
      <c r="F121" t="str">
        <f t="shared" si="16"/>
        <v>positive</v>
      </c>
      <c r="G121" t="str">
        <f>IF(OR('Model output'!G120="",AND(ISNUMBER('Model output'!J120),'Model output'!J120&lt;1)),"",IF(OR(ISNUMBER(SEARCH("lateral",'Model output'!G120)),ISNUMBER(SEARCH("cervical",'Model output'!G120)),ISNUMBER(SEARCH("jugular",'Model output'!G120)),ISNUMBER(SEARCH("left neck",'Model output'!G120)),ISNUMBER(SEARCH("left anterior neck",'Model output'!G120)),ISNUMBER(SEARCH("left posterior neck",'Model output'!G120)),ISNUMBER(SEARCH("right neck",'Model output'!G120)),ISNUMBER(SEARCH("right anterior neck",'Model output'!G120)),ISNUMBER(SEARCH("right posterior neck",'Model output'!G120)),AND(ISNUMBER(SEARCH("level",'Model output'!G120)),OR(,ISNUMBER(SEARCH("II",'Model output'!G120)),ISNUMBER(SEARCH("two",'Model output'!G120)),ISNUMBER(SEARCH("2",'Model output'!G120)),ISNUMBER(SEARCH("III",'Model output'!G120)),ISNUMBER(SEARCH("three",'Model output'!G120)),ISNUMBER(SEARCH("3",'Model output'!G120)),ISNUMBER(SEARCH("IV",'Model output'!G120)),ISNUMBER(SEARCH("four",'Model output'!G120)),ISNUMBER(SEARCH("4",'Model output'!G120)),AND(ISNUMBER(SEARCH("V ",'Model output'!G120)),NOT(ISNUMBER(SEARCH("VI",'Model output'!G120)))),ISNUMBER(SEARCH("five",'Model output'!G120)),ISNUMBER(SEARCH("5",'Model output'!G120))))), "lateral", "central"))</f>
        <v>lateral</v>
      </c>
      <c r="H121" t="str">
        <f>IF('Model output'!H120="","negative", IF('Model output'!H120=" ", "negative", IF(ISNUMBER(SEARCH("lymph node",'Model output'!H120)),"negative","positive")))</f>
        <v>negative</v>
      </c>
      <c r="I121">
        <f>IF('Model output'!I120="","",IF(ISNUMBER('Model output'!I120),'Model output'!I120,1))</f>
        <v>14</v>
      </c>
      <c r="J121">
        <f>IF('Model output'!J120="","",IF(AND(ISNUMBER('Model output'!J120),'Model output'!J120&lt;=I121),'Model output'!J120,IF(ISNUMBER(SEARCH("0/",'Model output'!J120)),0,1)))</f>
        <v>9</v>
      </c>
      <c r="K121" t="str" cm="1">
        <f t="array" ref="K121">IF(COUNT(FIND({0,1,2,3,4,5,6,7,8,9},'Model output'!K120))&gt;0,'Model output'!K120,"")</f>
        <v/>
      </c>
      <c r="L121" s="8" t="str">
        <f t="shared" si="21"/>
        <v/>
      </c>
      <c r="M121" t="str" cm="1">
        <f t="array" ref="M121">IF(L121="","",IF(ISNUMBER(SEARCH("cm",L121)),MAX(VALUE(SUBSTITUTE(_xlfn.FILTERXML("&lt;t&gt;&lt;s&gt;"&amp;SUBSTITUTE(L121,",","&lt;/s&gt;&lt;s&gt;")&amp;"&lt;/s&gt;&lt;/t&gt;","//s"),"cm",""))),MAX(VALUE(SUBSTITUTE(_xlfn.FILTERXML("&lt;t&gt;&lt;s&gt;"&amp;SUBSTITUTE(L121,",","&lt;/s&gt;&lt;s&gt;")&amp;"&lt;/s&gt;&lt;/t&gt;","//s"),"mm","")))/10))</f>
        <v/>
      </c>
      <c r="N121" t="str">
        <f>IF('Model output'!L120="","",'Model output'!L120)</f>
        <v>Papillary</v>
      </c>
      <c r="O121" t="str">
        <f>IF('Model output'!M120="","",'Model output'!M120)</f>
        <v>Classical</v>
      </c>
      <c r="P121" t="str">
        <f>IF('Model output'!N120="","",'Model output'!N120)</f>
        <v>4.2 cm</v>
      </c>
      <c r="Q121" t="str">
        <f t="shared" si="17"/>
        <v>4.2cm</v>
      </c>
      <c r="R121" cm="1">
        <f t="array" ref="R121">IF(Q121="","",IF(ISNUMBER(SEARCH("cm",Q121)),MAX(VALUE(SUBSTITUTE(_xlfn.FILTERXML("&lt;t&gt;&lt;s&gt;"&amp;SUBSTITUTE(Q121,",","&lt;/s&gt;&lt;s&gt;")&amp;"&lt;/s&gt;&lt;/t&gt;","//s"),"cm",""))),IF(ISNUMBER(SEARCH("mm",Q121)), MAX(VALUE(SUBSTITUTE(_xlfn.FILTERXML("&lt;t&gt;&lt;s&gt;"&amp;SUBSTITUTE(Q121,",","&lt;/s&gt;&lt;s&gt;")&amp;"&lt;/s&gt;&lt;/t&gt;","//s"),"mm","")))/10, MAX(VALUE(_xlfn.FILTERXML("&lt;t&gt;&lt;s&gt;"&amp;SUBSTITUTE(Q121,",","&lt;/s&gt;&lt;s&gt;")&amp;"&lt;/s&gt;&lt;/t&gt;","//s"))))))</f>
        <v>4.2</v>
      </c>
      <c r="S121" t="str">
        <f>IF(OR('Model output'!P120="",ISNUMBER(SEARCH("Not identified", 'Model output'!P120)),ISNUMBER(SEARCH("Absent",'Model output'!P120)),AND(ISNUMBER(SEARCH("No",'Model output'!P120)),NOT(ISNUMBER(SEARCH("diagnostic",'Model output'!P120)))),ISNUMBER(SEARCH("Negative",'Model output'!P120))),"negative","positive")</f>
        <v>negative</v>
      </c>
      <c r="T121">
        <f>IF('Model output'!O120="","",'Model output'!O120)</f>
        <v>2</v>
      </c>
      <c r="U121" t="str">
        <f>IF('Model output'!Q120&lt;&gt;"",'Model output'!Q120,IF('Classification result'!S121="positive",IF(ISNUMBER(SEARCH("single",'Model output'!P120)),1,IF(OR(ISNUMBER(SEARCH("&lt;4",'Model output'!P120)),ISNUMBER(SEARCH("&lt; 4",'Model output'!P120)),ISNUMBER(SEARCH("less than 4",'Model output'!P120))),"&lt;4",IF(OR(ISNUMBER(SEARCH("&gt;4",'Model output'!P120)),ISNUMBER(SEARCH("&gt; 4",'Model output'!P120)),ISNUMBER(SEARCH("4 or more",'Model output'!P120))),"&gt;4",""))),""))</f>
        <v/>
      </c>
      <c r="V121" t="str">
        <f>IF(S121="negative","",IF(OR(ISNUMBER(SEARCH("Focal",'Model output'!P120)),'Classification result'!U121&lt;4,ISNUMBER(SEARCH("Focal",'Classification result'!U121)),ISNUMBER(SEARCH("&lt;4",'Classification result'!U121)),ISNUMBER(SEARCH("&lt; 4",'Classification result'!U121))),"minimal", IF(OR(ISNUMBER(SEARCH("Extensive",'Model output'!P120)),ISNUMBER(SEARCH("Extensive",'Classification result'!U121)),ISNUMBER(SEARCH("&gt;4",'Classification result'!U121)),ISNUMBER(SEARCH("&gt; 4",'Classification result'!U121)),ISNUMBER(SEARCH("4 or more",'Classification result'!U121))),"extensive","")))</f>
        <v/>
      </c>
      <c r="W121" t="str">
        <f>IF(OR('Model output'!R120="",ISNUMBER(SEARCH("Not identified", 'Model output'!R120)),ISNUMBER(SEARCH("Absent",'Model output'!R120)),ISNUMBER(SEARCH("No",'Model output'!R120)),ISNUMBER(SEARCH("Negative",'Model output'!R120)),ISNUMBER(SEARCH("None seen",'Model output'!R120)),ISNUMBER(SEARCH("Free",'Model output'!R120)),ISNUMBER(SEARCH("Cannot be assessed",'Model output'!R120))),"negative","positive")</f>
        <v>negative</v>
      </c>
      <c r="X121" s="15" t="str">
        <f>IF('Model output'!S120="","",'Model output'!S120)</f>
        <v>Minimal</v>
      </c>
      <c r="Y121" t="str">
        <f>IF(OR('Model output'!S120="",ISNUMBER(SEARCH("Absent",'Model output'!S120)),ISNUMBER(SEARCH("Not identified",'Model output'!S120)),AND(ISNUMBER(SEARCH("No",'Model output'!S120)),NOT(ISNUMBER(SEARCH("carcinoma",'Model output'!S120)))),ISNUMBER(SEARCH("no extension",'Model output'!S120)),ISNUMBER(SEARCH("negative",'Model output'!S120))),"negative",IF(Z121="positive","gETE", "positive"))</f>
        <v>positive</v>
      </c>
      <c r="Z121" t="str">
        <f>IF(OR('Model output'!S120="",ISNUMBER(SEARCH("Absent",'Model output'!S120)),ISNUMBER(SEARCH("Not identified",'Model output'!S120)),ISNUMBER(SEARCH("No",'Model output'!S120)),ISNUMBER(SEARCH("Minimal",'Model output'!S120)),ISNUMBER(SEARCH("negative",'Model output'!S120))),"negative",IF(OR(ISNUMBER(SEARCH("extensive",X121)),ISNUMBER(SEARCH("skeletal muscle",X121)),ISNUMBER(SEARCH("larynx",X121)),ISNUMBER(SEARCH("trachea",X121)),ISNUMBER(SEARCH("esophagus",X121)),ISNUMBER(SEARCH("recurrent laryngeal nerve",X121))),"positive","negative"))</f>
        <v>negative</v>
      </c>
      <c r="AA121" t="str">
        <f>IF('Model output'!T120="","",IF('Model output'!T120="Not mentioned", "No", "Yes"))</f>
        <v/>
      </c>
      <c r="AB121" t="str">
        <f>IF(AA121&lt;&gt;"Yes","",IF(OR('Model output'!U120="",ISNUMBER(SEARCH("Not identified",'Model output'!U120))),"",'Model output'!U120))</f>
        <v/>
      </c>
      <c r="AC121" s="9" t="str">
        <f>IF(OR('Model output'!V120="", AND(ISERROR(SEARCH("Positive",'Model output'!V120)), ISNUMBER(SEARCH("Negative",'Model output'!V120))), ISNUMBER(SEARCH("Uninvolved",'Model output'!V120)), ISNUMBER(SEARCH("Free",'Model output'!V120)), ISNUMBER(SEARCH("1 mm",'Model output'!V120)), ISNUMBER(SEARCH("1.0 mm",'Model output'!V120)), ISNUMBER(SEARCH("0.01 cm",'Model output'!V120)), ISNUMBER(SEARCH("0.1 CM",'Model output'!V120)), ISNUMBER(SEARCH("less than 0.2 mm",'Model output'!V120)), ISNUMBER(SEARCH("less than 0.5 mm",'Model output'!V120)), ISNUMBER(SEARCH("very close",'Model output'!V120)), ISNUMBER(SEARCH("not involved",'Model output'!V120)), ISNUMBER(SEARCH("no involvement",'Model output'!V120)), ISNUMBER(SEARCH("abut",'Model output'!V120)), AND(ISNUMBER(SEARCH("No",'Model output'!V120)),NOT(ISNUMBER(SEARCH("noted",'Model output'!V120))),NOT(ISNUMBER(SEARCH("carcinoma",'Model output'!V120))))), "negative", "positive")</f>
        <v>negative</v>
      </c>
      <c r="AE121" s="30" t="str" cm="1">
        <f t="array" aca="1" ref="AE121" ca="1">IF(OR(AC121="positive",Z121="positive",AND(OR(ISNUMBER(SEARCH("Follicular carcinoma",N121)),ISNUMBER(SEARCH("Follicular thyroid carcinoma",N121))),V121="extensive"),AND(AND(ISNUMBER(J121),J121&gt;0),AND(ISNUMBER(M121),M121&gt;3)),OR(H121="positive",AH121=1)),"high",IF(OR(ISNUMBER(SEARCH("lateral",G121,1)),ISNUMBER(SEARCH("positive",Y121,1)),ISNUMBER(SEARCH("tall",O121,1)),ISNUMBER(SEARCH("hobnail",O121,1)),ISNUMBER(SEARCH("cribriform",O121,1)),ISNUMBER(SEARCH("diffuse",O121,1)),ISNUMBER(SEARCH("columnar",O121,1)),ISNUMBER(SEARCH("solid",O121,1)),ISNUMBER(SEARCH("tall",N121,1)),ISNUMBER(SEARCH("hobnail",N121,1)),ISNUMBER(SEARCH("cribriform",N121,1)),ISNUMBER(SEARCH("diffuse",N121,1)),ISNUMBER(SEARCH("columnar",N121,1)),ISNUMBER(SEARCH("solid",N121,1)),AND(ISNUMBER(SEARCH("papillary",N121,1)),S121="positive"),AND(ISNUMBER(J121),J121&gt;=5,M121=""),AND(AND(ISNUMBER(J121),J121&gt;=5),AND(ISNUMBER(M121),M121&gt;=1)),AND(ISNUMBER(SERACH("papillary",N121)),OR(Y121="positive",Z121="positive"), ISNUMBER(SEARCH("BRAF",AB121)))),"intermediate","low"))</f>
        <v>intermediate</v>
      </c>
      <c r="AF121" s="31" t="str">
        <f t="shared" si="18"/>
        <v>3a</v>
      </c>
      <c r="AG121" s="31" t="str">
        <f t="shared" si="19"/>
        <v>1b</v>
      </c>
      <c r="AH121" s="31" t="str">
        <f t="shared" si="22"/>
        <v>0</v>
      </c>
      <c r="AI121" s="36" t="str">
        <f t="shared" si="23"/>
        <v>I</v>
      </c>
      <c r="AJ121" s="30" t="s">
        <v>816</v>
      </c>
      <c r="AK121" s="37" t="s">
        <v>932</v>
      </c>
      <c r="AL121" s="37" t="s">
        <v>926</v>
      </c>
      <c r="AM121" s="37" t="s">
        <v>930</v>
      </c>
      <c r="AN121" s="31" t="s">
        <v>79</v>
      </c>
      <c r="AO121" s="30">
        <f t="shared" ca="1" si="28"/>
        <v>1</v>
      </c>
      <c r="AP121" s="37">
        <f t="shared" si="29"/>
        <v>1</v>
      </c>
      <c r="AQ121" s="37">
        <f t="shared" si="30"/>
        <v>1</v>
      </c>
      <c r="AR121" s="37">
        <f t="shared" si="31"/>
        <v>1</v>
      </c>
      <c r="AS121" s="36">
        <f t="shared" si="20"/>
        <v>1</v>
      </c>
    </row>
    <row r="122" spans="1:45">
      <c r="A122" t="str">
        <f>'Model output'!A121</f>
        <v>TCGA-E3-A3DZ</v>
      </c>
      <c r="B122" s="43">
        <v>55</v>
      </c>
      <c r="C122" s="1" t="str">
        <f>IF(OR(ISNUMBER(SEARCH("0",'Model output'!D121)), ISNUMBER(SEARCH("1",'Model output'!D121)), ISNUMBER(SEARCH("1a",'Model output'!D121)), ISNUMBER(SEARCH("1b",'Model output'!D121)), ISNUMBER(SEARCH("2",'Model output'!D121)), ISNUMBER(SEARCH("3",'Model output'!D121)), ISNUMBER(SEARCH("4a",'Model output'!D121)), ISNUMBER(SEARCH("4b",'Model output'!D121))), IF(ISNUMBER(SEARCH("pT",'Model output'!D121)),IF(OR(ISNUMBER(SEARCH("a",'Model output'!D121)),ISNUMBER(SEARCH("b",'Model output'!D121))),MID(SUBSTITUTE('Model output'!D121," ",""),SEARCH("pT",'Model output'!D121)+2,2),MID(SUBSTITUTE('Model output'!D121," ",""),SEARCH("pT",'Model output'!D121)+2,1)),IF(ISNUMBER(SEARCH("T",'Model output'!D121)),IF(OR(ISNUMBER(SEARCH("a",'Model output'!D121)),ISNUMBER(SEARCH("b",'Model output'!D121))),MID(SUBSTITUTE('Model output'!D121," ",""),SEARCH("T",'Model output'!D121)+1,2),MID(SUBSTITUTE('Model output'!D121," ",""),SEARCH("T",'Model output'!D121)+1,1)),SUBSTITUTE('Model output'!D121," ",""))),"")</f>
        <v>3</v>
      </c>
      <c r="D122" s="1" t="str">
        <f>IF(ISNUMBER(SEARCH("lymph node",'Model output'!E121)),"1", IF(AND('Model output'!E121&lt;&gt;"",ISNUMBER('Model output'!E121),'Model output'!E121&gt;0),"1",IF(OR(ISNUMBER(SEARCH("0",'Model output'!E121)), ISNUMBER(SEARCH("1",'Model output'!E121)), ISNUMBER(SEARCH("1a",'Model output'!E121)), ISNUMBER(SEARCH("1b",'Model output'!E121)), ISNUMBER(SEARCH("X",'Model output'!E121))), IF(ISNUMBER(SEARCH("pN",'Model output'!E121)),IF(OR(ISNUMBER(SEARCH("a",'Model output'!E121)),ISNUMBER(SEARCH("b",'Model output'!E121))),MID(SUBSTITUTE('Model output'!E121," ",""),SEARCH("pN",'Model output'!E121)+2,2),MID(SUBSTITUTE('Model output'!E121," ",""),SEARCH("pN",'Model output'!E121)+2,1)),IF(ISNUMBER(SEARCH("N",'Model output'!E121)),IF(OR(ISNUMBER(SEARCH("a",'Model output'!E121)),ISNUMBER(SEARCH("b",'Model output'!E121))),MID(SUBSTITUTE('Model output'!E121," ",""),SEARCH("N",'Model output'!E121)+1,2),MID(SUBSTITUTE('Model output'!E121," ",""),SEARCH("N",'Model output'!E121)+1,1)),SUBSTITUTE('Model output'!E121," ",""))),"")))</f>
        <v>0</v>
      </c>
      <c r="E122" s="1" t="str">
        <f>IF(OR(ISNUMBER(SEARCH("Not applicable",'Model output'!F121)), ISNUMBER(SEARCH("N/A",'Model output'!F121))),"0",IF(OR(ISNUMBER(SEARCH("0",'Model output'!F121)), ISNUMBER(SEARCH("1",'Model output'!F121)), ISNUMBER(SEARCH("X",'Model output'!F121))), IF(ISNUMBER(SEARCH("pM",'Model output'!F121)),MID(SUBSTITUTE('Model output'!F121," ",""),SEARCH("pM",'Model output'!F121)+2,1),IF(ISNUMBER(SEARCH("M",'Model output'!F121)),MID(SUBSTITUTE('Model output'!F121," ",""),SEARCH("M",'Model output'!F121)+1,1),SUBSTITUTE('Model output'!F121," ",""))),""))</f>
        <v>x</v>
      </c>
      <c r="F122" t="str">
        <f t="shared" si="16"/>
        <v>negative</v>
      </c>
      <c r="G122" t="str">
        <f>IF(OR('Model output'!G121="",AND(ISNUMBER('Model output'!J121),'Model output'!J121&lt;1)),"",IF(OR(ISNUMBER(SEARCH("lateral",'Model output'!G121)),ISNUMBER(SEARCH("cervical",'Model output'!G121)),ISNUMBER(SEARCH("jugular",'Model output'!G121)),ISNUMBER(SEARCH("left neck",'Model output'!G121)),ISNUMBER(SEARCH("left anterior neck",'Model output'!G121)),ISNUMBER(SEARCH("left posterior neck",'Model output'!G121)),ISNUMBER(SEARCH("right neck",'Model output'!G121)),ISNUMBER(SEARCH("right anterior neck",'Model output'!G121)),ISNUMBER(SEARCH("right posterior neck",'Model output'!G121)),AND(ISNUMBER(SEARCH("level",'Model output'!G121)),OR(,ISNUMBER(SEARCH("II",'Model output'!G121)),ISNUMBER(SEARCH("two",'Model output'!G121)),ISNUMBER(SEARCH("2",'Model output'!G121)),ISNUMBER(SEARCH("III",'Model output'!G121)),ISNUMBER(SEARCH("three",'Model output'!G121)),ISNUMBER(SEARCH("3",'Model output'!G121)),ISNUMBER(SEARCH("IV",'Model output'!G121)),ISNUMBER(SEARCH("four",'Model output'!G121)),ISNUMBER(SEARCH("4",'Model output'!G121)),AND(ISNUMBER(SEARCH("V ",'Model output'!G121)),NOT(ISNUMBER(SEARCH("VI",'Model output'!G121)))),ISNUMBER(SEARCH("five",'Model output'!G121)),ISNUMBER(SEARCH("5",'Model output'!G121))))), "lateral", "central"))</f>
        <v/>
      </c>
      <c r="H122" t="str">
        <f>IF('Model output'!H121="","negative", IF('Model output'!H121=" ", "negative", IF(ISNUMBER(SEARCH("lymph node",'Model output'!H121)),"negative","positive")))</f>
        <v>negative</v>
      </c>
      <c r="I122">
        <f>IF('Model output'!I121="","",IF(ISNUMBER('Model output'!I121),'Model output'!I121,1))</f>
        <v>1</v>
      </c>
      <c r="J122">
        <f>IF('Model output'!J121="","",IF(AND(ISNUMBER('Model output'!J121),'Model output'!J121&lt;=I122),'Model output'!J121,IF(ISNUMBER(SEARCH("0/",'Model output'!J121)),0,1)))</f>
        <v>0</v>
      </c>
      <c r="K122" t="str" cm="1">
        <f t="array" ref="K122">IF(COUNT(FIND({0,1,2,3,4,5,6,7,8,9},'Model output'!K121))&gt;0,'Model output'!K121,"")</f>
        <v/>
      </c>
      <c r="L122" s="8" t="str">
        <f t="shared" si="21"/>
        <v/>
      </c>
      <c r="M122" t="str" cm="1">
        <f t="array" ref="M122">IF(L122="","",IF(ISNUMBER(SEARCH("cm",L122)),MAX(VALUE(SUBSTITUTE(_xlfn.FILTERXML("&lt;t&gt;&lt;s&gt;"&amp;SUBSTITUTE(L122,",","&lt;/s&gt;&lt;s&gt;")&amp;"&lt;/s&gt;&lt;/t&gt;","//s"),"cm",""))),MAX(VALUE(SUBSTITUTE(_xlfn.FILTERXML("&lt;t&gt;&lt;s&gt;"&amp;SUBSTITUTE(L122,",","&lt;/s&gt;&lt;s&gt;")&amp;"&lt;/s&gt;&lt;/t&gt;","//s"),"mm","")))/10))</f>
        <v/>
      </c>
      <c r="N122" t="str">
        <f>IF('Model output'!L121="","",'Model output'!L121)</f>
        <v>Papillary carcinoma</v>
      </c>
      <c r="O122" t="str">
        <f>IF('Model output'!M121="","",'Model output'!M121)</f>
        <v>Follicular variant</v>
      </c>
      <c r="P122" t="str">
        <f>IF('Model output'!N121="","",'Model output'!N121)</f>
        <v>5 cm</v>
      </c>
      <c r="Q122" t="str">
        <f t="shared" si="17"/>
        <v>5cm</v>
      </c>
      <c r="R122" cm="1">
        <f t="array" ref="R122">IF(Q122="","",IF(ISNUMBER(SEARCH("cm",Q122)),MAX(VALUE(SUBSTITUTE(_xlfn.FILTERXML("&lt;t&gt;&lt;s&gt;"&amp;SUBSTITUTE(Q122,",","&lt;/s&gt;&lt;s&gt;")&amp;"&lt;/s&gt;&lt;/t&gt;","//s"),"cm",""))),IF(ISNUMBER(SEARCH("mm",Q122)), MAX(VALUE(SUBSTITUTE(_xlfn.FILTERXML("&lt;t&gt;&lt;s&gt;"&amp;SUBSTITUTE(Q122,",","&lt;/s&gt;&lt;s&gt;")&amp;"&lt;/s&gt;&lt;/t&gt;","//s"),"mm","")))/10, MAX(VALUE(_xlfn.FILTERXML("&lt;t&gt;&lt;s&gt;"&amp;SUBSTITUTE(Q122,",","&lt;/s&gt;&lt;s&gt;")&amp;"&lt;/s&gt;&lt;/t&gt;","//s"))))))</f>
        <v>5</v>
      </c>
      <c r="S122" t="str">
        <f>IF(OR('Model output'!P121="",ISNUMBER(SEARCH("Not identified", 'Model output'!P121)),ISNUMBER(SEARCH("Absent",'Model output'!P121)),AND(ISNUMBER(SEARCH("No",'Model output'!P121)),NOT(ISNUMBER(SEARCH("diagnostic",'Model output'!P121)))),ISNUMBER(SEARCH("Negative",'Model output'!P121))),"negative","positive")</f>
        <v>negative</v>
      </c>
      <c r="T122" t="str">
        <f>IF('Model output'!O121="","",'Model output'!O121)</f>
        <v/>
      </c>
      <c r="U122" t="str">
        <f>IF('Model output'!Q121&lt;&gt;"",'Model output'!Q121,IF('Classification result'!S122="positive",IF(ISNUMBER(SEARCH("single",'Model output'!P121)),1,IF(OR(ISNUMBER(SEARCH("&lt;4",'Model output'!P121)),ISNUMBER(SEARCH("&lt; 4",'Model output'!P121)),ISNUMBER(SEARCH("less than 4",'Model output'!P121))),"&lt;4",IF(OR(ISNUMBER(SEARCH("&gt;4",'Model output'!P121)),ISNUMBER(SEARCH("&gt; 4",'Model output'!P121)),ISNUMBER(SEARCH("4 or more",'Model output'!P121))),"&gt;4",""))),""))</f>
        <v/>
      </c>
      <c r="V122" t="str">
        <f>IF(S122="negative","",IF(OR(ISNUMBER(SEARCH("Focal",'Model output'!P121)),'Classification result'!U122&lt;4,ISNUMBER(SEARCH("Focal",'Classification result'!U122)),ISNUMBER(SEARCH("&lt;4",'Classification result'!U122)),ISNUMBER(SEARCH("&lt; 4",'Classification result'!U122))),"minimal", IF(OR(ISNUMBER(SEARCH("Extensive",'Model output'!P121)),ISNUMBER(SEARCH("Extensive",'Classification result'!U122)),ISNUMBER(SEARCH("&gt;4",'Classification result'!U122)),ISNUMBER(SEARCH("&gt; 4",'Classification result'!U122)),ISNUMBER(SEARCH("4 or more",'Classification result'!U122))),"extensive","")))</f>
        <v/>
      </c>
      <c r="W122" t="str">
        <f>IF(OR('Model output'!R121="",ISNUMBER(SEARCH("Not identified", 'Model output'!R121)),ISNUMBER(SEARCH("Absent",'Model output'!R121)),ISNUMBER(SEARCH("No",'Model output'!R121)),ISNUMBER(SEARCH("Negative",'Model output'!R121)),ISNUMBER(SEARCH("None seen",'Model output'!R121)),ISNUMBER(SEARCH("Free",'Model output'!R121)),ISNUMBER(SEARCH("Cannot be assessed",'Model output'!R121))),"negative","positive")</f>
        <v>negative</v>
      </c>
      <c r="X122" s="15" t="str">
        <f>IF('Model output'!S121="","",'Model output'!S121)</f>
        <v/>
      </c>
      <c r="Y122" t="str">
        <f>IF(OR('Model output'!S121="",ISNUMBER(SEARCH("Absent",'Model output'!S121)),ISNUMBER(SEARCH("Not identified",'Model output'!S121)),AND(ISNUMBER(SEARCH("No",'Model output'!S121)),NOT(ISNUMBER(SEARCH("carcinoma",'Model output'!S121)))),ISNUMBER(SEARCH("no extension",'Model output'!S121)),ISNUMBER(SEARCH("negative",'Model output'!S121))),"negative",IF(Z122="positive","gETE", "positive"))</f>
        <v>negative</v>
      </c>
      <c r="Z122" t="str">
        <f>IF(OR('Model output'!S121="",ISNUMBER(SEARCH("Absent",'Model output'!S121)),ISNUMBER(SEARCH("Not identified",'Model output'!S121)),ISNUMBER(SEARCH("No",'Model output'!S121)),ISNUMBER(SEARCH("Minimal",'Model output'!S121)),ISNUMBER(SEARCH("negative",'Model output'!S121))),"negative",IF(OR(ISNUMBER(SEARCH("extensive",X122)),ISNUMBER(SEARCH("skeletal muscle",X122)),ISNUMBER(SEARCH("larynx",X122)),ISNUMBER(SEARCH("trachea",X122)),ISNUMBER(SEARCH("esophagus",X122)),ISNUMBER(SEARCH("recurrent laryngeal nerve",X122))),"positive","negative"))</f>
        <v>negative</v>
      </c>
      <c r="AA122" t="str">
        <f>IF('Model output'!T121="","",IF('Model output'!T121="Not mentioned", "No", "Yes"))</f>
        <v/>
      </c>
      <c r="AB122" t="str">
        <f>IF(AA122&lt;&gt;"Yes","",IF(OR('Model output'!U121="",ISNUMBER(SEARCH("Not identified",'Model output'!U121))),"",'Model output'!U121))</f>
        <v/>
      </c>
      <c r="AC122" s="9" t="str">
        <f>IF(OR('Model output'!V121="", AND(ISERROR(SEARCH("Positive",'Model output'!V121)), ISNUMBER(SEARCH("Negative",'Model output'!V121))), ISNUMBER(SEARCH("Uninvolved",'Model output'!V121)), ISNUMBER(SEARCH("Free",'Model output'!V121)), ISNUMBER(SEARCH("1 mm",'Model output'!V121)), ISNUMBER(SEARCH("1.0 mm",'Model output'!V121)), ISNUMBER(SEARCH("0.01 cm",'Model output'!V121)), ISNUMBER(SEARCH("0.1 CM",'Model output'!V121)), ISNUMBER(SEARCH("less than 0.2 mm",'Model output'!V121)), ISNUMBER(SEARCH("less than 0.5 mm",'Model output'!V121)), ISNUMBER(SEARCH("very close",'Model output'!V121)), ISNUMBER(SEARCH("not involved",'Model output'!V121)), ISNUMBER(SEARCH("no involvement",'Model output'!V121)), ISNUMBER(SEARCH("abut",'Model output'!V121)), AND(ISNUMBER(SEARCH("No",'Model output'!V121)),NOT(ISNUMBER(SEARCH("noted",'Model output'!V121))),NOT(ISNUMBER(SEARCH("carcinoma",'Model output'!V121))))), "negative", "positive")</f>
        <v>negative</v>
      </c>
      <c r="AE122" s="30" t="str" cm="1">
        <f t="array" aca="1" ref="AE122" ca="1">IF(OR(AC122="positive",Z122="positive",AND(OR(ISNUMBER(SEARCH("Follicular carcinoma",N122)),ISNUMBER(SEARCH("Follicular thyroid carcinoma",N122))),V122="extensive"),AND(AND(ISNUMBER(J122),J122&gt;0),AND(ISNUMBER(M122),M122&gt;3)),OR(H122="positive",AH122=1)),"high",IF(OR(ISNUMBER(SEARCH("lateral",G122,1)),ISNUMBER(SEARCH("positive",Y122,1)),ISNUMBER(SEARCH("tall",O122,1)),ISNUMBER(SEARCH("hobnail",O122,1)),ISNUMBER(SEARCH("cribriform",O122,1)),ISNUMBER(SEARCH("diffuse",O122,1)),ISNUMBER(SEARCH("columnar",O122,1)),ISNUMBER(SEARCH("solid",O122,1)),ISNUMBER(SEARCH("tall",N122,1)),ISNUMBER(SEARCH("hobnail",N122,1)),ISNUMBER(SEARCH("cribriform",N122,1)),ISNUMBER(SEARCH("diffuse",N122,1)),ISNUMBER(SEARCH("columnar",N122,1)),ISNUMBER(SEARCH("solid",N122,1)),AND(ISNUMBER(SEARCH("papillary",N122,1)),S122="positive"),AND(ISNUMBER(J122),J122&gt;=5,M122=""),AND(AND(ISNUMBER(J122),J122&gt;=5),AND(ISNUMBER(M122),M122&gt;=1)),AND(ISNUMBER(SERACH("papillary",N122)),OR(Y122="positive",Z122="positive"), ISNUMBER(SEARCH("BRAF",AB122)))),"intermediate","low"))</f>
        <v>low</v>
      </c>
      <c r="AF122" s="31" t="str">
        <f t="shared" si="18"/>
        <v>3a</v>
      </c>
      <c r="AG122" s="31" t="str">
        <f t="shared" si="19"/>
        <v>0</v>
      </c>
      <c r="AH122" s="31" t="str">
        <f t="shared" si="22"/>
        <v>0</v>
      </c>
      <c r="AI122" s="36" t="str">
        <f t="shared" si="23"/>
        <v>II</v>
      </c>
      <c r="AJ122" s="30" t="s">
        <v>815</v>
      </c>
      <c r="AK122" s="37" t="s">
        <v>932</v>
      </c>
      <c r="AL122" s="37" t="s">
        <v>927</v>
      </c>
      <c r="AM122" s="37" t="s">
        <v>930</v>
      </c>
      <c r="AN122" s="31" t="s">
        <v>928</v>
      </c>
      <c r="AO122" s="30">
        <f t="shared" ca="1" si="28"/>
        <v>1</v>
      </c>
      <c r="AP122" s="37">
        <f t="shared" si="29"/>
        <v>1</v>
      </c>
      <c r="AQ122" s="37">
        <f t="shared" si="30"/>
        <v>1</v>
      </c>
      <c r="AR122" s="37">
        <f t="shared" si="31"/>
        <v>1</v>
      </c>
      <c r="AS122" s="36">
        <f t="shared" si="20"/>
        <v>1</v>
      </c>
    </row>
    <row r="123" spans="1:45">
      <c r="A123" t="str">
        <f>'Model output'!A122</f>
        <v>TCGA-E3-A3E3</v>
      </c>
      <c r="B123" s="43">
        <v>49</v>
      </c>
      <c r="C123" s="1" t="str">
        <f>IF(OR(ISNUMBER(SEARCH("0",'Model output'!D122)), ISNUMBER(SEARCH("1",'Model output'!D122)), ISNUMBER(SEARCH("1a",'Model output'!D122)), ISNUMBER(SEARCH("1b",'Model output'!D122)), ISNUMBER(SEARCH("2",'Model output'!D122)), ISNUMBER(SEARCH("3",'Model output'!D122)), ISNUMBER(SEARCH("4a",'Model output'!D122)), ISNUMBER(SEARCH("4b",'Model output'!D122))), IF(ISNUMBER(SEARCH("pT",'Model output'!D122)),IF(OR(ISNUMBER(SEARCH("a",'Model output'!D122)),ISNUMBER(SEARCH("b",'Model output'!D122))),MID(SUBSTITUTE('Model output'!D122," ",""),SEARCH("pT",'Model output'!D122)+2,2),MID(SUBSTITUTE('Model output'!D122," ",""),SEARCH("pT",'Model output'!D122)+2,1)),IF(ISNUMBER(SEARCH("T",'Model output'!D122)),IF(OR(ISNUMBER(SEARCH("a",'Model output'!D122)),ISNUMBER(SEARCH("b",'Model output'!D122))),MID(SUBSTITUTE('Model output'!D122," ",""),SEARCH("T",'Model output'!D122)+1,2),MID(SUBSTITUTE('Model output'!D122," ",""),SEARCH("T",'Model output'!D122)+1,1)),SUBSTITUTE('Model output'!D122," ",""))),"")</f>
        <v>2</v>
      </c>
      <c r="D123" s="1" t="str">
        <f>IF(ISNUMBER(SEARCH("lymph node",'Model output'!E122)),"1", IF(AND('Model output'!E122&lt;&gt;"",ISNUMBER('Model output'!E122),'Model output'!E122&gt;0),"1",IF(OR(ISNUMBER(SEARCH("0",'Model output'!E122)), ISNUMBER(SEARCH("1",'Model output'!E122)), ISNUMBER(SEARCH("1a",'Model output'!E122)), ISNUMBER(SEARCH("1b",'Model output'!E122)), ISNUMBER(SEARCH("X",'Model output'!E122))), IF(ISNUMBER(SEARCH("pN",'Model output'!E122)),IF(OR(ISNUMBER(SEARCH("a",'Model output'!E122)),ISNUMBER(SEARCH("b",'Model output'!E122))),MID(SUBSTITUTE('Model output'!E122," ",""),SEARCH("pN",'Model output'!E122)+2,2),MID(SUBSTITUTE('Model output'!E122," ",""),SEARCH("pN",'Model output'!E122)+2,1)),IF(ISNUMBER(SEARCH("N",'Model output'!E122)),IF(OR(ISNUMBER(SEARCH("a",'Model output'!E122)),ISNUMBER(SEARCH("b",'Model output'!E122))),MID(SUBSTITUTE('Model output'!E122," ",""),SEARCH("N",'Model output'!E122)+1,2),MID(SUBSTITUTE('Model output'!E122," ",""),SEARCH("N",'Model output'!E122)+1,1)),SUBSTITUTE('Model output'!E122," ",""))),"")))</f>
        <v>X</v>
      </c>
      <c r="E123" s="1" t="str">
        <f>IF(OR(ISNUMBER(SEARCH("Not applicable",'Model output'!F122)), ISNUMBER(SEARCH("N/A",'Model output'!F122))),"0",IF(OR(ISNUMBER(SEARCH("0",'Model output'!F122)), ISNUMBER(SEARCH("1",'Model output'!F122)), ISNUMBER(SEARCH("X",'Model output'!F122))), IF(ISNUMBER(SEARCH("pM",'Model output'!F122)),MID(SUBSTITUTE('Model output'!F122," ",""),SEARCH("pM",'Model output'!F122)+2,1),IF(ISNUMBER(SEARCH("M",'Model output'!F122)),MID(SUBSTITUTE('Model output'!F122," ",""),SEARCH("M",'Model output'!F122)+1,1),SUBSTITUTE('Model output'!F122," ",""))),""))</f>
        <v>X</v>
      </c>
      <c r="F123" t="str">
        <f t="shared" si="16"/>
        <v>negative</v>
      </c>
      <c r="G123" t="str">
        <f>IF(OR('Model output'!G122="",AND(ISNUMBER('Model output'!J122),'Model output'!J122&lt;1)),"",IF(OR(ISNUMBER(SEARCH("lateral",'Model output'!G122)),ISNUMBER(SEARCH("cervical",'Model output'!G122)),ISNUMBER(SEARCH("jugular",'Model output'!G122)),ISNUMBER(SEARCH("left neck",'Model output'!G122)),ISNUMBER(SEARCH("left anterior neck",'Model output'!G122)),ISNUMBER(SEARCH("left posterior neck",'Model output'!G122)),ISNUMBER(SEARCH("right neck",'Model output'!G122)),ISNUMBER(SEARCH("right anterior neck",'Model output'!G122)),ISNUMBER(SEARCH("right posterior neck",'Model output'!G122)),AND(ISNUMBER(SEARCH("level",'Model output'!G122)),OR(,ISNUMBER(SEARCH("II",'Model output'!G122)),ISNUMBER(SEARCH("two",'Model output'!G122)),ISNUMBER(SEARCH("2",'Model output'!G122)),ISNUMBER(SEARCH("III",'Model output'!G122)),ISNUMBER(SEARCH("three",'Model output'!G122)),ISNUMBER(SEARCH("3",'Model output'!G122)),ISNUMBER(SEARCH("IV",'Model output'!G122)),ISNUMBER(SEARCH("four",'Model output'!G122)),ISNUMBER(SEARCH("4",'Model output'!G122)),AND(ISNUMBER(SEARCH("V ",'Model output'!G122)),NOT(ISNUMBER(SEARCH("VI",'Model output'!G122)))),ISNUMBER(SEARCH("five",'Model output'!G122)),ISNUMBER(SEARCH("5",'Model output'!G122))))), "lateral", "central"))</f>
        <v/>
      </c>
      <c r="H123" t="str">
        <f>IF('Model output'!H122="","negative", IF('Model output'!H122=" ", "negative", IF(ISNUMBER(SEARCH("lymph node",'Model output'!H122)),"negative","positive")))</f>
        <v>negative</v>
      </c>
      <c r="I123">
        <f>IF('Model output'!I122="","",IF(ISNUMBER('Model output'!I122),'Model output'!I122,1))</f>
        <v>1</v>
      </c>
      <c r="J123">
        <f>IF('Model output'!J122="","",IF(AND(ISNUMBER('Model output'!J122),'Model output'!J122&lt;=I123),'Model output'!J122,IF(ISNUMBER(SEARCH("0/",'Model output'!J122)),0,1)))</f>
        <v>0</v>
      </c>
      <c r="K123" t="str" cm="1">
        <f t="array" ref="K123">IF(COUNT(FIND({0,1,2,3,4,5,6,7,8,9},'Model output'!K122))&gt;0,'Model output'!K122,"")</f>
        <v/>
      </c>
      <c r="L123" s="8" t="str">
        <f t="shared" si="21"/>
        <v/>
      </c>
      <c r="M123" t="str" cm="1">
        <f t="array" ref="M123">IF(L123="","",IF(ISNUMBER(SEARCH("cm",L123)),MAX(VALUE(SUBSTITUTE(_xlfn.FILTERXML("&lt;t&gt;&lt;s&gt;"&amp;SUBSTITUTE(L123,",","&lt;/s&gt;&lt;s&gt;")&amp;"&lt;/s&gt;&lt;/t&gt;","//s"),"cm",""))),MAX(VALUE(SUBSTITUTE(_xlfn.FILTERXML("&lt;t&gt;&lt;s&gt;"&amp;SUBSTITUTE(L123,",","&lt;/s&gt;&lt;s&gt;")&amp;"&lt;/s&gt;&lt;/t&gt;","//s"),"mm","")))/10))</f>
        <v/>
      </c>
      <c r="N123" t="str">
        <f>IF('Model output'!L122="","",'Model output'!L122)</f>
        <v>Papillary</v>
      </c>
      <c r="O123" t="str">
        <f>IF('Model output'!M122="","",'Model output'!M122)</f>
        <v/>
      </c>
      <c r="P123" t="str">
        <f>IF('Model output'!N122="","",'Model output'!N122)</f>
        <v>2.8cm</v>
      </c>
      <c r="Q123" t="str">
        <f t="shared" si="17"/>
        <v>2.8cm</v>
      </c>
      <c r="R123" cm="1">
        <f t="array" ref="R123">IF(Q123="","",IF(ISNUMBER(SEARCH("cm",Q123)),MAX(VALUE(SUBSTITUTE(_xlfn.FILTERXML("&lt;t&gt;&lt;s&gt;"&amp;SUBSTITUTE(Q123,",","&lt;/s&gt;&lt;s&gt;")&amp;"&lt;/s&gt;&lt;/t&gt;","//s"),"cm",""))),IF(ISNUMBER(SEARCH("mm",Q123)), MAX(VALUE(SUBSTITUTE(_xlfn.FILTERXML("&lt;t&gt;&lt;s&gt;"&amp;SUBSTITUTE(Q123,",","&lt;/s&gt;&lt;s&gt;")&amp;"&lt;/s&gt;&lt;/t&gt;","//s"),"mm","")))/10, MAX(VALUE(_xlfn.FILTERXML("&lt;t&gt;&lt;s&gt;"&amp;SUBSTITUTE(Q123,",","&lt;/s&gt;&lt;s&gt;")&amp;"&lt;/s&gt;&lt;/t&gt;","//s"))))))</f>
        <v>2.8</v>
      </c>
      <c r="S123" t="str">
        <f>IF(OR('Model output'!P122="",ISNUMBER(SEARCH("Not identified", 'Model output'!P122)),ISNUMBER(SEARCH("Absent",'Model output'!P122)),AND(ISNUMBER(SEARCH("No",'Model output'!P122)),NOT(ISNUMBER(SEARCH("diagnostic",'Model output'!P122)))),ISNUMBER(SEARCH("Negative",'Model output'!P122))),"negative","positive")</f>
        <v>negative</v>
      </c>
      <c r="T123">
        <f>IF('Model output'!O122="","",'Model output'!O122)</f>
        <v>1</v>
      </c>
      <c r="U123" t="str">
        <f>IF('Model output'!Q122&lt;&gt;"",'Model output'!Q122,IF('Classification result'!S123="positive",IF(ISNUMBER(SEARCH("single",'Model output'!P122)),1,IF(OR(ISNUMBER(SEARCH("&lt;4",'Model output'!P122)),ISNUMBER(SEARCH("&lt; 4",'Model output'!P122)),ISNUMBER(SEARCH("less than 4",'Model output'!P122))),"&lt;4",IF(OR(ISNUMBER(SEARCH("&gt;4",'Model output'!P122)),ISNUMBER(SEARCH("&gt; 4",'Model output'!P122)),ISNUMBER(SEARCH("4 or more",'Model output'!P122))),"&gt;4",""))),""))</f>
        <v/>
      </c>
      <c r="V123" t="str">
        <f>IF(S123="negative","",IF(OR(ISNUMBER(SEARCH("Focal",'Model output'!P122)),'Classification result'!U123&lt;4,ISNUMBER(SEARCH("Focal",'Classification result'!U123)),ISNUMBER(SEARCH("&lt;4",'Classification result'!U123)),ISNUMBER(SEARCH("&lt; 4",'Classification result'!U123))),"minimal", IF(OR(ISNUMBER(SEARCH("Extensive",'Model output'!P122)),ISNUMBER(SEARCH("Extensive",'Classification result'!U123)),ISNUMBER(SEARCH("&gt;4",'Classification result'!U123)),ISNUMBER(SEARCH("&gt; 4",'Classification result'!U123)),ISNUMBER(SEARCH("4 or more",'Classification result'!U123))),"extensive","")))</f>
        <v/>
      </c>
      <c r="W123" t="str">
        <f>IF(OR('Model output'!R122="",ISNUMBER(SEARCH("Not identified", 'Model output'!R122)),ISNUMBER(SEARCH("Absent",'Model output'!R122)),ISNUMBER(SEARCH("No",'Model output'!R122)),ISNUMBER(SEARCH("Negative",'Model output'!R122)),ISNUMBER(SEARCH("None seen",'Model output'!R122)),ISNUMBER(SEARCH("Free",'Model output'!R122)),ISNUMBER(SEARCH("Cannot be assessed",'Model output'!R122))),"negative","positive")</f>
        <v>negative</v>
      </c>
      <c r="X123" s="15" t="str">
        <f>IF('Model output'!S122="","",'Model output'!S122)</f>
        <v/>
      </c>
      <c r="Y123" t="str">
        <f>IF(OR('Model output'!S122="",ISNUMBER(SEARCH("Absent",'Model output'!S122)),ISNUMBER(SEARCH("Not identified",'Model output'!S122)),AND(ISNUMBER(SEARCH("No",'Model output'!S122)),NOT(ISNUMBER(SEARCH("carcinoma",'Model output'!S122)))),ISNUMBER(SEARCH("no extension",'Model output'!S122)),ISNUMBER(SEARCH("negative",'Model output'!S122))),"negative",IF(Z123="positive","gETE", "positive"))</f>
        <v>negative</v>
      </c>
      <c r="Z123" t="str">
        <f>IF(OR('Model output'!S122="",ISNUMBER(SEARCH("Absent",'Model output'!S122)),ISNUMBER(SEARCH("Not identified",'Model output'!S122)),ISNUMBER(SEARCH("No",'Model output'!S122)),ISNUMBER(SEARCH("Minimal",'Model output'!S122)),ISNUMBER(SEARCH("negative",'Model output'!S122))),"negative",IF(OR(ISNUMBER(SEARCH("extensive",X123)),ISNUMBER(SEARCH("skeletal muscle",X123)),ISNUMBER(SEARCH("larynx",X123)),ISNUMBER(SEARCH("trachea",X123)),ISNUMBER(SEARCH("esophagus",X123)),ISNUMBER(SEARCH("recurrent laryngeal nerve",X123))),"positive","negative"))</f>
        <v>negative</v>
      </c>
      <c r="AA123" t="str">
        <f>IF('Model output'!T122="","",IF('Model output'!T122="Not mentioned", "No", "Yes"))</f>
        <v/>
      </c>
      <c r="AB123" t="str">
        <f>IF(AA123&lt;&gt;"Yes","",IF(OR('Model output'!U122="",ISNUMBER(SEARCH("Not identified",'Model output'!U122))),"",'Model output'!U122))</f>
        <v/>
      </c>
      <c r="AC123" s="9" t="str">
        <f>IF(OR('Model output'!V122="", AND(ISERROR(SEARCH("Positive",'Model output'!V122)), ISNUMBER(SEARCH("Negative",'Model output'!V122))), ISNUMBER(SEARCH("Uninvolved",'Model output'!V122)), ISNUMBER(SEARCH("Free",'Model output'!V122)), ISNUMBER(SEARCH("1 mm",'Model output'!V122)), ISNUMBER(SEARCH("1.0 mm",'Model output'!V122)), ISNUMBER(SEARCH("0.01 cm",'Model output'!V122)), ISNUMBER(SEARCH("0.1 CM",'Model output'!V122)), ISNUMBER(SEARCH("less than 0.2 mm",'Model output'!V122)), ISNUMBER(SEARCH("less than 0.5 mm",'Model output'!V122)), ISNUMBER(SEARCH("very close",'Model output'!V122)), ISNUMBER(SEARCH("not involved",'Model output'!V122)), ISNUMBER(SEARCH("no involvement",'Model output'!V122)), ISNUMBER(SEARCH("abut",'Model output'!V122)), AND(ISNUMBER(SEARCH("No",'Model output'!V122)),NOT(ISNUMBER(SEARCH("noted",'Model output'!V122))),NOT(ISNUMBER(SEARCH("carcinoma",'Model output'!V122))))), "negative", "positive")</f>
        <v>negative</v>
      </c>
      <c r="AE123" s="30" t="str" cm="1">
        <f t="array" aca="1" ref="AE123" ca="1">IF(OR(AC123="positive",Z123="positive",AND(OR(ISNUMBER(SEARCH("Follicular carcinoma",N123)),ISNUMBER(SEARCH("Follicular thyroid carcinoma",N123))),V123="extensive"),AND(AND(ISNUMBER(J123),J123&gt;0),AND(ISNUMBER(M123),M123&gt;3)),OR(H123="positive",AH123=1)),"high",IF(OR(ISNUMBER(SEARCH("lateral",G123,1)),ISNUMBER(SEARCH("positive",Y123,1)),ISNUMBER(SEARCH("tall",O123,1)),ISNUMBER(SEARCH("hobnail",O123,1)),ISNUMBER(SEARCH("cribriform",O123,1)),ISNUMBER(SEARCH("diffuse",O123,1)),ISNUMBER(SEARCH("columnar",O123,1)),ISNUMBER(SEARCH("solid",O123,1)),ISNUMBER(SEARCH("tall",N123,1)),ISNUMBER(SEARCH("hobnail",N123,1)),ISNUMBER(SEARCH("cribriform",N123,1)),ISNUMBER(SEARCH("diffuse",N123,1)),ISNUMBER(SEARCH("columnar",N123,1)),ISNUMBER(SEARCH("solid",N123,1)),AND(ISNUMBER(SEARCH("papillary",N123,1)),S123="positive"),AND(ISNUMBER(J123),J123&gt;=5,M123=""),AND(AND(ISNUMBER(J123),J123&gt;=5),AND(ISNUMBER(M123),M123&gt;=1)),AND(ISNUMBER(SERACH("papillary",N123)),OR(Y123="positive",Z123="positive"), ISNUMBER(SEARCH("BRAF",AB123)))),"intermediate","low"))</f>
        <v>low</v>
      </c>
      <c r="AF123" s="31" t="str">
        <f t="shared" si="18"/>
        <v>2</v>
      </c>
      <c r="AG123" s="31" t="str">
        <f t="shared" si="19"/>
        <v>0</v>
      </c>
      <c r="AH123" s="31" t="str">
        <f t="shared" si="22"/>
        <v>0</v>
      </c>
      <c r="AI123" s="36" t="str">
        <f t="shared" si="23"/>
        <v>I</v>
      </c>
      <c r="AJ123" s="30" t="s">
        <v>815</v>
      </c>
      <c r="AK123" s="37" t="s">
        <v>929</v>
      </c>
      <c r="AL123" s="37" t="s">
        <v>927</v>
      </c>
      <c r="AM123" s="37" t="s">
        <v>930</v>
      </c>
      <c r="AN123" s="31" t="s">
        <v>79</v>
      </c>
      <c r="AO123" s="30">
        <f t="shared" ca="1" si="28"/>
        <v>1</v>
      </c>
      <c r="AP123" s="37">
        <f t="shared" si="29"/>
        <v>1</v>
      </c>
      <c r="AQ123" s="37">
        <f t="shared" si="30"/>
        <v>1</v>
      </c>
      <c r="AR123" s="37">
        <f t="shared" si="31"/>
        <v>1</v>
      </c>
      <c r="AS123" s="36">
        <f t="shared" si="20"/>
        <v>1</v>
      </c>
    </row>
    <row r="124" spans="1:45">
      <c r="A124" t="str">
        <f>'Model output'!A123</f>
        <v>TCGA-E8-A242</v>
      </c>
      <c r="B124" s="43">
        <v>56</v>
      </c>
      <c r="C124" s="1" t="str">
        <f>IF(OR(ISNUMBER(SEARCH("0",'Model output'!D123)), ISNUMBER(SEARCH("1",'Model output'!D123)), ISNUMBER(SEARCH("1a",'Model output'!D123)), ISNUMBER(SEARCH("1b",'Model output'!D123)), ISNUMBER(SEARCH("2",'Model output'!D123)), ISNUMBER(SEARCH("3",'Model output'!D123)), ISNUMBER(SEARCH("4a",'Model output'!D123)), ISNUMBER(SEARCH("4b",'Model output'!D123))), IF(ISNUMBER(SEARCH("pT",'Model output'!D123)),IF(OR(ISNUMBER(SEARCH("a",'Model output'!D123)),ISNUMBER(SEARCH("b",'Model output'!D123))),MID(SUBSTITUTE('Model output'!D123," ",""),SEARCH("pT",'Model output'!D123)+2,2),MID(SUBSTITUTE('Model output'!D123," ",""),SEARCH("pT",'Model output'!D123)+2,1)),IF(ISNUMBER(SEARCH("T",'Model output'!D123)),IF(OR(ISNUMBER(SEARCH("a",'Model output'!D123)),ISNUMBER(SEARCH("b",'Model output'!D123))),MID(SUBSTITUTE('Model output'!D123," ",""),SEARCH("T",'Model output'!D123)+1,2),MID(SUBSTITUTE('Model output'!D123," ",""),SEARCH("T",'Model output'!D123)+1,1)),SUBSTITUTE('Model output'!D123," ",""))),"")</f>
        <v>3</v>
      </c>
      <c r="D124" s="1" t="str">
        <f>IF(ISNUMBER(SEARCH("lymph node",'Model output'!E123)),"1", IF(AND('Model output'!E123&lt;&gt;"",ISNUMBER('Model output'!E123),'Model output'!E123&gt;0),"1",IF(OR(ISNUMBER(SEARCH("0",'Model output'!E123)), ISNUMBER(SEARCH("1",'Model output'!E123)), ISNUMBER(SEARCH("1a",'Model output'!E123)), ISNUMBER(SEARCH("1b",'Model output'!E123)), ISNUMBER(SEARCH("X",'Model output'!E123))), IF(ISNUMBER(SEARCH("pN",'Model output'!E123)),IF(OR(ISNUMBER(SEARCH("a",'Model output'!E123)),ISNUMBER(SEARCH("b",'Model output'!E123))),MID(SUBSTITUTE('Model output'!E123," ",""),SEARCH("pN",'Model output'!E123)+2,2),MID(SUBSTITUTE('Model output'!E123," ",""),SEARCH("pN",'Model output'!E123)+2,1)),IF(ISNUMBER(SEARCH("N",'Model output'!E123)),IF(OR(ISNUMBER(SEARCH("a",'Model output'!E123)),ISNUMBER(SEARCH("b",'Model output'!E123))),MID(SUBSTITUTE('Model output'!E123," ",""),SEARCH("N",'Model output'!E123)+1,2),MID(SUBSTITUTE('Model output'!E123," ",""),SEARCH("N",'Model output'!E123)+1,1)),SUBSTITUTE('Model output'!E123," ",""))),"")))</f>
        <v>0</v>
      </c>
      <c r="E124" s="1" t="str">
        <f>IF(OR(ISNUMBER(SEARCH("Not applicable",'Model output'!F123)), ISNUMBER(SEARCH("N/A",'Model output'!F123))),"0",IF(OR(ISNUMBER(SEARCH("0",'Model output'!F123)), ISNUMBER(SEARCH("1",'Model output'!F123)), ISNUMBER(SEARCH("X",'Model output'!F123))), IF(ISNUMBER(SEARCH("pM",'Model output'!F123)),MID(SUBSTITUTE('Model output'!F123," ",""),SEARCH("pM",'Model output'!F123)+2,1),IF(ISNUMBER(SEARCH("M",'Model output'!F123)),MID(SUBSTITUTE('Model output'!F123," ",""),SEARCH("M",'Model output'!F123)+1,1),SUBSTITUTE('Model output'!F123," ",""))),""))</f>
        <v>x</v>
      </c>
      <c r="F124" t="str">
        <f t="shared" si="16"/>
        <v>negative</v>
      </c>
      <c r="G124" t="str">
        <f>IF(OR('Model output'!G123="",AND(ISNUMBER('Model output'!J123),'Model output'!J123&lt;1)),"",IF(OR(ISNUMBER(SEARCH("lateral",'Model output'!G123)),ISNUMBER(SEARCH("cervical",'Model output'!G123)),ISNUMBER(SEARCH("jugular",'Model output'!G123)),ISNUMBER(SEARCH("left neck",'Model output'!G123)),ISNUMBER(SEARCH("left anterior neck",'Model output'!G123)),ISNUMBER(SEARCH("left posterior neck",'Model output'!G123)),ISNUMBER(SEARCH("right neck",'Model output'!G123)),ISNUMBER(SEARCH("right anterior neck",'Model output'!G123)),ISNUMBER(SEARCH("right posterior neck",'Model output'!G123)),AND(ISNUMBER(SEARCH("level",'Model output'!G123)),OR(,ISNUMBER(SEARCH("II",'Model output'!G123)),ISNUMBER(SEARCH("two",'Model output'!G123)),ISNUMBER(SEARCH("2",'Model output'!G123)),ISNUMBER(SEARCH("III",'Model output'!G123)),ISNUMBER(SEARCH("three",'Model output'!G123)),ISNUMBER(SEARCH("3",'Model output'!G123)),ISNUMBER(SEARCH("IV",'Model output'!G123)),ISNUMBER(SEARCH("four",'Model output'!G123)),ISNUMBER(SEARCH("4",'Model output'!G123)),AND(ISNUMBER(SEARCH("V ",'Model output'!G123)),NOT(ISNUMBER(SEARCH("VI",'Model output'!G123)))),ISNUMBER(SEARCH("five",'Model output'!G123)),ISNUMBER(SEARCH("5",'Model output'!G123))))), "lateral", "central"))</f>
        <v/>
      </c>
      <c r="H124" t="str">
        <f>IF('Model output'!H123="","negative", IF('Model output'!H123=" ", "negative", IF(ISNUMBER(SEARCH("lymph node",'Model output'!H123)),"negative","positive")))</f>
        <v>negative</v>
      </c>
      <c r="I124">
        <f>IF('Model output'!I123="","",IF(ISNUMBER('Model output'!I123),'Model output'!I123,1))</f>
        <v>0</v>
      </c>
      <c r="J124">
        <f>IF('Model output'!J123="","",IF(AND(ISNUMBER('Model output'!J123),'Model output'!J123&lt;=I124),'Model output'!J123,IF(ISNUMBER(SEARCH("0/",'Model output'!J123)),0,1)))</f>
        <v>0</v>
      </c>
      <c r="K124" t="str" cm="1">
        <f t="array" ref="K124">IF(COUNT(FIND({0,1,2,3,4,5,6,7,8,9},'Model output'!K123))&gt;0,'Model output'!K123,"")</f>
        <v/>
      </c>
      <c r="L124" s="8" t="str">
        <f t="shared" si="21"/>
        <v/>
      </c>
      <c r="M124" t="str" cm="1">
        <f t="array" ref="M124">IF(L124="","",IF(ISNUMBER(SEARCH("cm",L124)),MAX(VALUE(SUBSTITUTE(_xlfn.FILTERXML("&lt;t&gt;&lt;s&gt;"&amp;SUBSTITUTE(L124,",","&lt;/s&gt;&lt;s&gt;")&amp;"&lt;/s&gt;&lt;/t&gt;","//s"),"cm",""))),MAX(VALUE(SUBSTITUTE(_xlfn.FILTERXML("&lt;t&gt;&lt;s&gt;"&amp;SUBSTITUTE(L124,",","&lt;/s&gt;&lt;s&gt;")&amp;"&lt;/s&gt;&lt;/t&gt;","//s"),"mm","")))/10))</f>
        <v/>
      </c>
      <c r="N124" t="str">
        <f>IF('Model output'!L123="","",'Model output'!L123)</f>
        <v>Papillary</v>
      </c>
      <c r="O124" t="str">
        <f>IF('Model output'!M123="","",'Model output'!M123)</f>
        <v/>
      </c>
      <c r="P124" t="str">
        <f>IF('Model output'!N123="","",'Model output'!N123)</f>
        <v>1.8 x 1.2 cm</v>
      </c>
      <c r="Q124" t="str">
        <f t="shared" si="17"/>
        <v>1.8,1.2cm</v>
      </c>
      <c r="R124" cm="1">
        <f t="array" ref="R124">IF(Q124="","",IF(ISNUMBER(SEARCH("cm",Q124)),MAX(VALUE(SUBSTITUTE(_xlfn.FILTERXML("&lt;t&gt;&lt;s&gt;"&amp;SUBSTITUTE(Q124,",","&lt;/s&gt;&lt;s&gt;")&amp;"&lt;/s&gt;&lt;/t&gt;","//s"),"cm",""))),IF(ISNUMBER(SEARCH("mm",Q124)), MAX(VALUE(SUBSTITUTE(_xlfn.FILTERXML("&lt;t&gt;&lt;s&gt;"&amp;SUBSTITUTE(Q124,",","&lt;/s&gt;&lt;s&gt;")&amp;"&lt;/s&gt;&lt;/t&gt;","//s"),"mm","")))/10, MAX(VALUE(_xlfn.FILTERXML("&lt;t&gt;&lt;s&gt;"&amp;SUBSTITUTE(Q124,",","&lt;/s&gt;&lt;s&gt;")&amp;"&lt;/s&gt;&lt;/t&gt;","//s"))))))</f>
        <v>1.8</v>
      </c>
      <c r="S124" t="str">
        <f>IF(OR('Model output'!P123="",ISNUMBER(SEARCH("Not identified", 'Model output'!P123)),ISNUMBER(SEARCH("Absent",'Model output'!P123)),AND(ISNUMBER(SEARCH("No",'Model output'!P123)),NOT(ISNUMBER(SEARCH("diagnostic",'Model output'!P123)))),ISNUMBER(SEARCH("Negative",'Model output'!P123))),"negative","positive")</f>
        <v>positive</v>
      </c>
      <c r="T124" t="str">
        <f>IF('Model output'!O123="","",'Model output'!O123)</f>
        <v>Single focus</v>
      </c>
      <c r="U124" t="str">
        <f>IF('Model output'!Q123&lt;&gt;"",'Model output'!Q123,IF('Classification result'!S124="positive",IF(ISNUMBER(SEARCH("single",'Model output'!P123)),1,IF(OR(ISNUMBER(SEARCH("&lt;4",'Model output'!P123)),ISNUMBER(SEARCH("&lt; 4",'Model output'!P123)),ISNUMBER(SEARCH("less than 4",'Model output'!P123))),"&lt;4",IF(OR(ISNUMBER(SEARCH("&gt;4",'Model output'!P123)),ISNUMBER(SEARCH("&gt; 4",'Model output'!P123)),ISNUMBER(SEARCH("4 or more",'Model output'!P123))),"&gt;4",""))),""))</f>
        <v/>
      </c>
      <c r="V124" t="str">
        <f>IF(S124="negative","",IF(OR(ISNUMBER(SEARCH("Focal",'Model output'!P123)),'Classification result'!U124&lt;4,ISNUMBER(SEARCH("Focal",'Classification result'!U124)),ISNUMBER(SEARCH("&lt;4",'Classification result'!U124)),ISNUMBER(SEARCH("&lt; 4",'Classification result'!U124))),"minimal", IF(OR(ISNUMBER(SEARCH("Extensive",'Model output'!P123)),ISNUMBER(SEARCH("Extensive",'Classification result'!U124)),ISNUMBER(SEARCH("&gt;4",'Classification result'!U124)),ISNUMBER(SEARCH("&gt; 4",'Classification result'!U124)),ISNUMBER(SEARCH("4 or more",'Classification result'!U124))),"extensive","")))</f>
        <v/>
      </c>
      <c r="W124" t="str">
        <f>IF(OR('Model output'!R123="",ISNUMBER(SEARCH("Not identified", 'Model output'!R123)),ISNUMBER(SEARCH("Absent",'Model output'!R123)),ISNUMBER(SEARCH("No",'Model output'!R123)),ISNUMBER(SEARCH("Negative",'Model output'!R123)),ISNUMBER(SEARCH("None seen",'Model output'!R123)),ISNUMBER(SEARCH("Free",'Model output'!R123)),ISNUMBER(SEARCH("Cannot be assessed",'Model output'!R123))),"negative","positive")</f>
        <v>negative</v>
      </c>
      <c r="X124" s="15" t="str">
        <f>IF('Model output'!S123="","",'Model output'!S123)</f>
        <v>Yes</v>
      </c>
      <c r="Y124" t="str">
        <f>IF(OR('Model output'!S123="",ISNUMBER(SEARCH("Absent",'Model output'!S123)),ISNUMBER(SEARCH("Not identified",'Model output'!S123)),AND(ISNUMBER(SEARCH("No",'Model output'!S123)),NOT(ISNUMBER(SEARCH("carcinoma",'Model output'!S123)))),ISNUMBER(SEARCH("no extension",'Model output'!S123)),ISNUMBER(SEARCH("negative",'Model output'!S123))),"negative",IF(Z124="positive","gETE", "positive"))</f>
        <v>positive</v>
      </c>
      <c r="Z124" t="str">
        <f>IF(OR('Model output'!S123="",ISNUMBER(SEARCH("Absent",'Model output'!S123)),ISNUMBER(SEARCH("Not identified",'Model output'!S123)),ISNUMBER(SEARCH("No",'Model output'!S123)),ISNUMBER(SEARCH("Minimal",'Model output'!S123)),ISNUMBER(SEARCH("negative",'Model output'!S123))),"negative",IF(OR(ISNUMBER(SEARCH("extensive",X124)),ISNUMBER(SEARCH("skeletal muscle",X124)),ISNUMBER(SEARCH("larynx",X124)),ISNUMBER(SEARCH("trachea",X124)),ISNUMBER(SEARCH("esophagus",X124)),ISNUMBER(SEARCH("recurrent laryngeal nerve",X124))),"positive","negative"))</f>
        <v>negative</v>
      </c>
      <c r="AA124" t="str">
        <f>IF('Model output'!T123="","",IF('Model output'!T123="Not mentioned", "No", "Yes"))</f>
        <v/>
      </c>
      <c r="AB124" t="str">
        <f>IF(AA124&lt;&gt;"Yes","",IF(OR('Model output'!U123="",ISNUMBER(SEARCH("Not identified",'Model output'!U123))),"",'Model output'!U123))</f>
        <v/>
      </c>
      <c r="AC124" s="9" t="str">
        <f>IF(OR('Model output'!V123="", AND(ISERROR(SEARCH("Positive",'Model output'!V123)), ISNUMBER(SEARCH("Negative",'Model output'!V123))), ISNUMBER(SEARCH("Uninvolved",'Model output'!V123)), ISNUMBER(SEARCH("Free",'Model output'!V123)), ISNUMBER(SEARCH("1 mm",'Model output'!V123)), ISNUMBER(SEARCH("1.0 mm",'Model output'!V123)), ISNUMBER(SEARCH("0.01 cm",'Model output'!V123)), ISNUMBER(SEARCH("0.1 CM",'Model output'!V123)), ISNUMBER(SEARCH("less than 0.2 mm",'Model output'!V123)), ISNUMBER(SEARCH("less than 0.5 mm",'Model output'!V123)), ISNUMBER(SEARCH("very close",'Model output'!V123)), ISNUMBER(SEARCH("not involved",'Model output'!V123)), ISNUMBER(SEARCH("no involvement",'Model output'!V123)), ISNUMBER(SEARCH("abut",'Model output'!V123)), AND(ISNUMBER(SEARCH("No",'Model output'!V123)),NOT(ISNUMBER(SEARCH("noted",'Model output'!V123))),NOT(ISNUMBER(SEARCH("carcinoma",'Model output'!V123))))), "negative", "positive")</f>
        <v>positive</v>
      </c>
      <c r="AE124" s="30" t="str" cm="1">
        <f t="array" ref="AE124">IF(OR(AC124="positive",Z124="positive",AND(OR(ISNUMBER(SEARCH("Follicular carcinoma",N124)),ISNUMBER(SEARCH("Follicular thyroid carcinoma",N124))),V124="extensive"),AND(AND(ISNUMBER(J124),J124&gt;0),AND(ISNUMBER(M124),M124&gt;3)),OR(H124="positive",AH124=1)),"high",IF(OR(ISNUMBER(SEARCH("lateral",G124,1)),ISNUMBER(SEARCH("positive",Y124,1)),ISNUMBER(SEARCH("tall",O124,1)),ISNUMBER(SEARCH("hobnail",O124,1)),ISNUMBER(SEARCH("cribriform",O124,1)),ISNUMBER(SEARCH("diffuse",O124,1)),ISNUMBER(SEARCH("columnar",O124,1)),ISNUMBER(SEARCH("solid",O124,1)),ISNUMBER(SEARCH("tall",N124,1)),ISNUMBER(SEARCH("hobnail",N124,1)),ISNUMBER(SEARCH("cribriform",N124,1)),ISNUMBER(SEARCH("diffuse",N124,1)),ISNUMBER(SEARCH("columnar",N124,1)),ISNUMBER(SEARCH("solid",N124,1)),AND(ISNUMBER(SEARCH("papillary",N124,1)),S124="positive"),AND(ISNUMBER(J124),J124&gt;=5,M124=""),AND(AND(ISNUMBER(J124),J124&gt;=5),AND(ISNUMBER(M124),M124&gt;=1)),AND(ISNUMBER(SERACH("papillary",N124)),OR(Y124="positive",Z124="positive"), ISNUMBER(SEARCH("BRAF",AB124)))),"intermediate","low"))</f>
        <v>high</v>
      </c>
      <c r="AF124" s="31" t="str">
        <f t="shared" si="18"/>
        <v>1b</v>
      </c>
      <c r="AG124" s="31" t="str">
        <f t="shared" si="19"/>
        <v>0</v>
      </c>
      <c r="AH124" s="31" t="str">
        <f t="shared" si="22"/>
        <v>0</v>
      </c>
      <c r="AI124" s="36" t="str">
        <f t="shared" si="23"/>
        <v>I</v>
      </c>
      <c r="AJ124" s="30" t="s">
        <v>814</v>
      </c>
      <c r="AK124" s="37" t="s">
        <v>926</v>
      </c>
      <c r="AL124" s="37" t="s">
        <v>927</v>
      </c>
      <c r="AM124" s="37" t="s">
        <v>930</v>
      </c>
      <c r="AN124" s="31" t="s">
        <v>79</v>
      </c>
      <c r="AO124" s="30">
        <f t="shared" si="28"/>
        <v>1</v>
      </c>
      <c r="AP124" s="37">
        <f t="shared" si="29"/>
        <v>1</v>
      </c>
      <c r="AQ124" s="37">
        <f t="shared" si="30"/>
        <v>1</v>
      </c>
      <c r="AR124" s="37">
        <f t="shared" si="31"/>
        <v>1</v>
      </c>
      <c r="AS124" s="36">
        <f t="shared" si="20"/>
        <v>1</v>
      </c>
    </row>
    <row r="125" spans="1:45">
      <c r="A125" t="str">
        <f>'Model output'!A124</f>
        <v>TCGA-E8-A2JQ</v>
      </c>
      <c r="B125" s="43">
        <v>18</v>
      </c>
      <c r="C125" s="1" t="str">
        <f>IF(OR(ISNUMBER(SEARCH("0",'Model output'!D124)), ISNUMBER(SEARCH("1",'Model output'!D124)), ISNUMBER(SEARCH("1a",'Model output'!D124)), ISNUMBER(SEARCH("1b",'Model output'!D124)), ISNUMBER(SEARCH("2",'Model output'!D124)), ISNUMBER(SEARCH("3",'Model output'!D124)), ISNUMBER(SEARCH("4a",'Model output'!D124)), ISNUMBER(SEARCH("4b",'Model output'!D124))), IF(ISNUMBER(SEARCH("pT",'Model output'!D124)),IF(OR(ISNUMBER(SEARCH("a",'Model output'!D124)),ISNUMBER(SEARCH("b",'Model output'!D124))),MID(SUBSTITUTE('Model output'!D124," ",""),SEARCH("pT",'Model output'!D124)+2,2),MID(SUBSTITUTE('Model output'!D124," ",""),SEARCH("pT",'Model output'!D124)+2,1)),IF(ISNUMBER(SEARCH("T",'Model output'!D124)),IF(OR(ISNUMBER(SEARCH("a",'Model output'!D124)),ISNUMBER(SEARCH("b",'Model output'!D124))),MID(SUBSTITUTE('Model output'!D124," ",""),SEARCH("T",'Model output'!D124)+1,2),MID(SUBSTITUTE('Model output'!D124," ",""),SEARCH("T",'Model output'!D124)+1,1)),SUBSTITUTE('Model output'!D124," ",""))),"")</f>
        <v>3</v>
      </c>
      <c r="D125" s="1" t="str">
        <f>IF(ISNUMBER(SEARCH("lymph node",'Model output'!E124)),"1", IF(AND('Model output'!E124&lt;&gt;"",ISNUMBER('Model output'!E124),'Model output'!E124&gt;0),"1",IF(OR(ISNUMBER(SEARCH("0",'Model output'!E124)), ISNUMBER(SEARCH("1",'Model output'!E124)), ISNUMBER(SEARCH("1a",'Model output'!E124)), ISNUMBER(SEARCH("1b",'Model output'!E124)), ISNUMBER(SEARCH("X",'Model output'!E124))), IF(ISNUMBER(SEARCH("pN",'Model output'!E124)),IF(OR(ISNUMBER(SEARCH("a",'Model output'!E124)),ISNUMBER(SEARCH("b",'Model output'!E124))),MID(SUBSTITUTE('Model output'!E124," ",""),SEARCH("pN",'Model output'!E124)+2,2),MID(SUBSTITUTE('Model output'!E124," ",""),SEARCH("pN",'Model output'!E124)+2,1)),IF(ISNUMBER(SEARCH("N",'Model output'!E124)),IF(OR(ISNUMBER(SEARCH("a",'Model output'!E124)),ISNUMBER(SEARCH("b",'Model output'!E124))),MID(SUBSTITUTE('Model output'!E124," ",""),SEARCH("N",'Model output'!E124)+1,2),MID(SUBSTITUTE('Model output'!E124," ",""),SEARCH("N",'Model output'!E124)+1,1)),SUBSTITUTE('Model output'!E124," ",""))),"")))</f>
        <v>1a</v>
      </c>
      <c r="E125" s="1" t="str">
        <f>IF(OR(ISNUMBER(SEARCH("Not applicable",'Model output'!F124)), ISNUMBER(SEARCH("N/A",'Model output'!F124))),"0",IF(OR(ISNUMBER(SEARCH("0",'Model output'!F124)), ISNUMBER(SEARCH("1",'Model output'!F124)), ISNUMBER(SEARCH("X",'Model output'!F124))), IF(ISNUMBER(SEARCH("pM",'Model output'!F124)),MID(SUBSTITUTE('Model output'!F124," ",""),SEARCH("pM",'Model output'!F124)+2,1),IF(ISNUMBER(SEARCH("M",'Model output'!F124)),MID(SUBSTITUTE('Model output'!F124," ",""),SEARCH("M",'Model output'!F124)+1,1),SUBSTITUTE('Model output'!F124," ",""))),""))</f>
        <v>x</v>
      </c>
      <c r="F125" t="str">
        <f t="shared" si="16"/>
        <v>positive</v>
      </c>
      <c r="G125" t="str">
        <f>IF(OR('Model output'!G124="",AND(ISNUMBER('Model output'!J124),'Model output'!J124&lt;1)),"",IF(OR(ISNUMBER(SEARCH("lateral",'Model output'!G124)),ISNUMBER(SEARCH("cervical",'Model output'!G124)),ISNUMBER(SEARCH("jugular",'Model output'!G124)),ISNUMBER(SEARCH("left neck",'Model output'!G124)),ISNUMBER(SEARCH("left anterior neck",'Model output'!G124)),ISNUMBER(SEARCH("left posterior neck",'Model output'!G124)),ISNUMBER(SEARCH("right neck",'Model output'!G124)),ISNUMBER(SEARCH("right anterior neck",'Model output'!G124)),ISNUMBER(SEARCH("right posterior neck",'Model output'!G124)),AND(ISNUMBER(SEARCH("level",'Model output'!G124)),OR(,ISNUMBER(SEARCH("II",'Model output'!G124)),ISNUMBER(SEARCH("two",'Model output'!G124)),ISNUMBER(SEARCH("2",'Model output'!G124)),ISNUMBER(SEARCH("III",'Model output'!G124)),ISNUMBER(SEARCH("three",'Model output'!G124)),ISNUMBER(SEARCH("3",'Model output'!G124)),ISNUMBER(SEARCH("IV",'Model output'!G124)),ISNUMBER(SEARCH("four",'Model output'!G124)),ISNUMBER(SEARCH("4",'Model output'!G124)),AND(ISNUMBER(SEARCH("V ",'Model output'!G124)),NOT(ISNUMBER(SEARCH("VI",'Model output'!G124)))),ISNUMBER(SEARCH("five",'Model output'!G124)),ISNUMBER(SEARCH("5",'Model output'!G124))))), "lateral", "central"))</f>
        <v/>
      </c>
      <c r="H125" t="str">
        <f>IF('Model output'!H124="","negative", IF('Model output'!H124=" ", "negative", IF(ISNUMBER(SEARCH("lymph node",'Model output'!H124)),"negative","positive")))</f>
        <v>negative</v>
      </c>
      <c r="I125">
        <f>IF('Model output'!I124="","",IF(ISNUMBER('Model output'!I124),'Model output'!I124,1))</f>
        <v>14</v>
      </c>
      <c r="J125">
        <f>IF('Model output'!J124="","",IF(AND(ISNUMBER('Model output'!J124),'Model output'!J124&lt;=I125),'Model output'!J124,IF(ISNUMBER(SEARCH("0/",'Model output'!J124)),0,1)))</f>
        <v>11</v>
      </c>
      <c r="K125" t="str" cm="1">
        <f t="array" ref="K125">IF(COUNT(FIND({0,1,2,3,4,5,6,7,8,9},'Model output'!K124))&gt;0,'Model output'!K124,"")</f>
        <v/>
      </c>
      <c r="L125" s="8" t="str">
        <f t="shared" si="21"/>
        <v/>
      </c>
      <c r="M125" t="str" cm="1">
        <f t="array" ref="M125">IF(L125="","",IF(ISNUMBER(SEARCH("cm",L125)),MAX(VALUE(SUBSTITUTE(_xlfn.FILTERXML("&lt;t&gt;&lt;s&gt;"&amp;SUBSTITUTE(L125,",","&lt;/s&gt;&lt;s&gt;")&amp;"&lt;/s&gt;&lt;/t&gt;","//s"),"cm",""))),MAX(VALUE(SUBSTITUTE(_xlfn.FILTERXML("&lt;t&gt;&lt;s&gt;"&amp;SUBSTITUTE(L125,",","&lt;/s&gt;&lt;s&gt;")&amp;"&lt;/s&gt;&lt;/t&gt;","//s"),"mm","")))/10))</f>
        <v/>
      </c>
      <c r="N125" t="str">
        <f>IF('Model output'!L124="","",'Model output'!L124)</f>
        <v>Papillary</v>
      </c>
      <c r="O125" t="str">
        <f>IF('Model output'!M124="","",'Model output'!M124)</f>
        <v/>
      </c>
      <c r="P125" t="str">
        <f>IF('Model output'!N124="","",'Model output'!N124)</f>
        <v>2.1 x 1.9 cm</v>
      </c>
      <c r="Q125" t="str">
        <f t="shared" si="17"/>
        <v>2.1,1.9cm</v>
      </c>
      <c r="R125" cm="1">
        <f t="array" ref="R125">IF(Q125="","",IF(ISNUMBER(SEARCH("cm",Q125)),MAX(VALUE(SUBSTITUTE(_xlfn.FILTERXML("&lt;t&gt;&lt;s&gt;"&amp;SUBSTITUTE(Q125,",","&lt;/s&gt;&lt;s&gt;")&amp;"&lt;/s&gt;&lt;/t&gt;","//s"),"cm",""))),IF(ISNUMBER(SEARCH("mm",Q125)), MAX(VALUE(SUBSTITUTE(_xlfn.FILTERXML("&lt;t&gt;&lt;s&gt;"&amp;SUBSTITUTE(Q125,",","&lt;/s&gt;&lt;s&gt;")&amp;"&lt;/s&gt;&lt;/t&gt;","//s"),"mm","")))/10, MAX(VALUE(_xlfn.FILTERXML("&lt;t&gt;&lt;s&gt;"&amp;SUBSTITUTE(Q125,",","&lt;/s&gt;&lt;s&gt;")&amp;"&lt;/s&gt;&lt;/t&gt;","//s"))))))</f>
        <v>2.1</v>
      </c>
      <c r="S125" t="str">
        <f>IF(OR('Model output'!P124="",ISNUMBER(SEARCH("Not identified", 'Model output'!P124)),ISNUMBER(SEARCH("Absent",'Model output'!P124)),AND(ISNUMBER(SEARCH("No",'Model output'!P124)),NOT(ISNUMBER(SEARCH("diagnostic",'Model output'!P124)))),ISNUMBER(SEARCH("Negative",'Model output'!P124))),"negative","positive")</f>
        <v>positive</v>
      </c>
      <c r="T125" t="str">
        <f>IF('Model output'!O124="","",'Model output'!O124)</f>
        <v>Single focus</v>
      </c>
      <c r="U125" t="str">
        <f>IF('Model output'!Q124&lt;&gt;"",'Model output'!Q124,IF('Classification result'!S125="positive",IF(ISNUMBER(SEARCH("single",'Model output'!P124)),1,IF(OR(ISNUMBER(SEARCH("&lt;4",'Model output'!P124)),ISNUMBER(SEARCH("&lt; 4",'Model output'!P124)),ISNUMBER(SEARCH("less than 4",'Model output'!P124))),"&lt;4",IF(OR(ISNUMBER(SEARCH("&gt;4",'Model output'!P124)),ISNUMBER(SEARCH("&gt; 4",'Model output'!P124)),ISNUMBER(SEARCH("4 or more",'Model output'!P124))),"&gt;4",""))),""))</f>
        <v/>
      </c>
      <c r="V125" t="str">
        <f>IF(S125="negative","",IF(OR(ISNUMBER(SEARCH("Focal",'Model output'!P124)),'Classification result'!U125&lt;4,ISNUMBER(SEARCH("Focal",'Classification result'!U125)),ISNUMBER(SEARCH("&lt;4",'Classification result'!U125)),ISNUMBER(SEARCH("&lt; 4",'Classification result'!U125))),"minimal", IF(OR(ISNUMBER(SEARCH("Extensive",'Model output'!P124)),ISNUMBER(SEARCH("Extensive",'Classification result'!U125)),ISNUMBER(SEARCH("&gt;4",'Classification result'!U125)),ISNUMBER(SEARCH("&gt; 4",'Classification result'!U125)),ISNUMBER(SEARCH("4 or more",'Classification result'!U125))),"extensive","")))</f>
        <v/>
      </c>
      <c r="W125" t="str">
        <f>IF(OR('Model output'!R124="",ISNUMBER(SEARCH("Not identified", 'Model output'!R124)),ISNUMBER(SEARCH("Absent",'Model output'!R124)),ISNUMBER(SEARCH("No",'Model output'!R124)),ISNUMBER(SEARCH("Negative",'Model output'!R124)),ISNUMBER(SEARCH("None seen",'Model output'!R124)),ISNUMBER(SEARCH("Free",'Model output'!R124)),ISNUMBER(SEARCH("Cannot be assessed",'Model output'!R124))),"negative","positive")</f>
        <v>negative</v>
      </c>
      <c r="X125" s="15" t="str">
        <f>IF('Model output'!S124="","",'Model output'!S124)</f>
        <v>Yes</v>
      </c>
      <c r="Y125" t="str">
        <f>IF(OR('Model output'!S124="",ISNUMBER(SEARCH("Absent",'Model output'!S124)),ISNUMBER(SEARCH("Not identified",'Model output'!S124)),AND(ISNUMBER(SEARCH("No",'Model output'!S124)),NOT(ISNUMBER(SEARCH("carcinoma",'Model output'!S124)))),ISNUMBER(SEARCH("no extension",'Model output'!S124)),ISNUMBER(SEARCH("negative",'Model output'!S124))),"negative",IF(Z125="positive","gETE", "positive"))</f>
        <v>positive</v>
      </c>
      <c r="Z125" t="str">
        <f>IF(OR('Model output'!S124="",ISNUMBER(SEARCH("Absent",'Model output'!S124)),ISNUMBER(SEARCH("Not identified",'Model output'!S124)),ISNUMBER(SEARCH("No",'Model output'!S124)),ISNUMBER(SEARCH("Minimal",'Model output'!S124)),ISNUMBER(SEARCH("negative",'Model output'!S124))),"negative",IF(OR(ISNUMBER(SEARCH("extensive",X125)),ISNUMBER(SEARCH("skeletal muscle",X125)),ISNUMBER(SEARCH("larynx",X125)),ISNUMBER(SEARCH("trachea",X125)),ISNUMBER(SEARCH("esophagus",X125)),ISNUMBER(SEARCH("recurrent laryngeal nerve",X125))),"positive","negative"))</f>
        <v>negative</v>
      </c>
      <c r="AA125" t="str">
        <f>IF('Model output'!T124="","",IF('Model output'!T124="Not mentioned", "No", "Yes"))</f>
        <v/>
      </c>
      <c r="AB125" t="str">
        <f>IF(AA125&lt;&gt;"Yes","",IF(OR('Model output'!U124="",ISNUMBER(SEARCH("Not identified",'Model output'!U124))),"",'Model output'!U124))</f>
        <v/>
      </c>
      <c r="AC125" s="9" t="str">
        <f>IF(OR('Model output'!V124="", AND(ISERROR(SEARCH("Positive",'Model output'!V124)), ISNUMBER(SEARCH("Negative",'Model output'!V124))), ISNUMBER(SEARCH("Uninvolved",'Model output'!V124)), ISNUMBER(SEARCH("Free",'Model output'!V124)), ISNUMBER(SEARCH("1 mm",'Model output'!V124)), ISNUMBER(SEARCH("1.0 mm",'Model output'!V124)), ISNUMBER(SEARCH("0.01 cm",'Model output'!V124)), ISNUMBER(SEARCH("0.1 CM",'Model output'!V124)), ISNUMBER(SEARCH("less than 0.2 mm",'Model output'!V124)), ISNUMBER(SEARCH("less than 0.5 mm",'Model output'!V124)), ISNUMBER(SEARCH("very close",'Model output'!V124)), ISNUMBER(SEARCH("not involved",'Model output'!V124)), ISNUMBER(SEARCH("no involvement",'Model output'!V124)), ISNUMBER(SEARCH("abut",'Model output'!V124)), AND(ISNUMBER(SEARCH("No",'Model output'!V124)),NOT(ISNUMBER(SEARCH("noted",'Model output'!V124))),NOT(ISNUMBER(SEARCH("carcinoma",'Model output'!V124))))), "negative", "positive")</f>
        <v>negative</v>
      </c>
      <c r="AE125" s="30" t="str" cm="1">
        <f t="array" aca="1" ref="AE125" ca="1">IF(OR(AC125="positive",Z125="positive",AND(OR(ISNUMBER(SEARCH("Follicular carcinoma",N125)),ISNUMBER(SEARCH("Follicular thyroid carcinoma",N125))),V125="extensive"),AND(AND(ISNUMBER(J125),J125&gt;0),AND(ISNUMBER(M125),M125&gt;3)),OR(H125="positive",AH125=1)),"high",IF(OR(ISNUMBER(SEARCH("lateral",G125,1)),ISNUMBER(SEARCH("positive",Y125,1)),ISNUMBER(SEARCH("tall",O125,1)),ISNUMBER(SEARCH("hobnail",O125,1)),ISNUMBER(SEARCH("cribriform",O125,1)),ISNUMBER(SEARCH("diffuse",O125,1)),ISNUMBER(SEARCH("columnar",O125,1)),ISNUMBER(SEARCH("solid",O125,1)),ISNUMBER(SEARCH("tall",N125,1)),ISNUMBER(SEARCH("hobnail",N125,1)),ISNUMBER(SEARCH("cribriform",N125,1)),ISNUMBER(SEARCH("diffuse",N125,1)),ISNUMBER(SEARCH("columnar",N125,1)),ISNUMBER(SEARCH("solid",N125,1)),AND(ISNUMBER(SEARCH("papillary",N125,1)),S125="positive"),AND(ISNUMBER(J125),J125&gt;=5,M125=""),AND(AND(ISNUMBER(J125),J125&gt;=5),AND(ISNUMBER(M125),M125&gt;=1)),AND(ISNUMBER(SERACH("papillary",N125)),OR(Y125="positive",Z125="positive"), ISNUMBER(SEARCH("BRAF",AB125)))),"intermediate","low"))</f>
        <v>intermediate</v>
      </c>
      <c r="AF125" s="31" t="str">
        <f t="shared" si="18"/>
        <v>2</v>
      </c>
      <c r="AG125" s="31" t="str">
        <f t="shared" si="19"/>
        <v>1a</v>
      </c>
      <c r="AH125" s="31" t="str">
        <f t="shared" si="22"/>
        <v>0</v>
      </c>
      <c r="AI125" s="36" t="str">
        <f t="shared" si="23"/>
        <v>I</v>
      </c>
      <c r="AJ125" s="30" t="s">
        <v>816</v>
      </c>
      <c r="AK125" s="37" t="s">
        <v>929</v>
      </c>
      <c r="AL125" s="37" t="s">
        <v>931</v>
      </c>
      <c r="AM125" s="37" t="s">
        <v>930</v>
      </c>
      <c r="AN125" s="31" t="s">
        <v>79</v>
      </c>
      <c r="AO125" s="30">
        <f t="shared" ca="1" si="28"/>
        <v>1</v>
      </c>
      <c r="AP125" s="37">
        <f t="shared" si="29"/>
        <v>1</v>
      </c>
      <c r="AQ125" s="37">
        <f t="shared" si="30"/>
        <v>1</v>
      </c>
      <c r="AR125" s="37">
        <f t="shared" si="31"/>
        <v>1</v>
      </c>
      <c r="AS125" s="36">
        <f t="shared" si="20"/>
        <v>1</v>
      </c>
    </row>
    <row r="126" spans="1:45">
      <c r="A126" t="str">
        <f>'Model output'!A125</f>
        <v>TCGA-E8-A413</v>
      </c>
      <c r="B126" s="43">
        <v>38</v>
      </c>
      <c r="C126" s="1" t="str">
        <f>IF(OR(ISNUMBER(SEARCH("0",'Model output'!D125)), ISNUMBER(SEARCH("1",'Model output'!D125)), ISNUMBER(SEARCH("1a",'Model output'!D125)), ISNUMBER(SEARCH("1b",'Model output'!D125)), ISNUMBER(SEARCH("2",'Model output'!D125)), ISNUMBER(SEARCH("3",'Model output'!D125)), ISNUMBER(SEARCH("4a",'Model output'!D125)), ISNUMBER(SEARCH("4b",'Model output'!D125))), IF(ISNUMBER(SEARCH("pT",'Model output'!D125)),IF(OR(ISNUMBER(SEARCH("a",'Model output'!D125)),ISNUMBER(SEARCH("b",'Model output'!D125))),MID(SUBSTITUTE('Model output'!D125," ",""),SEARCH("pT",'Model output'!D125)+2,2),MID(SUBSTITUTE('Model output'!D125," ",""),SEARCH("pT",'Model output'!D125)+2,1)),IF(ISNUMBER(SEARCH("T",'Model output'!D125)),IF(OR(ISNUMBER(SEARCH("a",'Model output'!D125)),ISNUMBER(SEARCH("b",'Model output'!D125))),MID(SUBSTITUTE('Model output'!D125," ",""),SEARCH("T",'Model output'!D125)+1,2),MID(SUBSTITUTE('Model output'!D125," ",""),SEARCH("T",'Model output'!D125)+1,1)),SUBSTITUTE('Model output'!D125," ",""))),"")</f>
        <v/>
      </c>
      <c r="D126" s="1" t="str">
        <f>IF(ISNUMBER(SEARCH("lymph node",'Model output'!E125)),"1", IF(AND('Model output'!E125&lt;&gt;"",ISNUMBER('Model output'!E125),'Model output'!E125&gt;0),"1",IF(OR(ISNUMBER(SEARCH("0",'Model output'!E125)), ISNUMBER(SEARCH("1",'Model output'!E125)), ISNUMBER(SEARCH("1a",'Model output'!E125)), ISNUMBER(SEARCH("1b",'Model output'!E125)), ISNUMBER(SEARCH("X",'Model output'!E125))), IF(ISNUMBER(SEARCH("pN",'Model output'!E125)),IF(OR(ISNUMBER(SEARCH("a",'Model output'!E125)),ISNUMBER(SEARCH("b",'Model output'!E125))),MID(SUBSTITUTE('Model output'!E125," ",""),SEARCH("pN",'Model output'!E125)+2,2),MID(SUBSTITUTE('Model output'!E125," ",""),SEARCH("pN",'Model output'!E125)+2,1)),IF(ISNUMBER(SEARCH("N",'Model output'!E125)),IF(OR(ISNUMBER(SEARCH("a",'Model output'!E125)),ISNUMBER(SEARCH("b",'Model output'!E125))),MID(SUBSTITUTE('Model output'!E125," ",""),SEARCH("N",'Model output'!E125)+1,2),MID(SUBSTITUTE('Model output'!E125," ",""),SEARCH("N",'Model output'!E125)+1,1)),SUBSTITUTE('Model output'!E125," ",""))),"")))</f>
        <v/>
      </c>
      <c r="E126" s="1" t="str">
        <f>IF(OR(ISNUMBER(SEARCH("Not applicable",'Model output'!F125)), ISNUMBER(SEARCH("N/A",'Model output'!F125))),"0",IF(OR(ISNUMBER(SEARCH("0",'Model output'!F125)), ISNUMBER(SEARCH("1",'Model output'!F125)), ISNUMBER(SEARCH("X",'Model output'!F125))), IF(ISNUMBER(SEARCH("pM",'Model output'!F125)),MID(SUBSTITUTE('Model output'!F125," ",""),SEARCH("pM",'Model output'!F125)+2,1),IF(ISNUMBER(SEARCH("M",'Model output'!F125)),MID(SUBSTITUTE('Model output'!F125," ",""),SEARCH("M",'Model output'!F125)+1,1),SUBSTITUTE('Model output'!F125," ",""))),""))</f>
        <v/>
      </c>
      <c r="F126" t="str">
        <f t="shared" si="16"/>
        <v>negative</v>
      </c>
      <c r="G126" t="str">
        <f>IF(OR('Model output'!G125="",AND(ISNUMBER('Model output'!J125),'Model output'!J125&lt;1)),"",IF(OR(ISNUMBER(SEARCH("lateral",'Model output'!G125)),ISNUMBER(SEARCH("cervical",'Model output'!G125)),ISNUMBER(SEARCH("jugular",'Model output'!G125)),ISNUMBER(SEARCH("left neck",'Model output'!G125)),ISNUMBER(SEARCH("left anterior neck",'Model output'!G125)),ISNUMBER(SEARCH("left posterior neck",'Model output'!G125)),ISNUMBER(SEARCH("right neck",'Model output'!G125)),ISNUMBER(SEARCH("right anterior neck",'Model output'!G125)),ISNUMBER(SEARCH("right posterior neck",'Model output'!G125)),AND(ISNUMBER(SEARCH("level",'Model output'!G125)),OR(,ISNUMBER(SEARCH("II",'Model output'!G125)),ISNUMBER(SEARCH("two",'Model output'!G125)),ISNUMBER(SEARCH("2",'Model output'!G125)),ISNUMBER(SEARCH("III",'Model output'!G125)),ISNUMBER(SEARCH("three",'Model output'!G125)),ISNUMBER(SEARCH("3",'Model output'!G125)),ISNUMBER(SEARCH("IV",'Model output'!G125)),ISNUMBER(SEARCH("four",'Model output'!G125)),ISNUMBER(SEARCH("4",'Model output'!G125)),AND(ISNUMBER(SEARCH("V ",'Model output'!G125)),NOT(ISNUMBER(SEARCH("VI",'Model output'!G125)))),ISNUMBER(SEARCH("five",'Model output'!G125)),ISNUMBER(SEARCH("5",'Model output'!G125))))), "lateral", "central"))</f>
        <v/>
      </c>
      <c r="H126" t="str">
        <f>IF('Model output'!H125="","negative", IF('Model output'!H125=" ", "negative", IF(ISNUMBER(SEARCH("lymph node",'Model output'!H125)),"negative","positive")))</f>
        <v>negative</v>
      </c>
      <c r="I126" t="str">
        <f>IF('Model output'!I125="","",IF(ISNUMBER('Model output'!I125),'Model output'!I125,1))</f>
        <v/>
      </c>
      <c r="J126" t="str">
        <f>IF('Model output'!J125="","",IF(AND(ISNUMBER('Model output'!J125),'Model output'!J125&lt;=I126),'Model output'!J125,IF(ISNUMBER(SEARCH("0/",'Model output'!J125)),0,1)))</f>
        <v/>
      </c>
      <c r="K126" t="str" cm="1">
        <f t="array" ref="K126">IF(COUNT(FIND({0,1,2,3,4,5,6,7,8,9},'Model output'!K125))&gt;0,'Model output'!K125,"")</f>
        <v/>
      </c>
      <c r="L126" s="8" t="str">
        <f t="shared" si="21"/>
        <v/>
      </c>
      <c r="M126" t="str" cm="1">
        <f t="array" ref="M126">IF(L126="","",IF(ISNUMBER(SEARCH("cm",L126)),MAX(VALUE(SUBSTITUTE(_xlfn.FILTERXML("&lt;t&gt;&lt;s&gt;"&amp;SUBSTITUTE(L126,",","&lt;/s&gt;&lt;s&gt;")&amp;"&lt;/s&gt;&lt;/t&gt;","//s"),"cm",""))),MAX(VALUE(SUBSTITUTE(_xlfn.FILTERXML("&lt;t&gt;&lt;s&gt;"&amp;SUBSTITUTE(L126,",","&lt;/s&gt;&lt;s&gt;")&amp;"&lt;/s&gt;&lt;/t&gt;","//s"),"mm","")))/10))</f>
        <v/>
      </c>
      <c r="N126" t="str">
        <f>IF('Model output'!L125="","",'Model output'!L125)</f>
        <v>Papillary carcinoma</v>
      </c>
      <c r="O126" t="str">
        <f>IF('Model output'!M125="","",'Model output'!M125)</f>
        <v/>
      </c>
      <c r="P126" t="str">
        <f>IF('Model output'!N125="","",'Model output'!N125)</f>
        <v>1.5 cm</v>
      </c>
      <c r="Q126" t="str">
        <f t="shared" si="17"/>
        <v>1.5cm</v>
      </c>
      <c r="R126" cm="1">
        <f t="array" ref="R126">IF(Q126="","",IF(ISNUMBER(SEARCH("cm",Q126)),MAX(VALUE(SUBSTITUTE(_xlfn.FILTERXML("&lt;t&gt;&lt;s&gt;"&amp;SUBSTITUTE(Q126,",","&lt;/s&gt;&lt;s&gt;")&amp;"&lt;/s&gt;&lt;/t&gt;","//s"),"cm",""))),IF(ISNUMBER(SEARCH("mm",Q126)), MAX(VALUE(SUBSTITUTE(_xlfn.FILTERXML("&lt;t&gt;&lt;s&gt;"&amp;SUBSTITUTE(Q126,",","&lt;/s&gt;&lt;s&gt;")&amp;"&lt;/s&gt;&lt;/t&gt;","//s"),"mm","")))/10, MAX(VALUE(_xlfn.FILTERXML("&lt;t&gt;&lt;s&gt;"&amp;SUBSTITUTE(Q126,",","&lt;/s&gt;&lt;s&gt;")&amp;"&lt;/s&gt;&lt;/t&gt;","//s"))))))</f>
        <v>1.5</v>
      </c>
      <c r="S126" t="str">
        <f>IF(OR('Model output'!P125="",ISNUMBER(SEARCH("Not identified", 'Model output'!P125)),ISNUMBER(SEARCH("Absent",'Model output'!P125)),AND(ISNUMBER(SEARCH("No",'Model output'!P125)),NOT(ISNUMBER(SEARCH("diagnostic",'Model output'!P125)))),ISNUMBER(SEARCH("Negative",'Model output'!P125))),"negative","positive")</f>
        <v>positive</v>
      </c>
      <c r="T126">
        <f>IF('Model output'!O125="","",'Model output'!O125)</f>
        <v>1</v>
      </c>
      <c r="U126" t="str">
        <f>IF('Model output'!Q125&lt;&gt;"",'Model output'!Q125,IF('Classification result'!S126="positive",IF(ISNUMBER(SEARCH("single",'Model output'!P125)),1,IF(OR(ISNUMBER(SEARCH("&lt;4",'Model output'!P125)),ISNUMBER(SEARCH("&lt; 4",'Model output'!P125)),ISNUMBER(SEARCH("less than 4",'Model output'!P125))),"&lt;4",IF(OR(ISNUMBER(SEARCH("&gt;4",'Model output'!P125)),ISNUMBER(SEARCH("&gt; 4",'Model output'!P125)),ISNUMBER(SEARCH("4 or more",'Model output'!P125))),"&gt;4",""))),""))</f>
        <v/>
      </c>
      <c r="V126" t="str">
        <f>IF(S126="negative","",IF(OR(ISNUMBER(SEARCH("Focal",'Model output'!P125)),'Classification result'!U126&lt;4,ISNUMBER(SEARCH("Focal",'Classification result'!U126)),ISNUMBER(SEARCH("&lt;4",'Classification result'!U126)),ISNUMBER(SEARCH("&lt; 4",'Classification result'!U126))),"minimal", IF(OR(ISNUMBER(SEARCH("Extensive",'Model output'!P125)),ISNUMBER(SEARCH("Extensive",'Classification result'!U126)),ISNUMBER(SEARCH("&gt;4",'Classification result'!U126)),ISNUMBER(SEARCH("&gt; 4",'Classification result'!U126)),ISNUMBER(SEARCH("4 or more",'Classification result'!U126))),"extensive","")))</f>
        <v/>
      </c>
      <c r="W126" t="str">
        <f>IF(OR('Model output'!R125="",ISNUMBER(SEARCH("Not identified", 'Model output'!R125)),ISNUMBER(SEARCH("Absent",'Model output'!R125)),ISNUMBER(SEARCH("No",'Model output'!R125)),ISNUMBER(SEARCH("Negative",'Model output'!R125)),ISNUMBER(SEARCH("None seen",'Model output'!R125)),ISNUMBER(SEARCH("Free",'Model output'!R125)),ISNUMBER(SEARCH("Cannot be assessed",'Model output'!R125))),"negative","positive")</f>
        <v>positive</v>
      </c>
      <c r="X126" s="15" t="str">
        <f>IF('Model output'!S125="","",'Model output'!S125)</f>
        <v>no</v>
      </c>
      <c r="Y126" t="str">
        <f>IF(OR('Model output'!S125="",ISNUMBER(SEARCH("Absent",'Model output'!S125)),ISNUMBER(SEARCH("Not identified",'Model output'!S125)),AND(ISNUMBER(SEARCH("No",'Model output'!S125)),NOT(ISNUMBER(SEARCH("carcinoma",'Model output'!S125)))),ISNUMBER(SEARCH("no extension",'Model output'!S125)),ISNUMBER(SEARCH("negative",'Model output'!S125))),"negative",IF(Z126="positive","gETE", "positive"))</f>
        <v>negative</v>
      </c>
      <c r="Z126" t="str">
        <f>IF(OR('Model output'!S125="",ISNUMBER(SEARCH("Absent",'Model output'!S125)),ISNUMBER(SEARCH("Not identified",'Model output'!S125)),ISNUMBER(SEARCH("No",'Model output'!S125)),ISNUMBER(SEARCH("Minimal",'Model output'!S125)),ISNUMBER(SEARCH("negative",'Model output'!S125))),"negative",IF(OR(ISNUMBER(SEARCH("extensive",X126)),ISNUMBER(SEARCH("skeletal muscle",X126)),ISNUMBER(SEARCH("larynx",X126)),ISNUMBER(SEARCH("trachea",X126)),ISNUMBER(SEARCH("esophagus",X126)),ISNUMBER(SEARCH("recurrent laryngeal nerve",X126))),"positive","negative"))</f>
        <v>negative</v>
      </c>
      <c r="AA126" t="str">
        <f>IF('Model output'!T125="","",IF('Model output'!T125="Not mentioned", "No", "Yes"))</f>
        <v/>
      </c>
      <c r="AB126" t="str">
        <f>IF(AA126&lt;&gt;"Yes","",IF(OR('Model output'!U125="",ISNUMBER(SEARCH("Not identified",'Model output'!U125))),"",'Model output'!U125))</f>
        <v/>
      </c>
      <c r="AC126" s="9" t="str">
        <f>IF(OR('Model output'!V125="", AND(ISERROR(SEARCH("Positive",'Model output'!V125)), ISNUMBER(SEARCH("Negative",'Model output'!V125))), ISNUMBER(SEARCH("Uninvolved",'Model output'!V125)), ISNUMBER(SEARCH("Free",'Model output'!V125)), ISNUMBER(SEARCH("1 mm",'Model output'!V125)), ISNUMBER(SEARCH("1.0 mm",'Model output'!V125)), ISNUMBER(SEARCH("0.01 cm",'Model output'!V125)), ISNUMBER(SEARCH("0.1 CM",'Model output'!V125)), ISNUMBER(SEARCH("less than 0.2 mm",'Model output'!V125)), ISNUMBER(SEARCH("less than 0.5 mm",'Model output'!V125)), ISNUMBER(SEARCH("very close",'Model output'!V125)), ISNUMBER(SEARCH("not involved",'Model output'!V125)), ISNUMBER(SEARCH("no involvement",'Model output'!V125)), ISNUMBER(SEARCH("abut",'Model output'!V125)), AND(ISNUMBER(SEARCH("No",'Model output'!V125)),NOT(ISNUMBER(SEARCH("noted",'Model output'!V125))),NOT(ISNUMBER(SEARCH("carcinoma",'Model output'!V125))))), "negative", "positive")</f>
        <v>negative</v>
      </c>
      <c r="AE126" s="30" t="str" cm="1">
        <f t="array" aca="1" ref="AE126" ca="1">IF(OR(AC126="positive",Z126="positive",AND(OR(ISNUMBER(SEARCH("Follicular carcinoma",N126)),ISNUMBER(SEARCH("Follicular thyroid carcinoma",N126))),V126="extensive"),AND(AND(ISNUMBER(J126),J126&gt;0),AND(ISNUMBER(M126),M126&gt;3)),OR(H126="positive",AH126=1)),"high",IF(OR(ISNUMBER(SEARCH("lateral",G126,1)),ISNUMBER(SEARCH("positive",Y126,1)),ISNUMBER(SEARCH("tall",O126,1)),ISNUMBER(SEARCH("hobnail",O126,1)),ISNUMBER(SEARCH("cribriform",O126,1)),ISNUMBER(SEARCH("diffuse",O126,1)),ISNUMBER(SEARCH("columnar",O126,1)),ISNUMBER(SEARCH("solid",O126,1)),ISNUMBER(SEARCH("tall",N126,1)),ISNUMBER(SEARCH("hobnail",N126,1)),ISNUMBER(SEARCH("cribriform",N126,1)),ISNUMBER(SEARCH("diffuse",N126,1)),ISNUMBER(SEARCH("columnar",N126,1)),ISNUMBER(SEARCH("solid",N126,1)),AND(ISNUMBER(SEARCH("papillary",N126,1)),S126="positive"),AND(ISNUMBER(J126),J126&gt;=5,M126=""),AND(AND(ISNUMBER(J126),J126&gt;=5),AND(ISNUMBER(M126),M126&gt;=1)),AND(ISNUMBER(SERACH("papillary",N126)),OR(Y126="positive",Z126="positive"), ISNUMBER(SEARCH("BRAF",AB126)))),"intermediate","low"))</f>
        <v>intermediate</v>
      </c>
      <c r="AF126" s="31" t="str">
        <f t="shared" si="18"/>
        <v>1b</v>
      </c>
      <c r="AG126" s="31" t="str">
        <f t="shared" si="19"/>
        <v>0</v>
      </c>
      <c r="AH126" s="31" t="str">
        <f t="shared" si="22"/>
        <v>0</v>
      </c>
      <c r="AI126" s="36" t="str">
        <f t="shared" si="23"/>
        <v>I</v>
      </c>
      <c r="AJ126" s="30" t="s">
        <v>816</v>
      </c>
      <c r="AK126" s="37" t="s">
        <v>926</v>
      </c>
      <c r="AL126" s="37" t="s">
        <v>930</v>
      </c>
      <c r="AM126" s="37" t="s">
        <v>930</v>
      </c>
      <c r="AN126" s="31" t="s">
        <v>79</v>
      </c>
      <c r="AO126" s="30">
        <f t="shared" ca="1" si="28"/>
        <v>1</v>
      </c>
      <c r="AP126" s="37">
        <f t="shared" si="29"/>
        <v>1</v>
      </c>
      <c r="AQ126" s="37">
        <f t="shared" si="30"/>
        <v>1</v>
      </c>
      <c r="AR126" s="37">
        <f t="shared" si="31"/>
        <v>1</v>
      </c>
      <c r="AS126" s="36">
        <f t="shared" si="20"/>
        <v>1</v>
      </c>
    </row>
    <row r="127" spans="1:45">
      <c r="A127" t="str">
        <f>'Model output'!A126</f>
        <v>TCGA-E8-A414</v>
      </c>
      <c r="B127" s="43">
        <v>45</v>
      </c>
      <c r="C127" s="1" t="str">
        <f>IF(OR(ISNUMBER(SEARCH("0",'Model output'!D126)), ISNUMBER(SEARCH("1",'Model output'!D126)), ISNUMBER(SEARCH("1a",'Model output'!D126)), ISNUMBER(SEARCH("1b",'Model output'!D126)), ISNUMBER(SEARCH("2",'Model output'!D126)), ISNUMBER(SEARCH("3",'Model output'!D126)), ISNUMBER(SEARCH("4a",'Model output'!D126)), ISNUMBER(SEARCH("4b",'Model output'!D126))), IF(ISNUMBER(SEARCH("pT",'Model output'!D126)),IF(OR(ISNUMBER(SEARCH("a",'Model output'!D126)),ISNUMBER(SEARCH("b",'Model output'!D126))),MID(SUBSTITUTE('Model output'!D126," ",""),SEARCH("pT",'Model output'!D126)+2,2),MID(SUBSTITUTE('Model output'!D126," ",""),SEARCH("pT",'Model output'!D126)+2,1)),IF(ISNUMBER(SEARCH("T",'Model output'!D126)),IF(OR(ISNUMBER(SEARCH("a",'Model output'!D126)),ISNUMBER(SEARCH("b",'Model output'!D126))),MID(SUBSTITUTE('Model output'!D126," ",""),SEARCH("T",'Model output'!D126)+1,2),MID(SUBSTITUTE('Model output'!D126," ",""),SEARCH("T",'Model output'!D126)+1,1)),SUBSTITUTE('Model output'!D126," ",""))),"")</f>
        <v/>
      </c>
      <c r="D127" s="1" t="str">
        <f>IF(ISNUMBER(SEARCH("lymph node",'Model output'!E126)),"1", IF(AND('Model output'!E126&lt;&gt;"",ISNUMBER('Model output'!E126),'Model output'!E126&gt;0),"1",IF(OR(ISNUMBER(SEARCH("0",'Model output'!E126)), ISNUMBER(SEARCH("1",'Model output'!E126)), ISNUMBER(SEARCH("1a",'Model output'!E126)), ISNUMBER(SEARCH("1b",'Model output'!E126)), ISNUMBER(SEARCH("X",'Model output'!E126))), IF(ISNUMBER(SEARCH("pN",'Model output'!E126)),IF(OR(ISNUMBER(SEARCH("a",'Model output'!E126)),ISNUMBER(SEARCH("b",'Model output'!E126))),MID(SUBSTITUTE('Model output'!E126," ",""),SEARCH("pN",'Model output'!E126)+2,2),MID(SUBSTITUTE('Model output'!E126," ",""),SEARCH("pN",'Model output'!E126)+2,1)),IF(ISNUMBER(SEARCH("N",'Model output'!E126)),IF(OR(ISNUMBER(SEARCH("a",'Model output'!E126)),ISNUMBER(SEARCH("b",'Model output'!E126))),MID(SUBSTITUTE('Model output'!E126," ",""),SEARCH("N",'Model output'!E126)+1,2),MID(SUBSTITUTE('Model output'!E126," ",""),SEARCH("N",'Model output'!E126)+1,1)),SUBSTITUTE('Model output'!E126," ",""))),"")))</f>
        <v/>
      </c>
      <c r="E127" s="1" t="str">
        <f>IF(OR(ISNUMBER(SEARCH("Not applicable",'Model output'!F126)), ISNUMBER(SEARCH("N/A",'Model output'!F126))),"0",IF(OR(ISNUMBER(SEARCH("0",'Model output'!F126)), ISNUMBER(SEARCH("1",'Model output'!F126)), ISNUMBER(SEARCH("X",'Model output'!F126))), IF(ISNUMBER(SEARCH("pM",'Model output'!F126)),MID(SUBSTITUTE('Model output'!F126," ",""),SEARCH("pM",'Model output'!F126)+2,1),IF(ISNUMBER(SEARCH("M",'Model output'!F126)),MID(SUBSTITUTE('Model output'!F126," ",""),SEARCH("M",'Model output'!F126)+1,1),SUBSTITUTE('Model output'!F126," ",""))),""))</f>
        <v/>
      </c>
      <c r="F127" t="str">
        <f t="shared" si="16"/>
        <v>negative</v>
      </c>
      <c r="G127" t="str">
        <f>IF(OR('Model output'!G126="",AND(ISNUMBER('Model output'!J126),'Model output'!J126&lt;1)),"",IF(OR(ISNUMBER(SEARCH("lateral",'Model output'!G126)),ISNUMBER(SEARCH("cervical",'Model output'!G126)),ISNUMBER(SEARCH("jugular",'Model output'!G126)),ISNUMBER(SEARCH("left neck",'Model output'!G126)),ISNUMBER(SEARCH("left anterior neck",'Model output'!G126)),ISNUMBER(SEARCH("left posterior neck",'Model output'!G126)),ISNUMBER(SEARCH("right neck",'Model output'!G126)),ISNUMBER(SEARCH("right anterior neck",'Model output'!G126)),ISNUMBER(SEARCH("right posterior neck",'Model output'!G126)),AND(ISNUMBER(SEARCH("level",'Model output'!G126)),OR(,ISNUMBER(SEARCH("II",'Model output'!G126)),ISNUMBER(SEARCH("two",'Model output'!G126)),ISNUMBER(SEARCH("2",'Model output'!G126)),ISNUMBER(SEARCH("III",'Model output'!G126)),ISNUMBER(SEARCH("three",'Model output'!G126)),ISNUMBER(SEARCH("3",'Model output'!G126)),ISNUMBER(SEARCH("IV",'Model output'!G126)),ISNUMBER(SEARCH("four",'Model output'!G126)),ISNUMBER(SEARCH("4",'Model output'!G126)),AND(ISNUMBER(SEARCH("V ",'Model output'!G126)),NOT(ISNUMBER(SEARCH("VI",'Model output'!G126)))),ISNUMBER(SEARCH("five",'Model output'!G126)),ISNUMBER(SEARCH("5",'Model output'!G126))))), "lateral", "central"))</f>
        <v/>
      </c>
      <c r="H127" t="str">
        <f>IF('Model output'!H126="","negative", IF('Model output'!H126=" ", "negative", IF(ISNUMBER(SEARCH("lymph node",'Model output'!H126)),"negative","positive")))</f>
        <v>negative</v>
      </c>
      <c r="I127" t="str">
        <f>IF('Model output'!I126="","",IF(ISNUMBER('Model output'!I126),'Model output'!I126,1))</f>
        <v/>
      </c>
      <c r="J127" t="str">
        <f>IF('Model output'!J126="","",IF(AND(ISNUMBER('Model output'!J126),'Model output'!J126&lt;=I127),'Model output'!J126,IF(ISNUMBER(SEARCH("0/",'Model output'!J126)),0,1)))</f>
        <v/>
      </c>
      <c r="K127" t="str" cm="1">
        <f t="array" ref="K127">IF(COUNT(FIND({0,1,2,3,4,5,6,7,8,9},'Model output'!K126))&gt;0,'Model output'!K126,"")</f>
        <v/>
      </c>
      <c r="L127" s="8" t="str">
        <f t="shared" si="21"/>
        <v/>
      </c>
      <c r="M127" t="str" cm="1">
        <f t="array" ref="M127">IF(L127="","",IF(ISNUMBER(SEARCH("cm",L127)),MAX(VALUE(SUBSTITUTE(_xlfn.FILTERXML("&lt;t&gt;&lt;s&gt;"&amp;SUBSTITUTE(L127,",","&lt;/s&gt;&lt;s&gt;")&amp;"&lt;/s&gt;&lt;/t&gt;","//s"),"cm",""))),MAX(VALUE(SUBSTITUTE(_xlfn.FILTERXML("&lt;t&gt;&lt;s&gt;"&amp;SUBSTITUTE(L127,",","&lt;/s&gt;&lt;s&gt;")&amp;"&lt;/s&gt;&lt;/t&gt;","//s"),"mm","")))/10))</f>
        <v/>
      </c>
      <c r="N127" t="str">
        <f>IF('Model output'!L126="","",'Model output'!L126)</f>
        <v>Papillary carcinoma</v>
      </c>
      <c r="O127" t="str">
        <f>IF('Model output'!M126="","",'Model output'!M126)</f>
        <v/>
      </c>
      <c r="P127" t="str">
        <f>IF('Model output'!N126="","",'Model output'!N126)</f>
        <v>5 cm</v>
      </c>
      <c r="Q127" t="str">
        <f t="shared" si="17"/>
        <v>5cm</v>
      </c>
      <c r="R127" cm="1">
        <f t="array" ref="R127">IF(Q127="","",IF(ISNUMBER(SEARCH("cm",Q127)),MAX(VALUE(SUBSTITUTE(_xlfn.FILTERXML("&lt;t&gt;&lt;s&gt;"&amp;SUBSTITUTE(Q127,",","&lt;/s&gt;&lt;s&gt;")&amp;"&lt;/s&gt;&lt;/t&gt;","//s"),"cm",""))),IF(ISNUMBER(SEARCH("mm",Q127)), MAX(VALUE(SUBSTITUTE(_xlfn.FILTERXML("&lt;t&gt;&lt;s&gt;"&amp;SUBSTITUTE(Q127,",","&lt;/s&gt;&lt;s&gt;")&amp;"&lt;/s&gt;&lt;/t&gt;","//s"),"mm","")))/10, MAX(VALUE(_xlfn.FILTERXML("&lt;t&gt;&lt;s&gt;"&amp;SUBSTITUTE(Q127,",","&lt;/s&gt;&lt;s&gt;")&amp;"&lt;/s&gt;&lt;/t&gt;","//s"))))))</f>
        <v>5</v>
      </c>
      <c r="S127" t="str">
        <f>IF(OR('Model output'!P126="",ISNUMBER(SEARCH("Not identified", 'Model output'!P126)),ISNUMBER(SEARCH("Absent",'Model output'!P126)),AND(ISNUMBER(SEARCH("No",'Model output'!P126)),NOT(ISNUMBER(SEARCH("diagnostic",'Model output'!P126)))),ISNUMBER(SEARCH("Negative",'Model output'!P126))),"negative","positive")</f>
        <v>positive</v>
      </c>
      <c r="T127">
        <f>IF('Model output'!O126="","",'Model output'!O126)</f>
        <v>1</v>
      </c>
      <c r="U127" t="str">
        <f>IF('Model output'!Q126&lt;&gt;"",'Model output'!Q126,IF('Classification result'!S127="positive",IF(ISNUMBER(SEARCH("single",'Model output'!P126)),1,IF(OR(ISNUMBER(SEARCH("&lt;4",'Model output'!P126)),ISNUMBER(SEARCH("&lt; 4",'Model output'!P126)),ISNUMBER(SEARCH("less than 4",'Model output'!P126))),"&lt;4",IF(OR(ISNUMBER(SEARCH("&gt;4",'Model output'!P126)),ISNUMBER(SEARCH("&gt; 4",'Model output'!P126)),ISNUMBER(SEARCH("4 or more",'Model output'!P126))),"&gt;4",""))),""))</f>
        <v/>
      </c>
      <c r="V127" t="str">
        <f>IF(S127="negative","",IF(OR(ISNUMBER(SEARCH("Focal",'Model output'!P126)),'Classification result'!U127&lt;4,ISNUMBER(SEARCH("Focal",'Classification result'!U127)),ISNUMBER(SEARCH("&lt;4",'Classification result'!U127)),ISNUMBER(SEARCH("&lt; 4",'Classification result'!U127))),"minimal", IF(OR(ISNUMBER(SEARCH("Extensive",'Model output'!P126)),ISNUMBER(SEARCH("Extensive",'Classification result'!U127)),ISNUMBER(SEARCH("&gt;4",'Classification result'!U127)),ISNUMBER(SEARCH("&gt; 4",'Classification result'!U127)),ISNUMBER(SEARCH("4 or more",'Classification result'!U127))),"extensive","")))</f>
        <v/>
      </c>
      <c r="W127" t="str">
        <f>IF(OR('Model output'!R126="",ISNUMBER(SEARCH("Not identified", 'Model output'!R126)),ISNUMBER(SEARCH("Absent",'Model output'!R126)),ISNUMBER(SEARCH("No",'Model output'!R126)),ISNUMBER(SEARCH("Negative",'Model output'!R126)),ISNUMBER(SEARCH("None seen",'Model output'!R126)),ISNUMBER(SEARCH("Free",'Model output'!R126)),ISNUMBER(SEARCH("Cannot be assessed",'Model output'!R126))),"negative","positive")</f>
        <v>positive</v>
      </c>
      <c r="X127" s="15" t="str">
        <f>IF('Model output'!S126="","",'Model output'!S126)</f>
        <v>No</v>
      </c>
      <c r="Y127" t="str">
        <f>IF(OR('Model output'!S126="",ISNUMBER(SEARCH("Absent",'Model output'!S126)),ISNUMBER(SEARCH("Not identified",'Model output'!S126)),AND(ISNUMBER(SEARCH("No",'Model output'!S126)),NOT(ISNUMBER(SEARCH("carcinoma",'Model output'!S126)))),ISNUMBER(SEARCH("no extension",'Model output'!S126)),ISNUMBER(SEARCH("negative",'Model output'!S126))),"negative",IF(Z127="positive","gETE", "positive"))</f>
        <v>negative</v>
      </c>
      <c r="Z127" t="str">
        <f>IF(OR('Model output'!S126="",ISNUMBER(SEARCH("Absent",'Model output'!S126)),ISNUMBER(SEARCH("Not identified",'Model output'!S126)),ISNUMBER(SEARCH("No",'Model output'!S126)),ISNUMBER(SEARCH("Minimal",'Model output'!S126)),ISNUMBER(SEARCH("negative",'Model output'!S126))),"negative",IF(OR(ISNUMBER(SEARCH("extensive",X127)),ISNUMBER(SEARCH("skeletal muscle",X127)),ISNUMBER(SEARCH("larynx",X127)),ISNUMBER(SEARCH("trachea",X127)),ISNUMBER(SEARCH("esophagus",X127)),ISNUMBER(SEARCH("recurrent laryngeal nerve",X127))),"positive","negative"))</f>
        <v>negative</v>
      </c>
      <c r="AA127" t="str">
        <f>IF('Model output'!T126="","",IF('Model output'!T126="Not mentioned", "No", "Yes"))</f>
        <v/>
      </c>
      <c r="AB127" t="str">
        <f>IF(AA127&lt;&gt;"Yes","",IF(OR('Model output'!U126="",ISNUMBER(SEARCH("Not identified",'Model output'!U126))),"",'Model output'!U126))</f>
        <v/>
      </c>
      <c r="AC127" s="9" t="str">
        <f>IF(OR('Model output'!V126="", AND(ISERROR(SEARCH("Positive",'Model output'!V126)), ISNUMBER(SEARCH("Negative",'Model output'!V126))), ISNUMBER(SEARCH("Uninvolved",'Model output'!V126)), ISNUMBER(SEARCH("Free",'Model output'!V126)), ISNUMBER(SEARCH("1 mm",'Model output'!V126)), ISNUMBER(SEARCH("1.0 mm",'Model output'!V126)), ISNUMBER(SEARCH("0.01 cm",'Model output'!V126)), ISNUMBER(SEARCH("0.1 CM",'Model output'!V126)), ISNUMBER(SEARCH("less than 0.2 mm",'Model output'!V126)), ISNUMBER(SEARCH("less than 0.5 mm",'Model output'!V126)), ISNUMBER(SEARCH("very close",'Model output'!V126)), ISNUMBER(SEARCH("not involved",'Model output'!V126)), ISNUMBER(SEARCH("no involvement",'Model output'!V126)), ISNUMBER(SEARCH("abut",'Model output'!V126)), AND(ISNUMBER(SEARCH("No",'Model output'!V126)),NOT(ISNUMBER(SEARCH("noted",'Model output'!V126))),NOT(ISNUMBER(SEARCH("carcinoma",'Model output'!V126))))), "negative", "positive")</f>
        <v>negative</v>
      </c>
      <c r="AE127" s="30" t="str" cm="1">
        <f t="array" aca="1" ref="AE127" ca="1">IF(OR(AC127="positive",Z127="positive",AND(OR(ISNUMBER(SEARCH("Follicular carcinoma",N127)),ISNUMBER(SEARCH("Follicular thyroid carcinoma",N127))),V127="extensive"),AND(AND(ISNUMBER(J127),J127&gt;0),AND(ISNUMBER(M127),M127&gt;3)),OR(H127="positive",AH127=1)),"high",IF(OR(ISNUMBER(SEARCH("lateral",G127,1)),ISNUMBER(SEARCH("positive",Y127,1)),ISNUMBER(SEARCH("tall",O127,1)),ISNUMBER(SEARCH("hobnail",O127,1)),ISNUMBER(SEARCH("cribriform",O127,1)),ISNUMBER(SEARCH("diffuse",O127,1)),ISNUMBER(SEARCH("columnar",O127,1)),ISNUMBER(SEARCH("solid",O127,1)),ISNUMBER(SEARCH("tall",N127,1)),ISNUMBER(SEARCH("hobnail",N127,1)),ISNUMBER(SEARCH("cribriform",N127,1)),ISNUMBER(SEARCH("diffuse",N127,1)),ISNUMBER(SEARCH("columnar",N127,1)),ISNUMBER(SEARCH("solid",N127,1)),AND(ISNUMBER(SEARCH("papillary",N127,1)),S127="positive"),AND(ISNUMBER(J127),J127&gt;=5,M127=""),AND(AND(ISNUMBER(J127),J127&gt;=5),AND(ISNUMBER(M127),M127&gt;=1)),AND(ISNUMBER(SERACH("papillary",N127)),OR(Y127="positive",Z127="positive"), ISNUMBER(SEARCH("BRAF",AB127)))),"intermediate","low"))</f>
        <v>intermediate</v>
      </c>
      <c r="AF127" s="31" t="str">
        <f t="shared" si="18"/>
        <v>3a</v>
      </c>
      <c r="AG127" s="31" t="str">
        <f t="shared" si="19"/>
        <v>0</v>
      </c>
      <c r="AH127" s="31" t="str">
        <f t="shared" si="22"/>
        <v>0</v>
      </c>
      <c r="AI127" s="36" t="str">
        <f t="shared" si="23"/>
        <v>I</v>
      </c>
      <c r="AJ127" s="30" t="s">
        <v>816</v>
      </c>
      <c r="AK127" s="37" t="s">
        <v>932</v>
      </c>
      <c r="AL127" s="37" t="s">
        <v>930</v>
      </c>
      <c r="AM127" s="37" t="s">
        <v>930</v>
      </c>
      <c r="AN127" s="31" t="s">
        <v>79</v>
      </c>
      <c r="AO127" s="30">
        <f t="shared" ca="1" si="28"/>
        <v>1</v>
      </c>
      <c r="AP127" s="37">
        <f t="shared" si="29"/>
        <v>1</v>
      </c>
      <c r="AQ127" s="37">
        <f t="shared" si="30"/>
        <v>1</v>
      </c>
      <c r="AR127" s="37">
        <f t="shared" si="31"/>
        <v>1</v>
      </c>
      <c r="AS127" s="36">
        <f t="shared" si="20"/>
        <v>1</v>
      </c>
    </row>
    <row r="128" spans="1:45">
      <c r="A128" t="str">
        <f>'Model output'!A127</f>
        <v>TCGA-E8-A415</v>
      </c>
      <c r="B128" s="43">
        <v>39</v>
      </c>
      <c r="C128" s="1" t="str">
        <f>IF(OR(ISNUMBER(SEARCH("0",'Model output'!D127)), ISNUMBER(SEARCH("1",'Model output'!D127)), ISNUMBER(SEARCH("1a",'Model output'!D127)), ISNUMBER(SEARCH("1b",'Model output'!D127)), ISNUMBER(SEARCH("2",'Model output'!D127)), ISNUMBER(SEARCH("3",'Model output'!D127)), ISNUMBER(SEARCH("4a",'Model output'!D127)), ISNUMBER(SEARCH("4b",'Model output'!D127))), IF(ISNUMBER(SEARCH("pT",'Model output'!D127)),IF(OR(ISNUMBER(SEARCH("a",'Model output'!D127)),ISNUMBER(SEARCH("b",'Model output'!D127))),MID(SUBSTITUTE('Model output'!D127," ",""),SEARCH("pT",'Model output'!D127)+2,2),MID(SUBSTITUTE('Model output'!D127," ",""),SEARCH("pT",'Model output'!D127)+2,1)),IF(ISNUMBER(SEARCH("T",'Model output'!D127)),IF(OR(ISNUMBER(SEARCH("a",'Model output'!D127)),ISNUMBER(SEARCH("b",'Model output'!D127))),MID(SUBSTITUTE('Model output'!D127," ",""),SEARCH("T",'Model output'!D127)+1,2),MID(SUBSTITUTE('Model output'!D127," ",""),SEARCH("T",'Model output'!D127)+1,1)),SUBSTITUTE('Model output'!D127," ",""))),"")</f>
        <v/>
      </c>
      <c r="D128" s="1" t="str">
        <f>IF(ISNUMBER(SEARCH("lymph node",'Model output'!E127)),"1", IF(AND('Model output'!E127&lt;&gt;"",ISNUMBER('Model output'!E127),'Model output'!E127&gt;0),"1",IF(OR(ISNUMBER(SEARCH("0",'Model output'!E127)), ISNUMBER(SEARCH("1",'Model output'!E127)), ISNUMBER(SEARCH("1a",'Model output'!E127)), ISNUMBER(SEARCH("1b",'Model output'!E127)), ISNUMBER(SEARCH("X",'Model output'!E127))), IF(ISNUMBER(SEARCH("pN",'Model output'!E127)),IF(OR(ISNUMBER(SEARCH("a",'Model output'!E127)),ISNUMBER(SEARCH("b",'Model output'!E127))),MID(SUBSTITUTE('Model output'!E127," ",""),SEARCH("pN",'Model output'!E127)+2,2),MID(SUBSTITUTE('Model output'!E127," ",""),SEARCH("pN",'Model output'!E127)+2,1)),IF(ISNUMBER(SEARCH("N",'Model output'!E127)),IF(OR(ISNUMBER(SEARCH("a",'Model output'!E127)),ISNUMBER(SEARCH("b",'Model output'!E127))),MID(SUBSTITUTE('Model output'!E127," ",""),SEARCH("N",'Model output'!E127)+1,2),MID(SUBSTITUTE('Model output'!E127," ",""),SEARCH("N",'Model output'!E127)+1,1)),SUBSTITUTE('Model output'!E127," ",""))),"")))</f>
        <v/>
      </c>
      <c r="E128" s="1" t="str">
        <f>IF(OR(ISNUMBER(SEARCH("Not applicable",'Model output'!F127)), ISNUMBER(SEARCH("N/A",'Model output'!F127))),"0",IF(OR(ISNUMBER(SEARCH("0",'Model output'!F127)), ISNUMBER(SEARCH("1",'Model output'!F127)), ISNUMBER(SEARCH("X",'Model output'!F127))), IF(ISNUMBER(SEARCH("pM",'Model output'!F127)),MID(SUBSTITUTE('Model output'!F127," ",""),SEARCH("pM",'Model output'!F127)+2,1),IF(ISNUMBER(SEARCH("M",'Model output'!F127)),MID(SUBSTITUTE('Model output'!F127," ",""),SEARCH("M",'Model output'!F127)+1,1),SUBSTITUTE('Model output'!F127," ",""))),""))</f>
        <v/>
      </c>
      <c r="F128" t="str">
        <f t="shared" ref="F128:F189" si="32">IF(OR(G128&lt;&gt;"",AND(J128&lt;&gt;"",ISNUMBER(J128),J128&gt;0),AND(M128&lt;&gt;"",M128&gt;0)),"positive","negative")</f>
        <v>negative</v>
      </c>
      <c r="G128" t="str">
        <f>IF(OR('Model output'!G127="",AND(ISNUMBER('Model output'!J127),'Model output'!J127&lt;1)),"",IF(OR(ISNUMBER(SEARCH("lateral",'Model output'!G127)),ISNUMBER(SEARCH("cervical",'Model output'!G127)),ISNUMBER(SEARCH("jugular",'Model output'!G127)),ISNUMBER(SEARCH("left neck",'Model output'!G127)),ISNUMBER(SEARCH("left anterior neck",'Model output'!G127)),ISNUMBER(SEARCH("left posterior neck",'Model output'!G127)),ISNUMBER(SEARCH("right neck",'Model output'!G127)),ISNUMBER(SEARCH("right anterior neck",'Model output'!G127)),ISNUMBER(SEARCH("right posterior neck",'Model output'!G127)),AND(ISNUMBER(SEARCH("level",'Model output'!G127)),OR(,ISNUMBER(SEARCH("II",'Model output'!G127)),ISNUMBER(SEARCH("two",'Model output'!G127)),ISNUMBER(SEARCH("2",'Model output'!G127)),ISNUMBER(SEARCH("III",'Model output'!G127)),ISNUMBER(SEARCH("three",'Model output'!G127)),ISNUMBER(SEARCH("3",'Model output'!G127)),ISNUMBER(SEARCH("IV",'Model output'!G127)),ISNUMBER(SEARCH("four",'Model output'!G127)),ISNUMBER(SEARCH("4",'Model output'!G127)),AND(ISNUMBER(SEARCH("V ",'Model output'!G127)),NOT(ISNUMBER(SEARCH("VI",'Model output'!G127)))),ISNUMBER(SEARCH("five",'Model output'!G127)),ISNUMBER(SEARCH("5",'Model output'!G127))))), "lateral", "central"))</f>
        <v/>
      </c>
      <c r="H128" t="str">
        <f>IF('Model output'!H127="","negative", IF('Model output'!H127=" ", "negative", IF(ISNUMBER(SEARCH("lymph node",'Model output'!H127)),"negative","positive")))</f>
        <v>negative</v>
      </c>
      <c r="I128">
        <f>IF('Model output'!I127="","",IF(ISNUMBER('Model output'!I127),'Model output'!I127,1))</f>
        <v>0</v>
      </c>
      <c r="J128">
        <f>IF('Model output'!J127="","",IF(AND(ISNUMBER('Model output'!J127),'Model output'!J127&lt;=I128),'Model output'!J127,IF(ISNUMBER(SEARCH("0/",'Model output'!J127)),0,1)))</f>
        <v>0</v>
      </c>
      <c r="K128" t="str" cm="1">
        <f t="array" ref="K128">IF(COUNT(FIND({0,1,2,3,4,5,6,7,8,9},'Model output'!K127))&gt;0,'Model output'!K127,"")</f>
        <v/>
      </c>
      <c r="L128" s="8" t="str">
        <f t="shared" si="21"/>
        <v/>
      </c>
      <c r="M128" t="str" cm="1">
        <f t="array" ref="M128">IF(L128="","",IF(ISNUMBER(SEARCH("cm",L128)),MAX(VALUE(SUBSTITUTE(_xlfn.FILTERXML("&lt;t&gt;&lt;s&gt;"&amp;SUBSTITUTE(L128,",","&lt;/s&gt;&lt;s&gt;")&amp;"&lt;/s&gt;&lt;/t&gt;","//s"),"cm",""))),MAX(VALUE(SUBSTITUTE(_xlfn.FILTERXML("&lt;t&gt;&lt;s&gt;"&amp;SUBSTITUTE(L128,",","&lt;/s&gt;&lt;s&gt;")&amp;"&lt;/s&gt;&lt;/t&gt;","//s"),"mm","")))/10))</f>
        <v/>
      </c>
      <c r="N128" t="str">
        <f>IF('Model output'!L127="","",'Model output'!L127)</f>
        <v>Papillary carcinoma</v>
      </c>
      <c r="O128" t="str">
        <f>IF('Model output'!M127="","",'Model output'!M127)</f>
        <v/>
      </c>
      <c r="P128" t="str">
        <f>IF('Model output'!N127="","",'Model output'!N127)</f>
        <v>1x0.7x0.7 cm</v>
      </c>
      <c r="Q128" t="str">
        <f t="shared" ref="Q128:Q189" si="33">LOWER(SUBSTITUTE(SUBSTITUTE(SUBSTITUTE(SUBSTITUTE(SUBSTITUTE(SUBSTITUTE(SUBSTITUTE(SUBSTITUTE(SUBSTITUTE(SUBSTITUTE(SUBSTITUTE(SUBSTITUTE(SUBSTITUTE(SUBSTITUTE(SUBSTITUTE(SUBSTITUTE(SUBSTITUTE(P128,"cm.","cm"), "the", ""), "tumor", ""), "nodule", ""), "isthmic", ""), "lobe",""), "largest", ""), "left", ""), "right", ""), "for", ""), "in", ""), "and", ","), "(", ""), ")", ""), "A", ""), "x", ","), " ",""))</f>
        <v>1,0.7,0.7cm</v>
      </c>
      <c r="R128" cm="1">
        <f t="array" ref="R128">IF(Q128="","",IF(ISNUMBER(SEARCH("cm",Q128)),MAX(VALUE(SUBSTITUTE(_xlfn.FILTERXML("&lt;t&gt;&lt;s&gt;"&amp;SUBSTITUTE(Q128,",","&lt;/s&gt;&lt;s&gt;")&amp;"&lt;/s&gt;&lt;/t&gt;","//s"),"cm",""))),IF(ISNUMBER(SEARCH("mm",Q128)), MAX(VALUE(SUBSTITUTE(_xlfn.FILTERXML("&lt;t&gt;&lt;s&gt;"&amp;SUBSTITUTE(Q128,",","&lt;/s&gt;&lt;s&gt;")&amp;"&lt;/s&gt;&lt;/t&gt;","//s"),"mm","")))/10, MAX(VALUE(_xlfn.FILTERXML("&lt;t&gt;&lt;s&gt;"&amp;SUBSTITUTE(Q128,",","&lt;/s&gt;&lt;s&gt;")&amp;"&lt;/s&gt;&lt;/t&gt;","//s"))))))</f>
        <v>1</v>
      </c>
      <c r="S128" t="str">
        <f>IF(OR('Model output'!P127="",ISNUMBER(SEARCH("Not identified", 'Model output'!P127)),ISNUMBER(SEARCH("Absent",'Model output'!P127)),AND(ISNUMBER(SEARCH("No",'Model output'!P127)),NOT(ISNUMBER(SEARCH("diagnostic",'Model output'!P127)))),ISNUMBER(SEARCH("Negative",'Model output'!P127))),"negative","positive")</f>
        <v>positive</v>
      </c>
      <c r="T128" t="str">
        <f>IF('Model output'!O127="","",'Model output'!O127)</f>
        <v>Unifocal</v>
      </c>
      <c r="U128" t="str">
        <f>IF('Model output'!Q127&lt;&gt;"",'Model output'!Q127,IF('Classification result'!S128="positive",IF(ISNUMBER(SEARCH("single",'Model output'!P127)),1,IF(OR(ISNUMBER(SEARCH("&lt;4",'Model output'!P127)),ISNUMBER(SEARCH("&lt; 4",'Model output'!P127)),ISNUMBER(SEARCH("less than 4",'Model output'!P127))),"&lt;4",IF(OR(ISNUMBER(SEARCH("&gt;4",'Model output'!P127)),ISNUMBER(SEARCH("&gt; 4",'Model output'!P127)),ISNUMBER(SEARCH("4 or more",'Model output'!P127))),"&gt;4",""))),""))</f>
        <v/>
      </c>
      <c r="V128" t="str">
        <f>IF(S128="negative","",IF(OR(ISNUMBER(SEARCH("Focal",'Model output'!P127)),'Classification result'!U128&lt;4,ISNUMBER(SEARCH("Focal",'Classification result'!U128)),ISNUMBER(SEARCH("&lt;4",'Classification result'!U128)),ISNUMBER(SEARCH("&lt; 4",'Classification result'!U128))),"minimal", IF(OR(ISNUMBER(SEARCH("Extensive",'Model output'!P127)),ISNUMBER(SEARCH("Extensive",'Classification result'!U128)),ISNUMBER(SEARCH("&gt;4",'Classification result'!U128)),ISNUMBER(SEARCH("&gt; 4",'Classification result'!U128)),ISNUMBER(SEARCH("4 or more",'Classification result'!U128))),"extensive","")))</f>
        <v/>
      </c>
      <c r="W128" t="str">
        <f>IF(OR('Model output'!R127="",ISNUMBER(SEARCH("Not identified", 'Model output'!R127)),ISNUMBER(SEARCH("Absent",'Model output'!R127)),ISNUMBER(SEARCH("No",'Model output'!R127)),ISNUMBER(SEARCH("Negative",'Model output'!R127)),ISNUMBER(SEARCH("None seen",'Model output'!R127)),ISNUMBER(SEARCH("Free",'Model output'!R127)),ISNUMBER(SEARCH("Cannot be assessed",'Model output'!R127))),"negative","positive")</f>
        <v>positive</v>
      </c>
      <c r="X128" s="15" t="str">
        <f>IF('Model output'!S127="","",'Model output'!S127)</f>
        <v>No</v>
      </c>
      <c r="Y128" t="str">
        <f>IF(OR('Model output'!S127="",ISNUMBER(SEARCH("Absent",'Model output'!S127)),ISNUMBER(SEARCH("Not identified",'Model output'!S127)),AND(ISNUMBER(SEARCH("No",'Model output'!S127)),NOT(ISNUMBER(SEARCH("carcinoma",'Model output'!S127)))),ISNUMBER(SEARCH("no extension",'Model output'!S127)),ISNUMBER(SEARCH("negative",'Model output'!S127))),"negative",IF(Z128="positive","gETE", "positive"))</f>
        <v>negative</v>
      </c>
      <c r="Z128" t="str">
        <f>IF(OR('Model output'!S127="",ISNUMBER(SEARCH("Absent",'Model output'!S127)),ISNUMBER(SEARCH("Not identified",'Model output'!S127)),ISNUMBER(SEARCH("No",'Model output'!S127)),ISNUMBER(SEARCH("Minimal",'Model output'!S127)),ISNUMBER(SEARCH("negative",'Model output'!S127))),"negative",IF(OR(ISNUMBER(SEARCH("extensive",X128)),ISNUMBER(SEARCH("skeletal muscle",X128)),ISNUMBER(SEARCH("larynx",X128)),ISNUMBER(SEARCH("trachea",X128)),ISNUMBER(SEARCH("esophagus",X128)),ISNUMBER(SEARCH("recurrent laryngeal nerve",X128))),"positive","negative"))</f>
        <v>negative</v>
      </c>
      <c r="AA128" t="str">
        <f>IF('Model output'!T127="","",IF('Model output'!T127="Not mentioned", "No", "Yes"))</f>
        <v/>
      </c>
      <c r="AB128" t="str">
        <f>IF(AA128&lt;&gt;"Yes","",IF(OR('Model output'!U127="",ISNUMBER(SEARCH("Not identified",'Model output'!U127))),"",'Model output'!U127))</f>
        <v/>
      </c>
      <c r="AC128" s="9" t="str">
        <f>IF(OR('Model output'!V127="", AND(ISERROR(SEARCH("Positive",'Model output'!V127)), ISNUMBER(SEARCH("Negative",'Model output'!V127))), ISNUMBER(SEARCH("Uninvolved",'Model output'!V127)), ISNUMBER(SEARCH("Free",'Model output'!V127)), ISNUMBER(SEARCH("1 mm",'Model output'!V127)), ISNUMBER(SEARCH("1.0 mm",'Model output'!V127)), ISNUMBER(SEARCH("0.01 cm",'Model output'!V127)), ISNUMBER(SEARCH("0.1 CM",'Model output'!V127)), ISNUMBER(SEARCH("less than 0.2 mm",'Model output'!V127)), ISNUMBER(SEARCH("less than 0.5 mm",'Model output'!V127)), ISNUMBER(SEARCH("very close",'Model output'!V127)), ISNUMBER(SEARCH("not involved",'Model output'!V127)), ISNUMBER(SEARCH("no involvement",'Model output'!V127)), ISNUMBER(SEARCH("abut",'Model output'!V127)), AND(ISNUMBER(SEARCH("No",'Model output'!V127)),NOT(ISNUMBER(SEARCH("noted",'Model output'!V127))),NOT(ISNUMBER(SEARCH("carcinoma",'Model output'!V127))))), "negative", "positive")</f>
        <v>negative</v>
      </c>
      <c r="AE128" s="30" t="str" cm="1">
        <f t="array" aca="1" ref="AE128" ca="1">IF(OR(AC128="positive",Z128="positive",AND(OR(ISNUMBER(SEARCH("Follicular carcinoma",N128)),ISNUMBER(SEARCH("Follicular thyroid carcinoma",N128))),V128="extensive"),AND(AND(ISNUMBER(J128),J128&gt;0),AND(ISNUMBER(M128),M128&gt;3)),OR(H128="positive",AH128=1)),"high",IF(OR(ISNUMBER(SEARCH("lateral",G128,1)),ISNUMBER(SEARCH("positive",Y128,1)),ISNUMBER(SEARCH("tall",O128,1)),ISNUMBER(SEARCH("hobnail",O128,1)),ISNUMBER(SEARCH("cribriform",O128,1)),ISNUMBER(SEARCH("diffuse",O128,1)),ISNUMBER(SEARCH("columnar",O128,1)),ISNUMBER(SEARCH("solid",O128,1)),ISNUMBER(SEARCH("tall",N128,1)),ISNUMBER(SEARCH("hobnail",N128,1)),ISNUMBER(SEARCH("cribriform",N128,1)),ISNUMBER(SEARCH("diffuse",N128,1)),ISNUMBER(SEARCH("columnar",N128,1)),ISNUMBER(SEARCH("solid",N128,1)),AND(ISNUMBER(SEARCH("papillary",N128,1)),S128="positive"),AND(ISNUMBER(J128),J128&gt;=5,M128=""),AND(AND(ISNUMBER(J128),J128&gt;=5),AND(ISNUMBER(M128),M128&gt;=1)),AND(ISNUMBER(SERACH("papillary",N128)),OR(Y128="positive",Z128="positive"), ISNUMBER(SEARCH("BRAF",AB128)))),"intermediate","low"))</f>
        <v>intermediate</v>
      </c>
      <c r="AF128" s="31" t="str">
        <f t="shared" ref="AF128:AF190" si="34">IF(AND(Z128="positive",OR(ISNUMBER(SEARCH("prevertebral",X128,1)),ISNUMBER(SEARCH("fascia",X128,1)),ISNUMBER(SEARCH("carotid artery",X128,1)),ISNUMBER(SEARCH("mediastinal",X128,1)))),"4b",
IF(AND(Z128="positive",OR(ISNUMBER(SEARCH("larynx",X128,1)),ISNUMBER(SEARCH("trachea",X128,1)),ISNUMBER(SEARCH("esophagus",X128,1)),ISNUMBER(SEARCH("recurrent laryngeal nerve",X128,1)),
ISNUMBER(SEARCH("RLN",X128,1)))),"4a",
IF(OR(Z128="positive",ISNUMBER(SEARCH("strap",X128,1)),ISNUMBER(SEARCH("sternothyroid",X128,1)),ISNUMBER(SEARCH("sternohyoid",X128,1)),ISNUMBER(SEARCH("thyrohyoid",X128,1)),ISNUMBER(SEARCH("omohyoid",X128,1))),"3b",
IF(AND(C128&lt;&gt;"", N128=""),C128,
IF(OR(AND(R128&lt;&gt;"",R128&gt;4)),"3a",
IF(AND(R128&lt;&gt;"", R128&lt;=4,R128&gt;2),"2",
IF(AND(R128&lt;&gt;"",R128&lt;=2,R128&gt;1),"1b",
IF(AND(R128&lt;&gt;"",R128&lt;=1),"1a","x"
))))))))</f>
        <v>1a</v>
      </c>
      <c r="AG128" s="31" t="str">
        <f t="shared" ref="AG128:AG190" si="35">IF(AND(ISNUMBER(J128),J128&gt;0),
IF(G128="lateral", "1b","1a"), "0")</f>
        <v>0</v>
      </c>
      <c r="AH128" s="31" t="str">
        <f t="shared" si="22"/>
        <v>0</v>
      </c>
      <c r="AI128" s="36" t="str">
        <f t="shared" si="23"/>
        <v>I</v>
      </c>
      <c r="AJ128" s="30" t="s">
        <v>816</v>
      </c>
      <c r="AK128" s="37" t="s">
        <v>931</v>
      </c>
      <c r="AL128" s="37" t="s">
        <v>930</v>
      </c>
      <c r="AM128" s="37" t="s">
        <v>930</v>
      </c>
      <c r="AN128" s="31" t="s">
        <v>79</v>
      </c>
      <c r="AO128" s="30">
        <f t="shared" ca="1" si="28"/>
        <v>1</v>
      </c>
      <c r="AP128" s="37">
        <f t="shared" si="29"/>
        <v>1</v>
      </c>
      <c r="AQ128" s="37">
        <f t="shared" si="30"/>
        <v>1</v>
      </c>
      <c r="AR128" s="37">
        <f t="shared" si="31"/>
        <v>1</v>
      </c>
      <c r="AS128" s="36">
        <f t="shared" si="20"/>
        <v>1</v>
      </c>
    </row>
    <row r="129" spans="1:45">
      <c r="A129" t="str">
        <f>'Model output'!A128</f>
        <v>TCGA-E8-A416</v>
      </c>
      <c r="B129" s="43">
        <v>51</v>
      </c>
      <c r="C129" s="1" t="str">
        <f>IF(OR(ISNUMBER(SEARCH("0",'Model output'!D128)), ISNUMBER(SEARCH("1",'Model output'!D128)), ISNUMBER(SEARCH("1a",'Model output'!D128)), ISNUMBER(SEARCH("1b",'Model output'!D128)), ISNUMBER(SEARCH("2",'Model output'!D128)), ISNUMBER(SEARCH("3",'Model output'!D128)), ISNUMBER(SEARCH("4a",'Model output'!D128)), ISNUMBER(SEARCH("4b",'Model output'!D128))), IF(ISNUMBER(SEARCH("pT",'Model output'!D128)),IF(OR(ISNUMBER(SEARCH("a",'Model output'!D128)),ISNUMBER(SEARCH("b",'Model output'!D128))),MID(SUBSTITUTE('Model output'!D128," ",""),SEARCH("pT",'Model output'!D128)+2,2),MID(SUBSTITUTE('Model output'!D128," ",""),SEARCH("pT",'Model output'!D128)+2,1)),IF(ISNUMBER(SEARCH("T",'Model output'!D128)),IF(OR(ISNUMBER(SEARCH("a",'Model output'!D128)),ISNUMBER(SEARCH("b",'Model output'!D128))),MID(SUBSTITUTE('Model output'!D128," ",""),SEARCH("T",'Model output'!D128)+1,2),MID(SUBSTITUTE('Model output'!D128," ",""),SEARCH("T",'Model output'!D128)+1,1)),SUBSTITUTE('Model output'!D128," ",""))),"")</f>
        <v/>
      </c>
      <c r="D129" s="1" t="str">
        <f>IF(ISNUMBER(SEARCH("lymph node",'Model output'!E128)),"1", IF(AND('Model output'!E128&lt;&gt;"",ISNUMBER('Model output'!E128),'Model output'!E128&gt;0),"1",IF(OR(ISNUMBER(SEARCH("0",'Model output'!E128)), ISNUMBER(SEARCH("1",'Model output'!E128)), ISNUMBER(SEARCH("1a",'Model output'!E128)), ISNUMBER(SEARCH("1b",'Model output'!E128)), ISNUMBER(SEARCH("X",'Model output'!E128))), IF(ISNUMBER(SEARCH("pN",'Model output'!E128)),IF(OR(ISNUMBER(SEARCH("a",'Model output'!E128)),ISNUMBER(SEARCH("b",'Model output'!E128))),MID(SUBSTITUTE('Model output'!E128," ",""),SEARCH("pN",'Model output'!E128)+2,2),MID(SUBSTITUTE('Model output'!E128," ",""),SEARCH("pN",'Model output'!E128)+2,1)),IF(ISNUMBER(SEARCH("N",'Model output'!E128)),IF(OR(ISNUMBER(SEARCH("a",'Model output'!E128)),ISNUMBER(SEARCH("b",'Model output'!E128))),MID(SUBSTITUTE('Model output'!E128," ",""),SEARCH("N",'Model output'!E128)+1,2),MID(SUBSTITUTE('Model output'!E128," ",""),SEARCH("N",'Model output'!E128)+1,1)),SUBSTITUTE('Model output'!E128," ",""))),"")))</f>
        <v/>
      </c>
      <c r="E129" s="1" t="str">
        <f>IF(OR(ISNUMBER(SEARCH("Not applicable",'Model output'!F128)), ISNUMBER(SEARCH("N/A",'Model output'!F128))),"0",IF(OR(ISNUMBER(SEARCH("0",'Model output'!F128)), ISNUMBER(SEARCH("1",'Model output'!F128)), ISNUMBER(SEARCH("X",'Model output'!F128))), IF(ISNUMBER(SEARCH("pM",'Model output'!F128)),MID(SUBSTITUTE('Model output'!F128," ",""),SEARCH("pM",'Model output'!F128)+2,1),IF(ISNUMBER(SEARCH("M",'Model output'!F128)),MID(SUBSTITUTE('Model output'!F128," ",""),SEARCH("M",'Model output'!F128)+1,1),SUBSTITUTE('Model output'!F128," ",""))),""))</f>
        <v/>
      </c>
      <c r="F129" t="str">
        <f t="shared" si="32"/>
        <v>negative</v>
      </c>
      <c r="G129" t="str">
        <f>IF(OR('Model output'!G128="",AND(ISNUMBER('Model output'!J128),'Model output'!J128&lt;1)),"",IF(OR(ISNUMBER(SEARCH("lateral",'Model output'!G128)),ISNUMBER(SEARCH("cervical",'Model output'!G128)),ISNUMBER(SEARCH("jugular",'Model output'!G128)),ISNUMBER(SEARCH("left neck",'Model output'!G128)),ISNUMBER(SEARCH("left anterior neck",'Model output'!G128)),ISNUMBER(SEARCH("left posterior neck",'Model output'!G128)),ISNUMBER(SEARCH("right neck",'Model output'!G128)),ISNUMBER(SEARCH("right anterior neck",'Model output'!G128)),ISNUMBER(SEARCH("right posterior neck",'Model output'!G128)),AND(ISNUMBER(SEARCH("level",'Model output'!G128)),OR(,ISNUMBER(SEARCH("II",'Model output'!G128)),ISNUMBER(SEARCH("two",'Model output'!G128)),ISNUMBER(SEARCH("2",'Model output'!G128)),ISNUMBER(SEARCH("III",'Model output'!G128)),ISNUMBER(SEARCH("three",'Model output'!G128)),ISNUMBER(SEARCH("3",'Model output'!G128)),ISNUMBER(SEARCH("IV",'Model output'!G128)),ISNUMBER(SEARCH("four",'Model output'!G128)),ISNUMBER(SEARCH("4",'Model output'!G128)),AND(ISNUMBER(SEARCH("V ",'Model output'!G128)),NOT(ISNUMBER(SEARCH("VI",'Model output'!G128)))),ISNUMBER(SEARCH("five",'Model output'!G128)),ISNUMBER(SEARCH("5",'Model output'!G128))))), "lateral", "central"))</f>
        <v/>
      </c>
      <c r="H129" t="str">
        <f>IF('Model output'!H128="","negative", IF('Model output'!H128=" ", "negative", IF(ISNUMBER(SEARCH("lymph node",'Model output'!H128)),"negative","positive")))</f>
        <v>negative</v>
      </c>
      <c r="I129" t="str">
        <f>IF('Model output'!I128="","",IF(ISNUMBER('Model output'!I128),'Model output'!I128,1))</f>
        <v/>
      </c>
      <c r="J129" t="str">
        <f>IF('Model output'!J128="","",IF(AND(ISNUMBER('Model output'!J128),'Model output'!J128&lt;=I129),'Model output'!J128,IF(ISNUMBER(SEARCH("0/",'Model output'!J128)),0,1)))</f>
        <v/>
      </c>
      <c r="K129" t="str" cm="1">
        <f t="array" ref="K129">IF(COUNT(FIND({0,1,2,3,4,5,6,7,8,9},'Model output'!K128))&gt;0,'Model output'!K128,"")</f>
        <v/>
      </c>
      <c r="L129" s="8" t="str">
        <f t="shared" ref="L129:L190" si="36">LOWER(SUBSTITUTE(SUBSTITUTE(SUBSTITUTE(SUBSTITUTE(SUBSTITUTE(SUBSTITUTE(SUBSTITUTE(SUBSTITUTE(K129,"cm.","cm"), "up to", ""), "to", ","), "x", ","), "'", ""), "[", ""), "]", ""), " ", ""))</f>
        <v/>
      </c>
      <c r="M129" t="str" cm="1">
        <f t="array" ref="M129">IF(L129="","",IF(ISNUMBER(SEARCH("cm",L129)),MAX(VALUE(SUBSTITUTE(_xlfn.FILTERXML("&lt;t&gt;&lt;s&gt;"&amp;SUBSTITUTE(L129,",","&lt;/s&gt;&lt;s&gt;")&amp;"&lt;/s&gt;&lt;/t&gt;","//s"),"cm",""))),MAX(VALUE(SUBSTITUTE(_xlfn.FILTERXML("&lt;t&gt;&lt;s&gt;"&amp;SUBSTITUTE(L129,",","&lt;/s&gt;&lt;s&gt;")&amp;"&lt;/s&gt;&lt;/t&gt;","//s"),"mm","")))/10))</f>
        <v/>
      </c>
      <c r="N129" t="str">
        <f>IF('Model output'!L128="","",'Model output'!L128)</f>
        <v>Papillary carcinoma</v>
      </c>
      <c r="O129" t="str">
        <f>IF('Model output'!M128="","",'Model output'!M128)</f>
        <v/>
      </c>
      <c r="P129" t="str">
        <f>IF('Model output'!N128="","",'Model output'!N128)</f>
        <v>1.5 cm</v>
      </c>
      <c r="Q129" t="str">
        <f t="shared" si="33"/>
        <v>1.5cm</v>
      </c>
      <c r="R129" cm="1">
        <f t="array" ref="R129">IF(Q129="","",IF(ISNUMBER(SEARCH("cm",Q129)),MAX(VALUE(SUBSTITUTE(_xlfn.FILTERXML("&lt;t&gt;&lt;s&gt;"&amp;SUBSTITUTE(Q129,",","&lt;/s&gt;&lt;s&gt;")&amp;"&lt;/s&gt;&lt;/t&gt;","//s"),"cm",""))),IF(ISNUMBER(SEARCH("mm",Q129)), MAX(VALUE(SUBSTITUTE(_xlfn.FILTERXML("&lt;t&gt;&lt;s&gt;"&amp;SUBSTITUTE(Q129,",","&lt;/s&gt;&lt;s&gt;")&amp;"&lt;/s&gt;&lt;/t&gt;","//s"),"mm","")))/10, MAX(VALUE(_xlfn.FILTERXML("&lt;t&gt;&lt;s&gt;"&amp;SUBSTITUTE(Q129,",","&lt;/s&gt;&lt;s&gt;")&amp;"&lt;/s&gt;&lt;/t&gt;","//s"))))))</f>
        <v>1.5</v>
      </c>
      <c r="S129" t="str">
        <f>IF(OR('Model output'!P128="",ISNUMBER(SEARCH("Not identified", 'Model output'!P128)),ISNUMBER(SEARCH("Absent",'Model output'!P128)),AND(ISNUMBER(SEARCH("No",'Model output'!P128)),NOT(ISNUMBER(SEARCH("diagnostic",'Model output'!P128)))),ISNUMBER(SEARCH("Negative",'Model output'!P128))),"negative","positive")</f>
        <v>positive</v>
      </c>
      <c r="T129">
        <f>IF('Model output'!O128="","",'Model output'!O128)</f>
        <v>1</v>
      </c>
      <c r="U129" t="str">
        <f>IF('Model output'!Q128&lt;&gt;"",'Model output'!Q128,IF('Classification result'!S129="positive",IF(ISNUMBER(SEARCH("single",'Model output'!P128)),1,IF(OR(ISNUMBER(SEARCH("&lt;4",'Model output'!P128)),ISNUMBER(SEARCH("&lt; 4",'Model output'!P128)),ISNUMBER(SEARCH("less than 4",'Model output'!P128))),"&lt;4",IF(OR(ISNUMBER(SEARCH("&gt;4",'Model output'!P128)),ISNUMBER(SEARCH("&gt; 4",'Model output'!P128)),ISNUMBER(SEARCH("4 or more",'Model output'!P128))),"&gt;4",""))),""))</f>
        <v/>
      </c>
      <c r="V129" t="str">
        <f>IF(S129="negative","",IF(OR(ISNUMBER(SEARCH("Focal",'Model output'!P128)),'Classification result'!U129&lt;4,ISNUMBER(SEARCH("Focal",'Classification result'!U129)),ISNUMBER(SEARCH("&lt;4",'Classification result'!U129)),ISNUMBER(SEARCH("&lt; 4",'Classification result'!U129))),"minimal", IF(OR(ISNUMBER(SEARCH("Extensive",'Model output'!P128)),ISNUMBER(SEARCH("Extensive",'Classification result'!U129)),ISNUMBER(SEARCH("&gt;4",'Classification result'!U129)),ISNUMBER(SEARCH("&gt; 4",'Classification result'!U129)),ISNUMBER(SEARCH("4 or more",'Classification result'!U129))),"extensive","")))</f>
        <v/>
      </c>
      <c r="W129" t="str">
        <f>IF(OR('Model output'!R128="",ISNUMBER(SEARCH("Not identified", 'Model output'!R128)),ISNUMBER(SEARCH("Absent",'Model output'!R128)),ISNUMBER(SEARCH("No",'Model output'!R128)),ISNUMBER(SEARCH("Negative",'Model output'!R128)),ISNUMBER(SEARCH("None seen",'Model output'!R128)),ISNUMBER(SEARCH("Free",'Model output'!R128)),ISNUMBER(SEARCH("Cannot be assessed",'Model output'!R128))),"negative","positive")</f>
        <v>positive</v>
      </c>
      <c r="X129" s="15" t="str">
        <f>IF('Model output'!S128="","",'Model output'!S128)</f>
        <v/>
      </c>
      <c r="Y129" t="str">
        <f>IF(OR('Model output'!S128="",ISNUMBER(SEARCH("Absent",'Model output'!S128)),ISNUMBER(SEARCH("Not identified",'Model output'!S128)),AND(ISNUMBER(SEARCH("No",'Model output'!S128)),NOT(ISNUMBER(SEARCH("carcinoma",'Model output'!S128)))),ISNUMBER(SEARCH("no extension",'Model output'!S128)),ISNUMBER(SEARCH("negative",'Model output'!S128))),"negative",IF(Z129="positive","gETE", "positive"))</f>
        <v>negative</v>
      </c>
      <c r="Z129" t="str">
        <f>IF(OR('Model output'!S128="",ISNUMBER(SEARCH("Absent",'Model output'!S128)),ISNUMBER(SEARCH("Not identified",'Model output'!S128)),ISNUMBER(SEARCH("No",'Model output'!S128)),ISNUMBER(SEARCH("Minimal",'Model output'!S128)),ISNUMBER(SEARCH("negative",'Model output'!S128))),"negative",IF(OR(ISNUMBER(SEARCH("extensive",X129)),ISNUMBER(SEARCH("skeletal muscle",X129)),ISNUMBER(SEARCH("larynx",X129)),ISNUMBER(SEARCH("trachea",X129)),ISNUMBER(SEARCH("esophagus",X129)),ISNUMBER(SEARCH("recurrent laryngeal nerve",X129))),"positive","negative"))</f>
        <v>negative</v>
      </c>
      <c r="AA129" t="str">
        <f>IF('Model output'!T128="","",IF('Model output'!T128="Not mentioned", "No", "Yes"))</f>
        <v/>
      </c>
      <c r="AB129" t="str">
        <f>IF(AA129&lt;&gt;"Yes","",IF(OR('Model output'!U128="",ISNUMBER(SEARCH("Not identified",'Model output'!U128))),"",'Model output'!U128))</f>
        <v/>
      </c>
      <c r="AC129" s="9" t="str">
        <f>IF(OR('Model output'!V128="", AND(ISERROR(SEARCH("Positive",'Model output'!V128)), ISNUMBER(SEARCH("Negative",'Model output'!V128))), ISNUMBER(SEARCH("Uninvolved",'Model output'!V128)), ISNUMBER(SEARCH("Free",'Model output'!V128)), ISNUMBER(SEARCH("1 mm",'Model output'!V128)), ISNUMBER(SEARCH("1.0 mm",'Model output'!V128)), ISNUMBER(SEARCH("0.01 cm",'Model output'!V128)), ISNUMBER(SEARCH("0.1 CM",'Model output'!V128)), ISNUMBER(SEARCH("less than 0.2 mm",'Model output'!V128)), ISNUMBER(SEARCH("less than 0.5 mm",'Model output'!V128)), ISNUMBER(SEARCH("very close",'Model output'!V128)), ISNUMBER(SEARCH("not involved",'Model output'!V128)), ISNUMBER(SEARCH("no involvement",'Model output'!V128)), ISNUMBER(SEARCH("abut",'Model output'!V128)), AND(ISNUMBER(SEARCH("No",'Model output'!V128)),NOT(ISNUMBER(SEARCH("noted",'Model output'!V128))),NOT(ISNUMBER(SEARCH("carcinoma",'Model output'!V128))))), "negative", "positive")</f>
        <v>negative</v>
      </c>
      <c r="AE129" s="30" t="str" cm="1">
        <f t="array" aca="1" ref="AE129" ca="1">IF(OR(AC129="positive",Z129="positive",AND(OR(ISNUMBER(SEARCH("Follicular carcinoma",N129)),ISNUMBER(SEARCH("Follicular thyroid carcinoma",N129))),V129="extensive"),AND(AND(ISNUMBER(J129),J129&gt;0),AND(ISNUMBER(M129),M129&gt;3)),OR(H129="positive",AH129=1)),"high",IF(OR(ISNUMBER(SEARCH("lateral",G129,1)),ISNUMBER(SEARCH("positive",Y129,1)),ISNUMBER(SEARCH("tall",O129,1)),ISNUMBER(SEARCH("hobnail",O129,1)),ISNUMBER(SEARCH("cribriform",O129,1)),ISNUMBER(SEARCH("diffuse",O129,1)),ISNUMBER(SEARCH("columnar",O129,1)),ISNUMBER(SEARCH("solid",O129,1)),ISNUMBER(SEARCH("tall",N129,1)),ISNUMBER(SEARCH("hobnail",N129,1)),ISNUMBER(SEARCH("cribriform",N129,1)),ISNUMBER(SEARCH("diffuse",N129,1)),ISNUMBER(SEARCH("columnar",N129,1)),ISNUMBER(SEARCH("solid",N129,1)),AND(ISNUMBER(SEARCH("papillary",N129,1)),S129="positive"),AND(ISNUMBER(J129),J129&gt;=5,M129=""),AND(AND(ISNUMBER(J129),J129&gt;=5),AND(ISNUMBER(M129),M129&gt;=1)),AND(ISNUMBER(SERACH("papillary",N129)),OR(Y129="positive",Z129="positive"), ISNUMBER(SEARCH("BRAF",AB129)))),"intermediate","low"))</f>
        <v>intermediate</v>
      </c>
      <c r="AF129" s="31" t="str">
        <f t="shared" si="34"/>
        <v>1b</v>
      </c>
      <c r="AG129" s="31" t="str">
        <f t="shared" si="35"/>
        <v>0</v>
      </c>
      <c r="AH129" s="31" t="str">
        <f t="shared" ref="AH129:AH191" si="37">IF(OR(H129="unknown"),"x",IF(H129="negative","0","1"))</f>
        <v>0</v>
      </c>
      <c r="AI129" s="36" t="str">
        <f t="shared" ref="AI129:AI191" si="38">IF(AND(B129&lt;55,AH129="0"),"I",
IF(AND(B129&lt;55,AH129="1"),"II",
IF(AH129="1","IVB",
IF(AND(AF129="4b",AH129="0"),"IVA",
IF(AND(AF129="4a",AH129="0"),"III",
IF(AND(OR(AF129="3a",AF129="3b",AF129="3"),AH129="0"),"II",
IF(AND(AF129="2",OR(AG129="1",AG129="1a",AG129="1b"),AH129="0"),"II",
IF(AND(OR(AF129="1a",AF129="1b",AF129="1"),OR(AG129="1",AG129="1a",AG129="1b"),AH129="0"),"II","I"
))))))))</f>
        <v>I</v>
      </c>
      <c r="AJ129" s="30" t="s">
        <v>816</v>
      </c>
      <c r="AK129" s="37" t="s">
        <v>926</v>
      </c>
      <c r="AL129" s="37" t="s">
        <v>930</v>
      </c>
      <c r="AM129" s="37" t="s">
        <v>930</v>
      </c>
      <c r="AN129" s="31" t="s">
        <v>79</v>
      </c>
      <c r="AO129" s="30">
        <f t="shared" ca="1" si="28"/>
        <v>1</v>
      </c>
      <c r="AP129" s="37">
        <f t="shared" si="29"/>
        <v>1</v>
      </c>
      <c r="AQ129" s="37">
        <f t="shared" si="30"/>
        <v>1</v>
      </c>
      <c r="AR129" s="37">
        <f t="shared" si="31"/>
        <v>1</v>
      </c>
      <c r="AS129" s="36">
        <f t="shared" si="20"/>
        <v>1</v>
      </c>
    </row>
    <row r="130" spans="1:45">
      <c r="A130" t="str">
        <f>'Model output'!A129</f>
        <v>TCGA-E8-A419</v>
      </c>
      <c r="B130" s="43">
        <v>30</v>
      </c>
      <c r="C130" s="1" t="str">
        <f>IF(OR(ISNUMBER(SEARCH("0",'Model output'!D129)), ISNUMBER(SEARCH("1",'Model output'!D129)), ISNUMBER(SEARCH("1a",'Model output'!D129)), ISNUMBER(SEARCH("1b",'Model output'!D129)), ISNUMBER(SEARCH("2",'Model output'!D129)), ISNUMBER(SEARCH("3",'Model output'!D129)), ISNUMBER(SEARCH("4a",'Model output'!D129)), ISNUMBER(SEARCH("4b",'Model output'!D129))), IF(ISNUMBER(SEARCH("pT",'Model output'!D129)),IF(OR(ISNUMBER(SEARCH("a",'Model output'!D129)),ISNUMBER(SEARCH("b",'Model output'!D129))),MID(SUBSTITUTE('Model output'!D129," ",""),SEARCH("pT",'Model output'!D129)+2,2),MID(SUBSTITUTE('Model output'!D129," ",""),SEARCH("pT",'Model output'!D129)+2,1)),IF(ISNUMBER(SEARCH("T",'Model output'!D129)),IF(OR(ISNUMBER(SEARCH("a",'Model output'!D129)),ISNUMBER(SEARCH("b",'Model output'!D129))),MID(SUBSTITUTE('Model output'!D129," ",""),SEARCH("T",'Model output'!D129)+1,2),MID(SUBSTITUTE('Model output'!D129," ",""),SEARCH("T",'Model output'!D129)+1,1)),SUBSTITUTE('Model output'!D129," ",""))),"")</f>
        <v/>
      </c>
      <c r="D130" s="1" t="str">
        <f>IF(ISNUMBER(SEARCH("lymph node",'Model output'!E129)),"1", IF(AND('Model output'!E129&lt;&gt;"",ISNUMBER('Model output'!E129),'Model output'!E129&gt;0),"1",IF(OR(ISNUMBER(SEARCH("0",'Model output'!E129)), ISNUMBER(SEARCH("1",'Model output'!E129)), ISNUMBER(SEARCH("1a",'Model output'!E129)), ISNUMBER(SEARCH("1b",'Model output'!E129)), ISNUMBER(SEARCH("X",'Model output'!E129))), IF(ISNUMBER(SEARCH("pN",'Model output'!E129)),IF(OR(ISNUMBER(SEARCH("a",'Model output'!E129)),ISNUMBER(SEARCH("b",'Model output'!E129))),MID(SUBSTITUTE('Model output'!E129," ",""),SEARCH("pN",'Model output'!E129)+2,2),MID(SUBSTITUTE('Model output'!E129," ",""),SEARCH("pN",'Model output'!E129)+2,1)),IF(ISNUMBER(SEARCH("N",'Model output'!E129)),IF(OR(ISNUMBER(SEARCH("a",'Model output'!E129)),ISNUMBER(SEARCH("b",'Model output'!E129))),MID(SUBSTITUTE('Model output'!E129," ",""),SEARCH("N",'Model output'!E129)+1,2),MID(SUBSTITUTE('Model output'!E129," ",""),SEARCH("N",'Model output'!E129)+1,1)),SUBSTITUTE('Model output'!E129," ",""))),"")))</f>
        <v/>
      </c>
      <c r="E130" s="1" t="str">
        <f>IF(OR(ISNUMBER(SEARCH("Not applicable",'Model output'!F129)), ISNUMBER(SEARCH("N/A",'Model output'!F129))),"0",IF(OR(ISNUMBER(SEARCH("0",'Model output'!F129)), ISNUMBER(SEARCH("1",'Model output'!F129)), ISNUMBER(SEARCH("X",'Model output'!F129))), IF(ISNUMBER(SEARCH("pM",'Model output'!F129)),MID(SUBSTITUTE('Model output'!F129," ",""),SEARCH("pM",'Model output'!F129)+2,1),IF(ISNUMBER(SEARCH("M",'Model output'!F129)),MID(SUBSTITUTE('Model output'!F129," ",""),SEARCH("M",'Model output'!F129)+1,1),SUBSTITUTE('Model output'!F129," ",""))),""))</f>
        <v/>
      </c>
      <c r="F130" t="str">
        <f t="shared" si="32"/>
        <v>negative</v>
      </c>
      <c r="G130" t="str">
        <f>IF(OR('Model output'!G129="",AND(ISNUMBER('Model output'!J129),'Model output'!J129&lt;1)),"",IF(OR(ISNUMBER(SEARCH("lateral",'Model output'!G129)),ISNUMBER(SEARCH("cervical",'Model output'!G129)),ISNUMBER(SEARCH("jugular",'Model output'!G129)),ISNUMBER(SEARCH("left neck",'Model output'!G129)),ISNUMBER(SEARCH("left anterior neck",'Model output'!G129)),ISNUMBER(SEARCH("left posterior neck",'Model output'!G129)),ISNUMBER(SEARCH("right neck",'Model output'!G129)),ISNUMBER(SEARCH("right anterior neck",'Model output'!G129)),ISNUMBER(SEARCH("right posterior neck",'Model output'!G129)),AND(ISNUMBER(SEARCH("level",'Model output'!G129)),OR(,ISNUMBER(SEARCH("II",'Model output'!G129)),ISNUMBER(SEARCH("two",'Model output'!G129)),ISNUMBER(SEARCH("2",'Model output'!G129)),ISNUMBER(SEARCH("III",'Model output'!G129)),ISNUMBER(SEARCH("three",'Model output'!G129)),ISNUMBER(SEARCH("3",'Model output'!G129)),ISNUMBER(SEARCH("IV",'Model output'!G129)),ISNUMBER(SEARCH("four",'Model output'!G129)),ISNUMBER(SEARCH("4",'Model output'!G129)),AND(ISNUMBER(SEARCH("V ",'Model output'!G129)),NOT(ISNUMBER(SEARCH("VI",'Model output'!G129)))),ISNUMBER(SEARCH("five",'Model output'!G129)),ISNUMBER(SEARCH("5",'Model output'!G129))))), "lateral", "central"))</f>
        <v/>
      </c>
      <c r="H130" t="str">
        <f>IF('Model output'!H129="","negative", IF('Model output'!H129=" ", "negative", IF(ISNUMBER(SEARCH("lymph node",'Model output'!H129)),"negative","positive")))</f>
        <v>negative</v>
      </c>
      <c r="I130" t="str">
        <f>IF('Model output'!I129="","",IF(ISNUMBER('Model output'!I129),'Model output'!I129,1))</f>
        <v/>
      </c>
      <c r="J130" t="str">
        <f>IF('Model output'!J129="","",IF(AND(ISNUMBER('Model output'!J129),'Model output'!J129&lt;=I130),'Model output'!J129,IF(ISNUMBER(SEARCH("0/",'Model output'!J129)),0,1)))</f>
        <v/>
      </c>
      <c r="K130" t="str" cm="1">
        <f t="array" ref="K130">IF(COUNT(FIND({0,1,2,3,4,5,6,7,8,9},'Model output'!K129))&gt;0,'Model output'!K129,"")</f>
        <v/>
      </c>
      <c r="L130" s="8" t="str">
        <f t="shared" si="36"/>
        <v/>
      </c>
      <c r="M130" t="str" cm="1">
        <f t="array" ref="M130">IF(L130="","",IF(ISNUMBER(SEARCH("cm",L130)),MAX(VALUE(SUBSTITUTE(_xlfn.FILTERXML("&lt;t&gt;&lt;s&gt;"&amp;SUBSTITUTE(L130,",","&lt;/s&gt;&lt;s&gt;")&amp;"&lt;/s&gt;&lt;/t&gt;","//s"),"cm",""))),MAX(VALUE(SUBSTITUTE(_xlfn.FILTERXML("&lt;t&gt;&lt;s&gt;"&amp;SUBSTITUTE(L130,",","&lt;/s&gt;&lt;s&gt;")&amp;"&lt;/s&gt;&lt;/t&gt;","//s"),"mm","")))/10))</f>
        <v/>
      </c>
      <c r="N130" t="str">
        <f>IF('Model output'!L129="","",'Model output'!L129)</f>
        <v>Papillary thyroid carcinoma</v>
      </c>
      <c r="O130" t="str">
        <f>IF('Model output'!M129="","",'Model output'!M129)</f>
        <v/>
      </c>
      <c r="P130" t="str">
        <f>IF('Model output'!N129="","",'Model output'!N129)</f>
        <v>3 cm</v>
      </c>
      <c r="Q130" t="str">
        <f t="shared" si="33"/>
        <v>3cm</v>
      </c>
      <c r="R130" cm="1">
        <f t="array" ref="R130">IF(Q130="","",IF(ISNUMBER(SEARCH("cm",Q130)),MAX(VALUE(SUBSTITUTE(_xlfn.FILTERXML("&lt;t&gt;&lt;s&gt;"&amp;SUBSTITUTE(Q130,",","&lt;/s&gt;&lt;s&gt;")&amp;"&lt;/s&gt;&lt;/t&gt;","//s"),"cm",""))),IF(ISNUMBER(SEARCH("mm",Q130)), MAX(VALUE(SUBSTITUTE(_xlfn.FILTERXML("&lt;t&gt;&lt;s&gt;"&amp;SUBSTITUTE(Q130,",","&lt;/s&gt;&lt;s&gt;")&amp;"&lt;/s&gt;&lt;/t&gt;","//s"),"mm","")))/10, MAX(VALUE(_xlfn.FILTERXML("&lt;t&gt;&lt;s&gt;"&amp;SUBSTITUTE(Q130,",","&lt;/s&gt;&lt;s&gt;")&amp;"&lt;/s&gt;&lt;/t&gt;","//s"))))))</f>
        <v>3</v>
      </c>
      <c r="S130" t="str">
        <f>IF(OR('Model output'!P129="",ISNUMBER(SEARCH("Not identified", 'Model output'!P129)),ISNUMBER(SEARCH("Absent",'Model output'!P129)),AND(ISNUMBER(SEARCH("No",'Model output'!P129)),NOT(ISNUMBER(SEARCH("diagnostic",'Model output'!P129)))),ISNUMBER(SEARCH("Negative",'Model output'!P129))),"negative","positive")</f>
        <v>negative</v>
      </c>
      <c r="T130" t="str">
        <f>IF('Model output'!O129="","",'Model output'!O129)</f>
        <v/>
      </c>
      <c r="U130" t="str">
        <f>IF('Model output'!Q129&lt;&gt;"",'Model output'!Q129,IF('Classification result'!S130="positive",IF(ISNUMBER(SEARCH("single",'Model output'!P129)),1,IF(OR(ISNUMBER(SEARCH("&lt;4",'Model output'!P129)),ISNUMBER(SEARCH("&lt; 4",'Model output'!P129)),ISNUMBER(SEARCH("less than 4",'Model output'!P129))),"&lt;4",IF(OR(ISNUMBER(SEARCH("&gt;4",'Model output'!P129)),ISNUMBER(SEARCH("&gt; 4",'Model output'!P129)),ISNUMBER(SEARCH("4 or more",'Model output'!P129))),"&gt;4",""))),""))</f>
        <v/>
      </c>
      <c r="V130" t="str">
        <f>IF(S130="negative","",IF(OR(ISNUMBER(SEARCH("Focal",'Model output'!P129)),'Classification result'!U130&lt;4,ISNUMBER(SEARCH("Focal",'Classification result'!U130)),ISNUMBER(SEARCH("&lt;4",'Classification result'!U130)),ISNUMBER(SEARCH("&lt; 4",'Classification result'!U130))),"minimal", IF(OR(ISNUMBER(SEARCH("Extensive",'Model output'!P129)),ISNUMBER(SEARCH("Extensive",'Classification result'!U130)),ISNUMBER(SEARCH("&gt;4",'Classification result'!U130)),ISNUMBER(SEARCH("&gt; 4",'Classification result'!U130)),ISNUMBER(SEARCH("4 or more",'Classification result'!U130))),"extensive","")))</f>
        <v/>
      </c>
      <c r="W130" t="str">
        <f>IF(OR('Model output'!R129="",ISNUMBER(SEARCH("Not identified", 'Model output'!R129)),ISNUMBER(SEARCH("Absent",'Model output'!R129)),ISNUMBER(SEARCH("No",'Model output'!R129)),ISNUMBER(SEARCH("Negative",'Model output'!R129)),ISNUMBER(SEARCH("None seen",'Model output'!R129)),ISNUMBER(SEARCH("Free",'Model output'!R129)),ISNUMBER(SEARCH("Cannot be assessed",'Model output'!R129))),"negative","positive")</f>
        <v>negative</v>
      </c>
      <c r="X130" s="15" t="str">
        <f>IF('Model output'!S129="","",'Model output'!S129)</f>
        <v/>
      </c>
      <c r="Y130" t="str">
        <f>IF(OR('Model output'!S129="",ISNUMBER(SEARCH("Absent",'Model output'!S129)),ISNUMBER(SEARCH("Not identified",'Model output'!S129)),AND(ISNUMBER(SEARCH("No",'Model output'!S129)),NOT(ISNUMBER(SEARCH("carcinoma",'Model output'!S129)))),ISNUMBER(SEARCH("no extension",'Model output'!S129)),ISNUMBER(SEARCH("negative",'Model output'!S129))),"negative",IF(Z130="positive","gETE", "positive"))</f>
        <v>negative</v>
      </c>
      <c r="Z130" t="str">
        <f>IF(OR('Model output'!S129="",ISNUMBER(SEARCH("Absent",'Model output'!S129)),ISNUMBER(SEARCH("Not identified",'Model output'!S129)),ISNUMBER(SEARCH("No",'Model output'!S129)),ISNUMBER(SEARCH("Minimal",'Model output'!S129)),ISNUMBER(SEARCH("negative",'Model output'!S129))),"negative",IF(OR(ISNUMBER(SEARCH("extensive",X130)),ISNUMBER(SEARCH("skeletal muscle",X130)),ISNUMBER(SEARCH("larynx",X130)),ISNUMBER(SEARCH("trachea",X130)),ISNUMBER(SEARCH("esophagus",X130)),ISNUMBER(SEARCH("recurrent laryngeal nerve",X130))),"positive","negative"))</f>
        <v>negative</v>
      </c>
      <c r="AA130" t="str">
        <f>IF('Model output'!T129="","",IF('Model output'!T129="Not mentioned", "No", "Yes"))</f>
        <v/>
      </c>
      <c r="AB130" t="str">
        <f>IF(AA130&lt;&gt;"Yes","",IF(OR('Model output'!U129="",ISNUMBER(SEARCH("Not identified",'Model output'!U129))),"",'Model output'!U129))</f>
        <v/>
      </c>
      <c r="AC130" s="9" t="str">
        <f>IF(OR('Model output'!V129="", AND(ISERROR(SEARCH("Positive",'Model output'!V129)), ISNUMBER(SEARCH("Negative",'Model output'!V129))), ISNUMBER(SEARCH("Uninvolved",'Model output'!V129)), ISNUMBER(SEARCH("Free",'Model output'!V129)), ISNUMBER(SEARCH("1 mm",'Model output'!V129)), ISNUMBER(SEARCH("1.0 mm",'Model output'!V129)), ISNUMBER(SEARCH("0.01 cm",'Model output'!V129)), ISNUMBER(SEARCH("0.1 CM",'Model output'!V129)), ISNUMBER(SEARCH("less than 0.2 mm",'Model output'!V129)), ISNUMBER(SEARCH("less than 0.5 mm",'Model output'!V129)), ISNUMBER(SEARCH("very close",'Model output'!V129)), ISNUMBER(SEARCH("not involved",'Model output'!V129)), ISNUMBER(SEARCH("no involvement",'Model output'!V129)), ISNUMBER(SEARCH("abut",'Model output'!V129)), AND(ISNUMBER(SEARCH("No",'Model output'!V129)),NOT(ISNUMBER(SEARCH("noted",'Model output'!V129))),NOT(ISNUMBER(SEARCH("carcinoma",'Model output'!V129))))), "negative", "positive")</f>
        <v>negative</v>
      </c>
      <c r="AE130" s="30" t="str" cm="1">
        <f t="array" aca="1" ref="AE130" ca="1">IF(OR(AC130="positive",Z130="positive",AND(OR(ISNUMBER(SEARCH("Follicular carcinoma",N130)),ISNUMBER(SEARCH("Follicular thyroid carcinoma",N130))),V130="extensive"),AND(AND(ISNUMBER(J130),J130&gt;0),AND(ISNUMBER(M130),M130&gt;3)),OR(H130="positive",AH130=1)),"high",IF(OR(ISNUMBER(SEARCH("lateral",G130,1)),ISNUMBER(SEARCH("positive",Y130,1)),ISNUMBER(SEARCH("tall",O130,1)),ISNUMBER(SEARCH("hobnail",O130,1)),ISNUMBER(SEARCH("cribriform",O130,1)),ISNUMBER(SEARCH("diffuse",O130,1)),ISNUMBER(SEARCH("columnar",O130,1)),ISNUMBER(SEARCH("solid",O130,1)),ISNUMBER(SEARCH("tall",N130,1)),ISNUMBER(SEARCH("hobnail",N130,1)),ISNUMBER(SEARCH("cribriform",N130,1)),ISNUMBER(SEARCH("diffuse",N130,1)),ISNUMBER(SEARCH("columnar",N130,1)),ISNUMBER(SEARCH("solid",N130,1)),AND(ISNUMBER(SEARCH("papillary",N130,1)),S130="positive"),AND(ISNUMBER(J130),J130&gt;=5,M130=""),AND(AND(ISNUMBER(J130),J130&gt;=5),AND(ISNUMBER(M130),M130&gt;=1)),AND(ISNUMBER(SERACH("papillary",N130)),OR(Y130="positive",Z130="positive"), ISNUMBER(SEARCH("BRAF",AB130)))),"intermediate","low"))</f>
        <v>low</v>
      </c>
      <c r="AF130" s="31" t="str">
        <f t="shared" si="34"/>
        <v>2</v>
      </c>
      <c r="AG130" s="31" t="str">
        <f t="shared" si="35"/>
        <v>0</v>
      </c>
      <c r="AH130" s="31" t="str">
        <f t="shared" si="37"/>
        <v>0</v>
      </c>
      <c r="AI130" s="36" t="str">
        <f t="shared" si="38"/>
        <v>I</v>
      </c>
      <c r="AJ130" s="30" t="s">
        <v>815</v>
      </c>
      <c r="AK130" s="37" t="s">
        <v>929</v>
      </c>
      <c r="AL130" s="37" t="s">
        <v>930</v>
      </c>
      <c r="AM130" s="37" t="s">
        <v>930</v>
      </c>
      <c r="AN130" s="31" t="s">
        <v>79</v>
      </c>
      <c r="AO130" s="30">
        <f t="shared" ca="1" si="28"/>
        <v>1</v>
      </c>
      <c r="AP130" s="37">
        <f t="shared" si="29"/>
        <v>1</v>
      </c>
      <c r="AQ130" s="37">
        <f t="shared" si="30"/>
        <v>1</v>
      </c>
      <c r="AR130" s="37">
        <f t="shared" si="31"/>
        <v>1</v>
      </c>
      <c r="AS130" s="36">
        <f t="shared" si="20"/>
        <v>1</v>
      </c>
    </row>
    <row r="131" spans="1:45">
      <c r="A131" t="str">
        <f>'Model output'!A130</f>
        <v>TCGA-E8-A432</v>
      </c>
      <c r="B131" s="43">
        <v>57</v>
      </c>
      <c r="C131" s="1" t="str">
        <f>IF(OR(ISNUMBER(SEARCH("0",'Model output'!D130)), ISNUMBER(SEARCH("1",'Model output'!D130)), ISNUMBER(SEARCH("1a",'Model output'!D130)), ISNUMBER(SEARCH("1b",'Model output'!D130)), ISNUMBER(SEARCH("2",'Model output'!D130)), ISNUMBER(SEARCH("3",'Model output'!D130)), ISNUMBER(SEARCH("4a",'Model output'!D130)), ISNUMBER(SEARCH("4b",'Model output'!D130))), IF(ISNUMBER(SEARCH("pT",'Model output'!D130)),IF(OR(ISNUMBER(SEARCH("a",'Model output'!D130)),ISNUMBER(SEARCH("b",'Model output'!D130))),MID(SUBSTITUTE('Model output'!D130," ",""),SEARCH("pT",'Model output'!D130)+2,2),MID(SUBSTITUTE('Model output'!D130," ",""),SEARCH("pT",'Model output'!D130)+2,1)),IF(ISNUMBER(SEARCH("T",'Model output'!D130)),IF(OR(ISNUMBER(SEARCH("a",'Model output'!D130)),ISNUMBER(SEARCH("b",'Model output'!D130))),MID(SUBSTITUTE('Model output'!D130," ",""),SEARCH("T",'Model output'!D130)+1,2),MID(SUBSTITUTE('Model output'!D130," ",""),SEARCH("T",'Model output'!D130)+1,1)),SUBSTITUTE('Model output'!D130," ",""))),"")</f>
        <v/>
      </c>
      <c r="D131" s="1" t="str">
        <f>IF(ISNUMBER(SEARCH("lymph node",'Model output'!E130)),"1", IF(AND('Model output'!E130&lt;&gt;"",ISNUMBER('Model output'!E130),'Model output'!E130&gt;0),"1",IF(OR(ISNUMBER(SEARCH("0",'Model output'!E130)), ISNUMBER(SEARCH("1",'Model output'!E130)), ISNUMBER(SEARCH("1a",'Model output'!E130)), ISNUMBER(SEARCH("1b",'Model output'!E130)), ISNUMBER(SEARCH("X",'Model output'!E130))), IF(ISNUMBER(SEARCH("pN",'Model output'!E130)),IF(OR(ISNUMBER(SEARCH("a",'Model output'!E130)),ISNUMBER(SEARCH("b",'Model output'!E130))),MID(SUBSTITUTE('Model output'!E130," ",""),SEARCH("pN",'Model output'!E130)+2,2),MID(SUBSTITUTE('Model output'!E130," ",""),SEARCH("pN",'Model output'!E130)+2,1)),IF(ISNUMBER(SEARCH("N",'Model output'!E130)),IF(OR(ISNUMBER(SEARCH("a",'Model output'!E130)),ISNUMBER(SEARCH("b",'Model output'!E130))),MID(SUBSTITUTE('Model output'!E130," ",""),SEARCH("N",'Model output'!E130)+1,2),MID(SUBSTITUTE('Model output'!E130," ",""),SEARCH("N",'Model output'!E130)+1,1)),SUBSTITUTE('Model output'!E130," ",""))),"")))</f>
        <v/>
      </c>
      <c r="E131" s="1" t="str">
        <f>IF(OR(ISNUMBER(SEARCH("Not applicable",'Model output'!F130)), ISNUMBER(SEARCH("N/A",'Model output'!F130))),"0",IF(OR(ISNUMBER(SEARCH("0",'Model output'!F130)), ISNUMBER(SEARCH("1",'Model output'!F130)), ISNUMBER(SEARCH("X",'Model output'!F130))), IF(ISNUMBER(SEARCH("pM",'Model output'!F130)),MID(SUBSTITUTE('Model output'!F130," ",""),SEARCH("pM",'Model output'!F130)+2,1),IF(ISNUMBER(SEARCH("M",'Model output'!F130)),MID(SUBSTITUTE('Model output'!F130," ",""),SEARCH("M",'Model output'!F130)+1,1),SUBSTITUTE('Model output'!F130," ",""))),""))</f>
        <v/>
      </c>
      <c r="F131" t="str">
        <f t="shared" si="32"/>
        <v>negative</v>
      </c>
      <c r="G131" t="str">
        <f>IF(OR('Model output'!G130="",AND(ISNUMBER('Model output'!J130),'Model output'!J130&lt;1)),"",IF(OR(ISNUMBER(SEARCH("lateral",'Model output'!G130)),ISNUMBER(SEARCH("cervical",'Model output'!G130)),ISNUMBER(SEARCH("jugular",'Model output'!G130)),ISNUMBER(SEARCH("left neck",'Model output'!G130)),ISNUMBER(SEARCH("left anterior neck",'Model output'!G130)),ISNUMBER(SEARCH("left posterior neck",'Model output'!G130)),ISNUMBER(SEARCH("right neck",'Model output'!G130)),ISNUMBER(SEARCH("right anterior neck",'Model output'!G130)),ISNUMBER(SEARCH("right posterior neck",'Model output'!G130)),AND(ISNUMBER(SEARCH("level",'Model output'!G130)),OR(,ISNUMBER(SEARCH("II",'Model output'!G130)),ISNUMBER(SEARCH("two",'Model output'!G130)),ISNUMBER(SEARCH("2",'Model output'!G130)),ISNUMBER(SEARCH("III",'Model output'!G130)),ISNUMBER(SEARCH("three",'Model output'!G130)),ISNUMBER(SEARCH("3",'Model output'!G130)),ISNUMBER(SEARCH("IV",'Model output'!G130)),ISNUMBER(SEARCH("four",'Model output'!G130)),ISNUMBER(SEARCH("4",'Model output'!G130)),AND(ISNUMBER(SEARCH("V ",'Model output'!G130)),NOT(ISNUMBER(SEARCH("VI",'Model output'!G130)))),ISNUMBER(SEARCH("five",'Model output'!G130)),ISNUMBER(SEARCH("5",'Model output'!G130))))), "lateral", "central"))</f>
        <v/>
      </c>
      <c r="H131" t="str">
        <f>IF('Model output'!H130="","negative", IF('Model output'!H130=" ", "negative", IF(ISNUMBER(SEARCH("lymph node",'Model output'!H130)),"negative","positive")))</f>
        <v>negative</v>
      </c>
      <c r="I131" t="str">
        <f>IF('Model output'!I130="","",IF(ISNUMBER('Model output'!I130),'Model output'!I130,1))</f>
        <v/>
      </c>
      <c r="J131" t="str">
        <f>IF('Model output'!J130="","",IF(AND(ISNUMBER('Model output'!J130),'Model output'!J130&lt;=I131),'Model output'!J130,IF(ISNUMBER(SEARCH("0/",'Model output'!J130)),0,1)))</f>
        <v/>
      </c>
      <c r="K131" t="str" cm="1">
        <f t="array" ref="K131">IF(COUNT(FIND({0,1,2,3,4,5,6,7,8,9},'Model output'!K130))&gt;0,'Model output'!K130,"")</f>
        <v/>
      </c>
      <c r="L131" s="8" t="str">
        <f t="shared" si="36"/>
        <v/>
      </c>
      <c r="M131" t="str" cm="1">
        <f t="array" ref="M131">IF(L131="","",IF(ISNUMBER(SEARCH("cm",L131)),MAX(VALUE(SUBSTITUTE(_xlfn.FILTERXML("&lt;t&gt;&lt;s&gt;"&amp;SUBSTITUTE(L131,",","&lt;/s&gt;&lt;s&gt;")&amp;"&lt;/s&gt;&lt;/t&gt;","//s"),"cm",""))),MAX(VALUE(SUBSTITUTE(_xlfn.FILTERXML("&lt;t&gt;&lt;s&gt;"&amp;SUBSTITUTE(L131,",","&lt;/s&gt;&lt;s&gt;")&amp;"&lt;/s&gt;&lt;/t&gt;","//s"),"mm","")))/10))</f>
        <v/>
      </c>
      <c r="N131" t="str">
        <f>IF('Model output'!L130="","",'Model output'!L130)</f>
        <v>Papillary carcinoma</v>
      </c>
      <c r="O131" t="str">
        <f>IF('Model output'!M130="","",'Model output'!M130)</f>
        <v/>
      </c>
      <c r="P131" t="str">
        <f>IF('Model output'!N130="","",'Model output'!N130)</f>
        <v>2.5cm</v>
      </c>
      <c r="Q131" t="str">
        <f t="shared" si="33"/>
        <v>2.5cm</v>
      </c>
      <c r="R131" cm="1">
        <f t="array" ref="R131">IF(Q131="","",IF(ISNUMBER(SEARCH("cm",Q131)),MAX(VALUE(SUBSTITUTE(_xlfn.FILTERXML("&lt;t&gt;&lt;s&gt;"&amp;SUBSTITUTE(Q131,",","&lt;/s&gt;&lt;s&gt;")&amp;"&lt;/s&gt;&lt;/t&gt;","//s"),"cm",""))),IF(ISNUMBER(SEARCH("mm",Q131)), MAX(VALUE(SUBSTITUTE(_xlfn.FILTERXML("&lt;t&gt;&lt;s&gt;"&amp;SUBSTITUTE(Q131,",","&lt;/s&gt;&lt;s&gt;")&amp;"&lt;/s&gt;&lt;/t&gt;","//s"),"mm","")))/10, MAX(VALUE(_xlfn.FILTERXML("&lt;t&gt;&lt;s&gt;"&amp;SUBSTITUTE(Q131,",","&lt;/s&gt;&lt;s&gt;")&amp;"&lt;/s&gt;&lt;/t&gt;","//s"))))))</f>
        <v>2.5</v>
      </c>
      <c r="S131" t="str">
        <f>IF(OR('Model output'!P130="",ISNUMBER(SEARCH("Not identified", 'Model output'!P130)),ISNUMBER(SEARCH("Absent",'Model output'!P130)),AND(ISNUMBER(SEARCH("No",'Model output'!P130)),NOT(ISNUMBER(SEARCH("diagnostic",'Model output'!P130)))),ISNUMBER(SEARCH("Negative",'Model output'!P130))),"negative","positive")</f>
        <v>negative</v>
      </c>
      <c r="T131" t="str">
        <f>IF('Model output'!O130="","",'Model output'!O130)</f>
        <v/>
      </c>
      <c r="U131" t="str">
        <f>IF('Model output'!Q130&lt;&gt;"",'Model output'!Q130,IF('Classification result'!S131="positive",IF(ISNUMBER(SEARCH("single",'Model output'!P130)),1,IF(OR(ISNUMBER(SEARCH("&lt;4",'Model output'!P130)),ISNUMBER(SEARCH("&lt; 4",'Model output'!P130)),ISNUMBER(SEARCH("less than 4",'Model output'!P130))),"&lt;4",IF(OR(ISNUMBER(SEARCH("&gt;4",'Model output'!P130)),ISNUMBER(SEARCH("&gt; 4",'Model output'!P130)),ISNUMBER(SEARCH("4 or more",'Model output'!P130))),"&gt;4",""))),""))</f>
        <v/>
      </c>
      <c r="V131" t="str">
        <f>IF(S131="negative","",IF(OR(ISNUMBER(SEARCH("Focal",'Model output'!P130)),'Classification result'!U131&lt;4,ISNUMBER(SEARCH("Focal",'Classification result'!U131)),ISNUMBER(SEARCH("&lt;4",'Classification result'!U131)),ISNUMBER(SEARCH("&lt; 4",'Classification result'!U131))),"minimal", IF(OR(ISNUMBER(SEARCH("Extensive",'Model output'!P130)),ISNUMBER(SEARCH("Extensive",'Classification result'!U131)),ISNUMBER(SEARCH("&gt;4",'Classification result'!U131)),ISNUMBER(SEARCH("&gt; 4",'Classification result'!U131)),ISNUMBER(SEARCH("4 or more",'Classification result'!U131))),"extensive","")))</f>
        <v/>
      </c>
      <c r="W131" t="str">
        <f>IF(OR('Model output'!R130="",ISNUMBER(SEARCH("Not identified", 'Model output'!R130)),ISNUMBER(SEARCH("Absent",'Model output'!R130)),ISNUMBER(SEARCH("No",'Model output'!R130)),ISNUMBER(SEARCH("Negative",'Model output'!R130)),ISNUMBER(SEARCH("None seen",'Model output'!R130)),ISNUMBER(SEARCH("Free",'Model output'!R130)),ISNUMBER(SEARCH("Cannot be assessed",'Model output'!R130))),"negative","positive")</f>
        <v>negative</v>
      </c>
      <c r="X131" s="15" t="str">
        <f>IF('Model output'!S130="","",'Model output'!S130)</f>
        <v>No</v>
      </c>
      <c r="Y131" t="str">
        <f>IF(OR('Model output'!S130="",ISNUMBER(SEARCH("Absent",'Model output'!S130)),ISNUMBER(SEARCH("Not identified",'Model output'!S130)),AND(ISNUMBER(SEARCH("No",'Model output'!S130)),NOT(ISNUMBER(SEARCH("carcinoma",'Model output'!S130)))),ISNUMBER(SEARCH("no extension",'Model output'!S130)),ISNUMBER(SEARCH("negative",'Model output'!S130))),"negative",IF(Z131="positive","gETE", "positive"))</f>
        <v>negative</v>
      </c>
      <c r="Z131" t="str">
        <f>IF(OR('Model output'!S130="",ISNUMBER(SEARCH("Absent",'Model output'!S130)),ISNUMBER(SEARCH("Not identified",'Model output'!S130)),ISNUMBER(SEARCH("No",'Model output'!S130)),ISNUMBER(SEARCH("Minimal",'Model output'!S130)),ISNUMBER(SEARCH("negative",'Model output'!S130))),"negative",IF(OR(ISNUMBER(SEARCH("extensive",X131)),ISNUMBER(SEARCH("skeletal muscle",X131)),ISNUMBER(SEARCH("larynx",X131)),ISNUMBER(SEARCH("trachea",X131)),ISNUMBER(SEARCH("esophagus",X131)),ISNUMBER(SEARCH("recurrent laryngeal nerve",X131))),"positive","negative"))</f>
        <v>negative</v>
      </c>
      <c r="AA131" t="str">
        <f>IF('Model output'!T130="","",IF('Model output'!T130="Not mentioned", "No", "Yes"))</f>
        <v/>
      </c>
      <c r="AB131" t="str">
        <f>IF(AA131&lt;&gt;"Yes","",IF(OR('Model output'!U130="",ISNUMBER(SEARCH("Not identified",'Model output'!U130))),"",'Model output'!U130))</f>
        <v/>
      </c>
      <c r="AC131" s="9" t="str">
        <f>IF(OR('Model output'!V130="", AND(ISERROR(SEARCH("Positive",'Model output'!V130)), ISNUMBER(SEARCH("Negative",'Model output'!V130))), ISNUMBER(SEARCH("Uninvolved",'Model output'!V130)), ISNUMBER(SEARCH("Free",'Model output'!V130)), ISNUMBER(SEARCH("1 mm",'Model output'!V130)), ISNUMBER(SEARCH("1.0 mm",'Model output'!V130)), ISNUMBER(SEARCH("0.01 cm",'Model output'!V130)), ISNUMBER(SEARCH("0.1 CM",'Model output'!V130)), ISNUMBER(SEARCH("less than 0.2 mm",'Model output'!V130)), ISNUMBER(SEARCH("less than 0.5 mm",'Model output'!V130)), ISNUMBER(SEARCH("very close",'Model output'!V130)), ISNUMBER(SEARCH("not involved",'Model output'!V130)), ISNUMBER(SEARCH("no involvement",'Model output'!V130)), ISNUMBER(SEARCH("abut",'Model output'!V130)), AND(ISNUMBER(SEARCH("No",'Model output'!V130)),NOT(ISNUMBER(SEARCH("noted",'Model output'!V130))),NOT(ISNUMBER(SEARCH("carcinoma",'Model output'!V130))))), "negative", "positive")</f>
        <v>negative</v>
      </c>
      <c r="AE131" s="30" t="str" cm="1">
        <f t="array" aca="1" ref="AE131" ca="1">IF(OR(AC131="positive",Z131="positive",AND(OR(ISNUMBER(SEARCH("Follicular carcinoma",N131)),ISNUMBER(SEARCH("Follicular thyroid carcinoma",N131))),V131="extensive"),AND(AND(ISNUMBER(J131),J131&gt;0),AND(ISNUMBER(M131),M131&gt;3)),OR(H131="positive",AH131=1)),"high",IF(OR(ISNUMBER(SEARCH("lateral",G131,1)),ISNUMBER(SEARCH("positive",Y131,1)),ISNUMBER(SEARCH("tall",O131,1)),ISNUMBER(SEARCH("hobnail",O131,1)),ISNUMBER(SEARCH("cribriform",O131,1)),ISNUMBER(SEARCH("diffuse",O131,1)),ISNUMBER(SEARCH("columnar",O131,1)),ISNUMBER(SEARCH("solid",O131,1)),ISNUMBER(SEARCH("tall",N131,1)),ISNUMBER(SEARCH("hobnail",N131,1)),ISNUMBER(SEARCH("cribriform",N131,1)),ISNUMBER(SEARCH("diffuse",N131,1)),ISNUMBER(SEARCH("columnar",N131,1)),ISNUMBER(SEARCH("solid",N131,1)),AND(ISNUMBER(SEARCH("papillary",N131,1)),S131="positive"),AND(ISNUMBER(J131),J131&gt;=5,M131=""),AND(AND(ISNUMBER(J131),J131&gt;=5),AND(ISNUMBER(M131),M131&gt;=1)),AND(ISNUMBER(SERACH("papillary",N131)),OR(Y131="positive",Z131="positive"), ISNUMBER(SEARCH("BRAF",AB131)))),"intermediate","low"))</f>
        <v>low</v>
      </c>
      <c r="AF131" s="31" t="str">
        <f t="shared" si="34"/>
        <v>2</v>
      </c>
      <c r="AG131" s="31" t="str">
        <f t="shared" si="35"/>
        <v>0</v>
      </c>
      <c r="AH131" s="31" t="str">
        <f t="shared" si="37"/>
        <v>0</v>
      </c>
      <c r="AI131" s="36" t="str">
        <f t="shared" si="38"/>
        <v>I</v>
      </c>
      <c r="AJ131" s="30" t="s">
        <v>815</v>
      </c>
      <c r="AK131" s="37" t="s">
        <v>929</v>
      </c>
      <c r="AL131" s="37" t="s">
        <v>930</v>
      </c>
      <c r="AM131" s="37" t="s">
        <v>930</v>
      </c>
      <c r="AN131" s="31" t="s">
        <v>79</v>
      </c>
      <c r="AO131" s="30">
        <f t="shared" ca="1" si="28"/>
        <v>1</v>
      </c>
      <c r="AP131" s="37">
        <f t="shared" si="29"/>
        <v>1</v>
      </c>
      <c r="AQ131" s="37">
        <f t="shared" si="30"/>
        <v>1</v>
      </c>
      <c r="AR131" s="37">
        <f t="shared" si="31"/>
        <v>1</v>
      </c>
      <c r="AS131" s="36">
        <f t="shared" ref="AS131:AS194" si="39">IF(AI131=AN131,1,0)</f>
        <v>1</v>
      </c>
    </row>
    <row r="132" spans="1:45">
      <c r="A132" t="str">
        <f>'Model output'!A131</f>
        <v>TCGA-E8-A433</v>
      </c>
      <c r="B132" s="43">
        <v>25</v>
      </c>
      <c r="C132" s="1" t="str">
        <f>IF(OR(ISNUMBER(SEARCH("0",'Model output'!D131)), ISNUMBER(SEARCH("1",'Model output'!D131)), ISNUMBER(SEARCH("1a",'Model output'!D131)), ISNUMBER(SEARCH("1b",'Model output'!D131)), ISNUMBER(SEARCH("2",'Model output'!D131)), ISNUMBER(SEARCH("3",'Model output'!D131)), ISNUMBER(SEARCH("4a",'Model output'!D131)), ISNUMBER(SEARCH("4b",'Model output'!D131))), IF(ISNUMBER(SEARCH("pT",'Model output'!D131)),IF(OR(ISNUMBER(SEARCH("a",'Model output'!D131)),ISNUMBER(SEARCH("b",'Model output'!D131))),MID(SUBSTITUTE('Model output'!D131," ",""),SEARCH("pT",'Model output'!D131)+2,2),MID(SUBSTITUTE('Model output'!D131," ",""),SEARCH("pT",'Model output'!D131)+2,1)),IF(ISNUMBER(SEARCH("T",'Model output'!D131)),IF(OR(ISNUMBER(SEARCH("a",'Model output'!D131)),ISNUMBER(SEARCH("b",'Model output'!D131))),MID(SUBSTITUTE('Model output'!D131," ",""),SEARCH("T",'Model output'!D131)+1,2),MID(SUBSTITUTE('Model output'!D131," ",""),SEARCH("T",'Model output'!D131)+1,1)),SUBSTITUTE('Model output'!D131," ",""))),"")</f>
        <v/>
      </c>
      <c r="D132" s="1" t="str">
        <f>IF(ISNUMBER(SEARCH("lymph node",'Model output'!E131)),"1", IF(AND('Model output'!E131&lt;&gt;"",ISNUMBER('Model output'!E131),'Model output'!E131&gt;0),"1",IF(OR(ISNUMBER(SEARCH("0",'Model output'!E131)), ISNUMBER(SEARCH("1",'Model output'!E131)), ISNUMBER(SEARCH("1a",'Model output'!E131)), ISNUMBER(SEARCH("1b",'Model output'!E131)), ISNUMBER(SEARCH("X",'Model output'!E131))), IF(ISNUMBER(SEARCH("pN",'Model output'!E131)),IF(OR(ISNUMBER(SEARCH("a",'Model output'!E131)),ISNUMBER(SEARCH("b",'Model output'!E131))),MID(SUBSTITUTE('Model output'!E131," ",""),SEARCH("pN",'Model output'!E131)+2,2),MID(SUBSTITUTE('Model output'!E131," ",""),SEARCH("pN",'Model output'!E131)+2,1)),IF(ISNUMBER(SEARCH("N",'Model output'!E131)),IF(OR(ISNUMBER(SEARCH("a",'Model output'!E131)),ISNUMBER(SEARCH("b",'Model output'!E131))),MID(SUBSTITUTE('Model output'!E131," ",""),SEARCH("N",'Model output'!E131)+1,2),MID(SUBSTITUTE('Model output'!E131," ",""),SEARCH("N",'Model output'!E131)+1,1)),SUBSTITUTE('Model output'!E131," ",""))),"")))</f>
        <v/>
      </c>
      <c r="E132" s="1" t="str">
        <f>IF(OR(ISNUMBER(SEARCH("Not applicable",'Model output'!F131)), ISNUMBER(SEARCH("N/A",'Model output'!F131))),"0",IF(OR(ISNUMBER(SEARCH("0",'Model output'!F131)), ISNUMBER(SEARCH("1",'Model output'!F131)), ISNUMBER(SEARCH("X",'Model output'!F131))), IF(ISNUMBER(SEARCH("pM",'Model output'!F131)),MID(SUBSTITUTE('Model output'!F131," ",""),SEARCH("pM",'Model output'!F131)+2,1),IF(ISNUMBER(SEARCH("M",'Model output'!F131)),MID(SUBSTITUTE('Model output'!F131," ",""),SEARCH("M",'Model output'!F131)+1,1),SUBSTITUTE('Model output'!F131," ",""))),""))</f>
        <v/>
      </c>
      <c r="F132" t="str">
        <f t="shared" si="32"/>
        <v>negative</v>
      </c>
      <c r="G132" t="str">
        <f>IF(OR('Model output'!G131="",AND(ISNUMBER('Model output'!J131),'Model output'!J131&lt;1)),"",IF(OR(ISNUMBER(SEARCH("lateral",'Model output'!G131)),ISNUMBER(SEARCH("cervical",'Model output'!G131)),ISNUMBER(SEARCH("jugular",'Model output'!G131)),ISNUMBER(SEARCH("left neck",'Model output'!G131)),ISNUMBER(SEARCH("left anterior neck",'Model output'!G131)),ISNUMBER(SEARCH("left posterior neck",'Model output'!G131)),ISNUMBER(SEARCH("right neck",'Model output'!G131)),ISNUMBER(SEARCH("right anterior neck",'Model output'!G131)),ISNUMBER(SEARCH("right posterior neck",'Model output'!G131)),AND(ISNUMBER(SEARCH("level",'Model output'!G131)),OR(,ISNUMBER(SEARCH("II",'Model output'!G131)),ISNUMBER(SEARCH("two",'Model output'!G131)),ISNUMBER(SEARCH("2",'Model output'!G131)),ISNUMBER(SEARCH("III",'Model output'!G131)),ISNUMBER(SEARCH("three",'Model output'!G131)),ISNUMBER(SEARCH("3",'Model output'!G131)),ISNUMBER(SEARCH("IV",'Model output'!G131)),ISNUMBER(SEARCH("four",'Model output'!G131)),ISNUMBER(SEARCH("4",'Model output'!G131)),AND(ISNUMBER(SEARCH("V ",'Model output'!G131)),NOT(ISNUMBER(SEARCH("VI",'Model output'!G131)))),ISNUMBER(SEARCH("five",'Model output'!G131)),ISNUMBER(SEARCH("5",'Model output'!G131))))), "lateral", "central"))</f>
        <v/>
      </c>
      <c r="H132" t="str">
        <f>IF('Model output'!H131="","negative", IF('Model output'!H131=" ", "negative", IF(ISNUMBER(SEARCH("lymph node",'Model output'!H131)),"negative","positive")))</f>
        <v>negative</v>
      </c>
      <c r="I132" t="str">
        <f>IF('Model output'!I131="","",IF(ISNUMBER('Model output'!I131),'Model output'!I131,1))</f>
        <v/>
      </c>
      <c r="J132" t="str">
        <f>IF('Model output'!J131="","",IF(AND(ISNUMBER('Model output'!J131),'Model output'!J131&lt;=I132),'Model output'!J131,IF(ISNUMBER(SEARCH("0/",'Model output'!J131)),0,1)))</f>
        <v/>
      </c>
      <c r="K132" t="str" cm="1">
        <f t="array" ref="K132">IF(COUNT(FIND({0,1,2,3,4,5,6,7,8,9},'Model output'!K131))&gt;0,'Model output'!K131,"")</f>
        <v/>
      </c>
      <c r="L132" s="8" t="str">
        <f t="shared" si="36"/>
        <v/>
      </c>
      <c r="M132" t="str" cm="1">
        <f t="array" ref="M132">IF(L132="","",IF(ISNUMBER(SEARCH("cm",L132)),MAX(VALUE(SUBSTITUTE(_xlfn.FILTERXML("&lt;t&gt;&lt;s&gt;"&amp;SUBSTITUTE(L132,",","&lt;/s&gt;&lt;s&gt;")&amp;"&lt;/s&gt;&lt;/t&gt;","//s"),"cm",""))),MAX(VALUE(SUBSTITUTE(_xlfn.FILTERXML("&lt;t&gt;&lt;s&gt;"&amp;SUBSTITUTE(L132,",","&lt;/s&gt;&lt;s&gt;")&amp;"&lt;/s&gt;&lt;/t&gt;","//s"),"mm","")))/10))</f>
        <v/>
      </c>
      <c r="N132" t="str">
        <f>IF('Model output'!L131="","",'Model output'!L131)</f>
        <v>Papillary carcinoma</v>
      </c>
      <c r="O132" t="str">
        <f>IF('Model output'!M131="","",'Model output'!M131)</f>
        <v/>
      </c>
      <c r="P132" t="str">
        <f>IF('Model output'!N131="","",'Model output'!N131)</f>
        <v>2.5x2x2</v>
      </c>
      <c r="Q132" t="str">
        <f t="shared" si="33"/>
        <v>2.5,2,2</v>
      </c>
      <c r="R132" cm="1">
        <f t="array" ref="R132">IF(Q132="","",IF(ISNUMBER(SEARCH("cm",Q132)),MAX(VALUE(SUBSTITUTE(_xlfn.FILTERXML("&lt;t&gt;&lt;s&gt;"&amp;SUBSTITUTE(Q132,",","&lt;/s&gt;&lt;s&gt;")&amp;"&lt;/s&gt;&lt;/t&gt;","//s"),"cm",""))),IF(ISNUMBER(SEARCH("mm",Q132)), MAX(VALUE(SUBSTITUTE(_xlfn.FILTERXML("&lt;t&gt;&lt;s&gt;"&amp;SUBSTITUTE(Q132,",","&lt;/s&gt;&lt;s&gt;")&amp;"&lt;/s&gt;&lt;/t&gt;","//s"),"mm","")))/10, MAX(VALUE(_xlfn.FILTERXML("&lt;t&gt;&lt;s&gt;"&amp;SUBSTITUTE(Q132,",","&lt;/s&gt;&lt;s&gt;")&amp;"&lt;/s&gt;&lt;/t&gt;","//s"))))))</f>
        <v>2.5</v>
      </c>
      <c r="S132" t="str">
        <f>IF(OR('Model output'!P131="",ISNUMBER(SEARCH("Not identified", 'Model output'!P131)),ISNUMBER(SEARCH("Absent",'Model output'!P131)),AND(ISNUMBER(SEARCH("No",'Model output'!P131)),NOT(ISNUMBER(SEARCH("diagnostic",'Model output'!P131)))),ISNUMBER(SEARCH("Negative",'Model output'!P131))),"negative","positive")</f>
        <v>negative</v>
      </c>
      <c r="T132" t="str">
        <f>IF('Model output'!O131="","",'Model output'!O131)</f>
        <v/>
      </c>
      <c r="U132" t="str">
        <f>IF('Model output'!Q131&lt;&gt;"",'Model output'!Q131,IF('Classification result'!S132="positive",IF(ISNUMBER(SEARCH("single",'Model output'!P131)),1,IF(OR(ISNUMBER(SEARCH("&lt;4",'Model output'!P131)),ISNUMBER(SEARCH("&lt; 4",'Model output'!P131)),ISNUMBER(SEARCH("less than 4",'Model output'!P131))),"&lt;4",IF(OR(ISNUMBER(SEARCH("&gt;4",'Model output'!P131)),ISNUMBER(SEARCH("&gt; 4",'Model output'!P131)),ISNUMBER(SEARCH("4 or more",'Model output'!P131))),"&gt;4",""))),""))</f>
        <v/>
      </c>
      <c r="V132" t="str">
        <f>IF(S132="negative","",IF(OR(ISNUMBER(SEARCH("Focal",'Model output'!P131)),'Classification result'!U132&lt;4,ISNUMBER(SEARCH("Focal",'Classification result'!U132)),ISNUMBER(SEARCH("&lt;4",'Classification result'!U132)),ISNUMBER(SEARCH("&lt; 4",'Classification result'!U132))),"minimal", IF(OR(ISNUMBER(SEARCH("Extensive",'Model output'!P131)),ISNUMBER(SEARCH("Extensive",'Classification result'!U132)),ISNUMBER(SEARCH("&gt;4",'Classification result'!U132)),ISNUMBER(SEARCH("&gt; 4",'Classification result'!U132)),ISNUMBER(SEARCH("4 or more",'Classification result'!U132))),"extensive","")))</f>
        <v/>
      </c>
      <c r="W132" t="str">
        <f>IF(OR('Model output'!R131="",ISNUMBER(SEARCH("Not identified", 'Model output'!R131)),ISNUMBER(SEARCH("Absent",'Model output'!R131)),ISNUMBER(SEARCH("No",'Model output'!R131)),ISNUMBER(SEARCH("Negative",'Model output'!R131)),ISNUMBER(SEARCH("None seen",'Model output'!R131)),ISNUMBER(SEARCH("Free",'Model output'!R131)),ISNUMBER(SEARCH("Cannot be assessed",'Model output'!R131))),"negative","positive")</f>
        <v>negative</v>
      </c>
      <c r="X132" s="15" t="str">
        <f>IF('Model output'!S131="","",'Model output'!S131)</f>
        <v>No</v>
      </c>
      <c r="Y132" t="str">
        <f>IF(OR('Model output'!S131="",ISNUMBER(SEARCH("Absent",'Model output'!S131)),ISNUMBER(SEARCH("Not identified",'Model output'!S131)),AND(ISNUMBER(SEARCH("No",'Model output'!S131)),NOT(ISNUMBER(SEARCH("carcinoma",'Model output'!S131)))),ISNUMBER(SEARCH("no extension",'Model output'!S131)),ISNUMBER(SEARCH("negative",'Model output'!S131))),"negative",IF(Z132="positive","gETE", "positive"))</f>
        <v>negative</v>
      </c>
      <c r="Z132" t="str">
        <f>IF(OR('Model output'!S131="",ISNUMBER(SEARCH("Absent",'Model output'!S131)),ISNUMBER(SEARCH("Not identified",'Model output'!S131)),ISNUMBER(SEARCH("No",'Model output'!S131)),ISNUMBER(SEARCH("Minimal",'Model output'!S131)),ISNUMBER(SEARCH("negative",'Model output'!S131))),"negative",IF(OR(ISNUMBER(SEARCH("extensive",X132)),ISNUMBER(SEARCH("skeletal muscle",X132)),ISNUMBER(SEARCH("larynx",X132)),ISNUMBER(SEARCH("trachea",X132)),ISNUMBER(SEARCH("esophagus",X132)),ISNUMBER(SEARCH("recurrent laryngeal nerve",X132))),"positive","negative"))</f>
        <v>negative</v>
      </c>
      <c r="AA132" t="str">
        <f>IF('Model output'!T131="","",IF('Model output'!T131="Not mentioned", "No", "Yes"))</f>
        <v/>
      </c>
      <c r="AB132" t="str">
        <f>IF(AA132&lt;&gt;"Yes","",IF(OR('Model output'!U131="",ISNUMBER(SEARCH("Not identified",'Model output'!U131))),"",'Model output'!U131))</f>
        <v/>
      </c>
      <c r="AC132" s="9" t="str">
        <f>IF(OR('Model output'!V131="", AND(ISERROR(SEARCH("Positive",'Model output'!V131)), ISNUMBER(SEARCH("Negative",'Model output'!V131))), ISNUMBER(SEARCH("Uninvolved",'Model output'!V131)), ISNUMBER(SEARCH("Free",'Model output'!V131)), ISNUMBER(SEARCH("1 mm",'Model output'!V131)), ISNUMBER(SEARCH("1.0 mm",'Model output'!V131)), ISNUMBER(SEARCH("0.01 cm",'Model output'!V131)), ISNUMBER(SEARCH("0.1 CM",'Model output'!V131)), ISNUMBER(SEARCH("less than 0.2 mm",'Model output'!V131)), ISNUMBER(SEARCH("less than 0.5 mm",'Model output'!V131)), ISNUMBER(SEARCH("very close",'Model output'!V131)), ISNUMBER(SEARCH("not involved",'Model output'!V131)), ISNUMBER(SEARCH("no involvement",'Model output'!V131)), ISNUMBER(SEARCH("abut",'Model output'!V131)), AND(ISNUMBER(SEARCH("No",'Model output'!V131)),NOT(ISNUMBER(SEARCH("noted",'Model output'!V131))),NOT(ISNUMBER(SEARCH("carcinoma",'Model output'!V131))))), "negative", "positive")</f>
        <v>negative</v>
      </c>
      <c r="AE132" s="30" t="str" cm="1">
        <f t="array" aca="1" ref="AE132" ca="1">IF(OR(AC132="positive",Z132="positive",AND(OR(ISNUMBER(SEARCH("Follicular carcinoma",N132)),ISNUMBER(SEARCH("Follicular thyroid carcinoma",N132))),V132="extensive"),AND(AND(ISNUMBER(J132),J132&gt;0),AND(ISNUMBER(M132),M132&gt;3)),OR(H132="positive",AH132=1)),"high",IF(OR(ISNUMBER(SEARCH("lateral",G132,1)),ISNUMBER(SEARCH("positive",Y132,1)),ISNUMBER(SEARCH("tall",O132,1)),ISNUMBER(SEARCH("hobnail",O132,1)),ISNUMBER(SEARCH("cribriform",O132,1)),ISNUMBER(SEARCH("diffuse",O132,1)),ISNUMBER(SEARCH("columnar",O132,1)),ISNUMBER(SEARCH("solid",O132,1)),ISNUMBER(SEARCH("tall",N132,1)),ISNUMBER(SEARCH("hobnail",N132,1)),ISNUMBER(SEARCH("cribriform",N132,1)),ISNUMBER(SEARCH("diffuse",N132,1)),ISNUMBER(SEARCH("columnar",N132,1)),ISNUMBER(SEARCH("solid",N132,1)),AND(ISNUMBER(SEARCH("papillary",N132,1)),S132="positive"),AND(ISNUMBER(J132),J132&gt;=5,M132=""),AND(AND(ISNUMBER(J132),J132&gt;=5),AND(ISNUMBER(M132),M132&gt;=1)),AND(ISNUMBER(SERACH("papillary",N132)),OR(Y132="positive",Z132="positive"), ISNUMBER(SEARCH("BRAF",AB132)))),"intermediate","low"))</f>
        <v>low</v>
      </c>
      <c r="AF132" s="31" t="str">
        <f t="shared" si="34"/>
        <v>2</v>
      </c>
      <c r="AG132" s="31" t="str">
        <f t="shared" si="35"/>
        <v>0</v>
      </c>
      <c r="AH132" s="31" t="str">
        <f t="shared" si="37"/>
        <v>0</v>
      </c>
      <c r="AI132" s="36" t="str">
        <f t="shared" si="38"/>
        <v>I</v>
      </c>
      <c r="AJ132" s="30" t="s">
        <v>815</v>
      </c>
      <c r="AK132" s="37" t="s">
        <v>929</v>
      </c>
      <c r="AL132" s="37" t="s">
        <v>930</v>
      </c>
      <c r="AM132" s="37" t="s">
        <v>930</v>
      </c>
      <c r="AN132" s="31" t="s">
        <v>79</v>
      </c>
      <c r="AO132" s="30">
        <f t="shared" ref="AO132:AO163" ca="1" si="40">IF(AE132=AJ132,1,0)</f>
        <v>1</v>
      </c>
      <c r="AP132" s="37">
        <f t="shared" ref="AP132:AP163" si="41">IF(AF132=AK132, 1, IF(AND(AF132="x", AK132="0"), 1, IF(AND(AF132="0", AK132="x"), 1, 0)))</f>
        <v>1</v>
      </c>
      <c r="AQ132" s="37">
        <f t="shared" ref="AQ132:AQ163" si="42">IF(AG132=AL132, 1, IF(AND(AG132="x", AL132="0"), 1, IF(AND(AG132="0", AL132="x"), 1, 0)))</f>
        <v>1</v>
      </c>
      <c r="AR132" s="37">
        <f t="shared" ref="AR132:AR163" si="43">IF(AH132=AM132, 1, IF(AND(AH132="x", AM132="0"), 1, IF(AND(AH132="0", AM132="x"), 1, 0)))</f>
        <v>1</v>
      </c>
      <c r="AS132" s="36">
        <f t="shared" si="39"/>
        <v>1</v>
      </c>
    </row>
    <row r="133" spans="1:45">
      <c r="A133" t="str">
        <f>'Model output'!A132</f>
        <v>TCGA-E8-A434</v>
      </c>
      <c r="B133" s="43">
        <v>56</v>
      </c>
      <c r="C133" s="1" t="str">
        <f>IF(OR(ISNUMBER(SEARCH("0",'Model output'!D132)), ISNUMBER(SEARCH("1",'Model output'!D132)), ISNUMBER(SEARCH("1a",'Model output'!D132)), ISNUMBER(SEARCH("1b",'Model output'!D132)), ISNUMBER(SEARCH("2",'Model output'!D132)), ISNUMBER(SEARCH("3",'Model output'!D132)), ISNUMBER(SEARCH("4a",'Model output'!D132)), ISNUMBER(SEARCH("4b",'Model output'!D132))), IF(ISNUMBER(SEARCH("pT",'Model output'!D132)),IF(OR(ISNUMBER(SEARCH("a",'Model output'!D132)),ISNUMBER(SEARCH("b",'Model output'!D132))),MID(SUBSTITUTE('Model output'!D132," ",""),SEARCH("pT",'Model output'!D132)+2,2),MID(SUBSTITUTE('Model output'!D132," ",""),SEARCH("pT",'Model output'!D132)+2,1)),IF(ISNUMBER(SEARCH("T",'Model output'!D132)),IF(OR(ISNUMBER(SEARCH("a",'Model output'!D132)),ISNUMBER(SEARCH("b",'Model output'!D132))),MID(SUBSTITUTE('Model output'!D132," ",""),SEARCH("T",'Model output'!D132)+1,2),MID(SUBSTITUTE('Model output'!D132," ",""),SEARCH("T",'Model output'!D132)+1,1)),SUBSTITUTE('Model output'!D132," ",""))),"")</f>
        <v/>
      </c>
      <c r="D133" s="1" t="str">
        <f>IF(ISNUMBER(SEARCH("lymph node",'Model output'!E132)),"1", IF(AND('Model output'!E132&lt;&gt;"",ISNUMBER('Model output'!E132),'Model output'!E132&gt;0),"1",IF(OR(ISNUMBER(SEARCH("0",'Model output'!E132)), ISNUMBER(SEARCH("1",'Model output'!E132)), ISNUMBER(SEARCH("1a",'Model output'!E132)), ISNUMBER(SEARCH("1b",'Model output'!E132)), ISNUMBER(SEARCH("X",'Model output'!E132))), IF(ISNUMBER(SEARCH("pN",'Model output'!E132)),IF(OR(ISNUMBER(SEARCH("a",'Model output'!E132)),ISNUMBER(SEARCH("b",'Model output'!E132))),MID(SUBSTITUTE('Model output'!E132," ",""),SEARCH("pN",'Model output'!E132)+2,2),MID(SUBSTITUTE('Model output'!E132," ",""),SEARCH("pN",'Model output'!E132)+2,1)),IF(ISNUMBER(SEARCH("N",'Model output'!E132)),IF(OR(ISNUMBER(SEARCH("a",'Model output'!E132)),ISNUMBER(SEARCH("b",'Model output'!E132))),MID(SUBSTITUTE('Model output'!E132," ",""),SEARCH("N",'Model output'!E132)+1,2),MID(SUBSTITUTE('Model output'!E132," ",""),SEARCH("N",'Model output'!E132)+1,1)),SUBSTITUTE('Model output'!E132," ",""))),"")))</f>
        <v/>
      </c>
      <c r="E133" s="1" t="str">
        <f>IF(OR(ISNUMBER(SEARCH("Not applicable",'Model output'!F132)), ISNUMBER(SEARCH("N/A",'Model output'!F132))),"0",IF(OR(ISNUMBER(SEARCH("0",'Model output'!F132)), ISNUMBER(SEARCH("1",'Model output'!F132)), ISNUMBER(SEARCH("X",'Model output'!F132))), IF(ISNUMBER(SEARCH("pM",'Model output'!F132)),MID(SUBSTITUTE('Model output'!F132," ",""),SEARCH("pM",'Model output'!F132)+2,1),IF(ISNUMBER(SEARCH("M",'Model output'!F132)),MID(SUBSTITUTE('Model output'!F132," ",""),SEARCH("M",'Model output'!F132)+1,1),SUBSTITUTE('Model output'!F132," ",""))),""))</f>
        <v/>
      </c>
      <c r="F133" t="str">
        <f t="shared" si="32"/>
        <v>negative</v>
      </c>
      <c r="G133" t="str">
        <f>IF(OR('Model output'!G132="",AND(ISNUMBER('Model output'!J132),'Model output'!J132&lt;1)),"",IF(OR(ISNUMBER(SEARCH("lateral",'Model output'!G132)),ISNUMBER(SEARCH("cervical",'Model output'!G132)),ISNUMBER(SEARCH("jugular",'Model output'!G132)),ISNUMBER(SEARCH("left neck",'Model output'!G132)),ISNUMBER(SEARCH("left anterior neck",'Model output'!G132)),ISNUMBER(SEARCH("left posterior neck",'Model output'!G132)),ISNUMBER(SEARCH("right neck",'Model output'!G132)),ISNUMBER(SEARCH("right anterior neck",'Model output'!G132)),ISNUMBER(SEARCH("right posterior neck",'Model output'!G132)),AND(ISNUMBER(SEARCH("level",'Model output'!G132)),OR(,ISNUMBER(SEARCH("II",'Model output'!G132)),ISNUMBER(SEARCH("two",'Model output'!G132)),ISNUMBER(SEARCH("2",'Model output'!G132)),ISNUMBER(SEARCH("III",'Model output'!G132)),ISNUMBER(SEARCH("three",'Model output'!G132)),ISNUMBER(SEARCH("3",'Model output'!G132)),ISNUMBER(SEARCH("IV",'Model output'!G132)),ISNUMBER(SEARCH("four",'Model output'!G132)),ISNUMBER(SEARCH("4",'Model output'!G132)),AND(ISNUMBER(SEARCH("V ",'Model output'!G132)),NOT(ISNUMBER(SEARCH("VI",'Model output'!G132)))),ISNUMBER(SEARCH("five",'Model output'!G132)),ISNUMBER(SEARCH("5",'Model output'!G132))))), "lateral", "central"))</f>
        <v/>
      </c>
      <c r="H133" t="str">
        <f>IF('Model output'!H132="","negative", IF('Model output'!H132=" ", "negative", IF(ISNUMBER(SEARCH("lymph node",'Model output'!H132)),"negative","positive")))</f>
        <v>negative</v>
      </c>
      <c r="I133">
        <f>IF('Model output'!I132="","",IF(ISNUMBER('Model output'!I132),'Model output'!I132,1))</f>
        <v>0</v>
      </c>
      <c r="J133">
        <f>IF('Model output'!J132="","",IF(AND(ISNUMBER('Model output'!J132),'Model output'!J132&lt;=I133),'Model output'!J132,IF(ISNUMBER(SEARCH("0/",'Model output'!J132)),0,1)))</f>
        <v>0</v>
      </c>
      <c r="K133" t="str" cm="1">
        <f t="array" ref="K133">IF(COUNT(FIND({0,1,2,3,4,5,6,7,8,9},'Model output'!K132))&gt;0,'Model output'!K132,"")</f>
        <v/>
      </c>
      <c r="L133" s="8" t="str">
        <f t="shared" si="36"/>
        <v/>
      </c>
      <c r="M133" t="str" cm="1">
        <f t="array" ref="M133">IF(L133="","",IF(ISNUMBER(SEARCH("cm",L133)),MAX(VALUE(SUBSTITUTE(_xlfn.FILTERXML("&lt;t&gt;&lt;s&gt;"&amp;SUBSTITUTE(L133,",","&lt;/s&gt;&lt;s&gt;")&amp;"&lt;/s&gt;&lt;/t&gt;","//s"),"cm",""))),MAX(VALUE(SUBSTITUTE(_xlfn.FILTERXML("&lt;t&gt;&lt;s&gt;"&amp;SUBSTITUTE(L133,",","&lt;/s&gt;&lt;s&gt;")&amp;"&lt;/s&gt;&lt;/t&gt;","//s"),"mm","")))/10))</f>
        <v/>
      </c>
      <c r="N133" t="str">
        <f>IF('Model output'!L132="","",'Model output'!L132)</f>
        <v>Papillary carcinoma</v>
      </c>
      <c r="O133" t="str">
        <f>IF('Model output'!M132="","",'Model output'!M132)</f>
        <v/>
      </c>
      <c r="P133" t="str">
        <f>IF('Model output'!N132="","",'Model output'!N132)</f>
        <v>0.7 cm</v>
      </c>
      <c r="Q133" t="str">
        <f t="shared" si="33"/>
        <v>0.7cm</v>
      </c>
      <c r="R133" cm="1">
        <f t="array" ref="R133">IF(Q133="","",IF(ISNUMBER(SEARCH("cm",Q133)),MAX(VALUE(SUBSTITUTE(_xlfn.FILTERXML("&lt;t&gt;&lt;s&gt;"&amp;SUBSTITUTE(Q133,",","&lt;/s&gt;&lt;s&gt;")&amp;"&lt;/s&gt;&lt;/t&gt;","//s"),"cm",""))),IF(ISNUMBER(SEARCH("mm",Q133)), MAX(VALUE(SUBSTITUTE(_xlfn.FILTERXML("&lt;t&gt;&lt;s&gt;"&amp;SUBSTITUTE(Q133,",","&lt;/s&gt;&lt;s&gt;")&amp;"&lt;/s&gt;&lt;/t&gt;","//s"),"mm","")))/10, MAX(VALUE(_xlfn.FILTERXML("&lt;t&gt;&lt;s&gt;"&amp;SUBSTITUTE(Q133,",","&lt;/s&gt;&lt;s&gt;")&amp;"&lt;/s&gt;&lt;/t&gt;","//s"))))))</f>
        <v>0.7</v>
      </c>
      <c r="S133" t="str">
        <f>IF(OR('Model output'!P132="",ISNUMBER(SEARCH("Not identified", 'Model output'!P132)),ISNUMBER(SEARCH("Absent",'Model output'!P132)),AND(ISNUMBER(SEARCH("No",'Model output'!P132)),NOT(ISNUMBER(SEARCH("diagnostic",'Model output'!P132)))),ISNUMBER(SEARCH("Negative",'Model output'!P132))),"negative","positive")</f>
        <v>negative</v>
      </c>
      <c r="T133" t="str">
        <f>IF('Model output'!O132="","",'Model output'!O132)</f>
        <v>Unifocal</v>
      </c>
      <c r="U133" t="str">
        <f>IF('Model output'!Q132&lt;&gt;"",'Model output'!Q132,IF('Classification result'!S133="positive",IF(ISNUMBER(SEARCH("single",'Model output'!P132)),1,IF(OR(ISNUMBER(SEARCH("&lt;4",'Model output'!P132)),ISNUMBER(SEARCH("&lt; 4",'Model output'!P132)),ISNUMBER(SEARCH("less than 4",'Model output'!P132))),"&lt;4",IF(OR(ISNUMBER(SEARCH("&gt;4",'Model output'!P132)),ISNUMBER(SEARCH("&gt; 4",'Model output'!P132)),ISNUMBER(SEARCH("4 or more",'Model output'!P132))),"&gt;4",""))),""))</f>
        <v/>
      </c>
      <c r="V133" t="str">
        <f>IF(S133="negative","",IF(OR(ISNUMBER(SEARCH("Focal",'Model output'!P132)),'Classification result'!U133&lt;4,ISNUMBER(SEARCH("Focal",'Classification result'!U133)),ISNUMBER(SEARCH("&lt;4",'Classification result'!U133)),ISNUMBER(SEARCH("&lt; 4",'Classification result'!U133))),"minimal", IF(OR(ISNUMBER(SEARCH("Extensive",'Model output'!P132)),ISNUMBER(SEARCH("Extensive",'Classification result'!U133)),ISNUMBER(SEARCH("&gt;4",'Classification result'!U133)),ISNUMBER(SEARCH("&gt; 4",'Classification result'!U133)),ISNUMBER(SEARCH("4 or more",'Classification result'!U133))),"extensive","")))</f>
        <v/>
      </c>
      <c r="W133" t="str">
        <f>IF(OR('Model output'!R132="",ISNUMBER(SEARCH("Not identified", 'Model output'!R132)),ISNUMBER(SEARCH("Absent",'Model output'!R132)),ISNUMBER(SEARCH("No",'Model output'!R132)),ISNUMBER(SEARCH("Negative",'Model output'!R132)),ISNUMBER(SEARCH("None seen",'Model output'!R132)),ISNUMBER(SEARCH("Free",'Model output'!R132)),ISNUMBER(SEARCH("Cannot be assessed",'Model output'!R132))),"negative","positive")</f>
        <v>negative</v>
      </c>
      <c r="X133" s="15" t="str">
        <f>IF('Model output'!S132="","",'Model output'!S132)</f>
        <v>No</v>
      </c>
      <c r="Y133" t="str">
        <f>IF(OR('Model output'!S132="",ISNUMBER(SEARCH("Absent",'Model output'!S132)),ISNUMBER(SEARCH("Not identified",'Model output'!S132)),AND(ISNUMBER(SEARCH("No",'Model output'!S132)),NOT(ISNUMBER(SEARCH("carcinoma",'Model output'!S132)))),ISNUMBER(SEARCH("no extension",'Model output'!S132)),ISNUMBER(SEARCH("negative",'Model output'!S132))),"negative",IF(Z133="positive","gETE", "positive"))</f>
        <v>negative</v>
      </c>
      <c r="Z133" t="str">
        <f>IF(OR('Model output'!S132="",ISNUMBER(SEARCH("Absent",'Model output'!S132)),ISNUMBER(SEARCH("Not identified",'Model output'!S132)),ISNUMBER(SEARCH("No",'Model output'!S132)),ISNUMBER(SEARCH("Minimal",'Model output'!S132)),ISNUMBER(SEARCH("negative",'Model output'!S132))),"negative",IF(OR(ISNUMBER(SEARCH("extensive",X133)),ISNUMBER(SEARCH("skeletal muscle",X133)),ISNUMBER(SEARCH("larynx",X133)),ISNUMBER(SEARCH("trachea",X133)),ISNUMBER(SEARCH("esophagus",X133)),ISNUMBER(SEARCH("recurrent laryngeal nerve",X133))),"positive","negative"))</f>
        <v>negative</v>
      </c>
      <c r="AA133" t="str">
        <f>IF('Model output'!T132="","",IF('Model output'!T132="Not mentioned", "No", "Yes"))</f>
        <v/>
      </c>
      <c r="AB133" t="str">
        <f>IF(AA133&lt;&gt;"Yes","",IF(OR('Model output'!U132="",ISNUMBER(SEARCH("Not identified",'Model output'!U132))),"",'Model output'!U132))</f>
        <v/>
      </c>
      <c r="AC133" s="9" t="str">
        <f>IF(OR('Model output'!V132="", AND(ISERROR(SEARCH("Positive",'Model output'!V132)), ISNUMBER(SEARCH("Negative",'Model output'!V132))), ISNUMBER(SEARCH("Uninvolved",'Model output'!V132)), ISNUMBER(SEARCH("Free",'Model output'!V132)), ISNUMBER(SEARCH("1 mm",'Model output'!V132)), ISNUMBER(SEARCH("1.0 mm",'Model output'!V132)), ISNUMBER(SEARCH("0.01 cm",'Model output'!V132)), ISNUMBER(SEARCH("0.1 CM",'Model output'!V132)), ISNUMBER(SEARCH("less than 0.2 mm",'Model output'!V132)), ISNUMBER(SEARCH("less than 0.5 mm",'Model output'!V132)), ISNUMBER(SEARCH("very close",'Model output'!V132)), ISNUMBER(SEARCH("not involved",'Model output'!V132)), ISNUMBER(SEARCH("no involvement",'Model output'!V132)), ISNUMBER(SEARCH("abut",'Model output'!V132)), AND(ISNUMBER(SEARCH("No",'Model output'!V132)),NOT(ISNUMBER(SEARCH("noted",'Model output'!V132))),NOT(ISNUMBER(SEARCH("carcinoma",'Model output'!V132))))), "negative", "positive")</f>
        <v>negative</v>
      </c>
      <c r="AE133" s="30" t="str" cm="1">
        <f t="array" aca="1" ref="AE133" ca="1">IF(OR(AC133="positive",Z133="positive",AND(OR(ISNUMBER(SEARCH("Follicular carcinoma",N133)),ISNUMBER(SEARCH("Follicular thyroid carcinoma",N133))),V133="extensive"),AND(AND(ISNUMBER(J133),J133&gt;0),AND(ISNUMBER(M133),M133&gt;3)),OR(H133="positive",AH133=1)),"high",IF(OR(ISNUMBER(SEARCH("lateral",G133,1)),ISNUMBER(SEARCH("positive",Y133,1)),ISNUMBER(SEARCH("tall",O133,1)),ISNUMBER(SEARCH("hobnail",O133,1)),ISNUMBER(SEARCH("cribriform",O133,1)),ISNUMBER(SEARCH("diffuse",O133,1)),ISNUMBER(SEARCH("columnar",O133,1)),ISNUMBER(SEARCH("solid",O133,1)),ISNUMBER(SEARCH("tall",N133,1)),ISNUMBER(SEARCH("hobnail",N133,1)),ISNUMBER(SEARCH("cribriform",N133,1)),ISNUMBER(SEARCH("diffuse",N133,1)),ISNUMBER(SEARCH("columnar",N133,1)),ISNUMBER(SEARCH("solid",N133,1)),AND(ISNUMBER(SEARCH("papillary",N133,1)),S133="positive"),AND(ISNUMBER(J133),J133&gt;=5,M133=""),AND(AND(ISNUMBER(J133),J133&gt;=5),AND(ISNUMBER(M133),M133&gt;=1)),AND(ISNUMBER(SERACH("papillary",N133)),OR(Y133="positive",Z133="positive"), ISNUMBER(SEARCH("BRAF",AB133)))),"intermediate","low"))</f>
        <v>low</v>
      </c>
      <c r="AF133" s="31" t="str">
        <f t="shared" si="34"/>
        <v>1a</v>
      </c>
      <c r="AG133" s="31" t="str">
        <f t="shared" si="35"/>
        <v>0</v>
      </c>
      <c r="AH133" s="31" t="str">
        <f t="shared" si="37"/>
        <v>0</v>
      </c>
      <c r="AI133" s="36" t="str">
        <f t="shared" si="38"/>
        <v>I</v>
      </c>
      <c r="AJ133" s="30" t="s">
        <v>815</v>
      </c>
      <c r="AK133" s="37" t="s">
        <v>931</v>
      </c>
      <c r="AL133" s="37" t="s">
        <v>930</v>
      </c>
      <c r="AM133" s="37" t="s">
        <v>930</v>
      </c>
      <c r="AN133" s="31" t="s">
        <v>79</v>
      </c>
      <c r="AO133" s="30">
        <f t="shared" ca="1" si="40"/>
        <v>1</v>
      </c>
      <c r="AP133" s="37">
        <f t="shared" si="41"/>
        <v>1</v>
      </c>
      <c r="AQ133" s="37">
        <f t="shared" si="42"/>
        <v>1</v>
      </c>
      <c r="AR133" s="37">
        <f t="shared" si="43"/>
        <v>1</v>
      </c>
      <c r="AS133" s="36">
        <f t="shared" si="39"/>
        <v>1</v>
      </c>
    </row>
    <row r="134" spans="1:45">
      <c r="A134" t="str">
        <f>'Model output'!A133</f>
        <v>TCGA-E8-A436</v>
      </c>
      <c r="B134" s="43">
        <v>53</v>
      </c>
      <c r="C134" s="1" t="str">
        <f>IF(OR(ISNUMBER(SEARCH("0",'Model output'!D133)), ISNUMBER(SEARCH("1",'Model output'!D133)), ISNUMBER(SEARCH("1a",'Model output'!D133)), ISNUMBER(SEARCH("1b",'Model output'!D133)), ISNUMBER(SEARCH("2",'Model output'!D133)), ISNUMBER(SEARCH("3",'Model output'!D133)), ISNUMBER(SEARCH("4a",'Model output'!D133)), ISNUMBER(SEARCH("4b",'Model output'!D133))), IF(ISNUMBER(SEARCH("pT",'Model output'!D133)),IF(OR(ISNUMBER(SEARCH("a",'Model output'!D133)),ISNUMBER(SEARCH("b",'Model output'!D133))),MID(SUBSTITUTE('Model output'!D133," ",""),SEARCH("pT",'Model output'!D133)+2,2),MID(SUBSTITUTE('Model output'!D133," ",""),SEARCH("pT",'Model output'!D133)+2,1)),IF(ISNUMBER(SEARCH("T",'Model output'!D133)),IF(OR(ISNUMBER(SEARCH("a",'Model output'!D133)),ISNUMBER(SEARCH("b",'Model output'!D133))),MID(SUBSTITUTE('Model output'!D133," ",""),SEARCH("T",'Model output'!D133)+1,2),MID(SUBSTITUTE('Model output'!D133," ",""),SEARCH("T",'Model output'!D133)+1,1)),SUBSTITUTE('Model output'!D133," ",""))),"")</f>
        <v/>
      </c>
      <c r="D134" s="1" t="str">
        <f>IF(ISNUMBER(SEARCH("lymph node",'Model output'!E133)),"1", IF(AND('Model output'!E133&lt;&gt;"",ISNUMBER('Model output'!E133),'Model output'!E133&gt;0),"1",IF(OR(ISNUMBER(SEARCH("0",'Model output'!E133)), ISNUMBER(SEARCH("1",'Model output'!E133)), ISNUMBER(SEARCH("1a",'Model output'!E133)), ISNUMBER(SEARCH("1b",'Model output'!E133)), ISNUMBER(SEARCH("X",'Model output'!E133))), IF(ISNUMBER(SEARCH("pN",'Model output'!E133)),IF(OR(ISNUMBER(SEARCH("a",'Model output'!E133)),ISNUMBER(SEARCH("b",'Model output'!E133))),MID(SUBSTITUTE('Model output'!E133," ",""),SEARCH("pN",'Model output'!E133)+2,2),MID(SUBSTITUTE('Model output'!E133," ",""),SEARCH("pN",'Model output'!E133)+2,1)),IF(ISNUMBER(SEARCH("N",'Model output'!E133)),IF(OR(ISNUMBER(SEARCH("a",'Model output'!E133)),ISNUMBER(SEARCH("b",'Model output'!E133))),MID(SUBSTITUTE('Model output'!E133," ",""),SEARCH("N",'Model output'!E133)+1,2),MID(SUBSTITUTE('Model output'!E133," ",""),SEARCH("N",'Model output'!E133)+1,1)),SUBSTITUTE('Model output'!E133," ",""))),"")))</f>
        <v/>
      </c>
      <c r="E134" s="1" t="str">
        <f>IF(OR(ISNUMBER(SEARCH("Not applicable",'Model output'!F133)), ISNUMBER(SEARCH("N/A",'Model output'!F133))),"0",IF(OR(ISNUMBER(SEARCH("0",'Model output'!F133)), ISNUMBER(SEARCH("1",'Model output'!F133)), ISNUMBER(SEARCH("X",'Model output'!F133))), IF(ISNUMBER(SEARCH("pM",'Model output'!F133)),MID(SUBSTITUTE('Model output'!F133," ",""),SEARCH("pM",'Model output'!F133)+2,1),IF(ISNUMBER(SEARCH("M",'Model output'!F133)),MID(SUBSTITUTE('Model output'!F133," ",""),SEARCH("M",'Model output'!F133)+1,1),SUBSTITUTE('Model output'!F133," ",""))),""))</f>
        <v/>
      </c>
      <c r="F134" t="str">
        <f t="shared" si="32"/>
        <v>negative</v>
      </c>
      <c r="G134" t="str">
        <f>IF(OR('Model output'!G133="",AND(ISNUMBER('Model output'!J133),'Model output'!J133&lt;1)),"",IF(OR(ISNUMBER(SEARCH("lateral",'Model output'!G133)),ISNUMBER(SEARCH("cervical",'Model output'!G133)),ISNUMBER(SEARCH("jugular",'Model output'!G133)),ISNUMBER(SEARCH("left neck",'Model output'!G133)),ISNUMBER(SEARCH("left anterior neck",'Model output'!G133)),ISNUMBER(SEARCH("left posterior neck",'Model output'!G133)),ISNUMBER(SEARCH("right neck",'Model output'!G133)),ISNUMBER(SEARCH("right anterior neck",'Model output'!G133)),ISNUMBER(SEARCH("right posterior neck",'Model output'!G133)),AND(ISNUMBER(SEARCH("level",'Model output'!G133)),OR(,ISNUMBER(SEARCH("II",'Model output'!G133)),ISNUMBER(SEARCH("two",'Model output'!G133)),ISNUMBER(SEARCH("2",'Model output'!G133)),ISNUMBER(SEARCH("III",'Model output'!G133)),ISNUMBER(SEARCH("three",'Model output'!G133)),ISNUMBER(SEARCH("3",'Model output'!G133)),ISNUMBER(SEARCH("IV",'Model output'!G133)),ISNUMBER(SEARCH("four",'Model output'!G133)),ISNUMBER(SEARCH("4",'Model output'!G133)),AND(ISNUMBER(SEARCH("V ",'Model output'!G133)),NOT(ISNUMBER(SEARCH("VI",'Model output'!G133)))),ISNUMBER(SEARCH("five",'Model output'!G133)),ISNUMBER(SEARCH("5",'Model output'!G133))))), "lateral", "central"))</f>
        <v/>
      </c>
      <c r="H134" t="str">
        <f>IF('Model output'!H133="","negative", IF('Model output'!H133=" ", "negative", IF(ISNUMBER(SEARCH("lymph node",'Model output'!H133)),"negative","positive")))</f>
        <v>negative</v>
      </c>
      <c r="I134" t="str">
        <f>IF('Model output'!I133="","",IF(ISNUMBER('Model output'!I133),'Model output'!I133,1))</f>
        <v/>
      </c>
      <c r="J134" t="str">
        <f>IF('Model output'!J133="","",IF(AND(ISNUMBER('Model output'!J133),'Model output'!J133&lt;=I134),'Model output'!J133,IF(ISNUMBER(SEARCH("0/",'Model output'!J133)),0,1)))</f>
        <v/>
      </c>
      <c r="K134" t="str" cm="1">
        <f t="array" ref="K134">IF(COUNT(FIND({0,1,2,3,4,5,6,7,8,9},'Model output'!K133))&gt;0,'Model output'!K133,"")</f>
        <v/>
      </c>
      <c r="L134" s="8" t="str">
        <f t="shared" si="36"/>
        <v/>
      </c>
      <c r="M134" t="str" cm="1">
        <f t="array" ref="M134">IF(L134="","",IF(ISNUMBER(SEARCH("cm",L134)),MAX(VALUE(SUBSTITUTE(_xlfn.FILTERXML("&lt;t&gt;&lt;s&gt;"&amp;SUBSTITUTE(L134,",","&lt;/s&gt;&lt;s&gt;")&amp;"&lt;/s&gt;&lt;/t&gt;","//s"),"cm",""))),MAX(VALUE(SUBSTITUTE(_xlfn.FILTERXML("&lt;t&gt;&lt;s&gt;"&amp;SUBSTITUTE(L134,",","&lt;/s&gt;&lt;s&gt;")&amp;"&lt;/s&gt;&lt;/t&gt;","//s"),"mm","")))/10))</f>
        <v/>
      </c>
      <c r="N134" t="str">
        <f>IF('Model output'!L133="","",'Model output'!L133)</f>
        <v>Papillary carcinoma</v>
      </c>
      <c r="O134" t="str">
        <f>IF('Model output'!M133="","",'Model output'!M133)</f>
        <v/>
      </c>
      <c r="P134" t="str">
        <f>IF('Model output'!N133="","",'Model output'!N133)</f>
        <v>2.5cm</v>
      </c>
      <c r="Q134" t="str">
        <f t="shared" si="33"/>
        <v>2.5cm</v>
      </c>
      <c r="R134" cm="1">
        <f t="array" ref="R134">IF(Q134="","",IF(ISNUMBER(SEARCH("cm",Q134)),MAX(VALUE(SUBSTITUTE(_xlfn.FILTERXML("&lt;t&gt;&lt;s&gt;"&amp;SUBSTITUTE(Q134,",","&lt;/s&gt;&lt;s&gt;")&amp;"&lt;/s&gt;&lt;/t&gt;","//s"),"cm",""))),IF(ISNUMBER(SEARCH("mm",Q134)), MAX(VALUE(SUBSTITUTE(_xlfn.FILTERXML("&lt;t&gt;&lt;s&gt;"&amp;SUBSTITUTE(Q134,",","&lt;/s&gt;&lt;s&gt;")&amp;"&lt;/s&gt;&lt;/t&gt;","//s"),"mm","")))/10, MAX(VALUE(_xlfn.FILTERXML("&lt;t&gt;&lt;s&gt;"&amp;SUBSTITUTE(Q134,",","&lt;/s&gt;&lt;s&gt;")&amp;"&lt;/s&gt;&lt;/t&gt;","//s"))))))</f>
        <v>2.5</v>
      </c>
      <c r="S134" t="str">
        <f>IF(OR('Model output'!P133="",ISNUMBER(SEARCH("Not identified", 'Model output'!P133)),ISNUMBER(SEARCH("Absent",'Model output'!P133)),AND(ISNUMBER(SEARCH("No",'Model output'!P133)),NOT(ISNUMBER(SEARCH("diagnostic",'Model output'!P133)))),ISNUMBER(SEARCH("Negative",'Model output'!P133))),"negative","positive")</f>
        <v>negative</v>
      </c>
      <c r="T134">
        <f>IF('Model output'!O133="","",'Model output'!O133)</f>
        <v>2</v>
      </c>
      <c r="U134" t="str">
        <f>IF('Model output'!Q133&lt;&gt;"",'Model output'!Q133,IF('Classification result'!S134="positive",IF(ISNUMBER(SEARCH("single",'Model output'!P133)),1,IF(OR(ISNUMBER(SEARCH("&lt;4",'Model output'!P133)),ISNUMBER(SEARCH("&lt; 4",'Model output'!P133)),ISNUMBER(SEARCH("less than 4",'Model output'!P133))),"&lt;4",IF(OR(ISNUMBER(SEARCH("&gt;4",'Model output'!P133)),ISNUMBER(SEARCH("&gt; 4",'Model output'!P133)),ISNUMBER(SEARCH("4 or more",'Model output'!P133))),"&gt;4",""))),""))</f>
        <v/>
      </c>
      <c r="V134" t="str">
        <f>IF(S134="negative","",IF(OR(ISNUMBER(SEARCH("Focal",'Model output'!P133)),'Classification result'!U134&lt;4,ISNUMBER(SEARCH("Focal",'Classification result'!U134)),ISNUMBER(SEARCH("&lt;4",'Classification result'!U134)),ISNUMBER(SEARCH("&lt; 4",'Classification result'!U134))),"minimal", IF(OR(ISNUMBER(SEARCH("Extensive",'Model output'!P133)),ISNUMBER(SEARCH("Extensive",'Classification result'!U134)),ISNUMBER(SEARCH("&gt;4",'Classification result'!U134)),ISNUMBER(SEARCH("&gt; 4",'Classification result'!U134)),ISNUMBER(SEARCH("4 or more",'Classification result'!U134))),"extensive","")))</f>
        <v/>
      </c>
      <c r="W134" t="str">
        <f>IF(OR('Model output'!R133="",ISNUMBER(SEARCH("Not identified", 'Model output'!R133)),ISNUMBER(SEARCH("Absent",'Model output'!R133)),ISNUMBER(SEARCH("No",'Model output'!R133)),ISNUMBER(SEARCH("Negative",'Model output'!R133)),ISNUMBER(SEARCH("None seen",'Model output'!R133)),ISNUMBER(SEARCH("Free",'Model output'!R133)),ISNUMBER(SEARCH("Cannot be assessed",'Model output'!R133))),"negative","positive")</f>
        <v>negative</v>
      </c>
      <c r="X134" s="15" t="str">
        <f>IF('Model output'!S133="","",'Model output'!S133)</f>
        <v>No</v>
      </c>
      <c r="Y134" t="str">
        <f>IF(OR('Model output'!S133="",ISNUMBER(SEARCH("Absent",'Model output'!S133)),ISNUMBER(SEARCH("Not identified",'Model output'!S133)),AND(ISNUMBER(SEARCH("No",'Model output'!S133)),NOT(ISNUMBER(SEARCH("carcinoma",'Model output'!S133)))),ISNUMBER(SEARCH("no extension",'Model output'!S133)),ISNUMBER(SEARCH("negative",'Model output'!S133))),"negative",IF(Z134="positive","gETE", "positive"))</f>
        <v>negative</v>
      </c>
      <c r="Z134" t="str">
        <f>IF(OR('Model output'!S133="",ISNUMBER(SEARCH("Absent",'Model output'!S133)),ISNUMBER(SEARCH("Not identified",'Model output'!S133)),ISNUMBER(SEARCH("No",'Model output'!S133)),ISNUMBER(SEARCH("Minimal",'Model output'!S133)),ISNUMBER(SEARCH("negative",'Model output'!S133))),"negative",IF(OR(ISNUMBER(SEARCH("extensive",X134)),ISNUMBER(SEARCH("skeletal muscle",X134)),ISNUMBER(SEARCH("larynx",X134)),ISNUMBER(SEARCH("trachea",X134)),ISNUMBER(SEARCH("esophagus",X134)),ISNUMBER(SEARCH("recurrent laryngeal nerve",X134))),"positive","negative"))</f>
        <v>negative</v>
      </c>
      <c r="AA134" t="str">
        <f>IF('Model output'!T133="","",IF('Model output'!T133="Not mentioned", "No", "Yes"))</f>
        <v/>
      </c>
      <c r="AB134" t="str">
        <f>IF(AA134&lt;&gt;"Yes","",IF(OR('Model output'!U133="",ISNUMBER(SEARCH("Not identified",'Model output'!U133))),"",'Model output'!U133))</f>
        <v/>
      </c>
      <c r="AC134" s="9" t="str">
        <f>IF(OR('Model output'!V133="", AND(ISERROR(SEARCH("Positive",'Model output'!V133)), ISNUMBER(SEARCH("Negative",'Model output'!V133))), ISNUMBER(SEARCH("Uninvolved",'Model output'!V133)), ISNUMBER(SEARCH("Free",'Model output'!V133)), ISNUMBER(SEARCH("1 mm",'Model output'!V133)), ISNUMBER(SEARCH("1.0 mm",'Model output'!V133)), ISNUMBER(SEARCH("0.01 cm",'Model output'!V133)), ISNUMBER(SEARCH("0.1 CM",'Model output'!V133)), ISNUMBER(SEARCH("less than 0.2 mm",'Model output'!V133)), ISNUMBER(SEARCH("less than 0.5 mm",'Model output'!V133)), ISNUMBER(SEARCH("very close",'Model output'!V133)), ISNUMBER(SEARCH("not involved",'Model output'!V133)), ISNUMBER(SEARCH("no involvement",'Model output'!V133)), ISNUMBER(SEARCH("abut",'Model output'!V133)), AND(ISNUMBER(SEARCH("No",'Model output'!V133)),NOT(ISNUMBER(SEARCH("noted",'Model output'!V133))),NOT(ISNUMBER(SEARCH("carcinoma",'Model output'!V133))))), "negative", "positive")</f>
        <v>negative</v>
      </c>
      <c r="AE134" s="30" t="str" cm="1">
        <f t="array" aca="1" ref="AE134" ca="1">IF(OR(AC134="positive",Z134="positive",AND(OR(ISNUMBER(SEARCH("Follicular carcinoma",N134)),ISNUMBER(SEARCH("Follicular thyroid carcinoma",N134))),V134="extensive"),AND(AND(ISNUMBER(J134),J134&gt;0),AND(ISNUMBER(M134),M134&gt;3)),OR(H134="positive",AH134=1)),"high",IF(OR(ISNUMBER(SEARCH("lateral",G134,1)),ISNUMBER(SEARCH("positive",Y134,1)),ISNUMBER(SEARCH("tall",O134,1)),ISNUMBER(SEARCH("hobnail",O134,1)),ISNUMBER(SEARCH("cribriform",O134,1)),ISNUMBER(SEARCH("diffuse",O134,1)),ISNUMBER(SEARCH("columnar",O134,1)),ISNUMBER(SEARCH("solid",O134,1)),ISNUMBER(SEARCH("tall",N134,1)),ISNUMBER(SEARCH("hobnail",N134,1)),ISNUMBER(SEARCH("cribriform",N134,1)),ISNUMBER(SEARCH("diffuse",N134,1)),ISNUMBER(SEARCH("columnar",N134,1)),ISNUMBER(SEARCH("solid",N134,1)),AND(ISNUMBER(SEARCH("papillary",N134,1)),S134="positive"),AND(ISNUMBER(J134),J134&gt;=5,M134=""),AND(AND(ISNUMBER(J134),J134&gt;=5),AND(ISNUMBER(M134),M134&gt;=1)),AND(ISNUMBER(SERACH("papillary",N134)),OR(Y134="positive",Z134="positive"), ISNUMBER(SEARCH("BRAF",AB134)))),"intermediate","low"))</f>
        <v>low</v>
      </c>
      <c r="AF134" s="31" t="str">
        <f t="shared" si="34"/>
        <v>2</v>
      </c>
      <c r="AG134" s="31" t="str">
        <f t="shared" si="35"/>
        <v>0</v>
      </c>
      <c r="AH134" s="31" t="str">
        <f t="shared" si="37"/>
        <v>0</v>
      </c>
      <c r="AI134" s="36" t="str">
        <f t="shared" si="38"/>
        <v>I</v>
      </c>
      <c r="AJ134" s="30" t="s">
        <v>815</v>
      </c>
      <c r="AK134" s="37" t="s">
        <v>929</v>
      </c>
      <c r="AL134" s="37" t="s">
        <v>930</v>
      </c>
      <c r="AM134" s="37" t="s">
        <v>930</v>
      </c>
      <c r="AN134" s="31" t="s">
        <v>79</v>
      </c>
      <c r="AO134" s="30">
        <f t="shared" ca="1" si="40"/>
        <v>1</v>
      </c>
      <c r="AP134" s="37">
        <f t="shared" si="41"/>
        <v>1</v>
      </c>
      <c r="AQ134" s="37">
        <f t="shared" si="42"/>
        <v>1</v>
      </c>
      <c r="AR134" s="37">
        <f t="shared" si="43"/>
        <v>1</v>
      </c>
      <c r="AS134" s="36">
        <f t="shared" si="39"/>
        <v>1</v>
      </c>
    </row>
    <row r="135" spans="1:45">
      <c r="A135" t="str">
        <f>'Model output'!A134</f>
        <v>TCGA-E8-A437</v>
      </c>
      <c r="B135" s="43">
        <v>57</v>
      </c>
      <c r="C135" s="1" t="str">
        <f>IF(OR(ISNUMBER(SEARCH("0",'Model output'!D134)), ISNUMBER(SEARCH("1",'Model output'!D134)), ISNUMBER(SEARCH("1a",'Model output'!D134)), ISNUMBER(SEARCH("1b",'Model output'!D134)), ISNUMBER(SEARCH("2",'Model output'!D134)), ISNUMBER(SEARCH("3",'Model output'!D134)), ISNUMBER(SEARCH("4a",'Model output'!D134)), ISNUMBER(SEARCH("4b",'Model output'!D134))), IF(ISNUMBER(SEARCH("pT",'Model output'!D134)),IF(OR(ISNUMBER(SEARCH("a",'Model output'!D134)),ISNUMBER(SEARCH("b",'Model output'!D134))),MID(SUBSTITUTE('Model output'!D134," ",""),SEARCH("pT",'Model output'!D134)+2,2),MID(SUBSTITUTE('Model output'!D134," ",""),SEARCH("pT",'Model output'!D134)+2,1)),IF(ISNUMBER(SEARCH("T",'Model output'!D134)),IF(OR(ISNUMBER(SEARCH("a",'Model output'!D134)),ISNUMBER(SEARCH("b",'Model output'!D134))),MID(SUBSTITUTE('Model output'!D134," ",""),SEARCH("T",'Model output'!D134)+1,2),MID(SUBSTITUTE('Model output'!D134," ",""),SEARCH("T",'Model output'!D134)+1,1)),SUBSTITUTE('Model output'!D134," ",""))),"")</f>
        <v/>
      </c>
      <c r="D135" s="1" t="str">
        <f>IF(ISNUMBER(SEARCH("lymph node",'Model output'!E134)),"1", IF(AND('Model output'!E134&lt;&gt;"",ISNUMBER('Model output'!E134),'Model output'!E134&gt;0),"1",IF(OR(ISNUMBER(SEARCH("0",'Model output'!E134)), ISNUMBER(SEARCH("1",'Model output'!E134)), ISNUMBER(SEARCH("1a",'Model output'!E134)), ISNUMBER(SEARCH("1b",'Model output'!E134)), ISNUMBER(SEARCH("X",'Model output'!E134))), IF(ISNUMBER(SEARCH("pN",'Model output'!E134)),IF(OR(ISNUMBER(SEARCH("a",'Model output'!E134)),ISNUMBER(SEARCH("b",'Model output'!E134))),MID(SUBSTITUTE('Model output'!E134," ",""),SEARCH("pN",'Model output'!E134)+2,2),MID(SUBSTITUTE('Model output'!E134," ",""),SEARCH("pN",'Model output'!E134)+2,1)),IF(ISNUMBER(SEARCH("N",'Model output'!E134)),IF(OR(ISNUMBER(SEARCH("a",'Model output'!E134)),ISNUMBER(SEARCH("b",'Model output'!E134))),MID(SUBSTITUTE('Model output'!E134," ",""),SEARCH("N",'Model output'!E134)+1,2),MID(SUBSTITUTE('Model output'!E134," ",""),SEARCH("N",'Model output'!E134)+1,1)),SUBSTITUTE('Model output'!E134," ",""))),"")))</f>
        <v/>
      </c>
      <c r="E135" s="1" t="str">
        <f>IF(OR(ISNUMBER(SEARCH("Not applicable",'Model output'!F134)), ISNUMBER(SEARCH("N/A",'Model output'!F134))),"0",IF(OR(ISNUMBER(SEARCH("0",'Model output'!F134)), ISNUMBER(SEARCH("1",'Model output'!F134)), ISNUMBER(SEARCH("X",'Model output'!F134))), IF(ISNUMBER(SEARCH("pM",'Model output'!F134)),MID(SUBSTITUTE('Model output'!F134," ",""),SEARCH("pM",'Model output'!F134)+2,1),IF(ISNUMBER(SEARCH("M",'Model output'!F134)),MID(SUBSTITUTE('Model output'!F134," ",""),SEARCH("M",'Model output'!F134)+1,1),SUBSTITUTE('Model output'!F134," ",""))),""))</f>
        <v/>
      </c>
      <c r="F135" t="str">
        <f t="shared" si="32"/>
        <v>negative</v>
      </c>
      <c r="G135" t="str">
        <f>IF(OR('Model output'!G134="",AND(ISNUMBER('Model output'!J134),'Model output'!J134&lt;1)),"",IF(OR(ISNUMBER(SEARCH("lateral",'Model output'!G134)),ISNUMBER(SEARCH("cervical",'Model output'!G134)),ISNUMBER(SEARCH("jugular",'Model output'!G134)),ISNUMBER(SEARCH("left neck",'Model output'!G134)),ISNUMBER(SEARCH("left anterior neck",'Model output'!G134)),ISNUMBER(SEARCH("left posterior neck",'Model output'!G134)),ISNUMBER(SEARCH("right neck",'Model output'!G134)),ISNUMBER(SEARCH("right anterior neck",'Model output'!G134)),ISNUMBER(SEARCH("right posterior neck",'Model output'!G134)),AND(ISNUMBER(SEARCH("level",'Model output'!G134)),OR(,ISNUMBER(SEARCH("II",'Model output'!G134)),ISNUMBER(SEARCH("two",'Model output'!G134)),ISNUMBER(SEARCH("2",'Model output'!G134)),ISNUMBER(SEARCH("III",'Model output'!G134)),ISNUMBER(SEARCH("three",'Model output'!G134)),ISNUMBER(SEARCH("3",'Model output'!G134)),ISNUMBER(SEARCH("IV",'Model output'!G134)),ISNUMBER(SEARCH("four",'Model output'!G134)),ISNUMBER(SEARCH("4",'Model output'!G134)),AND(ISNUMBER(SEARCH("V ",'Model output'!G134)),NOT(ISNUMBER(SEARCH("VI",'Model output'!G134)))),ISNUMBER(SEARCH("five",'Model output'!G134)),ISNUMBER(SEARCH("5",'Model output'!G134))))), "lateral", "central"))</f>
        <v/>
      </c>
      <c r="H135" t="str">
        <f>IF('Model output'!H134="","negative", IF('Model output'!H134=" ", "negative", IF(ISNUMBER(SEARCH("lymph node",'Model output'!H134)),"negative","positive")))</f>
        <v>negative</v>
      </c>
      <c r="I135">
        <f>IF('Model output'!I134="","",IF(ISNUMBER('Model output'!I134),'Model output'!I134,1))</f>
        <v>1</v>
      </c>
      <c r="J135">
        <f>IF('Model output'!J134="","",IF(AND(ISNUMBER('Model output'!J134),'Model output'!J134&lt;=I135),'Model output'!J134,IF(ISNUMBER(SEARCH("0/",'Model output'!J134)),0,1)))</f>
        <v>0</v>
      </c>
      <c r="K135" t="str" cm="1">
        <f t="array" ref="K135">IF(COUNT(FIND({0,1,2,3,4,5,6,7,8,9},'Model output'!K134))&gt;0,'Model output'!K134,"")</f>
        <v/>
      </c>
      <c r="L135" s="8" t="str">
        <f t="shared" si="36"/>
        <v/>
      </c>
      <c r="M135" t="str" cm="1">
        <f t="array" ref="M135">IF(L135="","",IF(ISNUMBER(SEARCH("cm",L135)),MAX(VALUE(SUBSTITUTE(_xlfn.FILTERXML("&lt;t&gt;&lt;s&gt;"&amp;SUBSTITUTE(L135,",","&lt;/s&gt;&lt;s&gt;")&amp;"&lt;/s&gt;&lt;/t&gt;","//s"),"cm",""))),MAX(VALUE(SUBSTITUTE(_xlfn.FILTERXML("&lt;t&gt;&lt;s&gt;"&amp;SUBSTITUTE(L135,",","&lt;/s&gt;&lt;s&gt;")&amp;"&lt;/s&gt;&lt;/t&gt;","//s"),"mm","")))/10))</f>
        <v/>
      </c>
      <c r="N135" t="str">
        <f>IF('Model output'!L134="","",'Model output'!L134)</f>
        <v>Papillary</v>
      </c>
      <c r="O135" t="str">
        <f>IF('Model output'!M134="","",'Model output'!M134)</f>
        <v/>
      </c>
      <c r="P135" t="str">
        <f>IF('Model output'!N134="","",'Model output'!N134)</f>
        <v>1.5 x 1.5 x 1.3 cm</v>
      </c>
      <c r="Q135" t="str">
        <f t="shared" si="33"/>
        <v>1.5,1.5,1.3cm</v>
      </c>
      <c r="R135" cm="1">
        <f t="array" ref="R135">IF(Q135="","",IF(ISNUMBER(SEARCH("cm",Q135)),MAX(VALUE(SUBSTITUTE(_xlfn.FILTERXML("&lt;t&gt;&lt;s&gt;"&amp;SUBSTITUTE(Q135,",","&lt;/s&gt;&lt;s&gt;")&amp;"&lt;/s&gt;&lt;/t&gt;","//s"),"cm",""))),IF(ISNUMBER(SEARCH("mm",Q135)), MAX(VALUE(SUBSTITUTE(_xlfn.FILTERXML("&lt;t&gt;&lt;s&gt;"&amp;SUBSTITUTE(Q135,",","&lt;/s&gt;&lt;s&gt;")&amp;"&lt;/s&gt;&lt;/t&gt;","//s"),"mm","")))/10, MAX(VALUE(_xlfn.FILTERXML("&lt;t&gt;&lt;s&gt;"&amp;SUBSTITUTE(Q135,",","&lt;/s&gt;&lt;s&gt;")&amp;"&lt;/s&gt;&lt;/t&gt;","//s"))))))</f>
        <v>1.5</v>
      </c>
      <c r="S135" t="str">
        <f>IF(OR('Model output'!P134="",ISNUMBER(SEARCH("Not identified", 'Model output'!P134)),ISNUMBER(SEARCH("Absent",'Model output'!P134)),AND(ISNUMBER(SEARCH("No",'Model output'!P134)),NOT(ISNUMBER(SEARCH("diagnostic",'Model output'!P134)))),ISNUMBER(SEARCH("Negative",'Model output'!P134))),"negative","positive")</f>
        <v>negative</v>
      </c>
      <c r="T135">
        <f>IF('Model output'!O134="","",'Model output'!O134)</f>
        <v>1</v>
      </c>
      <c r="U135" t="str">
        <f>IF('Model output'!Q134&lt;&gt;"",'Model output'!Q134,IF('Classification result'!S135="positive",IF(ISNUMBER(SEARCH("single",'Model output'!P134)),1,IF(OR(ISNUMBER(SEARCH("&lt;4",'Model output'!P134)),ISNUMBER(SEARCH("&lt; 4",'Model output'!P134)),ISNUMBER(SEARCH("less than 4",'Model output'!P134))),"&lt;4",IF(OR(ISNUMBER(SEARCH("&gt;4",'Model output'!P134)),ISNUMBER(SEARCH("&gt; 4",'Model output'!P134)),ISNUMBER(SEARCH("4 or more",'Model output'!P134))),"&gt;4",""))),""))</f>
        <v/>
      </c>
      <c r="V135" t="str">
        <f>IF(S135="negative","",IF(OR(ISNUMBER(SEARCH("Focal",'Model output'!P134)),'Classification result'!U135&lt;4,ISNUMBER(SEARCH("Focal",'Classification result'!U135)),ISNUMBER(SEARCH("&lt;4",'Classification result'!U135)),ISNUMBER(SEARCH("&lt; 4",'Classification result'!U135))),"minimal", IF(OR(ISNUMBER(SEARCH("Extensive",'Model output'!P134)),ISNUMBER(SEARCH("Extensive",'Classification result'!U135)),ISNUMBER(SEARCH("&gt;4",'Classification result'!U135)),ISNUMBER(SEARCH("&gt; 4",'Classification result'!U135)),ISNUMBER(SEARCH("4 or more",'Classification result'!U135))),"extensive","")))</f>
        <v/>
      </c>
      <c r="W135" t="str">
        <f>IF(OR('Model output'!R134="",ISNUMBER(SEARCH("Not identified", 'Model output'!R134)),ISNUMBER(SEARCH("Absent",'Model output'!R134)),ISNUMBER(SEARCH("No",'Model output'!R134)),ISNUMBER(SEARCH("Negative",'Model output'!R134)),ISNUMBER(SEARCH("None seen",'Model output'!R134)),ISNUMBER(SEARCH("Free",'Model output'!R134)),ISNUMBER(SEARCH("Cannot be assessed",'Model output'!R134))),"negative","positive")</f>
        <v>negative</v>
      </c>
      <c r="X135" s="15" t="str">
        <f>IF('Model output'!S134="","",'Model output'!S134)</f>
        <v>No extension of the carcinoma beyond the thyroid gland is identified.</v>
      </c>
      <c r="Y135" t="str">
        <f>IF(OR('Model output'!S134="",ISNUMBER(SEARCH("Absent",'Model output'!S134)),ISNUMBER(SEARCH("Not identified",'Model output'!S134)),AND(ISNUMBER(SEARCH("No",'Model output'!S134)),NOT(ISNUMBER(SEARCH("carcinoma",'Model output'!S134)))),ISNUMBER(SEARCH("no extension",'Model output'!S134)),ISNUMBER(SEARCH("negative",'Model output'!S134))),"negative",IF(Z135="positive","gETE", "positive"))</f>
        <v>negative</v>
      </c>
      <c r="Z135" t="str">
        <f>IF(OR('Model output'!S134="",ISNUMBER(SEARCH("Absent",'Model output'!S134)),ISNUMBER(SEARCH("Not identified",'Model output'!S134)),ISNUMBER(SEARCH("No",'Model output'!S134)),ISNUMBER(SEARCH("Minimal",'Model output'!S134)),ISNUMBER(SEARCH("negative",'Model output'!S134))),"negative",IF(OR(ISNUMBER(SEARCH("extensive",X135)),ISNUMBER(SEARCH("skeletal muscle",X135)),ISNUMBER(SEARCH("larynx",X135)),ISNUMBER(SEARCH("trachea",X135)),ISNUMBER(SEARCH("esophagus",X135)),ISNUMBER(SEARCH("recurrent laryngeal nerve",X135))),"positive","negative"))</f>
        <v>negative</v>
      </c>
      <c r="AA135" t="str">
        <f>IF('Model output'!T134="","",IF('Model output'!T134="Not mentioned", "No", "Yes"))</f>
        <v/>
      </c>
      <c r="AB135" t="str">
        <f>IF(AA135&lt;&gt;"Yes","",IF(OR('Model output'!U134="",ISNUMBER(SEARCH("Not identified",'Model output'!U134))),"",'Model output'!U134))</f>
        <v/>
      </c>
      <c r="AC135" s="9" t="str">
        <f>IF(OR('Model output'!V134="", AND(ISERROR(SEARCH("Positive",'Model output'!V134)), ISNUMBER(SEARCH("Negative",'Model output'!V134))), ISNUMBER(SEARCH("Uninvolved",'Model output'!V134)), ISNUMBER(SEARCH("Free",'Model output'!V134)), ISNUMBER(SEARCH("1 mm",'Model output'!V134)), ISNUMBER(SEARCH("1.0 mm",'Model output'!V134)), ISNUMBER(SEARCH("0.01 cm",'Model output'!V134)), ISNUMBER(SEARCH("0.1 CM",'Model output'!V134)), ISNUMBER(SEARCH("less than 0.2 mm",'Model output'!V134)), ISNUMBER(SEARCH("less than 0.5 mm",'Model output'!V134)), ISNUMBER(SEARCH("very close",'Model output'!V134)), ISNUMBER(SEARCH("not involved",'Model output'!V134)), ISNUMBER(SEARCH("no involvement",'Model output'!V134)), ISNUMBER(SEARCH("abut",'Model output'!V134)), AND(ISNUMBER(SEARCH("No",'Model output'!V134)),NOT(ISNUMBER(SEARCH("noted",'Model output'!V134))),NOT(ISNUMBER(SEARCH("carcinoma",'Model output'!V134))))), "negative", "positive")</f>
        <v>negative</v>
      </c>
      <c r="AE135" s="30" t="str" cm="1">
        <f t="array" aca="1" ref="AE135" ca="1">IF(OR(AC135="positive",Z135="positive",AND(OR(ISNUMBER(SEARCH("Follicular carcinoma",N135)),ISNUMBER(SEARCH("Follicular thyroid carcinoma",N135))),V135="extensive"),AND(AND(ISNUMBER(J135),J135&gt;0),AND(ISNUMBER(M135),M135&gt;3)),OR(H135="positive",AH135=1)),"high",IF(OR(ISNUMBER(SEARCH("lateral",G135,1)),ISNUMBER(SEARCH("positive",Y135,1)),ISNUMBER(SEARCH("tall",O135,1)),ISNUMBER(SEARCH("hobnail",O135,1)),ISNUMBER(SEARCH("cribriform",O135,1)),ISNUMBER(SEARCH("diffuse",O135,1)),ISNUMBER(SEARCH("columnar",O135,1)),ISNUMBER(SEARCH("solid",O135,1)),ISNUMBER(SEARCH("tall",N135,1)),ISNUMBER(SEARCH("hobnail",N135,1)),ISNUMBER(SEARCH("cribriform",N135,1)),ISNUMBER(SEARCH("diffuse",N135,1)),ISNUMBER(SEARCH("columnar",N135,1)),ISNUMBER(SEARCH("solid",N135,1)),AND(ISNUMBER(SEARCH("papillary",N135,1)),S135="positive"),AND(ISNUMBER(J135),J135&gt;=5,M135=""),AND(AND(ISNUMBER(J135),J135&gt;=5),AND(ISNUMBER(M135),M135&gt;=1)),AND(ISNUMBER(SERACH("papillary",N135)),OR(Y135="positive",Z135="positive"), ISNUMBER(SEARCH("BRAF",AB135)))),"intermediate","low"))</f>
        <v>low</v>
      </c>
      <c r="AF135" s="31" t="str">
        <f t="shared" si="34"/>
        <v>1b</v>
      </c>
      <c r="AG135" s="31" t="str">
        <f t="shared" si="35"/>
        <v>0</v>
      </c>
      <c r="AH135" s="31" t="str">
        <f t="shared" si="37"/>
        <v>0</v>
      </c>
      <c r="AI135" s="36" t="str">
        <f t="shared" si="38"/>
        <v>I</v>
      </c>
      <c r="AJ135" s="30" t="s">
        <v>815</v>
      </c>
      <c r="AK135" s="37" t="s">
        <v>926</v>
      </c>
      <c r="AL135" s="37" t="s">
        <v>930</v>
      </c>
      <c r="AM135" s="37" t="s">
        <v>930</v>
      </c>
      <c r="AN135" s="31" t="s">
        <v>79</v>
      </c>
      <c r="AO135" s="30">
        <f t="shared" ca="1" si="40"/>
        <v>1</v>
      </c>
      <c r="AP135" s="37">
        <f t="shared" si="41"/>
        <v>1</v>
      </c>
      <c r="AQ135" s="37">
        <f t="shared" si="42"/>
        <v>1</v>
      </c>
      <c r="AR135" s="37">
        <f t="shared" si="43"/>
        <v>1</v>
      </c>
      <c r="AS135" s="36">
        <f t="shared" si="39"/>
        <v>1</v>
      </c>
    </row>
    <row r="136" spans="1:45">
      <c r="A136" t="str">
        <f>'Model output'!A135</f>
        <v>TCGA-E8-A438</v>
      </c>
      <c r="B136" s="43">
        <v>23</v>
      </c>
      <c r="C136" s="1" t="str">
        <f>IF(OR(ISNUMBER(SEARCH("0",'Model output'!D135)), ISNUMBER(SEARCH("1",'Model output'!D135)), ISNUMBER(SEARCH("1a",'Model output'!D135)), ISNUMBER(SEARCH("1b",'Model output'!D135)), ISNUMBER(SEARCH("2",'Model output'!D135)), ISNUMBER(SEARCH("3",'Model output'!D135)), ISNUMBER(SEARCH("4a",'Model output'!D135)), ISNUMBER(SEARCH("4b",'Model output'!D135))), IF(ISNUMBER(SEARCH("pT",'Model output'!D135)),IF(OR(ISNUMBER(SEARCH("a",'Model output'!D135)),ISNUMBER(SEARCH("b",'Model output'!D135))),MID(SUBSTITUTE('Model output'!D135," ",""),SEARCH("pT",'Model output'!D135)+2,2),MID(SUBSTITUTE('Model output'!D135," ",""),SEARCH("pT",'Model output'!D135)+2,1)),IF(ISNUMBER(SEARCH("T",'Model output'!D135)),IF(OR(ISNUMBER(SEARCH("a",'Model output'!D135)),ISNUMBER(SEARCH("b",'Model output'!D135))),MID(SUBSTITUTE('Model output'!D135," ",""),SEARCH("T",'Model output'!D135)+1,2),MID(SUBSTITUTE('Model output'!D135," ",""),SEARCH("T",'Model output'!D135)+1,1)),SUBSTITUTE('Model output'!D135," ",""))),"")</f>
        <v/>
      </c>
      <c r="D136" s="1" t="str">
        <f>IF(ISNUMBER(SEARCH("lymph node",'Model output'!E135)),"1", IF(AND('Model output'!E135&lt;&gt;"",ISNUMBER('Model output'!E135),'Model output'!E135&gt;0),"1",IF(OR(ISNUMBER(SEARCH("0",'Model output'!E135)), ISNUMBER(SEARCH("1",'Model output'!E135)), ISNUMBER(SEARCH("1a",'Model output'!E135)), ISNUMBER(SEARCH("1b",'Model output'!E135)), ISNUMBER(SEARCH("X",'Model output'!E135))), IF(ISNUMBER(SEARCH("pN",'Model output'!E135)),IF(OR(ISNUMBER(SEARCH("a",'Model output'!E135)),ISNUMBER(SEARCH("b",'Model output'!E135))),MID(SUBSTITUTE('Model output'!E135," ",""),SEARCH("pN",'Model output'!E135)+2,2),MID(SUBSTITUTE('Model output'!E135," ",""),SEARCH("pN",'Model output'!E135)+2,1)),IF(ISNUMBER(SEARCH("N",'Model output'!E135)),IF(OR(ISNUMBER(SEARCH("a",'Model output'!E135)),ISNUMBER(SEARCH("b",'Model output'!E135))),MID(SUBSTITUTE('Model output'!E135," ",""),SEARCH("N",'Model output'!E135)+1,2),MID(SUBSTITUTE('Model output'!E135," ",""),SEARCH("N",'Model output'!E135)+1,1)),SUBSTITUTE('Model output'!E135," ",""))),"")))</f>
        <v/>
      </c>
      <c r="E136" s="1" t="str">
        <f>IF(OR(ISNUMBER(SEARCH("Not applicable",'Model output'!F135)), ISNUMBER(SEARCH("N/A",'Model output'!F135))),"0",IF(OR(ISNUMBER(SEARCH("0",'Model output'!F135)), ISNUMBER(SEARCH("1",'Model output'!F135)), ISNUMBER(SEARCH("X",'Model output'!F135))), IF(ISNUMBER(SEARCH("pM",'Model output'!F135)),MID(SUBSTITUTE('Model output'!F135," ",""),SEARCH("pM",'Model output'!F135)+2,1),IF(ISNUMBER(SEARCH("M",'Model output'!F135)),MID(SUBSTITUTE('Model output'!F135," ",""),SEARCH("M",'Model output'!F135)+1,1),SUBSTITUTE('Model output'!F135," ",""))),""))</f>
        <v/>
      </c>
      <c r="F136" t="str">
        <f t="shared" si="32"/>
        <v>negative</v>
      </c>
      <c r="G136" t="str">
        <f>IF(OR('Model output'!G135="",AND(ISNUMBER('Model output'!J135),'Model output'!J135&lt;1)),"",IF(OR(ISNUMBER(SEARCH("lateral",'Model output'!G135)),ISNUMBER(SEARCH("cervical",'Model output'!G135)),ISNUMBER(SEARCH("jugular",'Model output'!G135)),ISNUMBER(SEARCH("left neck",'Model output'!G135)),ISNUMBER(SEARCH("left anterior neck",'Model output'!G135)),ISNUMBER(SEARCH("left posterior neck",'Model output'!G135)),ISNUMBER(SEARCH("right neck",'Model output'!G135)),ISNUMBER(SEARCH("right anterior neck",'Model output'!G135)),ISNUMBER(SEARCH("right posterior neck",'Model output'!G135)),AND(ISNUMBER(SEARCH("level",'Model output'!G135)),OR(,ISNUMBER(SEARCH("II",'Model output'!G135)),ISNUMBER(SEARCH("two",'Model output'!G135)),ISNUMBER(SEARCH("2",'Model output'!G135)),ISNUMBER(SEARCH("III",'Model output'!G135)),ISNUMBER(SEARCH("three",'Model output'!G135)),ISNUMBER(SEARCH("3",'Model output'!G135)),ISNUMBER(SEARCH("IV",'Model output'!G135)),ISNUMBER(SEARCH("four",'Model output'!G135)),ISNUMBER(SEARCH("4",'Model output'!G135)),AND(ISNUMBER(SEARCH("V ",'Model output'!G135)),NOT(ISNUMBER(SEARCH("VI",'Model output'!G135)))),ISNUMBER(SEARCH("five",'Model output'!G135)),ISNUMBER(SEARCH("5",'Model output'!G135))))), "lateral", "central"))</f>
        <v/>
      </c>
      <c r="H136" t="str">
        <f>IF('Model output'!H135="","negative", IF('Model output'!H135=" ", "negative", IF(ISNUMBER(SEARCH("lymph node",'Model output'!H135)),"negative","positive")))</f>
        <v>negative</v>
      </c>
      <c r="I136">
        <f>IF('Model output'!I135="","",IF(ISNUMBER('Model output'!I135),'Model output'!I135,1))</f>
        <v>3</v>
      </c>
      <c r="J136">
        <f>IF('Model output'!J135="","",IF(AND(ISNUMBER('Model output'!J135),'Model output'!J135&lt;=I136),'Model output'!J135,IF(ISNUMBER(SEARCH("0/",'Model output'!J135)),0,1)))</f>
        <v>0</v>
      </c>
      <c r="K136" t="str" cm="1">
        <f t="array" ref="K136">IF(COUNT(FIND({0,1,2,3,4,5,6,7,8,9},'Model output'!K135))&gt;0,'Model output'!K135,"")</f>
        <v/>
      </c>
      <c r="L136" s="8" t="str">
        <f t="shared" si="36"/>
        <v/>
      </c>
      <c r="M136" t="str" cm="1">
        <f t="array" ref="M136">IF(L136="","",IF(ISNUMBER(SEARCH("cm",L136)),MAX(VALUE(SUBSTITUTE(_xlfn.FILTERXML("&lt;t&gt;&lt;s&gt;"&amp;SUBSTITUTE(L136,",","&lt;/s&gt;&lt;s&gt;")&amp;"&lt;/s&gt;&lt;/t&gt;","//s"),"cm",""))),MAX(VALUE(SUBSTITUTE(_xlfn.FILTERXML("&lt;t&gt;&lt;s&gt;"&amp;SUBSTITUTE(L136,",","&lt;/s&gt;&lt;s&gt;")&amp;"&lt;/s&gt;&lt;/t&gt;","//s"),"mm","")))/10))</f>
        <v/>
      </c>
      <c r="N136" t="str">
        <f>IF('Model output'!L135="","",'Model output'!L135)</f>
        <v>Papillary thyroid carcinoma</v>
      </c>
      <c r="O136" t="str">
        <f>IF('Model output'!M135="","",'Model output'!M135)</f>
        <v/>
      </c>
      <c r="P136" t="str">
        <f>IF('Model output'!N135="","",'Model output'!N135)</f>
        <v>2.3 cm</v>
      </c>
      <c r="Q136" t="str">
        <f t="shared" si="33"/>
        <v>2.3cm</v>
      </c>
      <c r="R136" cm="1">
        <f t="array" ref="R136">IF(Q136="","",IF(ISNUMBER(SEARCH("cm",Q136)),MAX(VALUE(SUBSTITUTE(_xlfn.FILTERXML("&lt;t&gt;&lt;s&gt;"&amp;SUBSTITUTE(Q136,",","&lt;/s&gt;&lt;s&gt;")&amp;"&lt;/s&gt;&lt;/t&gt;","//s"),"cm",""))),IF(ISNUMBER(SEARCH("mm",Q136)), MAX(VALUE(SUBSTITUTE(_xlfn.FILTERXML("&lt;t&gt;&lt;s&gt;"&amp;SUBSTITUTE(Q136,",","&lt;/s&gt;&lt;s&gt;")&amp;"&lt;/s&gt;&lt;/t&gt;","//s"),"mm","")))/10, MAX(VALUE(_xlfn.FILTERXML("&lt;t&gt;&lt;s&gt;"&amp;SUBSTITUTE(Q136,",","&lt;/s&gt;&lt;s&gt;")&amp;"&lt;/s&gt;&lt;/t&gt;","//s"))))))</f>
        <v>2.2999999999999998</v>
      </c>
      <c r="S136" t="str">
        <f>IF(OR('Model output'!P135="",ISNUMBER(SEARCH("Not identified", 'Model output'!P135)),ISNUMBER(SEARCH("Absent",'Model output'!P135)),AND(ISNUMBER(SEARCH("No",'Model output'!P135)),NOT(ISNUMBER(SEARCH("diagnostic",'Model output'!P135)))),ISNUMBER(SEARCH("Negative",'Model output'!P135))),"negative","positive")</f>
        <v>negative</v>
      </c>
      <c r="T136" t="str">
        <f>IF('Model output'!O135="","",'Model output'!O135)</f>
        <v/>
      </c>
      <c r="U136" t="str">
        <f>IF('Model output'!Q135&lt;&gt;"",'Model output'!Q135,IF('Classification result'!S136="positive",IF(ISNUMBER(SEARCH("single",'Model output'!P135)),1,IF(OR(ISNUMBER(SEARCH("&lt;4",'Model output'!P135)),ISNUMBER(SEARCH("&lt; 4",'Model output'!P135)),ISNUMBER(SEARCH("less than 4",'Model output'!P135))),"&lt;4",IF(OR(ISNUMBER(SEARCH("&gt;4",'Model output'!P135)),ISNUMBER(SEARCH("&gt; 4",'Model output'!P135)),ISNUMBER(SEARCH("4 or more",'Model output'!P135))),"&gt;4",""))),""))</f>
        <v/>
      </c>
      <c r="V136" t="str">
        <f>IF(S136="negative","",IF(OR(ISNUMBER(SEARCH("Focal",'Model output'!P135)),'Classification result'!U136&lt;4,ISNUMBER(SEARCH("Focal",'Classification result'!U136)),ISNUMBER(SEARCH("&lt;4",'Classification result'!U136)),ISNUMBER(SEARCH("&lt; 4",'Classification result'!U136))),"minimal", IF(OR(ISNUMBER(SEARCH("Extensive",'Model output'!P135)),ISNUMBER(SEARCH("Extensive",'Classification result'!U136)),ISNUMBER(SEARCH("&gt;4",'Classification result'!U136)),ISNUMBER(SEARCH("&gt; 4",'Classification result'!U136)),ISNUMBER(SEARCH("4 or more",'Classification result'!U136))),"extensive","")))</f>
        <v/>
      </c>
      <c r="W136" t="str">
        <f>IF(OR('Model output'!R135="",ISNUMBER(SEARCH("Not identified", 'Model output'!R135)),ISNUMBER(SEARCH("Absent",'Model output'!R135)),ISNUMBER(SEARCH("No",'Model output'!R135)),ISNUMBER(SEARCH("Negative",'Model output'!R135)),ISNUMBER(SEARCH("None seen",'Model output'!R135)),ISNUMBER(SEARCH("Free",'Model output'!R135)),ISNUMBER(SEARCH("Cannot be assessed",'Model output'!R135))),"negative","positive")</f>
        <v>negative</v>
      </c>
      <c r="X136" s="15" t="str">
        <f>IF('Model output'!S135="","",'Model output'!S135)</f>
        <v>Absent</v>
      </c>
      <c r="Y136" t="str">
        <f>IF(OR('Model output'!S135="",ISNUMBER(SEARCH("Absent",'Model output'!S135)),ISNUMBER(SEARCH("Not identified",'Model output'!S135)),AND(ISNUMBER(SEARCH("No",'Model output'!S135)),NOT(ISNUMBER(SEARCH("carcinoma",'Model output'!S135)))),ISNUMBER(SEARCH("no extension",'Model output'!S135)),ISNUMBER(SEARCH("negative",'Model output'!S135))),"negative",IF(Z136="positive","gETE", "positive"))</f>
        <v>negative</v>
      </c>
      <c r="Z136" t="str">
        <f>IF(OR('Model output'!S135="",ISNUMBER(SEARCH("Absent",'Model output'!S135)),ISNUMBER(SEARCH("Not identified",'Model output'!S135)),ISNUMBER(SEARCH("No",'Model output'!S135)),ISNUMBER(SEARCH("Minimal",'Model output'!S135)),ISNUMBER(SEARCH("negative",'Model output'!S135))),"negative",IF(OR(ISNUMBER(SEARCH("extensive",X136)),ISNUMBER(SEARCH("skeletal muscle",X136)),ISNUMBER(SEARCH("larynx",X136)),ISNUMBER(SEARCH("trachea",X136)),ISNUMBER(SEARCH("esophagus",X136)),ISNUMBER(SEARCH("recurrent laryngeal nerve",X136))),"positive","negative"))</f>
        <v>negative</v>
      </c>
      <c r="AA136" t="str">
        <f>IF('Model output'!T135="","",IF('Model output'!T135="Not mentioned", "No", "Yes"))</f>
        <v/>
      </c>
      <c r="AB136" t="str">
        <f>IF(AA136&lt;&gt;"Yes","",IF(OR('Model output'!U135="",ISNUMBER(SEARCH("Not identified",'Model output'!U135))),"",'Model output'!U135))</f>
        <v/>
      </c>
      <c r="AC136" s="9" t="str">
        <f>IF(OR('Model output'!V135="", AND(ISERROR(SEARCH("Positive",'Model output'!V135)), ISNUMBER(SEARCH("Negative",'Model output'!V135))), ISNUMBER(SEARCH("Uninvolved",'Model output'!V135)), ISNUMBER(SEARCH("Free",'Model output'!V135)), ISNUMBER(SEARCH("1 mm",'Model output'!V135)), ISNUMBER(SEARCH("1.0 mm",'Model output'!V135)), ISNUMBER(SEARCH("0.01 cm",'Model output'!V135)), ISNUMBER(SEARCH("0.1 CM",'Model output'!V135)), ISNUMBER(SEARCH("less than 0.2 mm",'Model output'!V135)), ISNUMBER(SEARCH("less than 0.5 mm",'Model output'!V135)), ISNUMBER(SEARCH("very close",'Model output'!V135)), ISNUMBER(SEARCH("not involved",'Model output'!V135)), ISNUMBER(SEARCH("no involvement",'Model output'!V135)), ISNUMBER(SEARCH("abut",'Model output'!V135)), AND(ISNUMBER(SEARCH("No",'Model output'!V135)),NOT(ISNUMBER(SEARCH("noted",'Model output'!V135))),NOT(ISNUMBER(SEARCH("carcinoma",'Model output'!V135))))), "negative", "positive")</f>
        <v>negative</v>
      </c>
      <c r="AE136" s="30" t="str" cm="1">
        <f t="array" aca="1" ref="AE136" ca="1">IF(OR(AC136="positive",Z136="positive",AND(OR(ISNUMBER(SEARCH("Follicular carcinoma",N136)),ISNUMBER(SEARCH("Follicular thyroid carcinoma",N136))),V136="extensive"),AND(AND(ISNUMBER(J136),J136&gt;0),AND(ISNUMBER(M136),M136&gt;3)),OR(H136="positive",AH136=1)),"high",IF(OR(ISNUMBER(SEARCH("lateral",G136,1)),ISNUMBER(SEARCH("positive",Y136,1)),ISNUMBER(SEARCH("tall",O136,1)),ISNUMBER(SEARCH("hobnail",O136,1)),ISNUMBER(SEARCH("cribriform",O136,1)),ISNUMBER(SEARCH("diffuse",O136,1)),ISNUMBER(SEARCH("columnar",O136,1)),ISNUMBER(SEARCH("solid",O136,1)),ISNUMBER(SEARCH("tall",N136,1)),ISNUMBER(SEARCH("hobnail",N136,1)),ISNUMBER(SEARCH("cribriform",N136,1)),ISNUMBER(SEARCH("diffuse",N136,1)),ISNUMBER(SEARCH("columnar",N136,1)),ISNUMBER(SEARCH("solid",N136,1)),AND(ISNUMBER(SEARCH("papillary",N136,1)),S136="positive"),AND(ISNUMBER(J136),J136&gt;=5,M136=""),AND(AND(ISNUMBER(J136),J136&gt;=5),AND(ISNUMBER(M136),M136&gt;=1)),AND(ISNUMBER(SERACH("papillary",N136)),OR(Y136="positive",Z136="positive"), ISNUMBER(SEARCH("BRAF",AB136)))),"intermediate","low"))</f>
        <v>low</v>
      </c>
      <c r="AF136" s="31" t="str">
        <f t="shared" si="34"/>
        <v>2</v>
      </c>
      <c r="AG136" s="31" t="str">
        <f t="shared" si="35"/>
        <v>0</v>
      </c>
      <c r="AH136" s="31" t="str">
        <f t="shared" si="37"/>
        <v>0</v>
      </c>
      <c r="AI136" s="36" t="str">
        <f t="shared" si="38"/>
        <v>I</v>
      </c>
      <c r="AJ136" s="30" t="s">
        <v>815</v>
      </c>
      <c r="AK136" s="37" t="s">
        <v>929</v>
      </c>
      <c r="AL136" s="37" t="s">
        <v>927</v>
      </c>
      <c r="AM136" s="37" t="s">
        <v>930</v>
      </c>
      <c r="AN136" s="31" t="s">
        <v>79</v>
      </c>
      <c r="AO136" s="30">
        <f t="shared" ca="1" si="40"/>
        <v>1</v>
      </c>
      <c r="AP136" s="37">
        <f t="shared" si="41"/>
        <v>1</v>
      </c>
      <c r="AQ136" s="37">
        <f t="shared" si="42"/>
        <v>1</v>
      </c>
      <c r="AR136" s="37">
        <f t="shared" si="43"/>
        <v>1</v>
      </c>
      <c r="AS136" s="36">
        <f t="shared" si="39"/>
        <v>1</v>
      </c>
    </row>
    <row r="137" spans="1:45">
      <c r="A137" t="str">
        <f>'Model output'!A136</f>
        <v>TCGA-E8-A44K</v>
      </c>
      <c r="B137" s="43">
        <v>50</v>
      </c>
      <c r="C137" s="1" t="str">
        <f>IF(OR(ISNUMBER(SEARCH("0",'Model output'!D136)), ISNUMBER(SEARCH("1",'Model output'!D136)), ISNUMBER(SEARCH("1a",'Model output'!D136)), ISNUMBER(SEARCH("1b",'Model output'!D136)), ISNUMBER(SEARCH("2",'Model output'!D136)), ISNUMBER(SEARCH("3",'Model output'!D136)), ISNUMBER(SEARCH("4a",'Model output'!D136)), ISNUMBER(SEARCH("4b",'Model output'!D136))), IF(ISNUMBER(SEARCH("pT",'Model output'!D136)),IF(OR(ISNUMBER(SEARCH("a",'Model output'!D136)),ISNUMBER(SEARCH("b",'Model output'!D136))),MID(SUBSTITUTE('Model output'!D136," ",""),SEARCH("pT",'Model output'!D136)+2,2),MID(SUBSTITUTE('Model output'!D136," ",""),SEARCH("pT",'Model output'!D136)+2,1)),IF(ISNUMBER(SEARCH("T",'Model output'!D136)),IF(OR(ISNUMBER(SEARCH("a",'Model output'!D136)),ISNUMBER(SEARCH("b",'Model output'!D136))),MID(SUBSTITUTE('Model output'!D136," ",""),SEARCH("T",'Model output'!D136)+1,2),MID(SUBSTITUTE('Model output'!D136," ",""),SEARCH("T",'Model output'!D136)+1,1)),SUBSTITUTE('Model output'!D136," ",""))),"")</f>
        <v/>
      </c>
      <c r="D137" s="1" t="str">
        <f>IF(ISNUMBER(SEARCH("lymph node",'Model output'!E136)),"1", IF(AND('Model output'!E136&lt;&gt;"",ISNUMBER('Model output'!E136),'Model output'!E136&gt;0),"1",IF(OR(ISNUMBER(SEARCH("0",'Model output'!E136)), ISNUMBER(SEARCH("1",'Model output'!E136)), ISNUMBER(SEARCH("1a",'Model output'!E136)), ISNUMBER(SEARCH("1b",'Model output'!E136)), ISNUMBER(SEARCH("X",'Model output'!E136))), IF(ISNUMBER(SEARCH("pN",'Model output'!E136)),IF(OR(ISNUMBER(SEARCH("a",'Model output'!E136)),ISNUMBER(SEARCH("b",'Model output'!E136))),MID(SUBSTITUTE('Model output'!E136," ",""),SEARCH("pN",'Model output'!E136)+2,2),MID(SUBSTITUTE('Model output'!E136," ",""),SEARCH("pN",'Model output'!E136)+2,1)),IF(ISNUMBER(SEARCH("N",'Model output'!E136)),IF(OR(ISNUMBER(SEARCH("a",'Model output'!E136)),ISNUMBER(SEARCH("b",'Model output'!E136))),MID(SUBSTITUTE('Model output'!E136," ",""),SEARCH("N",'Model output'!E136)+1,2),MID(SUBSTITUTE('Model output'!E136," ",""),SEARCH("N",'Model output'!E136)+1,1)),SUBSTITUTE('Model output'!E136," ",""))),"")))</f>
        <v/>
      </c>
      <c r="E137" s="1" t="str">
        <f>IF(OR(ISNUMBER(SEARCH("Not applicable",'Model output'!F136)), ISNUMBER(SEARCH("N/A",'Model output'!F136))),"0",IF(OR(ISNUMBER(SEARCH("0",'Model output'!F136)), ISNUMBER(SEARCH("1",'Model output'!F136)), ISNUMBER(SEARCH("X",'Model output'!F136))), IF(ISNUMBER(SEARCH("pM",'Model output'!F136)),MID(SUBSTITUTE('Model output'!F136," ",""),SEARCH("pM",'Model output'!F136)+2,1),IF(ISNUMBER(SEARCH("M",'Model output'!F136)),MID(SUBSTITUTE('Model output'!F136," ",""),SEARCH("M",'Model output'!F136)+1,1),SUBSTITUTE('Model output'!F136," ",""))),""))</f>
        <v/>
      </c>
      <c r="F137" t="str">
        <f t="shared" si="32"/>
        <v>negative</v>
      </c>
      <c r="G137" t="str">
        <f>IF(OR('Model output'!G136="",AND(ISNUMBER('Model output'!J136),'Model output'!J136&lt;1)),"",IF(OR(ISNUMBER(SEARCH("lateral",'Model output'!G136)),ISNUMBER(SEARCH("cervical",'Model output'!G136)),ISNUMBER(SEARCH("jugular",'Model output'!G136)),ISNUMBER(SEARCH("left neck",'Model output'!G136)),ISNUMBER(SEARCH("left anterior neck",'Model output'!G136)),ISNUMBER(SEARCH("left posterior neck",'Model output'!G136)),ISNUMBER(SEARCH("right neck",'Model output'!G136)),ISNUMBER(SEARCH("right anterior neck",'Model output'!G136)),ISNUMBER(SEARCH("right posterior neck",'Model output'!G136)),AND(ISNUMBER(SEARCH("level",'Model output'!G136)),OR(,ISNUMBER(SEARCH("II",'Model output'!G136)),ISNUMBER(SEARCH("two",'Model output'!G136)),ISNUMBER(SEARCH("2",'Model output'!G136)),ISNUMBER(SEARCH("III",'Model output'!G136)),ISNUMBER(SEARCH("three",'Model output'!G136)),ISNUMBER(SEARCH("3",'Model output'!G136)),ISNUMBER(SEARCH("IV",'Model output'!G136)),ISNUMBER(SEARCH("four",'Model output'!G136)),ISNUMBER(SEARCH("4",'Model output'!G136)),AND(ISNUMBER(SEARCH("V ",'Model output'!G136)),NOT(ISNUMBER(SEARCH("VI",'Model output'!G136)))),ISNUMBER(SEARCH("five",'Model output'!G136)),ISNUMBER(SEARCH("5",'Model output'!G136))))), "lateral", "central"))</f>
        <v/>
      </c>
      <c r="H137" t="str">
        <f>IF('Model output'!H136="","negative", IF('Model output'!H136=" ", "negative", IF(ISNUMBER(SEARCH("lymph node",'Model output'!H136)),"negative","positive")))</f>
        <v>negative</v>
      </c>
      <c r="I137" t="str">
        <f>IF('Model output'!I136="","",IF(ISNUMBER('Model output'!I136),'Model output'!I136,1))</f>
        <v/>
      </c>
      <c r="J137" t="str">
        <f>IF('Model output'!J136="","",IF(AND(ISNUMBER('Model output'!J136),'Model output'!J136&lt;=I137),'Model output'!J136,IF(ISNUMBER(SEARCH("0/",'Model output'!J136)),0,1)))</f>
        <v/>
      </c>
      <c r="K137" t="str" cm="1">
        <f t="array" ref="K137">IF(COUNT(FIND({0,1,2,3,4,5,6,7,8,9},'Model output'!K136))&gt;0,'Model output'!K136,"")</f>
        <v/>
      </c>
      <c r="L137" s="8" t="str">
        <f t="shared" si="36"/>
        <v/>
      </c>
      <c r="M137" t="str" cm="1">
        <f t="array" ref="M137">IF(L137="","",IF(ISNUMBER(SEARCH("cm",L137)),MAX(VALUE(SUBSTITUTE(_xlfn.FILTERXML("&lt;t&gt;&lt;s&gt;"&amp;SUBSTITUTE(L137,",","&lt;/s&gt;&lt;s&gt;")&amp;"&lt;/s&gt;&lt;/t&gt;","//s"),"cm",""))),MAX(VALUE(SUBSTITUTE(_xlfn.FILTERXML("&lt;t&gt;&lt;s&gt;"&amp;SUBSTITUTE(L137,",","&lt;/s&gt;&lt;s&gt;")&amp;"&lt;/s&gt;&lt;/t&gt;","//s"),"mm","")))/10))</f>
        <v/>
      </c>
      <c r="N137" t="str">
        <f>IF('Model output'!L136="","",'Model output'!L136)</f>
        <v>Papillary carcinoma</v>
      </c>
      <c r="O137" t="str">
        <f>IF('Model output'!M136="","",'Model output'!M136)</f>
        <v/>
      </c>
      <c r="P137" t="str">
        <f>IF('Model output'!N136="","",'Model output'!N136)</f>
        <v>2 x 1.5 x 1.5 cm</v>
      </c>
      <c r="Q137" t="str">
        <f t="shared" si="33"/>
        <v>2,1.5,1.5cm</v>
      </c>
      <c r="R137" cm="1">
        <f t="array" ref="R137">IF(Q137="","",IF(ISNUMBER(SEARCH("cm",Q137)),MAX(VALUE(SUBSTITUTE(_xlfn.FILTERXML("&lt;t&gt;&lt;s&gt;"&amp;SUBSTITUTE(Q137,",","&lt;/s&gt;&lt;s&gt;")&amp;"&lt;/s&gt;&lt;/t&gt;","//s"),"cm",""))),IF(ISNUMBER(SEARCH("mm",Q137)), MAX(VALUE(SUBSTITUTE(_xlfn.FILTERXML("&lt;t&gt;&lt;s&gt;"&amp;SUBSTITUTE(Q137,",","&lt;/s&gt;&lt;s&gt;")&amp;"&lt;/s&gt;&lt;/t&gt;","//s"),"mm","")))/10, MAX(VALUE(_xlfn.FILTERXML("&lt;t&gt;&lt;s&gt;"&amp;SUBSTITUTE(Q137,",","&lt;/s&gt;&lt;s&gt;")&amp;"&lt;/s&gt;&lt;/t&gt;","//s"))))))</f>
        <v>2</v>
      </c>
      <c r="S137" t="str">
        <f>IF(OR('Model output'!P136="",ISNUMBER(SEARCH("Not identified", 'Model output'!P136)),ISNUMBER(SEARCH("Absent",'Model output'!P136)),AND(ISNUMBER(SEARCH("No",'Model output'!P136)),NOT(ISNUMBER(SEARCH("diagnostic",'Model output'!P136)))),ISNUMBER(SEARCH("Negative",'Model output'!P136))),"negative","positive")</f>
        <v>positive</v>
      </c>
      <c r="T137" t="str">
        <f>IF('Model output'!O136="","",'Model output'!O136)</f>
        <v/>
      </c>
      <c r="U137" t="str">
        <f>IF('Model output'!Q136&lt;&gt;"",'Model output'!Q136,IF('Classification result'!S137="positive",IF(ISNUMBER(SEARCH("single",'Model output'!P136)),1,IF(OR(ISNUMBER(SEARCH("&lt;4",'Model output'!P136)),ISNUMBER(SEARCH("&lt; 4",'Model output'!P136)),ISNUMBER(SEARCH("less than 4",'Model output'!P136))),"&lt;4",IF(OR(ISNUMBER(SEARCH("&gt;4",'Model output'!P136)),ISNUMBER(SEARCH("&gt; 4",'Model output'!P136)),ISNUMBER(SEARCH("4 or more",'Model output'!P136))),"&gt;4",""))),""))</f>
        <v/>
      </c>
      <c r="V137" t="str">
        <f>IF(S137="negative","",IF(OR(ISNUMBER(SEARCH("Focal",'Model output'!P136)),'Classification result'!U137&lt;4,ISNUMBER(SEARCH("Focal",'Classification result'!U137)),ISNUMBER(SEARCH("&lt;4",'Classification result'!U137)),ISNUMBER(SEARCH("&lt; 4",'Classification result'!U137))),"minimal", IF(OR(ISNUMBER(SEARCH("Extensive",'Model output'!P136)),ISNUMBER(SEARCH("Extensive",'Classification result'!U137)),ISNUMBER(SEARCH("&gt;4",'Classification result'!U137)),ISNUMBER(SEARCH("&gt; 4",'Classification result'!U137)),ISNUMBER(SEARCH("4 or more",'Classification result'!U137))),"extensive","")))</f>
        <v/>
      </c>
      <c r="W137" t="str">
        <f>IF(OR('Model output'!R136="",ISNUMBER(SEARCH("Not identified", 'Model output'!R136)),ISNUMBER(SEARCH("Absent",'Model output'!R136)),ISNUMBER(SEARCH("No",'Model output'!R136)),ISNUMBER(SEARCH("Negative",'Model output'!R136)),ISNUMBER(SEARCH("None seen",'Model output'!R136)),ISNUMBER(SEARCH("Free",'Model output'!R136)),ISNUMBER(SEARCH("Cannot be assessed",'Model output'!R136))),"negative","positive")</f>
        <v>positive</v>
      </c>
      <c r="X137" s="15" t="str">
        <f>IF('Model output'!S136="","",'Model output'!S136)</f>
        <v>No</v>
      </c>
      <c r="Y137" t="str">
        <f>IF(OR('Model output'!S136="",ISNUMBER(SEARCH("Absent",'Model output'!S136)),ISNUMBER(SEARCH("Not identified",'Model output'!S136)),AND(ISNUMBER(SEARCH("No",'Model output'!S136)),NOT(ISNUMBER(SEARCH("carcinoma",'Model output'!S136)))),ISNUMBER(SEARCH("no extension",'Model output'!S136)),ISNUMBER(SEARCH("negative",'Model output'!S136))),"negative",IF(Z137="positive","gETE", "positive"))</f>
        <v>negative</v>
      </c>
      <c r="Z137" t="str">
        <f>IF(OR('Model output'!S136="",ISNUMBER(SEARCH("Absent",'Model output'!S136)),ISNUMBER(SEARCH("Not identified",'Model output'!S136)),ISNUMBER(SEARCH("No",'Model output'!S136)),ISNUMBER(SEARCH("Minimal",'Model output'!S136)),ISNUMBER(SEARCH("negative",'Model output'!S136))),"negative",IF(OR(ISNUMBER(SEARCH("extensive",X137)),ISNUMBER(SEARCH("skeletal muscle",X137)),ISNUMBER(SEARCH("larynx",X137)),ISNUMBER(SEARCH("trachea",X137)),ISNUMBER(SEARCH("esophagus",X137)),ISNUMBER(SEARCH("recurrent laryngeal nerve",X137))),"positive","negative"))</f>
        <v>negative</v>
      </c>
      <c r="AA137" t="str">
        <f>IF('Model output'!T136="","",IF('Model output'!T136="Not mentioned", "No", "Yes"))</f>
        <v/>
      </c>
      <c r="AB137" t="str">
        <f>IF(AA137&lt;&gt;"Yes","",IF(OR('Model output'!U136="",ISNUMBER(SEARCH("Not identified",'Model output'!U136))),"",'Model output'!U136))</f>
        <v/>
      </c>
      <c r="AC137" s="9" t="str">
        <f>IF(OR('Model output'!V136="", AND(ISERROR(SEARCH("Positive",'Model output'!V136)), ISNUMBER(SEARCH("Negative",'Model output'!V136))), ISNUMBER(SEARCH("Uninvolved",'Model output'!V136)), ISNUMBER(SEARCH("Free",'Model output'!V136)), ISNUMBER(SEARCH("1 mm",'Model output'!V136)), ISNUMBER(SEARCH("1.0 mm",'Model output'!V136)), ISNUMBER(SEARCH("0.01 cm",'Model output'!V136)), ISNUMBER(SEARCH("0.1 CM",'Model output'!V136)), ISNUMBER(SEARCH("less than 0.2 mm",'Model output'!V136)), ISNUMBER(SEARCH("less than 0.5 mm",'Model output'!V136)), ISNUMBER(SEARCH("very close",'Model output'!V136)), ISNUMBER(SEARCH("not involved",'Model output'!V136)), ISNUMBER(SEARCH("no involvement",'Model output'!V136)), ISNUMBER(SEARCH("abut",'Model output'!V136)), AND(ISNUMBER(SEARCH("No",'Model output'!V136)),NOT(ISNUMBER(SEARCH("noted",'Model output'!V136))),NOT(ISNUMBER(SEARCH("carcinoma",'Model output'!V136))))), "negative", "positive")</f>
        <v>negative</v>
      </c>
      <c r="AE137" s="30" t="str" cm="1">
        <f t="array" aca="1" ref="AE137" ca="1">IF(OR(AC137="positive",Z137="positive",AND(OR(ISNUMBER(SEARCH("Follicular carcinoma",N137)),ISNUMBER(SEARCH("Follicular thyroid carcinoma",N137))),V137="extensive"),AND(AND(ISNUMBER(J137),J137&gt;0),AND(ISNUMBER(M137),M137&gt;3)),OR(H137="positive",AH137=1)),"high",IF(OR(ISNUMBER(SEARCH("lateral",G137,1)),ISNUMBER(SEARCH("positive",Y137,1)),ISNUMBER(SEARCH("tall",O137,1)),ISNUMBER(SEARCH("hobnail",O137,1)),ISNUMBER(SEARCH("cribriform",O137,1)),ISNUMBER(SEARCH("diffuse",O137,1)),ISNUMBER(SEARCH("columnar",O137,1)),ISNUMBER(SEARCH("solid",O137,1)),ISNUMBER(SEARCH("tall",N137,1)),ISNUMBER(SEARCH("hobnail",N137,1)),ISNUMBER(SEARCH("cribriform",N137,1)),ISNUMBER(SEARCH("diffuse",N137,1)),ISNUMBER(SEARCH("columnar",N137,1)),ISNUMBER(SEARCH("solid",N137,1)),AND(ISNUMBER(SEARCH("papillary",N137,1)),S137="positive"),AND(ISNUMBER(J137),J137&gt;=5,M137=""),AND(AND(ISNUMBER(J137),J137&gt;=5),AND(ISNUMBER(M137),M137&gt;=1)),AND(ISNUMBER(SERACH("papillary",N137)),OR(Y137="positive",Z137="positive"), ISNUMBER(SEARCH("BRAF",AB137)))),"intermediate","low"))</f>
        <v>intermediate</v>
      </c>
      <c r="AF137" s="31" t="str">
        <f t="shared" si="34"/>
        <v>1b</v>
      </c>
      <c r="AG137" s="31" t="str">
        <f t="shared" si="35"/>
        <v>0</v>
      </c>
      <c r="AH137" s="31" t="str">
        <f t="shared" si="37"/>
        <v>0</v>
      </c>
      <c r="AI137" s="36" t="str">
        <f t="shared" si="38"/>
        <v>I</v>
      </c>
      <c r="AJ137" s="30" t="s">
        <v>816</v>
      </c>
      <c r="AK137" s="37" t="s">
        <v>926</v>
      </c>
      <c r="AL137" s="37" t="s">
        <v>930</v>
      </c>
      <c r="AM137" s="37" t="s">
        <v>930</v>
      </c>
      <c r="AN137" s="31" t="s">
        <v>79</v>
      </c>
      <c r="AO137" s="30">
        <f t="shared" ca="1" si="40"/>
        <v>1</v>
      </c>
      <c r="AP137" s="37">
        <f t="shared" si="41"/>
        <v>1</v>
      </c>
      <c r="AQ137" s="37">
        <f t="shared" si="42"/>
        <v>1</v>
      </c>
      <c r="AR137" s="37">
        <f t="shared" si="43"/>
        <v>1</v>
      </c>
      <c r="AS137" s="36">
        <f t="shared" si="39"/>
        <v>1</v>
      </c>
    </row>
    <row r="138" spans="1:45">
      <c r="A138" t="str">
        <f>'Model output'!A137</f>
        <v>TCGA-E8-A44M</v>
      </c>
      <c r="B138" s="43">
        <v>23</v>
      </c>
      <c r="C138" s="1" t="str">
        <f>IF(OR(ISNUMBER(SEARCH("0",'Model output'!D137)), ISNUMBER(SEARCH("1",'Model output'!D137)), ISNUMBER(SEARCH("1a",'Model output'!D137)), ISNUMBER(SEARCH("1b",'Model output'!D137)), ISNUMBER(SEARCH("2",'Model output'!D137)), ISNUMBER(SEARCH("3",'Model output'!D137)), ISNUMBER(SEARCH("4a",'Model output'!D137)), ISNUMBER(SEARCH("4b",'Model output'!D137))), IF(ISNUMBER(SEARCH("pT",'Model output'!D137)),IF(OR(ISNUMBER(SEARCH("a",'Model output'!D137)),ISNUMBER(SEARCH("b",'Model output'!D137))),MID(SUBSTITUTE('Model output'!D137," ",""),SEARCH("pT",'Model output'!D137)+2,2),MID(SUBSTITUTE('Model output'!D137," ",""),SEARCH("pT",'Model output'!D137)+2,1)),IF(ISNUMBER(SEARCH("T",'Model output'!D137)),IF(OR(ISNUMBER(SEARCH("a",'Model output'!D137)),ISNUMBER(SEARCH("b",'Model output'!D137))),MID(SUBSTITUTE('Model output'!D137," ",""),SEARCH("T",'Model output'!D137)+1,2),MID(SUBSTITUTE('Model output'!D137," ",""),SEARCH("T",'Model output'!D137)+1,1)),SUBSTITUTE('Model output'!D137," ",""))),"")</f>
        <v/>
      </c>
      <c r="D138" s="1" t="str">
        <f>IF(ISNUMBER(SEARCH("lymph node",'Model output'!E137)),"1", IF(AND('Model output'!E137&lt;&gt;"",ISNUMBER('Model output'!E137),'Model output'!E137&gt;0),"1",IF(OR(ISNUMBER(SEARCH("0",'Model output'!E137)), ISNUMBER(SEARCH("1",'Model output'!E137)), ISNUMBER(SEARCH("1a",'Model output'!E137)), ISNUMBER(SEARCH("1b",'Model output'!E137)), ISNUMBER(SEARCH("X",'Model output'!E137))), IF(ISNUMBER(SEARCH("pN",'Model output'!E137)),IF(OR(ISNUMBER(SEARCH("a",'Model output'!E137)),ISNUMBER(SEARCH("b",'Model output'!E137))),MID(SUBSTITUTE('Model output'!E137," ",""),SEARCH("pN",'Model output'!E137)+2,2),MID(SUBSTITUTE('Model output'!E137," ",""),SEARCH("pN",'Model output'!E137)+2,1)),IF(ISNUMBER(SEARCH("N",'Model output'!E137)),IF(OR(ISNUMBER(SEARCH("a",'Model output'!E137)),ISNUMBER(SEARCH("b",'Model output'!E137))),MID(SUBSTITUTE('Model output'!E137," ",""),SEARCH("N",'Model output'!E137)+1,2),MID(SUBSTITUTE('Model output'!E137," ",""),SEARCH("N",'Model output'!E137)+1,1)),SUBSTITUTE('Model output'!E137," ",""))),"")))</f>
        <v/>
      </c>
      <c r="E138" s="1" t="str">
        <f>IF(OR(ISNUMBER(SEARCH("Not applicable",'Model output'!F137)), ISNUMBER(SEARCH("N/A",'Model output'!F137))),"0",IF(OR(ISNUMBER(SEARCH("0",'Model output'!F137)), ISNUMBER(SEARCH("1",'Model output'!F137)), ISNUMBER(SEARCH("X",'Model output'!F137))), IF(ISNUMBER(SEARCH("pM",'Model output'!F137)),MID(SUBSTITUTE('Model output'!F137," ",""),SEARCH("pM",'Model output'!F137)+2,1),IF(ISNUMBER(SEARCH("M",'Model output'!F137)),MID(SUBSTITUTE('Model output'!F137," ",""),SEARCH("M",'Model output'!F137)+1,1),SUBSTITUTE('Model output'!F137," ",""))),""))</f>
        <v/>
      </c>
      <c r="F138" t="str">
        <f t="shared" si="32"/>
        <v>negative</v>
      </c>
      <c r="G138" t="str">
        <f>IF(OR('Model output'!G137="",AND(ISNUMBER('Model output'!J137),'Model output'!J137&lt;1)),"",IF(OR(ISNUMBER(SEARCH("lateral",'Model output'!G137)),ISNUMBER(SEARCH("cervical",'Model output'!G137)),ISNUMBER(SEARCH("jugular",'Model output'!G137)),ISNUMBER(SEARCH("left neck",'Model output'!G137)),ISNUMBER(SEARCH("left anterior neck",'Model output'!G137)),ISNUMBER(SEARCH("left posterior neck",'Model output'!G137)),ISNUMBER(SEARCH("right neck",'Model output'!G137)),ISNUMBER(SEARCH("right anterior neck",'Model output'!G137)),ISNUMBER(SEARCH("right posterior neck",'Model output'!G137)),AND(ISNUMBER(SEARCH("level",'Model output'!G137)),OR(,ISNUMBER(SEARCH("II",'Model output'!G137)),ISNUMBER(SEARCH("two",'Model output'!G137)),ISNUMBER(SEARCH("2",'Model output'!G137)),ISNUMBER(SEARCH("III",'Model output'!G137)),ISNUMBER(SEARCH("three",'Model output'!G137)),ISNUMBER(SEARCH("3",'Model output'!G137)),ISNUMBER(SEARCH("IV",'Model output'!G137)),ISNUMBER(SEARCH("four",'Model output'!G137)),ISNUMBER(SEARCH("4",'Model output'!G137)),AND(ISNUMBER(SEARCH("V ",'Model output'!G137)),NOT(ISNUMBER(SEARCH("VI",'Model output'!G137)))),ISNUMBER(SEARCH("five",'Model output'!G137)),ISNUMBER(SEARCH("5",'Model output'!G137))))), "lateral", "central"))</f>
        <v/>
      </c>
      <c r="H138" t="str">
        <f>IF('Model output'!H137="","negative", IF('Model output'!H137=" ", "negative", IF(ISNUMBER(SEARCH("lymph node",'Model output'!H137)),"negative","positive")))</f>
        <v>negative</v>
      </c>
      <c r="I138" t="str">
        <f>IF('Model output'!I137="","",IF(ISNUMBER('Model output'!I137),'Model output'!I137,1))</f>
        <v/>
      </c>
      <c r="J138" t="str">
        <f>IF('Model output'!J137="","",IF(AND(ISNUMBER('Model output'!J137),'Model output'!J137&lt;=I138),'Model output'!J137,IF(ISNUMBER(SEARCH("0/",'Model output'!J137)),0,1)))</f>
        <v/>
      </c>
      <c r="K138" t="str" cm="1">
        <f t="array" ref="K138">IF(COUNT(FIND({0,1,2,3,4,5,6,7,8,9},'Model output'!K137))&gt;0,'Model output'!K137,"")</f>
        <v/>
      </c>
      <c r="L138" s="8" t="str">
        <f t="shared" si="36"/>
        <v/>
      </c>
      <c r="M138" t="str" cm="1">
        <f t="array" ref="M138">IF(L138="","",IF(ISNUMBER(SEARCH("cm",L138)),MAX(VALUE(SUBSTITUTE(_xlfn.FILTERXML("&lt;t&gt;&lt;s&gt;"&amp;SUBSTITUTE(L138,",","&lt;/s&gt;&lt;s&gt;")&amp;"&lt;/s&gt;&lt;/t&gt;","//s"),"cm",""))),MAX(VALUE(SUBSTITUTE(_xlfn.FILTERXML("&lt;t&gt;&lt;s&gt;"&amp;SUBSTITUTE(L138,",","&lt;/s&gt;&lt;s&gt;")&amp;"&lt;/s&gt;&lt;/t&gt;","//s"),"mm","")))/10))</f>
        <v/>
      </c>
      <c r="N138" t="str">
        <f>IF('Model output'!L137="","",'Model output'!L137)</f>
        <v>Papillary carcinoma</v>
      </c>
      <c r="O138" t="str">
        <f>IF('Model output'!M137="","",'Model output'!M137)</f>
        <v/>
      </c>
      <c r="P138" t="str">
        <f>IF('Model output'!N137="","",'Model output'!N137)</f>
        <v>1 x 1 x 0.5 cm</v>
      </c>
      <c r="Q138" t="str">
        <f t="shared" si="33"/>
        <v>1,1,0.5cm</v>
      </c>
      <c r="R138" cm="1">
        <f t="array" ref="R138">IF(Q138="","",IF(ISNUMBER(SEARCH("cm",Q138)),MAX(VALUE(SUBSTITUTE(_xlfn.FILTERXML("&lt;t&gt;&lt;s&gt;"&amp;SUBSTITUTE(Q138,",","&lt;/s&gt;&lt;s&gt;")&amp;"&lt;/s&gt;&lt;/t&gt;","//s"),"cm",""))),IF(ISNUMBER(SEARCH("mm",Q138)), MAX(VALUE(SUBSTITUTE(_xlfn.FILTERXML("&lt;t&gt;&lt;s&gt;"&amp;SUBSTITUTE(Q138,",","&lt;/s&gt;&lt;s&gt;")&amp;"&lt;/s&gt;&lt;/t&gt;","//s"),"mm","")))/10, MAX(VALUE(_xlfn.FILTERXML("&lt;t&gt;&lt;s&gt;"&amp;SUBSTITUTE(Q138,",","&lt;/s&gt;&lt;s&gt;")&amp;"&lt;/s&gt;&lt;/t&gt;","//s"))))))</f>
        <v>1</v>
      </c>
      <c r="S138" t="str">
        <f>IF(OR('Model output'!P137="",ISNUMBER(SEARCH("Not identified", 'Model output'!P137)),ISNUMBER(SEARCH("Absent",'Model output'!P137)),AND(ISNUMBER(SEARCH("No",'Model output'!P137)),NOT(ISNUMBER(SEARCH("diagnostic",'Model output'!P137)))),ISNUMBER(SEARCH("Negative",'Model output'!P137))),"negative","positive")</f>
        <v>positive</v>
      </c>
      <c r="T138" t="str">
        <f>IF('Model output'!O137="","",'Model output'!O137)</f>
        <v/>
      </c>
      <c r="U138" t="str">
        <f>IF('Model output'!Q137&lt;&gt;"",'Model output'!Q137,IF('Classification result'!S138="positive",IF(ISNUMBER(SEARCH("single",'Model output'!P137)),1,IF(OR(ISNUMBER(SEARCH("&lt;4",'Model output'!P137)),ISNUMBER(SEARCH("&lt; 4",'Model output'!P137)),ISNUMBER(SEARCH("less than 4",'Model output'!P137))),"&lt;4",IF(OR(ISNUMBER(SEARCH("&gt;4",'Model output'!P137)),ISNUMBER(SEARCH("&gt; 4",'Model output'!P137)),ISNUMBER(SEARCH("4 or more",'Model output'!P137))),"&gt;4",""))),""))</f>
        <v/>
      </c>
      <c r="V138" t="str">
        <f>IF(S138="negative","",IF(OR(ISNUMBER(SEARCH("Focal",'Model output'!P137)),'Classification result'!U138&lt;4,ISNUMBER(SEARCH("Focal",'Classification result'!U138)),ISNUMBER(SEARCH("&lt;4",'Classification result'!U138)),ISNUMBER(SEARCH("&lt; 4",'Classification result'!U138))),"minimal", IF(OR(ISNUMBER(SEARCH("Extensive",'Model output'!P137)),ISNUMBER(SEARCH("Extensive",'Classification result'!U138)),ISNUMBER(SEARCH("&gt;4",'Classification result'!U138)),ISNUMBER(SEARCH("&gt; 4",'Classification result'!U138)),ISNUMBER(SEARCH("4 or more",'Classification result'!U138))),"extensive","")))</f>
        <v/>
      </c>
      <c r="W138" t="str">
        <f>IF(OR('Model output'!R137="",ISNUMBER(SEARCH("Not identified", 'Model output'!R137)),ISNUMBER(SEARCH("Absent",'Model output'!R137)),ISNUMBER(SEARCH("No",'Model output'!R137)),ISNUMBER(SEARCH("Negative",'Model output'!R137)),ISNUMBER(SEARCH("None seen",'Model output'!R137)),ISNUMBER(SEARCH("Free",'Model output'!R137)),ISNUMBER(SEARCH("Cannot be assessed",'Model output'!R137))),"negative","positive")</f>
        <v>positive</v>
      </c>
      <c r="X138" s="15" t="str">
        <f>IF('Model output'!S137="","",'Model output'!S137)</f>
        <v>No</v>
      </c>
      <c r="Y138" t="str">
        <f>IF(OR('Model output'!S137="",ISNUMBER(SEARCH("Absent",'Model output'!S137)),ISNUMBER(SEARCH("Not identified",'Model output'!S137)),AND(ISNUMBER(SEARCH("No",'Model output'!S137)),NOT(ISNUMBER(SEARCH("carcinoma",'Model output'!S137)))),ISNUMBER(SEARCH("no extension",'Model output'!S137)),ISNUMBER(SEARCH("negative",'Model output'!S137))),"negative",IF(Z138="positive","gETE", "positive"))</f>
        <v>negative</v>
      </c>
      <c r="Z138" t="str">
        <f>IF(OR('Model output'!S137="",ISNUMBER(SEARCH("Absent",'Model output'!S137)),ISNUMBER(SEARCH("Not identified",'Model output'!S137)),ISNUMBER(SEARCH("No",'Model output'!S137)),ISNUMBER(SEARCH("Minimal",'Model output'!S137)),ISNUMBER(SEARCH("negative",'Model output'!S137))),"negative",IF(OR(ISNUMBER(SEARCH("extensive",X138)),ISNUMBER(SEARCH("skeletal muscle",X138)),ISNUMBER(SEARCH("larynx",X138)),ISNUMBER(SEARCH("trachea",X138)),ISNUMBER(SEARCH("esophagus",X138)),ISNUMBER(SEARCH("recurrent laryngeal nerve",X138))),"positive","negative"))</f>
        <v>negative</v>
      </c>
      <c r="AA138" t="str">
        <f>IF('Model output'!T137="","",IF('Model output'!T137="Not mentioned", "No", "Yes"))</f>
        <v/>
      </c>
      <c r="AB138" t="str">
        <f>IF(AA138&lt;&gt;"Yes","",IF(OR('Model output'!U137="",ISNUMBER(SEARCH("Not identified",'Model output'!U137))),"",'Model output'!U137))</f>
        <v/>
      </c>
      <c r="AC138" s="9" t="str">
        <f>IF(OR('Model output'!V137="", AND(ISERROR(SEARCH("Positive",'Model output'!V137)), ISNUMBER(SEARCH("Negative",'Model output'!V137))), ISNUMBER(SEARCH("Uninvolved",'Model output'!V137)), ISNUMBER(SEARCH("Free",'Model output'!V137)), ISNUMBER(SEARCH("1 mm",'Model output'!V137)), ISNUMBER(SEARCH("1.0 mm",'Model output'!V137)), ISNUMBER(SEARCH("0.01 cm",'Model output'!V137)), ISNUMBER(SEARCH("0.1 CM",'Model output'!V137)), ISNUMBER(SEARCH("less than 0.2 mm",'Model output'!V137)), ISNUMBER(SEARCH("less than 0.5 mm",'Model output'!V137)), ISNUMBER(SEARCH("very close",'Model output'!V137)), ISNUMBER(SEARCH("not involved",'Model output'!V137)), ISNUMBER(SEARCH("no involvement",'Model output'!V137)), ISNUMBER(SEARCH("abut",'Model output'!V137)), AND(ISNUMBER(SEARCH("No",'Model output'!V137)),NOT(ISNUMBER(SEARCH("noted",'Model output'!V137))),NOT(ISNUMBER(SEARCH("carcinoma",'Model output'!V137))))), "negative", "positive")</f>
        <v>negative</v>
      </c>
      <c r="AE138" s="30" t="str" cm="1">
        <f t="array" aca="1" ref="AE138" ca="1">IF(OR(AC138="positive",Z138="positive",AND(OR(ISNUMBER(SEARCH("Follicular carcinoma",N138)),ISNUMBER(SEARCH("Follicular thyroid carcinoma",N138))),V138="extensive"),AND(AND(ISNUMBER(J138),J138&gt;0),AND(ISNUMBER(M138),M138&gt;3)),OR(H138="positive",AH138=1)),"high",IF(OR(ISNUMBER(SEARCH("lateral",G138,1)),ISNUMBER(SEARCH("positive",Y138,1)),ISNUMBER(SEARCH("tall",O138,1)),ISNUMBER(SEARCH("hobnail",O138,1)),ISNUMBER(SEARCH("cribriform",O138,1)),ISNUMBER(SEARCH("diffuse",O138,1)),ISNUMBER(SEARCH("columnar",O138,1)),ISNUMBER(SEARCH("solid",O138,1)),ISNUMBER(SEARCH("tall",N138,1)),ISNUMBER(SEARCH("hobnail",N138,1)),ISNUMBER(SEARCH("cribriform",N138,1)),ISNUMBER(SEARCH("diffuse",N138,1)),ISNUMBER(SEARCH("columnar",N138,1)),ISNUMBER(SEARCH("solid",N138,1)),AND(ISNUMBER(SEARCH("papillary",N138,1)),S138="positive"),AND(ISNUMBER(J138),J138&gt;=5,M138=""),AND(AND(ISNUMBER(J138),J138&gt;=5),AND(ISNUMBER(M138),M138&gt;=1)),AND(ISNUMBER(SERACH("papillary",N138)),OR(Y138="positive",Z138="positive"), ISNUMBER(SEARCH("BRAF",AB138)))),"intermediate","low"))</f>
        <v>intermediate</v>
      </c>
      <c r="AF138" s="31" t="str">
        <f t="shared" si="34"/>
        <v>1a</v>
      </c>
      <c r="AG138" s="31" t="str">
        <f t="shared" si="35"/>
        <v>0</v>
      </c>
      <c r="AH138" s="31" t="str">
        <f t="shared" si="37"/>
        <v>0</v>
      </c>
      <c r="AI138" s="36" t="str">
        <f t="shared" si="38"/>
        <v>I</v>
      </c>
      <c r="AJ138" s="30" t="s">
        <v>816</v>
      </c>
      <c r="AK138" s="37" t="s">
        <v>931</v>
      </c>
      <c r="AL138" s="37" t="s">
        <v>930</v>
      </c>
      <c r="AM138" s="37" t="s">
        <v>930</v>
      </c>
      <c r="AN138" s="31" t="s">
        <v>79</v>
      </c>
      <c r="AO138" s="30">
        <f t="shared" ca="1" si="40"/>
        <v>1</v>
      </c>
      <c r="AP138" s="37">
        <f t="shared" si="41"/>
        <v>1</v>
      </c>
      <c r="AQ138" s="37">
        <f t="shared" si="42"/>
        <v>1</v>
      </c>
      <c r="AR138" s="37">
        <f t="shared" si="43"/>
        <v>1</v>
      </c>
      <c r="AS138" s="36">
        <f t="shared" si="39"/>
        <v>1</v>
      </c>
    </row>
    <row r="139" spans="1:45">
      <c r="A139" t="str">
        <f>'Model output'!A138</f>
        <v>TCGA-EL-A3D5</v>
      </c>
      <c r="B139" s="43">
        <v>44</v>
      </c>
      <c r="C139" s="1" t="str">
        <f>IF(OR(ISNUMBER(SEARCH("0",'Model output'!D138)), ISNUMBER(SEARCH("1",'Model output'!D138)), ISNUMBER(SEARCH("1a",'Model output'!D138)), ISNUMBER(SEARCH("1b",'Model output'!D138)), ISNUMBER(SEARCH("2",'Model output'!D138)), ISNUMBER(SEARCH("3",'Model output'!D138)), ISNUMBER(SEARCH("4a",'Model output'!D138)), ISNUMBER(SEARCH("4b",'Model output'!D138))), IF(ISNUMBER(SEARCH("pT",'Model output'!D138)),IF(OR(ISNUMBER(SEARCH("a",'Model output'!D138)),ISNUMBER(SEARCH("b",'Model output'!D138))),MID(SUBSTITUTE('Model output'!D138," ",""),SEARCH("pT",'Model output'!D138)+2,2),MID(SUBSTITUTE('Model output'!D138," ",""),SEARCH("pT",'Model output'!D138)+2,1)),IF(ISNUMBER(SEARCH("T",'Model output'!D138)),IF(OR(ISNUMBER(SEARCH("a",'Model output'!D138)),ISNUMBER(SEARCH("b",'Model output'!D138))),MID(SUBSTITUTE('Model output'!D138," ",""),SEARCH("T",'Model output'!D138)+1,2),MID(SUBSTITUTE('Model output'!D138," ",""),SEARCH("T",'Model output'!D138)+1,1)),SUBSTITUTE('Model output'!D138," ",""))),"")</f>
        <v>2</v>
      </c>
      <c r="D139" s="1" t="str">
        <f>IF(ISNUMBER(SEARCH("lymph node",'Model output'!E138)),"1", IF(AND('Model output'!E138&lt;&gt;"",ISNUMBER('Model output'!E138),'Model output'!E138&gt;0),"1",IF(OR(ISNUMBER(SEARCH("0",'Model output'!E138)), ISNUMBER(SEARCH("1",'Model output'!E138)), ISNUMBER(SEARCH("1a",'Model output'!E138)), ISNUMBER(SEARCH("1b",'Model output'!E138)), ISNUMBER(SEARCH("X",'Model output'!E138))), IF(ISNUMBER(SEARCH("pN",'Model output'!E138)),IF(OR(ISNUMBER(SEARCH("a",'Model output'!E138)),ISNUMBER(SEARCH("b",'Model output'!E138))),MID(SUBSTITUTE('Model output'!E138," ",""),SEARCH("pN",'Model output'!E138)+2,2),MID(SUBSTITUTE('Model output'!E138," ",""),SEARCH("pN",'Model output'!E138)+2,1)),IF(ISNUMBER(SEARCH("N",'Model output'!E138)),IF(OR(ISNUMBER(SEARCH("a",'Model output'!E138)),ISNUMBER(SEARCH("b",'Model output'!E138))),MID(SUBSTITUTE('Model output'!E138," ",""),SEARCH("N",'Model output'!E138)+1,2),MID(SUBSTITUTE('Model output'!E138," ",""),SEARCH("N",'Model output'!E138)+1,1)),SUBSTITUTE('Model output'!E138," ",""))),"")))</f>
        <v>1</v>
      </c>
      <c r="E139" s="1" t="str">
        <f>IF(OR(ISNUMBER(SEARCH("Not applicable",'Model output'!F138)), ISNUMBER(SEARCH("N/A",'Model output'!F138))),"0",IF(OR(ISNUMBER(SEARCH("0",'Model output'!F138)), ISNUMBER(SEARCH("1",'Model output'!F138)), ISNUMBER(SEARCH("X",'Model output'!F138))), IF(ISNUMBER(SEARCH("pM",'Model output'!F138)),MID(SUBSTITUTE('Model output'!F138," ",""),SEARCH("pM",'Model output'!F138)+2,1),IF(ISNUMBER(SEARCH("M",'Model output'!F138)),MID(SUBSTITUTE('Model output'!F138," ",""),SEARCH("M",'Model output'!F138)+1,1),SUBSTITUTE('Model output'!F138," ",""))),""))</f>
        <v/>
      </c>
      <c r="F139" t="str">
        <f t="shared" si="32"/>
        <v>positive</v>
      </c>
      <c r="G139" t="str">
        <f>IF(OR('Model output'!G138="",AND(ISNUMBER('Model output'!J138),'Model output'!J138&lt;1)),"",IF(OR(ISNUMBER(SEARCH("lateral",'Model output'!G138)),ISNUMBER(SEARCH("cervical",'Model output'!G138)),ISNUMBER(SEARCH("jugular",'Model output'!G138)),ISNUMBER(SEARCH("left neck",'Model output'!G138)),ISNUMBER(SEARCH("left anterior neck",'Model output'!G138)),ISNUMBER(SEARCH("left posterior neck",'Model output'!G138)),ISNUMBER(SEARCH("right neck",'Model output'!G138)),ISNUMBER(SEARCH("right anterior neck",'Model output'!G138)),ISNUMBER(SEARCH("right posterior neck",'Model output'!G138)),AND(ISNUMBER(SEARCH("level",'Model output'!G138)),OR(,ISNUMBER(SEARCH("II",'Model output'!G138)),ISNUMBER(SEARCH("two",'Model output'!G138)),ISNUMBER(SEARCH("2",'Model output'!G138)),ISNUMBER(SEARCH("III",'Model output'!G138)),ISNUMBER(SEARCH("three",'Model output'!G138)),ISNUMBER(SEARCH("3",'Model output'!G138)),ISNUMBER(SEARCH("IV",'Model output'!G138)),ISNUMBER(SEARCH("four",'Model output'!G138)),ISNUMBER(SEARCH("4",'Model output'!G138)),AND(ISNUMBER(SEARCH("V ",'Model output'!G138)),NOT(ISNUMBER(SEARCH("VI",'Model output'!G138)))),ISNUMBER(SEARCH("five",'Model output'!G138)),ISNUMBER(SEARCH("5",'Model output'!G138))))), "lateral", "central"))</f>
        <v>lateral</v>
      </c>
      <c r="H139" t="str">
        <f>IF('Model output'!H138="","negative", IF('Model output'!H138=" ", "negative", IF(ISNUMBER(SEARCH("lymph node",'Model output'!H138)),"negative","positive")))</f>
        <v>negative</v>
      </c>
      <c r="I139">
        <f>IF('Model output'!I138="","",IF(ISNUMBER('Model output'!I138),'Model output'!I138,1))</f>
        <v>39</v>
      </c>
      <c r="J139">
        <f>IF('Model output'!J138="","",IF(AND(ISNUMBER('Model output'!J138),'Model output'!J138&lt;=I139),'Model output'!J138,IF(ISNUMBER(SEARCH("0/",'Model output'!J138)),0,1)))</f>
        <v>15</v>
      </c>
      <c r="K139" t="str" cm="1">
        <f t="array" ref="K139">IF(COUNT(FIND({0,1,2,3,4,5,6,7,8,9},'Model output'!K138))&gt;0,'Model output'!K138,"")</f>
        <v>1.6 cm</v>
      </c>
      <c r="L139" s="8" t="str">
        <f t="shared" si="36"/>
        <v>1.6cm</v>
      </c>
      <c r="M139" cm="1">
        <f t="array" ref="M139">IF(L139="","",IF(ISNUMBER(SEARCH("cm",L139)),MAX(VALUE(SUBSTITUTE(_xlfn.FILTERXML("&lt;t&gt;&lt;s&gt;"&amp;SUBSTITUTE(L139,",","&lt;/s&gt;&lt;s&gt;")&amp;"&lt;/s&gt;&lt;/t&gt;","//s"),"cm",""))),MAX(VALUE(SUBSTITUTE(_xlfn.FILTERXML("&lt;t&gt;&lt;s&gt;"&amp;SUBSTITUTE(L139,",","&lt;/s&gt;&lt;s&gt;")&amp;"&lt;/s&gt;&lt;/t&gt;","//s"),"mm","")))/10))</f>
        <v>1.6</v>
      </c>
      <c r="N139" t="str">
        <f>IF('Model output'!L138="","",'Model output'!L138)</f>
        <v>Papillary</v>
      </c>
      <c r="O139" t="str">
        <f>IF('Model output'!M138="","",'Model output'!M138)</f>
        <v/>
      </c>
      <c r="P139" t="str">
        <f>IF('Model output'!N138="","",'Model output'!N138)</f>
        <v>2.5 cm</v>
      </c>
      <c r="Q139" t="str">
        <f t="shared" si="33"/>
        <v>2.5cm</v>
      </c>
      <c r="R139" cm="1">
        <f t="array" ref="R139">IF(Q139="","",IF(ISNUMBER(SEARCH("cm",Q139)),MAX(VALUE(SUBSTITUTE(_xlfn.FILTERXML("&lt;t&gt;&lt;s&gt;"&amp;SUBSTITUTE(Q139,",","&lt;/s&gt;&lt;s&gt;")&amp;"&lt;/s&gt;&lt;/t&gt;","//s"),"cm",""))),IF(ISNUMBER(SEARCH("mm",Q139)), MAX(VALUE(SUBSTITUTE(_xlfn.FILTERXML("&lt;t&gt;&lt;s&gt;"&amp;SUBSTITUTE(Q139,",","&lt;/s&gt;&lt;s&gt;")&amp;"&lt;/s&gt;&lt;/t&gt;","//s"),"mm","")))/10, MAX(VALUE(_xlfn.FILTERXML("&lt;t&gt;&lt;s&gt;"&amp;SUBSTITUTE(Q139,",","&lt;/s&gt;&lt;s&gt;")&amp;"&lt;/s&gt;&lt;/t&gt;","//s"))))))</f>
        <v>2.5</v>
      </c>
      <c r="S139" t="str">
        <f>IF(OR('Model output'!P138="",ISNUMBER(SEARCH("Not identified", 'Model output'!P138)),ISNUMBER(SEARCH("Absent",'Model output'!P138)),AND(ISNUMBER(SEARCH("No",'Model output'!P138)),NOT(ISNUMBER(SEARCH("diagnostic",'Model output'!P138)))),ISNUMBER(SEARCH("Negative",'Model output'!P138))),"negative","positive")</f>
        <v>positive</v>
      </c>
      <c r="T139" t="str">
        <f>IF('Model output'!O138="","",'Model output'!O138)</f>
        <v>Multi-focal</v>
      </c>
      <c r="U139" t="str">
        <f>IF('Model output'!Q138&lt;&gt;"",'Model output'!Q138,IF('Classification result'!S139="positive",IF(ISNUMBER(SEARCH("single",'Model output'!P138)),1,IF(OR(ISNUMBER(SEARCH("&lt;4",'Model output'!P138)),ISNUMBER(SEARCH("&lt; 4",'Model output'!P138)),ISNUMBER(SEARCH("less than 4",'Model output'!P138))),"&lt;4",IF(OR(ISNUMBER(SEARCH("&gt;4",'Model output'!P138)),ISNUMBER(SEARCH("&gt; 4",'Model output'!P138)),ISNUMBER(SEARCH("4 or more",'Model output'!P138))),"&gt;4",""))),""))</f>
        <v/>
      </c>
      <c r="V139" t="str">
        <f>IF(S139="negative","",IF(OR(ISNUMBER(SEARCH("Focal",'Model output'!P138)),'Classification result'!U139&lt;4,ISNUMBER(SEARCH("Focal",'Classification result'!U139)),ISNUMBER(SEARCH("&lt;4",'Classification result'!U139)),ISNUMBER(SEARCH("&lt; 4",'Classification result'!U139))),"minimal", IF(OR(ISNUMBER(SEARCH("Extensive",'Model output'!P138)),ISNUMBER(SEARCH("Extensive",'Classification result'!U139)),ISNUMBER(SEARCH("&gt;4",'Classification result'!U139)),ISNUMBER(SEARCH("&gt; 4",'Classification result'!U139)),ISNUMBER(SEARCH("4 or more",'Classification result'!U139))),"extensive","")))</f>
        <v/>
      </c>
      <c r="W139" t="str">
        <f>IF(OR('Model output'!R138="",ISNUMBER(SEARCH("Not identified", 'Model output'!R138)),ISNUMBER(SEARCH("Absent",'Model output'!R138)),ISNUMBER(SEARCH("No",'Model output'!R138)),ISNUMBER(SEARCH("Negative",'Model output'!R138)),ISNUMBER(SEARCH("None seen",'Model output'!R138)),ISNUMBER(SEARCH("Free",'Model output'!R138)),ISNUMBER(SEARCH("Cannot be assessed",'Model output'!R138))),"negative","positive")</f>
        <v>negative</v>
      </c>
      <c r="X139" s="15" t="str">
        <f>IF('Model output'!S138="","",'Model output'!S138)</f>
        <v>Present</v>
      </c>
      <c r="Y139" t="str">
        <f>IF(OR('Model output'!S138="",ISNUMBER(SEARCH("Absent",'Model output'!S138)),ISNUMBER(SEARCH("Not identified",'Model output'!S138)),AND(ISNUMBER(SEARCH("No",'Model output'!S138)),NOT(ISNUMBER(SEARCH("carcinoma",'Model output'!S138)))),ISNUMBER(SEARCH("no extension",'Model output'!S138)),ISNUMBER(SEARCH("negative",'Model output'!S138))),"negative",IF(Z139="positive","gETE", "positive"))</f>
        <v>positive</v>
      </c>
      <c r="Z139" t="str">
        <f>IF(OR('Model output'!S138="",ISNUMBER(SEARCH("Absent",'Model output'!S138)),ISNUMBER(SEARCH("Not identified",'Model output'!S138)),ISNUMBER(SEARCH("No",'Model output'!S138)),ISNUMBER(SEARCH("Minimal",'Model output'!S138)),ISNUMBER(SEARCH("negative",'Model output'!S138))),"negative",IF(OR(ISNUMBER(SEARCH("extensive",X139)),ISNUMBER(SEARCH("skeletal muscle",X139)),ISNUMBER(SEARCH("larynx",X139)),ISNUMBER(SEARCH("trachea",X139)),ISNUMBER(SEARCH("esophagus",X139)),ISNUMBER(SEARCH("recurrent laryngeal nerve",X139))),"positive","negative"))</f>
        <v>negative</v>
      </c>
      <c r="AA139" t="str">
        <f>IF('Model output'!T138="","",IF('Model output'!T138="Not mentioned", "No", "Yes"))</f>
        <v/>
      </c>
      <c r="AB139" t="str">
        <f>IF(AA139&lt;&gt;"Yes","",IF(OR('Model output'!U138="",ISNUMBER(SEARCH("Not identified",'Model output'!U138))),"",'Model output'!U138))</f>
        <v/>
      </c>
      <c r="AC139" s="9" t="str">
        <f>IF(OR('Model output'!V138="", AND(ISERROR(SEARCH("Positive",'Model output'!V138)), ISNUMBER(SEARCH("Negative",'Model output'!V138))), ISNUMBER(SEARCH("Uninvolved",'Model output'!V138)), ISNUMBER(SEARCH("Free",'Model output'!V138)), ISNUMBER(SEARCH("1 mm",'Model output'!V138)), ISNUMBER(SEARCH("1.0 mm",'Model output'!V138)), ISNUMBER(SEARCH("0.01 cm",'Model output'!V138)), ISNUMBER(SEARCH("0.1 CM",'Model output'!V138)), ISNUMBER(SEARCH("less than 0.2 mm",'Model output'!V138)), ISNUMBER(SEARCH("less than 0.5 mm",'Model output'!V138)), ISNUMBER(SEARCH("very close",'Model output'!V138)), ISNUMBER(SEARCH("not involved",'Model output'!V138)), ISNUMBER(SEARCH("no involvement",'Model output'!V138)), ISNUMBER(SEARCH("abut",'Model output'!V138)), AND(ISNUMBER(SEARCH("No",'Model output'!V138)),NOT(ISNUMBER(SEARCH("noted",'Model output'!V138))),NOT(ISNUMBER(SEARCH("carcinoma",'Model output'!V138))))), "negative", "positive")</f>
        <v>negative</v>
      </c>
      <c r="AE139" s="30" t="str" cm="1">
        <f t="array" aca="1" ref="AE139" ca="1">IF(OR(AC139="positive",Z139="positive",AND(OR(ISNUMBER(SEARCH("Follicular carcinoma",N139)),ISNUMBER(SEARCH("Follicular thyroid carcinoma",N139))),V139="extensive"),AND(AND(ISNUMBER(J139),J139&gt;0),AND(ISNUMBER(M139),M139&gt;3)),OR(H139="positive",AH139=1)),"high",IF(OR(ISNUMBER(SEARCH("lateral",G139,1)),ISNUMBER(SEARCH("positive",Y139,1)),ISNUMBER(SEARCH("tall",O139,1)),ISNUMBER(SEARCH("hobnail",O139,1)),ISNUMBER(SEARCH("cribriform",O139,1)),ISNUMBER(SEARCH("diffuse",O139,1)),ISNUMBER(SEARCH("columnar",O139,1)),ISNUMBER(SEARCH("solid",O139,1)),ISNUMBER(SEARCH("tall",N139,1)),ISNUMBER(SEARCH("hobnail",N139,1)),ISNUMBER(SEARCH("cribriform",N139,1)),ISNUMBER(SEARCH("diffuse",N139,1)),ISNUMBER(SEARCH("columnar",N139,1)),ISNUMBER(SEARCH("solid",N139,1)),AND(ISNUMBER(SEARCH("papillary",N139,1)),S139="positive"),AND(ISNUMBER(J139),J139&gt;=5,M139=""),AND(AND(ISNUMBER(J139),J139&gt;=5),AND(ISNUMBER(M139),M139&gt;=1)),AND(ISNUMBER(SERACH("papillary",N139)),OR(Y139="positive",Z139="positive"), ISNUMBER(SEARCH("BRAF",AB139)))),"intermediate","low"))</f>
        <v>intermediate</v>
      </c>
      <c r="AF139" s="31" t="str">
        <f t="shared" si="34"/>
        <v>2</v>
      </c>
      <c r="AG139" s="31" t="str">
        <f t="shared" si="35"/>
        <v>1b</v>
      </c>
      <c r="AH139" s="31" t="str">
        <f t="shared" si="37"/>
        <v>0</v>
      </c>
      <c r="AI139" s="36" t="str">
        <f t="shared" si="38"/>
        <v>I</v>
      </c>
      <c r="AJ139" s="30" t="s">
        <v>816</v>
      </c>
      <c r="AK139" s="37" t="s">
        <v>929</v>
      </c>
      <c r="AL139" s="37" t="s">
        <v>926</v>
      </c>
      <c r="AM139" s="37" t="s">
        <v>930</v>
      </c>
      <c r="AN139" s="31" t="s">
        <v>79</v>
      </c>
      <c r="AO139" s="30">
        <f t="shared" ca="1" si="40"/>
        <v>1</v>
      </c>
      <c r="AP139" s="37">
        <f t="shared" si="41"/>
        <v>1</v>
      </c>
      <c r="AQ139" s="37">
        <f t="shared" si="42"/>
        <v>1</v>
      </c>
      <c r="AR139" s="37">
        <f t="shared" si="43"/>
        <v>1</v>
      </c>
      <c r="AS139" s="36">
        <f t="shared" si="39"/>
        <v>1</v>
      </c>
    </row>
    <row r="140" spans="1:45">
      <c r="A140" t="str">
        <f>'Model output'!A139</f>
        <v>TCGA-EL-A3GQ</v>
      </c>
      <c r="B140" s="43">
        <v>72</v>
      </c>
      <c r="C140" s="1" t="str">
        <f>IF(OR(ISNUMBER(SEARCH("0",'Model output'!D139)), ISNUMBER(SEARCH("1",'Model output'!D139)), ISNUMBER(SEARCH("1a",'Model output'!D139)), ISNUMBER(SEARCH("1b",'Model output'!D139)), ISNUMBER(SEARCH("2",'Model output'!D139)), ISNUMBER(SEARCH("3",'Model output'!D139)), ISNUMBER(SEARCH("4a",'Model output'!D139)), ISNUMBER(SEARCH("4b",'Model output'!D139))), IF(ISNUMBER(SEARCH("pT",'Model output'!D139)),IF(OR(ISNUMBER(SEARCH("a",'Model output'!D139)),ISNUMBER(SEARCH("b",'Model output'!D139))),MID(SUBSTITUTE('Model output'!D139," ",""),SEARCH("pT",'Model output'!D139)+2,2),MID(SUBSTITUTE('Model output'!D139," ",""),SEARCH("pT",'Model output'!D139)+2,1)),IF(ISNUMBER(SEARCH("T",'Model output'!D139)),IF(OR(ISNUMBER(SEARCH("a",'Model output'!D139)),ISNUMBER(SEARCH("b",'Model output'!D139))),MID(SUBSTITUTE('Model output'!D139," ",""),SEARCH("T",'Model output'!D139)+1,2),MID(SUBSTITUTE('Model output'!D139," ",""),SEARCH("T",'Model output'!D139)+1,1)),SUBSTITUTE('Model output'!D139," ",""))),"")</f>
        <v>1</v>
      </c>
      <c r="D140" s="1" t="str">
        <f>IF(ISNUMBER(SEARCH("lymph node",'Model output'!E139)),"1", IF(AND('Model output'!E139&lt;&gt;"",ISNUMBER('Model output'!E139),'Model output'!E139&gt;0),"1",IF(OR(ISNUMBER(SEARCH("0",'Model output'!E139)), ISNUMBER(SEARCH("1",'Model output'!E139)), ISNUMBER(SEARCH("1a",'Model output'!E139)), ISNUMBER(SEARCH("1b",'Model output'!E139)), ISNUMBER(SEARCH("X",'Model output'!E139))), IF(ISNUMBER(SEARCH("pN",'Model output'!E139)),IF(OR(ISNUMBER(SEARCH("a",'Model output'!E139)),ISNUMBER(SEARCH("b",'Model output'!E139))),MID(SUBSTITUTE('Model output'!E139," ",""),SEARCH("pN",'Model output'!E139)+2,2),MID(SUBSTITUTE('Model output'!E139," ",""),SEARCH("pN",'Model output'!E139)+2,1)),IF(ISNUMBER(SEARCH("N",'Model output'!E139)),IF(OR(ISNUMBER(SEARCH("a",'Model output'!E139)),ISNUMBER(SEARCH("b",'Model output'!E139))),MID(SUBSTITUTE('Model output'!E139," ",""),SEARCH("N",'Model output'!E139)+1,2),MID(SUBSTITUTE('Model output'!E139," ",""),SEARCH("N",'Model output'!E139)+1,1)),SUBSTITUTE('Model output'!E139," ",""))),"")))</f>
        <v>X</v>
      </c>
      <c r="E140" s="1" t="str">
        <f>IF(OR(ISNUMBER(SEARCH("Not applicable",'Model output'!F139)), ISNUMBER(SEARCH("N/A",'Model output'!F139))),"0",IF(OR(ISNUMBER(SEARCH("0",'Model output'!F139)), ISNUMBER(SEARCH("1",'Model output'!F139)), ISNUMBER(SEARCH("X",'Model output'!F139))), IF(ISNUMBER(SEARCH("pM",'Model output'!F139)),MID(SUBSTITUTE('Model output'!F139," ",""),SEARCH("pM",'Model output'!F139)+2,1),IF(ISNUMBER(SEARCH("M",'Model output'!F139)),MID(SUBSTITUTE('Model output'!F139," ",""),SEARCH("M",'Model output'!F139)+1,1),SUBSTITUTE('Model output'!F139," ",""))),""))</f>
        <v>0</v>
      </c>
      <c r="F140" t="str">
        <f t="shared" si="32"/>
        <v>negative</v>
      </c>
      <c r="G140" t="str">
        <f>IF(OR('Model output'!G139="",AND(ISNUMBER('Model output'!J139),'Model output'!J139&lt;1)),"",IF(OR(ISNUMBER(SEARCH("lateral",'Model output'!G139)),ISNUMBER(SEARCH("cervical",'Model output'!G139)),ISNUMBER(SEARCH("jugular",'Model output'!G139)),ISNUMBER(SEARCH("left neck",'Model output'!G139)),ISNUMBER(SEARCH("left anterior neck",'Model output'!G139)),ISNUMBER(SEARCH("left posterior neck",'Model output'!G139)),ISNUMBER(SEARCH("right neck",'Model output'!G139)),ISNUMBER(SEARCH("right anterior neck",'Model output'!G139)),ISNUMBER(SEARCH("right posterior neck",'Model output'!G139)),AND(ISNUMBER(SEARCH("level",'Model output'!G139)),OR(,ISNUMBER(SEARCH("II",'Model output'!G139)),ISNUMBER(SEARCH("two",'Model output'!G139)),ISNUMBER(SEARCH("2",'Model output'!G139)),ISNUMBER(SEARCH("III",'Model output'!G139)),ISNUMBER(SEARCH("three",'Model output'!G139)),ISNUMBER(SEARCH("3",'Model output'!G139)),ISNUMBER(SEARCH("IV",'Model output'!G139)),ISNUMBER(SEARCH("four",'Model output'!G139)),ISNUMBER(SEARCH("4",'Model output'!G139)),AND(ISNUMBER(SEARCH("V ",'Model output'!G139)),NOT(ISNUMBER(SEARCH("VI",'Model output'!G139)))),ISNUMBER(SEARCH("five",'Model output'!G139)),ISNUMBER(SEARCH("5",'Model output'!G139))))), "lateral", "central"))</f>
        <v/>
      </c>
      <c r="H140" t="str">
        <f>IF('Model output'!H139="","negative", IF('Model output'!H139=" ", "negative", IF(ISNUMBER(SEARCH("lymph node",'Model output'!H139)),"negative","positive")))</f>
        <v>negative</v>
      </c>
      <c r="I140">
        <f>IF('Model output'!I139="","",IF(ISNUMBER('Model output'!I139),'Model output'!I139,1))</f>
        <v>1</v>
      </c>
      <c r="J140">
        <f>IF('Model output'!J139="","",IF(AND(ISNUMBER('Model output'!J139),'Model output'!J139&lt;=I140),'Model output'!J139,IF(ISNUMBER(SEARCH("0/",'Model output'!J139)),0,1)))</f>
        <v>0</v>
      </c>
      <c r="K140" t="str" cm="1">
        <f t="array" ref="K140">IF(COUNT(FIND({0,1,2,3,4,5,6,7,8,9},'Model output'!K139))&gt;0,'Model output'!K139,"")</f>
        <v/>
      </c>
      <c r="L140" s="8" t="str">
        <f t="shared" si="36"/>
        <v/>
      </c>
      <c r="M140" t="str" cm="1">
        <f t="array" ref="M140">IF(L140="","",IF(ISNUMBER(SEARCH("cm",L140)),MAX(VALUE(SUBSTITUTE(_xlfn.FILTERXML("&lt;t&gt;&lt;s&gt;"&amp;SUBSTITUTE(L140,",","&lt;/s&gt;&lt;s&gt;")&amp;"&lt;/s&gt;&lt;/t&gt;","//s"),"cm",""))),MAX(VALUE(SUBSTITUTE(_xlfn.FILTERXML("&lt;t&gt;&lt;s&gt;"&amp;SUBSTITUTE(L140,",","&lt;/s&gt;&lt;s&gt;")&amp;"&lt;/s&gt;&lt;/t&gt;","//s"),"mm","")))/10))</f>
        <v/>
      </c>
      <c r="N140" t="str">
        <f>IF('Model output'!L139="","",'Model output'!L139)</f>
        <v>PAPILLARY</v>
      </c>
      <c r="O140" t="str">
        <f>IF('Model output'!M139="","",'Model output'!M139)</f>
        <v>FOLLICULAR VARIANT</v>
      </c>
      <c r="P140" t="str">
        <f>IF('Model output'!N139="","",'Model output'!N139)</f>
        <v>1.3 cm</v>
      </c>
      <c r="Q140" t="str">
        <f t="shared" si="33"/>
        <v>1.3cm</v>
      </c>
      <c r="R140" cm="1">
        <f t="array" ref="R140">IF(Q140="","",IF(ISNUMBER(SEARCH("cm",Q140)),MAX(VALUE(SUBSTITUTE(_xlfn.FILTERXML("&lt;t&gt;&lt;s&gt;"&amp;SUBSTITUTE(Q140,",","&lt;/s&gt;&lt;s&gt;")&amp;"&lt;/s&gt;&lt;/t&gt;","//s"),"cm",""))),IF(ISNUMBER(SEARCH("mm",Q140)), MAX(VALUE(SUBSTITUTE(_xlfn.FILTERXML("&lt;t&gt;&lt;s&gt;"&amp;SUBSTITUTE(Q140,",","&lt;/s&gt;&lt;s&gt;")&amp;"&lt;/s&gt;&lt;/t&gt;","//s"),"mm","")))/10, MAX(VALUE(_xlfn.FILTERXML("&lt;t&gt;&lt;s&gt;"&amp;SUBSTITUTE(Q140,",","&lt;/s&gt;&lt;s&gt;")&amp;"&lt;/s&gt;&lt;/t&gt;","//s"))))))</f>
        <v>1.3</v>
      </c>
      <c r="S140" t="str">
        <f>IF(OR('Model output'!P139="",ISNUMBER(SEARCH("Not identified", 'Model output'!P139)),ISNUMBER(SEARCH("Absent",'Model output'!P139)),AND(ISNUMBER(SEARCH("No",'Model output'!P139)),NOT(ISNUMBER(SEARCH("diagnostic",'Model output'!P139)))),ISNUMBER(SEARCH("Negative",'Model output'!P139))),"negative","positive")</f>
        <v>negative</v>
      </c>
      <c r="T140">
        <f>IF('Model output'!O139="","",'Model output'!O139)</f>
        <v>1</v>
      </c>
      <c r="U140" t="str">
        <f>IF('Model output'!Q139&lt;&gt;"",'Model output'!Q139,IF('Classification result'!S140="positive",IF(ISNUMBER(SEARCH("single",'Model output'!P139)),1,IF(OR(ISNUMBER(SEARCH("&lt;4",'Model output'!P139)),ISNUMBER(SEARCH("&lt; 4",'Model output'!P139)),ISNUMBER(SEARCH("less than 4",'Model output'!P139))),"&lt;4",IF(OR(ISNUMBER(SEARCH("&gt;4",'Model output'!P139)),ISNUMBER(SEARCH("&gt; 4",'Model output'!P139)),ISNUMBER(SEARCH("4 or more",'Model output'!P139))),"&gt;4",""))),""))</f>
        <v/>
      </c>
      <c r="V140" t="str">
        <f>IF(S140="negative","",IF(OR(ISNUMBER(SEARCH("Focal",'Model output'!P139)),'Classification result'!U140&lt;4,ISNUMBER(SEARCH("Focal",'Classification result'!U140)),ISNUMBER(SEARCH("&lt;4",'Classification result'!U140)),ISNUMBER(SEARCH("&lt; 4",'Classification result'!U140))),"minimal", IF(OR(ISNUMBER(SEARCH("Extensive",'Model output'!P139)),ISNUMBER(SEARCH("Extensive",'Classification result'!U140)),ISNUMBER(SEARCH("&gt;4",'Classification result'!U140)),ISNUMBER(SEARCH("&gt; 4",'Classification result'!U140)),ISNUMBER(SEARCH("4 or more",'Classification result'!U140))),"extensive","")))</f>
        <v/>
      </c>
      <c r="W140" t="str">
        <f>IF(OR('Model output'!R139="",ISNUMBER(SEARCH("Not identified", 'Model output'!R139)),ISNUMBER(SEARCH("Absent",'Model output'!R139)),ISNUMBER(SEARCH("No",'Model output'!R139)),ISNUMBER(SEARCH("Negative",'Model output'!R139)),ISNUMBER(SEARCH("None seen",'Model output'!R139)),ISNUMBER(SEARCH("Free",'Model output'!R139)),ISNUMBER(SEARCH("Cannot be assessed",'Model output'!R139))),"negative","positive")</f>
        <v>negative</v>
      </c>
      <c r="X140" s="15" t="str">
        <f>IF('Model output'!S139="","",'Model output'!S139)</f>
        <v>Absent</v>
      </c>
      <c r="Y140" t="str">
        <f>IF(OR('Model output'!S139="",ISNUMBER(SEARCH("Absent",'Model output'!S139)),ISNUMBER(SEARCH("Not identified",'Model output'!S139)),AND(ISNUMBER(SEARCH("No",'Model output'!S139)),NOT(ISNUMBER(SEARCH("carcinoma",'Model output'!S139)))),ISNUMBER(SEARCH("no extension",'Model output'!S139)),ISNUMBER(SEARCH("negative",'Model output'!S139))),"negative",IF(Z140="positive","gETE", "positive"))</f>
        <v>negative</v>
      </c>
      <c r="Z140" t="str">
        <f>IF(OR('Model output'!S139="",ISNUMBER(SEARCH("Absent",'Model output'!S139)),ISNUMBER(SEARCH("Not identified",'Model output'!S139)),ISNUMBER(SEARCH("No",'Model output'!S139)),ISNUMBER(SEARCH("Minimal",'Model output'!S139)),ISNUMBER(SEARCH("negative",'Model output'!S139))),"negative",IF(OR(ISNUMBER(SEARCH("extensive",X140)),ISNUMBER(SEARCH("skeletal muscle",X140)),ISNUMBER(SEARCH("larynx",X140)),ISNUMBER(SEARCH("trachea",X140)),ISNUMBER(SEARCH("esophagus",X140)),ISNUMBER(SEARCH("recurrent laryngeal nerve",X140))),"positive","negative"))</f>
        <v>negative</v>
      </c>
      <c r="AA140" t="str">
        <f>IF('Model output'!T139="","",IF('Model output'!T139="Not mentioned", "No", "Yes"))</f>
        <v/>
      </c>
      <c r="AB140" t="str">
        <f>IF(AA140&lt;&gt;"Yes","",IF(OR('Model output'!U139="",ISNUMBER(SEARCH("Not identified",'Model output'!U139))),"",'Model output'!U139))</f>
        <v/>
      </c>
      <c r="AC140" s="9" t="str">
        <f>IF(OR('Model output'!V139="", AND(ISERROR(SEARCH("Positive",'Model output'!V139)), ISNUMBER(SEARCH("Negative",'Model output'!V139))), ISNUMBER(SEARCH("Uninvolved",'Model output'!V139)), ISNUMBER(SEARCH("Free",'Model output'!V139)), ISNUMBER(SEARCH("1 mm",'Model output'!V139)), ISNUMBER(SEARCH("1.0 mm",'Model output'!V139)), ISNUMBER(SEARCH("0.01 cm",'Model output'!V139)), ISNUMBER(SEARCH("0.1 CM",'Model output'!V139)), ISNUMBER(SEARCH("less than 0.2 mm",'Model output'!V139)), ISNUMBER(SEARCH("less than 0.5 mm",'Model output'!V139)), ISNUMBER(SEARCH("very close",'Model output'!V139)), ISNUMBER(SEARCH("not involved",'Model output'!V139)), ISNUMBER(SEARCH("no involvement",'Model output'!V139)), ISNUMBER(SEARCH("abut",'Model output'!V139)), AND(ISNUMBER(SEARCH("No",'Model output'!V139)),NOT(ISNUMBER(SEARCH("noted",'Model output'!V139))),NOT(ISNUMBER(SEARCH("carcinoma",'Model output'!V139))))), "negative", "positive")</f>
        <v>negative</v>
      </c>
      <c r="AE140" s="30" t="str" cm="1">
        <f t="array" aca="1" ref="AE140" ca="1">IF(OR(AC140="positive",Z140="positive",AND(OR(ISNUMBER(SEARCH("Follicular carcinoma",N140)),ISNUMBER(SEARCH("Follicular thyroid carcinoma",N140))),V140="extensive"),AND(AND(ISNUMBER(J140),J140&gt;0),AND(ISNUMBER(M140),M140&gt;3)),OR(H140="positive",AH140=1)),"high",IF(OR(ISNUMBER(SEARCH("lateral",G140,1)),ISNUMBER(SEARCH("positive",Y140,1)),ISNUMBER(SEARCH("tall",O140,1)),ISNUMBER(SEARCH("hobnail",O140,1)),ISNUMBER(SEARCH("cribriform",O140,1)),ISNUMBER(SEARCH("diffuse",O140,1)),ISNUMBER(SEARCH("columnar",O140,1)),ISNUMBER(SEARCH("solid",O140,1)),ISNUMBER(SEARCH("tall",N140,1)),ISNUMBER(SEARCH("hobnail",N140,1)),ISNUMBER(SEARCH("cribriform",N140,1)),ISNUMBER(SEARCH("diffuse",N140,1)),ISNUMBER(SEARCH("columnar",N140,1)),ISNUMBER(SEARCH("solid",N140,1)),AND(ISNUMBER(SEARCH("papillary",N140,1)),S140="positive"),AND(ISNUMBER(J140),J140&gt;=5,M140=""),AND(AND(ISNUMBER(J140),J140&gt;=5),AND(ISNUMBER(M140),M140&gt;=1)),AND(ISNUMBER(SERACH("papillary",N140)),OR(Y140="positive",Z140="positive"), ISNUMBER(SEARCH("BRAF",AB140)))),"intermediate","low"))</f>
        <v>low</v>
      </c>
      <c r="AF140" s="31" t="str">
        <f t="shared" si="34"/>
        <v>1b</v>
      </c>
      <c r="AG140" s="31" t="str">
        <f t="shared" si="35"/>
        <v>0</v>
      </c>
      <c r="AH140" s="31" t="str">
        <f t="shared" si="37"/>
        <v>0</v>
      </c>
      <c r="AI140" s="36" t="str">
        <f t="shared" si="38"/>
        <v>I</v>
      </c>
      <c r="AJ140" s="30" t="s">
        <v>815</v>
      </c>
      <c r="AK140" s="37" t="s">
        <v>926</v>
      </c>
      <c r="AL140" s="37" t="s">
        <v>927</v>
      </c>
      <c r="AM140" s="37" t="s">
        <v>930</v>
      </c>
      <c r="AN140" s="31" t="s">
        <v>79</v>
      </c>
      <c r="AO140" s="30">
        <f t="shared" ca="1" si="40"/>
        <v>1</v>
      </c>
      <c r="AP140" s="37">
        <f t="shared" si="41"/>
        <v>1</v>
      </c>
      <c r="AQ140" s="37">
        <f t="shared" si="42"/>
        <v>1</v>
      </c>
      <c r="AR140" s="37">
        <f t="shared" si="43"/>
        <v>1</v>
      </c>
      <c r="AS140" s="36">
        <f t="shared" si="39"/>
        <v>1</v>
      </c>
    </row>
    <row r="141" spans="1:45">
      <c r="A141" t="str">
        <f>'Model output'!A140</f>
        <v>TCGA-EL-A3N2</v>
      </c>
      <c r="B141" s="43">
        <v>24</v>
      </c>
      <c r="C141" s="1" t="str">
        <f>IF(OR(ISNUMBER(SEARCH("0",'Model output'!D140)), ISNUMBER(SEARCH("1",'Model output'!D140)), ISNUMBER(SEARCH("1a",'Model output'!D140)), ISNUMBER(SEARCH("1b",'Model output'!D140)), ISNUMBER(SEARCH("2",'Model output'!D140)), ISNUMBER(SEARCH("3",'Model output'!D140)), ISNUMBER(SEARCH("4a",'Model output'!D140)), ISNUMBER(SEARCH("4b",'Model output'!D140))), IF(ISNUMBER(SEARCH("pT",'Model output'!D140)),IF(OR(ISNUMBER(SEARCH("a",'Model output'!D140)),ISNUMBER(SEARCH("b",'Model output'!D140))),MID(SUBSTITUTE('Model output'!D140," ",""),SEARCH("pT",'Model output'!D140)+2,2),MID(SUBSTITUTE('Model output'!D140," ",""),SEARCH("pT",'Model output'!D140)+2,1)),IF(ISNUMBER(SEARCH("T",'Model output'!D140)),IF(OR(ISNUMBER(SEARCH("a",'Model output'!D140)),ISNUMBER(SEARCH("b",'Model output'!D140))),MID(SUBSTITUTE('Model output'!D140," ",""),SEARCH("T",'Model output'!D140)+1,2),MID(SUBSTITUTE('Model output'!D140," ",""),SEARCH("T",'Model output'!D140)+1,1)),SUBSTITUTE('Model output'!D140," ",""))),"")</f>
        <v>3</v>
      </c>
      <c r="D141" s="1" t="str">
        <f>IF(ISNUMBER(SEARCH("lymph node",'Model output'!E140)),"1", IF(AND('Model output'!E140&lt;&gt;"",ISNUMBER('Model output'!E140),'Model output'!E140&gt;0),"1",IF(OR(ISNUMBER(SEARCH("0",'Model output'!E140)), ISNUMBER(SEARCH("1",'Model output'!E140)), ISNUMBER(SEARCH("1a",'Model output'!E140)), ISNUMBER(SEARCH("1b",'Model output'!E140)), ISNUMBER(SEARCH("X",'Model output'!E140))), IF(ISNUMBER(SEARCH("pN",'Model output'!E140)),IF(OR(ISNUMBER(SEARCH("a",'Model output'!E140)),ISNUMBER(SEARCH("b",'Model output'!E140))),MID(SUBSTITUTE('Model output'!E140," ",""),SEARCH("pN",'Model output'!E140)+2,2),MID(SUBSTITUTE('Model output'!E140," ",""),SEARCH("pN",'Model output'!E140)+2,1)),IF(ISNUMBER(SEARCH("N",'Model output'!E140)),IF(OR(ISNUMBER(SEARCH("a",'Model output'!E140)),ISNUMBER(SEARCH("b",'Model output'!E140))),MID(SUBSTITUTE('Model output'!E140," ",""),SEARCH("N",'Model output'!E140)+1,2),MID(SUBSTITUTE('Model output'!E140," ",""),SEARCH("N",'Model output'!E140)+1,1)),SUBSTITUTE('Model output'!E140," ",""))),"")))</f>
        <v>1</v>
      </c>
      <c r="E141" s="1" t="str">
        <f>IF(OR(ISNUMBER(SEARCH("Not applicable",'Model output'!F140)), ISNUMBER(SEARCH("N/A",'Model output'!F140))),"0",IF(OR(ISNUMBER(SEARCH("0",'Model output'!F140)), ISNUMBER(SEARCH("1",'Model output'!F140)), ISNUMBER(SEARCH("X",'Model output'!F140))), IF(ISNUMBER(SEARCH("pM",'Model output'!F140)),MID(SUBSTITUTE('Model output'!F140," ",""),SEARCH("pM",'Model output'!F140)+2,1),IF(ISNUMBER(SEARCH("M",'Model output'!F140)),MID(SUBSTITUTE('Model output'!F140," ",""),SEARCH("M",'Model output'!F140)+1,1),SUBSTITUTE('Model output'!F140," ",""))),""))</f>
        <v/>
      </c>
      <c r="F141" t="str">
        <f t="shared" si="32"/>
        <v>positive</v>
      </c>
      <c r="G141" t="str">
        <f>IF(OR('Model output'!G140="",AND(ISNUMBER('Model output'!J140),'Model output'!J140&lt;1)),"",IF(OR(ISNUMBER(SEARCH("lateral",'Model output'!G140)),ISNUMBER(SEARCH("cervical",'Model output'!G140)),ISNUMBER(SEARCH("jugular",'Model output'!G140)),ISNUMBER(SEARCH("left neck",'Model output'!G140)),ISNUMBER(SEARCH("left anterior neck",'Model output'!G140)),ISNUMBER(SEARCH("left posterior neck",'Model output'!G140)),ISNUMBER(SEARCH("right neck",'Model output'!G140)),ISNUMBER(SEARCH("right anterior neck",'Model output'!G140)),ISNUMBER(SEARCH("right posterior neck",'Model output'!G140)),AND(ISNUMBER(SEARCH("level",'Model output'!G140)),OR(,ISNUMBER(SEARCH("II",'Model output'!G140)),ISNUMBER(SEARCH("two",'Model output'!G140)),ISNUMBER(SEARCH("2",'Model output'!G140)),ISNUMBER(SEARCH("III",'Model output'!G140)),ISNUMBER(SEARCH("three",'Model output'!G140)),ISNUMBER(SEARCH("3",'Model output'!G140)),ISNUMBER(SEARCH("IV",'Model output'!G140)),ISNUMBER(SEARCH("four",'Model output'!G140)),ISNUMBER(SEARCH("4",'Model output'!G140)),AND(ISNUMBER(SEARCH("V ",'Model output'!G140)),NOT(ISNUMBER(SEARCH("VI",'Model output'!G140)))),ISNUMBER(SEARCH("five",'Model output'!G140)),ISNUMBER(SEARCH("5",'Model output'!G140))))), "lateral", "central"))</f>
        <v>lateral</v>
      </c>
      <c r="H141" t="str">
        <f>IF('Model output'!H140="","negative", IF('Model output'!H140=" ", "negative", IF(ISNUMBER(SEARCH("lymph node",'Model output'!H140)),"negative","positive")))</f>
        <v>negative</v>
      </c>
      <c r="I141">
        <f>IF('Model output'!I140="","",IF(ISNUMBER('Model output'!I140),'Model output'!I140,1))</f>
        <v>20</v>
      </c>
      <c r="J141">
        <f>IF('Model output'!J140="","",IF(AND(ISNUMBER('Model output'!J140),'Model output'!J140&lt;=I141),'Model output'!J140,IF(ISNUMBER(SEARCH("0/",'Model output'!J140)),0,1)))</f>
        <v>5</v>
      </c>
      <c r="K141" t="str" cm="1">
        <f t="array" ref="K141">IF(COUNT(FIND({0,1,2,3,4,5,6,7,8,9},'Model output'!K140))&gt;0,'Model output'!K140,"")</f>
        <v>2.5 cm</v>
      </c>
      <c r="L141" s="8" t="str">
        <f t="shared" si="36"/>
        <v>2.5cm</v>
      </c>
      <c r="M141" cm="1">
        <f t="array" ref="M141">IF(L141="","",IF(ISNUMBER(SEARCH("cm",L141)),MAX(VALUE(SUBSTITUTE(_xlfn.FILTERXML("&lt;t&gt;&lt;s&gt;"&amp;SUBSTITUTE(L141,",","&lt;/s&gt;&lt;s&gt;")&amp;"&lt;/s&gt;&lt;/t&gt;","//s"),"cm",""))),MAX(VALUE(SUBSTITUTE(_xlfn.FILTERXML("&lt;t&gt;&lt;s&gt;"&amp;SUBSTITUTE(L141,",","&lt;/s&gt;&lt;s&gt;")&amp;"&lt;/s&gt;&lt;/t&gt;","//s"),"mm","")))/10))</f>
        <v>2.5</v>
      </c>
      <c r="N141" t="str">
        <f>IF('Model output'!L140="","",'Model output'!L140)</f>
        <v>Papillary</v>
      </c>
      <c r="O141" t="str">
        <f>IF('Model output'!M140="","",'Model output'!M140)</f>
        <v>Conventional</v>
      </c>
      <c r="P141" t="str">
        <f>IF('Model output'!N140="","",'Model output'!N140)</f>
        <v>3.5cm</v>
      </c>
      <c r="Q141" t="str">
        <f t="shared" si="33"/>
        <v>3.5cm</v>
      </c>
      <c r="R141" cm="1">
        <f t="array" ref="R141">IF(Q141="","",IF(ISNUMBER(SEARCH("cm",Q141)),MAX(VALUE(SUBSTITUTE(_xlfn.FILTERXML("&lt;t&gt;&lt;s&gt;"&amp;SUBSTITUTE(Q141,",","&lt;/s&gt;&lt;s&gt;")&amp;"&lt;/s&gt;&lt;/t&gt;","//s"),"cm",""))),IF(ISNUMBER(SEARCH("mm",Q141)), MAX(VALUE(SUBSTITUTE(_xlfn.FILTERXML("&lt;t&gt;&lt;s&gt;"&amp;SUBSTITUTE(Q141,",","&lt;/s&gt;&lt;s&gt;")&amp;"&lt;/s&gt;&lt;/t&gt;","//s"),"mm","")))/10, MAX(VALUE(_xlfn.FILTERXML("&lt;t&gt;&lt;s&gt;"&amp;SUBSTITUTE(Q141,",","&lt;/s&gt;&lt;s&gt;")&amp;"&lt;/s&gt;&lt;/t&gt;","//s"))))))</f>
        <v>3.5</v>
      </c>
      <c r="S141" t="str">
        <f>IF(OR('Model output'!P140="",ISNUMBER(SEARCH("Not identified", 'Model output'!P140)),ISNUMBER(SEARCH("Absent",'Model output'!P140)),AND(ISNUMBER(SEARCH("No",'Model output'!P140)),NOT(ISNUMBER(SEARCH("diagnostic",'Model output'!P140)))),ISNUMBER(SEARCH("Negative",'Model output'!P140))),"negative","positive")</f>
        <v>negative</v>
      </c>
      <c r="T141">
        <f>IF('Model output'!O140="","",'Model output'!O140)</f>
        <v>1</v>
      </c>
      <c r="U141" t="str">
        <f>IF('Model output'!Q140&lt;&gt;"",'Model output'!Q140,IF('Classification result'!S141="positive",IF(ISNUMBER(SEARCH("single",'Model output'!P140)),1,IF(OR(ISNUMBER(SEARCH("&lt;4",'Model output'!P140)),ISNUMBER(SEARCH("&lt; 4",'Model output'!P140)),ISNUMBER(SEARCH("less than 4",'Model output'!P140))),"&lt;4",IF(OR(ISNUMBER(SEARCH("&gt;4",'Model output'!P140)),ISNUMBER(SEARCH("&gt; 4",'Model output'!P140)),ISNUMBER(SEARCH("4 or more",'Model output'!P140))),"&gt;4",""))),""))</f>
        <v/>
      </c>
      <c r="V141" t="str">
        <f>IF(S141="negative","",IF(OR(ISNUMBER(SEARCH("Focal",'Model output'!P140)),'Classification result'!U141&lt;4,ISNUMBER(SEARCH("Focal",'Classification result'!U141)),ISNUMBER(SEARCH("&lt;4",'Classification result'!U141)),ISNUMBER(SEARCH("&lt; 4",'Classification result'!U141))),"minimal", IF(OR(ISNUMBER(SEARCH("Extensive",'Model output'!P140)),ISNUMBER(SEARCH("Extensive",'Classification result'!U141)),ISNUMBER(SEARCH("&gt;4",'Classification result'!U141)),ISNUMBER(SEARCH("&gt; 4",'Classification result'!U141)),ISNUMBER(SEARCH("4 or more",'Classification result'!U141))),"extensive","")))</f>
        <v/>
      </c>
      <c r="W141" t="str">
        <f>IF(OR('Model output'!R140="",ISNUMBER(SEARCH("Not identified", 'Model output'!R140)),ISNUMBER(SEARCH("Absent",'Model output'!R140)),ISNUMBER(SEARCH("No",'Model output'!R140)),ISNUMBER(SEARCH("Negative",'Model output'!R140)),ISNUMBER(SEARCH("None seen",'Model output'!R140)),ISNUMBER(SEARCH("Free",'Model output'!R140)),ISNUMBER(SEARCH("Cannot be assessed",'Model output'!R140))),"negative","positive")</f>
        <v>negative</v>
      </c>
      <c r="X141" s="15" t="str">
        <f>IF('Model output'!S140="","",'Model output'!S140)</f>
        <v>Present</v>
      </c>
      <c r="Y141" t="str">
        <f>IF(OR('Model output'!S140="",ISNUMBER(SEARCH("Absent",'Model output'!S140)),ISNUMBER(SEARCH("Not identified",'Model output'!S140)),AND(ISNUMBER(SEARCH("No",'Model output'!S140)),NOT(ISNUMBER(SEARCH("carcinoma",'Model output'!S140)))),ISNUMBER(SEARCH("no extension",'Model output'!S140)),ISNUMBER(SEARCH("negative",'Model output'!S140))),"negative",IF(Z141="positive","gETE", "positive"))</f>
        <v>positive</v>
      </c>
      <c r="Z141" t="str">
        <f>IF(OR('Model output'!S140="",ISNUMBER(SEARCH("Absent",'Model output'!S140)),ISNUMBER(SEARCH("Not identified",'Model output'!S140)),ISNUMBER(SEARCH("No",'Model output'!S140)),ISNUMBER(SEARCH("Minimal",'Model output'!S140)),ISNUMBER(SEARCH("negative",'Model output'!S140))),"negative",IF(OR(ISNUMBER(SEARCH("extensive",X141)),ISNUMBER(SEARCH("skeletal muscle",X141)),ISNUMBER(SEARCH("larynx",X141)),ISNUMBER(SEARCH("trachea",X141)),ISNUMBER(SEARCH("esophagus",X141)),ISNUMBER(SEARCH("recurrent laryngeal nerve",X141))),"positive","negative"))</f>
        <v>negative</v>
      </c>
      <c r="AA141" t="str">
        <f>IF('Model output'!T140="","",IF('Model output'!T140="Not mentioned", "No", "Yes"))</f>
        <v/>
      </c>
      <c r="AB141" t="str">
        <f>IF(AA141&lt;&gt;"Yes","",IF(OR('Model output'!U140="",ISNUMBER(SEARCH("Not identified",'Model output'!U140))),"",'Model output'!U140))</f>
        <v/>
      </c>
      <c r="AC141" s="9" t="str">
        <f>IF(OR('Model output'!V140="", AND(ISERROR(SEARCH("Positive",'Model output'!V140)), ISNUMBER(SEARCH("Negative",'Model output'!V140))), ISNUMBER(SEARCH("Uninvolved",'Model output'!V140)), ISNUMBER(SEARCH("Free",'Model output'!V140)), ISNUMBER(SEARCH("1 mm",'Model output'!V140)), ISNUMBER(SEARCH("1.0 mm",'Model output'!V140)), ISNUMBER(SEARCH("0.01 cm",'Model output'!V140)), ISNUMBER(SEARCH("0.1 CM",'Model output'!V140)), ISNUMBER(SEARCH("less than 0.2 mm",'Model output'!V140)), ISNUMBER(SEARCH("less than 0.5 mm",'Model output'!V140)), ISNUMBER(SEARCH("very close",'Model output'!V140)), ISNUMBER(SEARCH("not involved",'Model output'!V140)), ISNUMBER(SEARCH("no involvement",'Model output'!V140)), ISNUMBER(SEARCH("abut",'Model output'!V140)), AND(ISNUMBER(SEARCH("No",'Model output'!V140)),NOT(ISNUMBER(SEARCH("noted",'Model output'!V140))),NOT(ISNUMBER(SEARCH("carcinoma",'Model output'!V140))))), "negative", "positive")</f>
        <v>negative</v>
      </c>
      <c r="AE141" s="30" t="str" cm="1">
        <f t="array" aca="1" ref="AE141" ca="1">IF(OR(AC141="positive",Z141="positive",AND(OR(ISNUMBER(SEARCH("Follicular carcinoma",N141)),ISNUMBER(SEARCH("Follicular thyroid carcinoma",N141))),V141="extensive"),AND(AND(ISNUMBER(J141),J141&gt;0),AND(ISNUMBER(M141),M141&gt;3)),OR(H141="positive",AH141=1)),"high",IF(OR(ISNUMBER(SEARCH("lateral",G141,1)),ISNUMBER(SEARCH("positive",Y141,1)),ISNUMBER(SEARCH("tall",O141,1)),ISNUMBER(SEARCH("hobnail",O141,1)),ISNUMBER(SEARCH("cribriform",O141,1)),ISNUMBER(SEARCH("diffuse",O141,1)),ISNUMBER(SEARCH("columnar",O141,1)),ISNUMBER(SEARCH("solid",O141,1)),ISNUMBER(SEARCH("tall",N141,1)),ISNUMBER(SEARCH("hobnail",N141,1)),ISNUMBER(SEARCH("cribriform",N141,1)),ISNUMBER(SEARCH("diffuse",N141,1)),ISNUMBER(SEARCH("columnar",N141,1)),ISNUMBER(SEARCH("solid",N141,1)),AND(ISNUMBER(SEARCH("papillary",N141,1)),S141="positive"),AND(ISNUMBER(J141),J141&gt;=5,M141=""),AND(AND(ISNUMBER(J141),J141&gt;=5),AND(ISNUMBER(M141),M141&gt;=1)),AND(ISNUMBER(SERACH("papillary",N141)),OR(Y141="positive",Z141="positive"), ISNUMBER(SEARCH("BRAF",AB141)))),"intermediate","low"))</f>
        <v>intermediate</v>
      </c>
      <c r="AF141" s="31" t="str">
        <f t="shared" si="34"/>
        <v>2</v>
      </c>
      <c r="AG141" s="31" t="str">
        <f t="shared" si="35"/>
        <v>1b</v>
      </c>
      <c r="AH141" s="31" t="str">
        <f t="shared" si="37"/>
        <v>0</v>
      </c>
      <c r="AI141" s="36" t="str">
        <f t="shared" si="38"/>
        <v>I</v>
      </c>
      <c r="AJ141" s="30" t="s">
        <v>814</v>
      </c>
      <c r="AK141" s="37" t="s">
        <v>933</v>
      </c>
      <c r="AL141" s="37" t="s">
        <v>926</v>
      </c>
      <c r="AM141" s="37" t="s">
        <v>930</v>
      </c>
      <c r="AN141" s="31" t="s">
        <v>79</v>
      </c>
      <c r="AO141" s="30">
        <f t="shared" ca="1" si="40"/>
        <v>0</v>
      </c>
      <c r="AP141" s="37">
        <f t="shared" si="41"/>
        <v>0</v>
      </c>
      <c r="AQ141" s="37">
        <f t="shared" si="42"/>
        <v>1</v>
      </c>
      <c r="AR141" s="37">
        <f t="shared" si="43"/>
        <v>1</v>
      </c>
      <c r="AS141" s="36">
        <f t="shared" si="39"/>
        <v>1</v>
      </c>
    </row>
    <row r="142" spans="1:45">
      <c r="A142" t="str">
        <f>'Model output'!A141</f>
        <v>TCGA-EL-A4K0</v>
      </c>
      <c r="B142" s="43">
        <v>54</v>
      </c>
      <c r="C142" s="1" t="str">
        <f>IF(OR(ISNUMBER(SEARCH("0",'Model output'!D141)), ISNUMBER(SEARCH("1",'Model output'!D141)), ISNUMBER(SEARCH("1a",'Model output'!D141)), ISNUMBER(SEARCH("1b",'Model output'!D141)), ISNUMBER(SEARCH("2",'Model output'!D141)), ISNUMBER(SEARCH("3",'Model output'!D141)), ISNUMBER(SEARCH("4a",'Model output'!D141)), ISNUMBER(SEARCH("4b",'Model output'!D141))), IF(ISNUMBER(SEARCH("pT",'Model output'!D141)),IF(OR(ISNUMBER(SEARCH("a",'Model output'!D141)),ISNUMBER(SEARCH("b",'Model output'!D141))),MID(SUBSTITUTE('Model output'!D141," ",""),SEARCH("pT",'Model output'!D141)+2,2),MID(SUBSTITUTE('Model output'!D141," ",""),SEARCH("pT",'Model output'!D141)+2,1)),IF(ISNUMBER(SEARCH("T",'Model output'!D141)),IF(OR(ISNUMBER(SEARCH("a",'Model output'!D141)),ISNUMBER(SEARCH("b",'Model output'!D141))),MID(SUBSTITUTE('Model output'!D141," ",""),SEARCH("T",'Model output'!D141)+1,2),MID(SUBSTITUTE('Model output'!D141," ",""),SEARCH("T",'Model output'!D141)+1,1)),SUBSTITUTE('Model output'!D141," ",""))),"")</f>
        <v>1</v>
      </c>
      <c r="D142" s="1" t="str">
        <f>IF(ISNUMBER(SEARCH("lymph node",'Model output'!E141)),"1", IF(AND('Model output'!E141&lt;&gt;"",ISNUMBER('Model output'!E141),'Model output'!E141&gt;0),"1",IF(OR(ISNUMBER(SEARCH("0",'Model output'!E141)), ISNUMBER(SEARCH("1",'Model output'!E141)), ISNUMBER(SEARCH("1a",'Model output'!E141)), ISNUMBER(SEARCH("1b",'Model output'!E141)), ISNUMBER(SEARCH("X",'Model output'!E141))), IF(ISNUMBER(SEARCH("pN",'Model output'!E141)),IF(OR(ISNUMBER(SEARCH("a",'Model output'!E141)),ISNUMBER(SEARCH("b",'Model output'!E141))),MID(SUBSTITUTE('Model output'!E141," ",""),SEARCH("pN",'Model output'!E141)+2,2),MID(SUBSTITUTE('Model output'!E141," ",""),SEARCH("pN",'Model output'!E141)+2,1)),IF(ISNUMBER(SEARCH("N",'Model output'!E141)),IF(OR(ISNUMBER(SEARCH("a",'Model output'!E141)),ISNUMBER(SEARCH("b",'Model output'!E141))),MID(SUBSTITUTE('Model output'!E141," ",""),SEARCH("N",'Model output'!E141)+1,2),MID(SUBSTITUTE('Model output'!E141," ",""),SEARCH("N",'Model output'!E141)+1,1)),SUBSTITUTE('Model output'!E141," ",""))),"")))</f>
        <v>0</v>
      </c>
      <c r="E142" s="1" t="str">
        <f>IF(OR(ISNUMBER(SEARCH("Not applicable",'Model output'!F141)), ISNUMBER(SEARCH("N/A",'Model output'!F141))),"0",IF(OR(ISNUMBER(SEARCH("0",'Model output'!F141)), ISNUMBER(SEARCH("1",'Model output'!F141)), ISNUMBER(SEARCH("X",'Model output'!F141))), IF(ISNUMBER(SEARCH("pM",'Model output'!F141)),MID(SUBSTITUTE('Model output'!F141," ",""),SEARCH("pM",'Model output'!F141)+2,1),IF(ISNUMBER(SEARCH("M",'Model output'!F141)),MID(SUBSTITUTE('Model output'!F141," ",""),SEARCH("M",'Model output'!F141)+1,1),SUBSTITUTE('Model output'!F141," ",""))),""))</f>
        <v/>
      </c>
      <c r="F142" t="str">
        <f t="shared" si="32"/>
        <v>negative</v>
      </c>
      <c r="G142" t="str">
        <f>IF(OR('Model output'!G141="",AND(ISNUMBER('Model output'!J141),'Model output'!J141&lt;1)),"",IF(OR(ISNUMBER(SEARCH("lateral",'Model output'!G141)),ISNUMBER(SEARCH("cervical",'Model output'!G141)),ISNUMBER(SEARCH("jugular",'Model output'!G141)),ISNUMBER(SEARCH("left neck",'Model output'!G141)),ISNUMBER(SEARCH("left anterior neck",'Model output'!G141)),ISNUMBER(SEARCH("left posterior neck",'Model output'!G141)),ISNUMBER(SEARCH("right neck",'Model output'!G141)),ISNUMBER(SEARCH("right anterior neck",'Model output'!G141)),ISNUMBER(SEARCH("right posterior neck",'Model output'!G141)),AND(ISNUMBER(SEARCH("level",'Model output'!G141)),OR(,ISNUMBER(SEARCH("II",'Model output'!G141)),ISNUMBER(SEARCH("two",'Model output'!G141)),ISNUMBER(SEARCH("2",'Model output'!G141)),ISNUMBER(SEARCH("III",'Model output'!G141)),ISNUMBER(SEARCH("three",'Model output'!G141)),ISNUMBER(SEARCH("3",'Model output'!G141)),ISNUMBER(SEARCH("IV",'Model output'!G141)),ISNUMBER(SEARCH("four",'Model output'!G141)),ISNUMBER(SEARCH("4",'Model output'!G141)),AND(ISNUMBER(SEARCH("V ",'Model output'!G141)),NOT(ISNUMBER(SEARCH("VI",'Model output'!G141)))),ISNUMBER(SEARCH("five",'Model output'!G141)),ISNUMBER(SEARCH("5",'Model output'!G141))))), "lateral", "central"))</f>
        <v/>
      </c>
      <c r="H142" t="str">
        <f>IF('Model output'!H141="","negative", IF('Model output'!H141=" ", "negative", IF(ISNUMBER(SEARCH("lymph node",'Model output'!H141)),"negative","positive")))</f>
        <v>negative</v>
      </c>
      <c r="I142">
        <f>IF('Model output'!I141="","",IF(ISNUMBER('Model output'!I141),'Model output'!I141,1))</f>
        <v>1</v>
      </c>
      <c r="J142">
        <f>IF('Model output'!J141="","",IF(AND(ISNUMBER('Model output'!J141),'Model output'!J141&lt;=I142),'Model output'!J141,IF(ISNUMBER(SEARCH("0/",'Model output'!J141)),0,1)))</f>
        <v>0</v>
      </c>
      <c r="K142" t="str" cm="1">
        <f t="array" ref="K142">IF(COUNT(FIND({0,1,2,3,4,5,6,7,8,9},'Model output'!K141))&gt;0,'Model output'!K141,"")</f>
        <v/>
      </c>
      <c r="L142" s="8" t="str">
        <f t="shared" si="36"/>
        <v/>
      </c>
      <c r="M142" t="str" cm="1">
        <f t="array" ref="M142">IF(L142="","",IF(ISNUMBER(SEARCH("cm",L142)),MAX(VALUE(SUBSTITUTE(_xlfn.FILTERXML("&lt;t&gt;&lt;s&gt;"&amp;SUBSTITUTE(L142,",","&lt;/s&gt;&lt;s&gt;")&amp;"&lt;/s&gt;&lt;/t&gt;","//s"),"cm",""))),MAX(VALUE(SUBSTITUTE(_xlfn.FILTERXML("&lt;t&gt;&lt;s&gt;"&amp;SUBSTITUTE(L142,",","&lt;/s&gt;&lt;s&gt;")&amp;"&lt;/s&gt;&lt;/t&gt;","//s"),"mm","")))/10))</f>
        <v/>
      </c>
      <c r="N142" t="str">
        <f>IF('Model output'!L141="","",'Model output'!L141)</f>
        <v>PAPILLARY</v>
      </c>
      <c r="O142" t="str">
        <f>IF('Model output'!M141="","",'Model output'!M141)</f>
        <v>CONVENTIONAL TYPE</v>
      </c>
      <c r="P142" t="str">
        <f>IF('Model output'!N141="","",'Model output'!N141)</f>
        <v>1.1 cm</v>
      </c>
      <c r="Q142" t="str">
        <f t="shared" si="33"/>
        <v>1.1cm</v>
      </c>
      <c r="R142" cm="1">
        <f t="array" ref="R142">IF(Q142="","",IF(ISNUMBER(SEARCH("cm",Q142)),MAX(VALUE(SUBSTITUTE(_xlfn.FILTERXML("&lt;t&gt;&lt;s&gt;"&amp;SUBSTITUTE(Q142,",","&lt;/s&gt;&lt;s&gt;")&amp;"&lt;/s&gt;&lt;/t&gt;","//s"),"cm",""))),IF(ISNUMBER(SEARCH("mm",Q142)), MAX(VALUE(SUBSTITUTE(_xlfn.FILTERXML("&lt;t&gt;&lt;s&gt;"&amp;SUBSTITUTE(Q142,",","&lt;/s&gt;&lt;s&gt;")&amp;"&lt;/s&gt;&lt;/t&gt;","//s"),"mm","")))/10, MAX(VALUE(_xlfn.FILTERXML("&lt;t&gt;&lt;s&gt;"&amp;SUBSTITUTE(Q142,",","&lt;/s&gt;&lt;s&gt;")&amp;"&lt;/s&gt;&lt;/t&gt;","//s"))))))</f>
        <v>1.1000000000000001</v>
      </c>
      <c r="S142" t="str">
        <f>IF(OR('Model output'!P141="",ISNUMBER(SEARCH("Not identified", 'Model output'!P141)),ISNUMBER(SEARCH("Absent",'Model output'!P141)),AND(ISNUMBER(SEARCH("No",'Model output'!P141)),NOT(ISNUMBER(SEARCH("diagnostic",'Model output'!P141)))),ISNUMBER(SEARCH("Negative",'Model output'!P141))),"negative","positive")</f>
        <v>negative</v>
      </c>
      <c r="T142">
        <f>IF('Model output'!O141="","",'Model output'!O141)</f>
        <v>3</v>
      </c>
      <c r="U142" t="str">
        <f>IF('Model output'!Q141&lt;&gt;"",'Model output'!Q141,IF('Classification result'!S142="positive",IF(ISNUMBER(SEARCH("single",'Model output'!P141)),1,IF(OR(ISNUMBER(SEARCH("&lt;4",'Model output'!P141)),ISNUMBER(SEARCH("&lt; 4",'Model output'!P141)),ISNUMBER(SEARCH("less than 4",'Model output'!P141))),"&lt;4",IF(OR(ISNUMBER(SEARCH("&gt;4",'Model output'!P141)),ISNUMBER(SEARCH("&gt; 4",'Model output'!P141)),ISNUMBER(SEARCH("4 or more",'Model output'!P141))),"&gt;4",""))),""))</f>
        <v/>
      </c>
      <c r="V142" t="str">
        <f>IF(S142="negative","",IF(OR(ISNUMBER(SEARCH("Focal",'Model output'!P141)),'Classification result'!U142&lt;4,ISNUMBER(SEARCH("Focal",'Classification result'!U142)),ISNUMBER(SEARCH("&lt;4",'Classification result'!U142)),ISNUMBER(SEARCH("&lt; 4",'Classification result'!U142))),"minimal", IF(OR(ISNUMBER(SEARCH("Extensive",'Model output'!P141)),ISNUMBER(SEARCH("Extensive",'Classification result'!U142)),ISNUMBER(SEARCH("&gt;4",'Classification result'!U142)),ISNUMBER(SEARCH("&gt; 4",'Classification result'!U142)),ISNUMBER(SEARCH("4 or more",'Classification result'!U142))),"extensive","")))</f>
        <v/>
      </c>
      <c r="W142" t="str">
        <f>IF(OR('Model output'!R141="",ISNUMBER(SEARCH("Not identified", 'Model output'!R141)),ISNUMBER(SEARCH("Absent",'Model output'!R141)),ISNUMBER(SEARCH("No",'Model output'!R141)),ISNUMBER(SEARCH("Negative",'Model output'!R141)),ISNUMBER(SEARCH("None seen",'Model output'!R141)),ISNUMBER(SEARCH("Free",'Model output'!R141)),ISNUMBER(SEARCH("Cannot be assessed",'Model output'!R141))),"negative","positive")</f>
        <v>negative</v>
      </c>
      <c r="X142" s="15" t="str">
        <f>IF('Model output'!S141="","",'Model output'!S141)</f>
        <v>Absent</v>
      </c>
      <c r="Y142" t="str">
        <f>IF(OR('Model output'!S141="",ISNUMBER(SEARCH("Absent",'Model output'!S141)),ISNUMBER(SEARCH("Not identified",'Model output'!S141)),AND(ISNUMBER(SEARCH("No",'Model output'!S141)),NOT(ISNUMBER(SEARCH("carcinoma",'Model output'!S141)))),ISNUMBER(SEARCH("no extension",'Model output'!S141)),ISNUMBER(SEARCH("negative",'Model output'!S141))),"negative",IF(Z142="positive","gETE", "positive"))</f>
        <v>negative</v>
      </c>
      <c r="Z142" t="str">
        <f>IF(OR('Model output'!S141="",ISNUMBER(SEARCH("Absent",'Model output'!S141)),ISNUMBER(SEARCH("Not identified",'Model output'!S141)),ISNUMBER(SEARCH("No",'Model output'!S141)),ISNUMBER(SEARCH("Minimal",'Model output'!S141)),ISNUMBER(SEARCH("negative",'Model output'!S141))),"negative",IF(OR(ISNUMBER(SEARCH("extensive",X142)),ISNUMBER(SEARCH("skeletal muscle",X142)),ISNUMBER(SEARCH("larynx",X142)),ISNUMBER(SEARCH("trachea",X142)),ISNUMBER(SEARCH("esophagus",X142)),ISNUMBER(SEARCH("recurrent laryngeal nerve",X142))),"positive","negative"))</f>
        <v>negative</v>
      </c>
      <c r="AA142" t="str">
        <f>IF('Model output'!T141="","",IF('Model output'!T141="Not mentioned", "No", "Yes"))</f>
        <v/>
      </c>
      <c r="AB142" t="str">
        <f>IF(AA142&lt;&gt;"Yes","",IF(OR('Model output'!U141="",ISNUMBER(SEARCH("Not identified",'Model output'!U141))),"",'Model output'!U141))</f>
        <v/>
      </c>
      <c r="AC142" s="9" t="str">
        <f>IF(OR('Model output'!V141="", AND(ISERROR(SEARCH("Positive",'Model output'!V141)), ISNUMBER(SEARCH("Negative",'Model output'!V141))), ISNUMBER(SEARCH("Uninvolved",'Model output'!V141)), ISNUMBER(SEARCH("Free",'Model output'!V141)), ISNUMBER(SEARCH("1 mm",'Model output'!V141)), ISNUMBER(SEARCH("1.0 mm",'Model output'!V141)), ISNUMBER(SEARCH("0.01 cm",'Model output'!V141)), ISNUMBER(SEARCH("0.1 CM",'Model output'!V141)), ISNUMBER(SEARCH("less than 0.2 mm",'Model output'!V141)), ISNUMBER(SEARCH("less than 0.5 mm",'Model output'!V141)), ISNUMBER(SEARCH("very close",'Model output'!V141)), ISNUMBER(SEARCH("not involved",'Model output'!V141)), ISNUMBER(SEARCH("no involvement",'Model output'!V141)), ISNUMBER(SEARCH("abut",'Model output'!V141)), AND(ISNUMBER(SEARCH("No",'Model output'!V141)),NOT(ISNUMBER(SEARCH("noted",'Model output'!V141))),NOT(ISNUMBER(SEARCH("carcinoma",'Model output'!V141))))), "negative", "positive")</f>
        <v>negative</v>
      </c>
      <c r="AE142" s="30" t="str" cm="1">
        <f t="array" aca="1" ref="AE142" ca="1">IF(OR(AC142="positive",Z142="positive",AND(OR(ISNUMBER(SEARCH("Follicular carcinoma",N142)),ISNUMBER(SEARCH("Follicular thyroid carcinoma",N142))),V142="extensive"),AND(AND(ISNUMBER(J142),J142&gt;0),AND(ISNUMBER(M142),M142&gt;3)),OR(H142="positive",AH142=1)),"high",IF(OR(ISNUMBER(SEARCH("lateral",G142,1)),ISNUMBER(SEARCH("positive",Y142,1)),ISNUMBER(SEARCH("tall",O142,1)),ISNUMBER(SEARCH("hobnail",O142,1)),ISNUMBER(SEARCH("cribriform",O142,1)),ISNUMBER(SEARCH("diffuse",O142,1)),ISNUMBER(SEARCH("columnar",O142,1)),ISNUMBER(SEARCH("solid",O142,1)),ISNUMBER(SEARCH("tall",N142,1)),ISNUMBER(SEARCH("hobnail",N142,1)),ISNUMBER(SEARCH("cribriform",N142,1)),ISNUMBER(SEARCH("diffuse",N142,1)),ISNUMBER(SEARCH("columnar",N142,1)),ISNUMBER(SEARCH("solid",N142,1)),AND(ISNUMBER(SEARCH("papillary",N142,1)),S142="positive"),AND(ISNUMBER(J142),J142&gt;=5,M142=""),AND(AND(ISNUMBER(J142),J142&gt;=5),AND(ISNUMBER(M142),M142&gt;=1)),AND(ISNUMBER(SERACH("papillary",N142)),OR(Y142="positive",Z142="positive"), ISNUMBER(SEARCH("BRAF",AB142)))),"intermediate","low"))</f>
        <v>low</v>
      </c>
      <c r="AF142" s="31" t="str">
        <f t="shared" si="34"/>
        <v>1b</v>
      </c>
      <c r="AG142" s="31" t="str">
        <f t="shared" si="35"/>
        <v>0</v>
      </c>
      <c r="AH142" s="31" t="str">
        <f t="shared" si="37"/>
        <v>0</v>
      </c>
      <c r="AI142" s="36" t="str">
        <f t="shared" si="38"/>
        <v>I</v>
      </c>
      <c r="AJ142" s="30" t="s">
        <v>815</v>
      </c>
      <c r="AK142" s="37" t="s">
        <v>926</v>
      </c>
      <c r="AL142" s="37" t="s">
        <v>927</v>
      </c>
      <c r="AM142" s="37" t="s">
        <v>930</v>
      </c>
      <c r="AN142" s="31" t="s">
        <v>79</v>
      </c>
      <c r="AO142" s="30">
        <f t="shared" ca="1" si="40"/>
        <v>1</v>
      </c>
      <c r="AP142" s="37">
        <f t="shared" si="41"/>
        <v>1</v>
      </c>
      <c r="AQ142" s="37">
        <f t="shared" si="42"/>
        <v>1</v>
      </c>
      <c r="AR142" s="37">
        <f t="shared" si="43"/>
        <v>1</v>
      </c>
      <c r="AS142" s="36">
        <f t="shared" si="39"/>
        <v>1</v>
      </c>
    </row>
    <row r="143" spans="1:45">
      <c r="A143" t="str">
        <f>'Model output'!A142</f>
        <v>TCGA-EL-A4K1</v>
      </c>
      <c r="B143" s="43">
        <v>68</v>
      </c>
      <c r="C143" s="1" t="str">
        <f>IF(OR(ISNUMBER(SEARCH("0",'Model output'!D142)), ISNUMBER(SEARCH("1",'Model output'!D142)), ISNUMBER(SEARCH("1a",'Model output'!D142)), ISNUMBER(SEARCH("1b",'Model output'!D142)), ISNUMBER(SEARCH("2",'Model output'!D142)), ISNUMBER(SEARCH("3",'Model output'!D142)), ISNUMBER(SEARCH("4a",'Model output'!D142)), ISNUMBER(SEARCH("4b",'Model output'!D142))), IF(ISNUMBER(SEARCH("pT",'Model output'!D142)),IF(OR(ISNUMBER(SEARCH("a",'Model output'!D142)),ISNUMBER(SEARCH("b",'Model output'!D142))),MID(SUBSTITUTE('Model output'!D142," ",""),SEARCH("pT",'Model output'!D142)+2,2),MID(SUBSTITUTE('Model output'!D142," ",""),SEARCH("pT",'Model output'!D142)+2,1)),IF(ISNUMBER(SEARCH("T",'Model output'!D142)),IF(OR(ISNUMBER(SEARCH("a",'Model output'!D142)),ISNUMBER(SEARCH("b",'Model output'!D142))),MID(SUBSTITUTE('Model output'!D142," ",""),SEARCH("T",'Model output'!D142)+1,2),MID(SUBSTITUTE('Model output'!D142," ",""),SEARCH("T",'Model output'!D142)+1,1)),SUBSTITUTE('Model output'!D142," ",""))),"")</f>
        <v>2</v>
      </c>
      <c r="D143" s="1" t="str">
        <f>IF(ISNUMBER(SEARCH("lymph node",'Model output'!E142)),"1", IF(AND('Model output'!E142&lt;&gt;"",ISNUMBER('Model output'!E142),'Model output'!E142&gt;0),"1",IF(OR(ISNUMBER(SEARCH("0",'Model output'!E142)), ISNUMBER(SEARCH("1",'Model output'!E142)), ISNUMBER(SEARCH("1a",'Model output'!E142)), ISNUMBER(SEARCH("1b",'Model output'!E142)), ISNUMBER(SEARCH("X",'Model output'!E142))), IF(ISNUMBER(SEARCH("pN",'Model output'!E142)),IF(OR(ISNUMBER(SEARCH("a",'Model output'!E142)),ISNUMBER(SEARCH("b",'Model output'!E142))),MID(SUBSTITUTE('Model output'!E142," ",""),SEARCH("pN",'Model output'!E142)+2,2),MID(SUBSTITUTE('Model output'!E142," ",""),SEARCH("pN",'Model output'!E142)+2,1)),IF(ISNUMBER(SEARCH("N",'Model output'!E142)),IF(OR(ISNUMBER(SEARCH("a",'Model output'!E142)),ISNUMBER(SEARCH("b",'Model output'!E142))),MID(SUBSTITUTE('Model output'!E142," ",""),SEARCH("N",'Model output'!E142)+1,2),MID(SUBSTITUTE('Model output'!E142," ",""),SEARCH("N",'Model output'!E142)+1,1)),SUBSTITUTE('Model output'!E142," ",""))),"")))</f>
        <v>1a</v>
      </c>
      <c r="E143" s="1" t="str">
        <f>IF(OR(ISNUMBER(SEARCH("Not applicable",'Model output'!F142)), ISNUMBER(SEARCH("N/A",'Model output'!F142))),"0",IF(OR(ISNUMBER(SEARCH("0",'Model output'!F142)), ISNUMBER(SEARCH("1",'Model output'!F142)), ISNUMBER(SEARCH("X",'Model output'!F142))), IF(ISNUMBER(SEARCH("pM",'Model output'!F142)),MID(SUBSTITUTE('Model output'!F142," ",""),SEARCH("pM",'Model output'!F142)+2,1),IF(ISNUMBER(SEARCH("M",'Model output'!F142)),MID(SUBSTITUTE('Model output'!F142," ",""),SEARCH("M",'Model output'!F142)+1,1),SUBSTITUTE('Model output'!F142," ",""))),""))</f>
        <v/>
      </c>
      <c r="F143" t="str">
        <f t="shared" si="32"/>
        <v>positive</v>
      </c>
      <c r="G143" t="str">
        <f>IF(OR('Model output'!G142="",AND(ISNUMBER('Model output'!J142),'Model output'!J142&lt;1)),"",IF(OR(ISNUMBER(SEARCH("lateral",'Model output'!G142)),ISNUMBER(SEARCH("cervical",'Model output'!G142)),ISNUMBER(SEARCH("jugular",'Model output'!G142)),ISNUMBER(SEARCH("left neck",'Model output'!G142)),ISNUMBER(SEARCH("left anterior neck",'Model output'!G142)),ISNUMBER(SEARCH("left posterior neck",'Model output'!G142)),ISNUMBER(SEARCH("right neck",'Model output'!G142)),ISNUMBER(SEARCH("right anterior neck",'Model output'!G142)),ISNUMBER(SEARCH("right posterior neck",'Model output'!G142)),AND(ISNUMBER(SEARCH("level",'Model output'!G142)),OR(,ISNUMBER(SEARCH("II",'Model output'!G142)),ISNUMBER(SEARCH("two",'Model output'!G142)),ISNUMBER(SEARCH("2",'Model output'!G142)),ISNUMBER(SEARCH("III",'Model output'!G142)),ISNUMBER(SEARCH("three",'Model output'!G142)),ISNUMBER(SEARCH("3",'Model output'!G142)),ISNUMBER(SEARCH("IV",'Model output'!G142)),ISNUMBER(SEARCH("four",'Model output'!G142)),ISNUMBER(SEARCH("4",'Model output'!G142)),AND(ISNUMBER(SEARCH("V ",'Model output'!G142)),NOT(ISNUMBER(SEARCH("VI",'Model output'!G142)))),ISNUMBER(SEARCH("five",'Model output'!G142)),ISNUMBER(SEARCH("5",'Model output'!G142))))), "lateral", "central"))</f>
        <v>central</v>
      </c>
      <c r="H143" t="str">
        <f>IF('Model output'!H142="","negative", IF('Model output'!H142=" ", "negative", IF(ISNUMBER(SEARCH("lymph node",'Model output'!H142)),"negative","positive")))</f>
        <v>negative</v>
      </c>
      <c r="I143">
        <f>IF('Model output'!I142="","",IF(ISNUMBER('Model output'!I142),'Model output'!I142,1))</f>
        <v>5</v>
      </c>
      <c r="J143">
        <f>IF('Model output'!J142="","",IF(AND(ISNUMBER('Model output'!J142),'Model output'!J142&lt;=I143),'Model output'!J142,IF(ISNUMBER(SEARCH("0/",'Model output'!J142)),0,1)))</f>
        <v>3</v>
      </c>
      <c r="K143" t="str" cm="1">
        <f t="array" ref="K143">IF(COUNT(FIND({0,1,2,3,4,5,6,7,8,9},'Model output'!K142))&gt;0,'Model output'!K142,"")</f>
        <v>0.4 cm</v>
      </c>
      <c r="L143" s="8" t="str">
        <f t="shared" si="36"/>
        <v>0.4cm</v>
      </c>
      <c r="M143" cm="1">
        <f t="array" ref="M143">IF(L143="","",IF(ISNUMBER(SEARCH("cm",L143)),MAX(VALUE(SUBSTITUTE(_xlfn.FILTERXML("&lt;t&gt;&lt;s&gt;"&amp;SUBSTITUTE(L143,",","&lt;/s&gt;&lt;s&gt;")&amp;"&lt;/s&gt;&lt;/t&gt;","//s"),"cm",""))),MAX(VALUE(SUBSTITUTE(_xlfn.FILTERXML("&lt;t&gt;&lt;s&gt;"&amp;SUBSTITUTE(L143,",","&lt;/s&gt;&lt;s&gt;")&amp;"&lt;/s&gt;&lt;/t&gt;","//s"),"mm","")))/10))</f>
        <v>0.4</v>
      </c>
      <c r="N143" t="str">
        <f>IF('Model output'!L142="","",'Model output'!L142)</f>
        <v>PAPILLARY</v>
      </c>
      <c r="O143" t="str">
        <f>IF('Model output'!M142="","",'Model output'!M142)</f>
        <v>CONVENTIONAL TYPE</v>
      </c>
      <c r="P143" t="str">
        <f>IF('Model output'!N142="","",'Model output'!N142)</f>
        <v>2.9 cm</v>
      </c>
      <c r="Q143" t="str">
        <f t="shared" si="33"/>
        <v>2.9cm</v>
      </c>
      <c r="R143" cm="1">
        <f t="array" ref="R143">IF(Q143="","",IF(ISNUMBER(SEARCH("cm",Q143)),MAX(VALUE(SUBSTITUTE(_xlfn.FILTERXML("&lt;t&gt;&lt;s&gt;"&amp;SUBSTITUTE(Q143,",","&lt;/s&gt;&lt;s&gt;")&amp;"&lt;/s&gt;&lt;/t&gt;","//s"),"cm",""))),IF(ISNUMBER(SEARCH("mm",Q143)), MAX(VALUE(SUBSTITUTE(_xlfn.FILTERXML("&lt;t&gt;&lt;s&gt;"&amp;SUBSTITUTE(Q143,",","&lt;/s&gt;&lt;s&gt;")&amp;"&lt;/s&gt;&lt;/t&gt;","//s"),"mm","")))/10, MAX(VALUE(_xlfn.FILTERXML("&lt;t&gt;&lt;s&gt;"&amp;SUBSTITUTE(Q143,",","&lt;/s&gt;&lt;s&gt;")&amp;"&lt;/s&gt;&lt;/t&gt;","//s"))))))</f>
        <v>2.9</v>
      </c>
      <c r="S143" t="str">
        <f>IF(OR('Model output'!P142="",ISNUMBER(SEARCH("Not identified", 'Model output'!P142)),ISNUMBER(SEARCH("Absent",'Model output'!P142)),AND(ISNUMBER(SEARCH("No",'Model output'!P142)),NOT(ISNUMBER(SEARCH("diagnostic",'Model output'!P142)))),ISNUMBER(SEARCH("Negative",'Model output'!P142))),"negative","positive")</f>
        <v>negative</v>
      </c>
      <c r="T143" t="str">
        <f>IF('Model output'!O142="","",'Model output'!O142)</f>
        <v/>
      </c>
      <c r="U143" t="str">
        <f>IF('Model output'!Q142&lt;&gt;"",'Model output'!Q142,IF('Classification result'!S143="positive",IF(ISNUMBER(SEARCH("single",'Model output'!P142)),1,IF(OR(ISNUMBER(SEARCH("&lt;4",'Model output'!P142)),ISNUMBER(SEARCH("&lt; 4",'Model output'!P142)),ISNUMBER(SEARCH("less than 4",'Model output'!P142))),"&lt;4",IF(OR(ISNUMBER(SEARCH("&gt;4",'Model output'!P142)),ISNUMBER(SEARCH("&gt; 4",'Model output'!P142)),ISNUMBER(SEARCH("4 or more",'Model output'!P142))),"&gt;4",""))),""))</f>
        <v/>
      </c>
      <c r="V143" t="str">
        <f>IF(S143="negative","",IF(OR(ISNUMBER(SEARCH("Focal",'Model output'!P142)),'Classification result'!U143&lt;4,ISNUMBER(SEARCH("Focal",'Classification result'!U143)),ISNUMBER(SEARCH("&lt;4",'Classification result'!U143)),ISNUMBER(SEARCH("&lt; 4",'Classification result'!U143))),"minimal", IF(OR(ISNUMBER(SEARCH("Extensive",'Model output'!P142)),ISNUMBER(SEARCH("Extensive",'Classification result'!U143)),ISNUMBER(SEARCH("&gt;4",'Classification result'!U143)),ISNUMBER(SEARCH("&gt; 4",'Classification result'!U143)),ISNUMBER(SEARCH("4 or more",'Classification result'!U143))),"extensive","")))</f>
        <v/>
      </c>
      <c r="W143" t="str">
        <f>IF(OR('Model output'!R142="",ISNUMBER(SEARCH("Not identified", 'Model output'!R142)),ISNUMBER(SEARCH("Absent",'Model output'!R142)),ISNUMBER(SEARCH("No",'Model output'!R142)),ISNUMBER(SEARCH("Negative",'Model output'!R142)),ISNUMBER(SEARCH("None seen",'Model output'!R142)),ISNUMBER(SEARCH("Free",'Model output'!R142)),ISNUMBER(SEARCH("Cannot be assessed",'Model output'!R142))),"negative","positive")</f>
        <v>positive</v>
      </c>
      <c r="X143" s="15" t="str">
        <f>IF('Model output'!S142="","",'Model output'!S142)</f>
        <v>Present</v>
      </c>
      <c r="Y143" t="str">
        <f>IF(OR('Model output'!S142="",ISNUMBER(SEARCH("Absent",'Model output'!S142)),ISNUMBER(SEARCH("Not identified",'Model output'!S142)),AND(ISNUMBER(SEARCH("No",'Model output'!S142)),NOT(ISNUMBER(SEARCH("carcinoma",'Model output'!S142)))),ISNUMBER(SEARCH("no extension",'Model output'!S142)),ISNUMBER(SEARCH("negative",'Model output'!S142))),"negative",IF(Z143="positive","gETE", "positive"))</f>
        <v>positive</v>
      </c>
      <c r="Z143" t="str">
        <f>IF(OR('Model output'!S142="",ISNUMBER(SEARCH("Absent",'Model output'!S142)),ISNUMBER(SEARCH("Not identified",'Model output'!S142)),ISNUMBER(SEARCH("No",'Model output'!S142)),ISNUMBER(SEARCH("Minimal",'Model output'!S142)),ISNUMBER(SEARCH("negative",'Model output'!S142))),"negative",IF(OR(ISNUMBER(SEARCH("extensive",X143)),ISNUMBER(SEARCH("skeletal muscle",X143)),ISNUMBER(SEARCH("larynx",X143)),ISNUMBER(SEARCH("trachea",X143)),ISNUMBER(SEARCH("esophagus",X143)),ISNUMBER(SEARCH("recurrent laryngeal nerve",X143))),"positive","negative"))</f>
        <v>negative</v>
      </c>
      <c r="AA143" t="str">
        <f>IF('Model output'!T142="","",IF('Model output'!T142="Not mentioned", "No", "Yes"))</f>
        <v/>
      </c>
      <c r="AB143" t="str">
        <f>IF(AA143&lt;&gt;"Yes","",IF(OR('Model output'!U142="",ISNUMBER(SEARCH("Not identified",'Model output'!U142))),"",'Model output'!U142))</f>
        <v/>
      </c>
      <c r="AC143" s="9" t="str">
        <f>IF(OR('Model output'!V142="", AND(ISERROR(SEARCH("Positive",'Model output'!V142)), ISNUMBER(SEARCH("Negative",'Model output'!V142))), ISNUMBER(SEARCH("Uninvolved",'Model output'!V142)), ISNUMBER(SEARCH("Free",'Model output'!V142)), ISNUMBER(SEARCH("1 mm",'Model output'!V142)), ISNUMBER(SEARCH("1.0 mm",'Model output'!V142)), ISNUMBER(SEARCH("0.01 cm",'Model output'!V142)), ISNUMBER(SEARCH("0.1 CM",'Model output'!V142)), ISNUMBER(SEARCH("less than 0.2 mm",'Model output'!V142)), ISNUMBER(SEARCH("less than 0.5 mm",'Model output'!V142)), ISNUMBER(SEARCH("very close",'Model output'!V142)), ISNUMBER(SEARCH("not involved",'Model output'!V142)), ISNUMBER(SEARCH("no involvement",'Model output'!V142)), ISNUMBER(SEARCH("abut",'Model output'!V142)), AND(ISNUMBER(SEARCH("No",'Model output'!V142)),NOT(ISNUMBER(SEARCH("noted",'Model output'!V142))),NOT(ISNUMBER(SEARCH("carcinoma",'Model output'!V142))))), "negative", "positive")</f>
        <v>negative</v>
      </c>
      <c r="AE143" s="30" t="str" cm="1">
        <f t="array" aca="1" ref="AE143" ca="1">IF(OR(AC143="positive",Z143="positive",AND(OR(ISNUMBER(SEARCH("Follicular carcinoma",N143)),ISNUMBER(SEARCH("Follicular thyroid carcinoma",N143))),V143="extensive"),AND(AND(ISNUMBER(J143),J143&gt;0),AND(ISNUMBER(M143),M143&gt;3)),OR(H143="positive",AH143=1)),"high",IF(OR(ISNUMBER(SEARCH("lateral",G143,1)),ISNUMBER(SEARCH("positive",Y143,1)),ISNUMBER(SEARCH("tall",O143,1)),ISNUMBER(SEARCH("hobnail",O143,1)),ISNUMBER(SEARCH("cribriform",O143,1)),ISNUMBER(SEARCH("diffuse",O143,1)),ISNUMBER(SEARCH("columnar",O143,1)),ISNUMBER(SEARCH("solid",O143,1)),ISNUMBER(SEARCH("tall",N143,1)),ISNUMBER(SEARCH("hobnail",N143,1)),ISNUMBER(SEARCH("cribriform",N143,1)),ISNUMBER(SEARCH("diffuse",N143,1)),ISNUMBER(SEARCH("columnar",N143,1)),ISNUMBER(SEARCH("solid",N143,1)),AND(ISNUMBER(SEARCH("papillary",N143,1)),S143="positive"),AND(ISNUMBER(J143),J143&gt;=5,M143=""),AND(AND(ISNUMBER(J143),J143&gt;=5),AND(ISNUMBER(M143),M143&gt;=1)),AND(ISNUMBER(SERACH("papillary",N143)),OR(Y143="positive",Z143="positive"), ISNUMBER(SEARCH("BRAF",AB143)))),"intermediate","low"))</f>
        <v>intermediate</v>
      </c>
      <c r="AF143" s="31" t="str">
        <f t="shared" si="34"/>
        <v>2</v>
      </c>
      <c r="AG143" s="31" t="str">
        <f t="shared" si="35"/>
        <v>1a</v>
      </c>
      <c r="AH143" s="31" t="str">
        <f t="shared" si="37"/>
        <v>0</v>
      </c>
      <c r="AI143" s="36" t="str">
        <f t="shared" si="38"/>
        <v>II</v>
      </c>
      <c r="AJ143" s="30" t="s">
        <v>814</v>
      </c>
      <c r="AK143" s="37" t="s">
        <v>925</v>
      </c>
      <c r="AL143" s="37" t="s">
        <v>931</v>
      </c>
      <c r="AM143" s="37" t="s">
        <v>930</v>
      </c>
      <c r="AN143" s="31" t="s">
        <v>928</v>
      </c>
      <c r="AO143" s="30">
        <f t="shared" ca="1" si="40"/>
        <v>0</v>
      </c>
      <c r="AP143" s="37">
        <f t="shared" si="41"/>
        <v>0</v>
      </c>
      <c r="AQ143" s="37">
        <f t="shared" si="42"/>
        <v>1</v>
      </c>
      <c r="AR143" s="37">
        <f t="shared" si="43"/>
        <v>1</v>
      </c>
      <c r="AS143" s="36">
        <f t="shared" si="39"/>
        <v>1</v>
      </c>
    </row>
    <row r="144" spans="1:45">
      <c r="A144" t="str">
        <f>'Model output'!A143</f>
        <v>TCGA-EL-A4K2</v>
      </c>
      <c r="B144" s="43">
        <v>43</v>
      </c>
      <c r="C144" s="1" t="str">
        <f>IF(OR(ISNUMBER(SEARCH("0",'Model output'!D143)), ISNUMBER(SEARCH("1",'Model output'!D143)), ISNUMBER(SEARCH("1a",'Model output'!D143)), ISNUMBER(SEARCH("1b",'Model output'!D143)), ISNUMBER(SEARCH("2",'Model output'!D143)), ISNUMBER(SEARCH("3",'Model output'!D143)), ISNUMBER(SEARCH("4a",'Model output'!D143)), ISNUMBER(SEARCH("4b",'Model output'!D143))), IF(ISNUMBER(SEARCH("pT",'Model output'!D143)),IF(OR(ISNUMBER(SEARCH("a",'Model output'!D143)),ISNUMBER(SEARCH("b",'Model output'!D143))),MID(SUBSTITUTE('Model output'!D143," ",""),SEARCH("pT",'Model output'!D143)+2,2),MID(SUBSTITUTE('Model output'!D143," ",""),SEARCH("pT",'Model output'!D143)+2,1)),IF(ISNUMBER(SEARCH("T",'Model output'!D143)),IF(OR(ISNUMBER(SEARCH("a",'Model output'!D143)),ISNUMBER(SEARCH("b",'Model output'!D143))),MID(SUBSTITUTE('Model output'!D143," ",""),SEARCH("T",'Model output'!D143)+1,2),MID(SUBSTITUTE('Model output'!D143," ",""),SEARCH("T",'Model output'!D143)+1,1)),SUBSTITUTE('Model output'!D143," ",""))),"")</f>
        <v/>
      </c>
      <c r="D144" s="1" t="str">
        <f>IF(ISNUMBER(SEARCH("lymph node",'Model output'!E143)),"1", IF(AND('Model output'!E143&lt;&gt;"",ISNUMBER('Model output'!E143),'Model output'!E143&gt;0),"1",IF(OR(ISNUMBER(SEARCH("0",'Model output'!E143)), ISNUMBER(SEARCH("1",'Model output'!E143)), ISNUMBER(SEARCH("1a",'Model output'!E143)), ISNUMBER(SEARCH("1b",'Model output'!E143)), ISNUMBER(SEARCH("X",'Model output'!E143))), IF(ISNUMBER(SEARCH("pN",'Model output'!E143)),IF(OR(ISNUMBER(SEARCH("a",'Model output'!E143)),ISNUMBER(SEARCH("b",'Model output'!E143))),MID(SUBSTITUTE('Model output'!E143," ",""),SEARCH("pN",'Model output'!E143)+2,2),MID(SUBSTITUTE('Model output'!E143," ",""),SEARCH("pN",'Model output'!E143)+2,1)),IF(ISNUMBER(SEARCH("N",'Model output'!E143)),IF(OR(ISNUMBER(SEARCH("a",'Model output'!E143)),ISNUMBER(SEARCH("b",'Model output'!E143))),MID(SUBSTITUTE('Model output'!E143," ",""),SEARCH("N",'Model output'!E143)+1,2),MID(SUBSTITUTE('Model output'!E143," ",""),SEARCH("N",'Model output'!E143)+1,1)),SUBSTITUTE('Model output'!E143," ",""))),"")))</f>
        <v>X</v>
      </c>
      <c r="E144" s="1" t="str">
        <f>IF(OR(ISNUMBER(SEARCH("Not applicable",'Model output'!F143)), ISNUMBER(SEARCH("N/A",'Model output'!F143))),"0",IF(OR(ISNUMBER(SEARCH("0",'Model output'!F143)), ISNUMBER(SEARCH("1",'Model output'!F143)), ISNUMBER(SEARCH("X",'Model output'!F143))), IF(ISNUMBER(SEARCH("pM",'Model output'!F143)),MID(SUBSTITUTE('Model output'!F143," ",""),SEARCH("pM",'Model output'!F143)+2,1),IF(ISNUMBER(SEARCH("M",'Model output'!F143)),MID(SUBSTITUTE('Model output'!F143," ",""),SEARCH("M",'Model output'!F143)+1,1),SUBSTITUTE('Model output'!F143," ",""))),""))</f>
        <v/>
      </c>
      <c r="F144" t="str">
        <f t="shared" si="32"/>
        <v>negative</v>
      </c>
      <c r="G144" t="str">
        <f>IF(OR('Model output'!G143="",AND(ISNUMBER('Model output'!J143),'Model output'!J143&lt;1)),"",IF(OR(ISNUMBER(SEARCH("lateral",'Model output'!G143)),ISNUMBER(SEARCH("cervical",'Model output'!G143)),ISNUMBER(SEARCH("jugular",'Model output'!G143)),ISNUMBER(SEARCH("left neck",'Model output'!G143)),ISNUMBER(SEARCH("left anterior neck",'Model output'!G143)),ISNUMBER(SEARCH("left posterior neck",'Model output'!G143)),ISNUMBER(SEARCH("right neck",'Model output'!G143)),ISNUMBER(SEARCH("right anterior neck",'Model output'!G143)),ISNUMBER(SEARCH("right posterior neck",'Model output'!G143)),AND(ISNUMBER(SEARCH("level",'Model output'!G143)),OR(,ISNUMBER(SEARCH("II",'Model output'!G143)),ISNUMBER(SEARCH("two",'Model output'!G143)),ISNUMBER(SEARCH("2",'Model output'!G143)),ISNUMBER(SEARCH("III",'Model output'!G143)),ISNUMBER(SEARCH("three",'Model output'!G143)),ISNUMBER(SEARCH("3",'Model output'!G143)),ISNUMBER(SEARCH("IV",'Model output'!G143)),ISNUMBER(SEARCH("four",'Model output'!G143)),ISNUMBER(SEARCH("4",'Model output'!G143)),AND(ISNUMBER(SEARCH("V ",'Model output'!G143)),NOT(ISNUMBER(SEARCH("VI",'Model output'!G143)))),ISNUMBER(SEARCH("five",'Model output'!G143)),ISNUMBER(SEARCH("5",'Model output'!G143))))), "lateral", "central"))</f>
        <v/>
      </c>
      <c r="H144" t="str">
        <f>IF('Model output'!H143="","negative", IF('Model output'!H143=" ", "negative", IF(ISNUMBER(SEARCH("lymph node",'Model output'!H143)),"negative","positive")))</f>
        <v>negative</v>
      </c>
      <c r="I144">
        <f>IF('Model output'!I143="","",IF(ISNUMBER('Model output'!I143),'Model output'!I143,1))</f>
        <v>1</v>
      </c>
      <c r="J144">
        <f>IF('Model output'!J143="","",IF(AND(ISNUMBER('Model output'!J143),'Model output'!J143&lt;=I144),'Model output'!J143,IF(ISNUMBER(SEARCH("0/",'Model output'!J143)),0,1)))</f>
        <v>0</v>
      </c>
      <c r="K144" t="str" cm="1">
        <f t="array" ref="K144">IF(COUNT(FIND({0,1,2,3,4,5,6,7,8,9},'Model output'!K143))&gt;0,'Model output'!K143,"")</f>
        <v/>
      </c>
      <c r="L144" s="8" t="str">
        <f t="shared" si="36"/>
        <v/>
      </c>
      <c r="M144" t="str" cm="1">
        <f t="array" ref="M144">IF(L144="","",IF(ISNUMBER(SEARCH("cm",L144)),MAX(VALUE(SUBSTITUTE(_xlfn.FILTERXML("&lt;t&gt;&lt;s&gt;"&amp;SUBSTITUTE(L144,",","&lt;/s&gt;&lt;s&gt;")&amp;"&lt;/s&gt;&lt;/t&gt;","//s"),"cm",""))),MAX(VALUE(SUBSTITUTE(_xlfn.FILTERXML("&lt;t&gt;&lt;s&gt;"&amp;SUBSTITUTE(L144,",","&lt;/s&gt;&lt;s&gt;")&amp;"&lt;/s&gt;&lt;/t&gt;","//s"),"mm","")))/10))</f>
        <v/>
      </c>
      <c r="N144" t="str">
        <f>IF('Model output'!L143="","",'Model output'!L143)</f>
        <v>PAPILLARY</v>
      </c>
      <c r="O144" t="str">
        <f>IF('Model output'!M143="","",'Model output'!M143)</f>
        <v>CONVENTIONAL TYPE</v>
      </c>
      <c r="P144" t="str">
        <f>IF('Model output'!N143="","",'Model output'!N143)</f>
        <v>1.8 cm</v>
      </c>
      <c r="Q144" t="str">
        <f t="shared" si="33"/>
        <v>1.8cm</v>
      </c>
      <c r="R144" cm="1">
        <f t="array" ref="R144">IF(Q144="","",IF(ISNUMBER(SEARCH("cm",Q144)),MAX(VALUE(SUBSTITUTE(_xlfn.FILTERXML("&lt;t&gt;&lt;s&gt;"&amp;SUBSTITUTE(Q144,",","&lt;/s&gt;&lt;s&gt;")&amp;"&lt;/s&gt;&lt;/t&gt;","//s"),"cm",""))),IF(ISNUMBER(SEARCH("mm",Q144)), MAX(VALUE(SUBSTITUTE(_xlfn.FILTERXML("&lt;t&gt;&lt;s&gt;"&amp;SUBSTITUTE(Q144,",","&lt;/s&gt;&lt;s&gt;")&amp;"&lt;/s&gt;&lt;/t&gt;","//s"),"mm","")))/10, MAX(VALUE(_xlfn.FILTERXML("&lt;t&gt;&lt;s&gt;"&amp;SUBSTITUTE(Q144,",","&lt;/s&gt;&lt;s&gt;")&amp;"&lt;/s&gt;&lt;/t&gt;","//s"))))))</f>
        <v>1.8</v>
      </c>
      <c r="S144" t="str">
        <f>IF(OR('Model output'!P143="",ISNUMBER(SEARCH("Not identified", 'Model output'!P143)),ISNUMBER(SEARCH("Absent",'Model output'!P143)),AND(ISNUMBER(SEARCH("No",'Model output'!P143)),NOT(ISNUMBER(SEARCH("diagnostic",'Model output'!P143)))),ISNUMBER(SEARCH("Negative",'Model output'!P143))),"negative","positive")</f>
        <v>negative</v>
      </c>
      <c r="T144">
        <f>IF('Model output'!O143="","",'Model output'!O143)</f>
        <v>1</v>
      </c>
      <c r="U144" t="str">
        <f>IF('Model output'!Q143&lt;&gt;"",'Model output'!Q143,IF('Classification result'!S144="positive",IF(ISNUMBER(SEARCH("single",'Model output'!P143)),1,IF(OR(ISNUMBER(SEARCH("&lt;4",'Model output'!P143)),ISNUMBER(SEARCH("&lt; 4",'Model output'!P143)),ISNUMBER(SEARCH("less than 4",'Model output'!P143))),"&lt;4",IF(OR(ISNUMBER(SEARCH("&gt;4",'Model output'!P143)),ISNUMBER(SEARCH("&gt; 4",'Model output'!P143)),ISNUMBER(SEARCH("4 or more",'Model output'!P143))),"&gt;4",""))),""))</f>
        <v/>
      </c>
      <c r="V144" t="str">
        <f>IF(S144="negative","",IF(OR(ISNUMBER(SEARCH("Focal",'Model output'!P143)),'Classification result'!U144&lt;4,ISNUMBER(SEARCH("Focal",'Classification result'!U144)),ISNUMBER(SEARCH("&lt;4",'Classification result'!U144)),ISNUMBER(SEARCH("&lt; 4",'Classification result'!U144))),"minimal", IF(OR(ISNUMBER(SEARCH("Extensive",'Model output'!P143)),ISNUMBER(SEARCH("Extensive",'Classification result'!U144)),ISNUMBER(SEARCH("&gt;4",'Classification result'!U144)),ISNUMBER(SEARCH("&gt; 4",'Classification result'!U144)),ISNUMBER(SEARCH("4 or more",'Classification result'!U144))),"extensive","")))</f>
        <v/>
      </c>
      <c r="W144" t="str">
        <f>IF(OR('Model output'!R143="",ISNUMBER(SEARCH("Not identified", 'Model output'!R143)),ISNUMBER(SEARCH("Absent",'Model output'!R143)),ISNUMBER(SEARCH("No",'Model output'!R143)),ISNUMBER(SEARCH("Negative",'Model output'!R143)),ISNUMBER(SEARCH("None seen",'Model output'!R143)),ISNUMBER(SEARCH("Free",'Model output'!R143)),ISNUMBER(SEARCH("Cannot be assessed",'Model output'!R143))),"negative","positive")</f>
        <v>negative</v>
      </c>
      <c r="X144" s="15" t="str">
        <f>IF('Model output'!S143="","",'Model output'!S143)</f>
        <v>Absent</v>
      </c>
      <c r="Y144" t="str">
        <f>IF(OR('Model output'!S143="",ISNUMBER(SEARCH("Absent",'Model output'!S143)),ISNUMBER(SEARCH("Not identified",'Model output'!S143)),AND(ISNUMBER(SEARCH("No",'Model output'!S143)),NOT(ISNUMBER(SEARCH("carcinoma",'Model output'!S143)))),ISNUMBER(SEARCH("no extension",'Model output'!S143)),ISNUMBER(SEARCH("negative",'Model output'!S143))),"negative",IF(Z144="positive","gETE", "positive"))</f>
        <v>negative</v>
      </c>
      <c r="Z144" t="str">
        <f>IF(OR('Model output'!S143="",ISNUMBER(SEARCH("Absent",'Model output'!S143)),ISNUMBER(SEARCH("Not identified",'Model output'!S143)),ISNUMBER(SEARCH("No",'Model output'!S143)),ISNUMBER(SEARCH("Minimal",'Model output'!S143)),ISNUMBER(SEARCH("negative",'Model output'!S143))),"negative",IF(OR(ISNUMBER(SEARCH("extensive",X144)),ISNUMBER(SEARCH("skeletal muscle",X144)),ISNUMBER(SEARCH("larynx",X144)),ISNUMBER(SEARCH("trachea",X144)),ISNUMBER(SEARCH("esophagus",X144)),ISNUMBER(SEARCH("recurrent laryngeal nerve",X144))),"positive","negative"))</f>
        <v>negative</v>
      </c>
      <c r="AA144" t="str">
        <f>IF('Model output'!T143="","",IF('Model output'!T143="Not mentioned", "No", "Yes"))</f>
        <v/>
      </c>
      <c r="AB144" t="str">
        <f>IF(AA144&lt;&gt;"Yes","",IF(OR('Model output'!U143="",ISNUMBER(SEARCH("Not identified",'Model output'!U143))),"",'Model output'!U143))</f>
        <v/>
      </c>
      <c r="AC144" s="9" t="str">
        <f>IF(OR('Model output'!V143="", AND(ISERROR(SEARCH("Positive",'Model output'!V143)), ISNUMBER(SEARCH("Negative",'Model output'!V143))), ISNUMBER(SEARCH("Uninvolved",'Model output'!V143)), ISNUMBER(SEARCH("Free",'Model output'!V143)), ISNUMBER(SEARCH("1 mm",'Model output'!V143)), ISNUMBER(SEARCH("1.0 mm",'Model output'!V143)), ISNUMBER(SEARCH("0.01 cm",'Model output'!V143)), ISNUMBER(SEARCH("0.1 CM",'Model output'!V143)), ISNUMBER(SEARCH("less than 0.2 mm",'Model output'!V143)), ISNUMBER(SEARCH("less than 0.5 mm",'Model output'!V143)), ISNUMBER(SEARCH("very close",'Model output'!V143)), ISNUMBER(SEARCH("not involved",'Model output'!V143)), ISNUMBER(SEARCH("no involvement",'Model output'!V143)), ISNUMBER(SEARCH("abut",'Model output'!V143)), AND(ISNUMBER(SEARCH("No",'Model output'!V143)),NOT(ISNUMBER(SEARCH("noted",'Model output'!V143))),NOT(ISNUMBER(SEARCH("carcinoma",'Model output'!V143))))), "negative", "positive")</f>
        <v>negative</v>
      </c>
      <c r="AE144" s="30" t="str" cm="1">
        <f t="array" aca="1" ref="AE144" ca="1">IF(OR(AC144="positive",Z144="positive",AND(OR(ISNUMBER(SEARCH("Follicular carcinoma",N144)),ISNUMBER(SEARCH("Follicular thyroid carcinoma",N144))),V144="extensive"),AND(AND(ISNUMBER(J144),J144&gt;0),AND(ISNUMBER(M144),M144&gt;3)),OR(H144="positive",AH144=1)),"high",IF(OR(ISNUMBER(SEARCH("lateral",G144,1)),ISNUMBER(SEARCH("positive",Y144,1)),ISNUMBER(SEARCH("tall",O144,1)),ISNUMBER(SEARCH("hobnail",O144,1)),ISNUMBER(SEARCH("cribriform",O144,1)),ISNUMBER(SEARCH("diffuse",O144,1)),ISNUMBER(SEARCH("columnar",O144,1)),ISNUMBER(SEARCH("solid",O144,1)),ISNUMBER(SEARCH("tall",N144,1)),ISNUMBER(SEARCH("hobnail",N144,1)),ISNUMBER(SEARCH("cribriform",N144,1)),ISNUMBER(SEARCH("diffuse",N144,1)),ISNUMBER(SEARCH("columnar",N144,1)),ISNUMBER(SEARCH("solid",N144,1)),AND(ISNUMBER(SEARCH("papillary",N144,1)),S144="positive"),AND(ISNUMBER(J144),J144&gt;=5,M144=""),AND(AND(ISNUMBER(J144),J144&gt;=5),AND(ISNUMBER(M144),M144&gt;=1)),AND(ISNUMBER(SERACH("papillary",N144)),OR(Y144="positive",Z144="positive"), ISNUMBER(SEARCH("BRAF",AB144)))),"intermediate","low"))</f>
        <v>low</v>
      </c>
      <c r="AF144" s="31" t="str">
        <f t="shared" si="34"/>
        <v>1b</v>
      </c>
      <c r="AG144" s="31" t="str">
        <f t="shared" si="35"/>
        <v>0</v>
      </c>
      <c r="AH144" s="31" t="str">
        <f t="shared" si="37"/>
        <v>0</v>
      </c>
      <c r="AI144" s="36" t="str">
        <f t="shared" si="38"/>
        <v>I</v>
      </c>
      <c r="AJ144" s="30" t="s">
        <v>815</v>
      </c>
      <c r="AK144" s="37" t="s">
        <v>926</v>
      </c>
      <c r="AL144" s="37" t="s">
        <v>927</v>
      </c>
      <c r="AM144" s="37" t="s">
        <v>930</v>
      </c>
      <c r="AN144" s="31" t="s">
        <v>79</v>
      </c>
      <c r="AO144" s="30">
        <f t="shared" ca="1" si="40"/>
        <v>1</v>
      </c>
      <c r="AP144" s="37">
        <f t="shared" si="41"/>
        <v>1</v>
      </c>
      <c r="AQ144" s="37">
        <f t="shared" si="42"/>
        <v>1</v>
      </c>
      <c r="AR144" s="37">
        <f t="shared" si="43"/>
        <v>1</v>
      </c>
      <c r="AS144" s="36">
        <f t="shared" si="39"/>
        <v>1</v>
      </c>
    </row>
    <row r="145" spans="1:45">
      <c r="A145" t="str">
        <f>'Model output'!A144</f>
        <v>TCGA-EL-A4K4</v>
      </c>
      <c r="B145" s="43">
        <v>33</v>
      </c>
      <c r="C145" s="1" t="str">
        <f>IF(OR(ISNUMBER(SEARCH("0",'Model output'!D144)), ISNUMBER(SEARCH("1",'Model output'!D144)), ISNUMBER(SEARCH("1a",'Model output'!D144)), ISNUMBER(SEARCH("1b",'Model output'!D144)), ISNUMBER(SEARCH("2",'Model output'!D144)), ISNUMBER(SEARCH("3",'Model output'!D144)), ISNUMBER(SEARCH("4a",'Model output'!D144)), ISNUMBER(SEARCH("4b",'Model output'!D144))), IF(ISNUMBER(SEARCH("pT",'Model output'!D144)),IF(OR(ISNUMBER(SEARCH("a",'Model output'!D144)),ISNUMBER(SEARCH("b",'Model output'!D144))),MID(SUBSTITUTE('Model output'!D144," ",""),SEARCH("pT",'Model output'!D144)+2,2),MID(SUBSTITUTE('Model output'!D144," ",""),SEARCH("pT",'Model output'!D144)+2,1)),IF(ISNUMBER(SEARCH("T",'Model output'!D144)),IF(OR(ISNUMBER(SEARCH("a",'Model output'!D144)),ISNUMBER(SEARCH("b",'Model output'!D144))),MID(SUBSTITUTE('Model output'!D144," ",""),SEARCH("T",'Model output'!D144)+1,2),MID(SUBSTITUTE('Model output'!D144," ",""),SEARCH("T",'Model output'!D144)+1,1)),SUBSTITUTE('Model output'!D144," ",""))),"")</f>
        <v>2</v>
      </c>
      <c r="D145" s="1" t="str">
        <f>IF(ISNUMBER(SEARCH("lymph node",'Model output'!E144)),"1", IF(AND('Model output'!E144&lt;&gt;"",ISNUMBER('Model output'!E144),'Model output'!E144&gt;0),"1",IF(OR(ISNUMBER(SEARCH("0",'Model output'!E144)), ISNUMBER(SEARCH("1",'Model output'!E144)), ISNUMBER(SEARCH("1a",'Model output'!E144)), ISNUMBER(SEARCH("1b",'Model output'!E144)), ISNUMBER(SEARCH("X",'Model output'!E144))), IF(ISNUMBER(SEARCH("pN",'Model output'!E144)),IF(OR(ISNUMBER(SEARCH("a",'Model output'!E144)),ISNUMBER(SEARCH("b",'Model output'!E144))),MID(SUBSTITUTE('Model output'!E144," ",""),SEARCH("pN",'Model output'!E144)+2,2),MID(SUBSTITUTE('Model output'!E144," ",""),SEARCH("pN",'Model output'!E144)+2,1)),IF(ISNUMBER(SEARCH("N",'Model output'!E144)),IF(OR(ISNUMBER(SEARCH("a",'Model output'!E144)),ISNUMBER(SEARCH("b",'Model output'!E144))),MID(SUBSTITUTE('Model output'!E144," ",""),SEARCH("N",'Model output'!E144)+1,2),MID(SUBSTITUTE('Model output'!E144," ",""),SEARCH("N",'Model output'!E144)+1,1)),SUBSTITUTE('Model output'!E144," ",""))),"")))</f>
        <v>1b</v>
      </c>
      <c r="E145" s="1" t="str">
        <f>IF(OR(ISNUMBER(SEARCH("Not applicable",'Model output'!F144)), ISNUMBER(SEARCH("N/A",'Model output'!F144))),"0",IF(OR(ISNUMBER(SEARCH("0",'Model output'!F144)), ISNUMBER(SEARCH("1",'Model output'!F144)), ISNUMBER(SEARCH("X",'Model output'!F144))), IF(ISNUMBER(SEARCH("pM",'Model output'!F144)),MID(SUBSTITUTE('Model output'!F144," ",""),SEARCH("pM",'Model output'!F144)+2,1),IF(ISNUMBER(SEARCH("M",'Model output'!F144)),MID(SUBSTITUTE('Model output'!F144," ",""),SEARCH("M",'Model output'!F144)+1,1),SUBSTITUTE('Model output'!F144," ",""))),""))</f>
        <v/>
      </c>
      <c r="F145" t="str">
        <f t="shared" si="32"/>
        <v>positive</v>
      </c>
      <c r="G145" t="str">
        <f>IF(OR('Model output'!G144="",AND(ISNUMBER('Model output'!J144),'Model output'!J144&lt;1)),"",IF(OR(ISNUMBER(SEARCH("lateral",'Model output'!G144)),ISNUMBER(SEARCH("cervical",'Model output'!G144)),ISNUMBER(SEARCH("jugular",'Model output'!G144)),ISNUMBER(SEARCH("left neck",'Model output'!G144)),ISNUMBER(SEARCH("left anterior neck",'Model output'!G144)),ISNUMBER(SEARCH("left posterior neck",'Model output'!G144)),ISNUMBER(SEARCH("right neck",'Model output'!G144)),ISNUMBER(SEARCH("right anterior neck",'Model output'!G144)),ISNUMBER(SEARCH("right posterior neck",'Model output'!G144)),AND(ISNUMBER(SEARCH("level",'Model output'!G144)),OR(,ISNUMBER(SEARCH("II",'Model output'!G144)),ISNUMBER(SEARCH("two",'Model output'!G144)),ISNUMBER(SEARCH("2",'Model output'!G144)),ISNUMBER(SEARCH("III",'Model output'!G144)),ISNUMBER(SEARCH("three",'Model output'!G144)),ISNUMBER(SEARCH("3",'Model output'!G144)),ISNUMBER(SEARCH("IV",'Model output'!G144)),ISNUMBER(SEARCH("four",'Model output'!G144)),ISNUMBER(SEARCH("4",'Model output'!G144)),AND(ISNUMBER(SEARCH("V ",'Model output'!G144)),NOT(ISNUMBER(SEARCH("VI",'Model output'!G144)))),ISNUMBER(SEARCH("five",'Model output'!G144)),ISNUMBER(SEARCH("5",'Model output'!G144))))), "lateral", "central"))</f>
        <v>central</v>
      </c>
      <c r="H145" t="str">
        <f>IF('Model output'!H144="","negative", IF('Model output'!H144=" ", "negative", IF(ISNUMBER(SEARCH("lymph node",'Model output'!H144)),"negative","positive")))</f>
        <v>negative</v>
      </c>
      <c r="I145">
        <f>IF('Model output'!I144="","",IF(ISNUMBER('Model output'!I144),'Model output'!I144,1))</f>
        <v>30</v>
      </c>
      <c r="J145">
        <f>IF('Model output'!J144="","",IF(AND(ISNUMBER('Model output'!J144),'Model output'!J144&lt;=I145),'Model output'!J144,IF(ISNUMBER(SEARCH("0/",'Model output'!J144)),0,1)))</f>
        <v>9</v>
      </c>
      <c r="K145" t="str" cm="1">
        <f t="array" ref="K145">IF(COUNT(FIND({0,1,2,3,4,5,6,7,8,9},'Model output'!K144))&gt;0,'Model output'!K144,"")</f>
        <v>5 cm</v>
      </c>
      <c r="L145" s="8" t="str">
        <f t="shared" si="36"/>
        <v>5cm</v>
      </c>
      <c r="M145" cm="1">
        <f t="array" ref="M145">IF(L145="","",IF(ISNUMBER(SEARCH("cm",L145)),MAX(VALUE(SUBSTITUTE(_xlfn.FILTERXML("&lt;t&gt;&lt;s&gt;"&amp;SUBSTITUTE(L145,",","&lt;/s&gt;&lt;s&gt;")&amp;"&lt;/s&gt;&lt;/t&gt;","//s"),"cm",""))),MAX(VALUE(SUBSTITUTE(_xlfn.FILTERXML("&lt;t&gt;&lt;s&gt;"&amp;SUBSTITUTE(L145,",","&lt;/s&gt;&lt;s&gt;")&amp;"&lt;/s&gt;&lt;/t&gt;","//s"),"mm","")))/10))</f>
        <v>5</v>
      </c>
      <c r="N145" t="str">
        <f>IF('Model output'!L144="","",'Model output'!L144)</f>
        <v>PAPILLARY</v>
      </c>
      <c r="O145" t="str">
        <f>IF('Model output'!M144="","",'Model output'!M144)</f>
        <v/>
      </c>
      <c r="P145" t="str">
        <f>IF('Model output'!N144="","",'Model output'!N144)</f>
        <v>4.4 cm</v>
      </c>
      <c r="Q145" t="str">
        <f t="shared" si="33"/>
        <v>4.4cm</v>
      </c>
      <c r="R145" cm="1">
        <f t="array" ref="R145">IF(Q145="","",IF(ISNUMBER(SEARCH("cm",Q145)),MAX(VALUE(SUBSTITUTE(_xlfn.FILTERXML("&lt;t&gt;&lt;s&gt;"&amp;SUBSTITUTE(Q145,",","&lt;/s&gt;&lt;s&gt;")&amp;"&lt;/s&gt;&lt;/t&gt;","//s"),"cm",""))),IF(ISNUMBER(SEARCH("mm",Q145)), MAX(VALUE(SUBSTITUTE(_xlfn.FILTERXML("&lt;t&gt;&lt;s&gt;"&amp;SUBSTITUTE(Q145,",","&lt;/s&gt;&lt;s&gt;")&amp;"&lt;/s&gt;&lt;/t&gt;","//s"),"mm","")))/10, MAX(VALUE(_xlfn.FILTERXML("&lt;t&gt;&lt;s&gt;"&amp;SUBSTITUTE(Q145,",","&lt;/s&gt;&lt;s&gt;")&amp;"&lt;/s&gt;&lt;/t&gt;","//s"))))))</f>
        <v>4.4000000000000004</v>
      </c>
      <c r="S145" t="str">
        <f>IF(OR('Model output'!P144="",ISNUMBER(SEARCH("Not identified", 'Model output'!P144)),ISNUMBER(SEARCH("Absent",'Model output'!P144)),AND(ISNUMBER(SEARCH("No",'Model output'!P144)),NOT(ISNUMBER(SEARCH("diagnostic",'Model output'!P144)))),ISNUMBER(SEARCH("Negative",'Model output'!P144))),"negative","positive")</f>
        <v>positive</v>
      </c>
      <c r="T145">
        <f>IF('Model output'!O144="","",'Model output'!O144)</f>
        <v>1</v>
      </c>
      <c r="U145" t="str">
        <f>IF('Model output'!Q144&lt;&gt;"",'Model output'!Q144,IF('Classification result'!S145="positive",IF(ISNUMBER(SEARCH("single",'Model output'!P144)),1,IF(OR(ISNUMBER(SEARCH("&lt;4",'Model output'!P144)),ISNUMBER(SEARCH("&lt; 4",'Model output'!P144)),ISNUMBER(SEARCH("less than 4",'Model output'!P144))),"&lt;4",IF(OR(ISNUMBER(SEARCH("&gt;4",'Model output'!P144)),ISNUMBER(SEARCH("&gt; 4",'Model output'!P144)),ISNUMBER(SEARCH("4 or more",'Model output'!P144))),"&gt;4",""))),""))</f>
        <v/>
      </c>
      <c r="V145" t="str">
        <f>IF(S145="negative","",IF(OR(ISNUMBER(SEARCH("Focal",'Model output'!P144)),'Classification result'!U145&lt;4,ISNUMBER(SEARCH("Focal",'Classification result'!U145)),ISNUMBER(SEARCH("&lt;4",'Classification result'!U145)),ISNUMBER(SEARCH("&lt; 4",'Classification result'!U145))),"minimal", IF(OR(ISNUMBER(SEARCH("Extensive",'Model output'!P144)),ISNUMBER(SEARCH("Extensive",'Classification result'!U145)),ISNUMBER(SEARCH("&gt;4",'Classification result'!U145)),ISNUMBER(SEARCH("&gt; 4",'Classification result'!U145)),ISNUMBER(SEARCH("4 or more",'Classification result'!U145))),"extensive","")))</f>
        <v/>
      </c>
      <c r="W145" t="str">
        <f>IF(OR('Model output'!R144="",ISNUMBER(SEARCH("Not identified", 'Model output'!R144)),ISNUMBER(SEARCH("Absent",'Model output'!R144)),ISNUMBER(SEARCH("No",'Model output'!R144)),ISNUMBER(SEARCH("Negative",'Model output'!R144)),ISNUMBER(SEARCH("None seen",'Model output'!R144)),ISNUMBER(SEARCH("Free",'Model output'!R144)),ISNUMBER(SEARCH("Cannot be assessed",'Model output'!R144))),"negative","positive")</f>
        <v>negative</v>
      </c>
      <c r="X145" s="15" t="str">
        <f>IF('Model output'!S144="","",'Model output'!S144)</f>
        <v>Present</v>
      </c>
      <c r="Y145" t="str">
        <f>IF(OR('Model output'!S144="",ISNUMBER(SEARCH("Absent",'Model output'!S144)),ISNUMBER(SEARCH("Not identified",'Model output'!S144)),AND(ISNUMBER(SEARCH("No",'Model output'!S144)),NOT(ISNUMBER(SEARCH("carcinoma",'Model output'!S144)))),ISNUMBER(SEARCH("no extension",'Model output'!S144)),ISNUMBER(SEARCH("negative",'Model output'!S144))),"negative",IF(Z145="positive","gETE", "positive"))</f>
        <v>positive</v>
      </c>
      <c r="Z145" t="str">
        <f>IF(OR('Model output'!S144="",ISNUMBER(SEARCH("Absent",'Model output'!S144)),ISNUMBER(SEARCH("Not identified",'Model output'!S144)),ISNUMBER(SEARCH("No",'Model output'!S144)),ISNUMBER(SEARCH("Minimal",'Model output'!S144)),ISNUMBER(SEARCH("negative",'Model output'!S144))),"negative",IF(OR(ISNUMBER(SEARCH("extensive",X145)),ISNUMBER(SEARCH("skeletal muscle",X145)),ISNUMBER(SEARCH("larynx",X145)),ISNUMBER(SEARCH("trachea",X145)),ISNUMBER(SEARCH("esophagus",X145)),ISNUMBER(SEARCH("recurrent laryngeal nerve",X145))),"positive","negative"))</f>
        <v>negative</v>
      </c>
      <c r="AA145" t="str">
        <f>IF('Model output'!T144="","",IF('Model output'!T144="Not mentioned", "No", "Yes"))</f>
        <v/>
      </c>
      <c r="AB145" t="str">
        <f>IF(AA145&lt;&gt;"Yes","",IF(OR('Model output'!U144="",ISNUMBER(SEARCH("Not identified",'Model output'!U144))),"",'Model output'!U144))</f>
        <v/>
      </c>
      <c r="AC145" s="9" t="str">
        <f>IF(OR('Model output'!V144="", AND(ISERROR(SEARCH("Positive",'Model output'!V144)), ISNUMBER(SEARCH("Negative",'Model output'!V144))), ISNUMBER(SEARCH("Uninvolved",'Model output'!V144)), ISNUMBER(SEARCH("Free",'Model output'!V144)), ISNUMBER(SEARCH("1 mm",'Model output'!V144)), ISNUMBER(SEARCH("1.0 mm",'Model output'!V144)), ISNUMBER(SEARCH("0.01 cm",'Model output'!V144)), ISNUMBER(SEARCH("0.1 CM",'Model output'!V144)), ISNUMBER(SEARCH("less than 0.2 mm",'Model output'!V144)), ISNUMBER(SEARCH("less than 0.5 mm",'Model output'!V144)), ISNUMBER(SEARCH("very close",'Model output'!V144)), ISNUMBER(SEARCH("not involved",'Model output'!V144)), ISNUMBER(SEARCH("no involvement",'Model output'!V144)), ISNUMBER(SEARCH("abut",'Model output'!V144)), AND(ISNUMBER(SEARCH("No",'Model output'!V144)),NOT(ISNUMBER(SEARCH("noted",'Model output'!V144))),NOT(ISNUMBER(SEARCH("carcinoma",'Model output'!V144))))), "negative", "positive")</f>
        <v>positive</v>
      </c>
      <c r="AE145" s="30" t="str" cm="1">
        <f t="array" ref="AE145">IF(OR(AC145="positive",Z145="positive",AND(OR(ISNUMBER(SEARCH("Follicular carcinoma",N145)),ISNUMBER(SEARCH("Follicular thyroid carcinoma",N145))),V145="extensive"),AND(AND(ISNUMBER(J145),J145&gt;0),AND(ISNUMBER(M145),M145&gt;3)),OR(H145="positive",AH145=1)),"high",IF(OR(ISNUMBER(SEARCH("lateral",G145,1)),ISNUMBER(SEARCH("positive",Y145,1)),ISNUMBER(SEARCH("tall",O145,1)),ISNUMBER(SEARCH("hobnail",O145,1)),ISNUMBER(SEARCH("cribriform",O145,1)),ISNUMBER(SEARCH("diffuse",O145,1)),ISNUMBER(SEARCH("columnar",O145,1)),ISNUMBER(SEARCH("solid",O145,1)),ISNUMBER(SEARCH("tall",N145,1)),ISNUMBER(SEARCH("hobnail",N145,1)),ISNUMBER(SEARCH("cribriform",N145,1)),ISNUMBER(SEARCH("diffuse",N145,1)),ISNUMBER(SEARCH("columnar",N145,1)),ISNUMBER(SEARCH("solid",N145,1)),AND(ISNUMBER(SEARCH("papillary",N145,1)),S145="positive"),AND(ISNUMBER(J145),J145&gt;=5,M145=""),AND(AND(ISNUMBER(J145),J145&gt;=5),AND(ISNUMBER(M145),M145&gt;=1)),AND(ISNUMBER(SERACH("papillary",N145)),OR(Y145="positive",Z145="positive"), ISNUMBER(SEARCH("BRAF",AB145)))),"intermediate","low"))</f>
        <v>high</v>
      </c>
      <c r="AF145" s="31" t="str">
        <f t="shared" si="34"/>
        <v>3a</v>
      </c>
      <c r="AG145" s="31" t="str">
        <f t="shared" si="35"/>
        <v>1a</v>
      </c>
      <c r="AH145" s="31" t="str">
        <f t="shared" si="37"/>
        <v>0</v>
      </c>
      <c r="AI145" s="36" t="str">
        <f t="shared" si="38"/>
        <v>I</v>
      </c>
      <c r="AJ145" s="30" t="s">
        <v>814</v>
      </c>
      <c r="AK145" s="37" t="s">
        <v>925</v>
      </c>
      <c r="AL145" s="37" t="s">
        <v>926</v>
      </c>
      <c r="AM145" s="37" t="s">
        <v>930</v>
      </c>
      <c r="AN145" s="31" t="s">
        <v>79</v>
      </c>
      <c r="AO145" s="30">
        <f t="shared" si="40"/>
        <v>1</v>
      </c>
      <c r="AP145" s="37">
        <f t="shared" si="41"/>
        <v>0</v>
      </c>
      <c r="AQ145" s="37">
        <f t="shared" si="42"/>
        <v>0</v>
      </c>
      <c r="AR145" s="37">
        <f t="shared" si="43"/>
        <v>1</v>
      </c>
      <c r="AS145" s="36">
        <f t="shared" si="39"/>
        <v>1</v>
      </c>
    </row>
    <row r="146" spans="1:45">
      <c r="A146" t="str">
        <f>'Model output'!A145</f>
        <v>TCGA-EL-A4K6</v>
      </c>
      <c r="B146" s="43">
        <v>75</v>
      </c>
      <c r="C146" s="1" t="str">
        <f>IF(OR(ISNUMBER(SEARCH("0",'Model output'!D145)), ISNUMBER(SEARCH("1",'Model output'!D145)), ISNUMBER(SEARCH("1a",'Model output'!D145)), ISNUMBER(SEARCH("1b",'Model output'!D145)), ISNUMBER(SEARCH("2",'Model output'!D145)), ISNUMBER(SEARCH("3",'Model output'!D145)), ISNUMBER(SEARCH("4a",'Model output'!D145)), ISNUMBER(SEARCH("4b",'Model output'!D145))), IF(ISNUMBER(SEARCH("pT",'Model output'!D145)),IF(OR(ISNUMBER(SEARCH("a",'Model output'!D145)),ISNUMBER(SEARCH("b",'Model output'!D145))),MID(SUBSTITUTE('Model output'!D145," ",""),SEARCH("pT",'Model output'!D145)+2,2),MID(SUBSTITUTE('Model output'!D145," ",""),SEARCH("pT",'Model output'!D145)+2,1)),IF(ISNUMBER(SEARCH("T",'Model output'!D145)),IF(OR(ISNUMBER(SEARCH("a",'Model output'!D145)),ISNUMBER(SEARCH("b",'Model output'!D145))),MID(SUBSTITUTE('Model output'!D145," ",""),SEARCH("T",'Model output'!D145)+1,2),MID(SUBSTITUTE('Model output'!D145," ",""),SEARCH("T",'Model output'!D145)+1,1)),SUBSTITUTE('Model output'!D145," ",""))),"")</f>
        <v>2</v>
      </c>
      <c r="D146" s="1" t="str">
        <f>IF(ISNUMBER(SEARCH("lymph node",'Model output'!E145)),"1", IF(AND('Model output'!E145&lt;&gt;"",ISNUMBER('Model output'!E145),'Model output'!E145&gt;0),"1",IF(OR(ISNUMBER(SEARCH("0",'Model output'!E145)), ISNUMBER(SEARCH("1",'Model output'!E145)), ISNUMBER(SEARCH("1a",'Model output'!E145)), ISNUMBER(SEARCH("1b",'Model output'!E145)), ISNUMBER(SEARCH("X",'Model output'!E145))), IF(ISNUMBER(SEARCH("pN",'Model output'!E145)),IF(OR(ISNUMBER(SEARCH("a",'Model output'!E145)),ISNUMBER(SEARCH("b",'Model output'!E145))),MID(SUBSTITUTE('Model output'!E145," ",""),SEARCH("pN",'Model output'!E145)+2,2),MID(SUBSTITUTE('Model output'!E145," ",""),SEARCH("pN",'Model output'!E145)+2,1)),IF(ISNUMBER(SEARCH("N",'Model output'!E145)),IF(OR(ISNUMBER(SEARCH("a",'Model output'!E145)),ISNUMBER(SEARCH("b",'Model output'!E145))),MID(SUBSTITUTE('Model output'!E145," ",""),SEARCH("N",'Model output'!E145)+1,2),MID(SUBSTITUTE('Model output'!E145," ",""),SEARCH("N",'Model output'!E145)+1,1)),SUBSTITUTE('Model output'!E145," ",""))),"")))</f>
        <v>1</v>
      </c>
      <c r="E146" s="1" t="str">
        <f>IF(OR(ISNUMBER(SEARCH("Not applicable",'Model output'!F145)), ISNUMBER(SEARCH("N/A",'Model output'!F145))),"0",IF(OR(ISNUMBER(SEARCH("0",'Model output'!F145)), ISNUMBER(SEARCH("1",'Model output'!F145)), ISNUMBER(SEARCH("X",'Model output'!F145))), IF(ISNUMBER(SEARCH("pM",'Model output'!F145)),MID(SUBSTITUTE('Model output'!F145," ",""),SEARCH("pM",'Model output'!F145)+2,1),IF(ISNUMBER(SEARCH("M",'Model output'!F145)),MID(SUBSTITUTE('Model output'!F145," ",""),SEARCH("M",'Model output'!F145)+1,1),SUBSTITUTE('Model output'!F145," ",""))),""))</f>
        <v/>
      </c>
      <c r="F146" t="str">
        <f t="shared" si="32"/>
        <v>positive</v>
      </c>
      <c r="G146" t="str">
        <f>IF(OR('Model output'!G145="",AND(ISNUMBER('Model output'!J145),'Model output'!J145&lt;1)),"",IF(OR(ISNUMBER(SEARCH("lateral",'Model output'!G145)),ISNUMBER(SEARCH("cervical",'Model output'!G145)),ISNUMBER(SEARCH("jugular",'Model output'!G145)),ISNUMBER(SEARCH("left neck",'Model output'!G145)),ISNUMBER(SEARCH("left anterior neck",'Model output'!G145)),ISNUMBER(SEARCH("left posterior neck",'Model output'!G145)),ISNUMBER(SEARCH("right neck",'Model output'!G145)),ISNUMBER(SEARCH("right anterior neck",'Model output'!G145)),ISNUMBER(SEARCH("right posterior neck",'Model output'!G145)),AND(ISNUMBER(SEARCH("level",'Model output'!G145)),OR(,ISNUMBER(SEARCH("II",'Model output'!G145)),ISNUMBER(SEARCH("two",'Model output'!G145)),ISNUMBER(SEARCH("2",'Model output'!G145)),ISNUMBER(SEARCH("III",'Model output'!G145)),ISNUMBER(SEARCH("three",'Model output'!G145)),ISNUMBER(SEARCH("3",'Model output'!G145)),ISNUMBER(SEARCH("IV",'Model output'!G145)),ISNUMBER(SEARCH("four",'Model output'!G145)),ISNUMBER(SEARCH("4",'Model output'!G145)),AND(ISNUMBER(SEARCH("V ",'Model output'!G145)),NOT(ISNUMBER(SEARCH("VI",'Model output'!G145)))),ISNUMBER(SEARCH("five",'Model output'!G145)),ISNUMBER(SEARCH("5",'Model output'!G145))))), "lateral", "central"))</f>
        <v>central</v>
      </c>
      <c r="H146" t="str">
        <f>IF('Model output'!H145="","negative", IF('Model output'!H145=" ", "negative", IF(ISNUMBER(SEARCH("lymph node",'Model output'!H145)),"negative","positive")))</f>
        <v>negative</v>
      </c>
      <c r="I146">
        <f>IF('Model output'!I145="","",IF(ISNUMBER('Model output'!I145),'Model output'!I145,1))</f>
        <v>39</v>
      </c>
      <c r="J146">
        <f>IF('Model output'!J145="","",IF(AND(ISNUMBER('Model output'!J145),'Model output'!J145&lt;=I146),'Model output'!J145,IF(ISNUMBER(SEARCH("0/",'Model output'!J145)),0,1)))</f>
        <v>3</v>
      </c>
      <c r="K146" t="str" cm="1">
        <f t="array" ref="K146">IF(COUNT(FIND({0,1,2,3,4,5,6,7,8,9},'Model output'!K145))&gt;0,'Model output'!K145,"")</f>
        <v>1.4 cm</v>
      </c>
      <c r="L146" s="8" t="str">
        <f t="shared" si="36"/>
        <v>1.4cm</v>
      </c>
      <c r="M146" cm="1">
        <f t="array" ref="M146">IF(L146="","",IF(ISNUMBER(SEARCH("cm",L146)),MAX(VALUE(SUBSTITUTE(_xlfn.FILTERXML("&lt;t&gt;&lt;s&gt;"&amp;SUBSTITUTE(L146,",","&lt;/s&gt;&lt;s&gt;")&amp;"&lt;/s&gt;&lt;/t&gt;","//s"),"cm",""))),MAX(VALUE(SUBSTITUTE(_xlfn.FILTERXML("&lt;t&gt;&lt;s&gt;"&amp;SUBSTITUTE(L146,",","&lt;/s&gt;&lt;s&gt;")&amp;"&lt;/s&gt;&lt;/t&gt;","//s"),"mm","")))/10))</f>
        <v>1.4</v>
      </c>
      <c r="N146" t="str">
        <f>IF('Model output'!L145="","",'Model output'!L145)</f>
        <v>PAPILLARY</v>
      </c>
      <c r="O146" t="str">
        <f>IF('Model output'!M145="","",'Model output'!M145)</f>
        <v>FOLLICULAR</v>
      </c>
      <c r="P146" t="str">
        <f>IF('Model output'!N145="","",'Model output'!N145)</f>
        <v>6.2 cm</v>
      </c>
      <c r="Q146" t="str">
        <f t="shared" si="33"/>
        <v>6.2cm</v>
      </c>
      <c r="R146" cm="1">
        <f t="array" ref="R146">IF(Q146="","",IF(ISNUMBER(SEARCH("cm",Q146)),MAX(VALUE(SUBSTITUTE(_xlfn.FILTERXML("&lt;t&gt;&lt;s&gt;"&amp;SUBSTITUTE(Q146,",","&lt;/s&gt;&lt;s&gt;")&amp;"&lt;/s&gt;&lt;/t&gt;","//s"),"cm",""))),IF(ISNUMBER(SEARCH("mm",Q146)), MAX(VALUE(SUBSTITUTE(_xlfn.FILTERXML("&lt;t&gt;&lt;s&gt;"&amp;SUBSTITUTE(Q146,",","&lt;/s&gt;&lt;s&gt;")&amp;"&lt;/s&gt;&lt;/t&gt;","//s"),"mm","")))/10, MAX(VALUE(_xlfn.FILTERXML("&lt;t&gt;&lt;s&gt;"&amp;SUBSTITUTE(Q146,",","&lt;/s&gt;&lt;s&gt;")&amp;"&lt;/s&gt;&lt;/t&gt;","//s"))))))</f>
        <v>6.2</v>
      </c>
      <c r="S146" t="str">
        <f>IF(OR('Model output'!P145="",ISNUMBER(SEARCH("Not identified", 'Model output'!P145)),ISNUMBER(SEARCH("Absent",'Model output'!P145)),AND(ISNUMBER(SEARCH("No",'Model output'!P145)),NOT(ISNUMBER(SEARCH("diagnostic",'Model output'!P145)))),ISNUMBER(SEARCH("Negative",'Model output'!P145))),"negative","positive")</f>
        <v>negative</v>
      </c>
      <c r="T146">
        <f>IF('Model output'!O145="","",'Model output'!O145)</f>
        <v>1</v>
      </c>
      <c r="U146" t="str">
        <f>IF('Model output'!Q145&lt;&gt;"",'Model output'!Q145,IF('Classification result'!S146="positive",IF(ISNUMBER(SEARCH("single",'Model output'!P145)),1,IF(OR(ISNUMBER(SEARCH("&lt;4",'Model output'!P145)),ISNUMBER(SEARCH("&lt; 4",'Model output'!P145)),ISNUMBER(SEARCH("less than 4",'Model output'!P145))),"&lt;4",IF(OR(ISNUMBER(SEARCH("&gt;4",'Model output'!P145)),ISNUMBER(SEARCH("&gt; 4",'Model output'!P145)),ISNUMBER(SEARCH("4 or more",'Model output'!P145))),"&gt;4",""))),""))</f>
        <v/>
      </c>
      <c r="V146" t="str">
        <f>IF(S146="negative","",IF(OR(ISNUMBER(SEARCH("Focal",'Model output'!P145)),'Classification result'!U146&lt;4,ISNUMBER(SEARCH("Focal",'Classification result'!U146)),ISNUMBER(SEARCH("&lt;4",'Classification result'!U146)),ISNUMBER(SEARCH("&lt; 4",'Classification result'!U146))),"minimal", IF(OR(ISNUMBER(SEARCH("Extensive",'Model output'!P145)),ISNUMBER(SEARCH("Extensive",'Classification result'!U146)),ISNUMBER(SEARCH("&gt;4",'Classification result'!U146)),ISNUMBER(SEARCH("&gt; 4",'Classification result'!U146)),ISNUMBER(SEARCH("4 or more",'Classification result'!U146))),"extensive","")))</f>
        <v/>
      </c>
      <c r="W146" t="str">
        <f>IF(OR('Model output'!R145="",ISNUMBER(SEARCH("Not identified", 'Model output'!R145)),ISNUMBER(SEARCH("Absent",'Model output'!R145)),ISNUMBER(SEARCH("No",'Model output'!R145)),ISNUMBER(SEARCH("Negative",'Model output'!R145)),ISNUMBER(SEARCH("None seen",'Model output'!R145)),ISNUMBER(SEARCH("Free",'Model output'!R145)),ISNUMBER(SEARCH("Cannot be assessed",'Model output'!R145))),"negative","positive")</f>
        <v>positive</v>
      </c>
      <c r="X146" s="15" t="str">
        <f>IF('Model output'!S145="","",'Model output'!S145)</f>
        <v>Present</v>
      </c>
      <c r="Y146" t="str">
        <f>IF(OR('Model output'!S145="",ISNUMBER(SEARCH("Absent",'Model output'!S145)),ISNUMBER(SEARCH("Not identified",'Model output'!S145)),AND(ISNUMBER(SEARCH("No",'Model output'!S145)),NOT(ISNUMBER(SEARCH("carcinoma",'Model output'!S145)))),ISNUMBER(SEARCH("no extension",'Model output'!S145)),ISNUMBER(SEARCH("negative",'Model output'!S145))),"negative",IF(Z146="positive","gETE", "positive"))</f>
        <v>positive</v>
      </c>
      <c r="Z146" t="str">
        <f>IF(OR('Model output'!S145="",ISNUMBER(SEARCH("Absent",'Model output'!S145)),ISNUMBER(SEARCH("Not identified",'Model output'!S145)),ISNUMBER(SEARCH("No",'Model output'!S145)),ISNUMBER(SEARCH("Minimal",'Model output'!S145)),ISNUMBER(SEARCH("negative",'Model output'!S145))),"negative",IF(OR(ISNUMBER(SEARCH("extensive",X146)),ISNUMBER(SEARCH("skeletal muscle",X146)),ISNUMBER(SEARCH("larynx",X146)),ISNUMBER(SEARCH("trachea",X146)),ISNUMBER(SEARCH("esophagus",X146)),ISNUMBER(SEARCH("recurrent laryngeal nerve",X146))),"positive","negative"))</f>
        <v>negative</v>
      </c>
      <c r="AA146" t="str">
        <f>IF('Model output'!T145="","",IF('Model output'!T145="Not mentioned", "No", "Yes"))</f>
        <v/>
      </c>
      <c r="AB146" t="str">
        <f>IF(AA146&lt;&gt;"Yes","",IF(OR('Model output'!U145="",ISNUMBER(SEARCH("Not identified",'Model output'!U145))),"",'Model output'!U145))</f>
        <v/>
      </c>
      <c r="AC146" s="9" t="str">
        <f>IF(OR('Model output'!V145="", AND(ISERROR(SEARCH("Positive",'Model output'!V145)), ISNUMBER(SEARCH("Negative",'Model output'!V145))), ISNUMBER(SEARCH("Uninvolved",'Model output'!V145)), ISNUMBER(SEARCH("Free",'Model output'!V145)), ISNUMBER(SEARCH("1 mm",'Model output'!V145)), ISNUMBER(SEARCH("1.0 mm",'Model output'!V145)), ISNUMBER(SEARCH("0.01 cm",'Model output'!V145)), ISNUMBER(SEARCH("0.1 CM",'Model output'!V145)), ISNUMBER(SEARCH("less than 0.2 mm",'Model output'!V145)), ISNUMBER(SEARCH("less than 0.5 mm",'Model output'!V145)), ISNUMBER(SEARCH("very close",'Model output'!V145)), ISNUMBER(SEARCH("not involved",'Model output'!V145)), ISNUMBER(SEARCH("no involvement",'Model output'!V145)), ISNUMBER(SEARCH("abut",'Model output'!V145)), AND(ISNUMBER(SEARCH("No",'Model output'!V145)),NOT(ISNUMBER(SEARCH("noted",'Model output'!V145))),NOT(ISNUMBER(SEARCH("carcinoma",'Model output'!V145))))), "negative", "positive")</f>
        <v>negative</v>
      </c>
      <c r="AE146" s="30" t="str" cm="1">
        <f t="array" aca="1" ref="AE146" ca="1">IF(OR(AC146="positive",Z146="positive",AND(OR(ISNUMBER(SEARCH("Follicular carcinoma",N146)),ISNUMBER(SEARCH("Follicular thyroid carcinoma",N146))),V146="extensive"),AND(AND(ISNUMBER(J146),J146&gt;0),AND(ISNUMBER(M146),M146&gt;3)),OR(H146="positive",AH146=1)),"high",IF(OR(ISNUMBER(SEARCH("lateral",G146,1)),ISNUMBER(SEARCH("positive",Y146,1)),ISNUMBER(SEARCH("tall",O146,1)),ISNUMBER(SEARCH("hobnail",O146,1)),ISNUMBER(SEARCH("cribriform",O146,1)),ISNUMBER(SEARCH("diffuse",O146,1)),ISNUMBER(SEARCH("columnar",O146,1)),ISNUMBER(SEARCH("solid",O146,1)),ISNUMBER(SEARCH("tall",N146,1)),ISNUMBER(SEARCH("hobnail",N146,1)),ISNUMBER(SEARCH("cribriform",N146,1)),ISNUMBER(SEARCH("diffuse",N146,1)),ISNUMBER(SEARCH("columnar",N146,1)),ISNUMBER(SEARCH("solid",N146,1)),AND(ISNUMBER(SEARCH("papillary",N146,1)),S146="positive"),AND(ISNUMBER(J146),J146&gt;=5,M146=""),AND(AND(ISNUMBER(J146),J146&gt;=5),AND(ISNUMBER(M146),M146&gt;=1)),AND(ISNUMBER(SERACH("papillary",N146)),OR(Y146="positive",Z146="positive"), ISNUMBER(SEARCH("BRAF",AB146)))),"intermediate","low"))</f>
        <v>intermediate</v>
      </c>
      <c r="AF146" s="31" t="str">
        <f t="shared" si="34"/>
        <v>3a</v>
      </c>
      <c r="AG146" s="31" t="str">
        <f t="shared" si="35"/>
        <v>1a</v>
      </c>
      <c r="AH146" s="31" t="str">
        <f t="shared" si="37"/>
        <v>0</v>
      </c>
      <c r="AI146" s="36" t="str">
        <f t="shared" si="38"/>
        <v>II</v>
      </c>
      <c r="AJ146" s="30" t="s">
        <v>816</v>
      </c>
      <c r="AK146" s="37" t="s">
        <v>932</v>
      </c>
      <c r="AL146" s="37" t="s">
        <v>931</v>
      </c>
      <c r="AM146" s="37" t="s">
        <v>930</v>
      </c>
      <c r="AN146" s="31" t="s">
        <v>928</v>
      </c>
      <c r="AO146" s="30">
        <f t="shared" ca="1" si="40"/>
        <v>1</v>
      </c>
      <c r="AP146" s="37">
        <f t="shared" si="41"/>
        <v>1</v>
      </c>
      <c r="AQ146" s="37">
        <f t="shared" si="42"/>
        <v>1</v>
      </c>
      <c r="AR146" s="37">
        <f t="shared" si="43"/>
        <v>1</v>
      </c>
      <c r="AS146" s="36">
        <f t="shared" si="39"/>
        <v>1</v>
      </c>
    </row>
    <row r="147" spans="1:45">
      <c r="A147" t="str">
        <f>'Model output'!A146</f>
        <v>TCGA-EL-A4K9</v>
      </c>
      <c r="B147" s="43">
        <v>68</v>
      </c>
      <c r="C147" s="1" t="str">
        <f>IF(OR(ISNUMBER(SEARCH("0",'Model output'!D146)), ISNUMBER(SEARCH("1",'Model output'!D146)), ISNUMBER(SEARCH("1a",'Model output'!D146)), ISNUMBER(SEARCH("1b",'Model output'!D146)), ISNUMBER(SEARCH("2",'Model output'!D146)), ISNUMBER(SEARCH("3",'Model output'!D146)), ISNUMBER(SEARCH("4a",'Model output'!D146)), ISNUMBER(SEARCH("4b",'Model output'!D146))), IF(ISNUMBER(SEARCH("pT",'Model output'!D146)),IF(OR(ISNUMBER(SEARCH("a",'Model output'!D146)),ISNUMBER(SEARCH("b",'Model output'!D146))),MID(SUBSTITUTE('Model output'!D146," ",""),SEARCH("pT",'Model output'!D146)+2,2),MID(SUBSTITUTE('Model output'!D146," ",""),SEARCH("pT",'Model output'!D146)+2,1)),IF(ISNUMBER(SEARCH("T",'Model output'!D146)),IF(OR(ISNUMBER(SEARCH("a",'Model output'!D146)),ISNUMBER(SEARCH("b",'Model output'!D146))),MID(SUBSTITUTE('Model output'!D146," ",""),SEARCH("T",'Model output'!D146)+1,2),MID(SUBSTITUTE('Model output'!D146," ",""),SEARCH("T",'Model output'!D146)+1,1)),SUBSTITUTE('Model output'!D146," ",""))),"")</f>
        <v>1</v>
      </c>
      <c r="D147" s="1" t="str">
        <f>IF(ISNUMBER(SEARCH("lymph node",'Model output'!E146)),"1", IF(AND('Model output'!E146&lt;&gt;"",ISNUMBER('Model output'!E146),'Model output'!E146&gt;0),"1",IF(OR(ISNUMBER(SEARCH("0",'Model output'!E146)), ISNUMBER(SEARCH("1",'Model output'!E146)), ISNUMBER(SEARCH("1a",'Model output'!E146)), ISNUMBER(SEARCH("1b",'Model output'!E146)), ISNUMBER(SEARCH("X",'Model output'!E146))), IF(ISNUMBER(SEARCH("pN",'Model output'!E146)),IF(OR(ISNUMBER(SEARCH("a",'Model output'!E146)),ISNUMBER(SEARCH("b",'Model output'!E146))),MID(SUBSTITUTE('Model output'!E146," ",""),SEARCH("pN",'Model output'!E146)+2,2),MID(SUBSTITUTE('Model output'!E146," ",""),SEARCH("pN",'Model output'!E146)+2,1)),IF(ISNUMBER(SEARCH("N",'Model output'!E146)),IF(OR(ISNUMBER(SEARCH("a",'Model output'!E146)),ISNUMBER(SEARCH("b",'Model output'!E146))),MID(SUBSTITUTE('Model output'!E146," ",""),SEARCH("N",'Model output'!E146)+1,2),MID(SUBSTITUTE('Model output'!E146," ",""),SEARCH("N",'Model output'!E146)+1,1)),SUBSTITUTE('Model output'!E146," ",""))),"")))</f>
        <v>X</v>
      </c>
      <c r="E147" s="1" t="str">
        <f>IF(OR(ISNUMBER(SEARCH("Not applicable",'Model output'!F146)), ISNUMBER(SEARCH("N/A",'Model output'!F146))),"0",IF(OR(ISNUMBER(SEARCH("0",'Model output'!F146)), ISNUMBER(SEARCH("1",'Model output'!F146)), ISNUMBER(SEARCH("X",'Model output'!F146))), IF(ISNUMBER(SEARCH("pM",'Model output'!F146)),MID(SUBSTITUTE('Model output'!F146," ",""),SEARCH("pM",'Model output'!F146)+2,1),IF(ISNUMBER(SEARCH("M",'Model output'!F146)),MID(SUBSTITUTE('Model output'!F146," ",""),SEARCH("M",'Model output'!F146)+1,1),SUBSTITUTE('Model output'!F146," ",""))),""))</f>
        <v/>
      </c>
      <c r="F147" t="str">
        <f t="shared" si="32"/>
        <v>negative</v>
      </c>
      <c r="G147" t="str">
        <f>IF(OR('Model output'!G146="",AND(ISNUMBER('Model output'!J146),'Model output'!J146&lt;1)),"",IF(OR(ISNUMBER(SEARCH("lateral",'Model output'!G146)),ISNUMBER(SEARCH("cervical",'Model output'!G146)),ISNUMBER(SEARCH("jugular",'Model output'!G146)),ISNUMBER(SEARCH("left neck",'Model output'!G146)),ISNUMBER(SEARCH("left anterior neck",'Model output'!G146)),ISNUMBER(SEARCH("left posterior neck",'Model output'!G146)),ISNUMBER(SEARCH("right neck",'Model output'!G146)),ISNUMBER(SEARCH("right anterior neck",'Model output'!G146)),ISNUMBER(SEARCH("right posterior neck",'Model output'!G146)),AND(ISNUMBER(SEARCH("level",'Model output'!G146)),OR(,ISNUMBER(SEARCH("II",'Model output'!G146)),ISNUMBER(SEARCH("two",'Model output'!G146)),ISNUMBER(SEARCH("2",'Model output'!G146)),ISNUMBER(SEARCH("III",'Model output'!G146)),ISNUMBER(SEARCH("three",'Model output'!G146)),ISNUMBER(SEARCH("3",'Model output'!G146)),ISNUMBER(SEARCH("IV",'Model output'!G146)),ISNUMBER(SEARCH("four",'Model output'!G146)),ISNUMBER(SEARCH("4",'Model output'!G146)),AND(ISNUMBER(SEARCH("V ",'Model output'!G146)),NOT(ISNUMBER(SEARCH("VI",'Model output'!G146)))),ISNUMBER(SEARCH("five",'Model output'!G146)),ISNUMBER(SEARCH("5",'Model output'!G146))))), "lateral", "central"))</f>
        <v/>
      </c>
      <c r="H147" t="str">
        <f>IF('Model output'!H146="","negative", IF('Model output'!H146=" ", "negative", IF(ISNUMBER(SEARCH("lymph node",'Model output'!H146)),"negative","positive")))</f>
        <v>negative</v>
      </c>
      <c r="I147">
        <f>IF('Model output'!I146="","",IF(ISNUMBER('Model output'!I146),'Model output'!I146,1))</f>
        <v>0</v>
      </c>
      <c r="J147">
        <f>IF('Model output'!J146="","",IF(AND(ISNUMBER('Model output'!J146),'Model output'!J146&lt;=I147),'Model output'!J146,IF(ISNUMBER(SEARCH("0/",'Model output'!J146)),0,1)))</f>
        <v>0</v>
      </c>
      <c r="K147" t="str" cm="1">
        <f t="array" ref="K147">IF(COUNT(FIND({0,1,2,3,4,5,6,7,8,9},'Model output'!K146))&gt;0,'Model output'!K146,"")</f>
        <v/>
      </c>
      <c r="L147" s="8" t="str">
        <f t="shared" si="36"/>
        <v/>
      </c>
      <c r="M147" t="str" cm="1">
        <f t="array" ref="M147">IF(L147="","",IF(ISNUMBER(SEARCH("cm",L147)),MAX(VALUE(SUBSTITUTE(_xlfn.FILTERXML("&lt;t&gt;&lt;s&gt;"&amp;SUBSTITUTE(L147,",","&lt;/s&gt;&lt;s&gt;")&amp;"&lt;/s&gt;&lt;/t&gt;","//s"),"cm",""))),MAX(VALUE(SUBSTITUTE(_xlfn.FILTERXML("&lt;t&gt;&lt;s&gt;"&amp;SUBSTITUTE(L147,",","&lt;/s&gt;&lt;s&gt;")&amp;"&lt;/s&gt;&lt;/t&gt;","//s"),"mm","")))/10))</f>
        <v/>
      </c>
      <c r="N147" t="str">
        <f>IF('Model output'!L146="","",'Model output'!L146)</f>
        <v>Papillary</v>
      </c>
      <c r="O147" t="str">
        <f>IF('Model output'!M146="","",'Model output'!M146)</f>
        <v>Conventional Type</v>
      </c>
      <c r="P147" t="str">
        <f>IF('Model output'!N146="","",'Model output'!N146)</f>
        <v>1.5 cm</v>
      </c>
      <c r="Q147" t="str">
        <f t="shared" si="33"/>
        <v>1.5cm</v>
      </c>
      <c r="R147" cm="1">
        <f t="array" ref="R147">IF(Q147="","",IF(ISNUMBER(SEARCH("cm",Q147)),MAX(VALUE(SUBSTITUTE(_xlfn.FILTERXML("&lt;t&gt;&lt;s&gt;"&amp;SUBSTITUTE(Q147,",","&lt;/s&gt;&lt;s&gt;")&amp;"&lt;/s&gt;&lt;/t&gt;","//s"),"cm",""))),IF(ISNUMBER(SEARCH("mm",Q147)), MAX(VALUE(SUBSTITUTE(_xlfn.FILTERXML("&lt;t&gt;&lt;s&gt;"&amp;SUBSTITUTE(Q147,",","&lt;/s&gt;&lt;s&gt;")&amp;"&lt;/s&gt;&lt;/t&gt;","//s"),"mm","")))/10, MAX(VALUE(_xlfn.FILTERXML("&lt;t&gt;&lt;s&gt;"&amp;SUBSTITUTE(Q147,",","&lt;/s&gt;&lt;s&gt;")&amp;"&lt;/s&gt;&lt;/t&gt;","//s"))))))</f>
        <v>1.5</v>
      </c>
      <c r="S147" t="str">
        <f>IF(OR('Model output'!P146="",ISNUMBER(SEARCH("Not identified", 'Model output'!P146)),ISNUMBER(SEARCH("Absent",'Model output'!P146)),AND(ISNUMBER(SEARCH("No",'Model output'!P146)),NOT(ISNUMBER(SEARCH("diagnostic",'Model output'!P146)))),ISNUMBER(SEARCH("Negative",'Model output'!P146))),"negative","positive")</f>
        <v>negative</v>
      </c>
      <c r="T147" t="str">
        <f>IF('Model output'!O146="","",'Model output'!O146)</f>
        <v>Multi-focal: No</v>
      </c>
      <c r="U147" t="str">
        <f>IF('Model output'!Q146&lt;&gt;"",'Model output'!Q146,IF('Classification result'!S147="positive",IF(ISNUMBER(SEARCH("single",'Model output'!P146)),1,IF(OR(ISNUMBER(SEARCH("&lt;4",'Model output'!P146)),ISNUMBER(SEARCH("&lt; 4",'Model output'!P146)),ISNUMBER(SEARCH("less than 4",'Model output'!P146))),"&lt;4",IF(OR(ISNUMBER(SEARCH("&gt;4",'Model output'!P146)),ISNUMBER(SEARCH("&gt; 4",'Model output'!P146)),ISNUMBER(SEARCH("4 or more",'Model output'!P146))),"&gt;4",""))),""))</f>
        <v/>
      </c>
      <c r="V147" t="str">
        <f>IF(S147="negative","",IF(OR(ISNUMBER(SEARCH("Focal",'Model output'!P146)),'Classification result'!U147&lt;4,ISNUMBER(SEARCH("Focal",'Classification result'!U147)),ISNUMBER(SEARCH("&lt;4",'Classification result'!U147)),ISNUMBER(SEARCH("&lt; 4",'Classification result'!U147))),"minimal", IF(OR(ISNUMBER(SEARCH("Extensive",'Model output'!P146)),ISNUMBER(SEARCH("Extensive",'Classification result'!U147)),ISNUMBER(SEARCH("&gt;4",'Classification result'!U147)),ISNUMBER(SEARCH("&gt; 4",'Classification result'!U147)),ISNUMBER(SEARCH("4 or more",'Classification result'!U147))),"extensive","")))</f>
        <v/>
      </c>
      <c r="W147" t="str">
        <f>IF(OR('Model output'!R146="",ISNUMBER(SEARCH("Not identified", 'Model output'!R146)),ISNUMBER(SEARCH("Absent",'Model output'!R146)),ISNUMBER(SEARCH("No",'Model output'!R146)),ISNUMBER(SEARCH("Negative",'Model output'!R146)),ISNUMBER(SEARCH("None seen",'Model output'!R146)),ISNUMBER(SEARCH("Free",'Model output'!R146)),ISNUMBER(SEARCH("Cannot be assessed",'Model output'!R146))),"negative","positive")</f>
        <v>negative</v>
      </c>
      <c r="X147" s="15" t="str">
        <f>IF('Model output'!S146="","",'Model output'!S146)</f>
        <v>Present</v>
      </c>
      <c r="Y147" t="str">
        <f>IF(OR('Model output'!S146="",ISNUMBER(SEARCH("Absent",'Model output'!S146)),ISNUMBER(SEARCH("Not identified",'Model output'!S146)),AND(ISNUMBER(SEARCH("No",'Model output'!S146)),NOT(ISNUMBER(SEARCH("carcinoma",'Model output'!S146)))),ISNUMBER(SEARCH("no extension",'Model output'!S146)),ISNUMBER(SEARCH("negative",'Model output'!S146))),"negative",IF(Z147="positive","gETE", "positive"))</f>
        <v>positive</v>
      </c>
      <c r="Z147" t="str">
        <f>IF(OR('Model output'!S146="",ISNUMBER(SEARCH("Absent",'Model output'!S146)),ISNUMBER(SEARCH("Not identified",'Model output'!S146)),ISNUMBER(SEARCH("No",'Model output'!S146)),ISNUMBER(SEARCH("Minimal",'Model output'!S146)),ISNUMBER(SEARCH("negative",'Model output'!S146))),"negative",IF(OR(ISNUMBER(SEARCH("extensive",X147)),ISNUMBER(SEARCH("skeletal muscle",X147)),ISNUMBER(SEARCH("larynx",X147)),ISNUMBER(SEARCH("trachea",X147)),ISNUMBER(SEARCH("esophagus",X147)),ISNUMBER(SEARCH("recurrent laryngeal nerve",X147))),"positive","negative"))</f>
        <v>negative</v>
      </c>
      <c r="AA147" t="str">
        <f>IF('Model output'!T146="","",IF('Model output'!T146="Not mentioned", "No", "Yes"))</f>
        <v/>
      </c>
      <c r="AB147" t="str">
        <f>IF(AA147&lt;&gt;"Yes","",IF(OR('Model output'!U146="",ISNUMBER(SEARCH("Not identified",'Model output'!U146))),"",'Model output'!U146))</f>
        <v/>
      </c>
      <c r="AC147" s="9" t="str">
        <f>IF(OR('Model output'!V146="", AND(ISERROR(SEARCH("Positive",'Model output'!V146)), ISNUMBER(SEARCH("Negative",'Model output'!V146))), ISNUMBER(SEARCH("Uninvolved",'Model output'!V146)), ISNUMBER(SEARCH("Free",'Model output'!V146)), ISNUMBER(SEARCH("1 mm",'Model output'!V146)), ISNUMBER(SEARCH("1.0 mm",'Model output'!V146)), ISNUMBER(SEARCH("0.01 cm",'Model output'!V146)), ISNUMBER(SEARCH("0.1 CM",'Model output'!V146)), ISNUMBER(SEARCH("less than 0.2 mm",'Model output'!V146)), ISNUMBER(SEARCH("less than 0.5 mm",'Model output'!V146)), ISNUMBER(SEARCH("very close",'Model output'!V146)), ISNUMBER(SEARCH("not involved",'Model output'!V146)), ISNUMBER(SEARCH("no involvement",'Model output'!V146)), ISNUMBER(SEARCH("abut",'Model output'!V146)), AND(ISNUMBER(SEARCH("No",'Model output'!V146)),NOT(ISNUMBER(SEARCH("noted",'Model output'!V146))),NOT(ISNUMBER(SEARCH("carcinoma",'Model output'!V146))))), "negative", "positive")</f>
        <v>negative</v>
      </c>
      <c r="AE147" s="30" t="str" cm="1">
        <f t="array" aca="1" ref="AE147" ca="1">IF(OR(AC147="positive",Z147="positive",AND(OR(ISNUMBER(SEARCH("Follicular carcinoma",N147)),ISNUMBER(SEARCH("Follicular thyroid carcinoma",N147))),V147="extensive"),AND(AND(ISNUMBER(J147),J147&gt;0),AND(ISNUMBER(M147),M147&gt;3)),OR(H147="positive",AH147=1)),"high",IF(OR(ISNUMBER(SEARCH("lateral",G147,1)),ISNUMBER(SEARCH("positive",Y147,1)),ISNUMBER(SEARCH("tall",O147,1)),ISNUMBER(SEARCH("hobnail",O147,1)),ISNUMBER(SEARCH("cribriform",O147,1)),ISNUMBER(SEARCH("diffuse",O147,1)),ISNUMBER(SEARCH("columnar",O147,1)),ISNUMBER(SEARCH("solid",O147,1)),ISNUMBER(SEARCH("tall",N147,1)),ISNUMBER(SEARCH("hobnail",N147,1)),ISNUMBER(SEARCH("cribriform",N147,1)),ISNUMBER(SEARCH("diffuse",N147,1)),ISNUMBER(SEARCH("columnar",N147,1)),ISNUMBER(SEARCH("solid",N147,1)),AND(ISNUMBER(SEARCH("papillary",N147,1)),S147="positive"),AND(ISNUMBER(J147),J147&gt;=5,M147=""),AND(AND(ISNUMBER(J147),J147&gt;=5),AND(ISNUMBER(M147),M147&gt;=1)),AND(ISNUMBER(SERACH("papillary",N147)),OR(Y147="positive",Z147="positive"), ISNUMBER(SEARCH("BRAF",AB147)))),"intermediate","low"))</f>
        <v>intermediate</v>
      </c>
      <c r="AF147" s="31" t="str">
        <f t="shared" si="34"/>
        <v>1b</v>
      </c>
      <c r="AG147" s="31" t="str">
        <f t="shared" si="35"/>
        <v>0</v>
      </c>
      <c r="AH147" s="31" t="str">
        <f t="shared" si="37"/>
        <v>0</v>
      </c>
      <c r="AI147" s="36" t="str">
        <f t="shared" si="38"/>
        <v>I</v>
      </c>
      <c r="AJ147" s="30" t="s">
        <v>816</v>
      </c>
      <c r="AK147" s="37" t="s">
        <v>926</v>
      </c>
      <c r="AL147" s="37" t="s">
        <v>930</v>
      </c>
      <c r="AM147" s="37" t="s">
        <v>930</v>
      </c>
      <c r="AN147" s="31" t="s">
        <v>79</v>
      </c>
      <c r="AO147" s="30">
        <f t="shared" ca="1" si="40"/>
        <v>1</v>
      </c>
      <c r="AP147" s="37">
        <f t="shared" si="41"/>
        <v>1</v>
      </c>
      <c r="AQ147" s="37">
        <f t="shared" si="42"/>
        <v>1</v>
      </c>
      <c r="AR147" s="37">
        <f t="shared" si="43"/>
        <v>1</v>
      </c>
      <c r="AS147" s="36">
        <f t="shared" si="39"/>
        <v>1</v>
      </c>
    </row>
    <row r="148" spans="1:45">
      <c r="A148" t="str">
        <f>'Model output'!A147</f>
        <v>TCGA-EL-A4KD</v>
      </c>
      <c r="B148" s="43">
        <v>41</v>
      </c>
      <c r="C148" s="1" t="str">
        <f>IF(OR(ISNUMBER(SEARCH("0",'Model output'!D147)), ISNUMBER(SEARCH("1",'Model output'!D147)), ISNUMBER(SEARCH("1a",'Model output'!D147)), ISNUMBER(SEARCH("1b",'Model output'!D147)), ISNUMBER(SEARCH("2",'Model output'!D147)), ISNUMBER(SEARCH("3",'Model output'!D147)), ISNUMBER(SEARCH("4a",'Model output'!D147)), ISNUMBER(SEARCH("4b",'Model output'!D147))), IF(ISNUMBER(SEARCH("pT",'Model output'!D147)),IF(OR(ISNUMBER(SEARCH("a",'Model output'!D147)),ISNUMBER(SEARCH("b",'Model output'!D147))),MID(SUBSTITUTE('Model output'!D147," ",""),SEARCH("pT",'Model output'!D147)+2,2),MID(SUBSTITUTE('Model output'!D147," ",""),SEARCH("pT",'Model output'!D147)+2,1)),IF(ISNUMBER(SEARCH("T",'Model output'!D147)),IF(OR(ISNUMBER(SEARCH("a",'Model output'!D147)),ISNUMBER(SEARCH("b",'Model output'!D147))),MID(SUBSTITUTE('Model output'!D147," ",""),SEARCH("T",'Model output'!D147)+1,2),MID(SUBSTITUTE('Model output'!D147," ",""),SEARCH("T",'Model output'!D147)+1,1)),SUBSTITUTE('Model output'!D147," ",""))),"")</f>
        <v>2</v>
      </c>
      <c r="D148" s="1" t="str">
        <f>IF(ISNUMBER(SEARCH("lymph node",'Model output'!E147)),"1", IF(AND('Model output'!E147&lt;&gt;"",ISNUMBER('Model output'!E147),'Model output'!E147&gt;0),"1",IF(OR(ISNUMBER(SEARCH("0",'Model output'!E147)), ISNUMBER(SEARCH("1",'Model output'!E147)), ISNUMBER(SEARCH("1a",'Model output'!E147)), ISNUMBER(SEARCH("1b",'Model output'!E147)), ISNUMBER(SEARCH("X",'Model output'!E147))), IF(ISNUMBER(SEARCH("pN",'Model output'!E147)),IF(OR(ISNUMBER(SEARCH("a",'Model output'!E147)),ISNUMBER(SEARCH("b",'Model output'!E147))),MID(SUBSTITUTE('Model output'!E147," ",""),SEARCH("pN",'Model output'!E147)+2,2),MID(SUBSTITUTE('Model output'!E147," ",""),SEARCH("pN",'Model output'!E147)+2,1)),IF(ISNUMBER(SEARCH("N",'Model output'!E147)),IF(OR(ISNUMBER(SEARCH("a",'Model output'!E147)),ISNUMBER(SEARCH("b",'Model output'!E147))),MID(SUBSTITUTE('Model output'!E147," ",""),SEARCH("N",'Model output'!E147)+1,2),MID(SUBSTITUTE('Model output'!E147," ",""),SEARCH("N",'Model output'!E147)+1,1)),SUBSTITUTE('Model output'!E147," ",""))),"")))</f>
        <v>1b</v>
      </c>
      <c r="E148" s="1" t="str">
        <f>IF(OR(ISNUMBER(SEARCH("Not applicable",'Model output'!F147)), ISNUMBER(SEARCH("N/A",'Model output'!F147))),"0",IF(OR(ISNUMBER(SEARCH("0",'Model output'!F147)), ISNUMBER(SEARCH("1",'Model output'!F147)), ISNUMBER(SEARCH("X",'Model output'!F147))), IF(ISNUMBER(SEARCH("pM",'Model output'!F147)),MID(SUBSTITUTE('Model output'!F147," ",""),SEARCH("pM",'Model output'!F147)+2,1),IF(ISNUMBER(SEARCH("M",'Model output'!F147)),MID(SUBSTITUTE('Model output'!F147," ",""),SEARCH("M",'Model output'!F147)+1,1),SUBSTITUTE('Model output'!F147," ",""))),""))</f>
        <v>0</v>
      </c>
      <c r="F148" t="str">
        <f t="shared" si="32"/>
        <v>positive</v>
      </c>
      <c r="G148" t="str">
        <f>IF(OR('Model output'!G147="",AND(ISNUMBER('Model output'!J147),'Model output'!J147&lt;1)),"",IF(OR(ISNUMBER(SEARCH("lateral",'Model output'!G147)),ISNUMBER(SEARCH("cervical",'Model output'!G147)),ISNUMBER(SEARCH("jugular",'Model output'!G147)),ISNUMBER(SEARCH("left neck",'Model output'!G147)),ISNUMBER(SEARCH("left anterior neck",'Model output'!G147)),ISNUMBER(SEARCH("left posterior neck",'Model output'!G147)),ISNUMBER(SEARCH("right neck",'Model output'!G147)),ISNUMBER(SEARCH("right anterior neck",'Model output'!G147)),ISNUMBER(SEARCH("right posterior neck",'Model output'!G147)),AND(ISNUMBER(SEARCH("level",'Model output'!G147)),OR(,ISNUMBER(SEARCH("II",'Model output'!G147)),ISNUMBER(SEARCH("two",'Model output'!G147)),ISNUMBER(SEARCH("2",'Model output'!G147)),ISNUMBER(SEARCH("III",'Model output'!G147)),ISNUMBER(SEARCH("three",'Model output'!G147)),ISNUMBER(SEARCH("3",'Model output'!G147)),ISNUMBER(SEARCH("IV",'Model output'!G147)),ISNUMBER(SEARCH("four",'Model output'!G147)),ISNUMBER(SEARCH("4",'Model output'!G147)),AND(ISNUMBER(SEARCH("V ",'Model output'!G147)),NOT(ISNUMBER(SEARCH("VI",'Model output'!G147)))),ISNUMBER(SEARCH("five",'Model output'!G147)),ISNUMBER(SEARCH("5",'Model output'!G147))))), "lateral", "central"))</f>
        <v>lateral</v>
      </c>
      <c r="H148" t="str">
        <f>IF('Model output'!H147="","negative", IF('Model output'!H147=" ", "negative", IF(ISNUMBER(SEARCH("lymph node",'Model output'!H147)),"negative","positive")))</f>
        <v>negative</v>
      </c>
      <c r="I148">
        <f>IF('Model output'!I147="","",IF(ISNUMBER('Model output'!I147),'Model output'!I147,1))</f>
        <v>17</v>
      </c>
      <c r="J148">
        <f>IF('Model output'!J147="","",IF(AND(ISNUMBER('Model output'!J147),'Model output'!J147&lt;=I148),'Model output'!J147,IF(ISNUMBER(SEARCH("0/",'Model output'!J147)),0,1)))</f>
        <v>4</v>
      </c>
      <c r="K148" t="str" cm="1">
        <f t="array" ref="K148">IF(COUNT(FIND({0,1,2,3,4,5,6,7,8,9},'Model output'!K147))&gt;0,'Model output'!K147,"")</f>
        <v>2.5 cm</v>
      </c>
      <c r="L148" s="8" t="str">
        <f t="shared" si="36"/>
        <v>2.5cm</v>
      </c>
      <c r="M148" cm="1">
        <f t="array" ref="M148">IF(L148="","",IF(ISNUMBER(SEARCH("cm",L148)),MAX(VALUE(SUBSTITUTE(_xlfn.FILTERXML("&lt;t&gt;&lt;s&gt;"&amp;SUBSTITUTE(L148,",","&lt;/s&gt;&lt;s&gt;")&amp;"&lt;/s&gt;&lt;/t&gt;","//s"),"cm",""))),MAX(VALUE(SUBSTITUTE(_xlfn.FILTERXML("&lt;t&gt;&lt;s&gt;"&amp;SUBSTITUTE(L148,",","&lt;/s&gt;&lt;s&gt;")&amp;"&lt;/s&gt;&lt;/t&gt;","//s"),"mm","")))/10))</f>
        <v>2.5</v>
      </c>
      <c r="N148" t="str">
        <f>IF('Model output'!L147="","",'Model output'!L147)</f>
        <v>Papillary</v>
      </c>
      <c r="O148" t="str">
        <f>IF('Model output'!M147="","",'Model output'!M147)</f>
        <v>Follicular variant</v>
      </c>
      <c r="P148" t="str">
        <f>IF('Model output'!N147="","",'Model output'!N147)</f>
        <v>4.5 cm</v>
      </c>
      <c r="Q148" t="str">
        <f t="shared" si="33"/>
        <v>4.5cm</v>
      </c>
      <c r="R148" cm="1">
        <f t="array" ref="R148">IF(Q148="","",IF(ISNUMBER(SEARCH("cm",Q148)),MAX(VALUE(SUBSTITUTE(_xlfn.FILTERXML("&lt;t&gt;&lt;s&gt;"&amp;SUBSTITUTE(Q148,",","&lt;/s&gt;&lt;s&gt;")&amp;"&lt;/s&gt;&lt;/t&gt;","//s"),"cm",""))),IF(ISNUMBER(SEARCH("mm",Q148)), MAX(VALUE(SUBSTITUTE(_xlfn.FILTERXML("&lt;t&gt;&lt;s&gt;"&amp;SUBSTITUTE(Q148,",","&lt;/s&gt;&lt;s&gt;")&amp;"&lt;/s&gt;&lt;/t&gt;","//s"),"mm","")))/10, MAX(VALUE(_xlfn.FILTERXML("&lt;t&gt;&lt;s&gt;"&amp;SUBSTITUTE(Q148,",","&lt;/s&gt;&lt;s&gt;")&amp;"&lt;/s&gt;&lt;/t&gt;","//s"))))))</f>
        <v>4.5</v>
      </c>
      <c r="S148" t="str">
        <f>IF(OR('Model output'!P147="",ISNUMBER(SEARCH("Not identified", 'Model output'!P147)),ISNUMBER(SEARCH("Absent",'Model output'!P147)),AND(ISNUMBER(SEARCH("No",'Model output'!P147)),NOT(ISNUMBER(SEARCH("diagnostic",'Model output'!P147)))),ISNUMBER(SEARCH("Negative",'Model output'!P147))),"negative","positive")</f>
        <v>negative</v>
      </c>
      <c r="T148">
        <f>IF('Model output'!O147="","",'Model output'!O147)</f>
        <v>1</v>
      </c>
      <c r="U148" t="str">
        <f>IF('Model output'!Q147&lt;&gt;"",'Model output'!Q147,IF('Classification result'!S148="positive",IF(ISNUMBER(SEARCH("single",'Model output'!P147)),1,IF(OR(ISNUMBER(SEARCH("&lt;4",'Model output'!P147)),ISNUMBER(SEARCH("&lt; 4",'Model output'!P147)),ISNUMBER(SEARCH("less than 4",'Model output'!P147))),"&lt;4",IF(OR(ISNUMBER(SEARCH("&gt;4",'Model output'!P147)),ISNUMBER(SEARCH("&gt; 4",'Model output'!P147)),ISNUMBER(SEARCH("4 or more",'Model output'!P147))),"&gt;4",""))),""))</f>
        <v/>
      </c>
      <c r="V148" t="str">
        <f>IF(S148="negative","",IF(OR(ISNUMBER(SEARCH("Focal",'Model output'!P147)),'Classification result'!U148&lt;4,ISNUMBER(SEARCH("Focal",'Classification result'!U148)),ISNUMBER(SEARCH("&lt;4",'Classification result'!U148)),ISNUMBER(SEARCH("&lt; 4",'Classification result'!U148))),"minimal", IF(OR(ISNUMBER(SEARCH("Extensive",'Model output'!P147)),ISNUMBER(SEARCH("Extensive",'Classification result'!U148)),ISNUMBER(SEARCH("&gt;4",'Classification result'!U148)),ISNUMBER(SEARCH("&gt; 4",'Classification result'!U148)),ISNUMBER(SEARCH("4 or more",'Classification result'!U148))),"extensive","")))</f>
        <v/>
      </c>
      <c r="W148" t="str">
        <f>IF(OR('Model output'!R147="",ISNUMBER(SEARCH("Not identified", 'Model output'!R147)),ISNUMBER(SEARCH("Absent",'Model output'!R147)),ISNUMBER(SEARCH("No",'Model output'!R147)),ISNUMBER(SEARCH("Negative",'Model output'!R147)),ISNUMBER(SEARCH("None seen",'Model output'!R147)),ISNUMBER(SEARCH("Free",'Model output'!R147)),ISNUMBER(SEARCH("Cannot be assessed",'Model output'!R147))),"negative","positive")</f>
        <v>negative</v>
      </c>
      <c r="X148" s="15" t="str">
        <f>IF('Model output'!S147="","",'Model output'!S147)</f>
        <v>Focally present</v>
      </c>
      <c r="Y148" t="str">
        <f>IF(OR('Model output'!S147="",ISNUMBER(SEARCH("Absent",'Model output'!S147)),ISNUMBER(SEARCH("Not identified",'Model output'!S147)),AND(ISNUMBER(SEARCH("No",'Model output'!S147)),NOT(ISNUMBER(SEARCH("carcinoma",'Model output'!S147)))),ISNUMBER(SEARCH("no extension",'Model output'!S147)),ISNUMBER(SEARCH("negative",'Model output'!S147))),"negative",IF(Z148="positive","gETE", "positive"))</f>
        <v>positive</v>
      </c>
      <c r="Z148" t="str">
        <f>IF(OR('Model output'!S147="",ISNUMBER(SEARCH("Absent",'Model output'!S147)),ISNUMBER(SEARCH("Not identified",'Model output'!S147)),ISNUMBER(SEARCH("No",'Model output'!S147)),ISNUMBER(SEARCH("Minimal",'Model output'!S147)),ISNUMBER(SEARCH("negative",'Model output'!S147))),"negative",IF(OR(ISNUMBER(SEARCH("extensive",X148)),ISNUMBER(SEARCH("skeletal muscle",X148)),ISNUMBER(SEARCH("larynx",X148)),ISNUMBER(SEARCH("trachea",X148)),ISNUMBER(SEARCH("esophagus",X148)),ISNUMBER(SEARCH("recurrent laryngeal nerve",X148))),"positive","negative"))</f>
        <v>negative</v>
      </c>
      <c r="AA148" t="str">
        <f>IF('Model output'!T147="","",IF('Model output'!T147="Not mentioned", "No", "Yes"))</f>
        <v/>
      </c>
      <c r="AB148" t="str">
        <f>IF(AA148&lt;&gt;"Yes","",IF(OR('Model output'!U147="",ISNUMBER(SEARCH("Not identified",'Model output'!U147))),"",'Model output'!U147))</f>
        <v/>
      </c>
      <c r="AC148" s="9" t="str">
        <f>IF(OR('Model output'!V147="", AND(ISERROR(SEARCH("Positive",'Model output'!V147)), ISNUMBER(SEARCH("Negative",'Model output'!V147))), ISNUMBER(SEARCH("Uninvolved",'Model output'!V147)), ISNUMBER(SEARCH("Free",'Model output'!V147)), ISNUMBER(SEARCH("1 mm",'Model output'!V147)), ISNUMBER(SEARCH("1.0 mm",'Model output'!V147)), ISNUMBER(SEARCH("0.01 cm",'Model output'!V147)), ISNUMBER(SEARCH("0.1 CM",'Model output'!V147)), ISNUMBER(SEARCH("less than 0.2 mm",'Model output'!V147)), ISNUMBER(SEARCH("less than 0.5 mm",'Model output'!V147)), ISNUMBER(SEARCH("very close",'Model output'!V147)), ISNUMBER(SEARCH("not involved",'Model output'!V147)), ISNUMBER(SEARCH("no involvement",'Model output'!V147)), ISNUMBER(SEARCH("abut",'Model output'!V147)), AND(ISNUMBER(SEARCH("No",'Model output'!V147)),NOT(ISNUMBER(SEARCH("noted",'Model output'!V147))),NOT(ISNUMBER(SEARCH("carcinoma",'Model output'!V147))))), "negative", "positive")</f>
        <v>negative</v>
      </c>
      <c r="AE148" s="30" t="str" cm="1">
        <f t="array" aca="1" ref="AE148" ca="1">IF(OR(AC148="positive",Z148="positive",AND(OR(ISNUMBER(SEARCH("Follicular carcinoma",N148)),ISNUMBER(SEARCH("Follicular thyroid carcinoma",N148))),V148="extensive"),AND(AND(ISNUMBER(J148),J148&gt;0),AND(ISNUMBER(M148),M148&gt;3)),OR(H148="positive",AH148=1)),"high",IF(OR(ISNUMBER(SEARCH("lateral",G148,1)),ISNUMBER(SEARCH("positive",Y148,1)),ISNUMBER(SEARCH("tall",O148,1)),ISNUMBER(SEARCH("hobnail",O148,1)),ISNUMBER(SEARCH("cribriform",O148,1)),ISNUMBER(SEARCH("diffuse",O148,1)),ISNUMBER(SEARCH("columnar",O148,1)),ISNUMBER(SEARCH("solid",O148,1)),ISNUMBER(SEARCH("tall",N148,1)),ISNUMBER(SEARCH("hobnail",N148,1)),ISNUMBER(SEARCH("cribriform",N148,1)),ISNUMBER(SEARCH("diffuse",N148,1)),ISNUMBER(SEARCH("columnar",N148,1)),ISNUMBER(SEARCH("solid",N148,1)),AND(ISNUMBER(SEARCH("papillary",N148,1)),S148="positive"),AND(ISNUMBER(J148),J148&gt;=5,M148=""),AND(AND(ISNUMBER(J148),J148&gt;=5),AND(ISNUMBER(M148),M148&gt;=1)),AND(ISNUMBER(SERACH("papillary",N148)),OR(Y148="positive",Z148="positive"), ISNUMBER(SEARCH("BRAF",AB148)))),"intermediate","low"))</f>
        <v>intermediate</v>
      </c>
      <c r="AF148" s="31" t="str">
        <f t="shared" si="34"/>
        <v>3a</v>
      </c>
      <c r="AG148" s="31" t="str">
        <f t="shared" si="35"/>
        <v>1b</v>
      </c>
      <c r="AH148" s="31" t="str">
        <f t="shared" si="37"/>
        <v>0</v>
      </c>
      <c r="AI148" s="36" t="str">
        <f t="shared" si="38"/>
        <v>I</v>
      </c>
      <c r="AJ148" s="30" t="s">
        <v>816</v>
      </c>
      <c r="AK148" s="37" t="s">
        <v>932</v>
      </c>
      <c r="AL148" s="37" t="s">
        <v>931</v>
      </c>
      <c r="AM148" s="37" t="s">
        <v>930</v>
      </c>
      <c r="AN148" s="31" t="s">
        <v>79</v>
      </c>
      <c r="AO148" s="30">
        <f t="shared" ca="1" si="40"/>
        <v>1</v>
      </c>
      <c r="AP148" s="37">
        <f t="shared" si="41"/>
        <v>1</v>
      </c>
      <c r="AQ148" s="37">
        <f t="shared" si="42"/>
        <v>0</v>
      </c>
      <c r="AR148" s="37">
        <f t="shared" si="43"/>
        <v>1</v>
      </c>
      <c r="AS148" s="36">
        <f t="shared" si="39"/>
        <v>1</v>
      </c>
    </row>
    <row r="149" spans="1:45">
      <c r="A149" t="str">
        <f>'Model output'!A148</f>
        <v>TCGA-EL-A4KG</v>
      </c>
      <c r="B149" s="43">
        <v>35</v>
      </c>
      <c r="C149" s="1" t="str">
        <f>IF(OR(ISNUMBER(SEARCH("0",'Model output'!D148)), ISNUMBER(SEARCH("1",'Model output'!D148)), ISNUMBER(SEARCH("1a",'Model output'!D148)), ISNUMBER(SEARCH("1b",'Model output'!D148)), ISNUMBER(SEARCH("2",'Model output'!D148)), ISNUMBER(SEARCH("3",'Model output'!D148)), ISNUMBER(SEARCH("4a",'Model output'!D148)), ISNUMBER(SEARCH("4b",'Model output'!D148))), IF(ISNUMBER(SEARCH("pT",'Model output'!D148)),IF(OR(ISNUMBER(SEARCH("a",'Model output'!D148)),ISNUMBER(SEARCH("b",'Model output'!D148))),MID(SUBSTITUTE('Model output'!D148," ",""),SEARCH("pT",'Model output'!D148)+2,2),MID(SUBSTITUTE('Model output'!D148," ",""),SEARCH("pT",'Model output'!D148)+2,1)),IF(ISNUMBER(SEARCH("T",'Model output'!D148)),IF(OR(ISNUMBER(SEARCH("a",'Model output'!D148)),ISNUMBER(SEARCH("b",'Model output'!D148))),MID(SUBSTITUTE('Model output'!D148," ",""),SEARCH("T",'Model output'!D148)+1,2),MID(SUBSTITUTE('Model output'!D148," ",""),SEARCH("T",'Model output'!D148)+1,1)),SUBSTITUTE('Model output'!D148," ",""))),"")</f>
        <v>2</v>
      </c>
      <c r="D149" s="1" t="str">
        <f>IF(ISNUMBER(SEARCH("lymph node",'Model output'!E148)),"1", IF(AND('Model output'!E148&lt;&gt;"",ISNUMBER('Model output'!E148),'Model output'!E148&gt;0),"1",IF(OR(ISNUMBER(SEARCH("0",'Model output'!E148)), ISNUMBER(SEARCH("1",'Model output'!E148)), ISNUMBER(SEARCH("1a",'Model output'!E148)), ISNUMBER(SEARCH("1b",'Model output'!E148)), ISNUMBER(SEARCH("X",'Model output'!E148))), IF(ISNUMBER(SEARCH("pN",'Model output'!E148)),IF(OR(ISNUMBER(SEARCH("a",'Model output'!E148)),ISNUMBER(SEARCH("b",'Model output'!E148))),MID(SUBSTITUTE('Model output'!E148," ",""),SEARCH("pN",'Model output'!E148)+2,2),MID(SUBSTITUTE('Model output'!E148," ",""),SEARCH("pN",'Model output'!E148)+2,1)),IF(ISNUMBER(SEARCH("N",'Model output'!E148)),IF(OR(ISNUMBER(SEARCH("a",'Model output'!E148)),ISNUMBER(SEARCH("b",'Model output'!E148))),MID(SUBSTITUTE('Model output'!E148," ",""),SEARCH("N",'Model output'!E148)+1,2),MID(SUBSTITUTE('Model output'!E148," ",""),SEARCH("N",'Model output'!E148)+1,1)),SUBSTITUTE('Model output'!E148," ",""))),"")))</f>
        <v>0</v>
      </c>
      <c r="E149" s="1" t="str">
        <f>IF(OR(ISNUMBER(SEARCH("Not applicable",'Model output'!F148)), ISNUMBER(SEARCH("N/A",'Model output'!F148))),"0",IF(OR(ISNUMBER(SEARCH("0",'Model output'!F148)), ISNUMBER(SEARCH("1",'Model output'!F148)), ISNUMBER(SEARCH("X",'Model output'!F148))), IF(ISNUMBER(SEARCH("pM",'Model output'!F148)),MID(SUBSTITUTE('Model output'!F148," ",""),SEARCH("pM",'Model output'!F148)+2,1),IF(ISNUMBER(SEARCH("M",'Model output'!F148)),MID(SUBSTITUTE('Model output'!F148," ",""),SEARCH("M",'Model output'!F148)+1,1),SUBSTITUTE('Model output'!F148," ",""))),""))</f>
        <v/>
      </c>
      <c r="F149" t="str">
        <f t="shared" si="32"/>
        <v>negative</v>
      </c>
      <c r="G149" t="str">
        <f>IF(OR('Model output'!G148="",AND(ISNUMBER('Model output'!J148),'Model output'!J148&lt;1)),"",IF(OR(ISNUMBER(SEARCH("lateral",'Model output'!G148)),ISNUMBER(SEARCH("cervical",'Model output'!G148)),ISNUMBER(SEARCH("jugular",'Model output'!G148)),ISNUMBER(SEARCH("left neck",'Model output'!G148)),ISNUMBER(SEARCH("left anterior neck",'Model output'!G148)),ISNUMBER(SEARCH("left posterior neck",'Model output'!G148)),ISNUMBER(SEARCH("right neck",'Model output'!G148)),ISNUMBER(SEARCH("right anterior neck",'Model output'!G148)),ISNUMBER(SEARCH("right posterior neck",'Model output'!G148)),AND(ISNUMBER(SEARCH("level",'Model output'!G148)),OR(,ISNUMBER(SEARCH("II",'Model output'!G148)),ISNUMBER(SEARCH("two",'Model output'!G148)),ISNUMBER(SEARCH("2",'Model output'!G148)),ISNUMBER(SEARCH("III",'Model output'!G148)),ISNUMBER(SEARCH("three",'Model output'!G148)),ISNUMBER(SEARCH("3",'Model output'!G148)),ISNUMBER(SEARCH("IV",'Model output'!G148)),ISNUMBER(SEARCH("four",'Model output'!G148)),ISNUMBER(SEARCH("4",'Model output'!G148)),AND(ISNUMBER(SEARCH("V ",'Model output'!G148)),NOT(ISNUMBER(SEARCH("VI",'Model output'!G148)))),ISNUMBER(SEARCH("five",'Model output'!G148)),ISNUMBER(SEARCH("5",'Model output'!G148))))), "lateral", "central"))</f>
        <v/>
      </c>
      <c r="H149" t="str">
        <f>IF('Model output'!H148="","negative", IF('Model output'!H148=" ", "negative", IF(ISNUMBER(SEARCH("lymph node",'Model output'!H148)),"negative","positive")))</f>
        <v>negative</v>
      </c>
      <c r="I149">
        <f>IF('Model output'!I148="","",IF(ISNUMBER('Model output'!I148),'Model output'!I148,1))</f>
        <v>1</v>
      </c>
      <c r="J149">
        <f>IF('Model output'!J148="","",IF(AND(ISNUMBER('Model output'!J148),'Model output'!J148&lt;=I149),'Model output'!J148,IF(ISNUMBER(SEARCH("0/",'Model output'!J148)),0,1)))</f>
        <v>0</v>
      </c>
      <c r="K149" t="str" cm="1">
        <f t="array" ref="K149">IF(COUNT(FIND({0,1,2,3,4,5,6,7,8,9},'Model output'!K148))&gt;0,'Model output'!K148,"")</f>
        <v/>
      </c>
      <c r="L149" s="8" t="str">
        <f t="shared" si="36"/>
        <v/>
      </c>
      <c r="M149" t="str" cm="1">
        <f t="array" ref="M149">IF(L149="","",IF(ISNUMBER(SEARCH("cm",L149)),MAX(VALUE(SUBSTITUTE(_xlfn.FILTERXML("&lt;t&gt;&lt;s&gt;"&amp;SUBSTITUTE(L149,",","&lt;/s&gt;&lt;s&gt;")&amp;"&lt;/s&gt;&lt;/t&gt;","//s"),"cm",""))),MAX(VALUE(SUBSTITUTE(_xlfn.FILTERXML("&lt;t&gt;&lt;s&gt;"&amp;SUBSTITUTE(L149,",","&lt;/s&gt;&lt;s&gt;")&amp;"&lt;/s&gt;&lt;/t&gt;","//s"),"mm","")))/10))</f>
        <v/>
      </c>
      <c r="N149" t="str">
        <f>IF('Model output'!L148="","",'Model output'!L148)</f>
        <v>PAPILLARY</v>
      </c>
      <c r="O149" t="str">
        <f>IF('Model output'!M148="","",'Model output'!M148)</f>
        <v>CONVENTIONAL TYPE</v>
      </c>
      <c r="P149" t="str">
        <f>IF('Model output'!N148="","",'Model output'!N148)</f>
        <v>2 cm</v>
      </c>
      <c r="Q149" t="str">
        <f t="shared" si="33"/>
        <v>2cm</v>
      </c>
      <c r="R149" cm="1">
        <f t="array" ref="R149">IF(Q149="","",IF(ISNUMBER(SEARCH("cm",Q149)),MAX(VALUE(SUBSTITUTE(_xlfn.FILTERXML("&lt;t&gt;&lt;s&gt;"&amp;SUBSTITUTE(Q149,",","&lt;/s&gt;&lt;s&gt;")&amp;"&lt;/s&gt;&lt;/t&gt;","//s"),"cm",""))),IF(ISNUMBER(SEARCH("mm",Q149)), MAX(VALUE(SUBSTITUTE(_xlfn.FILTERXML("&lt;t&gt;&lt;s&gt;"&amp;SUBSTITUTE(Q149,",","&lt;/s&gt;&lt;s&gt;")&amp;"&lt;/s&gt;&lt;/t&gt;","//s"),"mm","")))/10, MAX(VALUE(_xlfn.FILTERXML("&lt;t&gt;&lt;s&gt;"&amp;SUBSTITUTE(Q149,",","&lt;/s&gt;&lt;s&gt;")&amp;"&lt;/s&gt;&lt;/t&gt;","//s"))))))</f>
        <v>2</v>
      </c>
      <c r="S149" t="str">
        <f>IF(OR('Model output'!P148="",ISNUMBER(SEARCH("Not identified", 'Model output'!P148)),ISNUMBER(SEARCH("Absent",'Model output'!P148)),AND(ISNUMBER(SEARCH("No",'Model output'!P148)),NOT(ISNUMBER(SEARCH("diagnostic",'Model output'!P148)))),ISNUMBER(SEARCH("Negative",'Model output'!P148))),"negative","positive")</f>
        <v>negative</v>
      </c>
      <c r="T149">
        <f>IF('Model output'!O148="","",'Model output'!O148)</f>
        <v>1</v>
      </c>
      <c r="U149" t="str">
        <f>IF('Model output'!Q148&lt;&gt;"",'Model output'!Q148,IF('Classification result'!S149="positive",IF(ISNUMBER(SEARCH("single",'Model output'!P148)),1,IF(OR(ISNUMBER(SEARCH("&lt;4",'Model output'!P148)),ISNUMBER(SEARCH("&lt; 4",'Model output'!P148)),ISNUMBER(SEARCH("less than 4",'Model output'!P148))),"&lt;4",IF(OR(ISNUMBER(SEARCH("&gt;4",'Model output'!P148)),ISNUMBER(SEARCH("&gt; 4",'Model output'!P148)),ISNUMBER(SEARCH("4 or more",'Model output'!P148))),"&gt;4",""))),""))</f>
        <v/>
      </c>
      <c r="V149" t="str">
        <f>IF(S149="negative","",IF(OR(ISNUMBER(SEARCH("Focal",'Model output'!P148)),'Classification result'!U149&lt;4,ISNUMBER(SEARCH("Focal",'Classification result'!U149)),ISNUMBER(SEARCH("&lt;4",'Classification result'!U149)),ISNUMBER(SEARCH("&lt; 4",'Classification result'!U149))),"minimal", IF(OR(ISNUMBER(SEARCH("Extensive",'Model output'!P148)),ISNUMBER(SEARCH("Extensive",'Classification result'!U149)),ISNUMBER(SEARCH("&gt;4",'Classification result'!U149)),ISNUMBER(SEARCH("&gt; 4",'Classification result'!U149)),ISNUMBER(SEARCH("4 or more",'Classification result'!U149))),"extensive","")))</f>
        <v/>
      </c>
      <c r="W149" t="str">
        <f>IF(OR('Model output'!R148="",ISNUMBER(SEARCH("Not identified", 'Model output'!R148)),ISNUMBER(SEARCH("Absent",'Model output'!R148)),ISNUMBER(SEARCH("No",'Model output'!R148)),ISNUMBER(SEARCH("Negative",'Model output'!R148)),ISNUMBER(SEARCH("None seen",'Model output'!R148)),ISNUMBER(SEARCH("Free",'Model output'!R148)),ISNUMBER(SEARCH("Cannot be assessed",'Model output'!R148))),"negative","positive")</f>
        <v>negative</v>
      </c>
      <c r="X149" s="15" t="str">
        <f>IF('Model output'!S148="","",'Model output'!S148)</f>
        <v>Present</v>
      </c>
      <c r="Y149" t="str">
        <f>IF(OR('Model output'!S148="",ISNUMBER(SEARCH("Absent",'Model output'!S148)),ISNUMBER(SEARCH("Not identified",'Model output'!S148)),AND(ISNUMBER(SEARCH("No",'Model output'!S148)),NOT(ISNUMBER(SEARCH("carcinoma",'Model output'!S148)))),ISNUMBER(SEARCH("no extension",'Model output'!S148)),ISNUMBER(SEARCH("negative",'Model output'!S148))),"negative",IF(Z149="positive","gETE", "positive"))</f>
        <v>positive</v>
      </c>
      <c r="Z149" t="str">
        <f>IF(OR('Model output'!S148="",ISNUMBER(SEARCH("Absent",'Model output'!S148)),ISNUMBER(SEARCH("Not identified",'Model output'!S148)),ISNUMBER(SEARCH("No",'Model output'!S148)),ISNUMBER(SEARCH("Minimal",'Model output'!S148)),ISNUMBER(SEARCH("negative",'Model output'!S148))),"negative",IF(OR(ISNUMBER(SEARCH("extensive",X149)),ISNUMBER(SEARCH("skeletal muscle",X149)),ISNUMBER(SEARCH("larynx",X149)),ISNUMBER(SEARCH("trachea",X149)),ISNUMBER(SEARCH("esophagus",X149)),ISNUMBER(SEARCH("recurrent laryngeal nerve",X149))),"positive","negative"))</f>
        <v>negative</v>
      </c>
      <c r="AA149" t="str">
        <f>IF('Model output'!T148="","",IF('Model output'!T148="Not mentioned", "No", "Yes"))</f>
        <v/>
      </c>
      <c r="AB149" t="str">
        <f>IF(AA149&lt;&gt;"Yes","",IF(OR('Model output'!U148="",ISNUMBER(SEARCH("Not identified",'Model output'!U148))),"",'Model output'!U148))</f>
        <v/>
      </c>
      <c r="AC149" s="9" t="str">
        <f>IF(OR('Model output'!V148="", AND(ISERROR(SEARCH("Positive",'Model output'!V148)), ISNUMBER(SEARCH("Negative",'Model output'!V148))), ISNUMBER(SEARCH("Uninvolved",'Model output'!V148)), ISNUMBER(SEARCH("Free",'Model output'!V148)), ISNUMBER(SEARCH("1 mm",'Model output'!V148)), ISNUMBER(SEARCH("1.0 mm",'Model output'!V148)), ISNUMBER(SEARCH("0.01 cm",'Model output'!V148)), ISNUMBER(SEARCH("0.1 CM",'Model output'!V148)), ISNUMBER(SEARCH("less than 0.2 mm",'Model output'!V148)), ISNUMBER(SEARCH("less than 0.5 mm",'Model output'!V148)), ISNUMBER(SEARCH("very close",'Model output'!V148)), ISNUMBER(SEARCH("not involved",'Model output'!V148)), ISNUMBER(SEARCH("no involvement",'Model output'!V148)), ISNUMBER(SEARCH("abut",'Model output'!V148)), AND(ISNUMBER(SEARCH("No",'Model output'!V148)),NOT(ISNUMBER(SEARCH("noted",'Model output'!V148))),NOT(ISNUMBER(SEARCH("carcinoma",'Model output'!V148))))), "negative", "positive")</f>
        <v>negative</v>
      </c>
      <c r="AE149" s="30" t="str" cm="1">
        <f t="array" aca="1" ref="AE149" ca="1">IF(OR(AC149="positive",Z149="positive",AND(OR(ISNUMBER(SEARCH("Follicular carcinoma",N149)),ISNUMBER(SEARCH("Follicular thyroid carcinoma",N149))),V149="extensive"),AND(AND(ISNUMBER(J149),J149&gt;0),AND(ISNUMBER(M149),M149&gt;3)),OR(H149="positive",AH149=1)),"high",IF(OR(ISNUMBER(SEARCH("lateral",G149,1)),ISNUMBER(SEARCH("positive",Y149,1)),ISNUMBER(SEARCH("tall",O149,1)),ISNUMBER(SEARCH("hobnail",O149,1)),ISNUMBER(SEARCH("cribriform",O149,1)),ISNUMBER(SEARCH("diffuse",O149,1)),ISNUMBER(SEARCH("columnar",O149,1)),ISNUMBER(SEARCH("solid",O149,1)),ISNUMBER(SEARCH("tall",N149,1)),ISNUMBER(SEARCH("hobnail",N149,1)),ISNUMBER(SEARCH("cribriform",N149,1)),ISNUMBER(SEARCH("diffuse",N149,1)),ISNUMBER(SEARCH("columnar",N149,1)),ISNUMBER(SEARCH("solid",N149,1)),AND(ISNUMBER(SEARCH("papillary",N149,1)),S149="positive"),AND(ISNUMBER(J149),J149&gt;=5,M149=""),AND(AND(ISNUMBER(J149),J149&gt;=5),AND(ISNUMBER(M149),M149&gt;=1)),AND(ISNUMBER(SERACH("papillary",N149)),OR(Y149="positive",Z149="positive"), ISNUMBER(SEARCH("BRAF",AB149)))),"intermediate","low"))</f>
        <v>intermediate</v>
      </c>
      <c r="AF149" s="31" t="str">
        <f t="shared" si="34"/>
        <v>1b</v>
      </c>
      <c r="AG149" s="31" t="str">
        <f t="shared" si="35"/>
        <v>0</v>
      </c>
      <c r="AH149" s="31" t="str">
        <f t="shared" si="37"/>
        <v>0</v>
      </c>
      <c r="AI149" s="36" t="str">
        <f t="shared" si="38"/>
        <v>I</v>
      </c>
      <c r="AJ149" s="30" t="s">
        <v>816</v>
      </c>
      <c r="AK149" s="37" t="s">
        <v>926</v>
      </c>
      <c r="AL149" s="37" t="s">
        <v>927</v>
      </c>
      <c r="AM149" s="37" t="s">
        <v>930</v>
      </c>
      <c r="AN149" s="31" t="s">
        <v>79</v>
      </c>
      <c r="AO149" s="30">
        <f t="shared" ca="1" si="40"/>
        <v>1</v>
      </c>
      <c r="AP149" s="37">
        <f t="shared" si="41"/>
        <v>1</v>
      </c>
      <c r="AQ149" s="37">
        <f t="shared" si="42"/>
        <v>1</v>
      </c>
      <c r="AR149" s="37">
        <f t="shared" si="43"/>
        <v>1</v>
      </c>
      <c r="AS149" s="36">
        <f t="shared" si="39"/>
        <v>1</v>
      </c>
    </row>
    <row r="150" spans="1:45">
      <c r="A150" t="str">
        <f>'Model output'!A149</f>
        <v>TCGA-EL-A4KH</v>
      </c>
      <c r="B150" s="43">
        <v>36</v>
      </c>
      <c r="C150" s="1" t="str">
        <f>IF(OR(ISNUMBER(SEARCH("0",'Model output'!D149)), ISNUMBER(SEARCH("1",'Model output'!D149)), ISNUMBER(SEARCH("1a",'Model output'!D149)), ISNUMBER(SEARCH("1b",'Model output'!D149)), ISNUMBER(SEARCH("2",'Model output'!D149)), ISNUMBER(SEARCH("3",'Model output'!D149)), ISNUMBER(SEARCH("4a",'Model output'!D149)), ISNUMBER(SEARCH("4b",'Model output'!D149))), IF(ISNUMBER(SEARCH("pT",'Model output'!D149)),IF(OR(ISNUMBER(SEARCH("a",'Model output'!D149)),ISNUMBER(SEARCH("b",'Model output'!D149))),MID(SUBSTITUTE('Model output'!D149," ",""),SEARCH("pT",'Model output'!D149)+2,2),MID(SUBSTITUTE('Model output'!D149," ",""),SEARCH("pT",'Model output'!D149)+2,1)),IF(ISNUMBER(SEARCH("T",'Model output'!D149)),IF(OR(ISNUMBER(SEARCH("a",'Model output'!D149)),ISNUMBER(SEARCH("b",'Model output'!D149))),MID(SUBSTITUTE('Model output'!D149," ",""),SEARCH("T",'Model output'!D149)+1,2),MID(SUBSTITUTE('Model output'!D149," ",""),SEARCH("T",'Model output'!D149)+1,1)),SUBSTITUTE('Model output'!D149," ",""))),"")</f>
        <v/>
      </c>
      <c r="D150" s="1" t="str">
        <f>IF(ISNUMBER(SEARCH("lymph node",'Model output'!E149)),"1", IF(AND('Model output'!E149&lt;&gt;"",ISNUMBER('Model output'!E149),'Model output'!E149&gt;0),"1",IF(OR(ISNUMBER(SEARCH("0",'Model output'!E149)), ISNUMBER(SEARCH("1",'Model output'!E149)), ISNUMBER(SEARCH("1a",'Model output'!E149)), ISNUMBER(SEARCH("1b",'Model output'!E149)), ISNUMBER(SEARCH("X",'Model output'!E149))), IF(ISNUMBER(SEARCH("pN",'Model output'!E149)),IF(OR(ISNUMBER(SEARCH("a",'Model output'!E149)),ISNUMBER(SEARCH("b",'Model output'!E149))),MID(SUBSTITUTE('Model output'!E149," ",""),SEARCH("pN",'Model output'!E149)+2,2),MID(SUBSTITUTE('Model output'!E149," ",""),SEARCH("pN",'Model output'!E149)+2,1)),IF(ISNUMBER(SEARCH("N",'Model output'!E149)),IF(OR(ISNUMBER(SEARCH("a",'Model output'!E149)),ISNUMBER(SEARCH("b",'Model output'!E149))),MID(SUBSTITUTE('Model output'!E149," ",""),SEARCH("N",'Model output'!E149)+1,2),MID(SUBSTITUTE('Model output'!E149," ",""),SEARCH("N",'Model output'!E149)+1,1)),SUBSTITUTE('Model output'!E149," ",""))),"")))</f>
        <v>X</v>
      </c>
      <c r="E150" s="1" t="str">
        <f>IF(OR(ISNUMBER(SEARCH("Not applicable",'Model output'!F149)), ISNUMBER(SEARCH("N/A",'Model output'!F149))),"0",IF(OR(ISNUMBER(SEARCH("0",'Model output'!F149)), ISNUMBER(SEARCH("1",'Model output'!F149)), ISNUMBER(SEARCH("X",'Model output'!F149))), IF(ISNUMBER(SEARCH("pM",'Model output'!F149)),MID(SUBSTITUTE('Model output'!F149," ",""),SEARCH("pM",'Model output'!F149)+2,1),IF(ISNUMBER(SEARCH("M",'Model output'!F149)),MID(SUBSTITUTE('Model output'!F149," ",""),SEARCH("M",'Model output'!F149)+1,1),SUBSTITUTE('Model output'!F149," ",""))),""))</f>
        <v>X</v>
      </c>
      <c r="F150" t="str">
        <f t="shared" si="32"/>
        <v>negative</v>
      </c>
      <c r="G150" t="str">
        <f>IF(OR('Model output'!G149="",AND(ISNUMBER('Model output'!J149),'Model output'!J149&lt;1)),"",IF(OR(ISNUMBER(SEARCH("lateral",'Model output'!G149)),ISNUMBER(SEARCH("cervical",'Model output'!G149)),ISNUMBER(SEARCH("jugular",'Model output'!G149)),ISNUMBER(SEARCH("left neck",'Model output'!G149)),ISNUMBER(SEARCH("left anterior neck",'Model output'!G149)),ISNUMBER(SEARCH("left posterior neck",'Model output'!G149)),ISNUMBER(SEARCH("right neck",'Model output'!G149)),ISNUMBER(SEARCH("right anterior neck",'Model output'!G149)),ISNUMBER(SEARCH("right posterior neck",'Model output'!G149)),AND(ISNUMBER(SEARCH("level",'Model output'!G149)),OR(,ISNUMBER(SEARCH("II",'Model output'!G149)),ISNUMBER(SEARCH("two",'Model output'!G149)),ISNUMBER(SEARCH("2",'Model output'!G149)),ISNUMBER(SEARCH("III",'Model output'!G149)),ISNUMBER(SEARCH("three",'Model output'!G149)),ISNUMBER(SEARCH("3",'Model output'!G149)),ISNUMBER(SEARCH("IV",'Model output'!G149)),ISNUMBER(SEARCH("four",'Model output'!G149)),ISNUMBER(SEARCH("4",'Model output'!G149)),AND(ISNUMBER(SEARCH("V ",'Model output'!G149)),NOT(ISNUMBER(SEARCH("VI",'Model output'!G149)))),ISNUMBER(SEARCH("five",'Model output'!G149)),ISNUMBER(SEARCH("5",'Model output'!G149))))), "lateral", "central"))</f>
        <v/>
      </c>
      <c r="H150" t="str">
        <f>IF('Model output'!H149="","negative", IF('Model output'!H149=" ", "negative", IF(ISNUMBER(SEARCH("lymph node",'Model output'!H149)),"negative","positive")))</f>
        <v>negative</v>
      </c>
      <c r="I150">
        <f>IF('Model output'!I149="","",IF(ISNUMBER('Model output'!I149),'Model output'!I149,1))</f>
        <v>0</v>
      </c>
      <c r="J150">
        <f>IF('Model output'!J149="","",IF(AND(ISNUMBER('Model output'!J149),'Model output'!J149&lt;=I150),'Model output'!J149,IF(ISNUMBER(SEARCH("0/",'Model output'!J149)),0,1)))</f>
        <v>0</v>
      </c>
      <c r="K150" t="str" cm="1">
        <f t="array" ref="K150">IF(COUNT(FIND({0,1,2,3,4,5,6,7,8,9},'Model output'!K149))&gt;0,'Model output'!K149,"")</f>
        <v/>
      </c>
      <c r="L150" s="8" t="str">
        <f t="shared" si="36"/>
        <v/>
      </c>
      <c r="M150" t="str" cm="1">
        <f t="array" ref="M150">IF(L150="","",IF(ISNUMBER(SEARCH("cm",L150)),MAX(VALUE(SUBSTITUTE(_xlfn.FILTERXML("&lt;t&gt;&lt;s&gt;"&amp;SUBSTITUTE(L150,",","&lt;/s&gt;&lt;s&gt;")&amp;"&lt;/s&gt;&lt;/t&gt;","//s"),"cm",""))),MAX(VALUE(SUBSTITUTE(_xlfn.FILTERXML("&lt;t&gt;&lt;s&gt;"&amp;SUBSTITUTE(L150,",","&lt;/s&gt;&lt;s&gt;")&amp;"&lt;/s&gt;&lt;/t&gt;","//s"),"mm","")))/10))</f>
        <v/>
      </c>
      <c r="N150" t="str">
        <f>IF('Model output'!L149="","",'Model output'!L149)</f>
        <v>Papillary</v>
      </c>
      <c r="O150" t="str">
        <f>IF('Model output'!M149="","",'Model output'!M149)</f>
        <v>Follicular Variant</v>
      </c>
      <c r="P150" t="str">
        <f>IF('Model output'!N149="","",'Model output'!N149)</f>
        <v>2.1 cm</v>
      </c>
      <c r="Q150" t="str">
        <f t="shared" si="33"/>
        <v>2.1cm</v>
      </c>
      <c r="R150" cm="1">
        <f t="array" ref="R150">IF(Q150="","",IF(ISNUMBER(SEARCH("cm",Q150)),MAX(VALUE(SUBSTITUTE(_xlfn.FILTERXML("&lt;t&gt;&lt;s&gt;"&amp;SUBSTITUTE(Q150,",","&lt;/s&gt;&lt;s&gt;")&amp;"&lt;/s&gt;&lt;/t&gt;","//s"),"cm",""))),IF(ISNUMBER(SEARCH("mm",Q150)), MAX(VALUE(SUBSTITUTE(_xlfn.FILTERXML("&lt;t&gt;&lt;s&gt;"&amp;SUBSTITUTE(Q150,",","&lt;/s&gt;&lt;s&gt;")&amp;"&lt;/s&gt;&lt;/t&gt;","//s"),"mm","")))/10, MAX(VALUE(_xlfn.FILTERXML("&lt;t&gt;&lt;s&gt;"&amp;SUBSTITUTE(Q150,",","&lt;/s&gt;&lt;s&gt;")&amp;"&lt;/s&gt;&lt;/t&gt;","//s"))))))</f>
        <v>2.1</v>
      </c>
      <c r="S150" t="str">
        <f>IF(OR('Model output'!P149="",ISNUMBER(SEARCH("Not identified", 'Model output'!P149)),ISNUMBER(SEARCH("Absent",'Model output'!P149)),AND(ISNUMBER(SEARCH("No",'Model output'!P149)),NOT(ISNUMBER(SEARCH("diagnostic",'Model output'!P149)))),ISNUMBER(SEARCH("Negative",'Model output'!P149))),"negative","positive")</f>
        <v>negative</v>
      </c>
      <c r="T150" t="str">
        <f>IF('Model output'!O149="","",'Model output'!O149)</f>
        <v>Multi focal</v>
      </c>
      <c r="U150" t="str">
        <f>IF('Model output'!Q149&lt;&gt;"",'Model output'!Q149,IF('Classification result'!S150="positive",IF(ISNUMBER(SEARCH("single",'Model output'!P149)),1,IF(OR(ISNUMBER(SEARCH("&lt;4",'Model output'!P149)),ISNUMBER(SEARCH("&lt; 4",'Model output'!P149)),ISNUMBER(SEARCH("less than 4",'Model output'!P149))),"&lt;4",IF(OR(ISNUMBER(SEARCH("&gt;4",'Model output'!P149)),ISNUMBER(SEARCH("&gt; 4",'Model output'!P149)),ISNUMBER(SEARCH("4 or more",'Model output'!P149))),"&gt;4",""))),""))</f>
        <v/>
      </c>
      <c r="V150" t="str">
        <f>IF(S150="negative","",IF(OR(ISNUMBER(SEARCH("Focal",'Model output'!P149)),'Classification result'!U150&lt;4,ISNUMBER(SEARCH("Focal",'Classification result'!U150)),ISNUMBER(SEARCH("&lt;4",'Classification result'!U150)),ISNUMBER(SEARCH("&lt; 4",'Classification result'!U150))),"minimal", IF(OR(ISNUMBER(SEARCH("Extensive",'Model output'!P149)),ISNUMBER(SEARCH("Extensive",'Classification result'!U150)),ISNUMBER(SEARCH("&gt;4",'Classification result'!U150)),ISNUMBER(SEARCH("&gt; 4",'Classification result'!U150)),ISNUMBER(SEARCH("4 or more",'Classification result'!U150))),"extensive","")))</f>
        <v/>
      </c>
      <c r="W150" t="str">
        <f>IF(OR('Model output'!R149="",ISNUMBER(SEARCH("Not identified", 'Model output'!R149)),ISNUMBER(SEARCH("Absent",'Model output'!R149)),ISNUMBER(SEARCH("No",'Model output'!R149)),ISNUMBER(SEARCH("Negative",'Model output'!R149)),ISNUMBER(SEARCH("None seen",'Model output'!R149)),ISNUMBER(SEARCH("Free",'Model output'!R149)),ISNUMBER(SEARCH("Cannot be assessed",'Model output'!R149))),"negative","positive")</f>
        <v>negative</v>
      </c>
      <c r="X150" s="15" t="str">
        <f>IF('Model output'!S149="","",'Model output'!S149)</f>
        <v>Absent</v>
      </c>
      <c r="Y150" t="str">
        <f>IF(OR('Model output'!S149="",ISNUMBER(SEARCH("Absent",'Model output'!S149)),ISNUMBER(SEARCH("Not identified",'Model output'!S149)),AND(ISNUMBER(SEARCH("No",'Model output'!S149)),NOT(ISNUMBER(SEARCH("carcinoma",'Model output'!S149)))),ISNUMBER(SEARCH("no extension",'Model output'!S149)),ISNUMBER(SEARCH("negative",'Model output'!S149))),"negative",IF(Z150="positive","gETE", "positive"))</f>
        <v>negative</v>
      </c>
      <c r="Z150" t="str">
        <f>IF(OR('Model output'!S149="",ISNUMBER(SEARCH("Absent",'Model output'!S149)),ISNUMBER(SEARCH("Not identified",'Model output'!S149)),ISNUMBER(SEARCH("No",'Model output'!S149)),ISNUMBER(SEARCH("Minimal",'Model output'!S149)),ISNUMBER(SEARCH("negative",'Model output'!S149))),"negative",IF(OR(ISNUMBER(SEARCH("extensive",X150)),ISNUMBER(SEARCH("skeletal muscle",X150)),ISNUMBER(SEARCH("larynx",X150)),ISNUMBER(SEARCH("trachea",X150)),ISNUMBER(SEARCH("esophagus",X150)),ISNUMBER(SEARCH("recurrent laryngeal nerve",X150))),"positive","negative"))</f>
        <v>negative</v>
      </c>
      <c r="AA150" t="str">
        <f>IF('Model output'!T149="","",IF('Model output'!T149="Not mentioned", "No", "Yes"))</f>
        <v/>
      </c>
      <c r="AB150" t="str">
        <f>IF(AA150&lt;&gt;"Yes","",IF(OR('Model output'!U149="",ISNUMBER(SEARCH("Not identified",'Model output'!U149))),"",'Model output'!U149))</f>
        <v/>
      </c>
      <c r="AC150" s="9" t="str">
        <f>IF(OR('Model output'!V149="", AND(ISERROR(SEARCH("Positive",'Model output'!V149)), ISNUMBER(SEARCH("Negative",'Model output'!V149))), ISNUMBER(SEARCH("Uninvolved",'Model output'!V149)), ISNUMBER(SEARCH("Free",'Model output'!V149)), ISNUMBER(SEARCH("1 mm",'Model output'!V149)), ISNUMBER(SEARCH("1.0 mm",'Model output'!V149)), ISNUMBER(SEARCH("0.01 cm",'Model output'!V149)), ISNUMBER(SEARCH("0.1 CM",'Model output'!V149)), ISNUMBER(SEARCH("less than 0.2 mm",'Model output'!V149)), ISNUMBER(SEARCH("less than 0.5 mm",'Model output'!V149)), ISNUMBER(SEARCH("very close",'Model output'!V149)), ISNUMBER(SEARCH("not involved",'Model output'!V149)), ISNUMBER(SEARCH("no involvement",'Model output'!V149)), ISNUMBER(SEARCH("abut",'Model output'!V149)), AND(ISNUMBER(SEARCH("No",'Model output'!V149)),NOT(ISNUMBER(SEARCH("noted",'Model output'!V149))),NOT(ISNUMBER(SEARCH("carcinoma",'Model output'!V149))))), "negative", "positive")</f>
        <v>negative</v>
      </c>
      <c r="AE150" s="30" t="str" cm="1">
        <f t="array" aca="1" ref="AE150" ca="1">IF(OR(AC150="positive",Z150="positive",AND(OR(ISNUMBER(SEARCH("Follicular carcinoma",N150)),ISNUMBER(SEARCH("Follicular thyroid carcinoma",N150))),V150="extensive"),AND(AND(ISNUMBER(J150),J150&gt;0),AND(ISNUMBER(M150),M150&gt;3)),OR(H150="positive",AH150=1)),"high",IF(OR(ISNUMBER(SEARCH("lateral",G150,1)),ISNUMBER(SEARCH("positive",Y150,1)),ISNUMBER(SEARCH("tall",O150,1)),ISNUMBER(SEARCH("hobnail",O150,1)),ISNUMBER(SEARCH("cribriform",O150,1)),ISNUMBER(SEARCH("diffuse",O150,1)),ISNUMBER(SEARCH("columnar",O150,1)),ISNUMBER(SEARCH("solid",O150,1)),ISNUMBER(SEARCH("tall",N150,1)),ISNUMBER(SEARCH("hobnail",N150,1)),ISNUMBER(SEARCH("cribriform",N150,1)),ISNUMBER(SEARCH("diffuse",N150,1)),ISNUMBER(SEARCH("columnar",N150,1)),ISNUMBER(SEARCH("solid",N150,1)),AND(ISNUMBER(SEARCH("papillary",N150,1)),S150="positive"),AND(ISNUMBER(J150),J150&gt;=5,M150=""),AND(AND(ISNUMBER(J150),J150&gt;=5),AND(ISNUMBER(M150),M150&gt;=1)),AND(ISNUMBER(SERACH("papillary",N150)),OR(Y150="positive",Z150="positive"), ISNUMBER(SEARCH("BRAF",AB150)))),"intermediate","low"))</f>
        <v>low</v>
      </c>
      <c r="AF150" s="31" t="str">
        <f t="shared" si="34"/>
        <v>2</v>
      </c>
      <c r="AG150" s="31" t="str">
        <f t="shared" si="35"/>
        <v>0</v>
      </c>
      <c r="AH150" s="31" t="str">
        <f t="shared" si="37"/>
        <v>0</v>
      </c>
      <c r="AI150" s="36" t="str">
        <f t="shared" si="38"/>
        <v>I</v>
      </c>
      <c r="AJ150" s="30" t="s">
        <v>815</v>
      </c>
      <c r="AK150" s="37" t="s">
        <v>929</v>
      </c>
      <c r="AL150" s="37" t="s">
        <v>930</v>
      </c>
      <c r="AM150" s="37" t="s">
        <v>930</v>
      </c>
      <c r="AN150" s="31" t="s">
        <v>79</v>
      </c>
      <c r="AO150" s="30">
        <f t="shared" ca="1" si="40"/>
        <v>1</v>
      </c>
      <c r="AP150" s="37">
        <f t="shared" si="41"/>
        <v>1</v>
      </c>
      <c r="AQ150" s="37">
        <f t="shared" si="42"/>
        <v>1</v>
      </c>
      <c r="AR150" s="37">
        <f t="shared" si="43"/>
        <v>1</v>
      </c>
      <c r="AS150" s="36">
        <f t="shared" si="39"/>
        <v>1</v>
      </c>
    </row>
    <row r="151" spans="1:45">
      <c r="A151" t="str">
        <f>'Model output'!A150</f>
        <v>TCGA-EL-A4KI</v>
      </c>
      <c r="B151" s="43">
        <v>63</v>
      </c>
      <c r="C151" s="1" t="str">
        <f>IF(OR(ISNUMBER(SEARCH("0",'Model output'!D150)), ISNUMBER(SEARCH("1",'Model output'!D150)), ISNUMBER(SEARCH("1a",'Model output'!D150)), ISNUMBER(SEARCH("1b",'Model output'!D150)), ISNUMBER(SEARCH("2",'Model output'!D150)), ISNUMBER(SEARCH("3",'Model output'!D150)), ISNUMBER(SEARCH("4a",'Model output'!D150)), ISNUMBER(SEARCH("4b",'Model output'!D150))), IF(ISNUMBER(SEARCH("pT",'Model output'!D150)),IF(OR(ISNUMBER(SEARCH("a",'Model output'!D150)),ISNUMBER(SEARCH("b",'Model output'!D150))),MID(SUBSTITUTE('Model output'!D150," ",""),SEARCH("pT",'Model output'!D150)+2,2),MID(SUBSTITUTE('Model output'!D150," ",""),SEARCH("pT",'Model output'!D150)+2,1)),IF(ISNUMBER(SEARCH("T",'Model output'!D150)),IF(OR(ISNUMBER(SEARCH("a",'Model output'!D150)),ISNUMBER(SEARCH("b",'Model output'!D150))),MID(SUBSTITUTE('Model output'!D150," ",""),SEARCH("T",'Model output'!D150)+1,2),MID(SUBSTITUTE('Model output'!D150," ",""),SEARCH("T",'Model output'!D150)+1,1)),SUBSTITUTE('Model output'!D150," ",""))),"")</f>
        <v>2</v>
      </c>
      <c r="D151" s="1" t="str">
        <f>IF(ISNUMBER(SEARCH("lymph node",'Model output'!E150)),"1", IF(AND('Model output'!E150&lt;&gt;"",ISNUMBER('Model output'!E150),'Model output'!E150&gt;0),"1",IF(OR(ISNUMBER(SEARCH("0",'Model output'!E150)), ISNUMBER(SEARCH("1",'Model output'!E150)), ISNUMBER(SEARCH("1a",'Model output'!E150)), ISNUMBER(SEARCH("1b",'Model output'!E150)), ISNUMBER(SEARCH("X",'Model output'!E150))), IF(ISNUMBER(SEARCH("pN",'Model output'!E150)),IF(OR(ISNUMBER(SEARCH("a",'Model output'!E150)),ISNUMBER(SEARCH("b",'Model output'!E150))),MID(SUBSTITUTE('Model output'!E150," ",""),SEARCH("pN",'Model output'!E150)+2,2),MID(SUBSTITUTE('Model output'!E150," ",""),SEARCH("pN",'Model output'!E150)+2,1)),IF(ISNUMBER(SEARCH("N",'Model output'!E150)),IF(OR(ISNUMBER(SEARCH("a",'Model output'!E150)),ISNUMBER(SEARCH("b",'Model output'!E150))),MID(SUBSTITUTE('Model output'!E150," ",""),SEARCH("N",'Model output'!E150)+1,2),MID(SUBSTITUTE('Model output'!E150," ",""),SEARCH("N",'Model output'!E150)+1,1)),SUBSTITUTE('Model output'!E150," ",""))),"")))</f>
        <v>0</v>
      </c>
      <c r="E151" s="1" t="str">
        <f>IF(OR(ISNUMBER(SEARCH("Not applicable",'Model output'!F150)), ISNUMBER(SEARCH("N/A",'Model output'!F150))),"0",IF(OR(ISNUMBER(SEARCH("0",'Model output'!F150)), ISNUMBER(SEARCH("1",'Model output'!F150)), ISNUMBER(SEARCH("X",'Model output'!F150))), IF(ISNUMBER(SEARCH("pM",'Model output'!F150)),MID(SUBSTITUTE('Model output'!F150," ",""),SEARCH("pM",'Model output'!F150)+2,1),IF(ISNUMBER(SEARCH("M",'Model output'!F150)),MID(SUBSTITUTE('Model output'!F150," ",""),SEARCH("M",'Model output'!F150)+1,1),SUBSTITUTE('Model output'!F150," ",""))),""))</f>
        <v/>
      </c>
      <c r="F151" t="str">
        <f t="shared" si="32"/>
        <v>negative</v>
      </c>
      <c r="G151" t="str">
        <f>IF(OR('Model output'!G150="",AND(ISNUMBER('Model output'!J150),'Model output'!J150&lt;1)),"",IF(OR(ISNUMBER(SEARCH("lateral",'Model output'!G150)),ISNUMBER(SEARCH("cervical",'Model output'!G150)),ISNUMBER(SEARCH("jugular",'Model output'!G150)),ISNUMBER(SEARCH("left neck",'Model output'!G150)),ISNUMBER(SEARCH("left anterior neck",'Model output'!G150)),ISNUMBER(SEARCH("left posterior neck",'Model output'!G150)),ISNUMBER(SEARCH("right neck",'Model output'!G150)),ISNUMBER(SEARCH("right anterior neck",'Model output'!G150)),ISNUMBER(SEARCH("right posterior neck",'Model output'!G150)),AND(ISNUMBER(SEARCH("level",'Model output'!G150)),OR(,ISNUMBER(SEARCH("II",'Model output'!G150)),ISNUMBER(SEARCH("two",'Model output'!G150)),ISNUMBER(SEARCH("2",'Model output'!G150)),ISNUMBER(SEARCH("III",'Model output'!G150)),ISNUMBER(SEARCH("three",'Model output'!G150)),ISNUMBER(SEARCH("3",'Model output'!G150)),ISNUMBER(SEARCH("IV",'Model output'!G150)),ISNUMBER(SEARCH("four",'Model output'!G150)),ISNUMBER(SEARCH("4",'Model output'!G150)),AND(ISNUMBER(SEARCH("V ",'Model output'!G150)),NOT(ISNUMBER(SEARCH("VI",'Model output'!G150)))),ISNUMBER(SEARCH("five",'Model output'!G150)),ISNUMBER(SEARCH("5",'Model output'!G150))))), "lateral", "central"))</f>
        <v/>
      </c>
      <c r="H151" t="str">
        <f>IF('Model output'!H150="","negative", IF('Model output'!H150=" ", "negative", IF(ISNUMBER(SEARCH("lymph node",'Model output'!H150)),"negative","positive")))</f>
        <v>negative</v>
      </c>
      <c r="I151">
        <f>IF('Model output'!I150="","",IF(ISNUMBER('Model output'!I150),'Model output'!I150,1))</f>
        <v>1</v>
      </c>
      <c r="J151">
        <f>IF('Model output'!J150="","",IF(AND(ISNUMBER('Model output'!J150),'Model output'!J150&lt;=I151),'Model output'!J150,IF(ISNUMBER(SEARCH("0/",'Model output'!J150)),0,1)))</f>
        <v>0</v>
      </c>
      <c r="K151" t="str" cm="1">
        <f t="array" ref="K151">IF(COUNT(FIND({0,1,2,3,4,5,6,7,8,9},'Model output'!K150))&gt;0,'Model output'!K150,"")</f>
        <v/>
      </c>
      <c r="L151" s="8" t="str">
        <f t="shared" si="36"/>
        <v/>
      </c>
      <c r="M151" t="str" cm="1">
        <f t="array" ref="M151">IF(L151="","",IF(ISNUMBER(SEARCH("cm",L151)),MAX(VALUE(SUBSTITUTE(_xlfn.FILTERXML("&lt;t&gt;&lt;s&gt;"&amp;SUBSTITUTE(L151,",","&lt;/s&gt;&lt;s&gt;")&amp;"&lt;/s&gt;&lt;/t&gt;","//s"),"cm",""))),MAX(VALUE(SUBSTITUTE(_xlfn.FILTERXML("&lt;t&gt;&lt;s&gt;"&amp;SUBSTITUTE(L151,",","&lt;/s&gt;&lt;s&gt;")&amp;"&lt;/s&gt;&lt;/t&gt;","//s"),"mm","")))/10))</f>
        <v/>
      </c>
      <c r="N151" t="str">
        <f>IF('Model output'!L150="","",'Model output'!L150)</f>
        <v>PAPILLARY</v>
      </c>
      <c r="O151" t="str">
        <f>IF('Model output'!M150="","",'Model output'!M150)</f>
        <v>WITH HIGHER-GRADE INSULAR AREAS AND NECROSIS</v>
      </c>
      <c r="P151" t="str">
        <f>IF('Model output'!N150="","",'Model output'!N150)</f>
        <v>3.4 cm</v>
      </c>
      <c r="Q151" t="str">
        <f t="shared" si="33"/>
        <v>3.4cm</v>
      </c>
      <c r="R151" cm="1">
        <f t="array" ref="R151">IF(Q151="","",IF(ISNUMBER(SEARCH("cm",Q151)),MAX(VALUE(SUBSTITUTE(_xlfn.FILTERXML("&lt;t&gt;&lt;s&gt;"&amp;SUBSTITUTE(Q151,",","&lt;/s&gt;&lt;s&gt;")&amp;"&lt;/s&gt;&lt;/t&gt;","//s"),"cm",""))),IF(ISNUMBER(SEARCH("mm",Q151)), MAX(VALUE(SUBSTITUTE(_xlfn.FILTERXML("&lt;t&gt;&lt;s&gt;"&amp;SUBSTITUTE(Q151,",","&lt;/s&gt;&lt;s&gt;")&amp;"&lt;/s&gt;&lt;/t&gt;","//s"),"mm","")))/10, MAX(VALUE(_xlfn.FILTERXML("&lt;t&gt;&lt;s&gt;"&amp;SUBSTITUTE(Q151,",","&lt;/s&gt;&lt;s&gt;")&amp;"&lt;/s&gt;&lt;/t&gt;","//s"))))))</f>
        <v>3.4</v>
      </c>
      <c r="S151" t="str">
        <f>IF(OR('Model output'!P150="",ISNUMBER(SEARCH("Not identified", 'Model output'!P150)),ISNUMBER(SEARCH("Absent",'Model output'!P150)),AND(ISNUMBER(SEARCH("No",'Model output'!P150)),NOT(ISNUMBER(SEARCH("diagnostic",'Model output'!P150)))),ISNUMBER(SEARCH("Negative",'Model output'!P150))),"negative","positive")</f>
        <v>positive</v>
      </c>
      <c r="T151" t="str">
        <f>IF('Model output'!O150="","",'Model output'!O150)</f>
        <v>Multi-focal</v>
      </c>
      <c r="U151" t="str">
        <f>IF('Model output'!Q150&lt;&gt;"",'Model output'!Q150,IF('Classification result'!S151="positive",IF(ISNUMBER(SEARCH("single",'Model output'!P150)),1,IF(OR(ISNUMBER(SEARCH("&lt;4",'Model output'!P150)),ISNUMBER(SEARCH("&lt; 4",'Model output'!P150)),ISNUMBER(SEARCH("less than 4",'Model output'!P150))),"&lt;4",IF(OR(ISNUMBER(SEARCH("&gt;4",'Model output'!P150)),ISNUMBER(SEARCH("&gt; 4",'Model output'!P150)),ISNUMBER(SEARCH("4 or more",'Model output'!P150))),"&gt;4",""))),""))</f>
        <v/>
      </c>
      <c r="V151" t="str">
        <f>IF(S151="negative","",IF(OR(ISNUMBER(SEARCH("Focal",'Model output'!P150)),'Classification result'!U151&lt;4,ISNUMBER(SEARCH("Focal",'Classification result'!U151)),ISNUMBER(SEARCH("&lt;4",'Classification result'!U151)),ISNUMBER(SEARCH("&lt; 4",'Classification result'!U151))),"minimal", IF(OR(ISNUMBER(SEARCH("Extensive",'Model output'!P150)),ISNUMBER(SEARCH("Extensive",'Classification result'!U151)),ISNUMBER(SEARCH("&gt;4",'Classification result'!U151)),ISNUMBER(SEARCH("&gt; 4",'Classification result'!U151)),ISNUMBER(SEARCH("4 or more",'Classification result'!U151))),"extensive","")))</f>
        <v/>
      </c>
      <c r="W151" t="str">
        <f>IF(OR('Model output'!R150="",ISNUMBER(SEARCH("Not identified", 'Model output'!R150)),ISNUMBER(SEARCH("Absent",'Model output'!R150)),ISNUMBER(SEARCH("No",'Model output'!R150)),ISNUMBER(SEARCH("Negative",'Model output'!R150)),ISNUMBER(SEARCH("None seen",'Model output'!R150)),ISNUMBER(SEARCH("Free",'Model output'!R150)),ISNUMBER(SEARCH("Cannot be assessed",'Model output'!R150))),"negative","positive")</f>
        <v>negative</v>
      </c>
      <c r="X151" s="15" t="str">
        <f>IF('Model output'!S150="","",'Model output'!S150)</f>
        <v>favor into fibrous tissue</v>
      </c>
      <c r="Y151" t="str">
        <f>IF(OR('Model output'!S150="",ISNUMBER(SEARCH("Absent",'Model output'!S150)),ISNUMBER(SEARCH("Not identified",'Model output'!S150)),AND(ISNUMBER(SEARCH("No",'Model output'!S150)),NOT(ISNUMBER(SEARCH("carcinoma",'Model output'!S150)))),ISNUMBER(SEARCH("no extension",'Model output'!S150)),ISNUMBER(SEARCH("negative",'Model output'!S150))),"negative",IF(Z151="positive","gETE", "positive"))</f>
        <v>positive</v>
      </c>
      <c r="Z151" t="str">
        <f>IF(OR('Model output'!S150="",ISNUMBER(SEARCH("Absent",'Model output'!S150)),ISNUMBER(SEARCH("Not identified",'Model output'!S150)),ISNUMBER(SEARCH("No",'Model output'!S150)),ISNUMBER(SEARCH("Minimal",'Model output'!S150)),ISNUMBER(SEARCH("negative",'Model output'!S150))),"negative",IF(OR(ISNUMBER(SEARCH("extensive",X151)),ISNUMBER(SEARCH("skeletal muscle",X151)),ISNUMBER(SEARCH("larynx",X151)),ISNUMBER(SEARCH("trachea",X151)),ISNUMBER(SEARCH("esophagus",X151)),ISNUMBER(SEARCH("recurrent laryngeal nerve",X151))),"positive","negative"))</f>
        <v>negative</v>
      </c>
      <c r="AA151" t="str">
        <f>IF('Model output'!T150="","",IF('Model output'!T150="Not mentioned", "No", "Yes"))</f>
        <v/>
      </c>
      <c r="AB151" t="str">
        <f>IF(AA151&lt;&gt;"Yes","",IF(OR('Model output'!U150="",ISNUMBER(SEARCH("Not identified",'Model output'!U150))),"",'Model output'!U150))</f>
        <v/>
      </c>
      <c r="AC151" s="9" t="str">
        <f>IF(OR('Model output'!V150="", AND(ISERROR(SEARCH("Positive",'Model output'!V150)), ISNUMBER(SEARCH("Negative",'Model output'!V150))), ISNUMBER(SEARCH("Uninvolved",'Model output'!V150)), ISNUMBER(SEARCH("Free",'Model output'!V150)), ISNUMBER(SEARCH("1 mm",'Model output'!V150)), ISNUMBER(SEARCH("1.0 mm",'Model output'!V150)), ISNUMBER(SEARCH("0.01 cm",'Model output'!V150)), ISNUMBER(SEARCH("0.1 CM",'Model output'!V150)), ISNUMBER(SEARCH("less than 0.2 mm",'Model output'!V150)), ISNUMBER(SEARCH("less than 0.5 mm",'Model output'!V150)), ISNUMBER(SEARCH("very close",'Model output'!V150)), ISNUMBER(SEARCH("not involved",'Model output'!V150)), ISNUMBER(SEARCH("no involvement",'Model output'!V150)), ISNUMBER(SEARCH("abut",'Model output'!V150)), AND(ISNUMBER(SEARCH("No",'Model output'!V150)),NOT(ISNUMBER(SEARCH("noted",'Model output'!V150))),NOT(ISNUMBER(SEARCH("carcinoma",'Model output'!V150))))), "negative", "positive")</f>
        <v>negative</v>
      </c>
      <c r="AE151" s="30" t="str" cm="1">
        <f t="array" aca="1" ref="AE151" ca="1">IF(OR(AC151="positive",Z151="positive",AND(OR(ISNUMBER(SEARCH("Follicular carcinoma",N151)),ISNUMBER(SEARCH("Follicular thyroid carcinoma",N151))),V151="extensive"),AND(AND(ISNUMBER(J151),J151&gt;0),AND(ISNUMBER(M151),M151&gt;3)),OR(H151="positive",AH151=1)),"high",IF(OR(ISNUMBER(SEARCH("lateral",G151,1)),ISNUMBER(SEARCH("positive",Y151,1)),ISNUMBER(SEARCH("tall",O151,1)),ISNUMBER(SEARCH("hobnail",O151,1)),ISNUMBER(SEARCH("cribriform",O151,1)),ISNUMBER(SEARCH("diffuse",O151,1)),ISNUMBER(SEARCH("columnar",O151,1)),ISNUMBER(SEARCH("solid",O151,1)),ISNUMBER(SEARCH("tall",N151,1)),ISNUMBER(SEARCH("hobnail",N151,1)),ISNUMBER(SEARCH("cribriform",N151,1)),ISNUMBER(SEARCH("diffuse",N151,1)),ISNUMBER(SEARCH("columnar",N151,1)),ISNUMBER(SEARCH("solid",N151,1)),AND(ISNUMBER(SEARCH("papillary",N151,1)),S151="positive"),AND(ISNUMBER(J151),J151&gt;=5,M151=""),AND(AND(ISNUMBER(J151),J151&gt;=5),AND(ISNUMBER(M151),M151&gt;=1)),AND(ISNUMBER(SERACH("papillary",N151)),OR(Y151="positive",Z151="positive"), ISNUMBER(SEARCH("BRAF",AB151)))),"intermediate","low"))</f>
        <v>intermediate</v>
      </c>
      <c r="AF151" s="31" t="str">
        <f t="shared" si="34"/>
        <v>2</v>
      </c>
      <c r="AG151" s="31" t="str">
        <f t="shared" si="35"/>
        <v>0</v>
      </c>
      <c r="AH151" s="31" t="str">
        <f t="shared" si="37"/>
        <v>0</v>
      </c>
      <c r="AI151" s="36" t="str">
        <f t="shared" si="38"/>
        <v>I</v>
      </c>
      <c r="AJ151" s="30" t="s">
        <v>816</v>
      </c>
      <c r="AK151" s="37" t="s">
        <v>929</v>
      </c>
      <c r="AL151" s="37" t="s">
        <v>927</v>
      </c>
      <c r="AM151" s="37" t="s">
        <v>930</v>
      </c>
      <c r="AN151" s="31" t="s">
        <v>79</v>
      </c>
      <c r="AO151" s="30">
        <f t="shared" ca="1" si="40"/>
        <v>1</v>
      </c>
      <c r="AP151" s="37">
        <f t="shared" si="41"/>
        <v>1</v>
      </c>
      <c r="AQ151" s="37">
        <f t="shared" si="42"/>
        <v>1</v>
      </c>
      <c r="AR151" s="37">
        <f t="shared" si="43"/>
        <v>1</v>
      </c>
      <c r="AS151" s="36">
        <f t="shared" si="39"/>
        <v>1</v>
      </c>
    </row>
    <row r="152" spans="1:45">
      <c r="A152" t="str">
        <f>'Model output'!A151</f>
        <v>TCGA-EM-A1CU</v>
      </c>
      <c r="B152" s="43">
        <v>31</v>
      </c>
      <c r="C152" s="1" t="str">
        <f>IF(OR(ISNUMBER(SEARCH("0",'Model output'!D151)), ISNUMBER(SEARCH("1",'Model output'!D151)), ISNUMBER(SEARCH("1a",'Model output'!D151)), ISNUMBER(SEARCH("1b",'Model output'!D151)), ISNUMBER(SEARCH("2",'Model output'!D151)), ISNUMBER(SEARCH("3",'Model output'!D151)), ISNUMBER(SEARCH("4a",'Model output'!D151)), ISNUMBER(SEARCH("4b",'Model output'!D151))), IF(ISNUMBER(SEARCH("pT",'Model output'!D151)),IF(OR(ISNUMBER(SEARCH("a",'Model output'!D151)),ISNUMBER(SEARCH("b",'Model output'!D151))),MID(SUBSTITUTE('Model output'!D151," ",""),SEARCH("pT",'Model output'!D151)+2,2),MID(SUBSTITUTE('Model output'!D151," ",""),SEARCH("pT",'Model output'!D151)+2,1)),IF(ISNUMBER(SEARCH("T",'Model output'!D151)),IF(OR(ISNUMBER(SEARCH("a",'Model output'!D151)),ISNUMBER(SEARCH("b",'Model output'!D151))),MID(SUBSTITUTE('Model output'!D151," ",""),SEARCH("T",'Model output'!D151)+1,2),MID(SUBSTITUTE('Model output'!D151," ",""),SEARCH("T",'Model output'!D151)+1,1)),SUBSTITUTE('Model output'!D151," ",""))),"")</f>
        <v>3</v>
      </c>
      <c r="D152" s="1" t="str">
        <f>IF(ISNUMBER(SEARCH("lymph node",'Model output'!E151)),"1", IF(AND('Model output'!E151&lt;&gt;"",ISNUMBER('Model output'!E151),'Model output'!E151&gt;0),"1",IF(OR(ISNUMBER(SEARCH("0",'Model output'!E151)), ISNUMBER(SEARCH("1",'Model output'!E151)), ISNUMBER(SEARCH("1a",'Model output'!E151)), ISNUMBER(SEARCH("1b",'Model output'!E151)), ISNUMBER(SEARCH("X",'Model output'!E151))), IF(ISNUMBER(SEARCH("pN",'Model output'!E151)),IF(OR(ISNUMBER(SEARCH("a",'Model output'!E151)),ISNUMBER(SEARCH("b",'Model output'!E151))),MID(SUBSTITUTE('Model output'!E151," ",""),SEARCH("pN",'Model output'!E151)+2,2),MID(SUBSTITUTE('Model output'!E151," ",""),SEARCH("pN",'Model output'!E151)+2,1)),IF(ISNUMBER(SEARCH("N",'Model output'!E151)),IF(OR(ISNUMBER(SEARCH("a",'Model output'!E151)),ISNUMBER(SEARCH("b",'Model output'!E151))),MID(SUBSTITUTE('Model output'!E151," ",""),SEARCH("N",'Model output'!E151)+1,2),MID(SUBSTITUTE('Model output'!E151," ",""),SEARCH("N",'Model output'!E151)+1,1)),SUBSTITUTE('Model output'!E151," ",""))),"")))</f>
        <v>1a</v>
      </c>
      <c r="E152" s="1" t="str">
        <f>IF(OR(ISNUMBER(SEARCH("Not applicable",'Model output'!F151)), ISNUMBER(SEARCH("N/A",'Model output'!F151))),"0",IF(OR(ISNUMBER(SEARCH("0",'Model output'!F151)), ISNUMBER(SEARCH("1",'Model output'!F151)), ISNUMBER(SEARCH("X",'Model output'!F151))), IF(ISNUMBER(SEARCH("pM",'Model output'!F151)),MID(SUBSTITUTE('Model output'!F151," ",""),SEARCH("pM",'Model output'!F151)+2,1),IF(ISNUMBER(SEARCH("M",'Model output'!F151)),MID(SUBSTITUTE('Model output'!F151," ",""),SEARCH("M",'Model output'!F151)+1,1),SUBSTITUTE('Model output'!F151," ",""))),""))</f>
        <v>X</v>
      </c>
      <c r="F152" t="str">
        <f t="shared" si="32"/>
        <v>positive</v>
      </c>
      <c r="G152" t="str">
        <f>IF(OR('Model output'!G151="",AND(ISNUMBER('Model output'!J151),'Model output'!J151&lt;1)),"",IF(OR(ISNUMBER(SEARCH("lateral",'Model output'!G151)),ISNUMBER(SEARCH("cervical",'Model output'!G151)),ISNUMBER(SEARCH("jugular",'Model output'!G151)),ISNUMBER(SEARCH("left neck",'Model output'!G151)),ISNUMBER(SEARCH("left anterior neck",'Model output'!G151)),ISNUMBER(SEARCH("left posterior neck",'Model output'!G151)),ISNUMBER(SEARCH("right neck",'Model output'!G151)),ISNUMBER(SEARCH("right anterior neck",'Model output'!G151)),ISNUMBER(SEARCH("right posterior neck",'Model output'!G151)),AND(ISNUMBER(SEARCH("level",'Model output'!G151)),OR(,ISNUMBER(SEARCH("II",'Model output'!G151)),ISNUMBER(SEARCH("two",'Model output'!G151)),ISNUMBER(SEARCH("2",'Model output'!G151)),ISNUMBER(SEARCH("III",'Model output'!G151)),ISNUMBER(SEARCH("three",'Model output'!G151)),ISNUMBER(SEARCH("3",'Model output'!G151)),ISNUMBER(SEARCH("IV",'Model output'!G151)),ISNUMBER(SEARCH("four",'Model output'!G151)),ISNUMBER(SEARCH("4",'Model output'!G151)),AND(ISNUMBER(SEARCH("V ",'Model output'!G151)),NOT(ISNUMBER(SEARCH("VI",'Model output'!G151)))),ISNUMBER(SEARCH("five",'Model output'!G151)),ISNUMBER(SEARCH("5",'Model output'!G151))))), "lateral", "central"))</f>
        <v>central</v>
      </c>
      <c r="H152" t="str">
        <f>IF('Model output'!H151="","negative", IF('Model output'!H151=" ", "negative", IF(ISNUMBER(SEARCH("lymph node",'Model output'!H151)),"negative","positive")))</f>
        <v>negative</v>
      </c>
      <c r="I152">
        <f>IF('Model output'!I151="","",IF(ISNUMBER('Model output'!I151),'Model output'!I151,1))</f>
        <v>20</v>
      </c>
      <c r="J152">
        <f>IF('Model output'!J151="","",IF(AND(ISNUMBER('Model output'!J151),'Model output'!J151&lt;=I152),'Model output'!J151,IF(ISNUMBER(SEARCH("0/",'Model output'!J151)),0,1)))</f>
        <v>1</v>
      </c>
      <c r="K152" t="str" cm="1">
        <f t="array" ref="K152">IF(COUNT(FIND({0,1,2,3,4,5,6,7,8,9},'Model output'!K151))&gt;0,'Model output'!K151,"")</f>
        <v/>
      </c>
      <c r="L152" s="8" t="str">
        <f t="shared" si="36"/>
        <v/>
      </c>
      <c r="M152" t="str" cm="1">
        <f t="array" ref="M152">IF(L152="","",IF(ISNUMBER(SEARCH("cm",L152)),MAX(VALUE(SUBSTITUTE(_xlfn.FILTERXML("&lt;t&gt;&lt;s&gt;"&amp;SUBSTITUTE(L152,",","&lt;/s&gt;&lt;s&gt;")&amp;"&lt;/s&gt;&lt;/t&gt;","//s"),"cm",""))),MAX(VALUE(SUBSTITUTE(_xlfn.FILTERXML("&lt;t&gt;&lt;s&gt;"&amp;SUBSTITUTE(L152,",","&lt;/s&gt;&lt;s&gt;")&amp;"&lt;/s&gt;&lt;/t&gt;","//s"),"mm","")))/10))</f>
        <v/>
      </c>
      <c r="N152" t="str">
        <f>IF('Model output'!L151="","",'Model output'!L151)</f>
        <v>Papillary carcinoma</v>
      </c>
      <c r="O152" t="str">
        <f>IF('Model output'!M151="","",'Model output'!M151)</f>
        <v>classical type</v>
      </c>
      <c r="P152" t="str">
        <f>IF('Model output'!N151="","",'Model output'!N151)</f>
        <v>6.5 cm</v>
      </c>
      <c r="Q152" t="str">
        <f t="shared" si="33"/>
        <v>6.5cm</v>
      </c>
      <c r="R152" cm="1">
        <f t="array" ref="R152">IF(Q152="","",IF(ISNUMBER(SEARCH("cm",Q152)),MAX(VALUE(SUBSTITUTE(_xlfn.FILTERXML("&lt;t&gt;&lt;s&gt;"&amp;SUBSTITUTE(Q152,",","&lt;/s&gt;&lt;s&gt;")&amp;"&lt;/s&gt;&lt;/t&gt;","//s"),"cm",""))),IF(ISNUMBER(SEARCH("mm",Q152)), MAX(VALUE(SUBSTITUTE(_xlfn.FILTERXML("&lt;t&gt;&lt;s&gt;"&amp;SUBSTITUTE(Q152,",","&lt;/s&gt;&lt;s&gt;")&amp;"&lt;/s&gt;&lt;/t&gt;","//s"),"mm","")))/10, MAX(VALUE(_xlfn.FILTERXML("&lt;t&gt;&lt;s&gt;"&amp;SUBSTITUTE(Q152,",","&lt;/s&gt;&lt;s&gt;")&amp;"&lt;/s&gt;&lt;/t&gt;","//s"))))))</f>
        <v>6.5</v>
      </c>
      <c r="S152" t="str">
        <f>IF(OR('Model output'!P151="",ISNUMBER(SEARCH("Not identified", 'Model output'!P151)),ISNUMBER(SEARCH("Absent",'Model output'!P151)),AND(ISNUMBER(SEARCH("No",'Model output'!P151)),NOT(ISNUMBER(SEARCH("diagnostic",'Model output'!P151)))),ISNUMBER(SEARCH("Negative",'Model output'!P151))),"negative","positive")</f>
        <v>negative</v>
      </c>
      <c r="T152">
        <f>IF('Model output'!O151="","",'Model output'!O151)</f>
        <v>2</v>
      </c>
      <c r="U152" t="str">
        <f>IF('Model output'!Q151&lt;&gt;"",'Model output'!Q151,IF('Classification result'!S152="positive",IF(ISNUMBER(SEARCH("single",'Model output'!P151)),1,IF(OR(ISNUMBER(SEARCH("&lt;4",'Model output'!P151)),ISNUMBER(SEARCH("&lt; 4",'Model output'!P151)),ISNUMBER(SEARCH("less than 4",'Model output'!P151))),"&lt;4",IF(OR(ISNUMBER(SEARCH("&gt;4",'Model output'!P151)),ISNUMBER(SEARCH("&gt; 4",'Model output'!P151)),ISNUMBER(SEARCH("4 or more",'Model output'!P151))),"&gt;4",""))),""))</f>
        <v/>
      </c>
      <c r="V152" t="str">
        <f>IF(S152="negative","",IF(OR(ISNUMBER(SEARCH("Focal",'Model output'!P151)),'Classification result'!U152&lt;4,ISNUMBER(SEARCH("Focal",'Classification result'!U152)),ISNUMBER(SEARCH("&lt;4",'Classification result'!U152)),ISNUMBER(SEARCH("&lt; 4",'Classification result'!U152))),"minimal", IF(OR(ISNUMBER(SEARCH("Extensive",'Model output'!P151)),ISNUMBER(SEARCH("Extensive",'Classification result'!U152)),ISNUMBER(SEARCH("&gt;4",'Classification result'!U152)),ISNUMBER(SEARCH("&gt; 4",'Classification result'!U152)),ISNUMBER(SEARCH("4 or more",'Classification result'!U152))),"extensive","")))</f>
        <v/>
      </c>
      <c r="W152" t="str">
        <f>IF(OR('Model output'!R151="",ISNUMBER(SEARCH("Not identified", 'Model output'!R151)),ISNUMBER(SEARCH("Absent",'Model output'!R151)),ISNUMBER(SEARCH("No",'Model output'!R151)),ISNUMBER(SEARCH("Negative",'Model output'!R151)),ISNUMBER(SEARCH("None seen",'Model output'!R151)),ISNUMBER(SEARCH("Free",'Model output'!R151)),ISNUMBER(SEARCH("Cannot be assessed",'Model output'!R151))),"negative","positive")</f>
        <v>positive</v>
      </c>
      <c r="X152" s="15" t="str">
        <f>IF('Model output'!S151="","",'Model output'!S151)</f>
        <v>Absent</v>
      </c>
      <c r="Y152" t="str">
        <f>IF(OR('Model output'!S151="",ISNUMBER(SEARCH("Absent",'Model output'!S151)),ISNUMBER(SEARCH("Not identified",'Model output'!S151)),AND(ISNUMBER(SEARCH("No",'Model output'!S151)),NOT(ISNUMBER(SEARCH("carcinoma",'Model output'!S151)))),ISNUMBER(SEARCH("no extension",'Model output'!S151)),ISNUMBER(SEARCH("negative",'Model output'!S151))),"negative",IF(Z152="positive","gETE", "positive"))</f>
        <v>negative</v>
      </c>
      <c r="Z152" t="str">
        <f>IF(OR('Model output'!S151="",ISNUMBER(SEARCH("Absent",'Model output'!S151)),ISNUMBER(SEARCH("Not identified",'Model output'!S151)),ISNUMBER(SEARCH("No",'Model output'!S151)),ISNUMBER(SEARCH("Minimal",'Model output'!S151)),ISNUMBER(SEARCH("negative",'Model output'!S151))),"negative",IF(OR(ISNUMBER(SEARCH("extensive",X152)),ISNUMBER(SEARCH("skeletal muscle",X152)),ISNUMBER(SEARCH("larynx",X152)),ISNUMBER(SEARCH("trachea",X152)),ISNUMBER(SEARCH("esophagus",X152)),ISNUMBER(SEARCH("recurrent laryngeal nerve",X152))),"positive","negative"))</f>
        <v>negative</v>
      </c>
      <c r="AA152" t="str">
        <f>IF('Model output'!T151="","",IF('Model output'!T151="Not mentioned", "No", "Yes"))</f>
        <v/>
      </c>
      <c r="AB152" t="str">
        <f>IF(AA152&lt;&gt;"Yes","",IF(OR('Model output'!U151="",ISNUMBER(SEARCH("Not identified",'Model output'!U151))),"",'Model output'!U151))</f>
        <v/>
      </c>
      <c r="AC152" s="9" t="str">
        <f>IF(OR('Model output'!V151="", AND(ISERROR(SEARCH("Positive",'Model output'!V151)), ISNUMBER(SEARCH("Negative",'Model output'!V151))), ISNUMBER(SEARCH("Uninvolved",'Model output'!V151)), ISNUMBER(SEARCH("Free",'Model output'!V151)), ISNUMBER(SEARCH("1 mm",'Model output'!V151)), ISNUMBER(SEARCH("1.0 mm",'Model output'!V151)), ISNUMBER(SEARCH("0.01 cm",'Model output'!V151)), ISNUMBER(SEARCH("0.1 CM",'Model output'!V151)), ISNUMBER(SEARCH("less than 0.2 mm",'Model output'!V151)), ISNUMBER(SEARCH("less than 0.5 mm",'Model output'!V151)), ISNUMBER(SEARCH("very close",'Model output'!V151)), ISNUMBER(SEARCH("not involved",'Model output'!V151)), ISNUMBER(SEARCH("no involvement",'Model output'!V151)), ISNUMBER(SEARCH("abut",'Model output'!V151)), AND(ISNUMBER(SEARCH("No",'Model output'!V151)),NOT(ISNUMBER(SEARCH("noted",'Model output'!V151))),NOT(ISNUMBER(SEARCH("carcinoma",'Model output'!V151))))), "negative", "positive")</f>
        <v>negative</v>
      </c>
      <c r="AE152" s="30" t="str" cm="1">
        <f t="array" aca="1" ref="AE152" ca="1">IF(OR(AC152="positive",Z152="positive",AND(OR(ISNUMBER(SEARCH("Follicular carcinoma",N152)),ISNUMBER(SEARCH("Follicular thyroid carcinoma",N152))),V152="extensive"),AND(AND(ISNUMBER(J152),J152&gt;0),AND(ISNUMBER(M152),M152&gt;3)),OR(H152="positive",AH152=1)),"high",IF(OR(ISNUMBER(SEARCH("lateral",G152,1)),ISNUMBER(SEARCH("positive",Y152,1)),ISNUMBER(SEARCH("tall",O152,1)),ISNUMBER(SEARCH("hobnail",O152,1)),ISNUMBER(SEARCH("cribriform",O152,1)),ISNUMBER(SEARCH("diffuse",O152,1)),ISNUMBER(SEARCH("columnar",O152,1)),ISNUMBER(SEARCH("solid",O152,1)),ISNUMBER(SEARCH("tall",N152,1)),ISNUMBER(SEARCH("hobnail",N152,1)),ISNUMBER(SEARCH("cribriform",N152,1)),ISNUMBER(SEARCH("diffuse",N152,1)),ISNUMBER(SEARCH("columnar",N152,1)),ISNUMBER(SEARCH("solid",N152,1)),AND(ISNUMBER(SEARCH("papillary",N152,1)),S152="positive"),AND(ISNUMBER(J152),J152&gt;=5,M152=""),AND(AND(ISNUMBER(J152),J152&gt;=5),AND(ISNUMBER(M152),M152&gt;=1)),AND(ISNUMBER(SERACH("papillary",N152)),OR(Y152="positive",Z152="positive"), ISNUMBER(SEARCH("BRAF",AB152)))),"intermediate","low"))</f>
        <v>low</v>
      </c>
      <c r="AF152" s="31" t="str">
        <f t="shared" si="34"/>
        <v>3a</v>
      </c>
      <c r="AG152" s="31" t="str">
        <f t="shared" si="35"/>
        <v>1a</v>
      </c>
      <c r="AH152" s="31" t="str">
        <f t="shared" si="37"/>
        <v>0</v>
      </c>
      <c r="AI152" s="36" t="str">
        <f t="shared" si="38"/>
        <v>I</v>
      </c>
      <c r="AJ152" s="30" t="s">
        <v>815</v>
      </c>
      <c r="AK152" s="37" t="s">
        <v>932</v>
      </c>
      <c r="AL152" s="37" t="s">
        <v>931</v>
      </c>
      <c r="AM152" s="37" t="s">
        <v>930</v>
      </c>
      <c r="AN152" s="31" t="s">
        <v>79</v>
      </c>
      <c r="AO152" s="30">
        <f t="shared" ca="1" si="40"/>
        <v>1</v>
      </c>
      <c r="AP152" s="37">
        <f t="shared" si="41"/>
        <v>1</v>
      </c>
      <c r="AQ152" s="37">
        <f t="shared" si="42"/>
        <v>1</v>
      </c>
      <c r="AR152" s="37">
        <f t="shared" si="43"/>
        <v>1</v>
      </c>
      <c r="AS152" s="36">
        <f t="shared" si="39"/>
        <v>1</v>
      </c>
    </row>
    <row r="153" spans="1:45">
      <c r="A153" t="str">
        <f>'Model output'!A152</f>
        <v>TCGA-EM-A1CV</v>
      </c>
      <c r="B153" s="43">
        <v>32</v>
      </c>
      <c r="C153" s="1" t="str">
        <f>IF(OR(ISNUMBER(SEARCH("0",'Model output'!D152)), ISNUMBER(SEARCH("1",'Model output'!D152)), ISNUMBER(SEARCH("1a",'Model output'!D152)), ISNUMBER(SEARCH("1b",'Model output'!D152)), ISNUMBER(SEARCH("2",'Model output'!D152)), ISNUMBER(SEARCH("3",'Model output'!D152)), ISNUMBER(SEARCH("4a",'Model output'!D152)), ISNUMBER(SEARCH("4b",'Model output'!D152))), IF(ISNUMBER(SEARCH("pT",'Model output'!D152)),IF(OR(ISNUMBER(SEARCH("a",'Model output'!D152)),ISNUMBER(SEARCH("b",'Model output'!D152))),MID(SUBSTITUTE('Model output'!D152," ",""),SEARCH("pT",'Model output'!D152)+2,2),MID(SUBSTITUTE('Model output'!D152," ",""),SEARCH("pT",'Model output'!D152)+2,1)),IF(ISNUMBER(SEARCH("T",'Model output'!D152)),IF(OR(ISNUMBER(SEARCH("a",'Model output'!D152)),ISNUMBER(SEARCH("b",'Model output'!D152))),MID(SUBSTITUTE('Model output'!D152," ",""),SEARCH("T",'Model output'!D152)+1,2),MID(SUBSTITUTE('Model output'!D152," ",""),SEARCH("T",'Model output'!D152)+1,1)),SUBSTITUTE('Model output'!D152," ",""))),"")</f>
        <v>1</v>
      </c>
      <c r="D153" s="1" t="str">
        <f>IF(ISNUMBER(SEARCH("lymph node",'Model output'!E152)),"1", IF(AND('Model output'!E152&lt;&gt;"",ISNUMBER('Model output'!E152),'Model output'!E152&gt;0),"1",IF(OR(ISNUMBER(SEARCH("0",'Model output'!E152)), ISNUMBER(SEARCH("1",'Model output'!E152)), ISNUMBER(SEARCH("1a",'Model output'!E152)), ISNUMBER(SEARCH("1b",'Model output'!E152)), ISNUMBER(SEARCH("X",'Model output'!E152))), IF(ISNUMBER(SEARCH("pN",'Model output'!E152)),IF(OR(ISNUMBER(SEARCH("a",'Model output'!E152)),ISNUMBER(SEARCH("b",'Model output'!E152))),MID(SUBSTITUTE('Model output'!E152," ",""),SEARCH("pN",'Model output'!E152)+2,2),MID(SUBSTITUTE('Model output'!E152," ",""),SEARCH("pN",'Model output'!E152)+2,1)),IF(ISNUMBER(SEARCH("N",'Model output'!E152)),IF(OR(ISNUMBER(SEARCH("a",'Model output'!E152)),ISNUMBER(SEARCH("b",'Model output'!E152))),MID(SUBSTITUTE('Model output'!E152," ",""),SEARCH("N",'Model output'!E152)+1,2),MID(SUBSTITUTE('Model output'!E152," ",""),SEARCH("N",'Model output'!E152)+1,1)),SUBSTITUTE('Model output'!E152," ",""))),"")))</f>
        <v>0</v>
      </c>
      <c r="E153" s="1" t="str">
        <f>IF(OR(ISNUMBER(SEARCH("Not applicable",'Model output'!F152)), ISNUMBER(SEARCH("N/A",'Model output'!F152))),"0",IF(OR(ISNUMBER(SEARCH("0",'Model output'!F152)), ISNUMBER(SEARCH("1",'Model output'!F152)), ISNUMBER(SEARCH("X",'Model output'!F152))), IF(ISNUMBER(SEARCH("pM",'Model output'!F152)),MID(SUBSTITUTE('Model output'!F152," ",""),SEARCH("pM",'Model output'!F152)+2,1),IF(ISNUMBER(SEARCH("M",'Model output'!F152)),MID(SUBSTITUTE('Model output'!F152," ",""),SEARCH("M",'Model output'!F152)+1,1),SUBSTITUTE('Model output'!F152," ",""))),""))</f>
        <v/>
      </c>
      <c r="F153" t="str">
        <f t="shared" si="32"/>
        <v>negative</v>
      </c>
      <c r="G153" t="str">
        <f>IF(OR('Model output'!G152="",AND(ISNUMBER('Model output'!J152),'Model output'!J152&lt;1)),"",IF(OR(ISNUMBER(SEARCH("lateral",'Model output'!G152)),ISNUMBER(SEARCH("cervical",'Model output'!G152)),ISNUMBER(SEARCH("jugular",'Model output'!G152)),ISNUMBER(SEARCH("left neck",'Model output'!G152)),ISNUMBER(SEARCH("left anterior neck",'Model output'!G152)),ISNUMBER(SEARCH("left posterior neck",'Model output'!G152)),ISNUMBER(SEARCH("right neck",'Model output'!G152)),ISNUMBER(SEARCH("right anterior neck",'Model output'!G152)),ISNUMBER(SEARCH("right posterior neck",'Model output'!G152)),AND(ISNUMBER(SEARCH("level",'Model output'!G152)),OR(,ISNUMBER(SEARCH("II",'Model output'!G152)),ISNUMBER(SEARCH("two",'Model output'!G152)),ISNUMBER(SEARCH("2",'Model output'!G152)),ISNUMBER(SEARCH("III",'Model output'!G152)),ISNUMBER(SEARCH("three",'Model output'!G152)),ISNUMBER(SEARCH("3",'Model output'!G152)),ISNUMBER(SEARCH("IV",'Model output'!G152)),ISNUMBER(SEARCH("four",'Model output'!G152)),ISNUMBER(SEARCH("4",'Model output'!G152)),AND(ISNUMBER(SEARCH("V ",'Model output'!G152)),NOT(ISNUMBER(SEARCH("VI",'Model output'!G152)))),ISNUMBER(SEARCH("five",'Model output'!G152)),ISNUMBER(SEARCH("5",'Model output'!G152))))), "lateral", "central"))</f>
        <v/>
      </c>
      <c r="H153" t="str">
        <f>IF('Model output'!H152="","negative", IF('Model output'!H152=" ", "negative", IF(ISNUMBER(SEARCH("lymph node",'Model output'!H152)),"negative","positive")))</f>
        <v>negative</v>
      </c>
      <c r="I153">
        <f>IF('Model output'!I152="","",IF(ISNUMBER('Model output'!I152),'Model output'!I152,1))</f>
        <v>3</v>
      </c>
      <c r="J153">
        <f>IF('Model output'!J152="","",IF(AND(ISNUMBER('Model output'!J152),'Model output'!J152&lt;=I153),'Model output'!J152,IF(ISNUMBER(SEARCH("0/",'Model output'!J152)),0,1)))</f>
        <v>0</v>
      </c>
      <c r="K153" t="str" cm="1">
        <f t="array" ref="K153">IF(COUNT(FIND({0,1,2,3,4,5,6,7,8,9},'Model output'!K152))&gt;0,'Model output'!K152,"")</f>
        <v/>
      </c>
      <c r="L153" s="8" t="str">
        <f t="shared" si="36"/>
        <v/>
      </c>
      <c r="M153" t="str" cm="1">
        <f t="array" ref="M153">IF(L153="","",IF(ISNUMBER(SEARCH("cm",L153)),MAX(VALUE(SUBSTITUTE(_xlfn.FILTERXML("&lt;t&gt;&lt;s&gt;"&amp;SUBSTITUTE(L153,",","&lt;/s&gt;&lt;s&gt;")&amp;"&lt;/s&gt;&lt;/t&gt;","//s"),"cm",""))),MAX(VALUE(SUBSTITUTE(_xlfn.FILTERXML("&lt;t&gt;&lt;s&gt;"&amp;SUBSTITUTE(L153,",","&lt;/s&gt;&lt;s&gt;")&amp;"&lt;/s&gt;&lt;/t&gt;","//s"),"mm","")))/10))</f>
        <v/>
      </c>
      <c r="N153" t="str">
        <f>IF('Model output'!L152="","",'Model output'!L152)</f>
        <v>Papillary carcinoma</v>
      </c>
      <c r="O153" t="str">
        <f>IF('Model output'!M152="","",'Model output'!M152)</f>
        <v>classical</v>
      </c>
      <c r="P153" t="str">
        <f>IF('Model output'!N152="","",'Model output'!N152)</f>
        <v>1.1cm</v>
      </c>
      <c r="Q153" t="str">
        <f t="shared" si="33"/>
        <v>1.1cm</v>
      </c>
      <c r="R153" cm="1">
        <f t="array" ref="R153">IF(Q153="","",IF(ISNUMBER(SEARCH("cm",Q153)),MAX(VALUE(SUBSTITUTE(_xlfn.FILTERXML("&lt;t&gt;&lt;s&gt;"&amp;SUBSTITUTE(Q153,",","&lt;/s&gt;&lt;s&gt;")&amp;"&lt;/s&gt;&lt;/t&gt;","//s"),"cm",""))),IF(ISNUMBER(SEARCH("mm",Q153)), MAX(VALUE(SUBSTITUTE(_xlfn.FILTERXML("&lt;t&gt;&lt;s&gt;"&amp;SUBSTITUTE(Q153,",","&lt;/s&gt;&lt;s&gt;")&amp;"&lt;/s&gt;&lt;/t&gt;","//s"),"mm","")))/10, MAX(VALUE(_xlfn.FILTERXML("&lt;t&gt;&lt;s&gt;"&amp;SUBSTITUTE(Q153,",","&lt;/s&gt;&lt;s&gt;")&amp;"&lt;/s&gt;&lt;/t&gt;","//s"))))))</f>
        <v>1.1000000000000001</v>
      </c>
      <c r="S153" t="str">
        <f>IF(OR('Model output'!P152="",ISNUMBER(SEARCH("Not identified", 'Model output'!P152)),ISNUMBER(SEARCH("Absent",'Model output'!P152)),AND(ISNUMBER(SEARCH("No",'Model output'!P152)),NOT(ISNUMBER(SEARCH("diagnostic",'Model output'!P152)))),ISNUMBER(SEARCH("Negative",'Model output'!P152))),"negative","positive")</f>
        <v>negative</v>
      </c>
      <c r="T153">
        <f>IF('Model output'!O152="","",'Model output'!O152)</f>
        <v>2</v>
      </c>
      <c r="U153" t="str">
        <f>IF('Model output'!Q152&lt;&gt;"",'Model output'!Q152,IF('Classification result'!S153="positive",IF(ISNUMBER(SEARCH("single",'Model output'!P152)),1,IF(OR(ISNUMBER(SEARCH("&lt;4",'Model output'!P152)),ISNUMBER(SEARCH("&lt; 4",'Model output'!P152)),ISNUMBER(SEARCH("less than 4",'Model output'!P152))),"&lt;4",IF(OR(ISNUMBER(SEARCH("&gt;4",'Model output'!P152)),ISNUMBER(SEARCH("&gt; 4",'Model output'!P152)),ISNUMBER(SEARCH("4 or more",'Model output'!P152))),"&gt;4",""))),""))</f>
        <v/>
      </c>
      <c r="V153" t="str">
        <f>IF(S153="negative","",IF(OR(ISNUMBER(SEARCH("Focal",'Model output'!P152)),'Classification result'!U153&lt;4,ISNUMBER(SEARCH("Focal",'Classification result'!U153)),ISNUMBER(SEARCH("&lt;4",'Classification result'!U153)),ISNUMBER(SEARCH("&lt; 4",'Classification result'!U153))),"minimal", IF(OR(ISNUMBER(SEARCH("Extensive",'Model output'!P152)),ISNUMBER(SEARCH("Extensive",'Classification result'!U153)),ISNUMBER(SEARCH("&gt;4",'Classification result'!U153)),ISNUMBER(SEARCH("&gt; 4",'Classification result'!U153)),ISNUMBER(SEARCH("4 or more",'Classification result'!U153))),"extensive","")))</f>
        <v/>
      </c>
      <c r="W153" t="str">
        <f>IF(OR('Model output'!R152="",ISNUMBER(SEARCH("Not identified", 'Model output'!R152)),ISNUMBER(SEARCH("Absent",'Model output'!R152)),ISNUMBER(SEARCH("No",'Model output'!R152)),ISNUMBER(SEARCH("Negative",'Model output'!R152)),ISNUMBER(SEARCH("None seen",'Model output'!R152)),ISNUMBER(SEARCH("Free",'Model output'!R152)),ISNUMBER(SEARCH("Cannot be assessed",'Model output'!R152))),"negative","positive")</f>
        <v>positive</v>
      </c>
      <c r="X153" s="15" t="str">
        <f>IF('Model output'!S152="","",'Model output'!S152)</f>
        <v>Not identified</v>
      </c>
      <c r="Y153" t="str">
        <f>IF(OR('Model output'!S152="",ISNUMBER(SEARCH("Absent",'Model output'!S152)),ISNUMBER(SEARCH("Not identified",'Model output'!S152)),AND(ISNUMBER(SEARCH("No",'Model output'!S152)),NOT(ISNUMBER(SEARCH("carcinoma",'Model output'!S152)))),ISNUMBER(SEARCH("no extension",'Model output'!S152)),ISNUMBER(SEARCH("negative",'Model output'!S152))),"negative",IF(Z153="positive","gETE", "positive"))</f>
        <v>negative</v>
      </c>
      <c r="Z153" t="str">
        <f>IF(OR('Model output'!S152="",ISNUMBER(SEARCH("Absent",'Model output'!S152)),ISNUMBER(SEARCH("Not identified",'Model output'!S152)),ISNUMBER(SEARCH("No",'Model output'!S152)),ISNUMBER(SEARCH("Minimal",'Model output'!S152)),ISNUMBER(SEARCH("negative",'Model output'!S152))),"negative",IF(OR(ISNUMBER(SEARCH("extensive",X153)),ISNUMBER(SEARCH("skeletal muscle",X153)),ISNUMBER(SEARCH("larynx",X153)),ISNUMBER(SEARCH("trachea",X153)),ISNUMBER(SEARCH("esophagus",X153)),ISNUMBER(SEARCH("recurrent laryngeal nerve",X153))),"positive","negative"))</f>
        <v>negative</v>
      </c>
      <c r="AA153" t="str">
        <f>IF('Model output'!T152="","",IF('Model output'!T152="Not mentioned", "No", "Yes"))</f>
        <v/>
      </c>
      <c r="AB153" t="str">
        <f>IF(AA153&lt;&gt;"Yes","",IF(OR('Model output'!U152="",ISNUMBER(SEARCH("Not identified",'Model output'!U152))),"",'Model output'!U152))</f>
        <v/>
      </c>
      <c r="AC153" s="9" t="str">
        <f>IF(OR('Model output'!V152="", AND(ISERROR(SEARCH("Positive",'Model output'!V152)), ISNUMBER(SEARCH("Negative",'Model output'!V152))), ISNUMBER(SEARCH("Uninvolved",'Model output'!V152)), ISNUMBER(SEARCH("Free",'Model output'!V152)), ISNUMBER(SEARCH("1 mm",'Model output'!V152)), ISNUMBER(SEARCH("1.0 mm",'Model output'!V152)), ISNUMBER(SEARCH("0.01 cm",'Model output'!V152)), ISNUMBER(SEARCH("0.1 CM",'Model output'!V152)), ISNUMBER(SEARCH("less than 0.2 mm",'Model output'!V152)), ISNUMBER(SEARCH("less than 0.5 mm",'Model output'!V152)), ISNUMBER(SEARCH("very close",'Model output'!V152)), ISNUMBER(SEARCH("not involved",'Model output'!V152)), ISNUMBER(SEARCH("no involvement",'Model output'!V152)), ISNUMBER(SEARCH("abut",'Model output'!V152)), AND(ISNUMBER(SEARCH("No",'Model output'!V152)),NOT(ISNUMBER(SEARCH("noted",'Model output'!V152))),NOT(ISNUMBER(SEARCH("carcinoma",'Model output'!V152))))), "negative", "positive")</f>
        <v>negative</v>
      </c>
      <c r="AE153" s="30" t="str" cm="1">
        <f t="array" aca="1" ref="AE153" ca="1">IF(OR(AC153="positive",Z153="positive",AND(OR(ISNUMBER(SEARCH("Follicular carcinoma",N153)),ISNUMBER(SEARCH("Follicular thyroid carcinoma",N153))),V153="extensive"),AND(AND(ISNUMBER(J153),J153&gt;0),AND(ISNUMBER(M153),M153&gt;3)),OR(H153="positive",AH153=1)),"high",IF(OR(ISNUMBER(SEARCH("lateral",G153,1)),ISNUMBER(SEARCH("positive",Y153,1)),ISNUMBER(SEARCH("tall",O153,1)),ISNUMBER(SEARCH("hobnail",O153,1)),ISNUMBER(SEARCH("cribriform",O153,1)),ISNUMBER(SEARCH("diffuse",O153,1)),ISNUMBER(SEARCH("columnar",O153,1)),ISNUMBER(SEARCH("solid",O153,1)),ISNUMBER(SEARCH("tall",N153,1)),ISNUMBER(SEARCH("hobnail",N153,1)),ISNUMBER(SEARCH("cribriform",N153,1)),ISNUMBER(SEARCH("diffuse",N153,1)),ISNUMBER(SEARCH("columnar",N153,1)),ISNUMBER(SEARCH("solid",N153,1)),AND(ISNUMBER(SEARCH("papillary",N153,1)),S153="positive"),AND(ISNUMBER(J153),J153&gt;=5,M153=""),AND(AND(ISNUMBER(J153),J153&gt;=5),AND(ISNUMBER(M153),M153&gt;=1)),AND(ISNUMBER(SERACH("papillary",N153)),OR(Y153="positive",Z153="positive"), ISNUMBER(SEARCH("BRAF",AB153)))),"intermediate","low"))</f>
        <v>low</v>
      </c>
      <c r="AF153" s="31" t="str">
        <f t="shared" si="34"/>
        <v>1b</v>
      </c>
      <c r="AG153" s="31" t="str">
        <f t="shared" si="35"/>
        <v>0</v>
      </c>
      <c r="AH153" s="31" t="str">
        <f t="shared" si="37"/>
        <v>0</v>
      </c>
      <c r="AI153" s="36" t="str">
        <f t="shared" si="38"/>
        <v>I</v>
      </c>
      <c r="AJ153" s="30" t="s">
        <v>815</v>
      </c>
      <c r="AK153" s="37" t="s">
        <v>926</v>
      </c>
      <c r="AL153" s="37" t="s">
        <v>927</v>
      </c>
      <c r="AM153" s="37" t="s">
        <v>930</v>
      </c>
      <c r="AN153" s="31" t="s">
        <v>79</v>
      </c>
      <c r="AO153" s="30">
        <f t="shared" ca="1" si="40"/>
        <v>1</v>
      </c>
      <c r="AP153" s="37">
        <f t="shared" si="41"/>
        <v>1</v>
      </c>
      <c r="AQ153" s="37">
        <f t="shared" si="42"/>
        <v>1</v>
      </c>
      <c r="AR153" s="37">
        <f t="shared" si="43"/>
        <v>1</v>
      </c>
      <c r="AS153" s="36">
        <f t="shared" si="39"/>
        <v>1</v>
      </c>
    </row>
    <row r="154" spans="1:45">
      <c r="A154" t="str">
        <f>'Model output'!A153</f>
        <v>TCGA-EM-A1CW</v>
      </c>
      <c r="B154" s="43">
        <v>39</v>
      </c>
      <c r="C154" s="1" t="str">
        <f>IF(OR(ISNUMBER(SEARCH("0",'Model output'!D153)), ISNUMBER(SEARCH("1",'Model output'!D153)), ISNUMBER(SEARCH("1a",'Model output'!D153)), ISNUMBER(SEARCH("1b",'Model output'!D153)), ISNUMBER(SEARCH("2",'Model output'!D153)), ISNUMBER(SEARCH("3",'Model output'!D153)), ISNUMBER(SEARCH("4a",'Model output'!D153)), ISNUMBER(SEARCH("4b",'Model output'!D153))), IF(ISNUMBER(SEARCH("pT",'Model output'!D153)),IF(OR(ISNUMBER(SEARCH("a",'Model output'!D153)),ISNUMBER(SEARCH("b",'Model output'!D153))),MID(SUBSTITUTE('Model output'!D153," ",""),SEARCH("pT",'Model output'!D153)+2,2),MID(SUBSTITUTE('Model output'!D153," ",""),SEARCH("pT",'Model output'!D153)+2,1)),IF(ISNUMBER(SEARCH("T",'Model output'!D153)),IF(OR(ISNUMBER(SEARCH("a",'Model output'!D153)),ISNUMBER(SEARCH("b",'Model output'!D153))),MID(SUBSTITUTE('Model output'!D153," ",""),SEARCH("T",'Model output'!D153)+1,2),MID(SUBSTITUTE('Model output'!D153," ",""),SEARCH("T",'Model output'!D153)+1,1)),SUBSTITUTE('Model output'!D153," ",""))),"")</f>
        <v>3</v>
      </c>
      <c r="D154" s="1" t="str">
        <f>IF(ISNUMBER(SEARCH("lymph node",'Model output'!E153)),"1", IF(AND('Model output'!E153&lt;&gt;"",ISNUMBER('Model output'!E153),'Model output'!E153&gt;0),"1",IF(OR(ISNUMBER(SEARCH("0",'Model output'!E153)), ISNUMBER(SEARCH("1",'Model output'!E153)), ISNUMBER(SEARCH("1a",'Model output'!E153)), ISNUMBER(SEARCH("1b",'Model output'!E153)), ISNUMBER(SEARCH("X",'Model output'!E153))), IF(ISNUMBER(SEARCH("pN",'Model output'!E153)),IF(OR(ISNUMBER(SEARCH("a",'Model output'!E153)),ISNUMBER(SEARCH("b",'Model output'!E153))),MID(SUBSTITUTE('Model output'!E153," ",""),SEARCH("pN",'Model output'!E153)+2,2),MID(SUBSTITUTE('Model output'!E153," ",""),SEARCH("pN",'Model output'!E153)+2,1)),IF(ISNUMBER(SEARCH("N",'Model output'!E153)),IF(OR(ISNUMBER(SEARCH("a",'Model output'!E153)),ISNUMBER(SEARCH("b",'Model output'!E153))),MID(SUBSTITUTE('Model output'!E153," ",""),SEARCH("N",'Model output'!E153)+1,2),MID(SUBSTITUTE('Model output'!E153," ",""),SEARCH("N",'Model output'!E153)+1,1)),SUBSTITUTE('Model output'!E153," ",""))),"")))</f>
        <v>0</v>
      </c>
      <c r="E154" s="1" t="str">
        <f>IF(OR(ISNUMBER(SEARCH("Not applicable",'Model output'!F153)), ISNUMBER(SEARCH("N/A",'Model output'!F153))),"0",IF(OR(ISNUMBER(SEARCH("0",'Model output'!F153)), ISNUMBER(SEARCH("1",'Model output'!F153)), ISNUMBER(SEARCH("X",'Model output'!F153))), IF(ISNUMBER(SEARCH("pM",'Model output'!F153)),MID(SUBSTITUTE('Model output'!F153," ",""),SEARCH("pM",'Model output'!F153)+2,1),IF(ISNUMBER(SEARCH("M",'Model output'!F153)),MID(SUBSTITUTE('Model output'!F153," ",""),SEARCH("M",'Model output'!F153)+1,1),SUBSTITUTE('Model output'!F153," ",""))),""))</f>
        <v>X</v>
      </c>
      <c r="F154" t="str">
        <f t="shared" si="32"/>
        <v>negative</v>
      </c>
      <c r="G154" t="str">
        <f>IF(OR('Model output'!G153="",AND(ISNUMBER('Model output'!J153),'Model output'!J153&lt;1)),"",IF(OR(ISNUMBER(SEARCH("lateral",'Model output'!G153)),ISNUMBER(SEARCH("cervical",'Model output'!G153)),ISNUMBER(SEARCH("jugular",'Model output'!G153)),ISNUMBER(SEARCH("left neck",'Model output'!G153)),ISNUMBER(SEARCH("left anterior neck",'Model output'!G153)),ISNUMBER(SEARCH("left posterior neck",'Model output'!G153)),ISNUMBER(SEARCH("right neck",'Model output'!G153)),ISNUMBER(SEARCH("right anterior neck",'Model output'!G153)),ISNUMBER(SEARCH("right posterior neck",'Model output'!G153)),AND(ISNUMBER(SEARCH("level",'Model output'!G153)),OR(,ISNUMBER(SEARCH("II",'Model output'!G153)),ISNUMBER(SEARCH("two",'Model output'!G153)),ISNUMBER(SEARCH("2",'Model output'!G153)),ISNUMBER(SEARCH("III",'Model output'!G153)),ISNUMBER(SEARCH("three",'Model output'!G153)),ISNUMBER(SEARCH("3",'Model output'!G153)),ISNUMBER(SEARCH("IV",'Model output'!G153)),ISNUMBER(SEARCH("four",'Model output'!G153)),ISNUMBER(SEARCH("4",'Model output'!G153)),AND(ISNUMBER(SEARCH("V ",'Model output'!G153)),NOT(ISNUMBER(SEARCH("VI",'Model output'!G153)))),ISNUMBER(SEARCH("five",'Model output'!G153)),ISNUMBER(SEARCH("5",'Model output'!G153))))), "lateral", "central"))</f>
        <v/>
      </c>
      <c r="H154" t="str">
        <f>IF('Model output'!H153="","negative", IF('Model output'!H153=" ", "negative", IF(ISNUMBER(SEARCH("lymph node",'Model output'!H153)),"negative","positive")))</f>
        <v>negative</v>
      </c>
      <c r="I154">
        <f>IF('Model output'!I153="","",IF(ISNUMBER('Model output'!I153),'Model output'!I153,1))</f>
        <v>1</v>
      </c>
      <c r="J154">
        <f>IF('Model output'!J153="","",IF(AND(ISNUMBER('Model output'!J153),'Model output'!J153&lt;=I154),'Model output'!J153,IF(ISNUMBER(SEARCH("0/",'Model output'!J153)),0,1)))</f>
        <v>0</v>
      </c>
      <c r="K154" t="str" cm="1">
        <f t="array" ref="K154">IF(COUNT(FIND({0,1,2,3,4,5,6,7,8,9},'Model output'!K153))&gt;0,'Model output'!K153,"")</f>
        <v/>
      </c>
      <c r="L154" s="8" t="str">
        <f t="shared" si="36"/>
        <v/>
      </c>
      <c r="M154" t="str" cm="1">
        <f t="array" ref="M154">IF(L154="","",IF(ISNUMBER(SEARCH("cm",L154)),MAX(VALUE(SUBSTITUTE(_xlfn.FILTERXML("&lt;t&gt;&lt;s&gt;"&amp;SUBSTITUTE(L154,",","&lt;/s&gt;&lt;s&gt;")&amp;"&lt;/s&gt;&lt;/t&gt;","//s"),"cm",""))),MAX(VALUE(SUBSTITUTE(_xlfn.FILTERXML("&lt;t&gt;&lt;s&gt;"&amp;SUBSTITUTE(L154,",","&lt;/s&gt;&lt;s&gt;")&amp;"&lt;/s&gt;&lt;/t&gt;","//s"),"mm","")))/10))</f>
        <v/>
      </c>
      <c r="N154" t="str">
        <f>IF('Model output'!L153="","",'Model output'!L153)</f>
        <v>Papillary carcinoma</v>
      </c>
      <c r="O154" t="str">
        <f>IF('Model output'!M153="","",'Model output'!M153)</f>
        <v>follicular variant</v>
      </c>
      <c r="P154" t="str">
        <f>IF('Model output'!N153="","",'Model output'!N153)</f>
        <v>4.5 cm</v>
      </c>
      <c r="Q154" t="str">
        <f t="shared" si="33"/>
        <v>4.5cm</v>
      </c>
      <c r="R154" cm="1">
        <f t="array" ref="R154">IF(Q154="","",IF(ISNUMBER(SEARCH("cm",Q154)),MAX(VALUE(SUBSTITUTE(_xlfn.FILTERXML("&lt;t&gt;&lt;s&gt;"&amp;SUBSTITUTE(Q154,",","&lt;/s&gt;&lt;s&gt;")&amp;"&lt;/s&gt;&lt;/t&gt;","//s"),"cm",""))),IF(ISNUMBER(SEARCH("mm",Q154)), MAX(VALUE(SUBSTITUTE(_xlfn.FILTERXML("&lt;t&gt;&lt;s&gt;"&amp;SUBSTITUTE(Q154,",","&lt;/s&gt;&lt;s&gt;")&amp;"&lt;/s&gt;&lt;/t&gt;","//s"),"mm","")))/10, MAX(VALUE(_xlfn.FILTERXML("&lt;t&gt;&lt;s&gt;"&amp;SUBSTITUTE(Q154,",","&lt;/s&gt;&lt;s&gt;")&amp;"&lt;/s&gt;&lt;/t&gt;","//s"))))))</f>
        <v>4.5</v>
      </c>
      <c r="S154" t="str">
        <f>IF(OR('Model output'!P153="",ISNUMBER(SEARCH("Not identified", 'Model output'!P153)),ISNUMBER(SEARCH("Absent",'Model output'!P153)),AND(ISNUMBER(SEARCH("No",'Model output'!P153)),NOT(ISNUMBER(SEARCH("diagnostic",'Model output'!P153)))),ISNUMBER(SEARCH("Negative",'Model output'!P153))),"negative","positive")</f>
        <v>negative</v>
      </c>
      <c r="T154">
        <f>IF('Model output'!O153="","",'Model output'!O153)</f>
        <v>3</v>
      </c>
      <c r="U154" t="str">
        <f>IF('Model output'!Q153&lt;&gt;"",'Model output'!Q153,IF('Classification result'!S154="positive",IF(ISNUMBER(SEARCH("single",'Model output'!P153)),1,IF(OR(ISNUMBER(SEARCH("&lt;4",'Model output'!P153)),ISNUMBER(SEARCH("&lt; 4",'Model output'!P153)),ISNUMBER(SEARCH("less than 4",'Model output'!P153))),"&lt;4",IF(OR(ISNUMBER(SEARCH("&gt;4",'Model output'!P153)),ISNUMBER(SEARCH("&gt; 4",'Model output'!P153)),ISNUMBER(SEARCH("4 or more",'Model output'!P153))),"&gt;4",""))),""))</f>
        <v/>
      </c>
      <c r="V154" t="str">
        <f>IF(S154="negative","",IF(OR(ISNUMBER(SEARCH("Focal",'Model output'!P153)),'Classification result'!U154&lt;4,ISNUMBER(SEARCH("Focal",'Classification result'!U154)),ISNUMBER(SEARCH("&lt;4",'Classification result'!U154)),ISNUMBER(SEARCH("&lt; 4",'Classification result'!U154))),"minimal", IF(OR(ISNUMBER(SEARCH("Extensive",'Model output'!P153)),ISNUMBER(SEARCH("Extensive",'Classification result'!U154)),ISNUMBER(SEARCH("&gt;4",'Classification result'!U154)),ISNUMBER(SEARCH("&gt; 4",'Classification result'!U154)),ISNUMBER(SEARCH("4 or more",'Classification result'!U154))),"extensive","")))</f>
        <v/>
      </c>
      <c r="W154" t="str">
        <f>IF(OR('Model output'!R153="",ISNUMBER(SEARCH("Not identified", 'Model output'!R153)),ISNUMBER(SEARCH("Absent",'Model output'!R153)),ISNUMBER(SEARCH("No",'Model output'!R153)),ISNUMBER(SEARCH("Negative",'Model output'!R153)),ISNUMBER(SEARCH("None seen",'Model output'!R153)),ISNUMBER(SEARCH("Free",'Model output'!R153)),ISNUMBER(SEARCH("Cannot be assessed",'Model output'!R153))),"negative","positive")</f>
        <v>negative</v>
      </c>
      <c r="X154" s="15" t="str">
        <f>IF('Model output'!S153="","",'Model output'!S153)</f>
        <v>Absent</v>
      </c>
      <c r="Y154" t="str">
        <f>IF(OR('Model output'!S153="",ISNUMBER(SEARCH("Absent",'Model output'!S153)),ISNUMBER(SEARCH("Not identified",'Model output'!S153)),AND(ISNUMBER(SEARCH("No",'Model output'!S153)),NOT(ISNUMBER(SEARCH("carcinoma",'Model output'!S153)))),ISNUMBER(SEARCH("no extension",'Model output'!S153)),ISNUMBER(SEARCH("negative",'Model output'!S153))),"negative",IF(Z154="positive","gETE", "positive"))</f>
        <v>negative</v>
      </c>
      <c r="Z154" t="str">
        <f>IF(OR('Model output'!S153="",ISNUMBER(SEARCH("Absent",'Model output'!S153)),ISNUMBER(SEARCH("Not identified",'Model output'!S153)),ISNUMBER(SEARCH("No",'Model output'!S153)),ISNUMBER(SEARCH("Minimal",'Model output'!S153)),ISNUMBER(SEARCH("negative",'Model output'!S153))),"negative",IF(OR(ISNUMBER(SEARCH("extensive",X154)),ISNUMBER(SEARCH("skeletal muscle",X154)),ISNUMBER(SEARCH("larynx",X154)),ISNUMBER(SEARCH("trachea",X154)),ISNUMBER(SEARCH("esophagus",X154)),ISNUMBER(SEARCH("recurrent laryngeal nerve",X154))),"positive","negative"))</f>
        <v>negative</v>
      </c>
      <c r="AA154" t="str">
        <f>IF('Model output'!T153="","",IF('Model output'!T153="Not mentioned", "No", "Yes"))</f>
        <v/>
      </c>
      <c r="AB154" t="str">
        <f>IF(AA154&lt;&gt;"Yes","",IF(OR('Model output'!U153="",ISNUMBER(SEARCH("Not identified",'Model output'!U153))),"",'Model output'!U153))</f>
        <v/>
      </c>
      <c r="AC154" s="9" t="str">
        <f>IF(OR('Model output'!V153="", AND(ISERROR(SEARCH("Positive",'Model output'!V153)), ISNUMBER(SEARCH("Negative",'Model output'!V153))), ISNUMBER(SEARCH("Uninvolved",'Model output'!V153)), ISNUMBER(SEARCH("Free",'Model output'!V153)), ISNUMBER(SEARCH("1 mm",'Model output'!V153)), ISNUMBER(SEARCH("1.0 mm",'Model output'!V153)), ISNUMBER(SEARCH("0.01 cm",'Model output'!V153)), ISNUMBER(SEARCH("0.1 CM",'Model output'!V153)), ISNUMBER(SEARCH("less than 0.2 mm",'Model output'!V153)), ISNUMBER(SEARCH("less than 0.5 mm",'Model output'!V153)), ISNUMBER(SEARCH("very close",'Model output'!V153)), ISNUMBER(SEARCH("not involved",'Model output'!V153)), ISNUMBER(SEARCH("no involvement",'Model output'!V153)), ISNUMBER(SEARCH("abut",'Model output'!V153)), AND(ISNUMBER(SEARCH("No",'Model output'!V153)),NOT(ISNUMBER(SEARCH("noted",'Model output'!V153))),NOT(ISNUMBER(SEARCH("carcinoma",'Model output'!V153))))), "negative", "positive")</f>
        <v>negative</v>
      </c>
      <c r="AE154" s="30" t="str" cm="1">
        <f t="array" aca="1" ref="AE154" ca="1">IF(OR(AC154="positive",Z154="positive",AND(OR(ISNUMBER(SEARCH("Follicular carcinoma",N154)),ISNUMBER(SEARCH("Follicular thyroid carcinoma",N154))),V154="extensive"),AND(AND(ISNUMBER(J154),J154&gt;0),AND(ISNUMBER(M154),M154&gt;3)),OR(H154="positive",AH154=1)),"high",IF(OR(ISNUMBER(SEARCH("lateral",G154,1)),ISNUMBER(SEARCH("positive",Y154,1)),ISNUMBER(SEARCH("tall",O154,1)),ISNUMBER(SEARCH("hobnail",O154,1)),ISNUMBER(SEARCH("cribriform",O154,1)),ISNUMBER(SEARCH("diffuse",O154,1)),ISNUMBER(SEARCH("columnar",O154,1)),ISNUMBER(SEARCH("solid",O154,1)),ISNUMBER(SEARCH("tall",N154,1)),ISNUMBER(SEARCH("hobnail",N154,1)),ISNUMBER(SEARCH("cribriform",N154,1)),ISNUMBER(SEARCH("diffuse",N154,1)),ISNUMBER(SEARCH("columnar",N154,1)),ISNUMBER(SEARCH("solid",N154,1)),AND(ISNUMBER(SEARCH("papillary",N154,1)),S154="positive"),AND(ISNUMBER(J154),J154&gt;=5,M154=""),AND(AND(ISNUMBER(J154),J154&gt;=5),AND(ISNUMBER(M154),M154&gt;=1)),AND(ISNUMBER(SERACH("papillary",N154)),OR(Y154="positive",Z154="positive"), ISNUMBER(SEARCH("BRAF",AB154)))),"intermediate","low"))</f>
        <v>low</v>
      </c>
      <c r="AF154" s="31" t="str">
        <f t="shared" si="34"/>
        <v>3a</v>
      </c>
      <c r="AG154" s="31" t="str">
        <f t="shared" si="35"/>
        <v>0</v>
      </c>
      <c r="AH154" s="31" t="str">
        <f t="shared" si="37"/>
        <v>0</v>
      </c>
      <c r="AI154" s="36" t="str">
        <f t="shared" si="38"/>
        <v>I</v>
      </c>
      <c r="AJ154" s="30" t="s">
        <v>815</v>
      </c>
      <c r="AK154" s="37" t="s">
        <v>932</v>
      </c>
      <c r="AL154" s="37" t="s">
        <v>927</v>
      </c>
      <c r="AM154" s="37" t="s">
        <v>930</v>
      </c>
      <c r="AN154" s="31" t="s">
        <v>79</v>
      </c>
      <c r="AO154" s="30">
        <f t="shared" ca="1" si="40"/>
        <v>1</v>
      </c>
      <c r="AP154" s="37">
        <f t="shared" si="41"/>
        <v>1</v>
      </c>
      <c r="AQ154" s="37">
        <f t="shared" si="42"/>
        <v>1</v>
      </c>
      <c r="AR154" s="37">
        <f t="shared" si="43"/>
        <v>1</v>
      </c>
      <c r="AS154" s="36">
        <f t="shared" si="39"/>
        <v>1</v>
      </c>
    </row>
    <row r="155" spans="1:45">
      <c r="A155" t="str">
        <f>'Model output'!A154</f>
        <v>TCGA-EM-A1YA</v>
      </c>
      <c r="B155" s="43">
        <v>74</v>
      </c>
      <c r="C155" s="1" t="str">
        <f>IF(OR(ISNUMBER(SEARCH("0",'Model output'!D154)), ISNUMBER(SEARCH("1",'Model output'!D154)), ISNUMBER(SEARCH("1a",'Model output'!D154)), ISNUMBER(SEARCH("1b",'Model output'!D154)), ISNUMBER(SEARCH("2",'Model output'!D154)), ISNUMBER(SEARCH("3",'Model output'!D154)), ISNUMBER(SEARCH("4a",'Model output'!D154)), ISNUMBER(SEARCH("4b",'Model output'!D154))), IF(ISNUMBER(SEARCH("pT",'Model output'!D154)),IF(OR(ISNUMBER(SEARCH("a",'Model output'!D154)),ISNUMBER(SEARCH("b",'Model output'!D154))),MID(SUBSTITUTE('Model output'!D154," ",""),SEARCH("pT",'Model output'!D154)+2,2),MID(SUBSTITUTE('Model output'!D154," ",""),SEARCH("pT",'Model output'!D154)+2,1)),IF(ISNUMBER(SEARCH("T",'Model output'!D154)),IF(OR(ISNUMBER(SEARCH("a",'Model output'!D154)),ISNUMBER(SEARCH("b",'Model output'!D154))),MID(SUBSTITUTE('Model output'!D154," ",""),SEARCH("T",'Model output'!D154)+1,2),MID(SUBSTITUTE('Model output'!D154," ",""),SEARCH("T",'Model output'!D154)+1,1)),SUBSTITUTE('Model output'!D154," ",""))),"")</f>
        <v>2</v>
      </c>
      <c r="D155" s="1" t="str">
        <f>IF(ISNUMBER(SEARCH("lymph node",'Model output'!E154)),"1", IF(AND('Model output'!E154&lt;&gt;"",ISNUMBER('Model output'!E154),'Model output'!E154&gt;0),"1",IF(OR(ISNUMBER(SEARCH("0",'Model output'!E154)), ISNUMBER(SEARCH("1",'Model output'!E154)), ISNUMBER(SEARCH("1a",'Model output'!E154)), ISNUMBER(SEARCH("1b",'Model output'!E154)), ISNUMBER(SEARCH("X",'Model output'!E154))), IF(ISNUMBER(SEARCH("pN",'Model output'!E154)),IF(OR(ISNUMBER(SEARCH("a",'Model output'!E154)),ISNUMBER(SEARCH("b",'Model output'!E154))),MID(SUBSTITUTE('Model output'!E154," ",""),SEARCH("pN",'Model output'!E154)+2,2),MID(SUBSTITUTE('Model output'!E154," ",""),SEARCH("pN",'Model output'!E154)+2,1)),IF(ISNUMBER(SEARCH("N",'Model output'!E154)),IF(OR(ISNUMBER(SEARCH("a",'Model output'!E154)),ISNUMBER(SEARCH("b",'Model output'!E154))),MID(SUBSTITUTE('Model output'!E154," ",""),SEARCH("N",'Model output'!E154)+1,2),MID(SUBSTITUTE('Model output'!E154," ",""),SEARCH("N",'Model output'!E154)+1,1)),SUBSTITUTE('Model output'!E154," ",""))),"")))</f>
        <v>X</v>
      </c>
      <c r="E155" s="1" t="str">
        <f>IF(OR(ISNUMBER(SEARCH("Not applicable",'Model output'!F154)), ISNUMBER(SEARCH("N/A",'Model output'!F154))),"0",IF(OR(ISNUMBER(SEARCH("0",'Model output'!F154)), ISNUMBER(SEARCH("1",'Model output'!F154)), ISNUMBER(SEARCH("X",'Model output'!F154))), IF(ISNUMBER(SEARCH("pM",'Model output'!F154)),MID(SUBSTITUTE('Model output'!F154," ",""),SEARCH("pM",'Model output'!F154)+2,1),IF(ISNUMBER(SEARCH("M",'Model output'!F154)),MID(SUBSTITUTE('Model output'!F154," ",""),SEARCH("M",'Model output'!F154)+1,1),SUBSTITUTE('Model output'!F154," ",""))),""))</f>
        <v>X</v>
      </c>
      <c r="F155" t="str">
        <f t="shared" si="32"/>
        <v>negative</v>
      </c>
      <c r="G155" t="str">
        <f>IF(OR('Model output'!G154="",AND(ISNUMBER('Model output'!J154),'Model output'!J154&lt;1)),"",IF(OR(ISNUMBER(SEARCH("lateral",'Model output'!G154)),ISNUMBER(SEARCH("cervical",'Model output'!G154)),ISNUMBER(SEARCH("jugular",'Model output'!G154)),ISNUMBER(SEARCH("left neck",'Model output'!G154)),ISNUMBER(SEARCH("left anterior neck",'Model output'!G154)),ISNUMBER(SEARCH("left posterior neck",'Model output'!G154)),ISNUMBER(SEARCH("right neck",'Model output'!G154)),ISNUMBER(SEARCH("right anterior neck",'Model output'!G154)),ISNUMBER(SEARCH("right posterior neck",'Model output'!G154)),AND(ISNUMBER(SEARCH("level",'Model output'!G154)),OR(,ISNUMBER(SEARCH("II",'Model output'!G154)),ISNUMBER(SEARCH("two",'Model output'!G154)),ISNUMBER(SEARCH("2",'Model output'!G154)),ISNUMBER(SEARCH("III",'Model output'!G154)),ISNUMBER(SEARCH("three",'Model output'!G154)),ISNUMBER(SEARCH("3",'Model output'!G154)),ISNUMBER(SEARCH("IV",'Model output'!G154)),ISNUMBER(SEARCH("four",'Model output'!G154)),ISNUMBER(SEARCH("4",'Model output'!G154)),AND(ISNUMBER(SEARCH("V ",'Model output'!G154)),NOT(ISNUMBER(SEARCH("VI",'Model output'!G154)))),ISNUMBER(SEARCH("five",'Model output'!G154)),ISNUMBER(SEARCH("5",'Model output'!G154))))), "lateral", "central"))</f>
        <v/>
      </c>
      <c r="H155" t="str">
        <f>IF('Model output'!H154="","negative", IF('Model output'!H154=" ", "negative", IF(ISNUMBER(SEARCH("lymph node",'Model output'!H154)),"negative","positive")))</f>
        <v>negative</v>
      </c>
      <c r="I155">
        <f>IF('Model output'!I154="","",IF(ISNUMBER('Model output'!I154),'Model output'!I154,1))</f>
        <v>0</v>
      </c>
      <c r="J155">
        <f>IF('Model output'!J154="","",IF(AND(ISNUMBER('Model output'!J154),'Model output'!J154&lt;=I155),'Model output'!J154,IF(ISNUMBER(SEARCH("0/",'Model output'!J154)),0,1)))</f>
        <v>0</v>
      </c>
      <c r="K155" t="str" cm="1">
        <f t="array" ref="K155">IF(COUNT(FIND({0,1,2,3,4,5,6,7,8,9},'Model output'!K154))&gt;0,'Model output'!K154,"")</f>
        <v/>
      </c>
      <c r="L155" s="8" t="str">
        <f t="shared" si="36"/>
        <v/>
      </c>
      <c r="M155" t="str" cm="1">
        <f t="array" ref="M155">IF(L155="","",IF(ISNUMBER(SEARCH("cm",L155)),MAX(VALUE(SUBSTITUTE(_xlfn.FILTERXML("&lt;t&gt;&lt;s&gt;"&amp;SUBSTITUTE(L155,",","&lt;/s&gt;&lt;s&gt;")&amp;"&lt;/s&gt;&lt;/t&gt;","//s"),"cm",""))),MAX(VALUE(SUBSTITUTE(_xlfn.FILTERXML("&lt;t&gt;&lt;s&gt;"&amp;SUBSTITUTE(L155,",","&lt;/s&gt;&lt;s&gt;")&amp;"&lt;/s&gt;&lt;/t&gt;","//s"),"mm","")))/10))</f>
        <v/>
      </c>
      <c r="N155" t="str">
        <f>IF('Model output'!L154="","",'Model output'!L154)</f>
        <v>Papillary carcinoma</v>
      </c>
      <c r="O155" t="str">
        <f>IF('Model output'!M154="","",'Model output'!M154)</f>
        <v>oncocytic type</v>
      </c>
      <c r="P155" t="str">
        <f>IF('Model output'!N154="","",'Model output'!N154)</f>
        <v>3.7 cm</v>
      </c>
      <c r="Q155" t="str">
        <f t="shared" si="33"/>
        <v>3.7cm</v>
      </c>
      <c r="R155" cm="1">
        <f t="array" ref="R155">IF(Q155="","",IF(ISNUMBER(SEARCH("cm",Q155)),MAX(VALUE(SUBSTITUTE(_xlfn.FILTERXML("&lt;t&gt;&lt;s&gt;"&amp;SUBSTITUTE(Q155,",","&lt;/s&gt;&lt;s&gt;")&amp;"&lt;/s&gt;&lt;/t&gt;","//s"),"cm",""))),IF(ISNUMBER(SEARCH("mm",Q155)), MAX(VALUE(SUBSTITUTE(_xlfn.FILTERXML("&lt;t&gt;&lt;s&gt;"&amp;SUBSTITUTE(Q155,",","&lt;/s&gt;&lt;s&gt;")&amp;"&lt;/s&gt;&lt;/t&gt;","//s"),"mm","")))/10, MAX(VALUE(_xlfn.FILTERXML("&lt;t&gt;&lt;s&gt;"&amp;SUBSTITUTE(Q155,",","&lt;/s&gt;&lt;s&gt;")&amp;"&lt;/s&gt;&lt;/t&gt;","//s"))))))</f>
        <v>3.7</v>
      </c>
      <c r="S155" t="str">
        <f>IF(OR('Model output'!P154="",ISNUMBER(SEARCH("Not identified", 'Model output'!P154)),ISNUMBER(SEARCH("Absent",'Model output'!P154)),AND(ISNUMBER(SEARCH("No",'Model output'!P154)),NOT(ISNUMBER(SEARCH("diagnostic",'Model output'!P154)))),ISNUMBER(SEARCH("Negative",'Model output'!P154))),"negative","positive")</f>
        <v>negative</v>
      </c>
      <c r="T155">
        <f>IF('Model output'!O154="","",'Model output'!O154)</f>
        <v>1</v>
      </c>
      <c r="U155" t="str">
        <f>IF('Model output'!Q154&lt;&gt;"",'Model output'!Q154,IF('Classification result'!S155="positive",IF(ISNUMBER(SEARCH("single",'Model output'!P154)),1,IF(OR(ISNUMBER(SEARCH("&lt;4",'Model output'!P154)),ISNUMBER(SEARCH("&lt; 4",'Model output'!P154)),ISNUMBER(SEARCH("less than 4",'Model output'!P154))),"&lt;4",IF(OR(ISNUMBER(SEARCH("&gt;4",'Model output'!P154)),ISNUMBER(SEARCH("&gt; 4",'Model output'!P154)),ISNUMBER(SEARCH("4 or more",'Model output'!P154))),"&gt;4",""))),""))</f>
        <v/>
      </c>
      <c r="V155" t="str">
        <f>IF(S155="negative","",IF(OR(ISNUMBER(SEARCH("Focal",'Model output'!P154)),'Classification result'!U155&lt;4,ISNUMBER(SEARCH("Focal",'Classification result'!U155)),ISNUMBER(SEARCH("&lt;4",'Classification result'!U155)),ISNUMBER(SEARCH("&lt; 4",'Classification result'!U155))),"minimal", IF(OR(ISNUMBER(SEARCH("Extensive",'Model output'!P154)),ISNUMBER(SEARCH("Extensive",'Classification result'!U155)),ISNUMBER(SEARCH("&gt;4",'Classification result'!U155)),ISNUMBER(SEARCH("&gt; 4",'Classification result'!U155)),ISNUMBER(SEARCH("4 or more",'Classification result'!U155))),"extensive","")))</f>
        <v/>
      </c>
      <c r="W155" t="str">
        <f>IF(OR('Model output'!R154="",ISNUMBER(SEARCH("Not identified", 'Model output'!R154)),ISNUMBER(SEARCH("Absent",'Model output'!R154)),ISNUMBER(SEARCH("No",'Model output'!R154)),ISNUMBER(SEARCH("Negative",'Model output'!R154)),ISNUMBER(SEARCH("None seen",'Model output'!R154)),ISNUMBER(SEARCH("Free",'Model output'!R154)),ISNUMBER(SEARCH("Cannot be assessed",'Model output'!R154))),"negative","positive")</f>
        <v>positive</v>
      </c>
      <c r="X155" s="15" t="str">
        <f>IF('Model output'!S154="","",'Model output'!S154)</f>
        <v>Absent</v>
      </c>
      <c r="Y155" t="str">
        <f>IF(OR('Model output'!S154="",ISNUMBER(SEARCH("Absent",'Model output'!S154)),ISNUMBER(SEARCH("Not identified",'Model output'!S154)),AND(ISNUMBER(SEARCH("No",'Model output'!S154)),NOT(ISNUMBER(SEARCH("carcinoma",'Model output'!S154)))),ISNUMBER(SEARCH("no extension",'Model output'!S154)),ISNUMBER(SEARCH("negative",'Model output'!S154))),"negative",IF(Z155="positive","gETE", "positive"))</f>
        <v>negative</v>
      </c>
      <c r="Z155" t="str">
        <f>IF(OR('Model output'!S154="",ISNUMBER(SEARCH("Absent",'Model output'!S154)),ISNUMBER(SEARCH("Not identified",'Model output'!S154)),ISNUMBER(SEARCH("No",'Model output'!S154)),ISNUMBER(SEARCH("Minimal",'Model output'!S154)),ISNUMBER(SEARCH("negative",'Model output'!S154))),"negative",IF(OR(ISNUMBER(SEARCH("extensive",X155)),ISNUMBER(SEARCH("skeletal muscle",X155)),ISNUMBER(SEARCH("larynx",X155)),ISNUMBER(SEARCH("trachea",X155)),ISNUMBER(SEARCH("esophagus",X155)),ISNUMBER(SEARCH("recurrent laryngeal nerve",X155))),"positive","negative"))</f>
        <v>negative</v>
      </c>
      <c r="AA155" t="str">
        <f>IF('Model output'!T154="","",IF('Model output'!T154="Not mentioned", "No", "Yes"))</f>
        <v/>
      </c>
      <c r="AB155" t="str">
        <f>IF(AA155&lt;&gt;"Yes","",IF(OR('Model output'!U154="",ISNUMBER(SEARCH("Not identified",'Model output'!U154))),"",'Model output'!U154))</f>
        <v/>
      </c>
      <c r="AC155" s="9" t="str">
        <f>IF(OR('Model output'!V154="", AND(ISERROR(SEARCH("Positive",'Model output'!V154)), ISNUMBER(SEARCH("Negative",'Model output'!V154))), ISNUMBER(SEARCH("Uninvolved",'Model output'!V154)), ISNUMBER(SEARCH("Free",'Model output'!V154)), ISNUMBER(SEARCH("1 mm",'Model output'!V154)), ISNUMBER(SEARCH("1.0 mm",'Model output'!V154)), ISNUMBER(SEARCH("0.01 cm",'Model output'!V154)), ISNUMBER(SEARCH("0.1 CM",'Model output'!V154)), ISNUMBER(SEARCH("less than 0.2 mm",'Model output'!V154)), ISNUMBER(SEARCH("less than 0.5 mm",'Model output'!V154)), ISNUMBER(SEARCH("very close",'Model output'!V154)), ISNUMBER(SEARCH("not involved",'Model output'!V154)), ISNUMBER(SEARCH("no involvement",'Model output'!V154)), ISNUMBER(SEARCH("abut",'Model output'!V154)), AND(ISNUMBER(SEARCH("No",'Model output'!V154)),NOT(ISNUMBER(SEARCH("noted",'Model output'!V154))),NOT(ISNUMBER(SEARCH("carcinoma",'Model output'!V154))))), "negative", "positive")</f>
        <v>negative</v>
      </c>
      <c r="AE155" s="30" t="str" cm="1">
        <f t="array" aca="1" ref="AE155" ca="1">IF(OR(AC155="positive",Z155="positive",AND(OR(ISNUMBER(SEARCH("Follicular carcinoma",N155)),ISNUMBER(SEARCH("Follicular thyroid carcinoma",N155))),V155="extensive"),AND(AND(ISNUMBER(J155),J155&gt;0),AND(ISNUMBER(M155),M155&gt;3)),OR(H155="positive",AH155=1)),"high",IF(OR(ISNUMBER(SEARCH("lateral",G155,1)),ISNUMBER(SEARCH("positive",Y155,1)),ISNUMBER(SEARCH("tall",O155,1)),ISNUMBER(SEARCH("hobnail",O155,1)),ISNUMBER(SEARCH("cribriform",O155,1)),ISNUMBER(SEARCH("diffuse",O155,1)),ISNUMBER(SEARCH("columnar",O155,1)),ISNUMBER(SEARCH("solid",O155,1)),ISNUMBER(SEARCH("tall",N155,1)),ISNUMBER(SEARCH("hobnail",N155,1)),ISNUMBER(SEARCH("cribriform",N155,1)),ISNUMBER(SEARCH("diffuse",N155,1)),ISNUMBER(SEARCH("columnar",N155,1)),ISNUMBER(SEARCH("solid",N155,1)),AND(ISNUMBER(SEARCH("papillary",N155,1)),S155="positive"),AND(ISNUMBER(J155),J155&gt;=5,M155=""),AND(AND(ISNUMBER(J155),J155&gt;=5),AND(ISNUMBER(M155),M155&gt;=1)),AND(ISNUMBER(SERACH("papillary",N155)),OR(Y155="positive",Z155="positive"), ISNUMBER(SEARCH("BRAF",AB155)))),"intermediate","low"))</f>
        <v>low</v>
      </c>
      <c r="AF155" s="31" t="str">
        <f t="shared" si="34"/>
        <v>2</v>
      </c>
      <c r="AG155" s="31" t="str">
        <f t="shared" si="35"/>
        <v>0</v>
      </c>
      <c r="AH155" s="31" t="str">
        <f t="shared" si="37"/>
        <v>0</v>
      </c>
      <c r="AI155" s="36" t="str">
        <f t="shared" si="38"/>
        <v>I</v>
      </c>
      <c r="AJ155" s="30" t="s">
        <v>815</v>
      </c>
      <c r="AK155" s="37" t="s">
        <v>929</v>
      </c>
      <c r="AL155" s="37" t="s">
        <v>930</v>
      </c>
      <c r="AM155" s="37" t="s">
        <v>930</v>
      </c>
      <c r="AN155" s="31" t="s">
        <v>79</v>
      </c>
      <c r="AO155" s="30">
        <f t="shared" ca="1" si="40"/>
        <v>1</v>
      </c>
      <c r="AP155" s="37">
        <f t="shared" si="41"/>
        <v>1</v>
      </c>
      <c r="AQ155" s="37">
        <f t="shared" si="42"/>
        <v>1</v>
      </c>
      <c r="AR155" s="37">
        <f t="shared" si="43"/>
        <v>1</v>
      </c>
      <c r="AS155" s="36">
        <f t="shared" si="39"/>
        <v>1</v>
      </c>
    </row>
    <row r="156" spans="1:45">
      <c r="A156" t="str">
        <f>'Model output'!A155</f>
        <v>TCGA-EM-A1YB</v>
      </c>
      <c r="B156" s="43">
        <v>73</v>
      </c>
      <c r="C156" s="1" t="str">
        <f>IF(OR(ISNUMBER(SEARCH("0",'Model output'!D155)), ISNUMBER(SEARCH("1",'Model output'!D155)), ISNUMBER(SEARCH("1a",'Model output'!D155)), ISNUMBER(SEARCH("1b",'Model output'!D155)), ISNUMBER(SEARCH("2",'Model output'!D155)), ISNUMBER(SEARCH("3",'Model output'!D155)), ISNUMBER(SEARCH("4a",'Model output'!D155)), ISNUMBER(SEARCH("4b",'Model output'!D155))), IF(ISNUMBER(SEARCH("pT",'Model output'!D155)),IF(OR(ISNUMBER(SEARCH("a",'Model output'!D155)),ISNUMBER(SEARCH("b",'Model output'!D155))),MID(SUBSTITUTE('Model output'!D155," ",""),SEARCH("pT",'Model output'!D155)+2,2),MID(SUBSTITUTE('Model output'!D155," ",""),SEARCH("pT",'Model output'!D155)+2,1)),IF(ISNUMBER(SEARCH("T",'Model output'!D155)),IF(OR(ISNUMBER(SEARCH("a",'Model output'!D155)),ISNUMBER(SEARCH("b",'Model output'!D155))),MID(SUBSTITUTE('Model output'!D155," ",""),SEARCH("T",'Model output'!D155)+1,2),MID(SUBSTITUTE('Model output'!D155," ",""),SEARCH("T",'Model output'!D155)+1,1)),SUBSTITUTE('Model output'!D155," ",""))),"")</f>
        <v>2</v>
      </c>
      <c r="D156" s="1" t="str">
        <f>IF(ISNUMBER(SEARCH("lymph node",'Model output'!E155)),"1", IF(AND('Model output'!E155&lt;&gt;"",ISNUMBER('Model output'!E155),'Model output'!E155&gt;0),"1",IF(OR(ISNUMBER(SEARCH("0",'Model output'!E155)), ISNUMBER(SEARCH("1",'Model output'!E155)), ISNUMBER(SEARCH("1a",'Model output'!E155)), ISNUMBER(SEARCH("1b",'Model output'!E155)), ISNUMBER(SEARCH("X",'Model output'!E155))), IF(ISNUMBER(SEARCH("pN",'Model output'!E155)),IF(OR(ISNUMBER(SEARCH("a",'Model output'!E155)),ISNUMBER(SEARCH("b",'Model output'!E155))),MID(SUBSTITUTE('Model output'!E155," ",""),SEARCH("pN",'Model output'!E155)+2,2),MID(SUBSTITUTE('Model output'!E155," ",""),SEARCH("pN",'Model output'!E155)+2,1)),IF(ISNUMBER(SEARCH("N",'Model output'!E155)),IF(OR(ISNUMBER(SEARCH("a",'Model output'!E155)),ISNUMBER(SEARCH("b",'Model output'!E155))),MID(SUBSTITUTE('Model output'!E155," ",""),SEARCH("N",'Model output'!E155)+1,2),MID(SUBSTITUTE('Model output'!E155," ",""),SEARCH("N",'Model output'!E155)+1,1)),SUBSTITUTE('Model output'!E155," ",""))),"")))</f>
        <v>X</v>
      </c>
      <c r="E156" s="1" t="str">
        <f>IF(OR(ISNUMBER(SEARCH("Not applicable",'Model output'!F155)), ISNUMBER(SEARCH("N/A",'Model output'!F155))),"0",IF(OR(ISNUMBER(SEARCH("0",'Model output'!F155)), ISNUMBER(SEARCH("1",'Model output'!F155)), ISNUMBER(SEARCH("X",'Model output'!F155))), IF(ISNUMBER(SEARCH("pM",'Model output'!F155)),MID(SUBSTITUTE('Model output'!F155," ",""),SEARCH("pM",'Model output'!F155)+2,1),IF(ISNUMBER(SEARCH("M",'Model output'!F155)),MID(SUBSTITUTE('Model output'!F155," ",""),SEARCH("M",'Model output'!F155)+1,1),SUBSTITUTE('Model output'!F155," ",""))),""))</f>
        <v/>
      </c>
      <c r="F156" t="str">
        <f t="shared" si="32"/>
        <v>negative</v>
      </c>
      <c r="G156" t="str">
        <f>IF(OR('Model output'!G155="",AND(ISNUMBER('Model output'!J155),'Model output'!J155&lt;1)),"",IF(OR(ISNUMBER(SEARCH("lateral",'Model output'!G155)),ISNUMBER(SEARCH("cervical",'Model output'!G155)),ISNUMBER(SEARCH("jugular",'Model output'!G155)),ISNUMBER(SEARCH("left neck",'Model output'!G155)),ISNUMBER(SEARCH("left anterior neck",'Model output'!G155)),ISNUMBER(SEARCH("left posterior neck",'Model output'!G155)),ISNUMBER(SEARCH("right neck",'Model output'!G155)),ISNUMBER(SEARCH("right anterior neck",'Model output'!G155)),ISNUMBER(SEARCH("right posterior neck",'Model output'!G155)),AND(ISNUMBER(SEARCH("level",'Model output'!G155)),OR(,ISNUMBER(SEARCH("II",'Model output'!G155)),ISNUMBER(SEARCH("two",'Model output'!G155)),ISNUMBER(SEARCH("2",'Model output'!G155)),ISNUMBER(SEARCH("III",'Model output'!G155)),ISNUMBER(SEARCH("three",'Model output'!G155)),ISNUMBER(SEARCH("3",'Model output'!G155)),ISNUMBER(SEARCH("IV",'Model output'!G155)),ISNUMBER(SEARCH("four",'Model output'!G155)),ISNUMBER(SEARCH("4",'Model output'!G155)),AND(ISNUMBER(SEARCH("V ",'Model output'!G155)),NOT(ISNUMBER(SEARCH("VI",'Model output'!G155)))),ISNUMBER(SEARCH("five",'Model output'!G155)),ISNUMBER(SEARCH("5",'Model output'!G155))))), "lateral", "central"))</f>
        <v/>
      </c>
      <c r="H156" t="str">
        <f>IF('Model output'!H155="","negative", IF('Model output'!H155=" ", "negative", IF(ISNUMBER(SEARCH("lymph node",'Model output'!H155)),"negative","positive")))</f>
        <v>negative</v>
      </c>
      <c r="I156">
        <f>IF('Model output'!I155="","",IF(ISNUMBER('Model output'!I155),'Model output'!I155,1))</f>
        <v>0</v>
      </c>
      <c r="J156">
        <f>IF('Model output'!J155="","",IF(AND(ISNUMBER('Model output'!J155),'Model output'!J155&lt;=I156),'Model output'!J155,IF(ISNUMBER(SEARCH("0/",'Model output'!J155)),0,1)))</f>
        <v>0</v>
      </c>
      <c r="K156" t="str" cm="1">
        <f t="array" ref="K156">IF(COUNT(FIND({0,1,2,3,4,5,6,7,8,9},'Model output'!K155))&gt;0,'Model output'!K155,"")</f>
        <v/>
      </c>
      <c r="L156" s="8" t="str">
        <f t="shared" si="36"/>
        <v/>
      </c>
      <c r="M156" t="str" cm="1">
        <f t="array" ref="M156">IF(L156="","",IF(ISNUMBER(SEARCH("cm",L156)),MAX(VALUE(SUBSTITUTE(_xlfn.FILTERXML("&lt;t&gt;&lt;s&gt;"&amp;SUBSTITUTE(L156,",","&lt;/s&gt;&lt;s&gt;")&amp;"&lt;/s&gt;&lt;/t&gt;","//s"),"cm",""))),MAX(VALUE(SUBSTITUTE(_xlfn.FILTERXML("&lt;t&gt;&lt;s&gt;"&amp;SUBSTITUTE(L156,",","&lt;/s&gt;&lt;s&gt;")&amp;"&lt;/s&gt;&lt;/t&gt;","//s"),"mm","")))/10))</f>
        <v/>
      </c>
      <c r="N156" t="str">
        <f>IF('Model output'!L155="","",'Model output'!L155)</f>
        <v>Papillary carcinoma</v>
      </c>
      <c r="O156" t="str">
        <f>IF('Model output'!M155="","",'Model output'!M155)</f>
        <v>oncocytic or oxyphilic variant</v>
      </c>
      <c r="P156" t="str">
        <f>IF('Model output'!N155="","",'Model output'!N155)</f>
        <v>2.7cm</v>
      </c>
      <c r="Q156" t="str">
        <f t="shared" si="33"/>
        <v>2.7cm</v>
      </c>
      <c r="R156" cm="1">
        <f t="array" ref="R156">IF(Q156="","",IF(ISNUMBER(SEARCH("cm",Q156)),MAX(VALUE(SUBSTITUTE(_xlfn.FILTERXML("&lt;t&gt;&lt;s&gt;"&amp;SUBSTITUTE(Q156,",","&lt;/s&gt;&lt;s&gt;")&amp;"&lt;/s&gt;&lt;/t&gt;","//s"),"cm",""))),IF(ISNUMBER(SEARCH("mm",Q156)), MAX(VALUE(SUBSTITUTE(_xlfn.FILTERXML("&lt;t&gt;&lt;s&gt;"&amp;SUBSTITUTE(Q156,",","&lt;/s&gt;&lt;s&gt;")&amp;"&lt;/s&gt;&lt;/t&gt;","//s"),"mm","")))/10, MAX(VALUE(_xlfn.FILTERXML("&lt;t&gt;&lt;s&gt;"&amp;SUBSTITUTE(Q156,",","&lt;/s&gt;&lt;s&gt;")&amp;"&lt;/s&gt;&lt;/t&gt;","//s"))))))</f>
        <v>2.7</v>
      </c>
      <c r="S156" t="str">
        <f>IF(OR('Model output'!P155="",ISNUMBER(SEARCH("Not identified", 'Model output'!P155)),ISNUMBER(SEARCH("Absent",'Model output'!P155)),AND(ISNUMBER(SEARCH("No",'Model output'!P155)),NOT(ISNUMBER(SEARCH("diagnostic",'Model output'!P155)))),ISNUMBER(SEARCH("Negative",'Model output'!P155))),"negative","positive")</f>
        <v>negative</v>
      </c>
      <c r="T156">
        <f>IF('Model output'!O155="","",'Model output'!O155)</f>
        <v>1</v>
      </c>
      <c r="U156" t="str">
        <f>IF('Model output'!Q155&lt;&gt;"",'Model output'!Q155,IF('Classification result'!S156="positive",IF(ISNUMBER(SEARCH("single",'Model output'!P155)),1,IF(OR(ISNUMBER(SEARCH("&lt;4",'Model output'!P155)),ISNUMBER(SEARCH("&lt; 4",'Model output'!P155)),ISNUMBER(SEARCH("less than 4",'Model output'!P155))),"&lt;4",IF(OR(ISNUMBER(SEARCH("&gt;4",'Model output'!P155)),ISNUMBER(SEARCH("&gt; 4",'Model output'!P155)),ISNUMBER(SEARCH("4 or more",'Model output'!P155))),"&gt;4",""))),""))</f>
        <v/>
      </c>
      <c r="V156" t="str">
        <f>IF(S156="negative","",IF(OR(ISNUMBER(SEARCH("Focal",'Model output'!P155)),'Classification result'!U156&lt;4,ISNUMBER(SEARCH("Focal",'Classification result'!U156)),ISNUMBER(SEARCH("&lt;4",'Classification result'!U156)),ISNUMBER(SEARCH("&lt; 4",'Classification result'!U156))),"minimal", IF(OR(ISNUMBER(SEARCH("Extensive",'Model output'!P155)),ISNUMBER(SEARCH("Extensive",'Classification result'!U156)),ISNUMBER(SEARCH("&gt;4",'Classification result'!U156)),ISNUMBER(SEARCH("&gt; 4",'Classification result'!U156)),ISNUMBER(SEARCH("4 or more",'Classification result'!U156))),"extensive","")))</f>
        <v/>
      </c>
      <c r="W156" t="str">
        <f>IF(OR('Model output'!R155="",ISNUMBER(SEARCH("Not identified", 'Model output'!R155)),ISNUMBER(SEARCH("Absent",'Model output'!R155)),ISNUMBER(SEARCH("No",'Model output'!R155)),ISNUMBER(SEARCH("Negative",'Model output'!R155)),ISNUMBER(SEARCH("None seen",'Model output'!R155)),ISNUMBER(SEARCH("Free",'Model output'!R155)),ISNUMBER(SEARCH("Cannot be assessed",'Model output'!R155))),"negative","positive")</f>
        <v>positive</v>
      </c>
      <c r="X156" s="15" t="str">
        <f>IF('Model output'!S155="","",'Model output'!S155)</f>
        <v>Not identified</v>
      </c>
      <c r="Y156" t="str">
        <f>IF(OR('Model output'!S155="",ISNUMBER(SEARCH("Absent",'Model output'!S155)),ISNUMBER(SEARCH("Not identified",'Model output'!S155)),AND(ISNUMBER(SEARCH("No",'Model output'!S155)),NOT(ISNUMBER(SEARCH("carcinoma",'Model output'!S155)))),ISNUMBER(SEARCH("no extension",'Model output'!S155)),ISNUMBER(SEARCH("negative",'Model output'!S155))),"negative",IF(Z156="positive","gETE", "positive"))</f>
        <v>negative</v>
      </c>
      <c r="Z156" t="str">
        <f>IF(OR('Model output'!S155="",ISNUMBER(SEARCH("Absent",'Model output'!S155)),ISNUMBER(SEARCH("Not identified",'Model output'!S155)),ISNUMBER(SEARCH("No",'Model output'!S155)),ISNUMBER(SEARCH("Minimal",'Model output'!S155)),ISNUMBER(SEARCH("negative",'Model output'!S155))),"negative",IF(OR(ISNUMBER(SEARCH("extensive",X156)),ISNUMBER(SEARCH("skeletal muscle",X156)),ISNUMBER(SEARCH("larynx",X156)),ISNUMBER(SEARCH("trachea",X156)),ISNUMBER(SEARCH("esophagus",X156)),ISNUMBER(SEARCH("recurrent laryngeal nerve",X156))),"positive","negative"))</f>
        <v>negative</v>
      </c>
      <c r="AA156" t="str">
        <f>IF('Model output'!T155="","",IF('Model output'!T155="Not mentioned", "No", "Yes"))</f>
        <v/>
      </c>
      <c r="AB156" t="str">
        <f>IF(AA156&lt;&gt;"Yes","",IF(OR('Model output'!U155="",ISNUMBER(SEARCH("Not identified",'Model output'!U155))),"",'Model output'!U155))</f>
        <v/>
      </c>
      <c r="AC156" s="9" t="str">
        <f>IF(OR('Model output'!V155="", AND(ISERROR(SEARCH("Positive",'Model output'!V155)), ISNUMBER(SEARCH("Negative",'Model output'!V155))), ISNUMBER(SEARCH("Uninvolved",'Model output'!V155)), ISNUMBER(SEARCH("Free",'Model output'!V155)), ISNUMBER(SEARCH("1 mm",'Model output'!V155)), ISNUMBER(SEARCH("1.0 mm",'Model output'!V155)), ISNUMBER(SEARCH("0.01 cm",'Model output'!V155)), ISNUMBER(SEARCH("0.1 CM",'Model output'!V155)), ISNUMBER(SEARCH("less than 0.2 mm",'Model output'!V155)), ISNUMBER(SEARCH("less than 0.5 mm",'Model output'!V155)), ISNUMBER(SEARCH("very close",'Model output'!V155)), ISNUMBER(SEARCH("not involved",'Model output'!V155)), ISNUMBER(SEARCH("no involvement",'Model output'!V155)), ISNUMBER(SEARCH("abut",'Model output'!V155)), AND(ISNUMBER(SEARCH("No",'Model output'!V155)),NOT(ISNUMBER(SEARCH("noted",'Model output'!V155))),NOT(ISNUMBER(SEARCH("carcinoma",'Model output'!V155))))), "negative", "positive")</f>
        <v>negative</v>
      </c>
      <c r="AE156" s="30" t="str" cm="1">
        <f t="array" aca="1" ref="AE156" ca="1">IF(OR(AC156="positive",Z156="positive",AND(OR(ISNUMBER(SEARCH("Follicular carcinoma",N156)),ISNUMBER(SEARCH("Follicular thyroid carcinoma",N156))),V156="extensive"),AND(AND(ISNUMBER(J156),J156&gt;0),AND(ISNUMBER(M156),M156&gt;3)),OR(H156="positive",AH156=1)),"high",IF(OR(ISNUMBER(SEARCH("lateral",G156,1)),ISNUMBER(SEARCH("positive",Y156,1)),ISNUMBER(SEARCH("tall",O156,1)),ISNUMBER(SEARCH("hobnail",O156,1)),ISNUMBER(SEARCH("cribriform",O156,1)),ISNUMBER(SEARCH("diffuse",O156,1)),ISNUMBER(SEARCH("columnar",O156,1)),ISNUMBER(SEARCH("solid",O156,1)),ISNUMBER(SEARCH("tall",N156,1)),ISNUMBER(SEARCH("hobnail",N156,1)),ISNUMBER(SEARCH("cribriform",N156,1)),ISNUMBER(SEARCH("diffuse",N156,1)),ISNUMBER(SEARCH("columnar",N156,1)),ISNUMBER(SEARCH("solid",N156,1)),AND(ISNUMBER(SEARCH("papillary",N156,1)),S156="positive"),AND(ISNUMBER(J156),J156&gt;=5,M156=""),AND(AND(ISNUMBER(J156),J156&gt;=5),AND(ISNUMBER(M156),M156&gt;=1)),AND(ISNUMBER(SERACH("papillary",N156)),OR(Y156="positive",Z156="positive"), ISNUMBER(SEARCH("BRAF",AB156)))),"intermediate","low"))</f>
        <v>low</v>
      </c>
      <c r="AF156" s="31" t="str">
        <f t="shared" si="34"/>
        <v>2</v>
      </c>
      <c r="AG156" s="31" t="str">
        <f t="shared" si="35"/>
        <v>0</v>
      </c>
      <c r="AH156" s="31" t="str">
        <f t="shared" si="37"/>
        <v>0</v>
      </c>
      <c r="AI156" s="36" t="str">
        <f t="shared" si="38"/>
        <v>I</v>
      </c>
      <c r="AJ156" s="30" t="s">
        <v>815</v>
      </c>
      <c r="AK156" s="37" t="s">
        <v>929</v>
      </c>
      <c r="AL156" s="37" t="s">
        <v>930</v>
      </c>
      <c r="AM156" s="37" t="s">
        <v>930</v>
      </c>
      <c r="AN156" s="31" t="s">
        <v>79</v>
      </c>
      <c r="AO156" s="30">
        <f t="shared" ca="1" si="40"/>
        <v>1</v>
      </c>
      <c r="AP156" s="37">
        <f t="shared" si="41"/>
        <v>1</v>
      </c>
      <c r="AQ156" s="37">
        <f t="shared" si="42"/>
        <v>1</v>
      </c>
      <c r="AR156" s="37">
        <f t="shared" si="43"/>
        <v>1</v>
      </c>
      <c r="AS156" s="36">
        <f t="shared" si="39"/>
        <v>1</v>
      </c>
    </row>
    <row r="157" spans="1:45">
      <c r="A157" t="str">
        <f>'Model output'!A156</f>
        <v>TCGA-EM-A22I</v>
      </c>
      <c r="B157" s="43">
        <v>52</v>
      </c>
      <c r="C157" s="1" t="str">
        <f>IF(OR(ISNUMBER(SEARCH("0",'Model output'!D156)), ISNUMBER(SEARCH("1",'Model output'!D156)), ISNUMBER(SEARCH("1a",'Model output'!D156)), ISNUMBER(SEARCH("1b",'Model output'!D156)), ISNUMBER(SEARCH("2",'Model output'!D156)), ISNUMBER(SEARCH("3",'Model output'!D156)), ISNUMBER(SEARCH("4a",'Model output'!D156)), ISNUMBER(SEARCH("4b",'Model output'!D156))), IF(ISNUMBER(SEARCH("pT",'Model output'!D156)),IF(OR(ISNUMBER(SEARCH("a",'Model output'!D156)),ISNUMBER(SEARCH("b",'Model output'!D156))),MID(SUBSTITUTE('Model output'!D156," ",""),SEARCH("pT",'Model output'!D156)+2,2),MID(SUBSTITUTE('Model output'!D156," ",""),SEARCH("pT",'Model output'!D156)+2,1)),IF(ISNUMBER(SEARCH("T",'Model output'!D156)),IF(OR(ISNUMBER(SEARCH("a",'Model output'!D156)),ISNUMBER(SEARCH("b",'Model output'!D156))),MID(SUBSTITUTE('Model output'!D156," ",""),SEARCH("T",'Model output'!D156)+1,2),MID(SUBSTITUTE('Model output'!D156," ",""),SEARCH("T",'Model output'!D156)+1,1)),SUBSTITUTE('Model output'!D156," ",""))),"")</f>
        <v>3</v>
      </c>
      <c r="D157" s="1" t="str">
        <f>IF(ISNUMBER(SEARCH("lymph node",'Model output'!E156)),"1", IF(AND('Model output'!E156&lt;&gt;"",ISNUMBER('Model output'!E156),'Model output'!E156&gt;0),"1",IF(OR(ISNUMBER(SEARCH("0",'Model output'!E156)), ISNUMBER(SEARCH("1",'Model output'!E156)), ISNUMBER(SEARCH("1a",'Model output'!E156)), ISNUMBER(SEARCH("1b",'Model output'!E156)), ISNUMBER(SEARCH("X",'Model output'!E156))), IF(ISNUMBER(SEARCH("pN",'Model output'!E156)),IF(OR(ISNUMBER(SEARCH("a",'Model output'!E156)),ISNUMBER(SEARCH("b",'Model output'!E156))),MID(SUBSTITUTE('Model output'!E156," ",""),SEARCH("pN",'Model output'!E156)+2,2),MID(SUBSTITUTE('Model output'!E156," ",""),SEARCH("pN",'Model output'!E156)+2,1)),IF(ISNUMBER(SEARCH("N",'Model output'!E156)),IF(OR(ISNUMBER(SEARCH("a",'Model output'!E156)),ISNUMBER(SEARCH("b",'Model output'!E156))),MID(SUBSTITUTE('Model output'!E156," ",""),SEARCH("N",'Model output'!E156)+1,2),MID(SUBSTITUTE('Model output'!E156," ",""),SEARCH("N",'Model output'!E156)+1,1)),SUBSTITUTE('Model output'!E156," ",""))),"")))</f>
        <v>0</v>
      </c>
      <c r="E157" s="1" t="str">
        <f>IF(OR(ISNUMBER(SEARCH("Not applicable",'Model output'!F156)), ISNUMBER(SEARCH("N/A",'Model output'!F156))),"0",IF(OR(ISNUMBER(SEARCH("0",'Model output'!F156)), ISNUMBER(SEARCH("1",'Model output'!F156)), ISNUMBER(SEARCH("X",'Model output'!F156))), IF(ISNUMBER(SEARCH("pM",'Model output'!F156)),MID(SUBSTITUTE('Model output'!F156," ",""),SEARCH("pM",'Model output'!F156)+2,1),IF(ISNUMBER(SEARCH("M",'Model output'!F156)),MID(SUBSTITUTE('Model output'!F156," ",""),SEARCH("M",'Model output'!F156)+1,1),SUBSTITUTE('Model output'!F156," ",""))),""))</f>
        <v/>
      </c>
      <c r="F157" t="str">
        <f t="shared" si="32"/>
        <v>negative</v>
      </c>
      <c r="G157" t="str">
        <f>IF(OR('Model output'!G156="",AND(ISNUMBER('Model output'!J156),'Model output'!J156&lt;1)),"",IF(OR(ISNUMBER(SEARCH("lateral",'Model output'!G156)),ISNUMBER(SEARCH("cervical",'Model output'!G156)),ISNUMBER(SEARCH("jugular",'Model output'!G156)),ISNUMBER(SEARCH("left neck",'Model output'!G156)),ISNUMBER(SEARCH("left anterior neck",'Model output'!G156)),ISNUMBER(SEARCH("left posterior neck",'Model output'!G156)),ISNUMBER(SEARCH("right neck",'Model output'!G156)),ISNUMBER(SEARCH("right anterior neck",'Model output'!G156)),ISNUMBER(SEARCH("right posterior neck",'Model output'!G156)),AND(ISNUMBER(SEARCH("level",'Model output'!G156)),OR(,ISNUMBER(SEARCH("II",'Model output'!G156)),ISNUMBER(SEARCH("two",'Model output'!G156)),ISNUMBER(SEARCH("2",'Model output'!G156)),ISNUMBER(SEARCH("III",'Model output'!G156)),ISNUMBER(SEARCH("three",'Model output'!G156)),ISNUMBER(SEARCH("3",'Model output'!G156)),ISNUMBER(SEARCH("IV",'Model output'!G156)),ISNUMBER(SEARCH("four",'Model output'!G156)),ISNUMBER(SEARCH("4",'Model output'!G156)),AND(ISNUMBER(SEARCH("V ",'Model output'!G156)),NOT(ISNUMBER(SEARCH("VI",'Model output'!G156)))),ISNUMBER(SEARCH("five",'Model output'!G156)),ISNUMBER(SEARCH("5",'Model output'!G156))))), "lateral", "central"))</f>
        <v/>
      </c>
      <c r="H157" t="str">
        <f>IF('Model output'!H156="","negative", IF('Model output'!H156=" ", "negative", IF(ISNUMBER(SEARCH("lymph node",'Model output'!H156)),"negative","positive")))</f>
        <v>negative</v>
      </c>
      <c r="I157">
        <f>IF('Model output'!I156="","",IF(ISNUMBER('Model output'!I156),'Model output'!I156,1))</f>
        <v>1</v>
      </c>
      <c r="J157">
        <f>IF('Model output'!J156="","",IF(AND(ISNUMBER('Model output'!J156),'Model output'!J156&lt;=I157),'Model output'!J156,IF(ISNUMBER(SEARCH("0/",'Model output'!J156)),0,1)))</f>
        <v>0</v>
      </c>
      <c r="K157" t="str" cm="1">
        <f t="array" ref="K157">IF(COUNT(FIND({0,1,2,3,4,5,6,7,8,9},'Model output'!K156))&gt;0,'Model output'!K156,"")</f>
        <v/>
      </c>
      <c r="L157" s="8" t="str">
        <f t="shared" si="36"/>
        <v/>
      </c>
      <c r="M157" t="str" cm="1">
        <f t="array" ref="M157">IF(L157="","",IF(ISNUMBER(SEARCH("cm",L157)),MAX(VALUE(SUBSTITUTE(_xlfn.FILTERXML("&lt;t&gt;&lt;s&gt;"&amp;SUBSTITUTE(L157,",","&lt;/s&gt;&lt;s&gt;")&amp;"&lt;/s&gt;&lt;/t&gt;","//s"),"cm",""))),MAX(VALUE(SUBSTITUTE(_xlfn.FILTERXML("&lt;t&gt;&lt;s&gt;"&amp;SUBSTITUTE(L157,",","&lt;/s&gt;&lt;s&gt;")&amp;"&lt;/s&gt;&lt;/t&gt;","//s"),"mm","")))/10))</f>
        <v/>
      </c>
      <c r="N157" t="str">
        <f>IF('Model output'!L156="","",'Model output'!L156)</f>
        <v>Papillary carcinoma</v>
      </c>
      <c r="O157" t="str">
        <f>IF('Model output'!M156="","",'Model output'!M156)</f>
        <v>classical (usual)</v>
      </c>
      <c r="P157" t="str">
        <f>IF('Model output'!N156="","",'Model output'!N156)</f>
        <v>2.1 cm</v>
      </c>
      <c r="Q157" t="str">
        <f t="shared" si="33"/>
        <v>2.1cm</v>
      </c>
      <c r="R157" cm="1">
        <f t="array" ref="R157">IF(Q157="","",IF(ISNUMBER(SEARCH("cm",Q157)),MAX(VALUE(SUBSTITUTE(_xlfn.FILTERXML("&lt;t&gt;&lt;s&gt;"&amp;SUBSTITUTE(Q157,",","&lt;/s&gt;&lt;s&gt;")&amp;"&lt;/s&gt;&lt;/t&gt;","//s"),"cm",""))),IF(ISNUMBER(SEARCH("mm",Q157)), MAX(VALUE(SUBSTITUTE(_xlfn.FILTERXML("&lt;t&gt;&lt;s&gt;"&amp;SUBSTITUTE(Q157,",","&lt;/s&gt;&lt;s&gt;")&amp;"&lt;/s&gt;&lt;/t&gt;","//s"),"mm","")))/10, MAX(VALUE(_xlfn.FILTERXML("&lt;t&gt;&lt;s&gt;"&amp;SUBSTITUTE(Q157,",","&lt;/s&gt;&lt;s&gt;")&amp;"&lt;/s&gt;&lt;/t&gt;","//s"))))))</f>
        <v>2.1</v>
      </c>
      <c r="S157" t="str">
        <f>IF(OR('Model output'!P156="",ISNUMBER(SEARCH("Not identified", 'Model output'!P156)),ISNUMBER(SEARCH("Absent",'Model output'!P156)),AND(ISNUMBER(SEARCH("No",'Model output'!P156)),NOT(ISNUMBER(SEARCH("diagnostic",'Model output'!P156)))),ISNUMBER(SEARCH("Negative",'Model output'!P156))),"negative","positive")</f>
        <v>positive</v>
      </c>
      <c r="T157" t="str">
        <f>IF('Model output'!O156="","",'Model output'!O156)</f>
        <v>Multiple</v>
      </c>
      <c r="U157" t="str">
        <f>IF('Model output'!Q156&lt;&gt;"",'Model output'!Q156,IF('Classification result'!S157="positive",IF(ISNUMBER(SEARCH("single",'Model output'!P156)),1,IF(OR(ISNUMBER(SEARCH("&lt;4",'Model output'!P156)),ISNUMBER(SEARCH("&lt; 4",'Model output'!P156)),ISNUMBER(SEARCH("less than 4",'Model output'!P156))),"&lt;4",IF(OR(ISNUMBER(SEARCH("&gt;4",'Model output'!P156)),ISNUMBER(SEARCH("&gt; 4",'Model output'!P156)),ISNUMBER(SEARCH("4 or more",'Model output'!P156))),"&gt;4",""))),""))</f>
        <v/>
      </c>
      <c r="V157" t="str">
        <f>IF(S157="negative","",IF(OR(ISNUMBER(SEARCH("Focal",'Model output'!P156)),'Classification result'!U157&lt;4,ISNUMBER(SEARCH("Focal",'Classification result'!U157)),ISNUMBER(SEARCH("&lt;4",'Classification result'!U157)),ISNUMBER(SEARCH("&lt; 4",'Classification result'!U157))),"minimal", IF(OR(ISNUMBER(SEARCH("Extensive",'Model output'!P156)),ISNUMBER(SEARCH("Extensive",'Classification result'!U157)),ISNUMBER(SEARCH("&gt;4",'Classification result'!U157)),ISNUMBER(SEARCH("&gt; 4",'Classification result'!U157)),ISNUMBER(SEARCH("4 or more",'Classification result'!U157))),"extensive","")))</f>
        <v/>
      </c>
      <c r="W157" t="str">
        <f>IF(OR('Model output'!R156="",ISNUMBER(SEARCH("Not identified", 'Model output'!R156)),ISNUMBER(SEARCH("Absent",'Model output'!R156)),ISNUMBER(SEARCH("No",'Model output'!R156)),ISNUMBER(SEARCH("Negative",'Model output'!R156)),ISNUMBER(SEARCH("None seen",'Model output'!R156)),ISNUMBER(SEARCH("Free",'Model output'!R156)),ISNUMBER(SEARCH("Cannot be assessed",'Model output'!R156))),"negative","positive")</f>
        <v>positive</v>
      </c>
      <c r="X157" s="15" t="str">
        <f>IF('Model output'!S156="","",'Model output'!S156)</f>
        <v>Present, minimal</v>
      </c>
      <c r="Y157" t="str">
        <f>IF(OR('Model output'!S156="",ISNUMBER(SEARCH("Absent",'Model output'!S156)),ISNUMBER(SEARCH("Not identified",'Model output'!S156)),AND(ISNUMBER(SEARCH("No",'Model output'!S156)),NOT(ISNUMBER(SEARCH("carcinoma",'Model output'!S156)))),ISNUMBER(SEARCH("no extension",'Model output'!S156)),ISNUMBER(SEARCH("negative",'Model output'!S156))),"negative",IF(Z157="positive","gETE", "positive"))</f>
        <v>positive</v>
      </c>
      <c r="Z157" t="str">
        <f>IF(OR('Model output'!S156="",ISNUMBER(SEARCH("Absent",'Model output'!S156)),ISNUMBER(SEARCH("Not identified",'Model output'!S156)),ISNUMBER(SEARCH("No",'Model output'!S156)),ISNUMBER(SEARCH("Minimal",'Model output'!S156)),ISNUMBER(SEARCH("negative",'Model output'!S156))),"negative",IF(OR(ISNUMBER(SEARCH("extensive",X157)),ISNUMBER(SEARCH("skeletal muscle",X157)),ISNUMBER(SEARCH("larynx",X157)),ISNUMBER(SEARCH("trachea",X157)),ISNUMBER(SEARCH("esophagus",X157)),ISNUMBER(SEARCH("recurrent laryngeal nerve",X157))),"positive","negative"))</f>
        <v>negative</v>
      </c>
      <c r="AA157" t="str">
        <f>IF('Model output'!T156="","",IF('Model output'!T156="Not mentioned", "No", "Yes"))</f>
        <v/>
      </c>
      <c r="AB157" t="str">
        <f>IF(AA157&lt;&gt;"Yes","",IF(OR('Model output'!U156="",ISNUMBER(SEARCH("Not identified",'Model output'!U156))),"",'Model output'!U156))</f>
        <v/>
      </c>
      <c r="AC157" s="9" t="str">
        <f>IF(OR('Model output'!V156="", AND(ISERROR(SEARCH("Positive",'Model output'!V156)), ISNUMBER(SEARCH("Negative",'Model output'!V156))), ISNUMBER(SEARCH("Uninvolved",'Model output'!V156)), ISNUMBER(SEARCH("Free",'Model output'!V156)), ISNUMBER(SEARCH("1 mm",'Model output'!V156)), ISNUMBER(SEARCH("1.0 mm",'Model output'!V156)), ISNUMBER(SEARCH("0.01 cm",'Model output'!V156)), ISNUMBER(SEARCH("0.1 CM",'Model output'!V156)), ISNUMBER(SEARCH("less than 0.2 mm",'Model output'!V156)), ISNUMBER(SEARCH("less than 0.5 mm",'Model output'!V156)), ISNUMBER(SEARCH("very close",'Model output'!V156)), ISNUMBER(SEARCH("not involved",'Model output'!V156)), ISNUMBER(SEARCH("no involvement",'Model output'!V156)), ISNUMBER(SEARCH("abut",'Model output'!V156)), AND(ISNUMBER(SEARCH("No",'Model output'!V156)),NOT(ISNUMBER(SEARCH("noted",'Model output'!V156))),NOT(ISNUMBER(SEARCH("carcinoma",'Model output'!V156))))), "negative", "positive")</f>
        <v>positive</v>
      </c>
      <c r="AE157" s="30" t="str" cm="1">
        <f t="array" ref="AE157">IF(OR(AC157="positive",Z157="positive",AND(OR(ISNUMBER(SEARCH("Follicular carcinoma",N157)),ISNUMBER(SEARCH("Follicular thyroid carcinoma",N157))),V157="extensive"),AND(AND(ISNUMBER(J157),J157&gt;0),AND(ISNUMBER(M157),M157&gt;3)),OR(H157="positive",AH157=1)),"high",IF(OR(ISNUMBER(SEARCH("lateral",G157,1)),ISNUMBER(SEARCH("positive",Y157,1)),ISNUMBER(SEARCH("tall",O157,1)),ISNUMBER(SEARCH("hobnail",O157,1)),ISNUMBER(SEARCH("cribriform",O157,1)),ISNUMBER(SEARCH("diffuse",O157,1)),ISNUMBER(SEARCH("columnar",O157,1)),ISNUMBER(SEARCH("solid",O157,1)),ISNUMBER(SEARCH("tall",N157,1)),ISNUMBER(SEARCH("hobnail",N157,1)),ISNUMBER(SEARCH("cribriform",N157,1)),ISNUMBER(SEARCH("diffuse",N157,1)),ISNUMBER(SEARCH("columnar",N157,1)),ISNUMBER(SEARCH("solid",N157,1)),AND(ISNUMBER(SEARCH("papillary",N157,1)),S157="positive"),AND(ISNUMBER(J157),J157&gt;=5,M157=""),AND(AND(ISNUMBER(J157),J157&gt;=5),AND(ISNUMBER(M157),M157&gt;=1)),AND(ISNUMBER(SERACH("papillary",N157)),OR(Y157="positive",Z157="positive"), ISNUMBER(SEARCH("BRAF",AB157)))),"intermediate","low"))</f>
        <v>high</v>
      </c>
      <c r="AF157" s="31" t="str">
        <f t="shared" si="34"/>
        <v>2</v>
      </c>
      <c r="AG157" s="31" t="str">
        <f t="shared" si="35"/>
        <v>0</v>
      </c>
      <c r="AH157" s="31" t="str">
        <f t="shared" si="37"/>
        <v>0</v>
      </c>
      <c r="AI157" s="36" t="str">
        <f t="shared" si="38"/>
        <v>I</v>
      </c>
      <c r="AJ157" s="30" t="s">
        <v>814</v>
      </c>
      <c r="AK157" s="37" t="s">
        <v>929</v>
      </c>
      <c r="AL157" s="37" t="s">
        <v>927</v>
      </c>
      <c r="AM157" s="37" t="s">
        <v>930</v>
      </c>
      <c r="AN157" s="31" t="s">
        <v>79</v>
      </c>
      <c r="AO157" s="30">
        <f t="shared" si="40"/>
        <v>1</v>
      </c>
      <c r="AP157" s="37">
        <f t="shared" si="41"/>
        <v>1</v>
      </c>
      <c r="AQ157" s="37">
        <f t="shared" si="42"/>
        <v>1</v>
      </c>
      <c r="AR157" s="37">
        <f t="shared" si="43"/>
        <v>1</v>
      </c>
      <c r="AS157" s="36">
        <f t="shared" si="39"/>
        <v>1</v>
      </c>
    </row>
    <row r="158" spans="1:45">
      <c r="A158" t="str">
        <f>'Model output'!A157</f>
        <v>TCGA-EM-A22J</v>
      </c>
      <c r="B158" s="43">
        <v>56</v>
      </c>
      <c r="C158" s="1" t="str">
        <f>IF(OR(ISNUMBER(SEARCH("0",'Model output'!D157)), ISNUMBER(SEARCH("1",'Model output'!D157)), ISNUMBER(SEARCH("1a",'Model output'!D157)), ISNUMBER(SEARCH("1b",'Model output'!D157)), ISNUMBER(SEARCH("2",'Model output'!D157)), ISNUMBER(SEARCH("3",'Model output'!D157)), ISNUMBER(SEARCH("4a",'Model output'!D157)), ISNUMBER(SEARCH("4b",'Model output'!D157))), IF(ISNUMBER(SEARCH("pT",'Model output'!D157)),IF(OR(ISNUMBER(SEARCH("a",'Model output'!D157)),ISNUMBER(SEARCH("b",'Model output'!D157))),MID(SUBSTITUTE('Model output'!D157," ",""),SEARCH("pT",'Model output'!D157)+2,2),MID(SUBSTITUTE('Model output'!D157," ",""),SEARCH("pT",'Model output'!D157)+2,1)),IF(ISNUMBER(SEARCH("T",'Model output'!D157)),IF(OR(ISNUMBER(SEARCH("a",'Model output'!D157)),ISNUMBER(SEARCH("b",'Model output'!D157))),MID(SUBSTITUTE('Model output'!D157," ",""),SEARCH("T",'Model output'!D157)+1,2),MID(SUBSTITUTE('Model output'!D157," ",""),SEARCH("T",'Model output'!D157)+1,1)),SUBSTITUTE('Model output'!D157," ",""))),"")</f>
        <v>2</v>
      </c>
      <c r="D158" s="1" t="str">
        <f>IF(ISNUMBER(SEARCH("lymph node",'Model output'!E157)),"1", IF(AND('Model output'!E157&lt;&gt;"",ISNUMBER('Model output'!E157),'Model output'!E157&gt;0),"1",IF(OR(ISNUMBER(SEARCH("0",'Model output'!E157)), ISNUMBER(SEARCH("1",'Model output'!E157)), ISNUMBER(SEARCH("1a",'Model output'!E157)), ISNUMBER(SEARCH("1b",'Model output'!E157)), ISNUMBER(SEARCH("X",'Model output'!E157))), IF(ISNUMBER(SEARCH("pN",'Model output'!E157)),IF(OR(ISNUMBER(SEARCH("a",'Model output'!E157)),ISNUMBER(SEARCH("b",'Model output'!E157))),MID(SUBSTITUTE('Model output'!E157," ",""),SEARCH("pN",'Model output'!E157)+2,2),MID(SUBSTITUTE('Model output'!E157," ",""),SEARCH("pN",'Model output'!E157)+2,1)),IF(ISNUMBER(SEARCH("N",'Model output'!E157)),IF(OR(ISNUMBER(SEARCH("a",'Model output'!E157)),ISNUMBER(SEARCH("b",'Model output'!E157))),MID(SUBSTITUTE('Model output'!E157," ",""),SEARCH("N",'Model output'!E157)+1,2),MID(SUBSTITUTE('Model output'!E157," ",""),SEARCH("N",'Model output'!E157)+1,1)),SUBSTITUTE('Model output'!E157," ",""))),"")))</f>
        <v>0</v>
      </c>
      <c r="E158" s="1" t="str">
        <f>IF(OR(ISNUMBER(SEARCH("Not applicable",'Model output'!F157)), ISNUMBER(SEARCH("N/A",'Model output'!F157))),"0",IF(OR(ISNUMBER(SEARCH("0",'Model output'!F157)), ISNUMBER(SEARCH("1",'Model output'!F157)), ISNUMBER(SEARCH("X",'Model output'!F157))), IF(ISNUMBER(SEARCH("pM",'Model output'!F157)),MID(SUBSTITUTE('Model output'!F157," ",""),SEARCH("pM",'Model output'!F157)+2,1),IF(ISNUMBER(SEARCH("M",'Model output'!F157)),MID(SUBSTITUTE('Model output'!F157," ",""),SEARCH("M",'Model output'!F157)+1,1),SUBSTITUTE('Model output'!F157," ",""))),""))</f>
        <v/>
      </c>
      <c r="F158" t="str">
        <f t="shared" si="32"/>
        <v>negative</v>
      </c>
      <c r="G158" t="str">
        <f>IF(OR('Model output'!G157="",AND(ISNUMBER('Model output'!J157),'Model output'!J157&lt;1)),"",IF(OR(ISNUMBER(SEARCH("lateral",'Model output'!G157)),ISNUMBER(SEARCH("cervical",'Model output'!G157)),ISNUMBER(SEARCH("jugular",'Model output'!G157)),ISNUMBER(SEARCH("left neck",'Model output'!G157)),ISNUMBER(SEARCH("left anterior neck",'Model output'!G157)),ISNUMBER(SEARCH("left posterior neck",'Model output'!G157)),ISNUMBER(SEARCH("right neck",'Model output'!G157)),ISNUMBER(SEARCH("right anterior neck",'Model output'!G157)),ISNUMBER(SEARCH("right posterior neck",'Model output'!G157)),AND(ISNUMBER(SEARCH("level",'Model output'!G157)),OR(,ISNUMBER(SEARCH("II",'Model output'!G157)),ISNUMBER(SEARCH("two",'Model output'!G157)),ISNUMBER(SEARCH("2",'Model output'!G157)),ISNUMBER(SEARCH("III",'Model output'!G157)),ISNUMBER(SEARCH("three",'Model output'!G157)),ISNUMBER(SEARCH("3",'Model output'!G157)),ISNUMBER(SEARCH("IV",'Model output'!G157)),ISNUMBER(SEARCH("four",'Model output'!G157)),ISNUMBER(SEARCH("4",'Model output'!G157)),AND(ISNUMBER(SEARCH("V ",'Model output'!G157)),NOT(ISNUMBER(SEARCH("VI",'Model output'!G157)))),ISNUMBER(SEARCH("five",'Model output'!G157)),ISNUMBER(SEARCH("5",'Model output'!G157))))), "lateral", "central"))</f>
        <v/>
      </c>
      <c r="H158" t="str">
        <f>IF('Model output'!H157="","negative", IF('Model output'!H157=" ", "negative", IF(ISNUMBER(SEARCH("lymph node",'Model output'!H157)),"negative","positive")))</f>
        <v>negative</v>
      </c>
      <c r="I158">
        <f>IF('Model output'!I157="","",IF(ISNUMBER('Model output'!I157),'Model output'!I157,1))</f>
        <v>1</v>
      </c>
      <c r="J158">
        <f>IF('Model output'!J157="","",IF(AND(ISNUMBER('Model output'!J157),'Model output'!J157&lt;=I158),'Model output'!J157,IF(ISNUMBER(SEARCH("0/",'Model output'!J157)),0,1)))</f>
        <v>0</v>
      </c>
      <c r="K158" t="str" cm="1">
        <f t="array" ref="K158">IF(COUNT(FIND({0,1,2,3,4,5,6,7,8,9},'Model output'!K157))&gt;0,'Model output'!K157,"")</f>
        <v/>
      </c>
      <c r="L158" s="8" t="str">
        <f t="shared" si="36"/>
        <v/>
      </c>
      <c r="M158" t="str" cm="1">
        <f t="array" ref="M158">IF(L158="","",IF(ISNUMBER(SEARCH("cm",L158)),MAX(VALUE(SUBSTITUTE(_xlfn.FILTERXML("&lt;t&gt;&lt;s&gt;"&amp;SUBSTITUTE(L158,",","&lt;/s&gt;&lt;s&gt;")&amp;"&lt;/s&gt;&lt;/t&gt;","//s"),"cm",""))),MAX(VALUE(SUBSTITUTE(_xlfn.FILTERXML("&lt;t&gt;&lt;s&gt;"&amp;SUBSTITUTE(L158,",","&lt;/s&gt;&lt;s&gt;")&amp;"&lt;/s&gt;&lt;/t&gt;","//s"),"mm","")))/10))</f>
        <v/>
      </c>
      <c r="N158" t="str">
        <f>IF('Model output'!L157="","",'Model output'!L157)</f>
        <v>Papillary carcinoma</v>
      </c>
      <c r="O158" t="str">
        <f>IF('Model output'!M157="","",'Model output'!M157)</f>
        <v>mixed solid and follicular variant with oncocytic change</v>
      </c>
      <c r="P158" t="str">
        <f>IF('Model output'!N157="","",'Model output'!N157)</f>
        <v>2.5cm</v>
      </c>
      <c r="Q158" t="str">
        <f t="shared" si="33"/>
        <v>2.5cm</v>
      </c>
      <c r="R158" cm="1">
        <f t="array" ref="R158">IF(Q158="","",IF(ISNUMBER(SEARCH("cm",Q158)),MAX(VALUE(SUBSTITUTE(_xlfn.FILTERXML("&lt;t&gt;&lt;s&gt;"&amp;SUBSTITUTE(Q158,",","&lt;/s&gt;&lt;s&gt;")&amp;"&lt;/s&gt;&lt;/t&gt;","//s"),"cm",""))),IF(ISNUMBER(SEARCH("mm",Q158)), MAX(VALUE(SUBSTITUTE(_xlfn.FILTERXML("&lt;t&gt;&lt;s&gt;"&amp;SUBSTITUTE(Q158,",","&lt;/s&gt;&lt;s&gt;")&amp;"&lt;/s&gt;&lt;/t&gt;","//s"),"mm","")))/10, MAX(VALUE(_xlfn.FILTERXML("&lt;t&gt;&lt;s&gt;"&amp;SUBSTITUTE(Q158,",","&lt;/s&gt;&lt;s&gt;")&amp;"&lt;/s&gt;&lt;/t&gt;","//s"))))))</f>
        <v>2.5</v>
      </c>
      <c r="S158" t="str">
        <f>IF(OR('Model output'!P157="",ISNUMBER(SEARCH("Not identified", 'Model output'!P157)),ISNUMBER(SEARCH("Absent",'Model output'!P157)),AND(ISNUMBER(SEARCH("No",'Model output'!P157)),NOT(ISNUMBER(SEARCH("diagnostic",'Model output'!P157)))),ISNUMBER(SEARCH("Negative",'Model output'!P157))),"negative","positive")</f>
        <v>negative</v>
      </c>
      <c r="T158">
        <f>IF('Model output'!O157="","",'Model output'!O157)</f>
        <v>1</v>
      </c>
      <c r="U158" t="str">
        <f>IF('Model output'!Q157&lt;&gt;"",'Model output'!Q157,IF('Classification result'!S158="positive",IF(ISNUMBER(SEARCH("single",'Model output'!P157)),1,IF(OR(ISNUMBER(SEARCH("&lt;4",'Model output'!P157)),ISNUMBER(SEARCH("&lt; 4",'Model output'!P157)),ISNUMBER(SEARCH("less than 4",'Model output'!P157))),"&lt;4",IF(OR(ISNUMBER(SEARCH("&gt;4",'Model output'!P157)),ISNUMBER(SEARCH("&gt; 4",'Model output'!P157)),ISNUMBER(SEARCH("4 or more",'Model output'!P157))),"&gt;4",""))),""))</f>
        <v/>
      </c>
      <c r="V158" t="str">
        <f>IF(S158="negative","",IF(OR(ISNUMBER(SEARCH("Focal",'Model output'!P157)),'Classification result'!U158&lt;4,ISNUMBER(SEARCH("Focal",'Classification result'!U158)),ISNUMBER(SEARCH("&lt;4",'Classification result'!U158)),ISNUMBER(SEARCH("&lt; 4",'Classification result'!U158))),"minimal", IF(OR(ISNUMBER(SEARCH("Extensive",'Model output'!P157)),ISNUMBER(SEARCH("Extensive",'Classification result'!U158)),ISNUMBER(SEARCH("&gt;4",'Classification result'!U158)),ISNUMBER(SEARCH("&gt; 4",'Classification result'!U158)),ISNUMBER(SEARCH("4 or more",'Classification result'!U158))),"extensive","")))</f>
        <v/>
      </c>
      <c r="W158" t="str">
        <f>IF(OR('Model output'!R157="",ISNUMBER(SEARCH("Not identified", 'Model output'!R157)),ISNUMBER(SEARCH("Absent",'Model output'!R157)),ISNUMBER(SEARCH("No",'Model output'!R157)),ISNUMBER(SEARCH("Negative",'Model output'!R157)),ISNUMBER(SEARCH("None seen",'Model output'!R157)),ISNUMBER(SEARCH("Free",'Model output'!R157)),ISNUMBER(SEARCH("Cannot be assessed",'Model output'!R157))),"negative","positive")</f>
        <v>positive</v>
      </c>
      <c r="X158" s="15" t="str">
        <f>IF('Model output'!S157="","",'Model output'!S157)</f>
        <v/>
      </c>
      <c r="Y158" t="str">
        <f>IF(OR('Model output'!S157="",ISNUMBER(SEARCH("Absent",'Model output'!S157)),ISNUMBER(SEARCH("Not identified",'Model output'!S157)),AND(ISNUMBER(SEARCH("No",'Model output'!S157)),NOT(ISNUMBER(SEARCH("carcinoma",'Model output'!S157)))),ISNUMBER(SEARCH("no extension",'Model output'!S157)),ISNUMBER(SEARCH("negative",'Model output'!S157))),"negative",IF(Z158="positive","gETE", "positive"))</f>
        <v>negative</v>
      </c>
      <c r="Z158" t="str">
        <f>IF(OR('Model output'!S157="",ISNUMBER(SEARCH("Absent",'Model output'!S157)),ISNUMBER(SEARCH("Not identified",'Model output'!S157)),ISNUMBER(SEARCH("No",'Model output'!S157)),ISNUMBER(SEARCH("Minimal",'Model output'!S157)),ISNUMBER(SEARCH("negative",'Model output'!S157))),"negative",IF(OR(ISNUMBER(SEARCH("extensive",X158)),ISNUMBER(SEARCH("skeletal muscle",X158)),ISNUMBER(SEARCH("larynx",X158)),ISNUMBER(SEARCH("trachea",X158)),ISNUMBER(SEARCH("esophagus",X158)),ISNUMBER(SEARCH("recurrent laryngeal nerve",X158))),"positive","negative"))</f>
        <v>negative</v>
      </c>
      <c r="AA158" t="str">
        <f>IF('Model output'!T157="","",IF('Model output'!T157="Not mentioned", "No", "Yes"))</f>
        <v/>
      </c>
      <c r="AB158" t="str">
        <f>IF(AA158&lt;&gt;"Yes","",IF(OR('Model output'!U157="",ISNUMBER(SEARCH("Not identified",'Model output'!U157))),"",'Model output'!U157))</f>
        <v/>
      </c>
      <c r="AC158" s="9" t="str">
        <f>IF(OR('Model output'!V157="", AND(ISERROR(SEARCH("Positive",'Model output'!V157)), ISNUMBER(SEARCH("Negative",'Model output'!V157))), ISNUMBER(SEARCH("Uninvolved",'Model output'!V157)), ISNUMBER(SEARCH("Free",'Model output'!V157)), ISNUMBER(SEARCH("1 mm",'Model output'!V157)), ISNUMBER(SEARCH("1.0 mm",'Model output'!V157)), ISNUMBER(SEARCH("0.01 cm",'Model output'!V157)), ISNUMBER(SEARCH("0.1 CM",'Model output'!V157)), ISNUMBER(SEARCH("less than 0.2 mm",'Model output'!V157)), ISNUMBER(SEARCH("less than 0.5 mm",'Model output'!V157)), ISNUMBER(SEARCH("very close",'Model output'!V157)), ISNUMBER(SEARCH("not involved",'Model output'!V157)), ISNUMBER(SEARCH("no involvement",'Model output'!V157)), ISNUMBER(SEARCH("abut",'Model output'!V157)), AND(ISNUMBER(SEARCH("No",'Model output'!V157)),NOT(ISNUMBER(SEARCH("noted",'Model output'!V157))),NOT(ISNUMBER(SEARCH("carcinoma",'Model output'!V157))))), "negative", "positive")</f>
        <v>negative</v>
      </c>
      <c r="AE158" s="30" t="str" cm="1">
        <f t="array" aca="1" ref="AE158" ca="1">IF(OR(AC158="positive",Z158="positive",AND(OR(ISNUMBER(SEARCH("Follicular carcinoma",N158)),ISNUMBER(SEARCH("Follicular thyroid carcinoma",N158))),V158="extensive"),AND(AND(ISNUMBER(J158),J158&gt;0),AND(ISNUMBER(M158),M158&gt;3)),OR(H158="positive",AH158=1)),"high",IF(OR(ISNUMBER(SEARCH("lateral",G158,1)),ISNUMBER(SEARCH("positive",Y158,1)),ISNUMBER(SEARCH("tall",O158,1)),ISNUMBER(SEARCH("hobnail",O158,1)),ISNUMBER(SEARCH("cribriform",O158,1)),ISNUMBER(SEARCH("diffuse",O158,1)),ISNUMBER(SEARCH("columnar",O158,1)),ISNUMBER(SEARCH("solid",O158,1)),ISNUMBER(SEARCH("tall",N158,1)),ISNUMBER(SEARCH("hobnail",N158,1)),ISNUMBER(SEARCH("cribriform",N158,1)),ISNUMBER(SEARCH("diffuse",N158,1)),ISNUMBER(SEARCH("columnar",N158,1)),ISNUMBER(SEARCH("solid",N158,1)),AND(ISNUMBER(SEARCH("papillary",N158,1)),S158="positive"),AND(ISNUMBER(J158),J158&gt;=5,M158=""),AND(AND(ISNUMBER(J158),J158&gt;=5),AND(ISNUMBER(M158),M158&gt;=1)),AND(ISNUMBER(SERACH("papillary",N158)),OR(Y158="positive",Z158="positive"), ISNUMBER(SEARCH("BRAF",AB158)))),"intermediate","low"))</f>
        <v>intermediate</v>
      </c>
      <c r="AF158" s="31" t="str">
        <f t="shared" si="34"/>
        <v>2</v>
      </c>
      <c r="AG158" s="31" t="str">
        <f t="shared" si="35"/>
        <v>0</v>
      </c>
      <c r="AH158" s="31" t="str">
        <f t="shared" si="37"/>
        <v>0</v>
      </c>
      <c r="AI158" s="36" t="str">
        <f t="shared" si="38"/>
        <v>I</v>
      </c>
      <c r="AJ158" s="30" t="s">
        <v>816</v>
      </c>
      <c r="AK158" s="37" t="s">
        <v>929</v>
      </c>
      <c r="AL158" s="37" t="s">
        <v>927</v>
      </c>
      <c r="AM158" s="37" t="s">
        <v>930</v>
      </c>
      <c r="AN158" s="31" t="s">
        <v>79</v>
      </c>
      <c r="AO158" s="30">
        <f t="shared" ca="1" si="40"/>
        <v>1</v>
      </c>
      <c r="AP158" s="37">
        <f t="shared" si="41"/>
        <v>1</v>
      </c>
      <c r="AQ158" s="37">
        <f t="shared" si="42"/>
        <v>1</v>
      </c>
      <c r="AR158" s="37">
        <f t="shared" si="43"/>
        <v>1</v>
      </c>
      <c r="AS158" s="36">
        <f t="shared" si="39"/>
        <v>1</v>
      </c>
    </row>
    <row r="159" spans="1:45">
      <c r="A159" t="str">
        <f>'Model output'!A158</f>
        <v>TCGA-EM-A22K</v>
      </c>
      <c r="B159" s="43">
        <v>46</v>
      </c>
      <c r="C159" s="1" t="str">
        <f>IF(OR(ISNUMBER(SEARCH("0",'Model output'!D158)), ISNUMBER(SEARCH("1",'Model output'!D158)), ISNUMBER(SEARCH("1a",'Model output'!D158)), ISNUMBER(SEARCH("1b",'Model output'!D158)), ISNUMBER(SEARCH("2",'Model output'!D158)), ISNUMBER(SEARCH("3",'Model output'!D158)), ISNUMBER(SEARCH("4a",'Model output'!D158)), ISNUMBER(SEARCH("4b",'Model output'!D158))), IF(ISNUMBER(SEARCH("pT",'Model output'!D158)),IF(OR(ISNUMBER(SEARCH("a",'Model output'!D158)),ISNUMBER(SEARCH("b",'Model output'!D158))),MID(SUBSTITUTE('Model output'!D158," ",""),SEARCH("pT",'Model output'!D158)+2,2),MID(SUBSTITUTE('Model output'!D158," ",""),SEARCH("pT",'Model output'!D158)+2,1)),IF(ISNUMBER(SEARCH("T",'Model output'!D158)),IF(OR(ISNUMBER(SEARCH("a",'Model output'!D158)),ISNUMBER(SEARCH("b",'Model output'!D158))),MID(SUBSTITUTE('Model output'!D158," ",""),SEARCH("T",'Model output'!D158)+1,2),MID(SUBSTITUTE('Model output'!D158," ",""),SEARCH("T",'Model output'!D158)+1,1)),SUBSTITUTE('Model output'!D158," ",""))),"")</f>
        <v>1b</v>
      </c>
      <c r="D159" s="1" t="str">
        <f>IF(ISNUMBER(SEARCH("lymph node",'Model output'!E158)),"1", IF(AND('Model output'!E158&lt;&gt;"",ISNUMBER('Model output'!E158),'Model output'!E158&gt;0),"1",IF(OR(ISNUMBER(SEARCH("0",'Model output'!E158)), ISNUMBER(SEARCH("1",'Model output'!E158)), ISNUMBER(SEARCH("1a",'Model output'!E158)), ISNUMBER(SEARCH("1b",'Model output'!E158)), ISNUMBER(SEARCH("X",'Model output'!E158))), IF(ISNUMBER(SEARCH("pN",'Model output'!E158)),IF(OR(ISNUMBER(SEARCH("a",'Model output'!E158)),ISNUMBER(SEARCH("b",'Model output'!E158))),MID(SUBSTITUTE('Model output'!E158," ",""),SEARCH("pN",'Model output'!E158)+2,2),MID(SUBSTITUTE('Model output'!E158," ",""),SEARCH("pN",'Model output'!E158)+2,1)),IF(ISNUMBER(SEARCH("N",'Model output'!E158)),IF(OR(ISNUMBER(SEARCH("a",'Model output'!E158)),ISNUMBER(SEARCH("b",'Model output'!E158))),MID(SUBSTITUTE('Model output'!E158," ",""),SEARCH("N",'Model output'!E158)+1,2),MID(SUBSTITUTE('Model output'!E158," ",""),SEARCH("N",'Model output'!E158)+1,1)),SUBSTITUTE('Model output'!E158," ",""))),"")))</f>
        <v>1b</v>
      </c>
      <c r="E159" s="1" t="str">
        <f>IF(OR(ISNUMBER(SEARCH("Not applicable",'Model output'!F158)), ISNUMBER(SEARCH("N/A",'Model output'!F158))),"0",IF(OR(ISNUMBER(SEARCH("0",'Model output'!F158)), ISNUMBER(SEARCH("1",'Model output'!F158)), ISNUMBER(SEARCH("X",'Model output'!F158))), IF(ISNUMBER(SEARCH("pM",'Model output'!F158)),MID(SUBSTITUTE('Model output'!F158," ",""),SEARCH("pM",'Model output'!F158)+2,1),IF(ISNUMBER(SEARCH("M",'Model output'!F158)),MID(SUBSTITUTE('Model output'!F158," ",""),SEARCH("M",'Model output'!F158)+1,1),SUBSTITUTE('Model output'!F158," ",""))),""))</f>
        <v/>
      </c>
      <c r="F159" t="str">
        <f t="shared" si="32"/>
        <v>positive</v>
      </c>
      <c r="G159" t="str">
        <f>IF(OR('Model output'!G158="",AND(ISNUMBER('Model output'!J158),'Model output'!J158&lt;1)),"",IF(OR(ISNUMBER(SEARCH("lateral",'Model output'!G158)),ISNUMBER(SEARCH("cervical",'Model output'!G158)),ISNUMBER(SEARCH("jugular",'Model output'!G158)),ISNUMBER(SEARCH("left neck",'Model output'!G158)),ISNUMBER(SEARCH("left anterior neck",'Model output'!G158)),ISNUMBER(SEARCH("left posterior neck",'Model output'!G158)),ISNUMBER(SEARCH("right neck",'Model output'!G158)),ISNUMBER(SEARCH("right anterior neck",'Model output'!G158)),ISNUMBER(SEARCH("right posterior neck",'Model output'!G158)),AND(ISNUMBER(SEARCH("level",'Model output'!G158)),OR(,ISNUMBER(SEARCH("II",'Model output'!G158)),ISNUMBER(SEARCH("two",'Model output'!G158)),ISNUMBER(SEARCH("2",'Model output'!G158)),ISNUMBER(SEARCH("III",'Model output'!G158)),ISNUMBER(SEARCH("three",'Model output'!G158)),ISNUMBER(SEARCH("3",'Model output'!G158)),ISNUMBER(SEARCH("IV",'Model output'!G158)),ISNUMBER(SEARCH("four",'Model output'!G158)),ISNUMBER(SEARCH("4",'Model output'!G158)),AND(ISNUMBER(SEARCH("V ",'Model output'!G158)),NOT(ISNUMBER(SEARCH("VI",'Model output'!G158)))),ISNUMBER(SEARCH("five",'Model output'!G158)),ISNUMBER(SEARCH("5",'Model output'!G158))))), "lateral", "central"))</f>
        <v>lateral</v>
      </c>
      <c r="H159" t="str">
        <f>IF('Model output'!H158="","negative", IF('Model output'!H158=" ", "negative", IF(ISNUMBER(SEARCH("lymph node",'Model output'!H158)),"negative","positive")))</f>
        <v>negative</v>
      </c>
      <c r="I159">
        <f>IF('Model output'!I158="","",IF(ISNUMBER('Model output'!I158),'Model output'!I158,1))</f>
        <v>83</v>
      </c>
      <c r="J159">
        <f>IF('Model output'!J158="","",IF(AND(ISNUMBER('Model output'!J158),'Model output'!J158&lt;=I159),'Model output'!J158,IF(ISNUMBER(SEARCH("0/",'Model output'!J158)),0,1)))</f>
        <v>10</v>
      </c>
      <c r="K159" t="str" cm="1">
        <f t="array" ref="K159">IF(COUNT(FIND({0,1,2,3,4,5,6,7,8,9},'Model output'!K158))&gt;0,'Model output'!K158,"")</f>
        <v/>
      </c>
      <c r="L159" s="8" t="str">
        <f t="shared" si="36"/>
        <v/>
      </c>
      <c r="M159" t="str" cm="1">
        <f t="array" ref="M159">IF(L159="","",IF(ISNUMBER(SEARCH("cm",L159)),MAX(VALUE(SUBSTITUTE(_xlfn.FILTERXML("&lt;t&gt;&lt;s&gt;"&amp;SUBSTITUTE(L159,",","&lt;/s&gt;&lt;s&gt;")&amp;"&lt;/s&gt;&lt;/t&gt;","//s"),"cm",""))),MAX(VALUE(SUBSTITUTE(_xlfn.FILTERXML("&lt;t&gt;&lt;s&gt;"&amp;SUBSTITUTE(L159,",","&lt;/s&gt;&lt;s&gt;")&amp;"&lt;/s&gt;&lt;/t&gt;","//s"),"mm","")))/10))</f>
        <v/>
      </c>
      <c r="N159" t="str">
        <f>IF('Model output'!L158="","",'Model output'!L158)</f>
        <v>Papillary carcinoma</v>
      </c>
      <c r="O159" t="str">
        <f>IF('Model output'!M158="","",'Model output'!M158)</f>
        <v>classical (usual), columnar cell variant, follicular variant</v>
      </c>
      <c r="P159" t="str">
        <f>IF('Model output'!N158="","",'Model output'!N158)</f>
        <v>1.1 cm</v>
      </c>
      <c r="Q159" t="str">
        <f t="shared" si="33"/>
        <v>1.1cm</v>
      </c>
      <c r="R159" cm="1">
        <f t="array" ref="R159">IF(Q159="","",IF(ISNUMBER(SEARCH("cm",Q159)),MAX(VALUE(SUBSTITUTE(_xlfn.FILTERXML("&lt;t&gt;&lt;s&gt;"&amp;SUBSTITUTE(Q159,",","&lt;/s&gt;&lt;s&gt;")&amp;"&lt;/s&gt;&lt;/t&gt;","//s"),"cm",""))),IF(ISNUMBER(SEARCH("mm",Q159)), MAX(VALUE(SUBSTITUTE(_xlfn.FILTERXML("&lt;t&gt;&lt;s&gt;"&amp;SUBSTITUTE(Q159,",","&lt;/s&gt;&lt;s&gt;")&amp;"&lt;/s&gt;&lt;/t&gt;","//s"),"mm","")))/10, MAX(VALUE(_xlfn.FILTERXML("&lt;t&gt;&lt;s&gt;"&amp;SUBSTITUTE(Q159,",","&lt;/s&gt;&lt;s&gt;")&amp;"&lt;/s&gt;&lt;/t&gt;","//s"))))))</f>
        <v>1.1000000000000001</v>
      </c>
      <c r="S159" t="str">
        <f>IF(OR('Model output'!P158="",ISNUMBER(SEARCH("Not identified", 'Model output'!P158)),ISNUMBER(SEARCH("Absent",'Model output'!P158)),AND(ISNUMBER(SEARCH("No",'Model output'!P158)),NOT(ISNUMBER(SEARCH("diagnostic",'Model output'!P158)))),ISNUMBER(SEARCH("Negative",'Model output'!P158))),"negative","positive")</f>
        <v>negative</v>
      </c>
      <c r="T159">
        <f>IF('Model output'!O158="","",'Model output'!O158)</f>
        <v>2</v>
      </c>
      <c r="U159" t="str">
        <f>IF('Model output'!Q158&lt;&gt;"",'Model output'!Q158,IF('Classification result'!S159="positive",IF(ISNUMBER(SEARCH("single",'Model output'!P158)),1,IF(OR(ISNUMBER(SEARCH("&lt;4",'Model output'!P158)),ISNUMBER(SEARCH("&lt; 4",'Model output'!P158)),ISNUMBER(SEARCH("less than 4",'Model output'!P158))),"&lt;4",IF(OR(ISNUMBER(SEARCH("&gt;4",'Model output'!P158)),ISNUMBER(SEARCH("&gt; 4",'Model output'!P158)),ISNUMBER(SEARCH("4 or more",'Model output'!P158))),"&gt;4",""))),""))</f>
        <v/>
      </c>
      <c r="V159" t="str">
        <f>IF(S159="negative","",IF(OR(ISNUMBER(SEARCH("Focal",'Model output'!P158)),'Classification result'!U159&lt;4,ISNUMBER(SEARCH("Focal",'Classification result'!U159)),ISNUMBER(SEARCH("&lt;4",'Classification result'!U159)),ISNUMBER(SEARCH("&lt; 4",'Classification result'!U159))),"minimal", IF(OR(ISNUMBER(SEARCH("Extensive",'Model output'!P158)),ISNUMBER(SEARCH("Extensive",'Classification result'!U159)),ISNUMBER(SEARCH("&gt;4",'Classification result'!U159)),ISNUMBER(SEARCH("&gt; 4",'Classification result'!U159)),ISNUMBER(SEARCH("4 or more",'Classification result'!U159))),"extensive","")))</f>
        <v/>
      </c>
      <c r="W159" t="str">
        <f>IF(OR('Model output'!R158="",ISNUMBER(SEARCH("Not identified", 'Model output'!R158)),ISNUMBER(SEARCH("Absent",'Model output'!R158)),ISNUMBER(SEARCH("No",'Model output'!R158)),ISNUMBER(SEARCH("Negative",'Model output'!R158)),ISNUMBER(SEARCH("None seen",'Model output'!R158)),ISNUMBER(SEARCH("Free",'Model output'!R158)),ISNUMBER(SEARCH("Cannot be assessed",'Model output'!R158))),"negative","positive")</f>
        <v>positive</v>
      </c>
      <c r="X159" s="15" t="str">
        <f>IF('Model output'!S158="","",'Model output'!S158)</f>
        <v/>
      </c>
      <c r="Y159" t="str">
        <f>IF(OR('Model output'!S158="",ISNUMBER(SEARCH("Absent",'Model output'!S158)),ISNUMBER(SEARCH("Not identified",'Model output'!S158)),AND(ISNUMBER(SEARCH("No",'Model output'!S158)),NOT(ISNUMBER(SEARCH("carcinoma",'Model output'!S158)))),ISNUMBER(SEARCH("no extension",'Model output'!S158)),ISNUMBER(SEARCH("negative",'Model output'!S158))),"negative",IF(Z159="positive","gETE", "positive"))</f>
        <v>negative</v>
      </c>
      <c r="Z159" t="str">
        <f>IF(OR('Model output'!S158="",ISNUMBER(SEARCH("Absent",'Model output'!S158)),ISNUMBER(SEARCH("Not identified",'Model output'!S158)),ISNUMBER(SEARCH("No",'Model output'!S158)),ISNUMBER(SEARCH("Minimal",'Model output'!S158)),ISNUMBER(SEARCH("negative",'Model output'!S158))),"negative",IF(OR(ISNUMBER(SEARCH("extensive",X159)),ISNUMBER(SEARCH("skeletal muscle",X159)),ISNUMBER(SEARCH("larynx",X159)),ISNUMBER(SEARCH("trachea",X159)),ISNUMBER(SEARCH("esophagus",X159)),ISNUMBER(SEARCH("recurrent laryngeal nerve",X159))),"positive","negative"))</f>
        <v>negative</v>
      </c>
      <c r="AA159" t="str">
        <f>IF('Model output'!T158="","",IF('Model output'!T158="Not mentioned", "No", "Yes"))</f>
        <v/>
      </c>
      <c r="AB159" t="str">
        <f>IF(AA159&lt;&gt;"Yes","",IF(OR('Model output'!U158="",ISNUMBER(SEARCH("Not identified",'Model output'!U158))),"",'Model output'!U158))</f>
        <v/>
      </c>
      <c r="AC159" s="9" t="str">
        <f>IF(OR('Model output'!V158="", AND(ISERROR(SEARCH("Positive",'Model output'!V158)), ISNUMBER(SEARCH("Negative",'Model output'!V158))), ISNUMBER(SEARCH("Uninvolved",'Model output'!V158)), ISNUMBER(SEARCH("Free",'Model output'!V158)), ISNUMBER(SEARCH("1 mm",'Model output'!V158)), ISNUMBER(SEARCH("1.0 mm",'Model output'!V158)), ISNUMBER(SEARCH("0.01 cm",'Model output'!V158)), ISNUMBER(SEARCH("0.1 CM",'Model output'!V158)), ISNUMBER(SEARCH("less than 0.2 mm",'Model output'!V158)), ISNUMBER(SEARCH("less than 0.5 mm",'Model output'!V158)), ISNUMBER(SEARCH("very close",'Model output'!V158)), ISNUMBER(SEARCH("not involved",'Model output'!V158)), ISNUMBER(SEARCH("no involvement",'Model output'!V158)), ISNUMBER(SEARCH("abut",'Model output'!V158)), AND(ISNUMBER(SEARCH("No",'Model output'!V158)),NOT(ISNUMBER(SEARCH("noted",'Model output'!V158))),NOT(ISNUMBER(SEARCH("carcinoma",'Model output'!V158))))), "negative", "positive")</f>
        <v>positive</v>
      </c>
      <c r="AE159" s="30" t="str" cm="1">
        <f t="array" ref="AE159">IF(OR(AC159="positive",Z159="positive",AND(OR(ISNUMBER(SEARCH("Follicular carcinoma",N159)),ISNUMBER(SEARCH("Follicular thyroid carcinoma",N159))),V159="extensive"),AND(AND(ISNUMBER(J159),J159&gt;0),AND(ISNUMBER(M159),M159&gt;3)),OR(H159="positive",AH159=1)),"high",IF(OR(ISNUMBER(SEARCH("lateral",G159,1)),ISNUMBER(SEARCH("positive",Y159,1)),ISNUMBER(SEARCH("tall",O159,1)),ISNUMBER(SEARCH("hobnail",O159,1)),ISNUMBER(SEARCH("cribriform",O159,1)),ISNUMBER(SEARCH("diffuse",O159,1)),ISNUMBER(SEARCH("columnar",O159,1)),ISNUMBER(SEARCH("solid",O159,1)),ISNUMBER(SEARCH("tall",N159,1)),ISNUMBER(SEARCH("hobnail",N159,1)),ISNUMBER(SEARCH("cribriform",N159,1)),ISNUMBER(SEARCH("diffuse",N159,1)),ISNUMBER(SEARCH("columnar",N159,1)),ISNUMBER(SEARCH("solid",N159,1)),AND(ISNUMBER(SEARCH("papillary",N159,1)),S159="positive"),AND(ISNUMBER(J159),J159&gt;=5,M159=""),AND(AND(ISNUMBER(J159),J159&gt;=5),AND(ISNUMBER(M159),M159&gt;=1)),AND(ISNUMBER(SERACH("papillary",N159)),OR(Y159="positive",Z159="positive"), ISNUMBER(SEARCH("BRAF",AB159)))),"intermediate","low"))</f>
        <v>high</v>
      </c>
      <c r="AF159" s="31" t="str">
        <f t="shared" si="34"/>
        <v>1b</v>
      </c>
      <c r="AG159" s="31" t="str">
        <f t="shared" si="35"/>
        <v>1b</v>
      </c>
      <c r="AH159" s="31" t="str">
        <f t="shared" si="37"/>
        <v>0</v>
      </c>
      <c r="AI159" s="36" t="str">
        <f t="shared" si="38"/>
        <v>I</v>
      </c>
      <c r="AJ159" s="30" t="s">
        <v>814</v>
      </c>
      <c r="AK159" s="37" t="s">
        <v>926</v>
      </c>
      <c r="AL159" s="37" t="s">
        <v>926</v>
      </c>
      <c r="AM159" s="37" t="s">
        <v>930</v>
      </c>
      <c r="AN159" s="31" t="s">
        <v>79</v>
      </c>
      <c r="AO159" s="30">
        <f t="shared" si="40"/>
        <v>1</v>
      </c>
      <c r="AP159" s="37">
        <f t="shared" si="41"/>
        <v>1</v>
      </c>
      <c r="AQ159" s="37">
        <f t="shared" si="42"/>
        <v>1</v>
      </c>
      <c r="AR159" s="37">
        <f t="shared" si="43"/>
        <v>1</v>
      </c>
      <c r="AS159" s="36">
        <f t="shared" si="39"/>
        <v>1</v>
      </c>
    </row>
    <row r="160" spans="1:45">
      <c r="A160" t="str">
        <f>'Model output'!A159</f>
        <v>TCGA-EM-A22L</v>
      </c>
      <c r="B160" s="43">
        <v>33</v>
      </c>
      <c r="C160" s="1" t="str">
        <f>IF(OR(ISNUMBER(SEARCH("0",'Model output'!D159)), ISNUMBER(SEARCH("1",'Model output'!D159)), ISNUMBER(SEARCH("1a",'Model output'!D159)), ISNUMBER(SEARCH("1b",'Model output'!D159)), ISNUMBER(SEARCH("2",'Model output'!D159)), ISNUMBER(SEARCH("3",'Model output'!D159)), ISNUMBER(SEARCH("4a",'Model output'!D159)), ISNUMBER(SEARCH("4b",'Model output'!D159))), IF(ISNUMBER(SEARCH("pT",'Model output'!D159)),IF(OR(ISNUMBER(SEARCH("a",'Model output'!D159)),ISNUMBER(SEARCH("b",'Model output'!D159))),MID(SUBSTITUTE('Model output'!D159," ",""),SEARCH("pT",'Model output'!D159)+2,2),MID(SUBSTITUTE('Model output'!D159," ",""),SEARCH("pT",'Model output'!D159)+2,1)),IF(ISNUMBER(SEARCH("T",'Model output'!D159)),IF(OR(ISNUMBER(SEARCH("a",'Model output'!D159)),ISNUMBER(SEARCH("b",'Model output'!D159))),MID(SUBSTITUTE('Model output'!D159," ",""),SEARCH("T",'Model output'!D159)+1,2),MID(SUBSTITUTE('Model output'!D159," ",""),SEARCH("T",'Model output'!D159)+1,1)),SUBSTITUTE('Model output'!D159," ",""))),"")</f>
        <v>2</v>
      </c>
      <c r="D160" s="1" t="str">
        <f>IF(ISNUMBER(SEARCH("lymph node",'Model output'!E159)),"1", IF(AND('Model output'!E159&lt;&gt;"",ISNUMBER('Model output'!E159),'Model output'!E159&gt;0),"1",IF(OR(ISNUMBER(SEARCH("0",'Model output'!E159)), ISNUMBER(SEARCH("1",'Model output'!E159)), ISNUMBER(SEARCH("1a",'Model output'!E159)), ISNUMBER(SEARCH("1b",'Model output'!E159)), ISNUMBER(SEARCH("X",'Model output'!E159))), IF(ISNUMBER(SEARCH("pN",'Model output'!E159)),IF(OR(ISNUMBER(SEARCH("a",'Model output'!E159)),ISNUMBER(SEARCH("b",'Model output'!E159))),MID(SUBSTITUTE('Model output'!E159," ",""),SEARCH("pN",'Model output'!E159)+2,2),MID(SUBSTITUTE('Model output'!E159," ",""),SEARCH("pN",'Model output'!E159)+2,1)),IF(ISNUMBER(SEARCH("N",'Model output'!E159)),IF(OR(ISNUMBER(SEARCH("a",'Model output'!E159)),ISNUMBER(SEARCH("b",'Model output'!E159))),MID(SUBSTITUTE('Model output'!E159," ",""),SEARCH("N",'Model output'!E159)+1,2),MID(SUBSTITUTE('Model output'!E159," ",""),SEARCH("N",'Model output'!E159)+1,1)),SUBSTITUTE('Model output'!E159," ",""))),"")))</f>
        <v/>
      </c>
      <c r="E160" s="1" t="str">
        <f>IF(OR(ISNUMBER(SEARCH("Not applicable",'Model output'!F159)), ISNUMBER(SEARCH("N/A",'Model output'!F159))),"0",IF(OR(ISNUMBER(SEARCH("0",'Model output'!F159)), ISNUMBER(SEARCH("1",'Model output'!F159)), ISNUMBER(SEARCH("X",'Model output'!F159))), IF(ISNUMBER(SEARCH("pM",'Model output'!F159)),MID(SUBSTITUTE('Model output'!F159," ",""),SEARCH("pM",'Model output'!F159)+2,1),IF(ISNUMBER(SEARCH("M",'Model output'!F159)),MID(SUBSTITUTE('Model output'!F159," ",""),SEARCH("M",'Model output'!F159)+1,1),SUBSTITUTE('Model output'!F159," ",""))),""))</f>
        <v/>
      </c>
      <c r="F160" t="str">
        <f t="shared" si="32"/>
        <v>negative</v>
      </c>
      <c r="G160" t="str">
        <f>IF(OR('Model output'!G159="",AND(ISNUMBER('Model output'!J159),'Model output'!J159&lt;1)),"",IF(OR(ISNUMBER(SEARCH("lateral",'Model output'!G159)),ISNUMBER(SEARCH("cervical",'Model output'!G159)),ISNUMBER(SEARCH("jugular",'Model output'!G159)),ISNUMBER(SEARCH("left neck",'Model output'!G159)),ISNUMBER(SEARCH("left anterior neck",'Model output'!G159)),ISNUMBER(SEARCH("left posterior neck",'Model output'!G159)),ISNUMBER(SEARCH("right neck",'Model output'!G159)),ISNUMBER(SEARCH("right anterior neck",'Model output'!G159)),ISNUMBER(SEARCH("right posterior neck",'Model output'!G159)),AND(ISNUMBER(SEARCH("level",'Model output'!G159)),OR(,ISNUMBER(SEARCH("II",'Model output'!G159)),ISNUMBER(SEARCH("two",'Model output'!G159)),ISNUMBER(SEARCH("2",'Model output'!G159)),ISNUMBER(SEARCH("III",'Model output'!G159)),ISNUMBER(SEARCH("three",'Model output'!G159)),ISNUMBER(SEARCH("3",'Model output'!G159)),ISNUMBER(SEARCH("IV",'Model output'!G159)),ISNUMBER(SEARCH("four",'Model output'!G159)),ISNUMBER(SEARCH("4",'Model output'!G159)),AND(ISNUMBER(SEARCH("V ",'Model output'!G159)),NOT(ISNUMBER(SEARCH("VI",'Model output'!G159)))),ISNUMBER(SEARCH("five",'Model output'!G159)),ISNUMBER(SEARCH("5",'Model output'!G159))))), "lateral", "central"))</f>
        <v/>
      </c>
      <c r="H160" t="str">
        <f>IF('Model output'!H159="","negative", IF('Model output'!H159=" ", "negative", IF(ISNUMBER(SEARCH("lymph node",'Model output'!H159)),"negative","positive")))</f>
        <v>negative</v>
      </c>
      <c r="I160">
        <f>IF('Model output'!I159="","",IF(ISNUMBER('Model output'!I159),'Model output'!I159,1))</f>
        <v>1</v>
      </c>
      <c r="J160">
        <f>IF('Model output'!J159="","",IF(AND(ISNUMBER('Model output'!J159),'Model output'!J159&lt;=I160),'Model output'!J159,IF(ISNUMBER(SEARCH("0/",'Model output'!J159)),0,1)))</f>
        <v>0</v>
      </c>
      <c r="K160" t="str" cm="1">
        <f t="array" ref="K160">IF(COUNT(FIND({0,1,2,3,4,5,6,7,8,9},'Model output'!K159))&gt;0,'Model output'!K159,"")</f>
        <v/>
      </c>
      <c r="L160" s="8" t="str">
        <f t="shared" si="36"/>
        <v/>
      </c>
      <c r="M160" t="str" cm="1">
        <f t="array" ref="M160">IF(L160="","",IF(ISNUMBER(SEARCH("cm",L160)),MAX(VALUE(SUBSTITUTE(_xlfn.FILTERXML("&lt;t&gt;&lt;s&gt;"&amp;SUBSTITUTE(L160,",","&lt;/s&gt;&lt;s&gt;")&amp;"&lt;/s&gt;&lt;/t&gt;","//s"),"cm",""))),MAX(VALUE(SUBSTITUTE(_xlfn.FILTERXML("&lt;t&gt;&lt;s&gt;"&amp;SUBSTITUTE(L160,",","&lt;/s&gt;&lt;s&gt;")&amp;"&lt;/s&gt;&lt;/t&gt;","//s"),"mm","")))/10))</f>
        <v/>
      </c>
      <c r="N160" t="str">
        <f>IF('Model output'!L159="","",'Model output'!L159)</f>
        <v>Papillary carcinoma</v>
      </c>
      <c r="O160" t="str">
        <f>IF('Model output'!M159="","",'Model output'!M159)</f>
        <v>follicular variant</v>
      </c>
      <c r="P160" t="str">
        <f>IF('Model output'!N159="","",'Model output'!N159)</f>
        <v>2.2cm</v>
      </c>
      <c r="Q160" t="str">
        <f t="shared" si="33"/>
        <v>2.2cm</v>
      </c>
      <c r="R160" cm="1">
        <f t="array" ref="R160">IF(Q160="","",IF(ISNUMBER(SEARCH("cm",Q160)),MAX(VALUE(SUBSTITUTE(_xlfn.FILTERXML("&lt;t&gt;&lt;s&gt;"&amp;SUBSTITUTE(Q160,",","&lt;/s&gt;&lt;s&gt;")&amp;"&lt;/s&gt;&lt;/t&gt;","//s"),"cm",""))),IF(ISNUMBER(SEARCH("mm",Q160)), MAX(VALUE(SUBSTITUTE(_xlfn.FILTERXML("&lt;t&gt;&lt;s&gt;"&amp;SUBSTITUTE(Q160,",","&lt;/s&gt;&lt;s&gt;")&amp;"&lt;/s&gt;&lt;/t&gt;","//s"),"mm","")))/10, MAX(VALUE(_xlfn.FILTERXML("&lt;t&gt;&lt;s&gt;"&amp;SUBSTITUTE(Q160,",","&lt;/s&gt;&lt;s&gt;")&amp;"&lt;/s&gt;&lt;/t&gt;","//s"))))))</f>
        <v>2.2000000000000002</v>
      </c>
      <c r="S160" t="str">
        <f>IF(OR('Model output'!P159="",ISNUMBER(SEARCH("Not identified", 'Model output'!P159)),ISNUMBER(SEARCH("Absent",'Model output'!P159)),AND(ISNUMBER(SEARCH("No",'Model output'!P159)),NOT(ISNUMBER(SEARCH("diagnostic",'Model output'!P159)))),ISNUMBER(SEARCH("Negative",'Model output'!P159))),"negative","positive")</f>
        <v>positive</v>
      </c>
      <c r="T160">
        <f>IF('Model output'!O159="","",'Model output'!O159)</f>
        <v>2</v>
      </c>
      <c r="U160" t="str">
        <f>IF('Model output'!Q159&lt;&gt;"",'Model output'!Q159,IF('Classification result'!S160="positive",IF(ISNUMBER(SEARCH("single",'Model output'!P159)),1,IF(OR(ISNUMBER(SEARCH("&lt;4",'Model output'!P159)),ISNUMBER(SEARCH("&lt; 4",'Model output'!P159)),ISNUMBER(SEARCH("less than 4",'Model output'!P159))),"&lt;4",IF(OR(ISNUMBER(SEARCH("&gt;4",'Model output'!P159)),ISNUMBER(SEARCH("&gt; 4",'Model output'!P159)),ISNUMBER(SEARCH("4 or more",'Model output'!P159))),"&gt;4",""))),""))</f>
        <v/>
      </c>
      <c r="V160" t="str">
        <f>IF(S160="negative","",IF(OR(ISNUMBER(SEARCH("Focal",'Model output'!P159)),'Classification result'!U160&lt;4,ISNUMBER(SEARCH("Focal",'Classification result'!U160)),ISNUMBER(SEARCH("&lt;4",'Classification result'!U160)),ISNUMBER(SEARCH("&lt; 4",'Classification result'!U160))),"minimal", IF(OR(ISNUMBER(SEARCH("Extensive",'Model output'!P159)),ISNUMBER(SEARCH("Extensive",'Classification result'!U160)),ISNUMBER(SEARCH("&gt;4",'Classification result'!U160)),ISNUMBER(SEARCH("&gt; 4",'Classification result'!U160)),ISNUMBER(SEARCH("4 or more",'Classification result'!U160))),"extensive","")))</f>
        <v/>
      </c>
      <c r="W160" t="str">
        <f>IF(OR('Model output'!R159="",ISNUMBER(SEARCH("Not identified", 'Model output'!R159)),ISNUMBER(SEARCH("Absent",'Model output'!R159)),ISNUMBER(SEARCH("No",'Model output'!R159)),ISNUMBER(SEARCH("Negative",'Model output'!R159)),ISNUMBER(SEARCH("None seen",'Model output'!R159)),ISNUMBER(SEARCH("Free",'Model output'!R159)),ISNUMBER(SEARCH("Cannot be assessed",'Model output'!R159))),"negative","positive")</f>
        <v>positive</v>
      </c>
      <c r="X160" s="15" t="str">
        <f>IF('Model output'!S159="","",'Model output'!S159)</f>
        <v/>
      </c>
      <c r="Y160" t="str">
        <f>IF(OR('Model output'!S159="",ISNUMBER(SEARCH("Absent",'Model output'!S159)),ISNUMBER(SEARCH("Not identified",'Model output'!S159)),AND(ISNUMBER(SEARCH("No",'Model output'!S159)),NOT(ISNUMBER(SEARCH("carcinoma",'Model output'!S159)))),ISNUMBER(SEARCH("no extension",'Model output'!S159)),ISNUMBER(SEARCH("negative",'Model output'!S159))),"negative",IF(Z160="positive","gETE", "positive"))</f>
        <v>negative</v>
      </c>
      <c r="Z160" t="str">
        <f>IF(OR('Model output'!S159="",ISNUMBER(SEARCH("Absent",'Model output'!S159)),ISNUMBER(SEARCH("Not identified",'Model output'!S159)),ISNUMBER(SEARCH("No",'Model output'!S159)),ISNUMBER(SEARCH("Minimal",'Model output'!S159)),ISNUMBER(SEARCH("negative",'Model output'!S159))),"negative",IF(OR(ISNUMBER(SEARCH("extensive",X160)),ISNUMBER(SEARCH("skeletal muscle",X160)),ISNUMBER(SEARCH("larynx",X160)),ISNUMBER(SEARCH("trachea",X160)),ISNUMBER(SEARCH("esophagus",X160)),ISNUMBER(SEARCH("recurrent laryngeal nerve",X160))),"positive","negative"))</f>
        <v>negative</v>
      </c>
      <c r="AA160" t="str">
        <f>IF('Model output'!T159="","",IF('Model output'!T159="Not mentioned", "No", "Yes"))</f>
        <v/>
      </c>
      <c r="AB160" t="str">
        <f>IF(AA160&lt;&gt;"Yes","",IF(OR('Model output'!U159="",ISNUMBER(SEARCH("Not identified",'Model output'!U159))),"",'Model output'!U159))</f>
        <v/>
      </c>
      <c r="AC160" s="9" t="str">
        <f>IF(OR('Model output'!V159="", AND(ISERROR(SEARCH("Positive",'Model output'!V159)), ISNUMBER(SEARCH("Negative",'Model output'!V159))), ISNUMBER(SEARCH("Uninvolved",'Model output'!V159)), ISNUMBER(SEARCH("Free",'Model output'!V159)), ISNUMBER(SEARCH("1 mm",'Model output'!V159)), ISNUMBER(SEARCH("1.0 mm",'Model output'!V159)), ISNUMBER(SEARCH("0.01 cm",'Model output'!V159)), ISNUMBER(SEARCH("0.1 CM",'Model output'!V159)), ISNUMBER(SEARCH("less than 0.2 mm",'Model output'!V159)), ISNUMBER(SEARCH("less than 0.5 mm",'Model output'!V159)), ISNUMBER(SEARCH("very close",'Model output'!V159)), ISNUMBER(SEARCH("not involved",'Model output'!V159)), ISNUMBER(SEARCH("no involvement",'Model output'!V159)), ISNUMBER(SEARCH("abut",'Model output'!V159)), AND(ISNUMBER(SEARCH("No",'Model output'!V159)),NOT(ISNUMBER(SEARCH("noted",'Model output'!V159))),NOT(ISNUMBER(SEARCH("carcinoma",'Model output'!V159))))), "negative", "positive")</f>
        <v>negative</v>
      </c>
      <c r="AE160" s="30" t="str" cm="1">
        <f t="array" aca="1" ref="AE160" ca="1">IF(OR(AC160="positive",Z160="positive",AND(OR(ISNUMBER(SEARCH("Follicular carcinoma",N160)),ISNUMBER(SEARCH("Follicular thyroid carcinoma",N160))),V160="extensive"),AND(AND(ISNUMBER(J160),J160&gt;0),AND(ISNUMBER(M160),M160&gt;3)),OR(H160="positive",AH160=1)),"high",IF(OR(ISNUMBER(SEARCH("lateral",G160,1)),ISNUMBER(SEARCH("positive",Y160,1)),ISNUMBER(SEARCH("tall",O160,1)),ISNUMBER(SEARCH("hobnail",O160,1)),ISNUMBER(SEARCH("cribriform",O160,1)),ISNUMBER(SEARCH("diffuse",O160,1)),ISNUMBER(SEARCH("columnar",O160,1)),ISNUMBER(SEARCH("solid",O160,1)),ISNUMBER(SEARCH("tall",N160,1)),ISNUMBER(SEARCH("hobnail",N160,1)),ISNUMBER(SEARCH("cribriform",N160,1)),ISNUMBER(SEARCH("diffuse",N160,1)),ISNUMBER(SEARCH("columnar",N160,1)),ISNUMBER(SEARCH("solid",N160,1)),AND(ISNUMBER(SEARCH("papillary",N160,1)),S160="positive"),AND(ISNUMBER(J160),J160&gt;=5,M160=""),AND(AND(ISNUMBER(J160),J160&gt;=5),AND(ISNUMBER(M160),M160&gt;=1)),AND(ISNUMBER(SERACH("papillary",N160)),OR(Y160="positive",Z160="positive"), ISNUMBER(SEARCH("BRAF",AB160)))),"intermediate","low"))</f>
        <v>intermediate</v>
      </c>
      <c r="AF160" s="31" t="str">
        <f t="shared" si="34"/>
        <v>2</v>
      </c>
      <c r="AG160" s="31" t="str">
        <f t="shared" si="35"/>
        <v>0</v>
      </c>
      <c r="AH160" s="31" t="str">
        <f t="shared" si="37"/>
        <v>0</v>
      </c>
      <c r="AI160" s="36" t="str">
        <f t="shared" si="38"/>
        <v>I</v>
      </c>
      <c r="AJ160" s="30" t="s">
        <v>816</v>
      </c>
      <c r="AK160" s="37" t="s">
        <v>929</v>
      </c>
      <c r="AL160" s="37" t="s">
        <v>927</v>
      </c>
      <c r="AM160" s="37" t="s">
        <v>930</v>
      </c>
      <c r="AN160" s="31" t="s">
        <v>79</v>
      </c>
      <c r="AO160" s="30">
        <f t="shared" ca="1" si="40"/>
        <v>1</v>
      </c>
      <c r="AP160" s="37">
        <f t="shared" si="41"/>
        <v>1</v>
      </c>
      <c r="AQ160" s="37">
        <f t="shared" si="42"/>
        <v>1</v>
      </c>
      <c r="AR160" s="37">
        <f t="shared" si="43"/>
        <v>1</v>
      </c>
      <c r="AS160" s="36">
        <f t="shared" si="39"/>
        <v>1</v>
      </c>
    </row>
    <row r="161" spans="1:45">
      <c r="A161" t="str">
        <f>'Model output'!A160</f>
        <v>TCGA-EM-A22M</v>
      </c>
      <c r="B161" s="43">
        <v>52</v>
      </c>
      <c r="C161" s="1" t="str">
        <f>IF(OR(ISNUMBER(SEARCH("0",'Model output'!D160)), ISNUMBER(SEARCH("1",'Model output'!D160)), ISNUMBER(SEARCH("1a",'Model output'!D160)), ISNUMBER(SEARCH("1b",'Model output'!D160)), ISNUMBER(SEARCH("2",'Model output'!D160)), ISNUMBER(SEARCH("3",'Model output'!D160)), ISNUMBER(SEARCH("4a",'Model output'!D160)), ISNUMBER(SEARCH("4b",'Model output'!D160))), IF(ISNUMBER(SEARCH("pT",'Model output'!D160)),IF(OR(ISNUMBER(SEARCH("a",'Model output'!D160)),ISNUMBER(SEARCH("b",'Model output'!D160))),MID(SUBSTITUTE('Model output'!D160," ",""),SEARCH("pT",'Model output'!D160)+2,2),MID(SUBSTITUTE('Model output'!D160," ",""),SEARCH("pT",'Model output'!D160)+2,1)),IF(ISNUMBER(SEARCH("T",'Model output'!D160)),IF(OR(ISNUMBER(SEARCH("a",'Model output'!D160)),ISNUMBER(SEARCH("b",'Model output'!D160))),MID(SUBSTITUTE('Model output'!D160," ",""),SEARCH("T",'Model output'!D160)+1,2),MID(SUBSTITUTE('Model output'!D160," ",""),SEARCH("T",'Model output'!D160)+1,1)),SUBSTITUTE('Model output'!D160," ",""))),"")</f>
        <v>1b</v>
      </c>
      <c r="D161" s="1" t="str">
        <f>IF(ISNUMBER(SEARCH("lymph node",'Model output'!E160)),"1", IF(AND('Model output'!E160&lt;&gt;"",ISNUMBER('Model output'!E160),'Model output'!E160&gt;0),"1",IF(OR(ISNUMBER(SEARCH("0",'Model output'!E160)), ISNUMBER(SEARCH("1",'Model output'!E160)), ISNUMBER(SEARCH("1a",'Model output'!E160)), ISNUMBER(SEARCH("1b",'Model output'!E160)), ISNUMBER(SEARCH("X",'Model output'!E160))), IF(ISNUMBER(SEARCH("pN",'Model output'!E160)),IF(OR(ISNUMBER(SEARCH("a",'Model output'!E160)),ISNUMBER(SEARCH("b",'Model output'!E160))),MID(SUBSTITUTE('Model output'!E160," ",""),SEARCH("pN",'Model output'!E160)+2,2),MID(SUBSTITUTE('Model output'!E160," ",""),SEARCH("pN",'Model output'!E160)+2,1)),IF(ISNUMBER(SEARCH("N",'Model output'!E160)),IF(OR(ISNUMBER(SEARCH("a",'Model output'!E160)),ISNUMBER(SEARCH("b",'Model output'!E160))),MID(SUBSTITUTE('Model output'!E160," ",""),SEARCH("N",'Model output'!E160)+1,2),MID(SUBSTITUTE('Model output'!E160," ",""),SEARCH("N",'Model output'!E160)+1,1)),SUBSTITUTE('Model output'!E160," ",""))),"")))</f>
        <v>0</v>
      </c>
      <c r="E161" s="1" t="str">
        <f>IF(OR(ISNUMBER(SEARCH("Not applicable",'Model output'!F160)), ISNUMBER(SEARCH("N/A",'Model output'!F160))),"0",IF(OR(ISNUMBER(SEARCH("0",'Model output'!F160)), ISNUMBER(SEARCH("1",'Model output'!F160)), ISNUMBER(SEARCH("X",'Model output'!F160))), IF(ISNUMBER(SEARCH("pM",'Model output'!F160)),MID(SUBSTITUTE('Model output'!F160," ",""),SEARCH("pM",'Model output'!F160)+2,1),IF(ISNUMBER(SEARCH("M",'Model output'!F160)),MID(SUBSTITUTE('Model output'!F160," ",""),SEARCH("M",'Model output'!F160)+1,1),SUBSTITUTE('Model output'!F160," ",""))),""))</f>
        <v/>
      </c>
      <c r="F161" t="str">
        <f t="shared" si="32"/>
        <v>negative</v>
      </c>
      <c r="G161" t="str">
        <f>IF(OR('Model output'!G160="",AND(ISNUMBER('Model output'!J160),'Model output'!J160&lt;1)),"",IF(OR(ISNUMBER(SEARCH("lateral",'Model output'!G160)),ISNUMBER(SEARCH("cervical",'Model output'!G160)),ISNUMBER(SEARCH("jugular",'Model output'!G160)),ISNUMBER(SEARCH("left neck",'Model output'!G160)),ISNUMBER(SEARCH("left anterior neck",'Model output'!G160)),ISNUMBER(SEARCH("left posterior neck",'Model output'!G160)),ISNUMBER(SEARCH("right neck",'Model output'!G160)),ISNUMBER(SEARCH("right anterior neck",'Model output'!G160)),ISNUMBER(SEARCH("right posterior neck",'Model output'!G160)),AND(ISNUMBER(SEARCH("level",'Model output'!G160)),OR(,ISNUMBER(SEARCH("II",'Model output'!G160)),ISNUMBER(SEARCH("two",'Model output'!G160)),ISNUMBER(SEARCH("2",'Model output'!G160)),ISNUMBER(SEARCH("III",'Model output'!G160)),ISNUMBER(SEARCH("three",'Model output'!G160)),ISNUMBER(SEARCH("3",'Model output'!G160)),ISNUMBER(SEARCH("IV",'Model output'!G160)),ISNUMBER(SEARCH("four",'Model output'!G160)),ISNUMBER(SEARCH("4",'Model output'!G160)),AND(ISNUMBER(SEARCH("V ",'Model output'!G160)),NOT(ISNUMBER(SEARCH("VI",'Model output'!G160)))),ISNUMBER(SEARCH("five",'Model output'!G160)),ISNUMBER(SEARCH("5",'Model output'!G160))))), "lateral", "central"))</f>
        <v/>
      </c>
      <c r="H161" t="str">
        <f>IF('Model output'!H160="","negative", IF('Model output'!H160=" ", "negative", IF(ISNUMBER(SEARCH("lymph node",'Model output'!H160)),"negative","positive")))</f>
        <v>negative</v>
      </c>
      <c r="I161">
        <f>IF('Model output'!I160="","",IF(ISNUMBER('Model output'!I160),'Model output'!I160,1))</f>
        <v>3</v>
      </c>
      <c r="J161">
        <f>IF('Model output'!J160="","",IF(AND(ISNUMBER('Model output'!J160),'Model output'!J160&lt;=I161),'Model output'!J160,IF(ISNUMBER(SEARCH("0/",'Model output'!J160)),0,1)))</f>
        <v>0</v>
      </c>
      <c r="K161" t="str" cm="1">
        <f t="array" ref="K161">IF(COUNT(FIND({0,1,2,3,4,5,6,7,8,9},'Model output'!K160))&gt;0,'Model output'!K160,"")</f>
        <v/>
      </c>
      <c r="L161" s="8" t="str">
        <f t="shared" si="36"/>
        <v/>
      </c>
      <c r="M161" t="str" cm="1">
        <f t="array" ref="M161">IF(L161="","",IF(ISNUMBER(SEARCH("cm",L161)),MAX(VALUE(SUBSTITUTE(_xlfn.FILTERXML("&lt;t&gt;&lt;s&gt;"&amp;SUBSTITUTE(L161,",","&lt;/s&gt;&lt;s&gt;")&amp;"&lt;/s&gt;&lt;/t&gt;","//s"),"cm",""))),MAX(VALUE(SUBSTITUTE(_xlfn.FILTERXML("&lt;t&gt;&lt;s&gt;"&amp;SUBSTITUTE(L161,",","&lt;/s&gt;&lt;s&gt;")&amp;"&lt;/s&gt;&lt;/t&gt;","//s"),"mm","")))/10))</f>
        <v/>
      </c>
      <c r="N161" t="str">
        <f>IF('Model output'!L160="","",'Model output'!L160)</f>
        <v>Papillary carcinoma</v>
      </c>
      <c r="O161" t="str">
        <f>IF('Model output'!M160="","",'Model output'!M160)</f>
        <v>mixed follicular and columnar cell variant with focal tall cell change and Warthin-like component</v>
      </c>
      <c r="P161" t="str">
        <f>IF('Model output'!N160="","",'Model output'!N160)</f>
        <v>1.7cm</v>
      </c>
      <c r="Q161" t="str">
        <f t="shared" si="33"/>
        <v>1.7cm</v>
      </c>
      <c r="R161" cm="1">
        <f t="array" ref="R161">IF(Q161="","",IF(ISNUMBER(SEARCH("cm",Q161)),MAX(VALUE(SUBSTITUTE(_xlfn.FILTERXML("&lt;t&gt;&lt;s&gt;"&amp;SUBSTITUTE(Q161,",","&lt;/s&gt;&lt;s&gt;")&amp;"&lt;/s&gt;&lt;/t&gt;","//s"),"cm",""))),IF(ISNUMBER(SEARCH("mm",Q161)), MAX(VALUE(SUBSTITUTE(_xlfn.FILTERXML("&lt;t&gt;&lt;s&gt;"&amp;SUBSTITUTE(Q161,",","&lt;/s&gt;&lt;s&gt;")&amp;"&lt;/s&gt;&lt;/t&gt;","//s"),"mm","")))/10, MAX(VALUE(_xlfn.FILTERXML("&lt;t&gt;&lt;s&gt;"&amp;SUBSTITUTE(Q161,",","&lt;/s&gt;&lt;s&gt;")&amp;"&lt;/s&gt;&lt;/t&gt;","//s"))))))</f>
        <v>1.7</v>
      </c>
      <c r="S161" t="str">
        <f>IF(OR('Model output'!P160="",ISNUMBER(SEARCH("Not identified", 'Model output'!P160)),ISNUMBER(SEARCH("Absent",'Model output'!P160)),AND(ISNUMBER(SEARCH("No",'Model output'!P160)),NOT(ISNUMBER(SEARCH("diagnostic",'Model output'!P160)))),ISNUMBER(SEARCH("Negative",'Model output'!P160))),"negative","positive")</f>
        <v>negative</v>
      </c>
      <c r="T161" t="str">
        <f>IF('Model output'!O160="","",'Model output'!O160)</f>
        <v>Multifocal</v>
      </c>
      <c r="U161" t="str">
        <f>IF('Model output'!Q160&lt;&gt;"",'Model output'!Q160,IF('Classification result'!S161="positive",IF(ISNUMBER(SEARCH("single",'Model output'!P160)),1,IF(OR(ISNUMBER(SEARCH("&lt;4",'Model output'!P160)),ISNUMBER(SEARCH("&lt; 4",'Model output'!P160)),ISNUMBER(SEARCH("less than 4",'Model output'!P160))),"&lt;4",IF(OR(ISNUMBER(SEARCH("&gt;4",'Model output'!P160)),ISNUMBER(SEARCH("&gt; 4",'Model output'!P160)),ISNUMBER(SEARCH("4 or more",'Model output'!P160))),"&gt;4",""))),""))</f>
        <v/>
      </c>
      <c r="V161" t="str">
        <f>IF(S161="negative","",IF(OR(ISNUMBER(SEARCH("Focal",'Model output'!P160)),'Classification result'!U161&lt;4,ISNUMBER(SEARCH("Focal",'Classification result'!U161)),ISNUMBER(SEARCH("&lt;4",'Classification result'!U161)),ISNUMBER(SEARCH("&lt; 4",'Classification result'!U161))),"minimal", IF(OR(ISNUMBER(SEARCH("Extensive",'Model output'!P160)),ISNUMBER(SEARCH("Extensive",'Classification result'!U161)),ISNUMBER(SEARCH("&gt;4",'Classification result'!U161)),ISNUMBER(SEARCH("&gt; 4",'Classification result'!U161)),ISNUMBER(SEARCH("4 or more",'Classification result'!U161))),"extensive","")))</f>
        <v/>
      </c>
      <c r="W161" t="str">
        <f>IF(OR('Model output'!R160="",ISNUMBER(SEARCH("Not identified", 'Model output'!R160)),ISNUMBER(SEARCH("Absent",'Model output'!R160)),ISNUMBER(SEARCH("No",'Model output'!R160)),ISNUMBER(SEARCH("Negative",'Model output'!R160)),ISNUMBER(SEARCH("None seen",'Model output'!R160)),ISNUMBER(SEARCH("Free",'Model output'!R160)),ISNUMBER(SEARCH("Cannot be assessed",'Model output'!R160))),"negative","positive")</f>
        <v>positive</v>
      </c>
      <c r="X161" s="15" t="str">
        <f>IF('Model output'!S160="","",'Model output'!S160)</f>
        <v/>
      </c>
      <c r="Y161" t="str">
        <f>IF(OR('Model output'!S160="",ISNUMBER(SEARCH("Absent",'Model output'!S160)),ISNUMBER(SEARCH("Not identified",'Model output'!S160)),AND(ISNUMBER(SEARCH("No",'Model output'!S160)),NOT(ISNUMBER(SEARCH("carcinoma",'Model output'!S160)))),ISNUMBER(SEARCH("no extension",'Model output'!S160)),ISNUMBER(SEARCH("negative",'Model output'!S160))),"negative",IF(Z161="positive","gETE", "positive"))</f>
        <v>negative</v>
      </c>
      <c r="Z161" t="str">
        <f>IF(OR('Model output'!S160="",ISNUMBER(SEARCH("Absent",'Model output'!S160)),ISNUMBER(SEARCH("Not identified",'Model output'!S160)),ISNUMBER(SEARCH("No",'Model output'!S160)),ISNUMBER(SEARCH("Minimal",'Model output'!S160)),ISNUMBER(SEARCH("negative",'Model output'!S160))),"negative",IF(OR(ISNUMBER(SEARCH("extensive",X161)),ISNUMBER(SEARCH("skeletal muscle",X161)),ISNUMBER(SEARCH("larynx",X161)),ISNUMBER(SEARCH("trachea",X161)),ISNUMBER(SEARCH("esophagus",X161)),ISNUMBER(SEARCH("recurrent laryngeal nerve",X161))),"positive","negative"))</f>
        <v>negative</v>
      </c>
      <c r="AA161" t="str">
        <f>IF('Model output'!T160="","",IF('Model output'!T160="Not mentioned", "No", "Yes"))</f>
        <v>Yes</v>
      </c>
      <c r="AB161" t="str">
        <f>IF(AA161&lt;&gt;"Yes","",IF(OR('Model output'!U160="",ISNUMBER(SEARCH("Not identified",'Model output'!U160))),"",'Model output'!U160))</f>
        <v/>
      </c>
      <c r="AC161" s="9" t="str">
        <f>IF(OR('Model output'!V160="", AND(ISERROR(SEARCH("Positive",'Model output'!V160)), ISNUMBER(SEARCH("Negative",'Model output'!V160))), ISNUMBER(SEARCH("Uninvolved",'Model output'!V160)), ISNUMBER(SEARCH("Free",'Model output'!V160)), ISNUMBER(SEARCH("1 mm",'Model output'!V160)), ISNUMBER(SEARCH("1.0 mm",'Model output'!V160)), ISNUMBER(SEARCH("0.01 cm",'Model output'!V160)), ISNUMBER(SEARCH("0.1 CM",'Model output'!V160)), ISNUMBER(SEARCH("less than 0.2 mm",'Model output'!V160)), ISNUMBER(SEARCH("less than 0.5 mm",'Model output'!V160)), ISNUMBER(SEARCH("very close",'Model output'!V160)), ISNUMBER(SEARCH("not involved",'Model output'!V160)), ISNUMBER(SEARCH("no involvement",'Model output'!V160)), ISNUMBER(SEARCH("abut",'Model output'!V160)), AND(ISNUMBER(SEARCH("No",'Model output'!V160)),NOT(ISNUMBER(SEARCH("noted",'Model output'!V160))),NOT(ISNUMBER(SEARCH("carcinoma",'Model output'!V160))))), "negative", "positive")</f>
        <v>negative</v>
      </c>
      <c r="AE161" s="30" t="str" cm="1">
        <f t="array" aca="1" ref="AE161" ca="1">IF(OR(AC161="positive",Z161="positive",AND(OR(ISNUMBER(SEARCH("Follicular carcinoma",N161)),ISNUMBER(SEARCH("Follicular thyroid carcinoma",N161))),V161="extensive"),AND(AND(ISNUMBER(J161),J161&gt;0),AND(ISNUMBER(M161),M161&gt;3)),OR(H161="positive",AH161=1)),"high",IF(OR(ISNUMBER(SEARCH("lateral",G161,1)),ISNUMBER(SEARCH("positive",Y161,1)),ISNUMBER(SEARCH("tall",O161,1)),ISNUMBER(SEARCH("hobnail",O161,1)),ISNUMBER(SEARCH("cribriform",O161,1)),ISNUMBER(SEARCH("diffuse",O161,1)),ISNUMBER(SEARCH("columnar",O161,1)),ISNUMBER(SEARCH("solid",O161,1)),ISNUMBER(SEARCH("tall",N161,1)),ISNUMBER(SEARCH("hobnail",N161,1)),ISNUMBER(SEARCH("cribriform",N161,1)),ISNUMBER(SEARCH("diffuse",N161,1)),ISNUMBER(SEARCH("columnar",N161,1)),ISNUMBER(SEARCH("solid",N161,1)),AND(ISNUMBER(SEARCH("papillary",N161,1)),S161="positive"),AND(ISNUMBER(J161),J161&gt;=5,M161=""),AND(AND(ISNUMBER(J161),J161&gt;=5),AND(ISNUMBER(M161),M161&gt;=1)),AND(ISNUMBER(SERACH("papillary",N161)),OR(Y161="positive",Z161="positive"), ISNUMBER(SEARCH("BRAF",AB161)))),"intermediate","low"))</f>
        <v>intermediate</v>
      </c>
      <c r="AF161" s="31" t="str">
        <f t="shared" si="34"/>
        <v>1b</v>
      </c>
      <c r="AG161" s="31" t="str">
        <f t="shared" si="35"/>
        <v>0</v>
      </c>
      <c r="AH161" s="31" t="str">
        <f t="shared" si="37"/>
        <v>0</v>
      </c>
      <c r="AI161" s="36" t="str">
        <f t="shared" si="38"/>
        <v>I</v>
      </c>
      <c r="AJ161" s="30" t="s">
        <v>816</v>
      </c>
      <c r="AK161" s="37" t="s">
        <v>926</v>
      </c>
      <c r="AL161" s="37" t="s">
        <v>927</v>
      </c>
      <c r="AM161" s="37" t="s">
        <v>930</v>
      </c>
      <c r="AN161" s="31" t="s">
        <v>79</v>
      </c>
      <c r="AO161" s="30">
        <f t="shared" ca="1" si="40"/>
        <v>1</v>
      </c>
      <c r="AP161" s="37">
        <f t="shared" si="41"/>
        <v>1</v>
      </c>
      <c r="AQ161" s="37">
        <f t="shared" si="42"/>
        <v>1</v>
      </c>
      <c r="AR161" s="37">
        <f t="shared" si="43"/>
        <v>1</v>
      </c>
      <c r="AS161" s="36">
        <f t="shared" si="39"/>
        <v>1</v>
      </c>
    </row>
    <row r="162" spans="1:45">
      <c r="A162" t="str">
        <f>'Model output'!A161</f>
        <v>TCGA-EM-A22N</v>
      </c>
      <c r="B162" s="43">
        <v>68</v>
      </c>
      <c r="C162" s="1" t="str">
        <f>IF(OR(ISNUMBER(SEARCH("0",'Model output'!D161)), ISNUMBER(SEARCH("1",'Model output'!D161)), ISNUMBER(SEARCH("1a",'Model output'!D161)), ISNUMBER(SEARCH("1b",'Model output'!D161)), ISNUMBER(SEARCH("2",'Model output'!D161)), ISNUMBER(SEARCH("3",'Model output'!D161)), ISNUMBER(SEARCH("4a",'Model output'!D161)), ISNUMBER(SEARCH("4b",'Model output'!D161))), IF(ISNUMBER(SEARCH("pT",'Model output'!D161)),IF(OR(ISNUMBER(SEARCH("a",'Model output'!D161)),ISNUMBER(SEARCH("b",'Model output'!D161))),MID(SUBSTITUTE('Model output'!D161," ",""),SEARCH("pT",'Model output'!D161)+2,2),MID(SUBSTITUTE('Model output'!D161," ",""),SEARCH("pT",'Model output'!D161)+2,1)),IF(ISNUMBER(SEARCH("T",'Model output'!D161)),IF(OR(ISNUMBER(SEARCH("a",'Model output'!D161)),ISNUMBER(SEARCH("b",'Model output'!D161))),MID(SUBSTITUTE('Model output'!D161," ",""),SEARCH("T",'Model output'!D161)+1,2),MID(SUBSTITUTE('Model output'!D161," ",""),SEARCH("T",'Model output'!D161)+1,1)),SUBSTITUTE('Model output'!D161," ",""))),"")</f>
        <v>1b</v>
      </c>
      <c r="D162" s="1" t="str">
        <f>IF(ISNUMBER(SEARCH("lymph node",'Model output'!E161)),"1", IF(AND('Model output'!E161&lt;&gt;"",ISNUMBER('Model output'!E161),'Model output'!E161&gt;0),"1",IF(OR(ISNUMBER(SEARCH("0",'Model output'!E161)), ISNUMBER(SEARCH("1",'Model output'!E161)), ISNUMBER(SEARCH("1a",'Model output'!E161)), ISNUMBER(SEARCH("1b",'Model output'!E161)), ISNUMBER(SEARCH("X",'Model output'!E161))), IF(ISNUMBER(SEARCH("pN",'Model output'!E161)),IF(OR(ISNUMBER(SEARCH("a",'Model output'!E161)),ISNUMBER(SEARCH("b",'Model output'!E161))),MID(SUBSTITUTE('Model output'!E161," ",""),SEARCH("pN",'Model output'!E161)+2,2),MID(SUBSTITUTE('Model output'!E161," ",""),SEARCH("pN",'Model output'!E161)+2,1)),IF(ISNUMBER(SEARCH("N",'Model output'!E161)),IF(OR(ISNUMBER(SEARCH("a",'Model output'!E161)),ISNUMBER(SEARCH("b",'Model output'!E161))),MID(SUBSTITUTE('Model output'!E161," ",""),SEARCH("N",'Model output'!E161)+1,2),MID(SUBSTITUTE('Model output'!E161," ",""),SEARCH("N",'Model output'!E161)+1,1)),SUBSTITUTE('Model output'!E161," ",""))),"")))</f>
        <v>0</v>
      </c>
      <c r="E162" s="1" t="str">
        <f>IF(OR(ISNUMBER(SEARCH("Not applicable",'Model output'!F161)), ISNUMBER(SEARCH("N/A",'Model output'!F161))),"0",IF(OR(ISNUMBER(SEARCH("0",'Model output'!F161)), ISNUMBER(SEARCH("1",'Model output'!F161)), ISNUMBER(SEARCH("X",'Model output'!F161))), IF(ISNUMBER(SEARCH("pM",'Model output'!F161)),MID(SUBSTITUTE('Model output'!F161," ",""),SEARCH("pM",'Model output'!F161)+2,1),IF(ISNUMBER(SEARCH("M",'Model output'!F161)),MID(SUBSTITUTE('Model output'!F161," ",""),SEARCH("M",'Model output'!F161)+1,1),SUBSTITUTE('Model output'!F161," ",""))),""))</f>
        <v/>
      </c>
      <c r="F162" t="str">
        <f t="shared" si="32"/>
        <v>negative</v>
      </c>
      <c r="G162" t="str">
        <f>IF(OR('Model output'!G161="",AND(ISNUMBER('Model output'!J161),'Model output'!J161&lt;1)),"",IF(OR(ISNUMBER(SEARCH("lateral",'Model output'!G161)),ISNUMBER(SEARCH("cervical",'Model output'!G161)),ISNUMBER(SEARCH("jugular",'Model output'!G161)),ISNUMBER(SEARCH("left neck",'Model output'!G161)),ISNUMBER(SEARCH("left anterior neck",'Model output'!G161)),ISNUMBER(SEARCH("left posterior neck",'Model output'!G161)),ISNUMBER(SEARCH("right neck",'Model output'!G161)),ISNUMBER(SEARCH("right anterior neck",'Model output'!G161)),ISNUMBER(SEARCH("right posterior neck",'Model output'!G161)),AND(ISNUMBER(SEARCH("level",'Model output'!G161)),OR(,ISNUMBER(SEARCH("II",'Model output'!G161)),ISNUMBER(SEARCH("two",'Model output'!G161)),ISNUMBER(SEARCH("2",'Model output'!G161)),ISNUMBER(SEARCH("III",'Model output'!G161)),ISNUMBER(SEARCH("three",'Model output'!G161)),ISNUMBER(SEARCH("3",'Model output'!G161)),ISNUMBER(SEARCH("IV",'Model output'!G161)),ISNUMBER(SEARCH("four",'Model output'!G161)),ISNUMBER(SEARCH("4",'Model output'!G161)),AND(ISNUMBER(SEARCH("V ",'Model output'!G161)),NOT(ISNUMBER(SEARCH("VI",'Model output'!G161)))),ISNUMBER(SEARCH("five",'Model output'!G161)),ISNUMBER(SEARCH("5",'Model output'!G161))))), "lateral", "central"))</f>
        <v/>
      </c>
      <c r="H162" t="str">
        <f>IF('Model output'!H161="","negative", IF('Model output'!H161=" ", "negative", IF(ISNUMBER(SEARCH("lymph node",'Model output'!H161)),"negative","positive")))</f>
        <v>negative</v>
      </c>
      <c r="I162">
        <f>IF('Model output'!I161="","",IF(ISNUMBER('Model output'!I161),'Model output'!I161,1))</f>
        <v>2</v>
      </c>
      <c r="J162">
        <f>IF('Model output'!J161="","",IF(AND(ISNUMBER('Model output'!J161),'Model output'!J161&lt;=I162),'Model output'!J161,IF(ISNUMBER(SEARCH("0/",'Model output'!J161)),0,1)))</f>
        <v>0</v>
      </c>
      <c r="K162" t="str" cm="1">
        <f t="array" ref="K162">IF(COUNT(FIND({0,1,2,3,4,5,6,7,8,9},'Model output'!K161))&gt;0,'Model output'!K161,"")</f>
        <v/>
      </c>
      <c r="L162" s="8" t="str">
        <f t="shared" si="36"/>
        <v/>
      </c>
      <c r="M162" t="str" cm="1">
        <f t="array" ref="M162">IF(L162="","",IF(ISNUMBER(SEARCH("cm",L162)),MAX(VALUE(SUBSTITUTE(_xlfn.FILTERXML("&lt;t&gt;&lt;s&gt;"&amp;SUBSTITUTE(L162,",","&lt;/s&gt;&lt;s&gt;")&amp;"&lt;/s&gt;&lt;/t&gt;","//s"),"cm",""))),MAX(VALUE(SUBSTITUTE(_xlfn.FILTERXML("&lt;t&gt;&lt;s&gt;"&amp;SUBSTITUTE(L162,",","&lt;/s&gt;&lt;s&gt;")&amp;"&lt;/s&gt;&lt;/t&gt;","//s"),"mm","")))/10))</f>
        <v/>
      </c>
      <c r="N162" t="str">
        <f>IF('Model output'!L161="","",'Model output'!L161)</f>
        <v>Papillary carcinoma</v>
      </c>
      <c r="O162" t="str">
        <f>IF('Model output'!M161="","",'Model output'!M161)</f>
        <v>follicular variant, oncocytic or oxyphilic variant</v>
      </c>
      <c r="P162" t="str">
        <f>IF('Model output'!N161="","",'Model output'!N161)</f>
        <v>2.0cm</v>
      </c>
      <c r="Q162" t="str">
        <f t="shared" si="33"/>
        <v>2.0cm</v>
      </c>
      <c r="R162" cm="1">
        <f t="array" ref="R162">IF(Q162="","",IF(ISNUMBER(SEARCH("cm",Q162)),MAX(VALUE(SUBSTITUTE(_xlfn.FILTERXML("&lt;t&gt;&lt;s&gt;"&amp;SUBSTITUTE(Q162,",","&lt;/s&gt;&lt;s&gt;")&amp;"&lt;/s&gt;&lt;/t&gt;","//s"),"cm",""))),IF(ISNUMBER(SEARCH("mm",Q162)), MAX(VALUE(SUBSTITUTE(_xlfn.FILTERXML("&lt;t&gt;&lt;s&gt;"&amp;SUBSTITUTE(Q162,",","&lt;/s&gt;&lt;s&gt;")&amp;"&lt;/s&gt;&lt;/t&gt;","//s"),"mm","")))/10, MAX(VALUE(_xlfn.FILTERXML("&lt;t&gt;&lt;s&gt;"&amp;SUBSTITUTE(Q162,",","&lt;/s&gt;&lt;s&gt;")&amp;"&lt;/s&gt;&lt;/t&gt;","//s"))))))</f>
        <v>2</v>
      </c>
      <c r="S162" t="str">
        <f>IF(OR('Model output'!P161="",ISNUMBER(SEARCH("Not identified", 'Model output'!P161)),ISNUMBER(SEARCH("Absent",'Model output'!P161)),AND(ISNUMBER(SEARCH("No",'Model output'!P161)),NOT(ISNUMBER(SEARCH("diagnostic",'Model output'!P161)))),ISNUMBER(SEARCH("Negative",'Model output'!P161))),"negative","positive")</f>
        <v>negative</v>
      </c>
      <c r="T162">
        <f>IF('Model output'!O161="","",'Model output'!O161)</f>
        <v>2</v>
      </c>
      <c r="U162" t="str">
        <f>IF('Model output'!Q161&lt;&gt;"",'Model output'!Q161,IF('Classification result'!S162="positive",IF(ISNUMBER(SEARCH("single",'Model output'!P161)),1,IF(OR(ISNUMBER(SEARCH("&lt;4",'Model output'!P161)),ISNUMBER(SEARCH("&lt; 4",'Model output'!P161)),ISNUMBER(SEARCH("less than 4",'Model output'!P161))),"&lt;4",IF(OR(ISNUMBER(SEARCH("&gt;4",'Model output'!P161)),ISNUMBER(SEARCH("&gt; 4",'Model output'!P161)),ISNUMBER(SEARCH("4 or more",'Model output'!P161))),"&gt;4",""))),""))</f>
        <v/>
      </c>
      <c r="V162" t="str">
        <f>IF(S162="negative","",IF(OR(ISNUMBER(SEARCH("Focal",'Model output'!P161)),'Classification result'!U162&lt;4,ISNUMBER(SEARCH("Focal",'Classification result'!U162)),ISNUMBER(SEARCH("&lt;4",'Classification result'!U162)),ISNUMBER(SEARCH("&lt; 4",'Classification result'!U162))),"minimal", IF(OR(ISNUMBER(SEARCH("Extensive",'Model output'!P161)),ISNUMBER(SEARCH("Extensive",'Classification result'!U162)),ISNUMBER(SEARCH("&gt;4",'Classification result'!U162)),ISNUMBER(SEARCH("&gt; 4",'Classification result'!U162)),ISNUMBER(SEARCH("4 or more",'Classification result'!U162))),"extensive","")))</f>
        <v/>
      </c>
      <c r="W162" t="str">
        <f>IF(OR('Model output'!R161="",ISNUMBER(SEARCH("Not identified", 'Model output'!R161)),ISNUMBER(SEARCH("Absent",'Model output'!R161)),ISNUMBER(SEARCH("No",'Model output'!R161)),ISNUMBER(SEARCH("Negative",'Model output'!R161)),ISNUMBER(SEARCH("None seen",'Model output'!R161)),ISNUMBER(SEARCH("Free",'Model output'!R161)),ISNUMBER(SEARCH("Cannot be assessed",'Model output'!R161))),"negative","positive")</f>
        <v>positive</v>
      </c>
      <c r="X162" s="15" t="str">
        <f>IF('Model output'!S161="","",'Model output'!S161)</f>
        <v>Not identified</v>
      </c>
      <c r="Y162" t="str">
        <f>IF(OR('Model output'!S161="",ISNUMBER(SEARCH("Absent",'Model output'!S161)),ISNUMBER(SEARCH("Not identified",'Model output'!S161)),AND(ISNUMBER(SEARCH("No",'Model output'!S161)),NOT(ISNUMBER(SEARCH("carcinoma",'Model output'!S161)))),ISNUMBER(SEARCH("no extension",'Model output'!S161)),ISNUMBER(SEARCH("negative",'Model output'!S161))),"negative",IF(Z162="positive","gETE", "positive"))</f>
        <v>negative</v>
      </c>
      <c r="Z162" t="str">
        <f>IF(OR('Model output'!S161="",ISNUMBER(SEARCH("Absent",'Model output'!S161)),ISNUMBER(SEARCH("Not identified",'Model output'!S161)),ISNUMBER(SEARCH("No",'Model output'!S161)),ISNUMBER(SEARCH("Minimal",'Model output'!S161)),ISNUMBER(SEARCH("negative",'Model output'!S161))),"negative",IF(OR(ISNUMBER(SEARCH("extensive",X162)),ISNUMBER(SEARCH("skeletal muscle",X162)),ISNUMBER(SEARCH("larynx",X162)),ISNUMBER(SEARCH("trachea",X162)),ISNUMBER(SEARCH("esophagus",X162)),ISNUMBER(SEARCH("recurrent laryngeal nerve",X162))),"positive","negative"))</f>
        <v>negative</v>
      </c>
      <c r="AA162" t="str">
        <f>IF('Model output'!T161="","",IF('Model output'!T161="Not mentioned", "No", "Yes"))</f>
        <v/>
      </c>
      <c r="AB162" t="str">
        <f>IF(AA162&lt;&gt;"Yes","",IF(OR('Model output'!U161="",ISNUMBER(SEARCH("Not identified",'Model output'!U161))),"",'Model output'!U161))</f>
        <v/>
      </c>
      <c r="AC162" s="9" t="str">
        <f>IF(OR('Model output'!V161="", AND(ISERROR(SEARCH("Positive",'Model output'!V161)), ISNUMBER(SEARCH("Negative",'Model output'!V161))), ISNUMBER(SEARCH("Uninvolved",'Model output'!V161)), ISNUMBER(SEARCH("Free",'Model output'!V161)), ISNUMBER(SEARCH("1 mm",'Model output'!V161)), ISNUMBER(SEARCH("1.0 mm",'Model output'!V161)), ISNUMBER(SEARCH("0.01 cm",'Model output'!V161)), ISNUMBER(SEARCH("0.1 CM",'Model output'!V161)), ISNUMBER(SEARCH("less than 0.2 mm",'Model output'!V161)), ISNUMBER(SEARCH("less than 0.5 mm",'Model output'!V161)), ISNUMBER(SEARCH("very close",'Model output'!V161)), ISNUMBER(SEARCH("not involved",'Model output'!V161)), ISNUMBER(SEARCH("no involvement",'Model output'!V161)), ISNUMBER(SEARCH("abut",'Model output'!V161)), AND(ISNUMBER(SEARCH("No",'Model output'!V161)),NOT(ISNUMBER(SEARCH("noted",'Model output'!V161))),NOT(ISNUMBER(SEARCH("carcinoma",'Model output'!V161))))), "negative", "positive")</f>
        <v>negative</v>
      </c>
      <c r="AE162" s="30" t="str" cm="1">
        <f t="array" aca="1" ref="AE162" ca="1">IF(OR(AC162="positive",Z162="positive",AND(OR(ISNUMBER(SEARCH("Follicular carcinoma",N162)),ISNUMBER(SEARCH("Follicular thyroid carcinoma",N162))),V162="extensive"),AND(AND(ISNUMBER(J162),J162&gt;0),AND(ISNUMBER(M162),M162&gt;3)),OR(H162="positive",AH162=1)),"high",IF(OR(ISNUMBER(SEARCH("lateral",G162,1)),ISNUMBER(SEARCH("positive",Y162,1)),ISNUMBER(SEARCH("tall",O162,1)),ISNUMBER(SEARCH("hobnail",O162,1)),ISNUMBER(SEARCH("cribriform",O162,1)),ISNUMBER(SEARCH("diffuse",O162,1)),ISNUMBER(SEARCH("columnar",O162,1)),ISNUMBER(SEARCH("solid",O162,1)),ISNUMBER(SEARCH("tall",N162,1)),ISNUMBER(SEARCH("hobnail",N162,1)),ISNUMBER(SEARCH("cribriform",N162,1)),ISNUMBER(SEARCH("diffuse",N162,1)),ISNUMBER(SEARCH("columnar",N162,1)),ISNUMBER(SEARCH("solid",N162,1)),AND(ISNUMBER(SEARCH("papillary",N162,1)),S162="positive"),AND(ISNUMBER(J162),J162&gt;=5,M162=""),AND(AND(ISNUMBER(J162),J162&gt;=5),AND(ISNUMBER(M162),M162&gt;=1)),AND(ISNUMBER(SERACH("papillary",N162)),OR(Y162="positive",Z162="positive"), ISNUMBER(SEARCH("BRAF",AB162)))),"intermediate","low"))</f>
        <v>low</v>
      </c>
      <c r="AF162" s="31" t="str">
        <f t="shared" si="34"/>
        <v>1b</v>
      </c>
      <c r="AG162" s="31" t="str">
        <f t="shared" si="35"/>
        <v>0</v>
      </c>
      <c r="AH162" s="31" t="str">
        <f t="shared" si="37"/>
        <v>0</v>
      </c>
      <c r="AI162" s="36" t="str">
        <f t="shared" si="38"/>
        <v>I</v>
      </c>
      <c r="AJ162" s="30" t="s">
        <v>815</v>
      </c>
      <c r="AK162" s="37" t="s">
        <v>926</v>
      </c>
      <c r="AL162" s="37" t="s">
        <v>927</v>
      </c>
      <c r="AM162" s="37" t="s">
        <v>930</v>
      </c>
      <c r="AN162" s="31" t="s">
        <v>79</v>
      </c>
      <c r="AO162" s="30">
        <f t="shared" ca="1" si="40"/>
        <v>1</v>
      </c>
      <c r="AP162" s="37">
        <f t="shared" si="41"/>
        <v>1</v>
      </c>
      <c r="AQ162" s="37">
        <f t="shared" si="42"/>
        <v>1</v>
      </c>
      <c r="AR162" s="37">
        <f t="shared" si="43"/>
        <v>1</v>
      </c>
      <c r="AS162" s="36">
        <f t="shared" si="39"/>
        <v>1</v>
      </c>
    </row>
    <row r="163" spans="1:45">
      <c r="A163" t="str">
        <f>'Model output'!A162</f>
        <v>TCGA-EM-A22O</v>
      </c>
      <c r="B163" s="43">
        <v>75</v>
      </c>
      <c r="C163" s="1" t="str">
        <f>IF(OR(ISNUMBER(SEARCH("0",'Model output'!D162)), ISNUMBER(SEARCH("1",'Model output'!D162)), ISNUMBER(SEARCH("1a",'Model output'!D162)), ISNUMBER(SEARCH("1b",'Model output'!D162)), ISNUMBER(SEARCH("2",'Model output'!D162)), ISNUMBER(SEARCH("3",'Model output'!D162)), ISNUMBER(SEARCH("4a",'Model output'!D162)), ISNUMBER(SEARCH("4b",'Model output'!D162))), IF(ISNUMBER(SEARCH("pT",'Model output'!D162)),IF(OR(ISNUMBER(SEARCH("a",'Model output'!D162)),ISNUMBER(SEARCH("b",'Model output'!D162))),MID(SUBSTITUTE('Model output'!D162," ",""),SEARCH("pT",'Model output'!D162)+2,2),MID(SUBSTITUTE('Model output'!D162," ",""),SEARCH("pT",'Model output'!D162)+2,1)),IF(ISNUMBER(SEARCH("T",'Model output'!D162)),IF(OR(ISNUMBER(SEARCH("a",'Model output'!D162)),ISNUMBER(SEARCH("b",'Model output'!D162))),MID(SUBSTITUTE('Model output'!D162," ",""),SEARCH("T",'Model output'!D162)+1,2),MID(SUBSTITUTE('Model output'!D162," ",""),SEARCH("T",'Model output'!D162)+1,1)),SUBSTITUTE('Model output'!D162," ",""))),"")</f>
        <v>4a</v>
      </c>
      <c r="D163" s="1" t="str">
        <f>IF(ISNUMBER(SEARCH("lymph node",'Model output'!E162)),"1", IF(AND('Model output'!E162&lt;&gt;"",ISNUMBER('Model output'!E162),'Model output'!E162&gt;0),"1",IF(OR(ISNUMBER(SEARCH("0",'Model output'!E162)), ISNUMBER(SEARCH("1",'Model output'!E162)), ISNUMBER(SEARCH("1a",'Model output'!E162)), ISNUMBER(SEARCH("1b",'Model output'!E162)), ISNUMBER(SEARCH("X",'Model output'!E162))), IF(ISNUMBER(SEARCH("pN",'Model output'!E162)),IF(OR(ISNUMBER(SEARCH("a",'Model output'!E162)),ISNUMBER(SEARCH("b",'Model output'!E162))),MID(SUBSTITUTE('Model output'!E162," ",""),SEARCH("pN",'Model output'!E162)+2,2),MID(SUBSTITUTE('Model output'!E162," ",""),SEARCH("pN",'Model output'!E162)+2,1)),IF(ISNUMBER(SEARCH("N",'Model output'!E162)),IF(OR(ISNUMBER(SEARCH("a",'Model output'!E162)),ISNUMBER(SEARCH("b",'Model output'!E162))),MID(SUBSTITUTE('Model output'!E162," ",""),SEARCH("N",'Model output'!E162)+1,2),MID(SUBSTITUTE('Model output'!E162," ",""),SEARCH("N",'Model output'!E162)+1,1)),SUBSTITUTE('Model output'!E162," ",""))),"")))</f>
        <v>1a</v>
      </c>
      <c r="E163" s="1" t="str">
        <f>IF(OR(ISNUMBER(SEARCH("Not applicable",'Model output'!F162)), ISNUMBER(SEARCH("N/A",'Model output'!F162))),"0",IF(OR(ISNUMBER(SEARCH("0",'Model output'!F162)), ISNUMBER(SEARCH("1",'Model output'!F162)), ISNUMBER(SEARCH("X",'Model output'!F162))), IF(ISNUMBER(SEARCH("pM",'Model output'!F162)),MID(SUBSTITUTE('Model output'!F162," ",""),SEARCH("pM",'Model output'!F162)+2,1),IF(ISNUMBER(SEARCH("M",'Model output'!F162)),MID(SUBSTITUTE('Model output'!F162," ",""),SEARCH("M",'Model output'!F162)+1,1),SUBSTITUTE('Model output'!F162," ",""))),""))</f>
        <v/>
      </c>
      <c r="F163" t="str">
        <f t="shared" si="32"/>
        <v>positive</v>
      </c>
      <c r="G163" t="str">
        <f>IF(OR('Model output'!G162="",AND(ISNUMBER('Model output'!J162),'Model output'!J162&lt;1)),"",IF(OR(ISNUMBER(SEARCH("lateral",'Model output'!G162)),ISNUMBER(SEARCH("cervical",'Model output'!G162)),ISNUMBER(SEARCH("jugular",'Model output'!G162)),ISNUMBER(SEARCH("left neck",'Model output'!G162)),ISNUMBER(SEARCH("left anterior neck",'Model output'!G162)),ISNUMBER(SEARCH("left posterior neck",'Model output'!G162)),ISNUMBER(SEARCH("right neck",'Model output'!G162)),ISNUMBER(SEARCH("right anterior neck",'Model output'!G162)),ISNUMBER(SEARCH("right posterior neck",'Model output'!G162)),AND(ISNUMBER(SEARCH("level",'Model output'!G162)),OR(,ISNUMBER(SEARCH("II",'Model output'!G162)),ISNUMBER(SEARCH("two",'Model output'!G162)),ISNUMBER(SEARCH("2",'Model output'!G162)),ISNUMBER(SEARCH("III",'Model output'!G162)),ISNUMBER(SEARCH("three",'Model output'!G162)),ISNUMBER(SEARCH("3",'Model output'!G162)),ISNUMBER(SEARCH("IV",'Model output'!G162)),ISNUMBER(SEARCH("four",'Model output'!G162)),ISNUMBER(SEARCH("4",'Model output'!G162)),AND(ISNUMBER(SEARCH("V ",'Model output'!G162)),NOT(ISNUMBER(SEARCH("VI",'Model output'!G162)))),ISNUMBER(SEARCH("five",'Model output'!G162)),ISNUMBER(SEARCH("5",'Model output'!G162))))), "lateral", "central"))</f>
        <v>central</v>
      </c>
      <c r="H163" t="str">
        <f>IF('Model output'!H162="","negative", IF('Model output'!H162=" ", "negative", IF(ISNUMBER(SEARCH("lymph node",'Model output'!H162)),"negative","positive")))</f>
        <v>negative</v>
      </c>
      <c r="I163">
        <f>IF('Model output'!I162="","",IF(ISNUMBER('Model output'!I162),'Model output'!I162,1))</f>
        <v>1</v>
      </c>
      <c r="J163">
        <f>IF('Model output'!J162="","",IF(AND(ISNUMBER('Model output'!J162),'Model output'!J162&lt;=I163),'Model output'!J162,IF(ISNUMBER(SEARCH("0/",'Model output'!J162)),0,1)))</f>
        <v>1</v>
      </c>
      <c r="K163" t="str" cm="1">
        <f t="array" ref="K163">IF(COUNT(FIND({0,1,2,3,4,5,6,7,8,9},'Model output'!K162))&gt;0,'Model output'!K162,"")</f>
        <v/>
      </c>
      <c r="L163" s="8" t="str">
        <f t="shared" si="36"/>
        <v/>
      </c>
      <c r="M163" t="str" cm="1">
        <f t="array" ref="M163">IF(L163="","",IF(ISNUMBER(SEARCH("cm",L163)),MAX(VALUE(SUBSTITUTE(_xlfn.FILTERXML("&lt;t&gt;&lt;s&gt;"&amp;SUBSTITUTE(L163,",","&lt;/s&gt;&lt;s&gt;")&amp;"&lt;/s&gt;&lt;/t&gt;","//s"),"cm",""))),MAX(VALUE(SUBSTITUTE(_xlfn.FILTERXML("&lt;t&gt;&lt;s&gt;"&amp;SUBSTITUTE(L163,",","&lt;/s&gt;&lt;s&gt;")&amp;"&lt;/s&gt;&lt;/t&gt;","//s"),"mm","")))/10))</f>
        <v/>
      </c>
      <c r="N163" t="str">
        <f>IF('Model output'!L162="","",'Model output'!L162)</f>
        <v>Papillary carcinoma</v>
      </c>
      <c r="O163" t="str">
        <f>IF('Model output'!M162="","",'Model output'!M162)</f>
        <v>classical (usual)</v>
      </c>
      <c r="P163" t="str">
        <f>IF('Model output'!N162="","",'Model output'!N162)</f>
        <v>6.6cm</v>
      </c>
      <c r="Q163" t="str">
        <f t="shared" si="33"/>
        <v>6.6cm</v>
      </c>
      <c r="R163" cm="1">
        <f t="array" ref="R163">IF(Q163="","",IF(ISNUMBER(SEARCH("cm",Q163)),MAX(VALUE(SUBSTITUTE(_xlfn.FILTERXML("&lt;t&gt;&lt;s&gt;"&amp;SUBSTITUTE(Q163,",","&lt;/s&gt;&lt;s&gt;")&amp;"&lt;/s&gt;&lt;/t&gt;","//s"),"cm",""))),IF(ISNUMBER(SEARCH("mm",Q163)), MAX(VALUE(SUBSTITUTE(_xlfn.FILTERXML("&lt;t&gt;&lt;s&gt;"&amp;SUBSTITUTE(Q163,",","&lt;/s&gt;&lt;s&gt;")&amp;"&lt;/s&gt;&lt;/t&gt;","//s"),"mm","")))/10, MAX(VALUE(_xlfn.FILTERXML("&lt;t&gt;&lt;s&gt;"&amp;SUBSTITUTE(Q163,",","&lt;/s&gt;&lt;s&gt;")&amp;"&lt;/s&gt;&lt;/t&gt;","//s"))))))</f>
        <v>6.6</v>
      </c>
      <c r="S163" t="str">
        <f>IF(OR('Model output'!P162="",ISNUMBER(SEARCH("Not identified", 'Model output'!P162)),ISNUMBER(SEARCH("Absent",'Model output'!P162)),AND(ISNUMBER(SEARCH("No",'Model output'!P162)),NOT(ISNUMBER(SEARCH("diagnostic",'Model output'!P162)))),ISNUMBER(SEARCH("Negative",'Model output'!P162))),"negative","positive")</f>
        <v>positive</v>
      </c>
      <c r="T163">
        <f>IF('Model output'!O162="","",'Model output'!O162)</f>
        <v>2</v>
      </c>
      <c r="U163" t="str">
        <f>IF('Model output'!Q162&lt;&gt;"",'Model output'!Q162,IF('Classification result'!S163="positive",IF(ISNUMBER(SEARCH("single",'Model output'!P162)),1,IF(OR(ISNUMBER(SEARCH("&lt;4",'Model output'!P162)),ISNUMBER(SEARCH("&lt; 4",'Model output'!P162)),ISNUMBER(SEARCH("less than 4",'Model output'!P162))),"&lt;4",IF(OR(ISNUMBER(SEARCH("&gt;4",'Model output'!P162)),ISNUMBER(SEARCH("&gt; 4",'Model output'!P162)),ISNUMBER(SEARCH("4 or more",'Model output'!P162))),"&gt;4",""))),""))</f>
        <v>&lt;4</v>
      </c>
      <c r="V163" t="str">
        <f>IF(S163="negative","",IF(OR(ISNUMBER(SEARCH("Focal",'Model output'!P162)),'Classification result'!U163&lt;4,ISNUMBER(SEARCH("Focal",'Classification result'!U163)),ISNUMBER(SEARCH("&lt;4",'Classification result'!U163)),ISNUMBER(SEARCH("&lt; 4",'Classification result'!U163))),"minimal", IF(OR(ISNUMBER(SEARCH("Extensive",'Model output'!P162)),ISNUMBER(SEARCH("Extensive",'Classification result'!U163)),ISNUMBER(SEARCH("&gt;4",'Classification result'!U163)),ISNUMBER(SEARCH("&gt; 4",'Classification result'!U163)),ISNUMBER(SEARCH("4 or more",'Classification result'!U163))),"extensive","")))</f>
        <v>minimal</v>
      </c>
      <c r="W163" t="str">
        <f>IF(OR('Model output'!R162="",ISNUMBER(SEARCH("Not identified", 'Model output'!R162)),ISNUMBER(SEARCH("Absent",'Model output'!R162)),ISNUMBER(SEARCH("No",'Model output'!R162)),ISNUMBER(SEARCH("Negative",'Model output'!R162)),ISNUMBER(SEARCH("None seen",'Model output'!R162)),ISNUMBER(SEARCH("Free",'Model output'!R162)),ISNUMBER(SEARCH("Cannot be assessed",'Model output'!R162))),"negative","positive")</f>
        <v>positive</v>
      </c>
      <c r="X163" s="15" t="str">
        <f>IF('Model output'!S162="","",'Model output'!S162)</f>
        <v>Present, extensive</v>
      </c>
      <c r="Y163" t="str">
        <f>IF(OR('Model output'!S162="",ISNUMBER(SEARCH("Absent",'Model output'!S162)),ISNUMBER(SEARCH("Not identified",'Model output'!S162)),AND(ISNUMBER(SEARCH("No",'Model output'!S162)),NOT(ISNUMBER(SEARCH("carcinoma",'Model output'!S162)))),ISNUMBER(SEARCH("no extension",'Model output'!S162)),ISNUMBER(SEARCH("negative",'Model output'!S162))),"negative",IF(Z163="positive","gETE", "positive"))</f>
        <v>gETE</v>
      </c>
      <c r="Z163" t="str">
        <f>IF(OR('Model output'!S162="",ISNUMBER(SEARCH("Absent",'Model output'!S162)),ISNUMBER(SEARCH("Not identified",'Model output'!S162)),ISNUMBER(SEARCH("No",'Model output'!S162)),ISNUMBER(SEARCH("Minimal",'Model output'!S162)),ISNUMBER(SEARCH("negative",'Model output'!S162))),"negative",IF(OR(ISNUMBER(SEARCH("extensive",X163)),ISNUMBER(SEARCH("skeletal muscle",X163)),ISNUMBER(SEARCH("larynx",X163)),ISNUMBER(SEARCH("trachea",X163)),ISNUMBER(SEARCH("esophagus",X163)),ISNUMBER(SEARCH("recurrent laryngeal nerve",X163))),"positive","negative"))</f>
        <v>positive</v>
      </c>
      <c r="AA163" t="str">
        <f>IF('Model output'!T162="","",IF('Model output'!T162="Not mentioned", "No", "Yes"))</f>
        <v/>
      </c>
      <c r="AB163" t="str">
        <f>IF(AA163&lt;&gt;"Yes","",IF(OR('Model output'!U162="",ISNUMBER(SEARCH("Not identified",'Model output'!U162))),"",'Model output'!U162))</f>
        <v/>
      </c>
      <c r="AC163" s="9" t="str">
        <f>IF(OR('Model output'!V162="", AND(ISERROR(SEARCH("Positive",'Model output'!V162)), ISNUMBER(SEARCH("Negative",'Model output'!V162))), ISNUMBER(SEARCH("Uninvolved",'Model output'!V162)), ISNUMBER(SEARCH("Free",'Model output'!V162)), ISNUMBER(SEARCH("1 mm",'Model output'!V162)), ISNUMBER(SEARCH("1.0 mm",'Model output'!V162)), ISNUMBER(SEARCH("0.01 cm",'Model output'!V162)), ISNUMBER(SEARCH("0.1 CM",'Model output'!V162)), ISNUMBER(SEARCH("less than 0.2 mm",'Model output'!V162)), ISNUMBER(SEARCH("less than 0.5 mm",'Model output'!V162)), ISNUMBER(SEARCH("very close",'Model output'!V162)), ISNUMBER(SEARCH("not involved",'Model output'!V162)), ISNUMBER(SEARCH("no involvement",'Model output'!V162)), ISNUMBER(SEARCH("abut",'Model output'!V162)), AND(ISNUMBER(SEARCH("No",'Model output'!V162)),NOT(ISNUMBER(SEARCH("noted",'Model output'!V162))),NOT(ISNUMBER(SEARCH("carcinoma",'Model output'!V162))))), "negative", "positive")</f>
        <v>positive</v>
      </c>
      <c r="AE163" s="30" t="str" cm="1">
        <f t="array" ref="AE163">IF(OR(AC163="positive",Z163="positive",AND(OR(ISNUMBER(SEARCH("Follicular carcinoma",N163)),ISNUMBER(SEARCH("Follicular thyroid carcinoma",N163))),V163="extensive"),AND(AND(ISNUMBER(J163),J163&gt;0),AND(ISNUMBER(M163),M163&gt;3)),OR(H163="positive",AH163=1)),"high",IF(OR(ISNUMBER(SEARCH("lateral",G163,1)),ISNUMBER(SEARCH("positive",Y163,1)),ISNUMBER(SEARCH("tall",O163,1)),ISNUMBER(SEARCH("hobnail",O163,1)),ISNUMBER(SEARCH("cribriform",O163,1)),ISNUMBER(SEARCH("diffuse",O163,1)),ISNUMBER(SEARCH("columnar",O163,1)),ISNUMBER(SEARCH("solid",O163,1)),ISNUMBER(SEARCH("tall",N163,1)),ISNUMBER(SEARCH("hobnail",N163,1)),ISNUMBER(SEARCH("cribriform",N163,1)),ISNUMBER(SEARCH("diffuse",N163,1)),ISNUMBER(SEARCH("columnar",N163,1)),ISNUMBER(SEARCH("solid",N163,1)),AND(ISNUMBER(SEARCH("papillary",N163,1)),S163="positive"),AND(ISNUMBER(J163),J163&gt;=5,M163=""),AND(AND(ISNUMBER(J163),J163&gt;=5),AND(ISNUMBER(M163),M163&gt;=1)),AND(ISNUMBER(SERACH("papillary",N163)),OR(Y163="positive",Z163="positive"), ISNUMBER(SEARCH("BRAF",AB163)))),"intermediate","low"))</f>
        <v>high</v>
      </c>
      <c r="AF163" s="31" t="str">
        <f t="shared" si="34"/>
        <v>3b</v>
      </c>
      <c r="AG163" s="31" t="str">
        <f t="shared" si="35"/>
        <v>1a</v>
      </c>
      <c r="AH163" s="31" t="str">
        <f t="shared" si="37"/>
        <v>0</v>
      </c>
      <c r="AI163" s="36" t="str">
        <f t="shared" si="38"/>
        <v>II</v>
      </c>
      <c r="AJ163" s="30" t="s">
        <v>814</v>
      </c>
      <c r="AK163" s="37" t="s">
        <v>933</v>
      </c>
      <c r="AL163" s="37" t="s">
        <v>931</v>
      </c>
      <c r="AM163" s="37" t="s">
        <v>930</v>
      </c>
      <c r="AN163" s="31" t="s">
        <v>934</v>
      </c>
      <c r="AO163" s="30">
        <f t="shared" si="40"/>
        <v>1</v>
      </c>
      <c r="AP163" s="37">
        <f t="shared" si="41"/>
        <v>0</v>
      </c>
      <c r="AQ163" s="37">
        <f t="shared" si="42"/>
        <v>1</v>
      </c>
      <c r="AR163" s="37">
        <f t="shared" si="43"/>
        <v>1</v>
      </c>
      <c r="AS163" s="36">
        <f t="shared" si="39"/>
        <v>0</v>
      </c>
    </row>
    <row r="164" spans="1:45">
      <c r="A164" t="str">
        <f>'Model output'!A163</f>
        <v>TCGA-EM-A22P</v>
      </c>
      <c r="B164" s="43">
        <v>64</v>
      </c>
      <c r="C164" s="1" t="str">
        <f>IF(OR(ISNUMBER(SEARCH("0",'Model output'!D163)), ISNUMBER(SEARCH("1",'Model output'!D163)), ISNUMBER(SEARCH("1a",'Model output'!D163)), ISNUMBER(SEARCH("1b",'Model output'!D163)), ISNUMBER(SEARCH("2",'Model output'!D163)), ISNUMBER(SEARCH("3",'Model output'!D163)), ISNUMBER(SEARCH("4a",'Model output'!D163)), ISNUMBER(SEARCH("4b",'Model output'!D163))), IF(ISNUMBER(SEARCH("pT",'Model output'!D163)),IF(OR(ISNUMBER(SEARCH("a",'Model output'!D163)),ISNUMBER(SEARCH("b",'Model output'!D163))),MID(SUBSTITUTE('Model output'!D163," ",""),SEARCH("pT",'Model output'!D163)+2,2),MID(SUBSTITUTE('Model output'!D163," ",""),SEARCH("pT",'Model output'!D163)+2,1)),IF(ISNUMBER(SEARCH("T",'Model output'!D163)),IF(OR(ISNUMBER(SEARCH("a",'Model output'!D163)),ISNUMBER(SEARCH("b",'Model output'!D163))),MID(SUBSTITUTE('Model output'!D163," ",""),SEARCH("T",'Model output'!D163)+1,2),MID(SUBSTITUTE('Model output'!D163," ",""),SEARCH("T",'Model output'!D163)+1,1)),SUBSTITUTE('Model output'!D163," ",""))),"")</f>
        <v>1b</v>
      </c>
      <c r="D164" s="1" t="str">
        <f>IF(ISNUMBER(SEARCH("lymph node",'Model output'!E163)),"1", IF(AND('Model output'!E163&lt;&gt;"",ISNUMBER('Model output'!E163),'Model output'!E163&gt;0),"1",IF(OR(ISNUMBER(SEARCH("0",'Model output'!E163)), ISNUMBER(SEARCH("1",'Model output'!E163)), ISNUMBER(SEARCH("1a",'Model output'!E163)), ISNUMBER(SEARCH("1b",'Model output'!E163)), ISNUMBER(SEARCH("X",'Model output'!E163))), IF(ISNUMBER(SEARCH("pN",'Model output'!E163)),IF(OR(ISNUMBER(SEARCH("a",'Model output'!E163)),ISNUMBER(SEARCH("b",'Model output'!E163))),MID(SUBSTITUTE('Model output'!E163," ",""),SEARCH("pN",'Model output'!E163)+2,2),MID(SUBSTITUTE('Model output'!E163," ",""),SEARCH("pN",'Model output'!E163)+2,1)),IF(ISNUMBER(SEARCH("N",'Model output'!E163)),IF(OR(ISNUMBER(SEARCH("a",'Model output'!E163)),ISNUMBER(SEARCH("b",'Model output'!E163))),MID(SUBSTITUTE('Model output'!E163," ",""),SEARCH("N",'Model output'!E163)+1,2),MID(SUBSTITUTE('Model output'!E163," ",""),SEARCH("N",'Model output'!E163)+1,1)),SUBSTITUTE('Model output'!E163," ",""))),"")))</f>
        <v>1b</v>
      </c>
      <c r="E164" s="1" t="str">
        <f>IF(OR(ISNUMBER(SEARCH("Not applicable",'Model output'!F163)), ISNUMBER(SEARCH("N/A",'Model output'!F163))),"0",IF(OR(ISNUMBER(SEARCH("0",'Model output'!F163)), ISNUMBER(SEARCH("1",'Model output'!F163)), ISNUMBER(SEARCH("X",'Model output'!F163))), IF(ISNUMBER(SEARCH("pM",'Model output'!F163)),MID(SUBSTITUTE('Model output'!F163," ",""),SEARCH("pM",'Model output'!F163)+2,1),IF(ISNUMBER(SEARCH("M",'Model output'!F163)),MID(SUBSTITUTE('Model output'!F163," ",""),SEARCH("M",'Model output'!F163)+1,1),SUBSTITUTE('Model output'!F163," ",""))),""))</f>
        <v/>
      </c>
      <c r="F164" t="str">
        <f t="shared" si="32"/>
        <v>positive</v>
      </c>
      <c r="G164" t="str">
        <f>IF(OR('Model output'!G163="",AND(ISNUMBER('Model output'!J163),'Model output'!J163&lt;1)),"",IF(OR(ISNUMBER(SEARCH("lateral",'Model output'!G163)),ISNUMBER(SEARCH("cervical",'Model output'!G163)),ISNUMBER(SEARCH("jugular",'Model output'!G163)),ISNUMBER(SEARCH("left neck",'Model output'!G163)),ISNUMBER(SEARCH("left anterior neck",'Model output'!G163)),ISNUMBER(SEARCH("left posterior neck",'Model output'!G163)),ISNUMBER(SEARCH("right neck",'Model output'!G163)),ISNUMBER(SEARCH("right anterior neck",'Model output'!G163)),ISNUMBER(SEARCH("right posterior neck",'Model output'!G163)),AND(ISNUMBER(SEARCH("level",'Model output'!G163)),OR(,ISNUMBER(SEARCH("II",'Model output'!G163)),ISNUMBER(SEARCH("two",'Model output'!G163)),ISNUMBER(SEARCH("2",'Model output'!G163)),ISNUMBER(SEARCH("III",'Model output'!G163)),ISNUMBER(SEARCH("three",'Model output'!G163)),ISNUMBER(SEARCH("3",'Model output'!G163)),ISNUMBER(SEARCH("IV",'Model output'!G163)),ISNUMBER(SEARCH("four",'Model output'!G163)),ISNUMBER(SEARCH("4",'Model output'!G163)),AND(ISNUMBER(SEARCH("V ",'Model output'!G163)),NOT(ISNUMBER(SEARCH("VI",'Model output'!G163)))),ISNUMBER(SEARCH("five",'Model output'!G163)),ISNUMBER(SEARCH("5",'Model output'!G163))))), "lateral", "central"))</f>
        <v>lateral</v>
      </c>
      <c r="H164" t="str">
        <f>IF('Model output'!H163="","negative", IF('Model output'!H163=" ", "negative", IF(ISNUMBER(SEARCH("lymph node",'Model output'!H163)),"negative","positive")))</f>
        <v>negative</v>
      </c>
      <c r="I164">
        <f>IF('Model output'!I163="","",IF(ISNUMBER('Model output'!I163),'Model output'!I163,1))</f>
        <v>28</v>
      </c>
      <c r="J164">
        <f>IF('Model output'!J163="","",IF(AND(ISNUMBER('Model output'!J163),'Model output'!J163&lt;=I164),'Model output'!J163,IF(ISNUMBER(SEARCH("0/",'Model output'!J163)),0,1)))</f>
        <v>14</v>
      </c>
      <c r="K164" t="str" cm="1">
        <f t="array" ref="K164">IF(COUNT(FIND({0,1,2,3,4,5,6,7,8,9},'Model output'!K163))&gt;0,'Model output'!K163,"")</f>
        <v>3.0 cm</v>
      </c>
      <c r="L164" s="8" t="str">
        <f t="shared" si="36"/>
        <v>3.0cm</v>
      </c>
      <c r="M164" cm="1">
        <f t="array" ref="M164">IF(L164="","",IF(ISNUMBER(SEARCH("cm",L164)),MAX(VALUE(SUBSTITUTE(_xlfn.FILTERXML("&lt;t&gt;&lt;s&gt;"&amp;SUBSTITUTE(L164,",","&lt;/s&gt;&lt;s&gt;")&amp;"&lt;/s&gt;&lt;/t&gt;","//s"),"cm",""))),MAX(VALUE(SUBSTITUTE(_xlfn.FILTERXML("&lt;t&gt;&lt;s&gt;"&amp;SUBSTITUTE(L164,",","&lt;/s&gt;&lt;s&gt;")&amp;"&lt;/s&gt;&lt;/t&gt;","//s"),"mm","")))/10))</f>
        <v>3</v>
      </c>
      <c r="N164" t="str">
        <f>IF('Model output'!L163="","",'Model output'!L163)</f>
        <v>Papillary carcinoma</v>
      </c>
      <c r="O164" t="str">
        <f>IF('Model output'!M163="","",'Model output'!M163)</f>
        <v>classical (usual)</v>
      </c>
      <c r="P164" t="str">
        <f>IF('Model output'!N163="","",'Model output'!N163)</f>
        <v>1.2cm</v>
      </c>
      <c r="Q164" t="str">
        <f t="shared" si="33"/>
        <v>1.2cm</v>
      </c>
      <c r="R164" cm="1">
        <f t="array" ref="R164">IF(Q164="","",IF(ISNUMBER(SEARCH("cm",Q164)),MAX(VALUE(SUBSTITUTE(_xlfn.FILTERXML("&lt;t&gt;&lt;s&gt;"&amp;SUBSTITUTE(Q164,",","&lt;/s&gt;&lt;s&gt;")&amp;"&lt;/s&gt;&lt;/t&gt;","//s"),"cm",""))),IF(ISNUMBER(SEARCH("mm",Q164)), MAX(VALUE(SUBSTITUTE(_xlfn.FILTERXML("&lt;t&gt;&lt;s&gt;"&amp;SUBSTITUTE(Q164,",","&lt;/s&gt;&lt;s&gt;")&amp;"&lt;/s&gt;&lt;/t&gt;","//s"),"mm","")))/10, MAX(VALUE(_xlfn.FILTERXML("&lt;t&gt;&lt;s&gt;"&amp;SUBSTITUTE(Q164,",","&lt;/s&gt;&lt;s&gt;")&amp;"&lt;/s&gt;&lt;/t&gt;","//s"))))))</f>
        <v>1.2</v>
      </c>
      <c r="S164" t="str">
        <f>IF(OR('Model output'!P163="",ISNUMBER(SEARCH("Not identified", 'Model output'!P163)),ISNUMBER(SEARCH("Absent",'Model output'!P163)),AND(ISNUMBER(SEARCH("No",'Model output'!P163)),NOT(ISNUMBER(SEARCH("diagnostic",'Model output'!P163)))),ISNUMBER(SEARCH("Negative",'Model output'!P163))),"negative","positive")</f>
        <v>negative</v>
      </c>
      <c r="T164">
        <f>IF('Model output'!O163="","",'Model output'!O163)</f>
        <v>2</v>
      </c>
      <c r="U164" t="str">
        <f>IF('Model output'!Q163&lt;&gt;"",'Model output'!Q163,IF('Classification result'!S164="positive",IF(ISNUMBER(SEARCH("single",'Model output'!P163)),1,IF(OR(ISNUMBER(SEARCH("&lt;4",'Model output'!P163)),ISNUMBER(SEARCH("&lt; 4",'Model output'!P163)),ISNUMBER(SEARCH("less than 4",'Model output'!P163))),"&lt;4",IF(OR(ISNUMBER(SEARCH("&gt;4",'Model output'!P163)),ISNUMBER(SEARCH("&gt; 4",'Model output'!P163)),ISNUMBER(SEARCH("4 or more",'Model output'!P163))),"&gt;4",""))),""))</f>
        <v/>
      </c>
      <c r="V164" t="str">
        <f>IF(S164="negative","",IF(OR(ISNUMBER(SEARCH("Focal",'Model output'!P163)),'Classification result'!U164&lt;4,ISNUMBER(SEARCH("Focal",'Classification result'!U164)),ISNUMBER(SEARCH("&lt;4",'Classification result'!U164)),ISNUMBER(SEARCH("&lt; 4",'Classification result'!U164))),"minimal", IF(OR(ISNUMBER(SEARCH("Extensive",'Model output'!P163)),ISNUMBER(SEARCH("Extensive",'Classification result'!U164)),ISNUMBER(SEARCH("&gt;4",'Classification result'!U164)),ISNUMBER(SEARCH("&gt; 4",'Classification result'!U164)),ISNUMBER(SEARCH("4 or more",'Classification result'!U164))),"extensive","")))</f>
        <v/>
      </c>
      <c r="W164" t="str">
        <f>IF(OR('Model output'!R163="",ISNUMBER(SEARCH("Not identified", 'Model output'!R163)),ISNUMBER(SEARCH("Absent",'Model output'!R163)),ISNUMBER(SEARCH("No",'Model output'!R163)),ISNUMBER(SEARCH("Negative",'Model output'!R163)),ISNUMBER(SEARCH("None seen",'Model output'!R163)),ISNUMBER(SEARCH("Free",'Model output'!R163)),ISNUMBER(SEARCH("Cannot be assessed",'Model output'!R163))),"negative","positive")</f>
        <v>positive</v>
      </c>
      <c r="X164" s="15" t="str">
        <f>IF('Model output'!S163="","",'Model output'!S163)</f>
        <v>Cannot be assessed</v>
      </c>
      <c r="Y164" t="str">
        <f>IF(OR('Model output'!S163="",ISNUMBER(SEARCH("Absent",'Model output'!S163)),ISNUMBER(SEARCH("Not identified",'Model output'!S163)),AND(ISNUMBER(SEARCH("No",'Model output'!S163)),NOT(ISNUMBER(SEARCH("carcinoma",'Model output'!S163)))),ISNUMBER(SEARCH("no extension",'Model output'!S163)),ISNUMBER(SEARCH("negative",'Model output'!S163))),"negative",IF(Z164="positive","gETE", "positive"))</f>
        <v>negative</v>
      </c>
      <c r="Z164" t="str">
        <f>IF(OR('Model output'!S163="",ISNUMBER(SEARCH("Absent",'Model output'!S163)),ISNUMBER(SEARCH("Not identified",'Model output'!S163)),ISNUMBER(SEARCH("No",'Model output'!S163)),ISNUMBER(SEARCH("Minimal",'Model output'!S163)),ISNUMBER(SEARCH("negative",'Model output'!S163))),"negative",IF(OR(ISNUMBER(SEARCH("extensive",X164)),ISNUMBER(SEARCH("skeletal muscle",X164)),ISNUMBER(SEARCH("larynx",X164)),ISNUMBER(SEARCH("trachea",X164)),ISNUMBER(SEARCH("esophagus",X164)),ISNUMBER(SEARCH("recurrent laryngeal nerve",X164))),"positive","negative"))</f>
        <v>negative</v>
      </c>
      <c r="AA164" t="str">
        <f>IF('Model output'!T163="","",IF('Model output'!T163="Not mentioned", "No", "Yes"))</f>
        <v/>
      </c>
      <c r="AB164" t="str">
        <f>IF(AA164&lt;&gt;"Yes","",IF(OR('Model output'!U163="",ISNUMBER(SEARCH("Not identified",'Model output'!U163))),"",'Model output'!U163))</f>
        <v/>
      </c>
      <c r="AC164" s="9" t="str">
        <f>IF(OR('Model output'!V163="", AND(ISERROR(SEARCH("Positive",'Model output'!V163)), ISNUMBER(SEARCH("Negative",'Model output'!V163))), ISNUMBER(SEARCH("Uninvolved",'Model output'!V163)), ISNUMBER(SEARCH("Free",'Model output'!V163)), ISNUMBER(SEARCH("1 mm",'Model output'!V163)), ISNUMBER(SEARCH("1.0 mm",'Model output'!V163)), ISNUMBER(SEARCH("0.01 cm",'Model output'!V163)), ISNUMBER(SEARCH("0.1 CM",'Model output'!V163)), ISNUMBER(SEARCH("less than 0.2 mm",'Model output'!V163)), ISNUMBER(SEARCH("less than 0.5 mm",'Model output'!V163)), ISNUMBER(SEARCH("very close",'Model output'!V163)), ISNUMBER(SEARCH("not involved",'Model output'!V163)), ISNUMBER(SEARCH("no involvement",'Model output'!V163)), ISNUMBER(SEARCH("abut",'Model output'!V163)), AND(ISNUMBER(SEARCH("No",'Model output'!V163)),NOT(ISNUMBER(SEARCH("noted",'Model output'!V163))),NOT(ISNUMBER(SEARCH("carcinoma",'Model output'!V163))))), "negative", "positive")</f>
        <v>positive</v>
      </c>
      <c r="AE164" s="30" t="str" cm="1">
        <f t="array" ref="AE164">IF(OR(AC164="positive",Z164="positive",AND(OR(ISNUMBER(SEARCH("Follicular carcinoma",N164)),ISNUMBER(SEARCH("Follicular thyroid carcinoma",N164))),V164="extensive"),AND(AND(ISNUMBER(J164),J164&gt;0),AND(ISNUMBER(M164),M164&gt;3)),OR(H164="positive",AH164=1)),"high",IF(OR(ISNUMBER(SEARCH("lateral",G164,1)),ISNUMBER(SEARCH("positive",Y164,1)),ISNUMBER(SEARCH("tall",O164,1)),ISNUMBER(SEARCH("hobnail",O164,1)),ISNUMBER(SEARCH("cribriform",O164,1)),ISNUMBER(SEARCH("diffuse",O164,1)),ISNUMBER(SEARCH("columnar",O164,1)),ISNUMBER(SEARCH("solid",O164,1)),ISNUMBER(SEARCH("tall",N164,1)),ISNUMBER(SEARCH("hobnail",N164,1)),ISNUMBER(SEARCH("cribriform",N164,1)),ISNUMBER(SEARCH("diffuse",N164,1)),ISNUMBER(SEARCH("columnar",N164,1)),ISNUMBER(SEARCH("solid",N164,1)),AND(ISNUMBER(SEARCH("papillary",N164,1)),S164="positive"),AND(ISNUMBER(J164),J164&gt;=5,M164=""),AND(AND(ISNUMBER(J164),J164&gt;=5),AND(ISNUMBER(M164),M164&gt;=1)),AND(ISNUMBER(SERACH("papillary",N164)),OR(Y164="positive",Z164="positive"), ISNUMBER(SEARCH("BRAF",AB164)))),"intermediate","low"))</f>
        <v>high</v>
      </c>
      <c r="AF164" s="31" t="str">
        <f t="shared" si="34"/>
        <v>1b</v>
      </c>
      <c r="AG164" s="31" t="str">
        <f t="shared" si="35"/>
        <v>1b</v>
      </c>
      <c r="AH164" s="31" t="str">
        <f t="shared" si="37"/>
        <v>0</v>
      </c>
      <c r="AI164" s="36" t="str">
        <f t="shared" si="38"/>
        <v>II</v>
      </c>
      <c r="AJ164" s="30" t="s">
        <v>814</v>
      </c>
      <c r="AK164" s="37" t="s">
        <v>926</v>
      </c>
      <c r="AL164" s="37" t="s">
        <v>926</v>
      </c>
      <c r="AM164" s="37" t="s">
        <v>930</v>
      </c>
      <c r="AN164" s="31" t="s">
        <v>928</v>
      </c>
      <c r="AO164" s="30">
        <f t="shared" ref="AO164:AO191" si="44">IF(AE164=AJ164,1,0)</f>
        <v>1</v>
      </c>
      <c r="AP164" s="37">
        <f t="shared" ref="AP164:AP191" si="45">IF(AF164=AK164, 1, IF(AND(AF164="x", AK164="0"), 1, IF(AND(AF164="0", AK164="x"), 1, 0)))</f>
        <v>1</v>
      </c>
      <c r="AQ164" s="37">
        <f t="shared" ref="AQ164:AQ191" si="46">IF(AG164=AL164, 1, IF(AND(AG164="x", AL164="0"), 1, IF(AND(AG164="0", AL164="x"), 1, 0)))</f>
        <v>1</v>
      </c>
      <c r="AR164" s="37">
        <f t="shared" ref="AR164:AR191" si="47">IF(AH164=AM164, 1, IF(AND(AH164="x", AM164="0"), 1, IF(AND(AH164="0", AM164="x"), 1, 0)))</f>
        <v>1</v>
      </c>
      <c r="AS164" s="36">
        <f t="shared" si="39"/>
        <v>1</v>
      </c>
    </row>
    <row r="165" spans="1:45">
      <c r="A165" t="str">
        <f>'Model output'!A164</f>
        <v>TCGA-EM-A22Q</v>
      </c>
      <c r="B165" s="43">
        <v>36</v>
      </c>
      <c r="C165" s="1" t="str">
        <f>IF(OR(ISNUMBER(SEARCH("0",'Model output'!D164)), ISNUMBER(SEARCH("1",'Model output'!D164)), ISNUMBER(SEARCH("1a",'Model output'!D164)), ISNUMBER(SEARCH("1b",'Model output'!D164)), ISNUMBER(SEARCH("2",'Model output'!D164)), ISNUMBER(SEARCH("3",'Model output'!D164)), ISNUMBER(SEARCH("4a",'Model output'!D164)), ISNUMBER(SEARCH("4b",'Model output'!D164))), IF(ISNUMBER(SEARCH("pT",'Model output'!D164)),IF(OR(ISNUMBER(SEARCH("a",'Model output'!D164)),ISNUMBER(SEARCH("b",'Model output'!D164))),MID(SUBSTITUTE('Model output'!D164," ",""),SEARCH("pT",'Model output'!D164)+2,2),MID(SUBSTITUTE('Model output'!D164," ",""),SEARCH("pT",'Model output'!D164)+2,1)),IF(ISNUMBER(SEARCH("T",'Model output'!D164)),IF(OR(ISNUMBER(SEARCH("a",'Model output'!D164)),ISNUMBER(SEARCH("b",'Model output'!D164))),MID(SUBSTITUTE('Model output'!D164," ",""),SEARCH("T",'Model output'!D164)+1,2),MID(SUBSTITUTE('Model output'!D164," ",""),SEARCH("T",'Model output'!D164)+1,1)),SUBSTITUTE('Model output'!D164," ",""))),"")</f>
        <v>3</v>
      </c>
      <c r="D165" s="1" t="str">
        <f>IF(ISNUMBER(SEARCH("lymph node",'Model output'!E164)),"1", IF(AND('Model output'!E164&lt;&gt;"",ISNUMBER('Model output'!E164),'Model output'!E164&gt;0),"1",IF(OR(ISNUMBER(SEARCH("0",'Model output'!E164)), ISNUMBER(SEARCH("1",'Model output'!E164)), ISNUMBER(SEARCH("1a",'Model output'!E164)), ISNUMBER(SEARCH("1b",'Model output'!E164)), ISNUMBER(SEARCH("X",'Model output'!E164))), IF(ISNUMBER(SEARCH("pN",'Model output'!E164)),IF(OR(ISNUMBER(SEARCH("a",'Model output'!E164)),ISNUMBER(SEARCH("b",'Model output'!E164))),MID(SUBSTITUTE('Model output'!E164," ",""),SEARCH("pN",'Model output'!E164)+2,2),MID(SUBSTITUTE('Model output'!E164," ",""),SEARCH("pN",'Model output'!E164)+2,1)),IF(ISNUMBER(SEARCH("N",'Model output'!E164)),IF(OR(ISNUMBER(SEARCH("a",'Model output'!E164)),ISNUMBER(SEARCH("b",'Model output'!E164))),MID(SUBSTITUTE('Model output'!E164," ",""),SEARCH("N",'Model output'!E164)+1,2),MID(SUBSTITUTE('Model output'!E164," ",""),SEARCH("N",'Model output'!E164)+1,1)),SUBSTITUTE('Model output'!E164," ",""))),"")))</f>
        <v>0</v>
      </c>
      <c r="E165" s="1" t="str">
        <f>IF(OR(ISNUMBER(SEARCH("Not applicable",'Model output'!F164)), ISNUMBER(SEARCH("N/A",'Model output'!F164))),"0",IF(OR(ISNUMBER(SEARCH("0",'Model output'!F164)), ISNUMBER(SEARCH("1",'Model output'!F164)), ISNUMBER(SEARCH("X",'Model output'!F164))), IF(ISNUMBER(SEARCH("pM",'Model output'!F164)),MID(SUBSTITUTE('Model output'!F164," ",""),SEARCH("pM",'Model output'!F164)+2,1),IF(ISNUMBER(SEARCH("M",'Model output'!F164)),MID(SUBSTITUTE('Model output'!F164," ",""),SEARCH("M",'Model output'!F164)+1,1),SUBSTITUTE('Model output'!F164," ",""))),""))</f>
        <v/>
      </c>
      <c r="F165" t="str">
        <f t="shared" si="32"/>
        <v>negative</v>
      </c>
      <c r="G165" t="str">
        <f>IF(OR('Model output'!G164="",AND(ISNUMBER('Model output'!J164),'Model output'!J164&lt;1)),"",IF(OR(ISNUMBER(SEARCH("lateral",'Model output'!G164)),ISNUMBER(SEARCH("cervical",'Model output'!G164)),ISNUMBER(SEARCH("jugular",'Model output'!G164)),ISNUMBER(SEARCH("left neck",'Model output'!G164)),ISNUMBER(SEARCH("left anterior neck",'Model output'!G164)),ISNUMBER(SEARCH("left posterior neck",'Model output'!G164)),ISNUMBER(SEARCH("right neck",'Model output'!G164)),ISNUMBER(SEARCH("right anterior neck",'Model output'!G164)),ISNUMBER(SEARCH("right posterior neck",'Model output'!G164)),AND(ISNUMBER(SEARCH("level",'Model output'!G164)),OR(,ISNUMBER(SEARCH("II",'Model output'!G164)),ISNUMBER(SEARCH("two",'Model output'!G164)),ISNUMBER(SEARCH("2",'Model output'!G164)),ISNUMBER(SEARCH("III",'Model output'!G164)),ISNUMBER(SEARCH("three",'Model output'!G164)),ISNUMBER(SEARCH("3",'Model output'!G164)),ISNUMBER(SEARCH("IV",'Model output'!G164)),ISNUMBER(SEARCH("four",'Model output'!G164)),ISNUMBER(SEARCH("4",'Model output'!G164)),AND(ISNUMBER(SEARCH("V ",'Model output'!G164)),NOT(ISNUMBER(SEARCH("VI",'Model output'!G164)))),ISNUMBER(SEARCH("five",'Model output'!G164)),ISNUMBER(SEARCH("5",'Model output'!G164))))), "lateral", "central"))</f>
        <v/>
      </c>
      <c r="H165" t="str">
        <f>IF('Model output'!H164="","negative", IF('Model output'!H164=" ", "negative", IF(ISNUMBER(SEARCH("lymph node",'Model output'!H164)),"negative","positive")))</f>
        <v>negative</v>
      </c>
      <c r="I165">
        <f>IF('Model output'!I164="","",IF(ISNUMBER('Model output'!I164),'Model output'!I164,1))</f>
        <v>9</v>
      </c>
      <c r="J165">
        <f>IF('Model output'!J164="","",IF(AND(ISNUMBER('Model output'!J164),'Model output'!J164&lt;=I165),'Model output'!J164,IF(ISNUMBER(SEARCH("0/",'Model output'!J164)),0,1)))</f>
        <v>0</v>
      </c>
      <c r="K165" t="str" cm="1">
        <f t="array" ref="K165">IF(COUNT(FIND({0,1,2,3,4,5,6,7,8,9},'Model output'!K164))&gt;0,'Model output'!K164,"")</f>
        <v/>
      </c>
      <c r="L165" s="8" t="str">
        <f t="shared" si="36"/>
        <v/>
      </c>
      <c r="M165" t="str" cm="1">
        <f t="array" ref="M165">IF(L165="","",IF(ISNUMBER(SEARCH("cm",L165)),MAX(VALUE(SUBSTITUTE(_xlfn.FILTERXML("&lt;t&gt;&lt;s&gt;"&amp;SUBSTITUTE(L165,",","&lt;/s&gt;&lt;s&gt;")&amp;"&lt;/s&gt;&lt;/t&gt;","//s"),"cm",""))),MAX(VALUE(SUBSTITUTE(_xlfn.FILTERXML("&lt;t&gt;&lt;s&gt;"&amp;SUBSTITUTE(L165,",","&lt;/s&gt;&lt;s&gt;")&amp;"&lt;/s&gt;&lt;/t&gt;","//s"),"mm","")))/10))</f>
        <v/>
      </c>
      <c r="N165" t="str">
        <f>IF('Model output'!L164="","",'Model output'!L164)</f>
        <v>Papillary carcinoma</v>
      </c>
      <c r="O165" t="str">
        <f>IF('Model output'!M164="","",'Model output'!M164)</f>
        <v>follicular variant</v>
      </c>
      <c r="P165" t="str">
        <f>IF('Model output'!N164="","",'Model output'!N164)</f>
        <v>5.4cm</v>
      </c>
      <c r="Q165" t="str">
        <f t="shared" si="33"/>
        <v>5.4cm</v>
      </c>
      <c r="R165" cm="1">
        <f t="array" ref="R165">IF(Q165="","",IF(ISNUMBER(SEARCH("cm",Q165)),MAX(VALUE(SUBSTITUTE(_xlfn.FILTERXML("&lt;t&gt;&lt;s&gt;"&amp;SUBSTITUTE(Q165,",","&lt;/s&gt;&lt;s&gt;")&amp;"&lt;/s&gt;&lt;/t&gt;","//s"),"cm",""))),IF(ISNUMBER(SEARCH("mm",Q165)), MAX(VALUE(SUBSTITUTE(_xlfn.FILTERXML("&lt;t&gt;&lt;s&gt;"&amp;SUBSTITUTE(Q165,",","&lt;/s&gt;&lt;s&gt;")&amp;"&lt;/s&gt;&lt;/t&gt;","//s"),"mm","")))/10, MAX(VALUE(_xlfn.FILTERXML("&lt;t&gt;&lt;s&gt;"&amp;SUBSTITUTE(Q165,",","&lt;/s&gt;&lt;s&gt;")&amp;"&lt;/s&gt;&lt;/t&gt;","//s"))))))</f>
        <v>5.4</v>
      </c>
      <c r="S165" t="str">
        <f>IF(OR('Model output'!P164="",ISNUMBER(SEARCH("Not identified", 'Model output'!P164)),ISNUMBER(SEARCH("Absent",'Model output'!P164)),AND(ISNUMBER(SEARCH("No",'Model output'!P164)),NOT(ISNUMBER(SEARCH("diagnostic",'Model output'!P164)))),ISNUMBER(SEARCH("Negative",'Model output'!P164))),"negative","positive")</f>
        <v>negative</v>
      </c>
      <c r="T165">
        <f>IF('Model output'!O164="","",'Model output'!O164)</f>
        <v>1</v>
      </c>
      <c r="U165" t="str">
        <f>IF('Model output'!Q164&lt;&gt;"",'Model output'!Q164,IF('Classification result'!S165="positive",IF(ISNUMBER(SEARCH("single",'Model output'!P164)),1,IF(OR(ISNUMBER(SEARCH("&lt;4",'Model output'!P164)),ISNUMBER(SEARCH("&lt; 4",'Model output'!P164)),ISNUMBER(SEARCH("less than 4",'Model output'!P164))),"&lt;4",IF(OR(ISNUMBER(SEARCH("&gt;4",'Model output'!P164)),ISNUMBER(SEARCH("&gt; 4",'Model output'!P164)),ISNUMBER(SEARCH("4 or more",'Model output'!P164))),"&gt;4",""))),""))</f>
        <v/>
      </c>
      <c r="V165" t="str">
        <f>IF(S165="negative","",IF(OR(ISNUMBER(SEARCH("Focal",'Model output'!P164)),'Classification result'!U165&lt;4,ISNUMBER(SEARCH("Focal",'Classification result'!U165)),ISNUMBER(SEARCH("&lt;4",'Classification result'!U165)),ISNUMBER(SEARCH("&lt; 4",'Classification result'!U165))),"minimal", IF(OR(ISNUMBER(SEARCH("Extensive",'Model output'!P164)),ISNUMBER(SEARCH("Extensive",'Classification result'!U165)),ISNUMBER(SEARCH("&gt;4",'Classification result'!U165)),ISNUMBER(SEARCH("&gt; 4",'Classification result'!U165)),ISNUMBER(SEARCH("4 or more",'Classification result'!U165))),"extensive","")))</f>
        <v/>
      </c>
      <c r="W165" t="str">
        <f>IF(OR('Model output'!R164="",ISNUMBER(SEARCH("Not identified", 'Model output'!R164)),ISNUMBER(SEARCH("Absent",'Model output'!R164)),ISNUMBER(SEARCH("No",'Model output'!R164)),ISNUMBER(SEARCH("Negative",'Model output'!R164)),ISNUMBER(SEARCH("None seen",'Model output'!R164)),ISNUMBER(SEARCH("Free",'Model output'!R164)),ISNUMBER(SEARCH("Cannot be assessed",'Model output'!R164))),"negative","positive")</f>
        <v>positive</v>
      </c>
      <c r="X165" s="15" t="str">
        <f>IF('Model output'!S164="","",'Model output'!S164)</f>
        <v>Not identified</v>
      </c>
      <c r="Y165" t="str">
        <f>IF(OR('Model output'!S164="",ISNUMBER(SEARCH("Absent",'Model output'!S164)),ISNUMBER(SEARCH("Not identified",'Model output'!S164)),AND(ISNUMBER(SEARCH("No",'Model output'!S164)),NOT(ISNUMBER(SEARCH("carcinoma",'Model output'!S164)))),ISNUMBER(SEARCH("no extension",'Model output'!S164)),ISNUMBER(SEARCH("negative",'Model output'!S164))),"negative",IF(Z165="positive","gETE", "positive"))</f>
        <v>negative</v>
      </c>
      <c r="Z165" t="str">
        <f>IF(OR('Model output'!S164="",ISNUMBER(SEARCH("Absent",'Model output'!S164)),ISNUMBER(SEARCH("Not identified",'Model output'!S164)),ISNUMBER(SEARCH("No",'Model output'!S164)),ISNUMBER(SEARCH("Minimal",'Model output'!S164)),ISNUMBER(SEARCH("negative",'Model output'!S164))),"negative",IF(OR(ISNUMBER(SEARCH("extensive",X165)),ISNUMBER(SEARCH("skeletal muscle",X165)),ISNUMBER(SEARCH("larynx",X165)),ISNUMBER(SEARCH("trachea",X165)),ISNUMBER(SEARCH("esophagus",X165)),ISNUMBER(SEARCH("recurrent laryngeal nerve",X165))),"positive","negative"))</f>
        <v>negative</v>
      </c>
      <c r="AA165" t="str">
        <f>IF('Model output'!T164="","",IF('Model output'!T164="Not mentioned", "No", "Yes"))</f>
        <v/>
      </c>
      <c r="AB165" t="str">
        <f>IF(AA165&lt;&gt;"Yes","",IF(OR('Model output'!U164="",ISNUMBER(SEARCH("Not identified",'Model output'!U164))),"",'Model output'!U164))</f>
        <v/>
      </c>
      <c r="AC165" s="9" t="str">
        <f>IF(OR('Model output'!V164="", AND(ISERROR(SEARCH("Positive",'Model output'!V164)), ISNUMBER(SEARCH("Negative",'Model output'!V164))), ISNUMBER(SEARCH("Uninvolved",'Model output'!V164)), ISNUMBER(SEARCH("Free",'Model output'!V164)), ISNUMBER(SEARCH("1 mm",'Model output'!V164)), ISNUMBER(SEARCH("1.0 mm",'Model output'!V164)), ISNUMBER(SEARCH("0.01 cm",'Model output'!V164)), ISNUMBER(SEARCH("0.1 CM",'Model output'!V164)), ISNUMBER(SEARCH("less than 0.2 mm",'Model output'!V164)), ISNUMBER(SEARCH("less than 0.5 mm",'Model output'!V164)), ISNUMBER(SEARCH("very close",'Model output'!V164)), ISNUMBER(SEARCH("not involved",'Model output'!V164)), ISNUMBER(SEARCH("no involvement",'Model output'!V164)), ISNUMBER(SEARCH("abut",'Model output'!V164)), AND(ISNUMBER(SEARCH("No",'Model output'!V164)),NOT(ISNUMBER(SEARCH("noted",'Model output'!V164))),NOT(ISNUMBER(SEARCH("carcinoma",'Model output'!V164))))), "negative", "positive")</f>
        <v>negative</v>
      </c>
      <c r="AE165" s="30" t="str" cm="1">
        <f t="array" aca="1" ref="AE165" ca="1">IF(OR(AC165="positive",Z165="positive",AND(OR(ISNUMBER(SEARCH("Follicular carcinoma",N165)),ISNUMBER(SEARCH("Follicular thyroid carcinoma",N165))),V165="extensive"),AND(AND(ISNUMBER(J165),J165&gt;0),AND(ISNUMBER(M165),M165&gt;3)),OR(H165="positive",AH165=1)),"high",IF(OR(ISNUMBER(SEARCH("lateral",G165,1)),ISNUMBER(SEARCH("positive",Y165,1)),ISNUMBER(SEARCH("tall",O165,1)),ISNUMBER(SEARCH("hobnail",O165,1)),ISNUMBER(SEARCH("cribriform",O165,1)),ISNUMBER(SEARCH("diffuse",O165,1)),ISNUMBER(SEARCH("columnar",O165,1)),ISNUMBER(SEARCH("solid",O165,1)),ISNUMBER(SEARCH("tall",N165,1)),ISNUMBER(SEARCH("hobnail",N165,1)),ISNUMBER(SEARCH("cribriform",N165,1)),ISNUMBER(SEARCH("diffuse",N165,1)),ISNUMBER(SEARCH("columnar",N165,1)),ISNUMBER(SEARCH("solid",N165,1)),AND(ISNUMBER(SEARCH("papillary",N165,1)),S165="positive"),AND(ISNUMBER(J165),J165&gt;=5,M165=""),AND(AND(ISNUMBER(J165),J165&gt;=5),AND(ISNUMBER(M165),M165&gt;=1)),AND(ISNUMBER(SERACH("papillary",N165)),OR(Y165="positive",Z165="positive"), ISNUMBER(SEARCH("BRAF",AB165)))),"intermediate","low"))</f>
        <v>low</v>
      </c>
      <c r="AF165" s="31" t="str">
        <f t="shared" si="34"/>
        <v>3a</v>
      </c>
      <c r="AG165" s="31" t="str">
        <f t="shared" si="35"/>
        <v>0</v>
      </c>
      <c r="AH165" s="31" t="str">
        <f t="shared" si="37"/>
        <v>0</v>
      </c>
      <c r="AI165" s="36" t="str">
        <f t="shared" si="38"/>
        <v>I</v>
      </c>
      <c r="AJ165" s="30" t="s">
        <v>815</v>
      </c>
      <c r="AK165" s="37" t="s">
        <v>932</v>
      </c>
      <c r="AL165" s="37" t="s">
        <v>927</v>
      </c>
      <c r="AM165" s="37" t="s">
        <v>930</v>
      </c>
      <c r="AN165" s="31" t="s">
        <v>79</v>
      </c>
      <c r="AO165" s="30">
        <f t="shared" ca="1" si="44"/>
        <v>1</v>
      </c>
      <c r="AP165" s="37">
        <f t="shared" si="45"/>
        <v>1</v>
      </c>
      <c r="AQ165" s="37">
        <f t="shared" si="46"/>
        <v>1</v>
      </c>
      <c r="AR165" s="37">
        <f t="shared" si="47"/>
        <v>1</v>
      </c>
      <c r="AS165" s="36">
        <f t="shared" si="39"/>
        <v>1</v>
      </c>
    </row>
    <row r="166" spans="1:45">
      <c r="A166" t="str">
        <f>'Model output'!A165</f>
        <v>TCGA-EM-A2CJ</v>
      </c>
      <c r="B166" s="43">
        <v>49</v>
      </c>
      <c r="C166" s="1" t="str">
        <f>IF(OR(ISNUMBER(SEARCH("0",'Model output'!D165)), ISNUMBER(SEARCH("1",'Model output'!D165)), ISNUMBER(SEARCH("1a",'Model output'!D165)), ISNUMBER(SEARCH("1b",'Model output'!D165)), ISNUMBER(SEARCH("2",'Model output'!D165)), ISNUMBER(SEARCH("3",'Model output'!D165)), ISNUMBER(SEARCH("4a",'Model output'!D165)), ISNUMBER(SEARCH("4b",'Model output'!D165))), IF(ISNUMBER(SEARCH("pT",'Model output'!D165)),IF(OR(ISNUMBER(SEARCH("a",'Model output'!D165)),ISNUMBER(SEARCH("b",'Model output'!D165))),MID(SUBSTITUTE('Model output'!D165," ",""),SEARCH("pT",'Model output'!D165)+2,2),MID(SUBSTITUTE('Model output'!D165," ",""),SEARCH("pT",'Model output'!D165)+2,1)),IF(ISNUMBER(SEARCH("T",'Model output'!D165)),IF(OR(ISNUMBER(SEARCH("a",'Model output'!D165)),ISNUMBER(SEARCH("b",'Model output'!D165))),MID(SUBSTITUTE('Model output'!D165," ",""),SEARCH("T",'Model output'!D165)+1,2),MID(SUBSTITUTE('Model output'!D165," ",""),SEARCH("T",'Model output'!D165)+1,1)),SUBSTITUTE('Model output'!D165," ",""))),"")</f>
        <v>1b</v>
      </c>
      <c r="D166" s="1" t="str">
        <f>IF(ISNUMBER(SEARCH("lymph node",'Model output'!E165)),"1", IF(AND('Model output'!E165&lt;&gt;"",ISNUMBER('Model output'!E165),'Model output'!E165&gt;0),"1",IF(OR(ISNUMBER(SEARCH("0",'Model output'!E165)), ISNUMBER(SEARCH("1",'Model output'!E165)), ISNUMBER(SEARCH("1a",'Model output'!E165)), ISNUMBER(SEARCH("1b",'Model output'!E165)), ISNUMBER(SEARCH("X",'Model output'!E165))), IF(ISNUMBER(SEARCH("pN",'Model output'!E165)),IF(OR(ISNUMBER(SEARCH("a",'Model output'!E165)),ISNUMBER(SEARCH("b",'Model output'!E165))),MID(SUBSTITUTE('Model output'!E165," ",""),SEARCH("pN",'Model output'!E165)+2,2),MID(SUBSTITUTE('Model output'!E165," ",""),SEARCH("pN",'Model output'!E165)+2,1)),IF(ISNUMBER(SEARCH("N",'Model output'!E165)),IF(OR(ISNUMBER(SEARCH("a",'Model output'!E165)),ISNUMBER(SEARCH("b",'Model output'!E165))),MID(SUBSTITUTE('Model output'!E165," ",""),SEARCH("N",'Model output'!E165)+1,2),MID(SUBSTITUTE('Model output'!E165," ",""),SEARCH("N",'Model output'!E165)+1,1)),SUBSTITUTE('Model output'!E165," ",""))),"")))</f>
        <v>X</v>
      </c>
      <c r="E166" s="1" t="str">
        <f>IF(OR(ISNUMBER(SEARCH("Not applicable",'Model output'!F165)), ISNUMBER(SEARCH("N/A",'Model output'!F165))),"0",IF(OR(ISNUMBER(SEARCH("0",'Model output'!F165)), ISNUMBER(SEARCH("1",'Model output'!F165)), ISNUMBER(SEARCH("X",'Model output'!F165))), IF(ISNUMBER(SEARCH("pM",'Model output'!F165)),MID(SUBSTITUTE('Model output'!F165," ",""),SEARCH("pM",'Model output'!F165)+2,1),IF(ISNUMBER(SEARCH("M",'Model output'!F165)),MID(SUBSTITUTE('Model output'!F165," ",""),SEARCH("M",'Model output'!F165)+1,1),SUBSTITUTE('Model output'!F165," ",""))),""))</f>
        <v/>
      </c>
      <c r="F166" t="str">
        <f t="shared" si="32"/>
        <v>negative</v>
      </c>
      <c r="G166" t="str">
        <f>IF(OR('Model output'!G165="",AND(ISNUMBER('Model output'!J165),'Model output'!J165&lt;1)),"",IF(OR(ISNUMBER(SEARCH("lateral",'Model output'!G165)),ISNUMBER(SEARCH("cervical",'Model output'!G165)),ISNUMBER(SEARCH("jugular",'Model output'!G165)),ISNUMBER(SEARCH("left neck",'Model output'!G165)),ISNUMBER(SEARCH("left anterior neck",'Model output'!G165)),ISNUMBER(SEARCH("left posterior neck",'Model output'!G165)),ISNUMBER(SEARCH("right neck",'Model output'!G165)),ISNUMBER(SEARCH("right anterior neck",'Model output'!G165)),ISNUMBER(SEARCH("right posterior neck",'Model output'!G165)),AND(ISNUMBER(SEARCH("level",'Model output'!G165)),OR(,ISNUMBER(SEARCH("II",'Model output'!G165)),ISNUMBER(SEARCH("two",'Model output'!G165)),ISNUMBER(SEARCH("2",'Model output'!G165)),ISNUMBER(SEARCH("III",'Model output'!G165)),ISNUMBER(SEARCH("three",'Model output'!G165)),ISNUMBER(SEARCH("3",'Model output'!G165)),ISNUMBER(SEARCH("IV",'Model output'!G165)),ISNUMBER(SEARCH("four",'Model output'!G165)),ISNUMBER(SEARCH("4",'Model output'!G165)),AND(ISNUMBER(SEARCH("V ",'Model output'!G165)),NOT(ISNUMBER(SEARCH("VI",'Model output'!G165)))),ISNUMBER(SEARCH("five",'Model output'!G165)),ISNUMBER(SEARCH("5",'Model output'!G165))))), "lateral", "central"))</f>
        <v/>
      </c>
      <c r="H166" t="str">
        <f>IF('Model output'!H165="","negative", IF('Model output'!H165=" ", "negative", IF(ISNUMBER(SEARCH("lymph node",'Model output'!H165)),"negative","positive")))</f>
        <v>negative</v>
      </c>
      <c r="I166">
        <f>IF('Model output'!I165="","",IF(ISNUMBER('Model output'!I165),'Model output'!I165,1))</f>
        <v>0</v>
      </c>
      <c r="J166">
        <f>IF('Model output'!J165="","",IF(AND(ISNUMBER('Model output'!J165),'Model output'!J165&lt;=I166),'Model output'!J165,IF(ISNUMBER(SEARCH("0/",'Model output'!J165)),0,1)))</f>
        <v>0</v>
      </c>
      <c r="K166" t="str" cm="1">
        <f t="array" ref="K166">IF(COUNT(FIND({0,1,2,3,4,5,6,7,8,9},'Model output'!K165))&gt;0,'Model output'!K165,"")</f>
        <v/>
      </c>
      <c r="L166" s="8" t="str">
        <f t="shared" si="36"/>
        <v/>
      </c>
      <c r="M166" t="str" cm="1">
        <f t="array" ref="M166">IF(L166="","",IF(ISNUMBER(SEARCH("cm",L166)),MAX(VALUE(SUBSTITUTE(_xlfn.FILTERXML("&lt;t&gt;&lt;s&gt;"&amp;SUBSTITUTE(L166,",","&lt;/s&gt;&lt;s&gt;")&amp;"&lt;/s&gt;&lt;/t&gt;","//s"),"cm",""))),MAX(VALUE(SUBSTITUTE(_xlfn.FILTERXML("&lt;t&gt;&lt;s&gt;"&amp;SUBSTITUTE(L166,",","&lt;/s&gt;&lt;s&gt;")&amp;"&lt;/s&gt;&lt;/t&gt;","//s"),"mm","")))/10))</f>
        <v/>
      </c>
      <c r="N166" t="str">
        <f>IF('Model output'!L165="","",'Model output'!L165)</f>
        <v>Papillary carcinoma</v>
      </c>
      <c r="O166" t="str">
        <f>IF('Model output'!M165="","",'Model output'!M165)</f>
        <v>follicular variant</v>
      </c>
      <c r="P166" t="str">
        <f>IF('Model output'!N165="","",'Model output'!N165)</f>
        <v>1.2cm</v>
      </c>
      <c r="Q166" t="str">
        <f t="shared" si="33"/>
        <v>1.2cm</v>
      </c>
      <c r="R166" cm="1">
        <f t="array" ref="R166">IF(Q166="","",IF(ISNUMBER(SEARCH("cm",Q166)),MAX(VALUE(SUBSTITUTE(_xlfn.FILTERXML("&lt;t&gt;&lt;s&gt;"&amp;SUBSTITUTE(Q166,",","&lt;/s&gt;&lt;s&gt;")&amp;"&lt;/s&gt;&lt;/t&gt;","//s"),"cm",""))),IF(ISNUMBER(SEARCH("mm",Q166)), MAX(VALUE(SUBSTITUTE(_xlfn.FILTERXML("&lt;t&gt;&lt;s&gt;"&amp;SUBSTITUTE(Q166,",","&lt;/s&gt;&lt;s&gt;")&amp;"&lt;/s&gt;&lt;/t&gt;","//s"),"mm","")))/10, MAX(VALUE(_xlfn.FILTERXML("&lt;t&gt;&lt;s&gt;"&amp;SUBSTITUTE(Q166,",","&lt;/s&gt;&lt;s&gt;")&amp;"&lt;/s&gt;&lt;/t&gt;","//s"))))))</f>
        <v>1.2</v>
      </c>
      <c r="S166" t="str">
        <f>IF(OR('Model output'!P165="",ISNUMBER(SEARCH("Not identified", 'Model output'!P165)),ISNUMBER(SEARCH("Absent",'Model output'!P165)),AND(ISNUMBER(SEARCH("No",'Model output'!P165)),NOT(ISNUMBER(SEARCH("diagnostic",'Model output'!P165)))),ISNUMBER(SEARCH("Negative",'Model output'!P165))),"negative","positive")</f>
        <v>negative</v>
      </c>
      <c r="T166">
        <f>IF('Model output'!O165="","",'Model output'!O165)</f>
        <v>2</v>
      </c>
      <c r="U166" t="str">
        <f>IF('Model output'!Q165&lt;&gt;"",'Model output'!Q165,IF('Classification result'!S166="positive",IF(ISNUMBER(SEARCH("single",'Model output'!P165)),1,IF(OR(ISNUMBER(SEARCH("&lt;4",'Model output'!P165)),ISNUMBER(SEARCH("&lt; 4",'Model output'!P165)),ISNUMBER(SEARCH("less than 4",'Model output'!P165))),"&lt;4",IF(OR(ISNUMBER(SEARCH("&gt;4",'Model output'!P165)),ISNUMBER(SEARCH("&gt; 4",'Model output'!P165)),ISNUMBER(SEARCH("4 or more",'Model output'!P165))),"&gt;4",""))),""))</f>
        <v/>
      </c>
      <c r="V166" t="str">
        <f>IF(S166="negative","",IF(OR(ISNUMBER(SEARCH("Focal",'Model output'!P165)),'Classification result'!U166&lt;4,ISNUMBER(SEARCH("Focal",'Classification result'!U166)),ISNUMBER(SEARCH("&lt;4",'Classification result'!U166)),ISNUMBER(SEARCH("&lt; 4",'Classification result'!U166))),"minimal", IF(OR(ISNUMBER(SEARCH("Extensive",'Model output'!P165)),ISNUMBER(SEARCH("Extensive",'Classification result'!U166)),ISNUMBER(SEARCH("&gt;4",'Classification result'!U166)),ISNUMBER(SEARCH("&gt; 4",'Classification result'!U166)),ISNUMBER(SEARCH("4 or more",'Classification result'!U166))),"extensive","")))</f>
        <v/>
      </c>
      <c r="W166" t="str">
        <f>IF(OR('Model output'!R165="",ISNUMBER(SEARCH("Not identified", 'Model output'!R165)),ISNUMBER(SEARCH("Absent",'Model output'!R165)),ISNUMBER(SEARCH("No",'Model output'!R165)),ISNUMBER(SEARCH("Negative",'Model output'!R165)),ISNUMBER(SEARCH("None seen",'Model output'!R165)),ISNUMBER(SEARCH("Free",'Model output'!R165)),ISNUMBER(SEARCH("Cannot be assessed",'Model output'!R165))),"negative","positive")</f>
        <v>positive</v>
      </c>
      <c r="X166" s="15" t="str">
        <f>IF('Model output'!S165="","",'Model output'!S165)</f>
        <v>Not identified</v>
      </c>
      <c r="Y166" t="str">
        <f>IF(OR('Model output'!S165="",ISNUMBER(SEARCH("Absent",'Model output'!S165)),ISNUMBER(SEARCH("Not identified",'Model output'!S165)),AND(ISNUMBER(SEARCH("No",'Model output'!S165)),NOT(ISNUMBER(SEARCH("carcinoma",'Model output'!S165)))),ISNUMBER(SEARCH("no extension",'Model output'!S165)),ISNUMBER(SEARCH("negative",'Model output'!S165))),"negative",IF(Z166="positive","gETE", "positive"))</f>
        <v>negative</v>
      </c>
      <c r="Z166" t="str">
        <f>IF(OR('Model output'!S165="",ISNUMBER(SEARCH("Absent",'Model output'!S165)),ISNUMBER(SEARCH("Not identified",'Model output'!S165)),ISNUMBER(SEARCH("No",'Model output'!S165)),ISNUMBER(SEARCH("Minimal",'Model output'!S165)),ISNUMBER(SEARCH("negative",'Model output'!S165))),"negative",IF(OR(ISNUMBER(SEARCH("extensive",X166)),ISNUMBER(SEARCH("skeletal muscle",X166)),ISNUMBER(SEARCH("larynx",X166)),ISNUMBER(SEARCH("trachea",X166)),ISNUMBER(SEARCH("esophagus",X166)),ISNUMBER(SEARCH("recurrent laryngeal nerve",X166))),"positive","negative"))</f>
        <v>negative</v>
      </c>
      <c r="AA166" t="str">
        <f>IF('Model output'!T165="","",IF('Model output'!T165="Not mentioned", "No", "Yes"))</f>
        <v/>
      </c>
      <c r="AB166" t="str">
        <f>IF(AA166&lt;&gt;"Yes","",IF(OR('Model output'!U165="",ISNUMBER(SEARCH("Not identified",'Model output'!U165))),"",'Model output'!U165))</f>
        <v/>
      </c>
      <c r="AC166" s="9" t="str">
        <f>IF(OR('Model output'!V165="", AND(ISERROR(SEARCH("Positive",'Model output'!V165)), ISNUMBER(SEARCH("Negative",'Model output'!V165))), ISNUMBER(SEARCH("Uninvolved",'Model output'!V165)), ISNUMBER(SEARCH("Free",'Model output'!V165)), ISNUMBER(SEARCH("1 mm",'Model output'!V165)), ISNUMBER(SEARCH("1.0 mm",'Model output'!V165)), ISNUMBER(SEARCH("0.01 cm",'Model output'!V165)), ISNUMBER(SEARCH("0.1 CM",'Model output'!V165)), ISNUMBER(SEARCH("less than 0.2 mm",'Model output'!V165)), ISNUMBER(SEARCH("less than 0.5 mm",'Model output'!V165)), ISNUMBER(SEARCH("very close",'Model output'!V165)), ISNUMBER(SEARCH("not involved",'Model output'!V165)), ISNUMBER(SEARCH("no involvement",'Model output'!V165)), ISNUMBER(SEARCH("abut",'Model output'!V165)), AND(ISNUMBER(SEARCH("No",'Model output'!V165)),NOT(ISNUMBER(SEARCH("noted",'Model output'!V165))),NOT(ISNUMBER(SEARCH("carcinoma",'Model output'!V165))))), "negative", "positive")</f>
        <v>negative</v>
      </c>
      <c r="AE166" s="30" t="str" cm="1">
        <f t="array" aca="1" ref="AE166" ca="1">IF(OR(AC166="positive",Z166="positive",AND(OR(ISNUMBER(SEARCH("Follicular carcinoma",N166)),ISNUMBER(SEARCH("Follicular thyroid carcinoma",N166))),V166="extensive"),AND(AND(ISNUMBER(J166),J166&gt;0),AND(ISNUMBER(M166),M166&gt;3)),OR(H166="positive",AH166=1)),"high",IF(OR(ISNUMBER(SEARCH("lateral",G166,1)),ISNUMBER(SEARCH("positive",Y166,1)),ISNUMBER(SEARCH("tall",O166,1)),ISNUMBER(SEARCH("hobnail",O166,1)),ISNUMBER(SEARCH("cribriform",O166,1)),ISNUMBER(SEARCH("diffuse",O166,1)),ISNUMBER(SEARCH("columnar",O166,1)),ISNUMBER(SEARCH("solid",O166,1)),ISNUMBER(SEARCH("tall",N166,1)),ISNUMBER(SEARCH("hobnail",N166,1)),ISNUMBER(SEARCH("cribriform",N166,1)),ISNUMBER(SEARCH("diffuse",N166,1)),ISNUMBER(SEARCH("columnar",N166,1)),ISNUMBER(SEARCH("solid",N166,1)),AND(ISNUMBER(SEARCH("papillary",N166,1)),S166="positive"),AND(ISNUMBER(J166),J166&gt;=5,M166=""),AND(AND(ISNUMBER(J166),J166&gt;=5),AND(ISNUMBER(M166),M166&gt;=1)),AND(ISNUMBER(SERACH("papillary",N166)),OR(Y166="positive",Z166="positive"), ISNUMBER(SEARCH("BRAF",AB166)))),"intermediate","low"))</f>
        <v>low</v>
      </c>
      <c r="AF166" s="31" t="str">
        <f t="shared" si="34"/>
        <v>1b</v>
      </c>
      <c r="AG166" s="31" t="str">
        <f t="shared" si="35"/>
        <v>0</v>
      </c>
      <c r="AH166" s="31" t="str">
        <f t="shared" si="37"/>
        <v>0</v>
      </c>
      <c r="AI166" s="36" t="str">
        <f t="shared" si="38"/>
        <v>I</v>
      </c>
      <c r="AJ166" s="30" t="s">
        <v>815</v>
      </c>
      <c r="AK166" s="37" t="s">
        <v>926</v>
      </c>
      <c r="AL166" s="37" t="s">
        <v>930</v>
      </c>
      <c r="AM166" s="37" t="s">
        <v>930</v>
      </c>
      <c r="AN166" s="31" t="s">
        <v>79</v>
      </c>
      <c r="AO166" s="30">
        <f t="shared" ca="1" si="44"/>
        <v>1</v>
      </c>
      <c r="AP166" s="37">
        <f t="shared" si="45"/>
        <v>1</v>
      </c>
      <c r="AQ166" s="37">
        <f t="shared" si="46"/>
        <v>1</v>
      </c>
      <c r="AR166" s="37">
        <f t="shared" si="47"/>
        <v>1</v>
      </c>
      <c r="AS166" s="36">
        <f t="shared" si="39"/>
        <v>1</v>
      </c>
    </row>
    <row r="167" spans="1:45">
      <c r="A167" t="str">
        <f>'Model output'!A166</f>
        <v>TCGA-EM-A2CK</v>
      </c>
      <c r="B167" s="43">
        <v>28</v>
      </c>
      <c r="C167" s="1" t="str">
        <f>IF(OR(ISNUMBER(SEARCH("0",'Model output'!D166)), ISNUMBER(SEARCH("1",'Model output'!D166)), ISNUMBER(SEARCH("1a",'Model output'!D166)), ISNUMBER(SEARCH("1b",'Model output'!D166)), ISNUMBER(SEARCH("2",'Model output'!D166)), ISNUMBER(SEARCH("3",'Model output'!D166)), ISNUMBER(SEARCH("4a",'Model output'!D166)), ISNUMBER(SEARCH("4b",'Model output'!D166))), IF(ISNUMBER(SEARCH("pT",'Model output'!D166)),IF(OR(ISNUMBER(SEARCH("a",'Model output'!D166)),ISNUMBER(SEARCH("b",'Model output'!D166))),MID(SUBSTITUTE('Model output'!D166," ",""),SEARCH("pT",'Model output'!D166)+2,2),MID(SUBSTITUTE('Model output'!D166," ",""),SEARCH("pT",'Model output'!D166)+2,1)),IF(ISNUMBER(SEARCH("T",'Model output'!D166)),IF(OR(ISNUMBER(SEARCH("a",'Model output'!D166)),ISNUMBER(SEARCH("b",'Model output'!D166))),MID(SUBSTITUTE('Model output'!D166," ",""),SEARCH("T",'Model output'!D166)+1,2),MID(SUBSTITUTE('Model output'!D166," ",""),SEARCH("T",'Model output'!D166)+1,1)),SUBSTITUTE('Model output'!D166," ",""))),"")</f>
        <v>2</v>
      </c>
      <c r="D167" s="1" t="str">
        <f>IF(ISNUMBER(SEARCH("lymph node",'Model output'!E166)),"1", IF(AND('Model output'!E166&lt;&gt;"",ISNUMBER('Model output'!E166),'Model output'!E166&gt;0),"1",IF(OR(ISNUMBER(SEARCH("0",'Model output'!E166)), ISNUMBER(SEARCH("1",'Model output'!E166)), ISNUMBER(SEARCH("1a",'Model output'!E166)), ISNUMBER(SEARCH("1b",'Model output'!E166)), ISNUMBER(SEARCH("X",'Model output'!E166))), IF(ISNUMBER(SEARCH("pN",'Model output'!E166)),IF(OR(ISNUMBER(SEARCH("a",'Model output'!E166)),ISNUMBER(SEARCH("b",'Model output'!E166))),MID(SUBSTITUTE('Model output'!E166," ",""),SEARCH("pN",'Model output'!E166)+2,2),MID(SUBSTITUTE('Model output'!E166," ",""),SEARCH("pN",'Model output'!E166)+2,1)),IF(ISNUMBER(SEARCH("N",'Model output'!E166)),IF(OR(ISNUMBER(SEARCH("a",'Model output'!E166)),ISNUMBER(SEARCH("b",'Model output'!E166))),MID(SUBSTITUTE('Model output'!E166," ",""),SEARCH("N",'Model output'!E166)+1,2),MID(SUBSTITUTE('Model output'!E166," ",""),SEARCH("N",'Model output'!E166)+1,1)),SUBSTITUTE('Model output'!E166," ",""))),"")))</f>
        <v>1b</v>
      </c>
      <c r="E167" s="1" t="str">
        <f>IF(OR(ISNUMBER(SEARCH("Not applicable",'Model output'!F166)), ISNUMBER(SEARCH("N/A",'Model output'!F166))),"0",IF(OR(ISNUMBER(SEARCH("0",'Model output'!F166)), ISNUMBER(SEARCH("1",'Model output'!F166)), ISNUMBER(SEARCH("X",'Model output'!F166))), IF(ISNUMBER(SEARCH("pM",'Model output'!F166)),MID(SUBSTITUTE('Model output'!F166," ",""),SEARCH("pM",'Model output'!F166)+2,1),IF(ISNUMBER(SEARCH("M",'Model output'!F166)),MID(SUBSTITUTE('Model output'!F166," ",""),SEARCH("M",'Model output'!F166)+1,1),SUBSTITUTE('Model output'!F166," ",""))),""))</f>
        <v/>
      </c>
      <c r="F167" t="str">
        <f t="shared" si="32"/>
        <v>positive</v>
      </c>
      <c r="G167" t="str">
        <f>IF(OR('Model output'!G166="",AND(ISNUMBER('Model output'!J166),'Model output'!J166&lt;1)),"",IF(OR(ISNUMBER(SEARCH("lateral",'Model output'!G166)),ISNUMBER(SEARCH("cervical",'Model output'!G166)),ISNUMBER(SEARCH("jugular",'Model output'!G166)),ISNUMBER(SEARCH("left neck",'Model output'!G166)),ISNUMBER(SEARCH("left anterior neck",'Model output'!G166)),ISNUMBER(SEARCH("left posterior neck",'Model output'!G166)),ISNUMBER(SEARCH("right neck",'Model output'!G166)),ISNUMBER(SEARCH("right anterior neck",'Model output'!G166)),ISNUMBER(SEARCH("right posterior neck",'Model output'!G166)),AND(ISNUMBER(SEARCH("level",'Model output'!G166)),OR(,ISNUMBER(SEARCH("II",'Model output'!G166)),ISNUMBER(SEARCH("two",'Model output'!G166)),ISNUMBER(SEARCH("2",'Model output'!G166)),ISNUMBER(SEARCH("III",'Model output'!G166)),ISNUMBER(SEARCH("three",'Model output'!G166)),ISNUMBER(SEARCH("3",'Model output'!G166)),ISNUMBER(SEARCH("IV",'Model output'!G166)),ISNUMBER(SEARCH("four",'Model output'!G166)),ISNUMBER(SEARCH("4",'Model output'!G166)),AND(ISNUMBER(SEARCH("V ",'Model output'!G166)),NOT(ISNUMBER(SEARCH("VI",'Model output'!G166)))),ISNUMBER(SEARCH("five",'Model output'!G166)),ISNUMBER(SEARCH("5",'Model output'!G166))))), "lateral", "central"))</f>
        <v>lateral</v>
      </c>
      <c r="H167" t="str">
        <f>IF('Model output'!H166="","negative", IF('Model output'!H166=" ", "negative", IF(ISNUMBER(SEARCH("lymph node",'Model output'!H166)),"negative","positive")))</f>
        <v>negative</v>
      </c>
      <c r="I167">
        <f>IF('Model output'!I166="","",IF(ISNUMBER('Model output'!I166),'Model output'!I166,1))</f>
        <v>25</v>
      </c>
      <c r="J167">
        <f>IF('Model output'!J166="","",IF(AND(ISNUMBER('Model output'!J166),'Model output'!J166&lt;=I167),'Model output'!J166,IF(ISNUMBER(SEARCH("0/",'Model output'!J166)),0,1)))</f>
        <v>6</v>
      </c>
      <c r="K167" t="str" cm="1">
        <f t="array" ref="K167">IF(COUNT(FIND({0,1,2,3,4,5,6,7,8,9},'Model output'!K166))&gt;0,'Model output'!K166,"")</f>
        <v>1.6 cm</v>
      </c>
      <c r="L167" s="8" t="str">
        <f t="shared" si="36"/>
        <v>1.6cm</v>
      </c>
      <c r="M167" cm="1">
        <f t="array" ref="M167">IF(L167="","",IF(ISNUMBER(SEARCH("cm",L167)),MAX(VALUE(SUBSTITUTE(_xlfn.FILTERXML("&lt;t&gt;&lt;s&gt;"&amp;SUBSTITUTE(L167,",","&lt;/s&gt;&lt;s&gt;")&amp;"&lt;/s&gt;&lt;/t&gt;","//s"),"cm",""))),MAX(VALUE(SUBSTITUTE(_xlfn.FILTERXML("&lt;t&gt;&lt;s&gt;"&amp;SUBSTITUTE(L167,",","&lt;/s&gt;&lt;s&gt;")&amp;"&lt;/s&gt;&lt;/t&gt;","//s"),"mm","")))/10))</f>
        <v>1.6</v>
      </c>
      <c r="N167" t="str">
        <f>IF('Model output'!L166="","",'Model output'!L166)</f>
        <v>Papillary</v>
      </c>
      <c r="O167" t="str">
        <f>IF('Model output'!M166="","",'Model output'!M166)</f>
        <v/>
      </c>
      <c r="P167" t="str">
        <f>IF('Model output'!N166="","",'Model output'!N166)</f>
        <v>2.3cm</v>
      </c>
      <c r="Q167" t="str">
        <f t="shared" si="33"/>
        <v>2.3cm</v>
      </c>
      <c r="R167" cm="1">
        <f t="array" ref="R167">IF(Q167="","",IF(ISNUMBER(SEARCH("cm",Q167)),MAX(VALUE(SUBSTITUTE(_xlfn.FILTERXML("&lt;t&gt;&lt;s&gt;"&amp;SUBSTITUTE(Q167,",","&lt;/s&gt;&lt;s&gt;")&amp;"&lt;/s&gt;&lt;/t&gt;","//s"),"cm",""))),IF(ISNUMBER(SEARCH("mm",Q167)), MAX(VALUE(SUBSTITUTE(_xlfn.FILTERXML("&lt;t&gt;&lt;s&gt;"&amp;SUBSTITUTE(Q167,",","&lt;/s&gt;&lt;s&gt;")&amp;"&lt;/s&gt;&lt;/t&gt;","//s"),"mm","")))/10, MAX(VALUE(_xlfn.FILTERXML("&lt;t&gt;&lt;s&gt;"&amp;SUBSTITUTE(Q167,",","&lt;/s&gt;&lt;s&gt;")&amp;"&lt;/s&gt;&lt;/t&gt;","//s"))))))</f>
        <v>2.2999999999999998</v>
      </c>
      <c r="S167" t="str">
        <f>IF(OR('Model output'!P166="",ISNUMBER(SEARCH("Not identified", 'Model output'!P166)),ISNUMBER(SEARCH("Absent",'Model output'!P166)),AND(ISNUMBER(SEARCH("No",'Model output'!P166)),NOT(ISNUMBER(SEARCH("diagnostic",'Model output'!P166)))),ISNUMBER(SEARCH("Negative",'Model output'!P166))),"negative","positive")</f>
        <v>negative</v>
      </c>
      <c r="T167">
        <f>IF('Model output'!O166="","",'Model output'!O166)</f>
        <v>2</v>
      </c>
      <c r="U167" t="str">
        <f>IF('Model output'!Q166&lt;&gt;"",'Model output'!Q166,IF('Classification result'!S167="positive",IF(ISNUMBER(SEARCH("single",'Model output'!P166)),1,IF(OR(ISNUMBER(SEARCH("&lt;4",'Model output'!P166)),ISNUMBER(SEARCH("&lt; 4",'Model output'!P166)),ISNUMBER(SEARCH("less than 4",'Model output'!P166))),"&lt;4",IF(OR(ISNUMBER(SEARCH("&gt;4",'Model output'!P166)),ISNUMBER(SEARCH("&gt; 4",'Model output'!P166)),ISNUMBER(SEARCH("4 or more",'Model output'!P166))),"&gt;4",""))),""))</f>
        <v/>
      </c>
      <c r="V167" t="str">
        <f>IF(S167="negative","",IF(OR(ISNUMBER(SEARCH("Focal",'Model output'!P166)),'Classification result'!U167&lt;4,ISNUMBER(SEARCH("Focal",'Classification result'!U167)),ISNUMBER(SEARCH("&lt;4",'Classification result'!U167)),ISNUMBER(SEARCH("&lt; 4",'Classification result'!U167))),"minimal", IF(OR(ISNUMBER(SEARCH("Extensive",'Model output'!P166)),ISNUMBER(SEARCH("Extensive",'Classification result'!U167)),ISNUMBER(SEARCH("&gt;4",'Classification result'!U167)),ISNUMBER(SEARCH("&gt; 4",'Classification result'!U167)),ISNUMBER(SEARCH("4 or more",'Classification result'!U167))),"extensive","")))</f>
        <v/>
      </c>
      <c r="W167" t="str">
        <f>IF(OR('Model output'!R166="",ISNUMBER(SEARCH("Not identified", 'Model output'!R166)),ISNUMBER(SEARCH("Absent",'Model output'!R166)),ISNUMBER(SEARCH("No",'Model output'!R166)),ISNUMBER(SEARCH("Negative",'Model output'!R166)),ISNUMBER(SEARCH("None seen",'Model output'!R166)),ISNUMBER(SEARCH("Free",'Model output'!R166)),ISNUMBER(SEARCH("Cannot be assessed",'Model output'!R166))),"negative","positive")</f>
        <v>positive</v>
      </c>
      <c r="X167" s="15" t="str">
        <f>IF('Model output'!S166="","",'Model output'!S166)</f>
        <v/>
      </c>
      <c r="Y167" t="str">
        <f>IF(OR('Model output'!S166="",ISNUMBER(SEARCH("Absent",'Model output'!S166)),ISNUMBER(SEARCH("Not identified",'Model output'!S166)),AND(ISNUMBER(SEARCH("No",'Model output'!S166)),NOT(ISNUMBER(SEARCH("carcinoma",'Model output'!S166)))),ISNUMBER(SEARCH("no extension",'Model output'!S166)),ISNUMBER(SEARCH("negative",'Model output'!S166))),"negative",IF(Z167="positive","gETE", "positive"))</f>
        <v>negative</v>
      </c>
      <c r="Z167" t="str">
        <f>IF(OR('Model output'!S166="",ISNUMBER(SEARCH("Absent",'Model output'!S166)),ISNUMBER(SEARCH("Not identified",'Model output'!S166)),ISNUMBER(SEARCH("No",'Model output'!S166)),ISNUMBER(SEARCH("Minimal",'Model output'!S166)),ISNUMBER(SEARCH("negative",'Model output'!S166))),"negative",IF(OR(ISNUMBER(SEARCH("extensive",X167)),ISNUMBER(SEARCH("skeletal muscle",X167)),ISNUMBER(SEARCH("larynx",X167)),ISNUMBER(SEARCH("trachea",X167)),ISNUMBER(SEARCH("esophagus",X167)),ISNUMBER(SEARCH("recurrent laryngeal nerve",X167))),"positive","negative"))</f>
        <v>negative</v>
      </c>
      <c r="AA167" t="str">
        <f>IF('Model output'!T166="","",IF('Model output'!T166="Not mentioned", "No", "Yes"))</f>
        <v>Yes</v>
      </c>
      <c r="AB167" t="str">
        <f>IF(AA167&lt;&gt;"Yes","",IF(OR('Model output'!U166="",ISNUMBER(SEARCH("Not identified",'Model output'!U166))),"",'Model output'!U166))</f>
        <v/>
      </c>
      <c r="AC167" s="9" t="str">
        <f>IF(OR('Model output'!V166="", AND(ISERROR(SEARCH("Positive",'Model output'!V166)), ISNUMBER(SEARCH("Negative",'Model output'!V166))), ISNUMBER(SEARCH("Uninvolved",'Model output'!V166)), ISNUMBER(SEARCH("Free",'Model output'!V166)), ISNUMBER(SEARCH("1 mm",'Model output'!V166)), ISNUMBER(SEARCH("1.0 mm",'Model output'!V166)), ISNUMBER(SEARCH("0.01 cm",'Model output'!V166)), ISNUMBER(SEARCH("0.1 CM",'Model output'!V166)), ISNUMBER(SEARCH("less than 0.2 mm",'Model output'!V166)), ISNUMBER(SEARCH("less than 0.5 mm",'Model output'!V166)), ISNUMBER(SEARCH("very close",'Model output'!V166)), ISNUMBER(SEARCH("not involved",'Model output'!V166)), ISNUMBER(SEARCH("no involvement",'Model output'!V166)), ISNUMBER(SEARCH("abut",'Model output'!V166)), AND(ISNUMBER(SEARCH("No",'Model output'!V166)),NOT(ISNUMBER(SEARCH("noted",'Model output'!V166))),NOT(ISNUMBER(SEARCH("carcinoma",'Model output'!V166))))), "negative", "positive")</f>
        <v>negative</v>
      </c>
      <c r="AE167" s="30" t="str" cm="1">
        <f t="array" aca="1" ref="AE167" ca="1">IF(OR(AC167="positive",Z167="positive",AND(OR(ISNUMBER(SEARCH("Follicular carcinoma",N167)),ISNUMBER(SEARCH("Follicular thyroid carcinoma",N167))),V167="extensive"),AND(AND(ISNUMBER(J167),J167&gt;0),AND(ISNUMBER(M167),M167&gt;3)),OR(H167="positive",AH167=1)),"high",IF(OR(ISNUMBER(SEARCH("lateral",G167,1)),ISNUMBER(SEARCH("positive",Y167,1)),ISNUMBER(SEARCH("tall",O167,1)),ISNUMBER(SEARCH("hobnail",O167,1)),ISNUMBER(SEARCH("cribriform",O167,1)),ISNUMBER(SEARCH("diffuse",O167,1)),ISNUMBER(SEARCH("columnar",O167,1)),ISNUMBER(SEARCH("solid",O167,1)),ISNUMBER(SEARCH("tall",N167,1)),ISNUMBER(SEARCH("hobnail",N167,1)),ISNUMBER(SEARCH("cribriform",N167,1)),ISNUMBER(SEARCH("diffuse",N167,1)),ISNUMBER(SEARCH("columnar",N167,1)),ISNUMBER(SEARCH("solid",N167,1)),AND(ISNUMBER(SEARCH("papillary",N167,1)),S167="positive"),AND(ISNUMBER(J167),J167&gt;=5,M167=""),AND(AND(ISNUMBER(J167),J167&gt;=5),AND(ISNUMBER(M167),M167&gt;=1)),AND(ISNUMBER(SERACH("papillary",N167)),OR(Y167="positive",Z167="positive"), ISNUMBER(SEARCH("BRAF",AB167)))),"intermediate","low"))</f>
        <v>intermediate</v>
      </c>
      <c r="AF167" s="31" t="str">
        <f t="shared" si="34"/>
        <v>2</v>
      </c>
      <c r="AG167" s="31" t="str">
        <f t="shared" si="35"/>
        <v>1b</v>
      </c>
      <c r="AH167" s="31" t="str">
        <f t="shared" si="37"/>
        <v>0</v>
      </c>
      <c r="AI167" s="36" t="str">
        <f t="shared" si="38"/>
        <v>I</v>
      </c>
      <c r="AJ167" s="30" t="s">
        <v>816</v>
      </c>
      <c r="AK167" s="37" t="s">
        <v>929</v>
      </c>
      <c r="AL167" s="37" t="s">
        <v>926</v>
      </c>
      <c r="AM167" s="37" t="s">
        <v>930</v>
      </c>
      <c r="AN167" s="31" t="s">
        <v>79</v>
      </c>
      <c r="AO167" s="30">
        <f t="shared" ca="1" si="44"/>
        <v>1</v>
      </c>
      <c r="AP167" s="37">
        <f t="shared" si="45"/>
        <v>1</v>
      </c>
      <c r="AQ167" s="37">
        <f t="shared" si="46"/>
        <v>1</v>
      </c>
      <c r="AR167" s="37">
        <f t="shared" si="47"/>
        <v>1</v>
      </c>
      <c r="AS167" s="36">
        <f t="shared" si="39"/>
        <v>1</v>
      </c>
    </row>
    <row r="168" spans="1:45">
      <c r="A168" t="str">
        <f>'Model output'!A167</f>
        <v>TCGA-EM-A2CL</v>
      </c>
      <c r="B168" s="43">
        <v>31</v>
      </c>
      <c r="C168" s="1" t="str">
        <f>IF(OR(ISNUMBER(SEARCH("0",'Model output'!D167)), ISNUMBER(SEARCH("1",'Model output'!D167)), ISNUMBER(SEARCH("1a",'Model output'!D167)), ISNUMBER(SEARCH("1b",'Model output'!D167)), ISNUMBER(SEARCH("2",'Model output'!D167)), ISNUMBER(SEARCH("3",'Model output'!D167)), ISNUMBER(SEARCH("4a",'Model output'!D167)), ISNUMBER(SEARCH("4b",'Model output'!D167))), IF(ISNUMBER(SEARCH("pT",'Model output'!D167)),IF(OR(ISNUMBER(SEARCH("a",'Model output'!D167)),ISNUMBER(SEARCH("b",'Model output'!D167))),MID(SUBSTITUTE('Model output'!D167," ",""),SEARCH("pT",'Model output'!D167)+2,2),MID(SUBSTITUTE('Model output'!D167," ",""),SEARCH("pT",'Model output'!D167)+2,1)),IF(ISNUMBER(SEARCH("T",'Model output'!D167)),IF(OR(ISNUMBER(SEARCH("a",'Model output'!D167)),ISNUMBER(SEARCH("b",'Model output'!D167))),MID(SUBSTITUTE('Model output'!D167," ",""),SEARCH("T",'Model output'!D167)+1,2),MID(SUBSTITUTE('Model output'!D167," ",""),SEARCH("T",'Model output'!D167)+1,1)),SUBSTITUTE('Model output'!D167," ",""))),"")</f>
        <v>2</v>
      </c>
      <c r="D168" s="1" t="str">
        <f>IF(ISNUMBER(SEARCH("lymph node",'Model output'!E167)),"1", IF(AND('Model output'!E167&lt;&gt;"",ISNUMBER('Model output'!E167),'Model output'!E167&gt;0),"1",IF(OR(ISNUMBER(SEARCH("0",'Model output'!E167)), ISNUMBER(SEARCH("1",'Model output'!E167)), ISNUMBER(SEARCH("1a",'Model output'!E167)), ISNUMBER(SEARCH("1b",'Model output'!E167)), ISNUMBER(SEARCH("X",'Model output'!E167))), IF(ISNUMBER(SEARCH("pN",'Model output'!E167)),IF(OR(ISNUMBER(SEARCH("a",'Model output'!E167)),ISNUMBER(SEARCH("b",'Model output'!E167))),MID(SUBSTITUTE('Model output'!E167," ",""),SEARCH("pN",'Model output'!E167)+2,2),MID(SUBSTITUTE('Model output'!E167," ",""),SEARCH("pN",'Model output'!E167)+2,1)),IF(ISNUMBER(SEARCH("N",'Model output'!E167)),IF(OR(ISNUMBER(SEARCH("a",'Model output'!E167)),ISNUMBER(SEARCH("b",'Model output'!E167))),MID(SUBSTITUTE('Model output'!E167," ",""),SEARCH("N",'Model output'!E167)+1,2),MID(SUBSTITUTE('Model output'!E167," ",""),SEARCH("N",'Model output'!E167)+1,1)),SUBSTITUTE('Model output'!E167," ",""))),"")))</f>
        <v>X</v>
      </c>
      <c r="E168" s="1" t="str">
        <f>IF(OR(ISNUMBER(SEARCH("Not applicable",'Model output'!F167)), ISNUMBER(SEARCH("N/A",'Model output'!F167))),"0",IF(OR(ISNUMBER(SEARCH("0",'Model output'!F167)), ISNUMBER(SEARCH("1",'Model output'!F167)), ISNUMBER(SEARCH("X",'Model output'!F167))), IF(ISNUMBER(SEARCH("pM",'Model output'!F167)),MID(SUBSTITUTE('Model output'!F167," ",""),SEARCH("pM",'Model output'!F167)+2,1),IF(ISNUMBER(SEARCH("M",'Model output'!F167)),MID(SUBSTITUTE('Model output'!F167," ",""),SEARCH("M",'Model output'!F167)+1,1),SUBSTITUTE('Model output'!F167," ",""))),""))</f>
        <v/>
      </c>
      <c r="F168" t="str">
        <f t="shared" si="32"/>
        <v>negative</v>
      </c>
      <c r="G168" t="str">
        <f>IF(OR('Model output'!G167="",AND(ISNUMBER('Model output'!J167),'Model output'!J167&lt;1)),"",IF(OR(ISNUMBER(SEARCH("lateral",'Model output'!G167)),ISNUMBER(SEARCH("cervical",'Model output'!G167)),ISNUMBER(SEARCH("jugular",'Model output'!G167)),ISNUMBER(SEARCH("left neck",'Model output'!G167)),ISNUMBER(SEARCH("left anterior neck",'Model output'!G167)),ISNUMBER(SEARCH("left posterior neck",'Model output'!G167)),ISNUMBER(SEARCH("right neck",'Model output'!G167)),ISNUMBER(SEARCH("right anterior neck",'Model output'!G167)),ISNUMBER(SEARCH("right posterior neck",'Model output'!G167)),AND(ISNUMBER(SEARCH("level",'Model output'!G167)),OR(,ISNUMBER(SEARCH("II",'Model output'!G167)),ISNUMBER(SEARCH("two",'Model output'!G167)),ISNUMBER(SEARCH("2",'Model output'!G167)),ISNUMBER(SEARCH("III",'Model output'!G167)),ISNUMBER(SEARCH("three",'Model output'!G167)),ISNUMBER(SEARCH("3",'Model output'!G167)),ISNUMBER(SEARCH("IV",'Model output'!G167)),ISNUMBER(SEARCH("four",'Model output'!G167)),ISNUMBER(SEARCH("4",'Model output'!G167)),AND(ISNUMBER(SEARCH("V ",'Model output'!G167)),NOT(ISNUMBER(SEARCH("VI",'Model output'!G167)))),ISNUMBER(SEARCH("five",'Model output'!G167)),ISNUMBER(SEARCH("5",'Model output'!G167))))), "lateral", "central"))</f>
        <v/>
      </c>
      <c r="H168" t="str">
        <f>IF('Model output'!H167="","negative", IF('Model output'!H167=" ", "negative", IF(ISNUMBER(SEARCH("lymph node",'Model output'!H167)),"negative","positive")))</f>
        <v>negative</v>
      </c>
      <c r="I168">
        <f>IF('Model output'!I167="","",IF(ISNUMBER('Model output'!I167),'Model output'!I167,1))</f>
        <v>0</v>
      </c>
      <c r="J168">
        <f>IF('Model output'!J167="","",IF(AND(ISNUMBER('Model output'!J167),'Model output'!J167&lt;=I168),'Model output'!J167,IF(ISNUMBER(SEARCH("0/",'Model output'!J167)),0,1)))</f>
        <v>0</v>
      </c>
      <c r="K168" t="str" cm="1">
        <f t="array" ref="K168">IF(COUNT(FIND({0,1,2,3,4,5,6,7,8,9},'Model output'!K167))&gt;0,'Model output'!K167,"")</f>
        <v/>
      </c>
      <c r="L168" s="8" t="str">
        <f t="shared" si="36"/>
        <v/>
      </c>
      <c r="M168" t="str" cm="1">
        <f t="array" ref="M168">IF(L168="","",IF(ISNUMBER(SEARCH("cm",L168)),MAX(VALUE(SUBSTITUTE(_xlfn.FILTERXML("&lt;t&gt;&lt;s&gt;"&amp;SUBSTITUTE(L168,",","&lt;/s&gt;&lt;s&gt;")&amp;"&lt;/s&gt;&lt;/t&gt;","//s"),"cm",""))),MAX(VALUE(SUBSTITUTE(_xlfn.FILTERXML("&lt;t&gt;&lt;s&gt;"&amp;SUBSTITUTE(L168,",","&lt;/s&gt;&lt;s&gt;")&amp;"&lt;/s&gt;&lt;/t&gt;","//s"),"mm","")))/10))</f>
        <v/>
      </c>
      <c r="N168" t="str">
        <f>IF('Model output'!L167="","",'Model output'!L167)</f>
        <v>Papillary carcinoma</v>
      </c>
      <c r="O168" t="str">
        <f>IF('Model output'!M167="","",'Model output'!M167)</f>
        <v>Follicular variant</v>
      </c>
      <c r="P168" t="str">
        <f>IF('Model output'!N167="","",'Model output'!N167)</f>
        <v>2.5cm</v>
      </c>
      <c r="Q168" t="str">
        <f t="shared" si="33"/>
        <v>2.5cm</v>
      </c>
      <c r="R168" cm="1">
        <f t="array" ref="R168">IF(Q168="","",IF(ISNUMBER(SEARCH("cm",Q168)),MAX(VALUE(SUBSTITUTE(_xlfn.FILTERXML("&lt;t&gt;&lt;s&gt;"&amp;SUBSTITUTE(Q168,",","&lt;/s&gt;&lt;s&gt;")&amp;"&lt;/s&gt;&lt;/t&gt;","//s"),"cm",""))),IF(ISNUMBER(SEARCH("mm",Q168)), MAX(VALUE(SUBSTITUTE(_xlfn.FILTERXML("&lt;t&gt;&lt;s&gt;"&amp;SUBSTITUTE(Q168,",","&lt;/s&gt;&lt;s&gt;")&amp;"&lt;/s&gt;&lt;/t&gt;","//s"),"mm","")))/10, MAX(VALUE(_xlfn.FILTERXML("&lt;t&gt;&lt;s&gt;"&amp;SUBSTITUTE(Q168,",","&lt;/s&gt;&lt;s&gt;")&amp;"&lt;/s&gt;&lt;/t&gt;","//s"))))))</f>
        <v>2.5</v>
      </c>
      <c r="S168" t="str">
        <f>IF(OR('Model output'!P167="",ISNUMBER(SEARCH("Not identified", 'Model output'!P167)),ISNUMBER(SEARCH("Absent",'Model output'!P167)),AND(ISNUMBER(SEARCH("No",'Model output'!P167)),NOT(ISNUMBER(SEARCH("diagnostic",'Model output'!P167)))),ISNUMBER(SEARCH("Negative",'Model output'!P167))),"negative","positive")</f>
        <v>negative</v>
      </c>
      <c r="T168">
        <f>IF('Model output'!O167="","",'Model output'!O167)</f>
        <v>2</v>
      </c>
      <c r="U168" t="str">
        <f>IF('Model output'!Q167&lt;&gt;"",'Model output'!Q167,IF('Classification result'!S168="positive",IF(ISNUMBER(SEARCH("single",'Model output'!P167)),1,IF(OR(ISNUMBER(SEARCH("&lt;4",'Model output'!P167)),ISNUMBER(SEARCH("&lt; 4",'Model output'!P167)),ISNUMBER(SEARCH("less than 4",'Model output'!P167))),"&lt;4",IF(OR(ISNUMBER(SEARCH("&gt;4",'Model output'!P167)),ISNUMBER(SEARCH("&gt; 4",'Model output'!P167)),ISNUMBER(SEARCH("4 or more",'Model output'!P167))),"&gt;4",""))),""))</f>
        <v/>
      </c>
      <c r="V168" t="str">
        <f>IF(S168="negative","",IF(OR(ISNUMBER(SEARCH("Focal",'Model output'!P167)),'Classification result'!U168&lt;4,ISNUMBER(SEARCH("Focal",'Classification result'!U168)),ISNUMBER(SEARCH("&lt;4",'Classification result'!U168)),ISNUMBER(SEARCH("&lt; 4",'Classification result'!U168))),"minimal", IF(OR(ISNUMBER(SEARCH("Extensive",'Model output'!P167)),ISNUMBER(SEARCH("Extensive",'Classification result'!U168)),ISNUMBER(SEARCH("&gt;4",'Classification result'!U168)),ISNUMBER(SEARCH("&gt; 4",'Classification result'!U168)),ISNUMBER(SEARCH("4 or more",'Classification result'!U168))),"extensive","")))</f>
        <v/>
      </c>
      <c r="W168" t="str">
        <f>IF(OR('Model output'!R167="",ISNUMBER(SEARCH("Not identified", 'Model output'!R167)),ISNUMBER(SEARCH("Absent",'Model output'!R167)),ISNUMBER(SEARCH("No",'Model output'!R167)),ISNUMBER(SEARCH("Negative",'Model output'!R167)),ISNUMBER(SEARCH("None seen",'Model output'!R167)),ISNUMBER(SEARCH("Free",'Model output'!R167)),ISNUMBER(SEARCH("Cannot be assessed",'Model output'!R167))),"negative","positive")</f>
        <v>negative</v>
      </c>
      <c r="X168" s="15" t="str">
        <f>IF('Model output'!S167="","",'Model output'!S167)</f>
        <v>Not identified</v>
      </c>
      <c r="Y168" t="str">
        <f>IF(OR('Model output'!S167="",ISNUMBER(SEARCH("Absent",'Model output'!S167)),ISNUMBER(SEARCH("Not identified",'Model output'!S167)),AND(ISNUMBER(SEARCH("No",'Model output'!S167)),NOT(ISNUMBER(SEARCH("carcinoma",'Model output'!S167)))),ISNUMBER(SEARCH("no extension",'Model output'!S167)),ISNUMBER(SEARCH("negative",'Model output'!S167))),"negative",IF(Z168="positive","gETE", "positive"))</f>
        <v>negative</v>
      </c>
      <c r="Z168" t="str">
        <f>IF(OR('Model output'!S167="",ISNUMBER(SEARCH("Absent",'Model output'!S167)),ISNUMBER(SEARCH("Not identified",'Model output'!S167)),ISNUMBER(SEARCH("No",'Model output'!S167)),ISNUMBER(SEARCH("Minimal",'Model output'!S167)),ISNUMBER(SEARCH("negative",'Model output'!S167))),"negative",IF(OR(ISNUMBER(SEARCH("extensive",X168)),ISNUMBER(SEARCH("skeletal muscle",X168)),ISNUMBER(SEARCH("larynx",X168)),ISNUMBER(SEARCH("trachea",X168)),ISNUMBER(SEARCH("esophagus",X168)),ISNUMBER(SEARCH("recurrent laryngeal nerve",X168))),"positive","negative"))</f>
        <v>negative</v>
      </c>
      <c r="AA168" t="str">
        <f>IF('Model output'!T167="","",IF('Model output'!T167="Not mentioned", "No", "Yes"))</f>
        <v/>
      </c>
      <c r="AB168" t="str">
        <f>IF(AA168&lt;&gt;"Yes","",IF(OR('Model output'!U167="",ISNUMBER(SEARCH("Not identified",'Model output'!U167))),"",'Model output'!U167))</f>
        <v/>
      </c>
      <c r="AC168" s="9" t="str">
        <f>IF(OR('Model output'!V167="", AND(ISERROR(SEARCH("Positive",'Model output'!V167)), ISNUMBER(SEARCH("Negative",'Model output'!V167))), ISNUMBER(SEARCH("Uninvolved",'Model output'!V167)), ISNUMBER(SEARCH("Free",'Model output'!V167)), ISNUMBER(SEARCH("1 mm",'Model output'!V167)), ISNUMBER(SEARCH("1.0 mm",'Model output'!V167)), ISNUMBER(SEARCH("0.01 cm",'Model output'!V167)), ISNUMBER(SEARCH("0.1 CM",'Model output'!V167)), ISNUMBER(SEARCH("less than 0.2 mm",'Model output'!V167)), ISNUMBER(SEARCH("less than 0.5 mm",'Model output'!V167)), ISNUMBER(SEARCH("very close",'Model output'!V167)), ISNUMBER(SEARCH("not involved",'Model output'!V167)), ISNUMBER(SEARCH("no involvement",'Model output'!V167)), ISNUMBER(SEARCH("abut",'Model output'!V167)), AND(ISNUMBER(SEARCH("No",'Model output'!V167)),NOT(ISNUMBER(SEARCH("noted",'Model output'!V167))),NOT(ISNUMBER(SEARCH("carcinoma",'Model output'!V167))))), "negative", "positive")</f>
        <v>negative</v>
      </c>
      <c r="AE168" s="30" t="str" cm="1">
        <f t="array" aca="1" ref="AE168" ca="1">IF(OR(AC168="positive",Z168="positive",AND(OR(ISNUMBER(SEARCH("Follicular carcinoma",N168)),ISNUMBER(SEARCH("Follicular thyroid carcinoma",N168))),V168="extensive"),AND(AND(ISNUMBER(J168),J168&gt;0),AND(ISNUMBER(M168),M168&gt;3)),OR(H168="positive",AH168=1)),"high",IF(OR(ISNUMBER(SEARCH("lateral",G168,1)),ISNUMBER(SEARCH("positive",Y168,1)),ISNUMBER(SEARCH("tall",O168,1)),ISNUMBER(SEARCH("hobnail",O168,1)),ISNUMBER(SEARCH("cribriform",O168,1)),ISNUMBER(SEARCH("diffuse",O168,1)),ISNUMBER(SEARCH("columnar",O168,1)),ISNUMBER(SEARCH("solid",O168,1)),ISNUMBER(SEARCH("tall",N168,1)),ISNUMBER(SEARCH("hobnail",N168,1)),ISNUMBER(SEARCH("cribriform",N168,1)),ISNUMBER(SEARCH("diffuse",N168,1)),ISNUMBER(SEARCH("columnar",N168,1)),ISNUMBER(SEARCH("solid",N168,1)),AND(ISNUMBER(SEARCH("papillary",N168,1)),S168="positive"),AND(ISNUMBER(J168),J168&gt;=5,M168=""),AND(AND(ISNUMBER(J168),J168&gt;=5),AND(ISNUMBER(M168),M168&gt;=1)),AND(ISNUMBER(SERACH("papillary",N168)),OR(Y168="positive",Z168="positive"), ISNUMBER(SEARCH("BRAF",AB168)))),"intermediate","low"))</f>
        <v>low</v>
      </c>
      <c r="AF168" s="31" t="str">
        <f t="shared" si="34"/>
        <v>2</v>
      </c>
      <c r="AG168" s="31" t="str">
        <f t="shared" si="35"/>
        <v>0</v>
      </c>
      <c r="AH168" s="31" t="str">
        <f t="shared" si="37"/>
        <v>0</v>
      </c>
      <c r="AI168" s="36" t="str">
        <f t="shared" si="38"/>
        <v>I</v>
      </c>
      <c r="AJ168" s="30" t="s">
        <v>815</v>
      </c>
      <c r="AK168" s="37" t="s">
        <v>929</v>
      </c>
      <c r="AL168" s="37" t="s">
        <v>930</v>
      </c>
      <c r="AM168" s="37" t="s">
        <v>930</v>
      </c>
      <c r="AN168" s="31" t="s">
        <v>79</v>
      </c>
      <c r="AO168" s="30">
        <f t="shared" ca="1" si="44"/>
        <v>1</v>
      </c>
      <c r="AP168" s="37">
        <f t="shared" si="45"/>
        <v>1</v>
      </c>
      <c r="AQ168" s="37">
        <f t="shared" si="46"/>
        <v>1</v>
      </c>
      <c r="AR168" s="37">
        <f t="shared" si="47"/>
        <v>1</v>
      </c>
      <c r="AS168" s="36">
        <f t="shared" si="39"/>
        <v>1</v>
      </c>
    </row>
    <row r="169" spans="1:45">
      <c r="A169" t="str">
        <f>'Model output'!A168</f>
        <v>TCGA-EM-A2CM</v>
      </c>
      <c r="B169" s="43">
        <v>62</v>
      </c>
      <c r="C169" s="1" t="str">
        <f>IF(OR(ISNUMBER(SEARCH("0",'Model output'!D168)), ISNUMBER(SEARCH("1",'Model output'!D168)), ISNUMBER(SEARCH("1a",'Model output'!D168)), ISNUMBER(SEARCH("1b",'Model output'!D168)), ISNUMBER(SEARCH("2",'Model output'!D168)), ISNUMBER(SEARCH("3",'Model output'!D168)), ISNUMBER(SEARCH("4a",'Model output'!D168)), ISNUMBER(SEARCH("4b",'Model output'!D168))), IF(ISNUMBER(SEARCH("pT",'Model output'!D168)),IF(OR(ISNUMBER(SEARCH("a",'Model output'!D168)),ISNUMBER(SEARCH("b",'Model output'!D168))),MID(SUBSTITUTE('Model output'!D168," ",""),SEARCH("pT",'Model output'!D168)+2,2),MID(SUBSTITUTE('Model output'!D168," ",""),SEARCH("pT",'Model output'!D168)+2,1)),IF(ISNUMBER(SEARCH("T",'Model output'!D168)),IF(OR(ISNUMBER(SEARCH("a",'Model output'!D168)),ISNUMBER(SEARCH("b",'Model output'!D168))),MID(SUBSTITUTE('Model output'!D168," ",""),SEARCH("T",'Model output'!D168)+1,2),MID(SUBSTITUTE('Model output'!D168," ",""),SEARCH("T",'Model output'!D168)+1,1)),SUBSTITUTE('Model output'!D168," ",""))),"")</f>
        <v>3</v>
      </c>
      <c r="D169" s="1" t="str">
        <f>IF(ISNUMBER(SEARCH("lymph node",'Model output'!E168)),"1", IF(AND('Model output'!E168&lt;&gt;"",ISNUMBER('Model output'!E168),'Model output'!E168&gt;0),"1",IF(OR(ISNUMBER(SEARCH("0",'Model output'!E168)), ISNUMBER(SEARCH("1",'Model output'!E168)), ISNUMBER(SEARCH("1a",'Model output'!E168)), ISNUMBER(SEARCH("1b",'Model output'!E168)), ISNUMBER(SEARCH("X",'Model output'!E168))), IF(ISNUMBER(SEARCH("pN",'Model output'!E168)),IF(OR(ISNUMBER(SEARCH("a",'Model output'!E168)),ISNUMBER(SEARCH("b",'Model output'!E168))),MID(SUBSTITUTE('Model output'!E168," ",""),SEARCH("pN",'Model output'!E168)+2,2),MID(SUBSTITUTE('Model output'!E168," ",""),SEARCH("pN",'Model output'!E168)+2,1)),IF(ISNUMBER(SEARCH("N",'Model output'!E168)),IF(OR(ISNUMBER(SEARCH("a",'Model output'!E168)),ISNUMBER(SEARCH("b",'Model output'!E168))),MID(SUBSTITUTE('Model output'!E168," ",""),SEARCH("N",'Model output'!E168)+1,2),MID(SUBSTITUTE('Model output'!E168," ",""),SEARCH("N",'Model output'!E168)+1,1)),SUBSTITUTE('Model output'!E168," ",""))),"")))</f>
        <v>0</v>
      </c>
      <c r="E169" s="1" t="str">
        <f>IF(OR(ISNUMBER(SEARCH("Not applicable",'Model output'!F168)), ISNUMBER(SEARCH("N/A",'Model output'!F168))),"0",IF(OR(ISNUMBER(SEARCH("0",'Model output'!F168)), ISNUMBER(SEARCH("1",'Model output'!F168)), ISNUMBER(SEARCH("X",'Model output'!F168))), IF(ISNUMBER(SEARCH("pM",'Model output'!F168)),MID(SUBSTITUTE('Model output'!F168," ",""),SEARCH("pM",'Model output'!F168)+2,1),IF(ISNUMBER(SEARCH("M",'Model output'!F168)),MID(SUBSTITUTE('Model output'!F168," ",""),SEARCH("M",'Model output'!F168)+1,1),SUBSTITUTE('Model output'!F168," ",""))),""))</f>
        <v/>
      </c>
      <c r="F169" t="str">
        <f t="shared" si="32"/>
        <v>negative</v>
      </c>
      <c r="G169" t="str">
        <f>IF(OR('Model output'!G168="",AND(ISNUMBER('Model output'!J168),'Model output'!J168&lt;1)),"",IF(OR(ISNUMBER(SEARCH("lateral",'Model output'!G168)),ISNUMBER(SEARCH("cervical",'Model output'!G168)),ISNUMBER(SEARCH("jugular",'Model output'!G168)),ISNUMBER(SEARCH("left neck",'Model output'!G168)),ISNUMBER(SEARCH("left anterior neck",'Model output'!G168)),ISNUMBER(SEARCH("left posterior neck",'Model output'!G168)),ISNUMBER(SEARCH("right neck",'Model output'!G168)),ISNUMBER(SEARCH("right anterior neck",'Model output'!G168)),ISNUMBER(SEARCH("right posterior neck",'Model output'!G168)),AND(ISNUMBER(SEARCH("level",'Model output'!G168)),OR(,ISNUMBER(SEARCH("II",'Model output'!G168)),ISNUMBER(SEARCH("two",'Model output'!G168)),ISNUMBER(SEARCH("2",'Model output'!G168)),ISNUMBER(SEARCH("III",'Model output'!G168)),ISNUMBER(SEARCH("three",'Model output'!G168)),ISNUMBER(SEARCH("3",'Model output'!G168)),ISNUMBER(SEARCH("IV",'Model output'!G168)),ISNUMBER(SEARCH("four",'Model output'!G168)),ISNUMBER(SEARCH("4",'Model output'!G168)),AND(ISNUMBER(SEARCH("V ",'Model output'!G168)),NOT(ISNUMBER(SEARCH("VI",'Model output'!G168)))),ISNUMBER(SEARCH("five",'Model output'!G168)),ISNUMBER(SEARCH("5",'Model output'!G168))))), "lateral", "central"))</f>
        <v/>
      </c>
      <c r="H169" t="str">
        <f>IF('Model output'!H168="","negative", IF('Model output'!H168=" ", "negative", IF(ISNUMBER(SEARCH("lymph node",'Model output'!H168)),"negative","positive")))</f>
        <v>negative</v>
      </c>
      <c r="I169">
        <f>IF('Model output'!I168="","",IF(ISNUMBER('Model output'!I168),'Model output'!I168,1))</f>
        <v>3</v>
      </c>
      <c r="J169">
        <f>IF('Model output'!J168="","",IF(AND(ISNUMBER('Model output'!J168),'Model output'!J168&lt;=I169),'Model output'!J168,IF(ISNUMBER(SEARCH("0/",'Model output'!J168)),0,1)))</f>
        <v>0</v>
      </c>
      <c r="K169" t="str" cm="1">
        <f t="array" ref="K169">IF(COUNT(FIND({0,1,2,3,4,5,6,7,8,9},'Model output'!K168))&gt;0,'Model output'!K168,"")</f>
        <v/>
      </c>
      <c r="L169" s="8" t="str">
        <f t="shared" si="36"/>
        <v/>
      </c>
      <c r="M169" t="str" cm="1">
        <f t="array" ref="M169">IF(L169="","",IF(ISNUMBER(SEARCH("cm",L169)),MAX(VALUE(SUBSTITUTE(_xlfn.FILTERXML("&lt;t&gt;&lt;s&gt;"&amp;SUBSTITUTE(L169,",","&lt;/s&gt;&lt;s&gt;")&amp;"&lt;/s&gt;&lt;/t&gt;","//s"),"cm",""))),MAX(VALUE(SUBSTITUTE(_xlfn.FILTERXML("&lt;t&gt;&lt;s&gt;"&amp;SUBSTITUTE(L169,",","&lt;/s&gt;&lt;s&gt;")&amp;"&lt;/s&gt;&lt;/t&gt;","//s"),"mm","")))/10))</f>
        <v/>
      </c>
      <c r="N169" t="str">
        <f>IF('Model output'!L168="","",'Model output'!L168)</f>
        <v>Poorly differentiated thyroid carcinomas</v>
      </c>
      <c r="O169" t="str">
        <f>IF('Model output'!M168="","",'Model output'!M168)</f>
        <v>including insular carcinoma</v>
      </c>
      <c r="P169" t="str">
        <f>IF('Model output'!N168="","",'Model output'!N168)</f>
        <v>9.6cm</v>
      </c>
      <c r="Q169" t="str">
        <f t="shared" si="33"/>
        <v>9.6cm</v>
      </c>
      <c r="R169" cm="1">
        <f t="array" ref="R169">IF(Q169="","",IF(ISNUMBER(SEARCH("cm",Q169)),MAX(VALUE(SUBSTITUTE(_xlfn.FILTERXML("&lt;t&gt;&lt;s&gt;"&amp;SUBSTITUTE(Q169,",","&lt;/s&gt;&lt;s&gt;")&amp;"&lt;/s&gt;&lt;/t&gt;","//s"),"cm",""))),IF(ISNUMBER(SEARCH("mm",Q169)), MAX(VALUE(SUBSTITUTE(_xlfn.FILTERXML("&lt;t&gt;&lt;s&gt;"&amp;SUBSTITUTE(Q169,",","&lt;/s&gt;&lt;s&gt;")&amp;"&lt;/s&gt;&lt;/t&gt;","//s"),"mm","")))/10, MAX(VALUE(_xlfn.FILTERXML("&lt;t&gt;&lt;s&gt;"&amp;SUBSTITUTE(Q169,",","&lt;/s&gt;&lt;s&gt;")&amp;"&lt;/s&gt;&lt;/t&gt;","//s"))))))</f>
        <v>9.6</v>
      </c>
      <c r="S169" t="str">
        <f>IF(OR('Model output'!P168="",ISNUMBER(SEARCH("Not identified", 'Model output'!P168)),ISNUMBER(SEARCH("Absent",'Model output'!P168)),AND(ISNUMBER(SEARCH("No",'Model output'!P168)),NOT(ISNUMBER(SEARCH("diagnostic",'Model output'!P168)))),ISNUMBER(SEARCH("Negative",'Model output'!P168))),"negative","positive")</f>
        <v>positive</v>
      </c>
      <c r="T169">
        <f>IF('Model output'!O168="","",'Model output'!O168)</f>
        <v>1</v>
      </c>
      <c r="U169" t="str">
        <f>IF('Model output'!Q168&lt;&gt;"",'Model output'!Q168,IF('Classification result'!S169="positive",IF(ISNUMBER(SEARCH("single",'Model output'!P168)),1,IF(OR(ISNUMBER(SEARCH("&lt;4",'Model output'!P168)),ISNUMBER(SEARCH("&lt; 4",'Model output'!P168)),ISNUMBER(SEARCH("less than 4",'Model output'!P168))),"&lt;4",IF(OR(ISNUMBER(SEARCH("&gt;4",'Model output'!P168)),ISNUMBER(SEARCH("&gt; 4",'Model output'!P168)),ISNUMBER(SEARCH("4 or more",'Model output'!P168))),"&gt;4",""))),""))</f>
        <v>focal extent (less than 4 vessels)</v>
      </c>
      <c r="V169" t="str">
        <f>IF(S169="negative","",IF(OR(ISNUMBER(SEARCH("Focal",'Model output'!P168)),'Classification result'!U169&lt;4,ISNUMBER(SEARCH("Focal",'Classification result'!U169)),ISNUMBER(SEARCH("&lt;4",'Classification result'!U169)),ISNUMBER(SEARCH("&lt; 4",'Classification result'!U169))),"minimal", IF(OR(ISNUMBER(SEARCH("Extensive",'Model output'!P168)),ISNUMBER(SEARCH("Extensive",'Classification result'!U169)),ISNUMBER(SEARCH("&gt;4",'Classification result'!U169)),ISNUMBER(SEARCH("&gt; 4",'Classification result'!U169)),ISNUMBER(SEARCH("4 or more",'Classification result'!U169))),"extensive","")))</f>
        <v>minimal</v>
      </c>
      <c r="W169" t="str">
        <f>IF(OR('Model output'!R168="",ISNUMBER(SEARCH("Not identified", 'Model output'!R168)),ISNUMBER(SEARCH("Absent",'Model output'!R168)),ISNUMBER(SEARCH("No",'Model output'!R168)),ISNUMBER(SEARCH("Negative",'Model output'!R168)),ISNUMBER(SEARCH("None seen",'Model output'!R168)),ISNUMBER(SEARCH("Free",'Model output'!R168)),ISNUMBER(SEARCH("Cannot be assessed",'Model output'!R168))),"negative","positive")</f>
        <v>positive</v>
      </c>
      <c r="X169" s="15" t="str">
        <f>IF('Model output'!S168="","",'Model output'!S168)</f>
        <v>Not identified</v>
      </c>
      <c r="Y169" t="str">
        <f>IF(OR('Model output'!S168="",ISNUMBER(SEARCH("Absent",'Model output'!S168)),ISNUMBER(SEARCH("Not identified",'Model output'!S168)),AND(ISNUMBER(SEARCH("No",'Model output'!S168)),NOT(ISNUMBER(SEARCH("carcinoma",'Model output'!S168)))),ISNUMBER(SEARCH("no extension",'Model output'!S168)),ISNUMBER(SEARCH("negative",'Model output'!S168))),"negative",IF(Z169="positive","gETE", "positive"))</f>
        <v>negative</v>
      </c>
      <c r="Z169" t="str">
        <f>IF(OR('Model output'!S168="",ISNUMBER(SEARCH("Absent",'Model output'!S168)),ISNUMBER(SEARCH("Not identified",'Model output'!S168)),ISNUMBER(SEARCH("No",'Model output'!S168)),ISNUMBER(SEARCH("Minimal",'Model output'!S168)),ISNUMBER(SEARCH("negative",'Model output'!S168))),"negative",IF(OR(ISNUMBER(SEARCH("extensive",X169)),ISNUMBER(SEARCH("skeletal muscle",X169)),ISNUMBER(SEARCH("larynx",X169)),ISNUMBER(SEARCH("trachea",X169)),ISNUMBER(SEARCH("esophagus",X169)),ISNUMBER(SEARCH("recurrent laryngeal nerve",X169))),"positive","negative"))</f>
        <v>negative</v>
      </c>
      <c r="AA169" t="str">
        <f>IF('Model output'!T168="","",IF('Model output'!T168="Not mentioned", "No", "Yes"))</f>
        <v/>
      </c>
      <c r="AB169" t="str">
        <f>IF(AA169&lt;&gt;"Yes","",IF(OR('Model output'!U168="",ISNUMBER(SEARCH("Not identified",'Model output'!U168))),"",'Model output'!U168))</f>
        <v/>
      </c>
      <c r="AC169" s="9" t="str">
        <f>IF(OR('Model output'!V168="", AND(ISERROR(SEARCH("Positive",'Model output'!V168)), ISNUMBER(SEARCH("Negative",'Model output'!V168))), ISNUMBER(SEARCH("Uninvolved",'Model output'!V168)), ISNUMBER(SEARCH("Free",'Model output'!V168)), ISNUMBER(SEARCH("1 mm",'Model output'!V168)), ISNUMBER(SEARCH("1.0 mm",'Model output'!V168)), ISNUMBER(SEARCH("0.01 cm",'Model output'!V168)), ISNUMBER(SEARCH("0.1 CM",'Model output'!V168)), ISNUMBER(SEARCH("less than 0.2 mm",'Model output'!V168)), ISNUMBER(SEARCH("less than 0.5 mm",'Model output'!V168)), ISNUMBER(SEARCH("very close",'Model output'!V168)), ISNUMBER(SEARCH("not involved",'Model output'!V168)), ISNUMBER(SEARCH("no involvement",'Model output'!V168)), ISNUMBER(SEARCH("abut",'Model output'!V168)), AND(ISNUMBER(SEARCH("No",'Model output'!V168)),NOT(ISNUMBER(SEARCH("noted",'Model output'!V168))),NOT(ISNUMBER(SEARCH("carcinoma",'Model output'!V168))))), "negative", "positive")</f>
        <v>negative</v>
      </c>
      <c r="AE169" s="30" t="str" cm="1">
        <f t="array" aca="1" ref="AE169" ca="1">IF(OR(AC169="positive",Z169="positive",AND(OR(ISNUMBER(SEARCH("Follicular carcinoma",N169)),ISNUMBER(SEARCH("Follicular thyroid carcinoma",N169))),V169="extensive"),AND(AND(ISNUMBER(J169),J169&gt;0),AND(ISNUMBER(M169),M169&gt;3)),OR(H169="positive",AH169=1)),"high",IF(OR(ISNUMBER(SEARCH("lateral",G169,1)),ISNUMBER(SEARCH("positive",Y169,1)),ISNUMBER(SEARCH("tall",O169,1)),ISNUMBER(SEARCH("hobnail",O169,1)),ISNUMBER(SEARCH("cribriform",O169,1)),ISNUMBER(SEARCH("diffuse",O169,1)),ISNUMBER(SEARCH("columnar",O169,1)),ISNUMBER(SEARCH("solid",O169,1)),ISNUMBER(SEARCH("tall",N169,1)),ISNUMBER(SEARCH("hobnail",N169,1)),ISNUMBER(SEARCH("cribriform",N169,1)),ISNUMBER(SEARCH("diffuse",N169,1)),ISNUMBER(SEARCH("columnar",N169,1)),ISNUMBER(SEARCH("solid",N169,1)),AND(ISNUMBER(SEARCH("papillary",N169,1)),S169="positive"),AND(ISNUMBER(J169),J169&gt;=5,M169=""),AND(AND(ISNUMBER(J169),J169&gt;=5),AND(ISNUMBER(M169),M169&gt;=1)),AND(ISNUMBER(SERACH("papillary",N169)),OR(Y169="positive",Z169="positive"), ISNUMBER(SEARCH("BRAF",AB169)))),"intermediate","low"))</f>
        <v>low</v>
      </c>
      <c r="AF169" s="31" t="str">
        <f t="shared" si="34"/>
        <v>3a</v>
      </c>
      <c r="AG169" s="31" t="str">
        <f t="shared" si="35"/>
        <v>0</v>
      </c>
      <c r="AH169" s="31" t="str">
        <f t="shared" si="37"/>
        <v>0</v>
      </c>
      <c r="AI169" s="36" t="str">
        <f t="shared" si="38"/>
        <v>II</v>
      </c>
      <c r="AJ169" s="30" t="s">
        <v>816</v>
      </c>
      <c r="AK169" s="37" t="s">
        <v>932</v>
      </c>
      <c r="AL169" s="37" t="s">
        <v>927</v>
      </c>
      <c r="AM169" s="37" t="s">
        <v>930</v>
      </c>
      <c r="AN169" s="31" t="s">
        <v>928</v>
      </c>
      <c r="AO169" s="30">
        <f t="shared" ca="1" si="44"/>
        <v>0</v>
      </c>
      <c r="AP169" s="37">
        <f t="shared" si="45"/>
        <v>1</v>
      </c>
      <c r="AQ169" s="37">
        <f t="shared" si="46"/>
        <v>1</v>
      </c>
      <c r="AR169" s="37">
        <f t="shared" si="47"/>
        <v>1</v>
      </c>
      <c r="AS169" s="36">
        <f t="shared" si="39"/>
        <v>1</v>
      </c>
    </row>
    <row r="170" spans="1:45">
      <c r="A170" t="str">
        <f>'Model output'!A169</f>
        <v>TCGA-EM-A2CO</v>
      </c>
      <c r="B170" s="43">
        <v>77</v>
      </c>
      <c r="C170" s="1" t="str">
        <f>IF(OR(ISNUMBER(SEARCH("0",'Model output'!D169)), ISNUMBER(SEARCH("1",'Model output'!D169)), ISNUMBER(SEARCH("1a",'Model output'!D169)), ISNUMBER(SEARCH("1b",'Model output'!D169)), ISNUMBER(SEARCH("2",'Model output'!D169)), ISNUMBER(SEARCH("3",'Model output'!D169)), ISNUMBER(SEARCH("4a",'Model output'!D169)), ISNUMBER(SEARCH("4b",'Model output'!D169))), IF(ISNUMBER(SEARCH("pT",'Model output'!D169)),IF(OR(ISNUMBER(SEARCH("a",'Model output'!D169)),ISNUMBER(SEARCH("b",'Model output'!D169))),MID(SUBSTITUTE('Model output'!D169," ",""),SEARCH("pT",'Model output'!D169)+2,2),MID(SUBSTITUTE('Model output'!D169," ",""),SEARCH("pT",'Model output'!D169)+2,1)),IF(ISNUMBER(SEARCH("T",'Model output'!D169)),IF(OR(ISNUMBER(SEARCH("a",'Model output'!D169)),ISNUMBER(SEARCH("b",'Model output'!D169))),MID(SUBSTITUTE('Model output'!D169," ",""),SEARCH("T",'Model output'!D169)+1,2),MID(SUBSTITUTE('Model output'!D169," ",""),SEARCH("T",'Model output'!D169)+1,1)),SUBSTITUTE('Model output'!D169," ",""))),"")</f>
        <v>2</v>
      </c>
      <c r="D170" s="1" t="str">
        <f>IF(ISNUMBER(SEARCH("lymph node",'Model output'!E169)),"1", IF(AND('Model output'!E169&lt;&gt;"",ISNUMBER('Model output'!E169),'Model output'!E169&gt;0),"1",IF(OR(ISNUMBER(SEARCH("0",'Model output'!E169)), ISNUMBER(SEARCH("1",'Model output'!E169)), ISNUMBER(SEARCH("1a",'Model output'!E169)), ISNUMBER(SEARCH("1b",'Model output'!E169)), ISNUMBER(SEARCH("X",'Model output'!E169))), IF(ISNUMBER(SEARCH("pN",'Model output'!E169)),IF(OR(ISNUMBER(SEARCH("a",'Model output'!E169)),ISNUMBER(SEARCH("b",'Model output'!E169))),MID(SUBSTITUTE('Model output'!E169," ",""),SEARCH("pN",'Model output'!E169)+2,2),MID(SUBSTITUTE('Model output'!E169," ",""),SEARCH("pN",'Model output'!E169)+2,1)),IF(ISNUMBER(SEARCH("N",'Model output'!E169)),IF(OR(ISNUMBER(SEARCH("a",'Model output'!E169)),ISNUMBER(SEARCH("b",'Model output'!E169))),MID(SUBSTITUTE('Model output'!E169," ",""),SEARCH("N",'Model output'!E169)+1,2),MID(SUBSTITUTE('Model output'!E169," ",""),SEARCH("N",'Model output'!E169)+1,1)),SUBSTITUTE('Model output'!E169," ",""))),"")))</f>
        <v>X</v>
      </c>
      <c r="E170" s="1" t="str">
        <f>IF(OR(ISNUMBER(SEARCH("Not applicable",'Model output'!F169)), ISNUMBER(SEARCH("N/A",'Model output'!F169))),"0",IF(OR(ISNUMBER(SEARCH("0",'Model output'!F169)), ISNUMBER(SEARCH("1",'Model output'!F169)), ISNUMBER(SEARCH("X",'Model output'!F169))), IF(ISNUMBER(SEARCH("pM",'Model output'!F169)),MID(SUBSTITUTE('Model output'!F169," ",""),SEARCH("pM",'Model output'!F169)+2,1),IF(ISNUMBER(SEARCH("M",'Model output'!F169)),MID(SUBSTITUTE('Model output'!F169," ",""),SEARCH("M",'Model output'!F169)+1,1),SUBSTITUTE('Model output'!F169," ",""))),""))</f>
        <v/>
      </c>
      <c r="F170" t="str">
        <f t="shared" si="32"/>
        <v>negative</v>
      </c>
      <c r="G170" t="str">
        <f>IF(OR('Model output'!G169="",AND(ISNUMBER('Model output'!J169),'Model output'!J169&lt;1)),"",IF(OR(ISNUMBER(SEARCH("lateral",'Model output'!G169)),ISNUMBER(SEARCH("cervical",'Model output'!G169)),ISNUMBER(SEARCH("jugular",'Model output'!G169)),ISNUMBER(SEARCH("left neck",'Model output'!G169)),ISNUMBER(SEARCH("left anterior neck",'Model output'!G169)),ISNUMBER(SEARCH("left posterior neck",'Model output'!G169)),ISNUMBER(SEARCH("right neck",'Model output'!G169)),ISNUMBER(SEARCH("right anterior neck",'Model output'!G169)),ISNUMBER(SEARCH("right posterior neck",'Model output'!G169)),AND(ISNUMBER(SEARCH("level",'Model output'!G169)),OR(,ISNUMBER(SEARCH("II",'Model output'!G169)),ISNUMBER(SEARCH("two",'Model output'!G169)),ISNUMBER(SEARCH("2",'Model output'!G169)),ISNUMBER(SEARCH("III",'Model output'!G169)),ISNUMBER(SEARCH("three",'Model output'!G169)),ISNUMBER(SEARCH("3",'Model output'!G169)),ISNUMBER(SEARCH("IV",'Model output'!G169)),ISNUMBER(SEARCH("four",'Model output'!G169)),ISNUMBER(SEARCH("4",'Model output'!G169)),AND(ISNUMBER(SEARCH("V ",'Model output'!G169)),NOT(ISNUMBER(SEARCH("VI",'Model output'!G169)))),ISNUMBER(SEARCH("five",'Model output'!G169)),ISNUMBER(SEARCH("5",'Model output'!G169))))), "lateral", "central"))</f>
        <v/>
      </c>
      <c r="H170" t="str">
        <f>IF('Model output'!H169="","negative", IF('Model output'!H169=" ", "negative", IF(ISNUMBER(SEARCH("lymph node",'Model output'!H169)),"negative","positive")))</f>
        <v>negative</v>
      </c>
      <c r="I170">
        <f>IF('Model output'!I169="","",IF(ISNUMBER('Model output'!I169),'Model output'!I169,1))</f>
        <v>0</v>
      </c>
      <c r="J170">
        <f>IF('Model output'!J169="","",IF(AND(ISNUMBER('Model output'!J169),'Model output'!J169&lt;=I170),'Model output'!J169,IF(ISNUMBER(SEARCH("0/",'Model output'!J169)),0,1)))</f>
        <v>0</v>
      </c>
      <c r="K170" t="str" cm="1">
        <f t="array" ref="K170">IF(COUNT(FIND({0,1,2,3,4,5,6,7,8,9},'Model output'!K169))&gt;0,'Model output'!K169,"")</f>
        <v/>
      </c>
      <c r="L170" s="8" t="str">
        <f t="shared" si="36"/>
        <v/>
      </c>
      <c r="M170" t="str" cm="1">
        <f t="array" ref="M170">IF(L170="","",IF(ISNUMBER(SEARCH("cm",L170)),MAX(VALUE(SUBSTITUTE(_xlfn.FILTERXML("&lt;t&gt;&lt;s&gt;"&amp;SUBSTITUTE(L170,",","&lt;/s&gt;&lt;s&gt;")&amp;"&lt;/s&gt;&lt;/t&gt;","//s"),"cm",""))),MAX(VALUE(SUBSTITUTE(_xlfn.FILTERXML("&lt;t&gt;&lt;s&gt;"&amp;SUBSTITUTE(L170,",","&lt;/s&gt;&lt;s&gt;")&amp;"&lt;/s&gt;&lt;/t&gt;","//s"),"mm","")))/10))</f>
        <v/>
      </c>
      <c r="N170" t="str">
        <f>IF('Model output'!L169="","",'Model output'!L169)</f>
        <v>Papillary carcinoma</v>
      </c>
      <c r="O170" t="str">
        <f>IF('Model output'!M169="","",'Model output'!M169)</f>
        <v>oncocytic or oxyphilic variant</v>
      </c>
      <c r="P170" t="str">
        <f>IF('Model output'!N169="","",'Model output'!N169)</f>
        <v>2.9cm</v>
      </c>
      <c r="Q170" t="str">
        <f t="shared" si="33"/>
        <v>2.9cm</v>
      </c>
      <c r="R170" cm="1">
        <f t="array" ref="R170">IF(Q170="","",IF(ISNUMBER(SEARCH("cm",Q170)),MAX(VALUE(SUBSTITUTE(_xlfn.FILTERXML("&lt;t&gt;&lt;s&gt;"&amp;SUBSTITUTE(Q170,",","&lt;/s&gt;&lt;s&gt;")&amp;"&lt;/s&gt;&lt;/t&gt;","//s"),"cm",""))),IF(ISNUMBER(SEARCH("mm",Q170)), MAX(VALUE(SUBSTITUTE(_xlfn.FILTERXML("&lt;t&gt;&lt;s&gt;"&amp;SUBSTITUTE(Q170,",","&lt;/s&gt;&lt;s&gt;")&amp;"&lt;/s&gt;&lt;/t&gt;","//s"),"mm","")))/10, MAX(VALUE(_xlfn.FILTERXML("&lt;t&gt;&lt;s&gt;"&amp;SUBSTITUTE(Q170,",","&lt;/s&gt;&lt;s&gt;")&amp;"&lt;/s&gt;&lt;/t&gt;","//s"))))))</f>
        <v>2.9</v>
      </c>
      <c r="S170" t="str">
        <f>IF(OR('Model output'!P169="",ISNUMBER(SEARCH("Not identified", 'Model output'!P169)),ISNUMBER(SEARCH("Absent",'Model output'!P169)),AND(ISNUMBER(SEARCH("No",'Model output'!P169)),NOT(ISNUMBER(SEARCH("diagnostic",'Model output'!P169)))),ISNUMBER(SEARCH("Negative",'Model output'!P169))),"negative","positive")</f>
        <v>negative</v>
      </c>
      <c r="T170">
        <f>IF('Model output'!O169="","",'Model output'!O169)</f>
        <v>1</v>
      </c>
      <c r="U170" t="str">
        <f>IF('Model output'!Q169&lt;&gt;"",'Model output'!Q169,IF('Classification result'!S170="positive",IF(ISNUMBER(SEARCH("single",'Model output'!P169)),1,IF(OR(ISNUMBER(SEARCH("&lt;4",'Model output'!P169)),ISNUMBER(SEARCH("&lt; 4",'Model output'!P169)),ISNUMBER(SEARCH("less than 4",'Model output'!P169))),"&lt;4",IF(OR(ISNUMBER(SEARCH("&gt;4",'Model output'!P169)),ISNUMBER(SEARCH("&gt; 4",'Model output'!P169)),ISNUMBER(SEARCH("4 or more",'Model output'!P169))),"&gt;4",""))),""))</f>
        <v/>
      </c>
      <c r="V170" t="str">
        <f>IF(S170="negative","",IF(OR(ISNUMBER(SEARCH("Focal",'Model output'!P169)),'Classification result'!U170&lt;4,ISNUMBER(SEARCH("Focal",'Classification result'!U170)),ISNUMBER(SEARCH("&lt;4",'Classification result'!U170)),ISNUMBER(SEARCH("&lt; 4",'Classification result'!U170))),"minimal", IF(OR(ISNUMBER(SEARCH("Extensive",'Model output'!P169)),ISNUMBER(SEARCH("Extensive",'Classification result'!U170)),ISNUMBER(SEARCH("&gt;4",'Classification result'!U170)),ISNUMBER(SEARCH("&gt; 4",'Classification result'!U170)),ISNUMBER(SEARCH("4 or more",'Classification result'!U170))),"extensive","")))</f>
        <v/>
      </c>
      <c r="W170" t="str">
        <f>IF(OR('Model output'!R169="",ISNUMBER(SEARCH("Not identified", 'Model output'!R169)),ISNUMBER(SEARCH("Absent",'Model output'!R169)),ISNUMBER(SEARCH("No",'Model output'!R169)),ISNUMBER(SEARCH("Negative",'Model output'!R169)),ISNUMBER(SEARCH("None seen",'Model output'!R169)),ISNUMBER(SEARCH("Free",'Model output'!R169)),ISNUMBER(SEARCH("Cannot be assessed",'Model output'!R169))),"negative","positive")</f>
        <v>positive</v>
      </c>
      <c r="X170" s="15" t="str">
        <f>IF('Model output'!S169="","",'Model output'!S169)</f>
        <v>Not identified</v>
      </c>
      <c r="Y170" t="str">
        <f>IF(OR('Model output'!S169="",ISNUMBER(SEARCH("Absent",'Model output'!S169)),ISNUMBER(SEARCH("Not identified",'Model output'!S169)),AND(ISNUMBER(SEARCH("No",'Model output'!S169)),NOT(ISNUMBER(SEARCH("carcinoma",'Model output'!S169)))),ISNUMBER(SEARCH("no extension",'Model output'!S169)),ISNUMBER(SEARCH("negative",'Model output'!S169))),"negative",IF(Z170="positive","gETE", "positive"))</f>
        <v>negative</v>
      </c>
      <c r="Z170" t="str">
        <f>IF(OR('Model output'!S169="",ISNUMBER(SEARCH("Absent",'Model output'!S169)),ISNUMBER(SEARCH("Not identified",'Model output'!S169)),ISNUMBER(SEARCH("No",'Model output'!S169)),ISNUMBER(SEARCH("Minimal",'Model output'!S169)),ISNUMBER(SEARCH("negative",'Model output'!S169))),"negative",IF(OR(ISNUMBER(SEARCH("extensive",X170)),ISNUMBER(SEARCH("skeletal muscle",X170)),ISNUMBER(SEARCH("larynx",X170)),ISNUMBER(SEARCH("trachea",X170)),ISNUMBER(SEARCH("esophagus",X170)),ISNUMBER(SEARCH("recurrent laryngeal nerve",X170))),"positive","negative"))</f>
        <v>negative</v>
      </c>
      <c r="AA170" t="str">
        <f>IF('Model output'!T169="","",IF('Model output'!T169="Not mentioned", "No", "Yes"))</f>
        <v/>
      </c>
      <c r="AB170" t="str">
        <f>IF(AA170&lt;&gt;"Yes","",IF(OR('Model output'!U169="",ISNUMBER(SEARCH("Not identified",'Model output'!U169))),"",'Model output'!U169))</f>
        <v/>
      </c>
      <c r="AC170" s="9" t="str">
        <f>IF(OR('Model output'!V169="", AND(ISERROR(SEARCH("Positive",'Model output'!V169)), ISNUMBER(SEARCH("Negative",'Model output'!V169))), ISNUMBER(SEARCH("Uninvolved",'Model output'!V169)), ISNUMBER(SEARCH("Free",'Model output'!V169)), ISNUMBER(SEARCH("1 mm",'Model output'!V169)), ISNUMBER(SEARCH("1.0 mm",'Model output'!V169)), ISNUMBER(SEARCH("0.01 cm",'Model output'!V169)), ISNUMBER(SEARCH("0.1 CM",'Model output'!V169)), ISNUMBER(SEARCH("less than 0.2 mm",'Model output'!V169)), ISNUMBER(SEARCH("less than 0.5 mm",'Model output'!V169)), ISNUMBER(SEARCH("very close",'Model output'!V169)), ISNUMBER(SEARCH("not involved",'Model output'!V169)), ISNUMBER(SEARCH("no involvement",'Model output'!V169)), ISNUMBER(SEARCH("abut",'Model output'!V169)), AND(ISNUMBER(SEARCH("No",'Model output'!V169)),NOT(ISNUMBER(SEARCH("noted",'Model output'!V169))),NOT(ISNUMBER(SEARCH("carcinoma",'Model output'!V169))))), "negative", "positive")</f>
        <v>negative</v>
      </c>
      <c r="AE170" s="30" t="str" cm="1">
        <f t="array" aca="1" ref="AE170" ca="1">IF(OR(AC170="positive",Z170="positive",AND(OR(ISNUMBER(SEARCH("Follicular carcinoma",N170)),ISNUMBER(SEARCH("Follicular thyroid carcinoma",N170))),V170="extensive"),AND(AND(ISNUMBER(J170),J170&gt;0),AND(ISNUMBER(M170),M170&gt;3)),OR(H170="positive",AH170=1)),"high",IF(OR(ISNUMBER(SEARCH("lateral",G170,1)),ISNUMBER(SEARCH("positive",Y170,1)),ISNUMBER(SEARCH("tall",O170,1)),ISNUMBER(SEARCH("hobnail",O170,1)),ISNUMBER(SEARCH("cribriform",O170,1)),ISNUMBER(SEARCH("diffuse",O170,1)),ISNUMBER(SEARCH("columnar",O170,1)),ISNUMBER(SEARCH("solid",O170,1)),ISNUMBER(SEARCH("tall",N170,1)),ISNUMBER(SEARCH("hobnail",N170,1)),ISNUMBER(SEARCH("cribriform",N170,1)),ISNUMBER(SEARCH("diffuse",N170,1)),ISNUMBER(SEARCH("columnar",N170,1)),ISNUMBER(SEARCH("solid",N170,1)),AND(ISNUMBER(SEARCH("papillary",N170,1)),S170="positive"),AND(ISNUMBER(J170),J170&gt;=5,M170=""),AND(AND(ISNUMBER(J170),J170&gt;=5),AND(ISNUMBER(M170),M170&gt;=1)),AND(ISNUMBER(SERACH("papillary",N170)),OR(Y170="positive",Z170="positive"), ISNUMBER(SEARCH("BRAF",AB170)))),"intermediate","low"))</f>
        <v>low</v>
      </c>
      <c r="AF170" s="31" t="str">
        <f t="shared" si="34"/>
        <v>2</v>
      </c>
      <c r="AG170" s="31" t="str">
        <f t="shared" si="35"/>
        <v>0</v>
      </c>
      <c r="AH170" s="31" t="str">
        <f t="shared" si="37"/>
        <v>0</v>
      </c>
      <c r="AI170" s="36" t="str">
        <f t="shared" si="38"/>
        <v>I</v>
      </c>
      <c r="AJ170" s="30" t="s">
        <v>815</v>
      </c>
      <c r="AK170" s="37" t="s">
        <v>929</v>
      </c>
      <c r="AL170" s="37" t="s">
        <v>930</v>
      </c>
      <c r="AM170" s="37" t="s">
        <v>930</v>
      </c>
      <c r="AN170" s="31" t="s">
        <v>79</v>
      </c>
      <c r="AO170" s="30">
        <f t="shared" ca="1" si="44"/>
        <v>1</v>
      </c>
      <c r="AP170" s="37">
        <f t="shared" si="45"/>
        <v>1</v>
      </c>
      <c r="AQ170" s="37">
        <f t="shared" si="46"/>
        <v>1</v>
      </c>
      <c r="AR170" s="37">
        <f t="shared" si="47"/>
        <v>1</v>
      </c>
      <c r="AS170" s="36">
        <f t="shared" si="39"/>
        <v>1</v>
      </c>
    </row>
    <row r="171" spans="1:45">
      <c r="A171" t="str">
        <f>'Model output'!A170</f>
        <v>TCGA-EM-A2CP</v>
      </c>
      <c r="B171" s="43">
        <v>26</v>
      </c>
      <c r="C171" s="1" t="str">
        <f>IF(OR(ISNUMBER(SEARCH("0",'Model output'!D170)), ISNUMBER(SEARCH("1",'Model output'!D170)), ISNUMBER(SEARCH("1a",'Model output'!D170)), ISNUMBER(SEARCH("1b",'Model output'!D170)), ISNUMBER(SEARCH("2",'Model output'!D170)), ISNUMBER(SEARCH("3",'Model output'!D170)), ISNUMBER(SEARCH("4a",'Model output'!D170)), ISNUMBER(SEARCH("4b",'Model output'!D170))), IF(ISNUMBER(SEARCH("pT",'Model output'!D170)),IF(OR(ISNUMBER(SEARCH("a",'Model output'!D170)),ISNUMBER(SEARCH("b",'Model output'!D170))),MID(SUBSTITUTE('Model output'!D170," ",""),SEARCH("pT",'Model output'!D170)+2,2),MID(SUBSTITUTE('Model output'!D170," ",""),SEARCH("pT",'Model output'!D170)+2,1)),IF(ISNUMBER(SEARCH("T",'Model output'!D170)),IF(OR(ISNUMBER(SEARCH("a",'Model output'!D170)),ISNUMBER(SEARCH("b",'Model output'!D170))),MID(SUBSTITUTE('Model output'!D170," ",""),SEARCH("T",'Model output'!D170)+1,2),MID(SUBSTITUTE('Model output'!D170," ",""),SEARCH("T",'Model output'!D170)+1,1)),SUBSTITUTE('Model output'!D170," ",""))),"")</f>
        <v>2</v>
      </c>
      <c r="D171" s="1" t="str">
        <f>IF(ISNUMBER(SEARCH("lymph node",'Model output'!E170)),"1", IF(AND('Model output'!E170&lt;&gt;"",ISNUMBER('Model output'!E170),'Model output'!E170&gt;0),"1",IF(OR(ISNUMBER(SEARCH("0",'Model output'!E170)), ISNUMBER(SEARCH("1",'Model output'!E170)), ISNUMBER(SEARCH("1a",'Model output'!E170)), ISNUMBER(SEARCH("1b",'Model output'!E170)), ISNUMBER(SEARCH("X",'Model output'!E170))), IF(ISNUMBER(SEARCH("pN",'Model output'!E170)),IF(OR(ISNUMBER(SEARCH("a",'Model output'!E170)),ISNUMBER(SEARCH("b",'Model output'!E170))),MID(SUBSTITUTE('Model output'!E170," ",""),SEARCH("pN",'Model output'!E170)+2,2),MID(SUBSTITUTE('Model output'!E170," ",""),SEARCH("pN",'Model output'!E170)+2,1)),IF(ISNUMBER(SEARCH("N",'Model output'!E170)),IF(OR(ISNUMBER(SEARCH("a",'Model output'!E170)),ISNUMBER(SEARCH("b",'Model output'!E170))),MID(SUBSTITUTE('Model output'!E170," ",""),SEARCH("N",'Model output'!E170)+1,2),MID(SUBSTITUTE('Model output'!E170," ",""),SEARCH("N",'Model output'!E170)+1,1)),SUBSTITUTE('Model output'!E170," ",""))),"")))</f>
        <v>0</v>
      </c>
      <c r="E171" s="1" t="str">
        <f>IF(OR(ISNUMBER(SEARCH("Not applicable",'Model output'!F170)), ISNUMBER(SEARCH("N/A",'Model output'!F170))),"0",IF(OR(ISNUMBER(SEARCH("0",'Model output'!F170)), ISNUMBER(SEARCH("1",'Model output'!F170)), ISNUMBER(SEARCH("X",'Model output'!F170))), IF(ISNUMBER(SEARCH("pM",'Model output'!F170)),MID(SUBSTITUTE('Model output'!F170," ",""),SEARCH("pM",'Model output'!F170)+2,1),IF(ISNUMBER(SEARCH("M",'Model output'!F170)),MID(SUBSTITUTE('Model output'!F170," ",""),SEARCH("M",'Model output'!F170)+1,1),SUBSTITUTE('Model output'!F170," ",""))),""))</f>
        <v/>
      </c>
      <c r="F171" t="str">
        <f t="shared" si="32"/>
        <v>negative</v>
      </c>
      <c r="G171" t="str">
        <f>IF(OR('Model output'!G170="",AND(ISNUMBER('Model output'!J170),'Model output'!J170&lt;1)),"",IF(OR(ISNUMBER(SEARCH("lateral",'Model output'!G170)),ISNUMBER(SEARCH("cervical",'Model output'!G170)),ISNUMBER(SEARCH("jugular",'Model output'!G170)),ISNUMBER(SEARCH("left neck",'Model output'!G170)),ISNUMBER(SEARCH("left anterior neck",'Model output'!G170)),ISNUMBER(SEARCH("left posterior neck",'Model output'!G170)),ISNUMBER(SEARCH("right neck",'Model output'!G170)),ISNUMBER(SEARCH("right anterior neck",'Model output'!G170)),ISNUMBER(SEARCH("right posterior neck",'Model output'!G170)),AND(ISNUMBER(SEARCH("level",'Model output'!G170)),OR(,ISNUMBER(SEARCH("II",'Model output'!G170)),ISNUMBER(SEARCH("two",'Model output'!G170)),ISNUMBER(SEARCH("2",'Model output'!G170)),ISNUMBER(SEARCH("III",'Model output'!G170)),ISNUMBER(SEARCH("three",'Model output'!G170)),ISNUMBER(SEARCH("3",'Model output'!G170)),ISNUMBER(SEARCH("IV",'Model output'!G170)),ISNUMBER(SEARCH("four",'Model output'!G170)),ISNUMBER(SEARCH("4",'Model output'!G170)),AND(ISNUMBER(SEARCH("V ",'Model output'!G170)),NOT(ISNUMBER(SEARCH("VI",'Model output'!G170)))),ISNUMBER(SEARCH("five",'Model output'!G170)),ISNUMBER(SEARCH("5",'Model output'!G170))))), "lateral", "central"))</f>
        <v/>
      </c>
      <c r="H171" t="str">
        <f>IF('Model output'!H170="","negative", IF('Model output'!H170=" ", "negative", IF(ISNUMBER(SEARCH("lymph node",'Model output'!H170)),"negative","positive")))</f>
        <v>negative</v>
      </c>
      <c r="I171">
        <f>IF('Model output'!I170="","",IF(ISNUMBER('Model output'!I170),'Model output'!I170,1))</f>
        <v>27</v>
      </c>
      <c r="J171">
        <f>IF('Model output'!J170="","",IF(AND(ISNUMBER('Model output'!J170),'Model output'!J170&lt;=I171),'Model output'!J170,IF(ISNUMBER(SEARCH("0/",'Model output'!J170)),0,1)))</f>
        <v>0</v>
      </c>
      <c r="K171" t="str" cm="1">
        <f t="array" ref="K171">IF(COUNT(FIND({0,1,2,3,4,5,6,7,8,9},'Model output'!K170))&gt;0,'Model output'!K170,"")</f>
        <v/>
      </c>
      <c r="L171" s="8" t="str">
        <f t="shared" si="36"/>
        <v/>
      </c>
      <c r="M171" t="str" cm="1">
        <f t="array" ref="M171">IF(L171="","",IF(ISNUMBER(SEARCH("cm",L171)),MAX(VALUE(SUBSTITUTE(_xlfn.FILTERXML("&lt;t&gt;&lt;s&gt;"&amp;SUBSTITUTE(L171,",","&lt;/s&gt;&lt;s&gt;")&amp;"&lt;/s&gt;&lt;/t&gt;","//s"),"cm",""))),MAX(VALUE(SUBSTITUTE(_xlfn.FILTERXML("&lt;t&gt;&lt;s&gt;"&amp;SUBSTITUTE(L171,",","&lt;/s&gt;&lt;s&gt;")&amp;"&lt;/s&gt;&lt;/t&gt;","//s"),"mm","")))/10))</f>
        <v/>
      </c>
      <c r="N171" t="str">
        <f>IF('Model output'!L170="","",'Model output'!L170)</f>
        <v>Papillary carcinoma</v>
      </c>
      <c r="O171" t="str">
        <f>IF('Model output'!M170="","",'Model output'!M170)</f>
        <v>follicular variant</v>
      </c>
      <c r="P171" t="str">
        <f>IF('Model output'!N170="","",'Model output'!N170)</f>
        <v>3.2cm</v>
      </c>
      <c r="Q171" t="str">
        <f t="shared" si="33"/>
        <v>3.2cm</v>
      </c>
      <c r="R171" cm="1">
        <f t="array" ref="R171">IF(Q171="","",IF(ISNUMBER(SEARCH("cm",Q171)),MAX(VALUE(SUBSTITUTE(_xlfn.FILTERXML("&lt;t&gt;&lt;s&gt;"&amp;SUBSTITUTE(Q171,",","&lt;/s&gt;&lt;s&gt;")&amp;"&lt;/s&gt;&lt;/t&gt;","//s"),"cm",""))),IF(ISNUMBER(SEARCH("mm",Q171)), MAX(VALUE(SUBSTITUTE(_xlfn.FILTERXML("&lt;t&gt;&lt;s&gt;"&amp;SUBSTITUTE(Q171,",","&lt;/s&gt;&lt;s&gt;")&amp;"&lt;/s&gt;&lt;/t&gt;","//s"),"mm","")))/10, MAX(VALUE(_xlfn.FILTERXML("&lt;t&gt;&lt;s&gt;"&amp;SUBSTITUTE(Q171,",","&lt;/s&gt;&lt;s&gt;")&amp;"&lt;/s&gt;&lt;/t&gt;","//s"))))))</f>
        <v>3.2</v>
      </c>
      <c r="S171" t="str">
        <f>IF(OR('Model output'!P170="",ISNUMBER(SEARCH("Not identified", 'Model output'!P170)),ISNUMBER(SEARCH("Absent",'Model output'!P170)),AND(ISNUMBER(SEARCH("No",'Model output'!P170)),NOT(ISNUMBER(SEARCH("diagnostic",'Model output'!P170)))),ISNUMBER(SEARCH("Negative",'Model output'!P170))),"negative","positive")</f>
        <v>negative</v>
      </c>
      <c r="T171">
        <f>IF('Model output'!O170="","",'Model output'!O170)</f>
        <v>2</v>
      </c>
      <c r="U171" t="str">
        <f>IF('Model output'!Q170&lt;&gt;"",'Model output'!Q170,IF('Classification result'!S171="positive",IF(ISNUMBER(SEARCH("single",'Model output'!P170)),1,IF(OR(ISNUMBER(SEARCH("&lt;4",'Model output'!P170)),ISNUMBER(SEARCH("&lt; 4",'Model output'!P170)),ISNUMBER(SEARCH("less than 4",'Model output'!P170))),"&lt;4",IF(OR(ISNUMBER(SEARCH("&gt;4",'Model output'!P170)),ISNUMBER(SEARCH("&gt; 4",'Model output'!P170)),ISNUMBER(SEARCH("4 or more",'Model output'!P170))),"&gt;4",""))),""))</f>
        <v/>
      </c>
      <c r="V171" t="str">
        <f>IF(S171="negative","",IF(OR(ISNUMBER(SEARCH("Focal",'Model output'!P170)),'Classification result'!U171&lt;4,ISNUMBER(SEARCH("Focal",'Classification result'!U171)),ISNUMBER(SEARCH("&lt;4",'Classification result'!U171)),ISNUMBER(SEARCH("&lt; 4",'Classification result'!U171))),"minimal", IF(OR(ISNUMBER(SEARCH("Extensive",'Model output'!P170)),ISNUMBER(SEARCH("Extensive",'Classification result'!U171)),ISNUMBER(SEARCH("&gt;4",'Classification result'!U171)),ISNUMBER(SEARCH("&gt; 4",'Classification result'!U171)),ISNUMBER(SEARCH("4 or more",'Classification result'!U171))),"extensive","")))</f>
        <v/>
      </c>
      <c r="W171" t="str">
        <f>IF(OR('Model output'!R170="",ISNUMBER(SEARCH("Not identified", 'Model output'!R170)),ISNUMBER(SEARCH("Absent",'Model output'!R170)),ISNUMBER(SEARCH("No",'Model output'!R170)),ISNUMBER(SEARCH("Negative",'Model output'!R170)),ISNUMBER(SEARCH("None seen",'Model output'!R170)),ISNUMBER(SEARCH("Free",'Model output'!R170)),ISNUMBER(SEARCH("Cannot be assessed",'Model output'!R170))),"negative","positive")</f>
        <v>positive</v>
      </c>
      <c r="X171" s="15" t="str">
        <f>IF('Model output'!S170="","",'Model output'!S170)</f>
        <v/>
      </c>
      <c r="Y171" t="str">
        <f>IF(OR('Model output'!S170="",ISNUMBER(SEARCH("Absent",'Model output'!S170)),ISNUMBER(SEARCH("Not identified",'Model output'!S170)),AND(ISNUMBER(SEARCH("No",'Model output'!S170)),NOT(ISNUMBER(SEARCH("carcinoma",'Model output'!S170)))),ISNUMBER(SEARCH("no extension",'Model output'!S170)),ISNUMBER(SEARCH("negative",'Model output'!S170))),"negative",IF(Z171="positive","gETE", "positive"))</f>
        <v>negative</v>
      </c>
      <c r="Z171" t="str">
        <f>IF(OR('Model output'!S170="",ISNUMBER(SEARCH("Absent",'Model output'!S170)),ISNUMBER(SEARCH("Not identified",'Model output'!S170)),ISNUMBER(SEARCH("No",'Model output'!S170)),ISNUMBER(SEARCH("Minimal",'Model output'!S170)),ISNUMBER(SEARCH("negative",'Model output'!S170))),"negative",IF(OR(ISNUMBER(SEARCH("extensive",X171)),ISNUMBER(SEARCH("skeletal muscle",X171)),ISNUMBER(SEARCH("larynx",X171)),ISNUMBER(SEARCH("trachea",X171)),ISNUMBER(SEARCH("esophagus",X171)),ISNUMBER(SEARCH("recurrent laryngeal nerve",X171))),"positive","negative"))</f>
        <v>negative</v>
      </c>
      <c r="AA171" t="str">
        <f>IF('Model output'!T170="","",IF('Model output'!T170="Not mentioned", "No", "Yes"))</f>
        <v/>
      </c>
      <c r="AB171" t="str">
        <f>IF(AA171&lt;&gt;"Yes","",IF(OR('Model output'!U170="",ISNUMBER(SEARCH("Not identified",'Model output'!U170))),"",'Model output'!U170))</f>
        <v/>
      </c>
      <c r="AC171" s="9" t="str">
        <f>IF(OR('Model output'!V170="", AND(ISERROR(SEARCH("Positive",'Model output'!V170)), ISNUMBER(SEARCH("Negative",'Model output'!V170))), ISNUMBER(SEARCH("Uninvolved",'Model output'!V170)), ISNUMBER(SEARCH("Free",'Model output'!V170)), ISNUMBER(SEARCH("1 mm",'Model output'!V170)), ISNUMBER(SEARCH("1.0 mm",'Model output'!V170)), ISNUMBER(SEARCH("0.01 cm",'Model output'!V170)), ISNUMBER(SEARCH("0.1 CM",'Model output'!V170)), ISNUMBER(SEARCH("less than 0.2 mm",'Model output'!V170)), ISNUMBER(SEARCH("less than 0.5 mm",'Model output'!V170)), ISNUMBER(SEARCH("very close",'Model output'!V170)), ISNUMBER(SEARCH("not involved",'Model output'!V170)), ISNUMBER(SEARCH("no involvement",'Model output'!V170)), ISNUMBER(SEARCH("abut",'Model output'!V170)), AND(ISNUMBER(SEARCH("No",'Model output'!V170)),NOT(ISNUMBER(SEARCH("noted",'Model output'!V170))),NOT(ISNUMBER(SEARCH("carcinoma",'Model output'!V170))))), "negative", "positive")</f>
        <v>negative</v>
      </c>
      <c r="AE171" s="30" t="str" cm="1">
        <f t="array" aca="1" ref="AE171" ca="1">IF(OR(AC171="positive",Z171="positive",AND(OR(ISNUMBER(SEARCH("Follicular carcinoma",N171)),ISNUMBER(SEARCH("Follicular thyroid carcinoma",N171))),V171="extensive"),AND(AND(ISNUMBER(J171),J171&gt;0),AND(ISNUMBER(M171),M171&gt;3)),OR(H171="positive",AH171=1)),"high",IF(OR(ISNUMBER(SEARCH("lateral",G171,1)),ISNUMBER(SEARCH("positive",Y171,1)),ISNUMBER(SEARCH("tall",O171,1)),ISNUMBER(SEARCH("hobnail",O171,1)),ISNUMBER(SEARCH("cribriform",O171,1)),ISNUMBER(SEARCH("diffuse",O171,1)),ISNUMBER(SEARCH("columnar",O171,1)),ISNUMBER(SEARCH("solid",O171,1)),ISNUMBER(SEARCH("tall",N171,1)),ISNUMBER(SEARCH("hobnail",N171,1)),ISNUMBER(SEARCH("cribriform",N171,1)),ISNUMBER(SEARCH("diffuse",N171,1)),ISNUMBER(SEARCH("columnar",N171,1)),ISNUMBER(SEARCH("solid",N171,1)),AND(ISNUMBER(SEARCH("papillary",N171,1)),S171="positive"),AND(ISNUMBER(J171),J171&gt;=5,M171=""),AND(AND(ISNUMBER(J171),J171&gt;=5),AND(ISNUMBER(M171),M171&gt;=1)),AND(ISNUMBER(SERACH("papillary",N171)),OR(Y171="positive",Z171="positive"), ISNUMBER(SEARCH("BRAF",AB171)))),"intermediate","low"))</f>
        <v>low</v>
      </c>
      <c r="AF171" s="31" t="str">
        <f t="shared" si="34"/>
        <v>2</v>
      </c>
      <c r="AG171" s="31" t="str">
        <f t="shared" si="35"/>
        <v>0</v>
      </c>
      <c r="AH171" s="31" t="str">
        <f t="shared" si="37"/>
        <v>0</v>
      </c>
      <c r="AI171" s="36" t="str">
        <f t="shared" si="38"/>
        <v>I</v>
      </c>
      <c r="AJ171" s="30" t="s">
        <v>815</v>
      </c>
      <c r="AK171" s="37" t="s">
        <v>929</v>
      </c>
      <c r="AL171" s="37" t="s">
        <v>927</v>
      </c>
      <c r="AM171" s="37" t="s">
        <v>930</v>
      </c>
      <c r="AN171" s="31" t="s">
        <v>79</v>
      </c>
      <c r="AO171" s="30">
        <f t="shared" ca="1" si="44"/>
        <v>1</v>
      </c>
      <c r="AP171" s="37">
        <f t="shared" si="45"/>
        <v>1</v>
      </c>
      <c r="AQ171" s="37">
        <f t="shared" si="46"/>
        <v>1</v>
      </c>
      <c r="AR171" s="37">
        <f t="shared" si="47"/>
        <v>1</v>
      </c>
      <c r="AS171" s="36">
        <f t="shared" si="39"/>
        <v>1</v>
      </c>
    </row>
    <row r="172" spans="1:45">
      <c r="A172" t="str">
        <f>'Model output'!A171</f>
        <v>TCGA-EM-A2CQ</v>
      </c>
      <c r="B172" s="43">
        <v>40</v>
      </c>
      <c r="C172" s="1" t="str">
        <f>IF(OR(ISNUMBER(SEARCH("0",'Model output'!D171)), ISNUMBER(SEARCH("1",'Model output'!D171)), ISNUMBER(SEARCH("1a",'Model output'!D171)), ISNUMBER(SEARCH("1b",'Model output'!D171)), ISNUMBER(SEARCH("2",'Model output'!D171)), ISNUMBER(SEARCH("3",'Model output'!D171)), ISNUMBER(SEARCH("4a",'Model output'!D171)), ISNUMBER(SEARCH("4b",'Model output'!D171))), IF(ISNUMBER(SEARCH("pT",'Model output'!D171)),IF(OR(ISNUMBER(SEARCH("a",'Model output'!D171)),ISNUMBER(SEARCH("b",'Model output'!D171))),MID(SUBSTITUTE('Model output'!D171," ",""),SEARCH("pT",'Model output'!D171)+2,2),MID(SUBSTITUTE('Model output'!D171," ",""),SEARCH("pT",'Model output'!D171)+2,1)),IF(ISNUMBER(SEARCH("T",'Model output'!D171)),IF(OR(ISNUMBER(SEARCH("a",'Model output'!D171)),ISNUMBER(SEARCH("b",'Model output'!D171))),MID(SUBSTITUTE('Model output'!D171," ",""),SEARCH("T",'Model output'!D171)+1,2),MID(SUBSTITUTE('Model output'!D171," ",""),SEARCH("T",'Model output'!D171)+1,1)),SUBSTITUTE('Model output'!D171," ",""))),"")</f>
        <v>1b</v>
      </c>
      <c r="D172" s="1" t="str">
        <f>IF(ISNUMBER(SEARCH("lymph node",'Model output'!E171)),"1", IF(AND('Model output'!E171&lt;&gt;"",ISNUMBER('Model output'!E171),'Model output'!E171&gt;0),"1",IF(OR(ISNUMBER(SEARCH("0",'Model output'!E171)), ISNUMBER(SEARCH("1",'Model output'!E171)), ISNUMBER(SEARCH("1a",'Model output'!E171)), ISNUMBER(SEARCH("1b",'Model output'!E171)), ISNUMBER(SEARCH("X",'Model output'!E171))), IF(ISNUMBER(SEARCH("pN",'Model output'!E171)),IF(OR(ISNUMBER(SEARCH("a",'Model output'!E171)),ISNUMBER(SEARCH("b",'Model output'!E171))),MID(SUBSTITUTE('Model output'!E171," ",""),SEARCH("pN",'Model output'!E171)+2,2),MID(SUBSTITUTE('Model output'!E171," ",""),SEARCH("pN",'Model output'!E171)+2,1)),IF(ISNUMBER(SEARCH("N",'Model output'!E171)),IF(OR(ISNUMBER(SEARCH("a",'Model output'!E171)),ISNUMBER(SEARCH("b",'Model output'!E171))),MID(SUBSTITUTE('Model output'!E171," ",""),SEARCH("N",'Model output'!E171)+1,2),MID(SUBSTITUTE('Model output'!E171," ",""),SEARCH("N",'Model output'!E171)+1,1)),SUBSTITUTE('Model output'!E171," ",""))),"")))</f>
        <v>1a</v>
      </c>
      <c r="E172" s="1" t="str">
        <f>IF(OR(ISNUMBER(SEARCH("Not applicable",'Model output'!F171)), ISNUMBER(SEARCH("N/A",'Model output'!F171))),"0",IF(OR(ISNUMBER(SEARCH("0",'Model output'!F171)), ISNUMBER(SEARCH("1",'Model output'!F171)), ISNUMBER(SEARCH("X",'Model output'!F171))), IF(ISNUMBER(SEARCH("pM",'Model output'!F171)),MID(SUBSTITUTE('Model output'!F171," ",""),SEARCH("pM",'Model output'!F171)+2,1),IF(ISNUMBER(SEARCH("M",'Model output'!F171)),MID(SUBSTITUTE('Model output'!F171," ",""),SEARCH("M",'Model output'!F171)+1,1),SUBSTITUTE('Model output'!F171," ",""))),""))</f>
        <v/>
      </c>
      <c r="F172" t="str">
        <f t="shared" si="32"/>
        <v>positive</v>
      </c>
      <c r="G172" t="str">
        <f>IF(OR('Model output'!G171="",AND(ISNUMBER('Model output'!J171),'Model output'!J171&lt;1)),"",IF(OR(ISNUMBER(SEARCH("lateral",'Model output'!G171)),ISNUMBER(SEARCH("cervical",'Model output'!G171)),ISNUMBER(SEARCH("jugular",'Model output'!G171)),ISNUMBER(SEARCH("left neck",'Model output'!G171)),ISNUMBER(SEARCH("left anterior neck",'Model output'!G171)),ISNUMBER(SEARCH("left posterior neck",'Model output'!G171)),ISNUMBER(SEARCH("right neck",'Model output'!G171)),ISNUMBER(SEARCH("right anterior neck",'Model output'!G171)),ISNUMBER(SEARCH("right posterior neck",'Model output'!G171)),AND(ISNUMBER(SEARCH("level",'Model output'!G171)),OR(,ISNUMBER(SEARCH("II",'Model output'!G171)),ISNUMBER(SEARCH("two",'Model output'!G171)),ISNUMBER(SEARCH("2",'Model output'!G171)),ISNUMBER(SEARCH("III",'Model output'!G171)),ISNUMBER(SEARCH("three",'Model output'!G171)),ISNUMBER(SEARCH("3",'Model output'!G171)),ISNUMBER(SEARCH("IV",'Model output'!G171)),ISNUMBER(SEARCH("four",'Model output'!G171)),ISNUMBER(SEARCH("4",'Model output'!G171)),AND(ISNUMBER(SEARCH("V ",'Model output'!G171)),NOT(ISNUMBER(SEARCH("VI",'Model output'!G171)))),ISNUMBER(SEARCH("five",'Model output'!G171)),ISNUMBER(SEARCH("5",'Model output'!G171))))), "lateral", "central"))</f>
        <v>central</v>
      </c>
      <c r="H172" t="str">
        <f>IF('Model output'!H171="","negative", IF('Model output'!H171=" ", "negative", IF(ISNUMBER(SEARCH("lymph node",'Model output'!H171)),"negative","positive")))</f>
        <v>negative</v>
      </c>
      <c r="I172">
        <f>IF('Model output'!I171="","",IF(ISNUMBER('Model output'!I171),'Model output'!I171,1))</f>
        <v>3</v>
      </c>
      <c r="J172">
        <f>IF('Model output'!J171="","",IF(AND(ISNUMBER('Model output'!J171),'Model output'!J171&lt;=I172),'Model output'!J171,IF(ISNUMBER(SEARCH("0/",'Model output'!J171)),0,1)))</f>
        <v>1</v>
      </c>
      <c r="K172" t="str" cm="1">
        <f t="array" ref="K172">IF(COUNT(FIND({0,1,2,3,4,5,6,7,8,9},'Model output'!K171))&gt;0,'Model output'!K171,"")</f>
        <v/>
      </c>
      <c r="L172" s="8" t="str">
        <f t="shared" si="36"/>
        <v/>
      </c>
      <c r="M172" t="str" cm="1">
        <f t="array" ref="M172">IF(L172="","",IF(ISNUMBER(SEARCH("cm",L172)),MAX(VALUE(SUBSTITUTE(_xlfn.FILTERXML("&lt;t&gt;&lt;s&gt;"&amp;SUBSTITUTE(L172,",","&lt;/s&gt;&lt;s&gt;")&amp;"&lt;/s&gt;&lt;/t&gt;","//s"),"cm",""))),MAX(VALUE(SUBSTITUTE(_xlfn.FILTERXML("&lt;t&gt;&lt;s&gt;"&amp;SUBSTITUTE(L172,",","&lt;/s&gt;&lt;s&gt;")&amp;"&lt;/s&gt;&lt;/t&gt;","//s"),"mm","")))/10))</f>
        <v/>
      </c>
      <c r="N172" t="str">
        <f>IF('Model output'!L171="","",'Model output'!L171)</f>
        <v>Papillary carcinoma</v>
      </c>
      <c r="O172" t="str">
        <f>IF('Model output'!M171="","",'Model output'!M171)</f>
        <v>follicular variant</v>
      </c>
      <c r="P172" t="str">
        <f>IF('Model output'!N171="","",'Model output'!N171)</f>
        <v>1.8cm</v>
      </c>
      <c r="Q172" t="str">
        <f t="shared" si="33"/>
        <v>1.8cm</v>
      </c>
      <c r="R172" cm="1">
        <f t="array" ref="R172">IF(Q172="","",IF(ISNUMBER(SEARCH("cm",Q172)),MAX(VALUE(SUBSTITUTE(_xlfn.FILTERXML("&lt;t&gt;&lt;s&gt;"&amp;SUBSTITUTE(Q172,",","&lt;/s&gt;&lt;s&gt;")&amp;"&lt;/s&gt;&lt;/t&gt;","//s"),"cm",""))),IF(ISNUMBER(SEARCH("mm",Q172)), MAX(VALUE(SUBSTITUTE(_xlfn.FILTERXML("&lt;t&gt;&lt;s&gt;"&amp;SUBSTITUTE(Q172,",","&lt;/s&gt;&lt;s&gt;")&amp;"&lt;/s&gt;&lt;/t&gt;","//s"),"mm","")))/10, MAX(VALUE(_xlfn.FILTERXML("&lt;t&gt;&lt;s&gt;"&amp;SUBSTITUTE(Q172,",","&lt;/s&gt;&lt;s&gt;")&amp;"&lt;/s&gt;&lt;/t&gt;","//s"))))))</f>
        <v>1.8</v>
      </c>
      <c r="S172" t="str">
        <f>IF(OR('Model output'!P171="",ISNUMBER(SEARCH("Not identified", 'Model output'!P171)),ISNUMBER(SEARCH("Absent",'Model output'!P171)),AND(ISNUMBER(SEARCH("No",'Model output'!P171)),NOT(ISNUMBER(SEARCH("diagnostic",'Model output'!P171)))),ISNUMBER(SEARCH("Negative",'Model output'!P171))),"negative","positive")</f>
        <v>negative</v>
      </c>
      <c r="T172">
        <f>IF('Model output'!O171="","",'Model output'!O171)</f>
        <v>2</v>
      </c>
      <c r="U172" t="str">
        <f>IF('Model output'!Q171&lt;&gt;"",'Model output'!Q171,IF('Classification result'!S172="positive",IF(ISNUMBER(SEARCH("single",'Model output'!P171)),1,IF(OR(ISNUMBER(SEARCH("&lt;4",'Model output'!P171)),ISNUMBER(SEARCH("&lt; 4",'Model output'!P171)),ISNUMBER(SEARCH("less than 4",'Model output'!P171))),"&lt;4",IF(OR(ISNUMBER(SEARCH("&gt;4",'Model output'!P171)),ISNUMBER(SEARCH("&gt; 4",'Model output'!P171)),ISNUMBER(SEARCH("4 or more",'Model output'!P171))),"&gt;4",""))),""))</f>
        <v/>
      </c>
      <c r="V172" t="str">
        <f>IF(S172="negative","",IF(OR(ISNUMBER(SEARCH("Focal",'Model output'!P171)),'Classification result'!U172&lt;4,ISNUMBER(SEARCH("Focal",'Classification result'!U172)),ISNUMBER(SEARCH("&lt;4",'Classification result'!U172)),ISNUMBER(SEARCH("&lt; 4",'Classification result'!U172))),"minimal", IF(OR(ISNUMBER(SEARCH("Extensive",'Model output'!P171)),ISNUMBER(SEARCH("Extensive",'Classification result'!U172)),ISNUMBER(SEARCH("&gt;4",'Classification result'!U172)),ISNUMBER(SEARCH("&gt; 4",'Classification result'!U172)),ISNUMBER(SEARCH("4 or more",'Classification result'!U172))),"extensive","")))</f>
        <v/>
      </c>
      <c r="W172" t="str">
        <f>IF(OR('Model output'!R171="",ISNUMBER(SEARCH("Not identified", 'Model output'!R171)),ISNUMBER(SEARCH("Absent",'Model output'!R171)),ISNUMBER(SEARCH("No",'Model output'!R171)),ISNUMBER(SEARCH("Negative",'Model output'!R171)),ISNUMBER(SEARCH("None seen",'Model output'!R171)),ISNUMBER(SEARCH("Free",'Model output'!R171)),ISNUMBER(SEARCH("Cannot be assessed",'Model output'!R171))),"negative","positive")</f>
        <v>negative</v>
      </c>
      <c r="X172" s="15" t="str">
        <f>IF('Model output'!S171="","",'Model output'!S171)</f>
        <v/>
      </c>
      <c r="Y172" t="str">
        <f>IF(OR('Model output'!S171="",ISNUMBER(SEARCH("Absent",'Model output'!S171)),ISNUMBER(SEARCH("Not identified",'Model output'!S171)),AND(ISNUMBER(SEARCH("No",'Model output'!S171)),NOT(ISNUMBER(SEARCH("carcinoma",'Model output'!S171)))),ISNUMBER(SEARCH("no extension",'Model output'!S171)),ISNUMBER(SEARCH("negative",'Model output'!S171))),"negative",IF(Z172="positive","gETE", "positive"))</f>
        <v>negative</v>
      </c>
      <c r="Z172" t="str">
        <f>IF(OR('Model output'!S171="",ISNUMBER(SEARCH("Absent",'Model output'!S171)),ISNUMBER(SEARCH("Not identified",'Model output'!S171)),ISNUMBER(SEARCH("No",'Model output'!S171)),ISNUMBER(SEARCH("Minimal",'Model output'!S171)),ISNUMBER(SEARCH("negative",'Model output'!S171))),"negative",IF(OR(ISNUMBER(SEARCH("extensive",X172)),ISNUMBER(SEARCH("skeletal muscle",X172)),ISNUMBER(SEARCH("larynx",X172)),ISNUMBER(SEARCH("trachea",X172)),ISNUMBER(SEARCH("esophagus",X172)),ISNUMBER(SEARCH("recurrent laryngeal nerve",X172))),"positive","negative"))</f>
        <v>negative</v>
      </c>
      <c r="AA172" t="str">
        <f>IF('Model output'!T171="","",IF('Model output'!T171="Not mentioned", "No", "Yes"))</f>
        <v/>
      </c>
      <c r="AB172" t="str">
        <f>IF(AA172&lt;&gt;"Yes","",IF(OR('Model output'!U171="",ISNUMBER(SEARCH("Not identified",'Model output'!U171))),"",'Model output'!U171))</f>
        <v/>
      </c>
      <c r="AC172" s="9" t="str">
        <f>IF(OR('Model output'!V171="", AND(ISERROR(SEARCH("Positive",'Model output'!V171)), ISNUMBER(SEARCH("Negative",'Model output'!V171))), ISNUMBER(SEARCH("Uninvolved",'Model output'!V171)), ISNUMBER(SEARCH("Free",'Model output'!V171)), ISNUMBER(SEARCH("1 mm",'Model output'!V171)), ISNUMBER(SEARCH("1.0 mm",'Model output'!V171)), ISNUMBER(SEARCH("0.01 cm",'Model output'!V171)), ISNUMBER(SEARCH("0.1 CM",'Model output'!V171)), ISNUMBER(SEARCH("less than 0.2 mm",'Model output'!V171)), ISNUMBER(SEARCH("less than 0.5 mm",'Model output'!V171)), ISNUMBER(SEARCH("very close",'Model output'!V171)), ISNUMBER(SEARCH("not involved",'Model output'!V171)), ISNUMBER(SEARCH("no involvement",'Model output'!V171)), ISNUMBER(SEARCH("abut",'Model output'!V171)), AND(ISNUMBER(SEARCH("No",'Model output'!V171)),NOT(ISNUMBER(SEARCH("noted",'Model output'!V171))),NOT(ISNUMBER(SEARCH("carcinoma",'Model output'!V171))))), "negative", "positive")</f>
        <v>negative</v>
      </c>
      <c r="AE172" s="30" t="str" cm="1">
        <f t="array" aca="1" ref="AE172" ca="1">IF(OR(AC172="positive",Z172="positive",AND(OR(ISNUMBER(SEARCH("Follicular carcinoma",N172)),ISNUMBER(SEARCH("Follicular thyroid carcinoma",N172))),V172="extensive"),AND(AND(ISNUMBER(J172),J172&gt;0),AND(ISNUMBER(M172),M172&gt;3)),OR(H172="positive",AH172=1)),"high",IF(OR(ISNUMBER(SEARCH("lateral",G172,1)),ISNUMBER(SEARCH("positive",Y172,1)),ISNUMBER(SEARCH("tall",O172,1)),ISNUMBER(SEARCH("hobnail",O172,1)),ISNUMBER(SEARCH("cribriform",O172,1)),ISNUMBER(SEARCH("diffuse",O172,1)),ISNUMBER(SEARCH("columnar",O172,1)),ISNUMBER(SEARCH("solid",O172,1)),ISNUMBER(SEARCH("tall",N172,1)),ISNUMBER(SEARCH("hobnail",N172,1)),ISNUMBER(SEARCH("cribriform",N172,1)),ISNUMBER(SEARCH("diffuse",N172,1)),ISNUMBER(SEARCH("columnar",N172,1)),ISNUMBER(SEARCH("solid",N172,1)),AND(ISNUMBER(SEARCH("papillary",N172,1)),S172="positive"),AND(ISNUMBER(J172),J172&gt;=5,M172=""),AND(AND(ISNUMBER(J172),J172&gt;=5),AND(ISNUMBER(M172),M172&gt;=1)),AND(ISNUMBER(SERACH("papillary",N172)),OR(Y172="positive",Z172="positive"), ISNUMBER(SEARCH("BRAF",AB172)))),"intermediate","low"))</f>
        <v>low</v>
      </c>
      <c r="AF172" s="31" t="str">
        <f t="shared" si="34"/>
        <v>1b</v>
      </c>
      <c r="AG172" s="31" t="str">
        <f t="shared" si="35"/>
        <v>1a</v>
      </c>
      <c r="AH172" s="31" t="str">
        <f t="shared" si="37"/>
        <v>0</v>
      </c>
      <c r="AI172" s="36" t="str">
        <f t="shared" si="38"/>
        <v>I</v>
      </c>
      <c r="AJ172" s="30" t="s">
        <v>815</v>
      </c>
      <c r="AK172" s="37" t="s">
        <v>926</v>
      </c>
      <c r="AL172" s="37" t="s">
        <v>931</v>
      </c>
      <c r="AM172" s="37" t="s">
        <v>930</v>
      </c>
      <c r="AN172" s="31" t="s">
        <v>79</v>
      </c>
      <c r="AO172" s="30">
        <f t="shared" ca="1" si="44"/>
        <v>1</v>
      </c>
      <c r="AP172" s="37">
        <f t="shared" si="45"/>
        <v>1</v>
      </c>
      <c r="AQ172" s="37">
        <f t="shared" si="46"/>
        <v>1</v>
      </c>
      <c r="AR172" s="37">
        <f t="shared" si="47"/>
        <v>1</v>
      </c>
      <c r="AS172" s="36">
        <f t="shared" si="39"/>
        <v>1</v>
      </c>
    </row>
    <row r="173" spans="1:45">
      <c r="A173" t="str">
        <f>'Model output'!A172</f>
        <v>TCGA-EM-A2CS</v>
      </c>
      <c r="B173" s="43">
        <v>51</v>
      </c>
      <c r="C173" s="1" t="str">
        <f>IF(OR(ISNUMBER(SEARCH("0",'Model output'!D172)), ISNUMBER(SEARCH("1",'Model output'!D172)), ISNUMBER(SEARCH("1a",'Model output'!D172)), ISNUMBER(SEARCH("1b",'Model output'!D172)), ISNUMBER(SEARCH("2",'Model output'!D172)), ISNUMBER(SEARCH("3",'Model output'!D172)), ISNUMBER(SEARCH("4a",'Model output'!D172)), ISNUMBER(SEARCH("4b",'Model output'!D172))), IF(ISNUMBER(SEARCH("pT",'Model output'!D172)),IF(OR(ISNUMBER(SEARCH("a",'Model output'!D172)),ISNUMBER(SEARCH("b",'Model output'!D172))),MID(SUBSTITUTE('Model output'!D172," ",""),SEARCH("pT",'Model output'!D172)+2,2),MID(SUBSTITUTE('Model output'!D172," ",""),SEARCH("pT",'Model output'!D172)+2,1)),IF(ISNUMBER(SEARCH("T",'Model output'!D172)),IF(OR(ISNUMBER(SEARCH("a",'Model output'!D172)),ISNUMBER(SEARCH("b",'Model output'!D172))),MID(SUBSTITUTE('Model output'!D172," ",""),SEARCH("T",'Model output'!D172)+1,2),MID(SUBSTITUTE('Model output'!D172," ",""),SEARCH("T",'Model output'!D172)+1,1)),SUBSTITUTE('Model output'!D172," ",""))),"")</f>
        <v>3</v>
      </c>
      <c r="D173" s="1" t="str">
        <f>IF(ISNUMBER(SEARCH("lymph node",'Model output'!E172)),"1", IF(AND('Model output'!E172&lt;&gt;"",ISNUMBER('Model output'!E172),'Model output'!E172&gt;0),"1",IF(OR(ISNUMBER(SEARCH("0",'Model output'!E172)), ISNUMBER(SEARCH("1",'Model output'!E172)), ISNUMBER(SEARCH("1a",'Model output'!E172)), ISNUMBER(SEARCH("1b",'Model output'!E172)), ISNUMBER(SEARCH("X",'Model output'!E172))), IF(ISNUMBER(SEARCH("pN",'Model output'!E172)),IF(OR(ISNUMBER(SEARCH("a",'Model output'!E172)),ISNUMBER(SEARCH("b",'Model output'!E172))),MID(SUBSTITUTE('Model output'!E172," ",""),SEARCH("pN",'Model output'!E172)+2,2),MID(SUBSTITUTE('Model output'!E172," ",""),SEARCH("pN",'Model output'!E172)+2,1)),IF(ISNUMBER(SEARCH("N",'Model output'!E172)),IF(OR(ISNUMBER(SEARCH("a",'Model output'!E172)),ISNUMBER(SEARCH("b",'Model output'!E172))),MID(SUBSTITUTE('Model output'!E172," ",""),SEARCH("N",'Model output'!E172)+1,2),MID(SUBSTITUTE('Model output'!E172," ",""),SEARCH("N",'Model output'!E172)+1,1)),SUBSTITUTE('Model output'!E172," ",""))),"")))</f>
        <v>1b</v>
      </c>
      <c r="E173" s="1" t="str">
        <f>IF(OR(ISNUMBER(SEARCH("Not applicable",'Model output'!F172)), ISNUMBER(SEARCH("N/A",'Model output'!F172))),"0",IF(OR(ISNUMBER(SEARCH("0",'Model output'!F172)), ISNUMBER(SEARCH("1",'Model output'!F172)), ISNUMBER(SEARCH("X",'Model output'!F172))), IF(ISNUMBER(SEARCH("pM",'Model output'!F172)),MID(SUBSTITUTE('Model output'!F172," ",""),SEARCH("pM",'Model output'!F172)+2,1),IF(ISNUMBER(SEARCH("M",'Model output'!F172)),MID(SUBSTITUTE('Model output'!F172," ",""),SEARCH("M",'Model output'!F172)+1,1),SUBSTITUTE('Model output'!F172," ",""))),""))</f>
        <v/>
      </c>
      <c r="F173" t="str">
        <f t="shared" si="32"/>
        <v>positive</v>
      </c>
      <c r="G173" t="str">
        <f>IF(OR('Model output'!G172="",AND(ISNUMBER('Model output'!J172),'Model output'!J172&lt;1)),"",IF(OR(ISNUMBER(SEARCH("lateral",'Model output'!G172)),ISNUMBER(SEARCH("cervical",'Model output'!G172)),ISNUMBER(SEARCH("jugular",'Model output'!G172)),ISNUMBER(SEARCH("left neck",'Model output'!G172)),ISNUMBER(SEARCH("left anterior neck",'Model output'!G172)),ISNUMBER(SEARCH("left posterior neck",'Model output'!G172)),ISNUMBER(SEARCH("right neck",'Model output'!G172)),ISNUMBER(SEARCH("right anterior neck",'Model output'!G172)),ISNUMBER(SEARCH("right posterior neck",'Model output'!G172)),AND(ISNUMBER(SEARCH("level",'Model output'!G172)),OR(,ISNUMBER(SEARCH("II",'Model output'!G172)),ISNUMBER(SEARCH("two",'Model output'!G172)),ISNUMBER(SEARCH("2",'Model output'!G172)),ISNUMBER(SEARCH("III",'Model output'!G172)),ISNUMBER(SEARCH("three",'Model output'!G172)),ISNUMBER(SEARCH("3",'Model output'!G172)),ISNUMBER(SEARCH("IV",'Model output'!G172)),ISNUMBER(SEARCH("four",'Model output'!G172)),ISNUMBER(SEARCH("4",'Model output'!G172)),AND(ISNUMBER(SEARCH("V ",'Model output'!G172)),NOT(ISNUMBER(SEARCH("VI",'Model output'!G172)))),ISNUMBER(SEARCH("five",'Model output'!G172)),ISNUMBER(SEARCH("5",'Model output'!G172))))), "lateral", "central"))</f>
        <v>central</v>
      </c>
      <c r="H173" t="str">
        <f>IF('Model output'!H172="","negative", IF('Model output'!H172=" ", "negative", IF(ISNUMBER(SEARCH("lymph node",'Model output'!H172)),"negative","positive")))</f>
        <v>negative</v>
      </c>
      <c r="I173">
        <f>IF('Model output'!I172="","",IF(ISNUMBER('Model output'!I172),'Model output'!I172,1))</f>
        <v>49</v>
      </c>
      <c r="J173">
        <f>IF('Model output'!J172="","",IF(AND(ISNUMBER('Model output'!J172),'Model output'!J172&lt;=I173),'Model output'!J172,IF(ISNUMBER(SEARCH("0/",'Model output'!J172)),0,1)))</f>
        <v>35</v>
      </c>
      <c r="K173" t="str" cm="1">
        <f t="array" ref="K173">IF(COUNT(FIND({0,1,2,3,4,5,6,7,8,9},'Model output'!K172))&gt;0,'Model output'!K172,"")</f>
        <v/>
      </c>
      <c r="L173" s="8" t="str">
        <f t="shared" si="36"/>
        <v/>
      </c>
      <c r="M173" t="str" cm="1">
        <f t="array" ref="M173">IF(L173="","",IF(ISNUMBER(SEARCH("cm",L173)),MAX(VALUE(SUBSTITUTE(_xlfn.FILTERXML("&lt;t&gt;&lt;s&gt;"&amp;SUBSTITUTE(L173,",","&lt;/s&gt;&lt;s&gt;")&amp;"&lt;/s&gt;&lt;/t&gt;","//s"),"cm",""))),MAX(VALUE(SUBSTITUTE(_xlfn.FILTERXML("&lt;t&gt;&lt;s&gt;"&amp;SUBSTITUTE(L173,",","&lt;/s&gt;&lt;s&gt;")&amp;"&lt;/s&gt;&lt;/t&gt;","//s"),"mm","")))/10))</f>
        <v/>
      </c>
      <c r="N173" t="str">
        <f>IF('Model output'!L172="","",'Model output'!L172)</f>
        <v>Papillary carcinoma</v>
      </c>
      <c r="O173" t="str">
        <f>IF('Model output'!M172="","",'Model output'!M172)</f>
        <v>classical (usual), clear cell variant</v>
      </c>
      <c r="P173" t="str">
        <f>IF('Model output'!N172="","",'Model output'!N172)</f>
        <v>6.3cm</v>
      </c>
      <c r="Q173" t="str">
        <f t="shared" si="33"/>
        <v>6.3cm</v>
      </c>
      <c r="R173" cm="1">
        <f t="array" ref="R173">IF(Q173="","",IF(ISNUMBER(SEARCH("cm",Q173)),MAX(VALUE(SUBSTITUTE(_xlfn.FILTERXML("&lt;t&gt;&lt;s&gt;"&amp;SUBSTITUTE(Q173,",","&lt;/s&gt;&lt;s&gt;")&amp;"&lt;/s&gt;&lt;/t&gt;","//s"),"cm",""))),IF(ISNUMBER(SEARCH("mm",Q173)), MAX(VALUE(SUBSTITUTE(_xlfn.FILTERXML("&lt;t&gt;&lt;s&gt;"&amp;SUBSTITUTE(Q173,",","&lt;/s&gt;&lt;s&gt;")&amp;"&lt;/s&gt;&lt;/t&gt;","//s"),"mm","")))/10, MAX(VALUE(_xlfn.FILTERXML("&lt;t&gt;&lt;s&gt;"&amp;SUBSTITUTE(Q173,",","&lt;/s&gt;&lt;s&gt;")&amp;"&lt;/s&gt;&lt;/t&gt;","//s"))))))</f>
        <v>6.3</v>
      </c>
      <c r="S173" t="str">
        <f>IF(OR('Model output'!P172="",ISNUMBER(SEARCH("Not identified", 'Model output'!P172)),ISNUMBER(SEARCH("Absent",'Model output'!P172)),AND(ISNUMBER(SEARCH("No",'Model output'!P172)),NOT(ISNUMBER(SEARCH("diagnostic",'Model output'!P172)))),ISNUMBER(SEARCH("Negative",'Model output'!P172))),"negative","positive")</f>
        <v>positive</v>
      </c>
      <c r="T173" t="str">
        <f>IF('Model output'!O172="","",'Model output'!O172)</f>
        <v/>
      </c>
      <c r="U173" t="str">
        <f>IF('Model output'!Q172&lt;&gt;"",'Model output'!Q172,IF('Classification result'!S173="positive",IF(ISNUMBER(SEARCH("single",'Model output'!P172)),1,IF(OR(ISNUMBER(SEARCH("&lt;4",'Model output'!P172)),ISNUMBER(SEARCH("&lt; 4",'Model output'!P172)),ISNUMBER(SEARCH("less than 4",'Model output'!P172))),"&lt;4",IF(OR(ISNUMBER(SEARCH("&gt;4",'Model output'!P172)),ISNUMBER(SEARCH("&gt; 4",'Model output'!P172)),ISNUMBER(SEARCH("4 or more",'Model output'!P172))),"&gt;4",""))),""))</f>
        <v>focal extent (less than 4 vessels)</v>
      </c>
      <c r="V173" t="str">
        <f>IF(S173="negative","",IF(OR(ISNUMBER(SEARCH("Focal",'Model output'!P172)),'Classification result'!U173&lt;4,ISNUMBER(SEARCH("Focal",'Classification result'!U173)),ISNUMBER(SEARCH("&lt;4",'Classification result'!U173)),ISNUMBER(SEARCH("&lt; 4",'Classification result'!U173))),"minimal", IF(OR(ISNUMBER(SEARCH("Extensive",'Model output'!P172)),ISNUMBER(SEARCH("Extensive",'Classification result'!U173)),ISNUMBER(SEARCH("&gt;4",'Classification result'!U173)),ISNUMBER(SEARCH("&gt; 4",'Classification result'!U173)),ISNUMBER(SEARCH("4 or more",'Classification result'!U173))),"extensive","")))</f>
        <v>minimal</v>
      </c>
      <c r="W173" t="str">
        <f>IF(OR('Model output'!R172="",ISNUMBER(SEARCH("Not identified", 'Model output'!R172)),ISNUMBER(SEARCH("Absent",'Model output'!R172)),ISNUMBER(SEARCH("No",'Model output'!R172)),ISNUMBER(SEARCH("Negative",'Model output'!R172)),ISNUMBER(SEARCH("None seen",'Model output'!R172)),ISNUMBER(SEARCH("Free",'Model output'!R172)),ISNUMBER(SEARCH("Cannot be assessed",'Model output'!R172))),"negative","positive")</f>
        <v>positive</v>
      </c>
      <c r="X173" s="15" t="str">
        <f>IF('Model output'!S172="","",'Model output'!S172)</f>
        <v>Cannot be assessed</v>
      </c>
      <c r="Y173" t="str">
        <f>IF(OR('Model output'!S172="",ISNUMBER(SEARCH("Absent",'Model output'!S172)),ISNUMBER(SEARCH("Not identified",'Model output'!S172)),AND(ISNUMBER(SEARCH("No",'Model output'!S172)),NOT(ISNUMBER(SEARCH("carcinoma",'Model output'!S172)))),ISNUMBER(SEARCH("no extension",'Model output'!S172)),ISNUMBER(SEARCH("negative",'Model output'!S172))),"negative",IF(Z173="positive","gETE", "positive"))</f>
        <v>negative</v>
      </c>
      <c r="Z173" t="str">
        <f>IF(OR('Model output'!S172="",ISNUMBER(SEARCH("Absent",'Model output'!S172)),ISNUMBER(SEARCH("Not identified",'Model output'!S172)),ISNUMBER(SEARCH("No",'Model output'!S172)),ISNUMBER(SEARCH("Minimal",'Model output'!S172)),ISNUMBER(SEARCH("negative",'Model output'!S172))),"negative",IF(OR(ISNUMBER(SEARCH("extensive",X173)),ISNUMBER(SEARCH("skeletal muscle",X173)),ISNUMBER(SEARCH("larynx",X173)),ISNUMBER(SEARCH("trachea",X173)),ISNUMBER(SEARCH("esophagus",X173)),ISNUMBER(SEARCH("recurrent laryngeal nerve",X173))),"positive","negative"))</f>
        <v>negative</v>
      </c>
      <c r="AA173" t="str">
        <f>IF('Model output'!T172="","",IF('Model output'!T172="Not mentioned", "No", "Yes"))</f>
        <v/>
      </c>
      <c r="AB173" t="str">
        <f>IF(AA173&lt;&gt;"Yes","",IF(OR('Model output'!U172="",ISNUMBER(SEARCH("Not identified",'Model output'!U172))),"",'Model output'!U172))</f>
        <v/>
      </c>
      <c r="AC173" s="9" t="str">
        <f>IF(OR('Model output'!V172="", AND(ISERROR(SEARCH("Positive",'Model output'!V172)), ISNUMBER(SEARCH("Negative",'Model output'!V172))), ISNUMBER(SEARCH("Uninvolved",'Model output'!V172)), ISNUMBER(SEARCH("Free",'Model output'!V172)), ISNUMBER(SEARCH("1 mm",'Model output'!V172)), ISNUMBER(SEARCH("1.0 mm",'Model output'!V172)), ISNUMBER(SEARCH("0.01 cm",'Model output'!V172)), ISNUMBER(SEARCH("0.1 CM",'Model output'!V172)), ISNUMBER(SEARCH("less than 0.2 mm",'Model output'!V172)), ISNUMBER(SEARCH("less than 0.5 mm",'Model output'!V172)), ISNUMBER(SEARCH("very close",'Model output'!V172)), ISNUMBER(SEARCH("not involved",'Model output'!V172)), ISNUMBER(SEARCH("no involvement",'Model output'!V172)), ISNUMBER(SEARCH("abut",'Model output'!V172)), AND(ISNUMBER(SEARCH("No",'Model output'!V172)),NOT(ISNUMBER(SEARCH("noted",'Model output'!V172))),NOT(ISNUMBER(SEARCH("carcinoma",'Model output'!V172))))), "negative", "positive")</f>
        <v>positive</v>
      </c>
      <c r="AE173" s="30" t="str" cm="1">
        <f t="array" ref="AE173">IF(OR(AC173="positive",Z173="positive",AND(OR(ISNUMBER(SEARCH("Follicular carcinoma",N173)),ISNUMBER(SEARCH("Follicular thyroid carcinoma",N173))),V173="extensive"),AND(AND(ISNUMBER(J173),J173&gt;0),AND(ISNUMBER(M173),M173&gt;3)),OR(H173="positive",AH173=1)),"high",IF(OR(ISNUMBER(SEARCH("lateral",G173,1)),ISNUMBER(SEARCH("positive",Y173,1)),ISNUMBER(SEARCH("tall",O173,1)),ISNUMBER(SEARCH("hobnail",O173,1)),ISNUMBER(SEARCH("cribriform",O173,1)),ISNUMBER(SEARCH("diffuse",O173,1)),ISNUMBER(SEARCH("columnar",O173,1)),ISNUMBER(SEARCH("solid",O173,1)),ISNUMBER(SEARCH("tall",N173,1)),ISNUMBER(SEARCH("hobnail",N173,1)),ISNUMBER(SEARCH("cribriform",N173,1)),ISNUMBER(SEARCH("diffuse",N173,1)),ISNUMBER(SEARCH("columnar",N173,1)),ISNUMBER(SEARCH("solid",N173,1)),AND(ISNUMBER(SEARCH("papillary",N173,1)),S173="positive"),AND(ISNUMBER(J173),J173&gt;=5,M173=""),AND(AND(ISNUMBER(J173),J173&gt;=5),AND(ISNUMBER(M173),M173&gt;=1)),AND(ISNUMBER(SERACH("papillary",N173)),OR(Y173="positive",Z173="positive"), ISNUMBER(SEARCH("BRAF",AB173)))),"intermediate","low"))</f>
        <v>high</v>
      </c>
      <c r="AF173" s="31" t="str">
        <f t="shared" si="34"/>
        <v>3a</v>
      </c>
      <c r="AG173" s="31" t="str">
        <f t="shared" si="35"/>
        <v>1a</v>
      </c>
      <c r="AH173" s="31" t="str">
        <f t="shared" si="37"/>
        <v>0</v>
      </c>
      <c r="AI173" s="36" t="str">
        <f t="shared" si="38"/>
        <v>I</v>
      </c>
      <c r="AJ173" s="30" t="s">
        <v>814</v>
      </c>
      <c r="AK173" s="37" t="s">
        <v>932</v>
      </c>
      <c r="AL173" s="37" t="s">
        <v>926</v>
      </c>
      <c r="AM173" s="37" t="s">
        <v>930</v>
      </c>
      <c r="AN173" s="31" t="s">
        <v>79</v>
      </c>
      <c r="AO173" s="30">
        <f t="shared" si="44"/>
        <v>1</v>
      </c>
      <c r="AP173" s="37">
        <f t="shared" si="45"/>
        <v>1</v>
      </c>
      <c r="AQ173" s="37">
        <f t="shared" si="46"/>
        <v>0</v>
      </c>
      <c r="AR173" s="37">
        <f t="shared" si="47"/>
        <v>1</v>
      </c>
      <c r="AS173" s="36">
        <f t="shared" si="39"/>
        <v>1</v>
      </c>
    </row>
    <row r="174" spans="1:45">
      <c r="A174" t="str">
        <f>'Model output'!A173</f>
        <v>TCGA-EM-A2CT</v>
      </c>
      <c r="B174" s="43">
        <v>20</v>
      </c>
      <c r="C174" s="1" t="str">
        <f>IF(OR(ISNUMBER(SEARCH("0",'Model output'!D173)), ISNUMBER(SEARCH("1",'Model output'!D173)), ISNUMBER(SEARCH("1a",'Model output'!D173)), ISNUMBER(SEARCH("1b",'Model output'!D173)), ISNUMBER(SEARCH("2",'Model output'!D173)), ISNUMBER(SEARCH("3",'Model output'!D173)), ISNUMBER(SEARCH("4a",'Model output'!D173)), ISNUMBER(SEARCH("4b",'Model output'!D173))), IF(ISNUMBER(SEARCH("pT",'Model output'!D173)),IF(OR(ISNUMBER(SEARCH("a",'Model output'!D173)),ISNUMBER(SEARCH("b",'Model output'!D173))),MID(SUBSTITUTE('Model output'!D173," ",""),SEARCH("pT",'Model output'!D173)+2,2),MID(SUBSTITUTE('Model output'!D173," ",""),SEARCH("pT",'Model output'!D173)+2,1)),IF(ISNUMBER(SEARCH("T",'Model output'!D173)),IF(OR(ISNUMBER(SEARCH("a",'Model output'!D173)),ISNUMBER(SEARCH("b",'Model output'!D173))),MID(SUBSTITUTE('Model output'!D173," ",""),SEARCH("T",'Model output'!D173)+1,2),MID(SUBSTITUTE('Model output'!D173," ",""),SEARCH("T",'Model output'!D173)+1,1)),SUBSTITUTE('Model output'!D173," ",""))),"")</f>
        <v>1b</v>
      </c>
      <c r="D174" s="1" t="str">
        <f>IF(ISNUMBER(SEARCH("lymph node",'Model output'!E173)),"1", IF(AND('Model output'!E173&lt;&gt;"",ISNUMBER('Model output'!E173),'Model output'!E173&gt;0),"1",IF(OR(ISNUMBER(SEARCH("0",'Model output'!E173)), ISNUMBER(SEARCH("1",'Model output'!E173)), ISNUMBER(SEARCH("1a",'Model output'!E173)), ISNUMBER(SEARCH("1b",'Model output'!E173)), ISNUMBER(SEARCH("X",'Model output'!E173))), IF(ISNUMBER(SEARCH("pN",'Model output'!E173)),IF(OR(ISNUMBER(SEARCH("a",'Model output'!E173)),ISNUMBER(SEARCH("b",'Model output'!E173))),MID(SUBSTITUTE('Model output'!E173," ",""),SEARCH("pN",'Model output'!E173)+2,2),MID(SUBSTITUTE('Model output'!E173," ",""),SEARCH("pN",'Model output'!E173)+2,1)),IF(ISNUMBER(SEARCH("N",'Model output'!E173)),IF(OR(ISNUMBER(SEARCH("a",'Model output'!E173)),ISNUMBER(SEARCH("b",'Model output'!E173))),MID(SUBSTITUTE('Model output'!E173," ",""),SEARCH("N",'Model output'!E173)+1,2),MID(SUBSTITUTE('Model output'!E173," ",""),SEARCH("N",'Model output'!E173)+1,1)),SUBSTITUTE('Model output'!E173," ",""))),"")))</f>
        <v>0</v>
      </c>
      <c r="E174" s="1" t="str">
        <f>IF(OR(ISNUMBER(SEARCH("Not applicable",'Model output'!F173)), ISNUMBER(SEARCH("N/A",'Model output'!F173))),"0",IF(OR(ISNUMBER(SEARCH("0",'Model output'!F173)), ISNUMBER(SEARCH("1",'Model output'!F173)), ISNUMBER(SEARCH("X",'Model output'!F173))), IF(ISNUMBER(SEARCH("pM",'Model output'!F173)),MID(SUBSTITUTE('Model output'!F173," ",""),SEARCH("pM",'Model output'!F173)+2,1),IF(ISNUMBER(SEARCH("M",'Model output'!F173)),MID(SUBSTITUTE('Model output'!F173," ",""),SEARCH("M",'Model output'!F173)+1,1),SUBSTITUTE('Model output'!F173," ",""))),""))</f>
        <v/>
      </c>
      <c r="F174" t="str">
        <f t="shared" si="32"/>
        <v>negative</v>
      </c>
      <c r="G174" t="str">
        <f>IF(OR('Model output'!G173="",AND(ISNUMBER('Model output'!J173),'Model output'!J173&lt;1)),"",IF(OR(ISNUMBER(SEARCH("lateral",'Model output'!G173)),ISNUMBER(SEARCH("cervical",'Model output'!G173)),ISNUMBER(SEARCH("jugular",'Model output'!G173)),ISNUMBER(SEARCH("left neck",'Model output'!G173)),ISNUMBER(SEARCH("left anterior neck",'Model output'!G173)),ISNUMBER(SEARCH("left posterior neck",'Model output'!G173)),ISNUMBER(SEARCH("right neck",'Model output'!G173)),ISNUMBER(SEARCH("right anterior neck",'Model output'!G173)),ISNUMBER(SEARCH("right posterior neck",'Model output'!G173)),AND(ISNUMBER(SEARCH("level",'Model output'!G173)),OR(,ISNUMBER(SEARCH("II",'Model output'!G173)),ISNUMBER(SEARCH("two",'Model output'!G173)),ISNUMBER(SEARCH("2",'Model output'!G173)),ISNUMBER(SEARCH("III",'Model output'!G173)),ISNUMBER(SEARCH("three",'Model output'!G173)),ISNUMBER(SEARCH("3",'Model output'!G173)),ISNUMBER(SEARCH("IV",'Model output'!G173)),ISNUMBER(SEARCH("four",'Model output'!G173)),ISNUMBER(SEARCH("4",'Model output'!G173)),AND(ISNUMBER(SEARCH("V ",'Model output'!G173)),NOT(ISNUMBER(SEARCH("VI",'Model output'!G173)))),ISNUMBER(SEARCH("five",'Model output'!G173)),ISNUMBER(SEARCH("5",'Model output'!G173))))), "lateral", "central"))</f>
        <v/>
      </c>
      <c r="H174" t="str">
        <f>IF('Model output'!H173="","negative", IF('Model output'!H173=" ", "negative", IF(ISNUMBER(SEARCH("lymph node",'Model output'!H173)),"negative","positive")))</f>
        <v>negative</v>
      </c>
      <c r="I174">
        <f>IF('Model output'!I173="","",IF(ISNUMBER('Model output'!I173),'Model output'!I173,1))</f>
        <v>5</v>
      </c>
      <c r="J174">
        <f>IF('Model output'!J173="","",IF(AND(ISNUMBER('Model output'!J173),'Model output'!J173&lt;=I174),'Model output'!J173,IF(ISNUMBER(SEARCH("0/",'Model output'!J173)),0,1)))</f>
        <v>0</v>
      </c>
      <c r="K174" t="str" cm="1">
        <f t="array" ref="K174">IF(COUNT(FIND({0,1,2,3,4,5,6,7,8,9},'Model output'!K173))&gt;0,'Model output'!K173,"")</f>
        <v/>
      </c>
      <c r="L174" s="8" t="str">
        <f t="shared" si="36"/>
        <v/>
      </c>
      <c r="M174" t="str" cm="1">
        <f t="array" ref="M174">IF(L174="","",IF(ISNUMBER(SEARCH("cm",L174)),MAX(VALUE(SUBSTITUTE(_xlfn.FILTERXML("&lt;t&gt;&lt;s&gt;"&amp;SUBSTITUTE(L174,",","&lt;/s&gt;&lt;s&gt;")&amp;"&lt;/s&gt;&lt;/t&gt;","//s"),"cm",""))),MAX(VALUE(SUBSTITUTE(_xlfn.FILTERXML("&lt;t&gt;&lt;s&gt;"&amp;SUBSTITUTE(L174,",","&lt;/s&gt;&lt;s&gt;")&amp;"&lt;/s&gt;&lt;/t&gt;","//s"),"mm","")))/10))</f>
        <v/>
      </c>
      <c r="N174" t="str">
        <f>IF('Model output'!L173="","",'Model output'!L173)</f>
        <v>Papillary carcinoma</v>
      </c>
      <c r="O174" t="str">
        <f>IF('Model output'!M173="","",'Model output'!M173)</f>
        <v>oncocytic or oxyphilic variant</v>
      </c>
      <c r="P174" t="str">
        <f>IF('Model output'!N173="","",'Model output'!N173)</f>
        <v>1.1 cm</v>
      </c>
      <c r="Q174" t="str">
        <f t="shared" si="33"/>
        <v>1.1cm</v>
      </c>
      <c r="R174" cm="1">
        <f t="array" ref="R174">IF(Q174="","",IF(ISNUMBER(SEARCH("cm",Q174)),MAX(VALUE(SUBSTITUTE(_xlfn.FILTERXML("&lt;t&gt;&lt;s&gt;"&amp;SUBSTITUTE(Q174,",","&lt;/s&gt;&lt;s&gt;")&amp;"&lt;/s&gt;&lt;/t&gt;","//s"),"cm",""))),IF(ISNUMBER(SEARCH("mm",Q174)), MAX(VALUE(SUBSTITUTE(_xlfn.FILTERXML("&lt;t&gt;&lt;s&gt;"&amp;SUBSTITUTE(Q174,",","&lt;/s&gt;&lt;s&gt;")&amp;"&lt;/s&gt;&lt;/t&gt;","//s"),"mm","")))/10, MAX(VALUE(_xlfn.FILTERXML("&lt;t&gt;&lt;s&gt;"&amp;SUBSTITUTE(Q174,",","&lt;/s&gt;&lt;s&gt;")&amp;"&lt;/s&gt;&lt;/t&gt;","//s"))))))</f>
        <v>1.1000000000000001</v>
      </c>
      <c r="S174" t="str">
        <f>IF(OR('Model output'!P173="",ISNUMBER(SEARCH("Not identified", 'Model output'!P173)),ISNUMBER(SEARCH("Absent",'Model output'!P173)),AND(ISNUMBER(SEARCH("No",'Model output'!P173)),NOT(ISNUMBER(SEARCH("diagnostic",'Model output'!P173)))),ISNUMBER(SEARCH("Negative",'Model output'!P173))),"negative","positive")</f>
        <v>negative</v>
      </c>
      <c r="T174">
        <f>IF('Model output'!O173="","",'Model output'!O173)</f>
        <v>1</v>
      </c>
      <c r="U174" t="str">
        <f>IF('Model output'!Q173&lt;&gt;"",'Model output'!Q173,IF('Classification result'!S174="positive",IF(ISNUMBER(SEARCH("single",'Model output'!P173)),1,IF(OR(ISNUMBER(SEARCH("&lt;4",'Model output'!P173)),ISNUMBER(SEARCH("&lt; 4",'Model output'!P173)),ISNUMBER(SEARCH("less than 4",'Model output'!P173))),"&lt;4",IF(OR(ISNUMBER(SEARCH("&gt;4",'Model output'!P173)),ISNUMBER(SEARCH("&gt; 4",'Model output'!P173)),ISNUMBER(SEARCH("4 or more",'Model output'!P173))),"&gt;4",""))),""))</f>
        <v/>
      </c>
      <c r="V174" t="str">
        <f>IF(S174="negative","",IF(OR(ISNUMBER(SEARCH("Focal",'Model output'!P173)),'Classification result'!U174&lt;4,ISNUMBER(SEARCH("Focal",'Classification result'!U174)),ISNUMBER(SEARCH("&lt;4",'Classification result'!U174)),ISNUMBER(SEARCH("&lt; 4",'Classification result'!U174))),"minimal", IF(OR(ISNUMBER(SEARCH("Extensive",'Model output'!P173)),ISNUMBER(SEARCH("Extensive",'Classification result'!U174)),ISNUMBER(SEARCH("&gt;4",'Classification result'!U174)),ISNUMBER(SEARCH("&gt; 4",'Classification result'!U174)),ISNUMBER(SEARCH("4 or more",'Classification result'!U174))),"extensive","")))</f>
        <v/>
      </c>
      <c r="W174" t="str">
        <f>IF(OR('Model output'!R173="",ISNUMBER(SEARCH("Not identified", 'Model output'!R173)),ISNUMBER(SEARCH("Absent",'Model output'!R173)),ISNUMBER(SEARCH("No",'Model output'!R173)),ISNUMBER(SEARCH("Negative",'Model output'!R173)),ISNUMBER(SEARCH("None seen",'Model output'!R173)),ISNUMBER(SEARCH("Free",'Model output'!R173)),ISNUMBER(SEARCH("Cannot be assessed",'Model output'!R173))),"negative","positive")</f>
        <v>negative</v>
      </c>
      <c r="X174" s="15" t="str">
        <f>IF('Model output'!S173="","",'Model output'!S173)</f>
        <v>Not identified</v>
      </c>
      <c r="Y174" t="str">
        <f>IF(OR('Model output'!S173="",ISNUMBER(SEARCH("Absent",'Model output'!S173)),ISNUMBER(SEARCH("Not identified",'Model output'!S173)),AND(ISNUMBER(SEARCH("No",'Model output'!S173)),NOT(ISNUMBER(SEARCH("carcinoma",'Model output'!S173)))),ISNUMBER(SEARCH("no extension",'Model output'!S173)),ISNUMBER(SEARCH("negative",'Model output'!S173))),"negative",IF(Z174="positive","gETE", "positive"))</f>
        <v>negative</v>
      </c>
      <c r="Z174" t="str">
        <f>IF(OR('Model output'!S173="",ISNUMBER(SEARCH("Absent",'Model output'!S173)),ISNUMBER(SEARCH("Not identified",'Model output'!S173)),ISNUMBER(SEARCH("No",'Model output'!S173)),ISNUMBER(SEARCH("Minimal",'Model output'!S173)),ISNUMBER(SEARCH("negative",'Model output'!S173))),"negative",IF(OR(ISNUMBER(SEARCH("extensive",X174)),ISNUMBER(SEARCH("skeletal muscle",X174)),ISNUMBER(SEARCH("larynx",X174)),ISNUMBER(SEARCH("trachea",X174)),ISNUMBER(SEARCH("esophagus",X174)),ISNUMBER(SEARCH("recurrent laryngeal nerve",X174))),"positive","negative"))</f>
        <v>negative</v>
      </c>
      <c r="AA174" t="str">
        <f>IF('Model output'!T173="","",IF('Model output'!T173="Not mentioned", "No", "Yes"))</f>
        <v/>
      </c>
      <c r="AB174" t="str">
        <f>IF(AA174&lt;&gt;"Yes","",IF(OR('Model output'!U173="",ISNUMBER(SEARCH("Not identified",'Model output'!U173))),"",'Model output'!U173))</f>
        <v/>
      </c>
      <c r="AC174" s="9" t="str">
        <f>IF(OR('Model output'!V173="", AND(ISERROR(SEARCH("Positive",'Model output'!V173)), ISNUMBER(SEARCH("Negative",'Model output'!V173))), ISNUMBER(SEARCH("Uninvolved",'Model output'!V173)), ISNUMBER(SEARCH("Free",'Model output'!V173)), ISNUMBER(SEARCH("1 mm",'Model output'!V173)), ISNUMBER(SEARCH("1.0 mm",'Model output'!V173)), ISNUMBER(SEARCH("0.01 cm",'Model output'!V173)), ISNUMBER(SEARCH("0.1 CM",'Model output'!V173)), ISNUMBER(SEARCH("less than 0.2 mm",'Model output'!V173)), ISNUMBER(SEARCH("less than 0.5 mm",'Model output'!V173)), ISNUMBER(SEARCH("very close",'Model output'!V173)), ISNUMBER(SEARCH("not involved",'Model output'!V173)), ISNUMBER(SEARCH("no involvement",'Model output'!V173)), ISNUMBER(SEARCH("abut",'Model output'!V173)), AND(ISNUMBER(SEARCH("No",'Model output'!V173)),NOT(ISNUMBER(SEARCH("noted",'Model output'!V173))),NOT(ISNUMBER(SEARCH("carcinoma",'Model output'!V173))))), "negative", "positive")</f>
        <v>negative</v>
      </c>
      <c r="AE174" s="30" t="str" cm="1">
        <f t="array" aca="1" ref="AE174" ca="1">IF(OR(AC174="positive",Z174="positive",AND(OR(ISNUMBER(SEARCH("Follicular carcinoma",N174)),ISNUMBER(SEARCH("Follicular thyroid carcinoma",N174))),V174="extensive"),AND(AND(ISNUMBER(J174),J174&gt;0),AND(ISNUMBER(M174),M174&gt;3)),OR(H174="positive",AH174=1)),"high",IF(OR(ISNUMBER(SEARCH("lateral",G174,1)),ISNUMBER(SEARCH("positive",Y174,1)),ISNUMBER(SEARCH("tall",O174,1)),ISNUMBER(SEARCH("hobnail",O174,1)),ISNUMBER(SEARCH("cribriform",O174,1)),ISNUMBER(SEARCH("diffuse",O174,1)),ISNUMBER(SEARCH("columnar",O174,1)),ISNUMBER(SEARCH("solid",O174,1)),ISNUMBER(SEARCH("tall",N174,1)),ISNUMBER(SEARCH("hobnail",N174,1)),ISNUMBER(SEARCH("cribriform",N174,1)),ISNUMBER(SEARCH("diffuse",N174,1)),ISNUMBER(SEARCH("columnar",N174,1)),ISNUMBER(SEARCH("solid",N174,1)),AND(ISNUMBER(SEARCH("papillary",N174,1)),S174="positive"),AND(ISNUMBER(J174),J174&gt;=5,M174=""),AND(AND(ISNUMBER(J174),J174&gt;=5),AND(ISNUMBER(M174),M174&gt;=1)),AND(ISNUMBER(SERACH("papillary",N174)),OR(Y174="positive",Z174="positive"), ISNUMBER(SEARCH("BRAF",AB174)))),"intermediate","low"))</f>
        <v>low</v>
      </c>
      <c r="AF174" s="31" t="str">
        <f t="shared" si="34"/>
        <v>1b</v>
      </c>
      <c r="AG174" s="31" t="str">
        <f t="shared" si="35"/>
        <v>0</v>
      </c>
      <c r="AH174" s="31" t="str">
        <f t="shared" si="37"/>
        <v>0</v>
      </c>
      <c r="AI174" s="36" t="str">
        <f t="shared" si="38"/>
        <v>I</v>
      </c>
      <c r="AJ174" s="30" t="s">
        <v>815</v>
      </c>
      <c r="AK174" s="37" t="s">
        <v>926</v>
      </c>
      <c r="AL174" s="37" t="s">
        <v>927</v>
      </c>
      <c r="AM174" s="37" t="s">
        <v>930</v>
      </c>
      <c r="AN174" s="31" t="s">
        <v>79</v>
      </c>
      <c r="AO174" s="30">
        <f t="shared" ca="1" si="44"/>
        <v>1</v>
      </c>
      <c r="AP174" s="37">
        <f t="shared" si="45"/>
        <v>1</v>
      </c>
      <c r="AQ174" s="37">
        <f t="shared" si="46"/>
        <v>1</v>
      </c>
      <c r="AR174" s="37">
        <f t="shared" si="47"/>
        <v>1</v>
      </c>
      <c r="AS174" s="36">
        <f t="shared" si="39"/>
        <v>1</v>
      </c>
    </row>
    <row r="175" spans="1:45">
      <c r="A175" t="str">
        <f>'Model output'!A174</f>
        <v>TCGA-EM-A2CU</v>
      </c>
      <c r="B175" s="43">
        <v>47</v>
      </c>
      <c r="C175" s="1" t="str">
        <f>IF(OR(ISNUMBER(SEARCH("0",'Model output'!D174)), ISNUMBER(SEARCH("1",'Model output'!D174)), ISNUMBER(SEARCH("1a",'Model output'!D174)), ISNUMBER(SEARCH("1b",'Model output'!D174)), ISNUMBER(SEARCH("2",'Model output'!D174)), ISNUMBER(SEARCH("3",'Model output'!D174)), ISNUMBER(SEARCH("4a",'Model output'!D174)), ISNUMBER(SEARCH("4b",'Model output'!D174))), IF(ISNUMBER(SEARCH("pT",'Model output'!D174)),IF(OR(ISNUMBER(SEARCH("a",'Model output'!D174)),ISNUMBER(SEARCH("b",'Model output'!D174))),MID(SUBSTITUTE('Model output'!D174," ",""),SEARCH("pT",'Model output'!D174)+2,2),MID(SUBSTITUTE('Model output'!D174," ",""),SEARCH("pT",'Model output'!D174)+2,1)),IF(ISNUMBER(SEARCH("T",'Model output'!D174)),IF(OR(ISNUMBER(SEARCH("a",'Model output'!D174)),ISNUMBER(SEARCH("b",'Model output'!D174))),MID(SUBSTITUTE('Model output'!D174," ",""),SEARCH("T",'Model output'!D174)+1,2),MID(SUBSTITUTE('Model output'!D174," ",""),SEARCH("T",'Model output'!D174)+1,1)),SUBSTITUTE('Model output'!D174," ",""))),"")</f>
        <v>2</v>
      </c>
      <c r="D175" s="1" t="str">
        <f>IF(ISNUMBER(SEARCH("lymph node",'Model output'!E174)),"1", IF(AND('Model output'!E174&lt;&gt;"",ISNUMBER('Model output'!E174),'Model output'!E174&gt;0),"1",IF(OR(ISNUMBER(SEARCH("0",'Model output'!E174)), ISNUMBER(SEARCH("1",'Model output'!E174)), ISNUMBER(SEARCH("1a",'Model output'!E174)), ISNUMBER(SEARCH("1b",'Model output'!E174)), ISNUMBER(SEARCH("X",'Model output'!E174))), IF(ISNUMBER(SEARCH("pN",'Model output'!E174)),IF(OR(ISNUMBER(SEARCH("a",'Model output'!E174)),ISNUMBER(SEARCH("b",'Model output'!E174))),MID(SUBSTITUTE('Model output'!E174," ",""),SEARCH("pN",'Model output'!E174)+2,2),MID(SUBSTITUTE('Model output'!E174," ",""),SEARCH("pN",'Model output'!E174)+2,1)),IF(ISNUMBER(SEARCH("N",'Model output'!E174)),IF(OR(ISNUMBER(SEARCH("a",'Model output'!E174)),ISNUMBER(SEARCH("b",'Model output'!E174))),MID(SUBSTITUTE('Model output'!E174," ",""),SEARCH("N",'Model output'!E174)+1,2),MID(SUBSTITUTE('Model output'!E174," ",""),SEARCH("N",'Model output'!E174)+1,1)),SUBSTITUTE('Model output'!E174," ",""))),"")))</f>
        <v>1a</v>
      </c>
      <c r="E175" s="1" t="str">
        <f>IF(OR(ISNUMBER(SEARCH("Not applicable",'Model output'!F174)), ISNUMBER(SEARCH("N/A",'Model output'!F174))),"0",IF(OR(ISNUMBER(SEARCH("0",'Model output'!F174)), ISNUMBER(SEARCH("1",'Model output'!F174)), ISNUMBER(SEARCH("X",'Model output'!F174))), IF(ISNUMBER(SEARCH("pM",'Model output'!F174)),MID(SUBSTITUTE('Model output'!F174," ",""),SEARCH("pM",'Model output'!F174)+2,1),IF(ISNUMBER(SEARCH("M",'Model output'!F174)),MID(SUBSTITUTE('Model output'!F174," ",""),SEARCH("M",'Model output'!F174)+1,1),SUBSTITUTE('Model output'!F174," ",""))),""))</f>
        <v/>
      </c>
      <c r="F175" t="str">
        <f t="shared" si="32"/>
        <v>positive</v>
      </c>
      <c r="G175" t="str">
        <f>IF(OR('Model output'!G174="",AND(ISNUMBER('Model output'!J174),'Model output'!J174&lt;1)),"",IF(OR(ISNUMBER(SEARCH("lateral",'Model output'!G174)),ISNUMBER(SEARCH("cervical",'Model output'!G174)),ISNUMBER(SEARCH("jugular",'Model output'!G174)),ISNUMBER(SEARCH("left neck",'Model output'!G174)),ISNUMBER(SEARCH("left anterior neck",'Model output'!G174)),ISNUMBER(SEARCH("left posterior neck",'Model output'!G174)),ISNUMBER(SEARCH("right neck",'Model output'!G174)),ISNUMBER(SEARCH("right anterior neck",'Model output'!G174)),ISNUMBER(SEARCH("right posterior neck",'Model output'!G174)),AND(ISNUMBER(SEARCH("level",'Model output'!G174)),OR(,ISNUMBER(SEARCH("II",'Model output'!G174)),ISNUMBER(SEARCH("two",'Model output'!G174)),ISNUMBER(SEARCH("2",'Model output'!G174)),ISNUMBER(SEARCH("III",'Model output'!G174)),ISNUMBER(SEARCH("three",'Model output'!G174)),ISNUMBER(SEARCH("3",'Model output'!G174)),ISNUMBER(SEARCH("IV",'Model output'!G174)),ISNUMBER(SEARCH("four",'Model output'!G174)),ISNUMBER(SEARCH("4",'Model output'!G174)),AND(ISNUMBER(SEARCH("V ",'Model output'!G174)),NOT(ISNUMBER(SEARCH("VI",'Model output'!G174)))),ISNUMBER(SEARCH("five",'Model output'!G174)),ISNUMBER(SEARCH("5",'Model output'!G174))))), "lateral", "central"))</f>
        <v>central</v>
      </c>
      <c r="H175" t="str">
        <f>IF('Model output'!H174="","negative", IF('Model output'!H174=" ", "negative", IF(ISNUMBER(SEARCH("lymph node",'Model output'!H174)),"negative","positive")))</f>
        <v>negative</v>
      </c>
      <c r="I175">
        <f>IF('Model output'!I174="","",IF(ISNUMBER('Model output'!I174),'Model output'!I174,1))</f>
        <v>30</v>
      </c>
      <c r="J175">
        <f>IF('Model output'!J174="","",IF(AND(ISNUMBER('Model output'!J174),'Model output'!J174&lt;=I175),'Model output'!J174,IF(ISNUMBER(SEARCH("0/",'Model output'!J174)),0,1)))</f>
        <v>4</v>
      </c>
      <c r="K175" t="str" cm="1">
        <f t="array" ref="K175">IF(COUNT(FIND({0,1,2,3,4,5,6,7,8,9},'Model output'!K174))&gt;0,'Model output'!K174,"")</f>
        <v>0.8 cm</v>
      </c>
      <c r="L175" s="8" t="str">
        <f t="shared" si="36"/>
        <v>0.8cm</v>
      </c>
      <c r="M175" cm="1">
        <f t="array" ref="M175">IF(L175="","",IF(ISNUMBER(SEARCH("cm",L175)),MAX(VALUE(SUBSTITUTE(_xlfn.FILTERXML("&lt;t&gt;&lt;s&gt;"&amp;SUBSTITUTE(L175,",","&lt;/s&gt;&lt;s&gt;")&amp;"&lt;/s&gt;&lt;/t&gt;","//s"),"cm",""))),MAX(VALUE(SUBSTITUTE(_xlfn.FILTERXML("&lt;t&gt;&lt;s&gt;"&amp;SUBSTITUTE(L175,",","&lt;/s&gt;&lt;s&gt;")&amp;"&lt;/s&gt;&lt;/t&gt;","//s"),"mm","")))/10))</f>
        <v>0.8</v>
      </c>
      <c r="N175" t="str">
        <f>IF('Model output'!L174="","",'Model output'!L174)</f>
        <v>Papillary</v>
      </c>
      <c r="O175" t="str">
        <f>IF('Model output'!M174="","",'Model output'!M174)</f>
        <v>Follicular variant</v>
      </c>
      <c r="P175" t="str">
        <f>IF('Model output'!N174="","",'Model output'!N174)</f>
        <v>4.0cm</v>
      </c>
      <c r="Q175" t="str">
        <f t="shared" si="33"/>
        <v>4.0cm</v>
      </c>
      <c r="R175" cm="1">
        <f t="array" ref="R175">IF(Q175="","",IF(ISNUMBER(SEARCH("cm",Q175)),MAX(VALUE(SUBSTITUTE(_xlfn.FILTERXML("&lt;t&gt;&lt;s&gt;"&amp;SUBSTITUTE(Q175,",","&lt;/s&gt;&lt;s&gt;")&amp;"&lt;/s&gt;&lt;/t&gt;","//s"),"cm",""))),IF(ISNUMBER(SEARCH("mm",Q175)), MAX(VALUE(SUBSTITUTE(_xlfn.FILTERXML("&lt;t&gt;&lt;s&gt;"&amp;SUBSTITUTE(Q175,",","&lt;/s&gt;&lt;s&gt;")&amp;"&lt;/s&gt;&lt;/t&gt;","//s"),"mm","")))/10, MAX(VALUE(_xlfn.FILTERXML("&lt;t&gt;&lt;s&gt;"&amp;SUBSTITUTE(Q175,",","&lt;/s&gt;&lt;s&gt;")&amp;"&lt;/s&gt;&lt;/t&gt;","//s"))))))</f>
        <v>4</v>
      </c>
      <c r="S175" t="str">
        <f>IF(OR('Model output'!P174="",ISNUMBER(SEARCH("Not identified", 'Model output'!P174)),ISNUMBER(SEARCH("Absent",'Model output'!P174)),AND(ISNUMBER(SEARCH("No",'Model output'!P174)),NOT(ISNUMBER(SEARCH("diagnostic",'Model output'!P174)))),ISNUMBER(SEARCH("Negative",'Model output'!P174))),"negative","positive")</f>
        <v>negative</v>
      </c>
      <c r="T175">
        <f>IF('Model output'!O174="","",'Model output'!O174)</f>
        <v>1</v>
      </c>
      <c r="U175" t="str">
        <f>IF('Model output'!Q174&lt;&gt;"",'Model output'!Q174,IF('Classification result'!S175="positive",IF(ISNUMBER(SEARCH("single",'Model output'!P174)),1,IF(OR(ISNUMBER(SEARCH("&lt;4",'Model output'!P174)),ISNUMBER(SEARCH("&lt; 4",'Model output'!P174)),ISNUMBER(SEARCH("less than 4",'Model output'!P174))),"&lt;4",IF(OR(ISNUMBER(SEARCH("&gt;4",'Model output'!P174)),ISNUMBER(SEARCH("&gt; 4",'Model output'!P174)),ISNUMBER(SEARCH("4 or more",'Model output'!P174))),"&gt;4",""))),""))</f>
        <v/>
      </c>
      <c r="V175" t="str">
        <f>IF(S175="negative","",IF(OR(ISNUMBER(SEARCH("Focal",'Model output'!P174)),'Classification result'!U175&lt;4,ISNUMBER(SEARCH("Focal",'Classification result'!U175)),ISNUMBER(SEARCH("&lt;4",'Classification result'!U175)),ISNUMBER(SEARCH("&lt; 4",'Classification result'!U175))),"minimal", IF(OR(ISNUMBER(SEARCH("Extensive",'Model output'!P174)),ISNUMBER(SEARCH("Extensive",'Classification result'!U175)),ISNUMBER(SEARCH("&gt;4",'Classification result'!U175)),ISNUMBER(SEARCH("&gt; 4",'Classification result'!U175)),ISNUMBER(SEARCH("4 or more",'Classification result'!U175))),"extensive","")))</f>
        <v/>
      </c>
      <c r="W175" t="str">
        <f>IF(OR('Model output'!R174="",ISNUMBER(SEARCH("Not identified", 'Model output'!R174)),ISNUMBER(SEARCH("Absent",'Model output'!R174)),ISNUMBER(SEARCH("No",'Model output'!R174)),ISNUMBER(SEARCH("Negative",'Model output'!R174)),ISNUMBER(SEARCH("None seen",'Model output'!R174)),ISNUMBER(SEARCH("Free",'Model output'!R174)),ISNUMBER(SEARCH("Cannot be assessed",'Model output'!R174))),"negative","positive")</f>
        <v>positive</v>
      </c>
      <c r="X175" s="15" t="str">
        <f>IF('Model output'!S174="","",'Model output'!S174)</f>
        <v/>
      </c>
      <c r="Y175" t="str">
        <f>IF(OR('Model output'!S174="",ISNUMBER(SEARCH("Absent",'Model output'!S174)),ISNUMBER(SEARCH("Not identified",'Model output'!S174)),AND(ISNUMBER(SEARCH("No",'Model output'!S174)),NOT(ISNUMBER(SEARCH("carcinoma",'Model output'!S174)))),ISNUMBER(SEARCH("no extension",'Model output'!S174)),ISNUMBER(SEARCH("negative",'Model output'!S174))),"negative",IF(Z175="positive","gETE", "positive"))</f>
        <v>negative</v>
      </c>
      <c r="Z175" t="str">
        <f>IF(OR('Model output'!S174="",ISNUMBER(SEARCH("Absent",'Model output'!S174)),ISNUMBER(SEARCH("Not identified",'Model output'!S174)),ISNUMBER(SEARCH("No",'Model output'!S174)),ISNUMBER(SEARCH("Minimal",'Model output'!S174)),ISNUMBER(SEARCH("negative",'Model output'!S174))),"negative",IF(OR(ISNUMBER(SEARCH("extensive",X175)),ISNUMBER(SEARCH("skeletal muscle",X175)),ISNUMBER(SEARCH("larynx",X175)),ISNUMBER(SEARCH("trachea",X175)),ISNUMBER(SEARCH("esophagus",X175)),ISNUMBER(SEARCH("recurrent laryngeal nerve",X175))),"positive","negative"))</f>
        <v>negative</v>
      </c>
      <c r="AA175" t="str">
        <f>IF('Model output'!T174="","",IF('Model output'!T174="Not mentioned", "No", "Yes"))</f>
        <v/>
      </c>
      <c r="AB175" t="str">
        <f>IF(AA175&lt;&gt;"Yes","",IF(OR('Model output'!U174="",ISNUMBER(SEARCH("Not identified",'Model output'!U174))),"",'Model output'!U174))</f>
        <v/>
      </c>
      <c r="AC175" s="9" t="str">
        <f>IF(OR('Model output'!V174="", AND(ISERROR(SEARCH("Positive",'Model output'!V174)), ISNUMBER(SEARCH("Negative",'Model output'!V174))), ISNUMBER(SEARCH("Uninvolved",'Model output'!V174)), ISNUMBER(SEARCH("Free",'Model output'!V174)), ISNUMBER(SEARCH("1 mm",'Model output'!V174)), ISNUMBER(SEARCH("1.0 mm",'Model output'!V174)), ISNUMBER(SEARCH("0.01 cm",'Model output'!V174)), ISNUMBER(SEARCH("0.1 CM",'Model output'!V174)), ISNUMBER(SEARCH("less than 0.2 mm",'Model output'!V174)), ISNUMBER(SEARCH("less than 0.5 mm",'Model output'!V174)), ISNUMBER(SEARCH("very close",'Model output'!V174)), ISNUMBER(SEARCH("not involved",'Model output'!V174)), ISNUMBER(SEARCH("no involvement",'Model output'!V174)), ISNUMBER(SEARCH("abut",'Model output'!V174)), AND(ISNUMBER(SEARCH("No",'Model output'!V174)),NOT(ISNUMBER(SEARCH("noted",'Model output'!V174))),NOT(ISNUMBER(SEARCH("carcinoma",'Model output'!V174))))), "negative", "positive")</f>
        <v>negative</v>
      </c>
      <c r="AE175" s="30" t="str" cm="1">
        <f t="array" aca="1" ref="AE175" ca="1">IF(OR(AC175="positive",Z175="positive",AND(OR(ISNUMBER(SEARCH("Follicular carcinoma",N175)),ISNUMBER(SEARCH("Follicular thyroid carcinoma",N175))),V175="extensive"),AND(AND(ISNUMBER(J175),J175&gt;0),AND(ISNUMBER(M175),M175&gt;3)),OR(H175="positive",AH175=1)),"high",IF(OR(ISNUMBER(SEARCH("lateral",G175,1)),ISNUMBER(SEARCH("positive",Y175,1)),ISNUMBER(SEARCH("tall",O175,1)),ISNUMBER(SEARCH("hobnail",O175,1)),ISNUMBER(SEARCH("cribriform",O175,1)),ISNUMBER(SEARCH("diffuse",O175,1)),ISNUMBER(SEARCH("columnar",O175,1)),ISNUMBER(SEARCH("solid",O175,1)),ISNUMBER(SEARCH("tall",N175,1)),ISNUMBER(SEARCH("hobnail",N175,1)),ISNUMBER(SEARCH("cribriform",N175,1)),ISNUMBER(SEARCH("diffuse",N175,1)),ISNUMBER(SEARCH("columnar",N175,1)),ISNUMBER(SEARCH("solid",N175,1)),AND(ISNUMBER(SEARCH("papillary",N175,1)),S175="positive"),AND(ISNUMBER(J175),J175&gt;=5,M175=""),AND(AND(ISNUMBER(J175),J175&gt;=5),AND(ISNUMBER(M175),M175&gt;=1)),AND(ISNUMBER(SERACH("papillary",N175)),OR(Y175="positive",Z175="positive"), ISNUMBER(SEARCH("BRAF",AB175)))),"intermediate","low"))</f>
        <v>low</v>
      </c>
      <c r="AF175" s="31" t="str">
        <f t="shared" si="34"/>
        <v>2</v>
      </c>
      <c r="AG175" s="31" t="str">
        <f t="shared" si="35"/>
        <v>1a</v>
      </c>
      <c r="AH175" s="31" t="str">
        <f t="shared" si="37"/>
        <v>0</v>
      </c>
      <c r="AI175" s="36" t="str">
        <f t="shared" si="38"/>
        <v>I</v>
      </c>
      <c r="AJ175" s="30" t="s">
        <v>815</v>
      </c>
      <c r="AK175" s="37" t="s">
        <v>929</v>
      </c>
      <c r="AL175" s="37" t="s">
        <v>931</v>
      </c>
      <c r="AM175" s="37" t="s">
        <v>930</v>
      </c>
      <c r="AN175" s="31" t="s">
        <v>79</v>
      </c>
      <c r="AO175" s="30">
        <f t="shared" ca="1" si="44"/>
        <v>1</v>
      </c>
      <c r="AP175" s="37">
        <f t="shared" si="45"/>
        <v>1</v>
      </c>
      <c r="AQ175" s="37">
        <f t="shared" si="46"/>
        <v>1</v>
      </c>
      <c r="AR175" s="37">
        <f t="shared" si="47"/>
        <v>1</v>
      </c>
      <c r="AS175" s="36">
        <f t="shared" si="39"/>
        <v>1</v>
      </c>
    </row>
    <row r="176" spans="1:45">
      <c r="A176" t="str">
        <f>'Model output'!A175</f>
        <v>TCGA-EM-A2OV</v>
      </c>
      <c r="B176" s="43">
        <v>64</v>
      </c>
      <c r="C176" s="1" t="str">
        <f>IF(OR(ISNUMBER(SEARCH("0",'Model output'!D175)), ISNUMBER(SEARCH("1",'Model output'!D175)), ISNUMBER(SEARCH("1a",'Model output'!D175)), ISNUMBER(SEARCH("1b",'Model output'!D175)), ISNUMBER(SEARCH("2",'Model output'!D175)), ISNUMBER(SEARCH("3",'Model output'!D175)), ISNUMBER(SEARCH("4a",'Model output'!D175)), ISNUMBER(SEARCH("4b",'Model output'!D175))), IF(ISNUMBER(SEARCH("pT",'Model output'!D175)),IF(OR(ISNUMBER(SEARCH("a",'Model output'!D175)),ISNUMBER(SEARCH("b",'Model output'!D175))),MID(SUBSTITUTE('Model output'!D175," ",""),SEARCH("pT",'Model output'!D175)+2,2),MID(SUBSTITUTE('Model output'!D175," ",""),SEARCH("pT",'Model output'!D175)+2,1)),IF(ISNUMBER(SEARCH("T",'Model output'!D175)),IF(OR(ISNUMBER(SEARCH("a",'Model output'!D175)),ISNUMBER(SEARCH("b",'Model output'!D175))),MID(SUBSTITUTE('Model output'!D175," ",""),SEARCH("T",'Model output'!D175)+1,2),MID(SUBSTITUTE('Model output'!D175," ",""),SEARCH("T",'Model output'!D175)+1,1)),SUBSTITUTE('Model output'!D175," ",""))),"")</f>
        <v>2</v>
      </c>
      <c r="D176" s="1" t="str">
        <f>IF(ISNUMBER(SEARCH("lymph node",'Model output'!E175)),"1", IF(AND('Model output'!E175&lt;&gt;"",ISNUMBER('Model output'!E175),'Model output'!E175&gt;0),"1",IF(OR(ISNUMBER(SEARCH("0",'Model output'!E175)), ISNUMBER(SEARCH("1",'Model output'!E175)), ISNUMBER(SEARCH("1a",'Model output'!E175)), ISNUMBER(SEARCH("1b",'Model output'!E175)), ISNUMBER(SEARCH("X",'Model output'!E175))), IF(ISNUMBER(SEARCH("pN",'Model output'!E175)),IF(OR(ISNUMBER(SEARCH("a",'Model output'!E175)),ISNUMBER(SEARCH("b",'Model output'!E175))),MID(SUBSTITUTE('Model output'!E175," ",""),SEARCH("pN",'Model output'!E175)+2,2),MID(SUBSTITUTE('Model output'!E175," ",""),SEARCH("pN",'Model output'!E175)+2,1)),IF(ISNUMBER(SEARCH("N",'Model output'!E175)),IF(OR(ISNUMBER(SEARCH("a",'Model output'!E175)),ISNUMBER(SEARCH("b",'Model output'!E175))),MID(SUBSTITUTE('Model output'!E175," ",""),SEARCH("N",'Model output'!E175)+1,2),MID(SUBSTITUTE('Model output'!E175," ",""),SEARCH("N",'Model output'!E175)+1,1)),SUBSTITUTE('Model output'!E175," ",""))),"")))</f>
        <v>0</v>
      </c>
      <c r="E176" s="1" t="str">
        <f>IF(OR(ISNUMBER(SEARCH("Not applicable",'Model output'!F175)), ISNUMBER(SEARCH("N/A",'Model output'!F175))),"0",IF(OR(ISNUMBER(SEARCH("0",'Model output'!F175)), ISNUMBER(SEARCH("1",'Model output'!F175)), ISNUMBER(SEARCH("X",'Model output'!F175))), IF(ISNUMBER(SEARCH("pM",'Model output'!F175)),MID(SUBSTITUTE('Model output'!F175," ",""),SEARCH("pM",'Model output'!F175)+2,1),IF(ISNUMBER(SEARCH("M",'Model output'!F175)),MID(SUBSTITUTE('Model output'!F175," ",""),SEARCH("M",'Model output'!F175)+1,1),SUBSTITUTE('Model output'!F175," ",""))),""))</f>
        <v/>
      </c>
      <c r="F176" t="str">
        <f t="shared" si="32"/>
        <v>negative</v>
      </c>
      <c r="G176" t="str">
        <f>IF(OR('Model output'!G175="",AND(ISNUMBER('Model output'!J175),'Model output'!J175&lt;1)),"",IF(OR(ISNUMBER(SEARCH("lateral",'Model output'!G175)),ISNUMBER(SEARCH("cervical",'Model output'!G175)),ISNUMBER(SEARCH("jugular",'Model output'!G175)),ISNUMBER(SEARCH("left neck",'Model output'!G175)),ISNUMBER(SEARCH("left anterior neck",'Model output'!G175)),ISNUMBER(SEARCH("left posterior neck",'Model output'!G175)),ISNUMBER(SEARCH("right neck",'Model output'!G175)),ISNUMBER(SEARCH("right anterior neck",'Model output'!G175)),ISNUMBER(SEARCH("right posterior neck",'Model output'!G175)),AND(ISNUMBER(SEARCH("level",'Model output'!G175)),OR(,ISNUMBER(SEARCH("II",'Model output'!G175)),ISNUMBER(SEARCH("two",'Model output'!G175)),ISNUMBER(SEARCH("2",'Model output'!G175)),ISNUMBER(SEARCH("III",'Model output'!G175)),ISNUMBER(SEARCH("three",'Model output'!G175)),ISNUMBER(SEARCH("3",'Model output'!G175)),ISNUMBER(SEARCH("IV",'Model output'!G175)),ISNUMBER(SEARCH("four",'Model output'!G175)),ISNUMBER(SEARCH("4",'Model output'!G175)),AND(ISNUMBER(SEARCH("V ",'Model output'!G175)),NOT(ISNUMBER(SEARCH("VI",'Model output'!G175)))),ISNUMBER(SEARCH("five",'Model output'!G175)),ISNUMBER(SEARCH("5",'Model output'!G175))))), "lateral", "central"))</f>
        <v/>
      </c>
      <c r="H176" t="str">
        <f>IF('Model output'!H175="","negative", IF('Model output'!H175=" ", "negative", IF(ISNUMBER(SEARCH("lymph node",'Model output'!H175)),"negative","positive")))</f>
        <v>negative</v>
      </c>
      <c r="I176">
        <f>IF('Model output'!I175="","",IF(ISNUMBER('Model output'!I175),'Model output'!I175,1))</f>
        <v>1</v>
      </c>
      <c r="J176">
        <f>IF('Model output'!J175="","",IF(AND(ISNUMBER('Model output'!J175),'Model output'!J175&lt;=I176),'Model output'!J175,IF(ISNUMBER(SEARCH("0/",'Model output'!J175)),0,1)))</f>
        <v>0</v>
      </c>
      <c r="K176" t="str" cm="1">
        <f t="array" ref="K176">IF(COUNT(FIND({0,1,2,3,4,5,6,7,8,9},'Model output'!K175))&gt;0,'Model output'!K175,"")</f>
        <v/>
      </c>
      <c r="L176" s="8" t="str">
        <f t="shared" si="36"/>
        <v/>
      </c>
      <c r="M176" t="str" cm="1">
        <f t="array" ref="M176">IF(L176="","",IF(ISNUMBER(SEARCH("cm",L176)),MAX(VALUE(SUBSTITUTE(_xlfn.FILTERXML("&lt;t&gt;&lt;s&gt;"&amp;SUBSTITUTE(L176,",","&lt;/s&gt;&lt;s&gt;")&amp;"&lt;/s&gt;&lt;/t&gt;","//s"),"cm",""))),MAX(VALUE(SUBSTITUTE(_xlfn.FILTERXML("&lt;t&gt;&lt;s&gt;"&amp;SUBSTITUTE(L176,",","&lt;/s&gt;&lt;s&gt;")&amp;"&lt;/s&gt;&lt;/t&gt;","//s"),"mm","")))/10))</f>
        <v/>
      </c>
      <c r="N176" t="str">
        <f>IF('Model output'!L175="","",'Model output'!L175)</f>
        <v>Papillary carcinoma</v>
      </c>
      <c r="O176" t="str">
        <f>IF('Model output'!M175="","",'Model output'!M175)</f>
        <v>follicular variant</v>
      </c>
      <c r="P176" t="str">
        <f>IF('Model output'!N175="","",'Model output'!N175)</f>
        <v>2.1cm</v>
      </c>
      <c r="Q176" t="str">
        <f t="shared" si="33"/>
        <v>2.1cm</v>
      </c>
      <c r="R176" cm="1">
        <f t="array" ref="R176">IF(Q176="","",IF(ISNUMBER(SEARCH("cm",Q176)),MAX(VALUE(SUBSTITUTE(_xlfn.FILTERXML("&lt;t&gt;&lt;s&gt;"&amp;SUBSTITUTE(Q176,",","&lt;/s&gt;&lt;s&gt;")&amp;"&lt;/s&gt;&lt;/t&gt;","//s"),"cm",""))),IF(ISNUMBER(SEARCH("mm",Q176)), MAX(VALUE(SUBSTITUTE(_xlfn.FILTERXML("&lt;t&gt;&lt;s&gt;"&amp;SUBSTITUTE(Q176,",","&lt;/s&gt;&lt;s&gt;")&amp;"&lt;/s&gt;&lt;/t&gt;","//s"),"mm","")))/10, MAX(VALUE(_xlfn.FILTERXML("&lt;t&gt;&lt;s&gt;"&amp;SUBSTITUTE(Q176,",","&lt;/s&gt;&lt;s&gt;")&amp;"&lt;/s&gt;&lt;/t&gt;","//s"))))))</f>
        <v>2.1</v>
      </c>
      <c r="S176" t="str">
        <f>IF(OR('Model output'!P175="",ISNUMBER(SEARCH("Not identified", 'Model output'!P175)),ISNUMBER(SEARCH("Absent",'Model output'!P175)),AND(ISNUMBER(SEARCH("No",'Model output'!P175)),NOT(ISNUMBER(SEARCH("diagnostic",'Model output'!P175)))),ISNUMBER(SEARCH("Negative",'Model output'!P175))),"negative","positive")</f>
        <v>negative</v>
      </c>
      <c r="T176">
        <f>IF('Model output'!O175="","",'Model output'!O175)</f>
        <v>2</v>
      </c>
      <c r="U176" t="str">
        <f>IF('Model output'!Q175&lt;&gt;"",'Model output'!Q175,IF('Classification result'!S176="positive",IF(ISNUMBER(SEARCH("single",'Model output'!P175)),1,IF(OR(ISNUMBER(SEARCH("&lt;4",'Model output'!P175)),ISNUMBER(SEARCH("&lt; 4",'Model output'!P175)),ISNUMBER(SEARCH("less than 4",'Model output'!P175))),"&lt;4",IF(OR(ISNUMBER(SEARCH("&gt;4",'Model output'!P175)),ISNUMBER(SEARCH("&gt; 4",'Model output'!P175)),ISNUMBER(SEARCH("4 or more",'Model output'!P175))),"&gt;4",""))),""))</f>
        <v/>
      </c>
      <c r="V176" t="str">
        <f>IF(S176="negative","",IF(OR(ISNUMBER(SEARCH("Focal",'Model output'!P175)),'Classification result'!U176&lt;4,ISNUMBER(SEARCH("Focal",'Classification result'!U176)),ISNUMBER(SEARCH("&lt;4",'Classification result'!U176)),ISNUMBER(SEARCH("&lt; 4",'Classification result'!U176))),"minimal", IF(OR(ISNUMBER(SEARCH("Extensive",'Model output'!P175)),ISNUMBER(SEARCH("Extensive",'Classification result'!U176)),ISNUMBER(SEARCH("&gt;4",'Classification result'!U176)),ISNUMBER(SEARCH("&gt; 4",'Classification result'!U176)),ISNUMBER(SEARCH("4 or more",'Classification result'!U176))),"extensive","")))</f>
        <v/>
      </c>
      <c r="W176" t="str">
        <f>IF(OR('Model output'!R175="",ISNUMBER(SEARCH("Not identified", 'Model output'!R175)),ISNUMBER(SEARCH("Absent",'Model output'!R175)),ISNUMBER(SEARCH("No",'Model output'!R175)),ISNUMBER(SEARCH("Negative",'Model output'!R175)),ISNUMBER(SEARCH("None seen",'Model output'!R175)),ISNUMBER(SEARCH("Free",'Model output'!R175)),ISNUMBER(SEARCH("Cannot be assessed",'Model output'!R175))),"negative","positive")</f>
        <v>negative</v>
      </c>
      <c r="X176" s="15" t="str">
        <f>IF('Model output'!S175="","",'Model output'!S175)</f>
        <v/>
      </c>
      <c r="Y176" t="str">
        <f>IF(OR('Model output'!S175="",ISNUMBER(SEARCH("Absent",'Model output'!S175)),ISNUMBER(SEARCH("Not identified",'Model output'!S175)),AND(ISNUMBER(SEARCH("No",'Model output'!S175)),NOT(ISNUMBER(SEARCH("carcinoma",'Model output'!S175)))),ISNUMBER(SEARCH("no extension",'Model output'!S175)),ISNUMBER(SEARCH("negative",'Model output'!S175))),"negative",IF(Z176="positive","gETE", "positive"))</f>
        <v>negative</v>
      </c>
      <c r="Z176" t="str">
        <f>IF(OR('Model output'!S175="",ISNUMBER(SEARCH("Absent",'Model output'!S175)),ISNUMBER(SEARCH("Not identified",'Model output'!S175)),ISNUMBER(SEARCH("No",'Model output'!S175)),ISNUMBER(SEARCH("Minimal",'Model output'!S175)),ISNUMBER(SEARCH("negative",'Model output'!S175))),"negative",IF(OR(ISNUMBER(SEARCH("extensive",X176)),ISNUMBER(SEARCH("skeletal muscle",X176)),ISNUMBER(SEARCH("larynx",X176)),ISNUMBER(SEARCH("trachea",X176)),ISNUMBER(SEARCH("esophagus",X176)),ISNUMBER(SEARCH("recurrent laryngeal nerve",X176))),"positive","negative"))</f>
        <v>negative</v>
      </c>
      <c r="AA176" t="str">
        <f>IF('Model output'!T175="","",IF('Model output'!T175="Not mentioned", "No", "Yes"))</f>
        <v/>
      </c>
      <c r="AB176" t="str">
        <f>IF(AA176&lt;&gt;"Yes","",IF(OR('Model output'!U175="",ISNUMBER(SEARCH("Not identified",'Model output'!U175))),"",'Model output'!U175))</f>
        <v/>
      </c>
      <c r="AC176" s="9" t="str">
        <f>IF(OR('Model output'!V175="", AND(ISERROR(SEARCH("Positive",'Model output'!V175)), ISNUMBER(SEARCH("Negative",'Model output'!V175))), ISNUMBER(SEARCH("Uninvolved",'Model output'!V175)), ISNUMBER(SEARCH("Free",'Model output'!V175)), ISNUMBER(SEARCH("1 mm",'Model output'!V175)), ISNUMBER(SEARCH("1.0 mm",'Model output'!V175)), ISNUMBER(SEARCH("0.01 cm",'Model output'!V175)), ISNUMBER(SEARCH("0.1 CM",'Model output'!V175)), ISNUMBER(SEARCH("less than 0.2 mm",'Model output'!V175)), ISNUMBER(SEARCH("less than 0.5 mm",'Model output'!V175)), ISNUMBER(SEARCH("very close",'Model output'!V175)), ISNUMBER(SEARCH("not involved",'Model output'!V175)), ISNUMBER(SEARCH("no involvement",'Model output'!V175)), ISNUMBER(SEARCH("abut",'Model output'!V175)), AND(ISNUMBER(SEARCH("No",'Model output'!V175)),NOT(ISNUMBER(SEARCH("noted",'Model output'!V175))),NOT(ISNUMBER(SEARCH("carcinoma",'Model output'!V175))))), "negative", "positive")</f>
        <v>negative</v>
      </c>
      <c r="AE176" s="30" t="str" cm="1">
        <f t="array" aca="1" ref="AE176" ca="1">IF(OR(AC176="positive",Z176="positive",AND(OR(ISNUMBER(SEARCH("Follicular carcinoma",N176)),ISNUMBER(SEARCH("Follicular thyroid carcinoma",N176))),V176="extensive"),AND(AND(ISNUMBER(J176),J176&gt;0),AND(ISNUMBER(M176),M176&gt;3)),OR(H176="positive",AH176=1)),"high",IF(OR(ISNUMBER(SEARCH("lateral",G176,1)),ISNUMBER(SEARCH("positive",Y176,1)),ISNUMBER(SEARCH("tall",O176,1)),ISNUMBER(SEARCH("hobnail",O176,1)),ISNUMBER(SEARCH("cribriform",O176,1)),ISNUMBER(SEARCH("diffuse",O176,1)),ISNUMBER(SEARCH("columnar",O176,1)),ISNUMBER(SEARCH("solid",O176,1)),ISNUMBER(SEARCH("tall",N176,1)),ISNUMBER(SEARCH("hobnail",N176,1)),ISNUMBER(SEARCH("cribriform",N176,1)),ISNUMBER(SEARCH("diffuse",N176,1)),ISNUMBER(SEARCH("columnar",N176,1)),ISNUMBER(SEARCH("solid",N176,1)),AND(ISNUMBER(SEARCH("papillary",N176,1)),S176="positive"),AND(ISNUMBER(J176),J176&gt;=5,M176=""),AND(AND(ISNUMBER(J176),J176&gt;=5),AND(ISNUMBER(M176),M176&gt;=1)),AND(ISNUMBER(SERACH("papillary",N176)),OR(Y176="positive",Z176="positive"), ISNUMBER(SEARCH("BRAF",AB176)))),"intermediate","low"))</f>
        <v>low</v>
      </c>
      <c r="AF176" s="31" t="str">
        <f t="shared" si="34"/>
        <v>2</v>
      </c>
      <c r="AG176" s="31" t="str">
        <f t="shared" si="35"/>
        <v>0</v>
      </c>
      <c r="AH176" s="31" t="str">
        <f t="shared" si="37"/>
        <v>0</v>
      </c>
      <c r="AI176" s="36" t="str">
        <f t="shared" si="38"/>
        <v>I</v>
      </c>
      <c r="AJ176" s="30" t="s">
        <v>815</v>
      </c>
      <c r="AK176" s="37" t="s">
        <v>929</v>
      </c>
      <c r="AL176" s="37" t="s">
        <v>927</v>
      </c>
      <c r="AM176" s="37" t="s">
        <v>930</v>
      </c>
      <c r="AN176" s="31" t="s">
        <v>79</v>
      </c>
      <c r="AO176" s="30">
        <f t="shared" ca="1" si="44"/>
        <v>1</v>
      </c>
      <c r="AP176" s="37">
        <f t="shared" si="45"/>
        <v>1</v>
      </c>
      <c r="AQ176" s="37">
        <f t="shared" si="46"/>
        <v>1</v>
      </c>
      <c r="AR176" s="37">
        <f t="shared" si="47"/>
        <v>1</v>
      </c>
      <c r="AS176" s="36">
        <f t="shared" si="39"/>
        <v>1</v>
      </c>
    </row>
    <row r="177" spans="1:45">
      <c r="A177" t="str">
        <f>'Model output'!A176</f>
        <v>TCGA-EM-A2OW</v>
      </c>
      <c r="B177" s="43">
        <v>37</v>
      </c>
      <c r="C177" s="1" t="str">
        <f>IF(OR(ISNUMBER(SEARCH("0",'Model output'!D176)), ISNUMBER(SEARCH("1",'Model output'!D176)), ISNUMBER(SEARCH("1a",'Model output'!D176)), ISNUMBER(SEARCH("1b",'Model output'!D176)), ISNUMBER(SEARCH("2",'Model output'!D176)), ISNUMBER(SEARCH("3",'Model output'!D176)), ISNUMBER(SEARCH("4a",'Model output'!D176)), ISNUMBER(SEARCH("4b",'Model output'!D176))), IF(ISNUMBER(SEARCH("pT",'Model output'!D176)),IF(OR(ISNUMBER(SEARCH("a",'Model output'!D176)),ISNUMBER(SEARCH("b",'Model output'!D176))),MID(SUBSTITUTE('Model output'!D176," ",""),SEARCH("pT",'Model output'!D176)+2,2),MID(SUBSTITUTE('Model output'!D176," ",""),SEARCH("pT",'Model output'!D176)+2,1)),IF(ISNUMBER(SEARCH("T",'Model output'!D176)),IF(OR(ISNUMBER(SEARCH("a",'Model output'!D176)),ISNUMBER(SEARCH("b",'Model output'!D176))),MID(SUBSTITUTE('Model output'!D176," ",""),SEARCH("T",'Model output'!D176)+1,2),MID(SUBSTITUTE('Model output'!D176," ",""),SEARCH("T",'Model output'!D176)+1,1)),SUBSTITUTE('Model output'!D176," ",""))),"")</f>
        <v>1b</v>
      </c>
      <c r="D177" s="1" t="str">
        <f>IF(ISNUMBER(SEARCH("lymph node",'Model output'!E176)),"1", IF(AND('Model output'!E176&lt;&gt;"",ISNUMBER('Model output'!E176),'Model output'!E176&gt;0),"1",IF(OR(ISNUMBER(SEARCH("0",'Model output'!E176)), ISNUMBER(SEARCH("1",'Model output'!E176)), ISNUMBER(SEARCH("1a",'Model output'!E176)), ISNUMBER(SEARCH("1b",'Model output'!E176)), ISNUMBER(SEARCH("X",'Model output'!E176))), IF(ISNUMBER(SEARCH("pN",'Model output'!E176)),IF(OR(ISNUMBER(SEARCH("a",'Model output'!E176)),ISNUMBER(SEARCH("b",'Model output'!E176))),MID(SUBSTITUTE('Model output'!E176," ",""),SEARCH("pN",'Model output'!E176)+2,2),MID(SUBSTITUTE('Model output'!E176," ",""),SEARCH("pN",'Model output'!E176)+2,1)),IF(ISNUMBER(SEARCH("N",'Model output'!E176)),IF(OR(ISNUMBER(SEARCH("a",'Model output'!E176)),ISNUMBER(SEARCH("b",'Model output'!E176))),MID(SUBSTITUTE('Model output'!E176," ",""),SEARCH("N",'Model output'!E176)+1,2),MID(SUBSTITUTE('Model output'!E176," ",""),SEARCH("N",'Model output'!E176)+1,1)),SUBSTITUTE('Model output'!E176," ",""))),"")))</f>
        <v>X</v>
      </c>
      <c r="E177" s="1" t="str">
        <f>IF(OR(ISNUMBER(SEARCH("Not applicable",'Model output'!F176)), ISNUMBER(SEARCH("N/A",'Model output'!F176))),"0",IF(OR(ISNUMBER(SEARCH("0",'Model output'!F176)), ISNUMBER(SEARCH("1",'Model output'!F176)), ISNUMBER(SEARCH("X",'Model output'!F176))), IF(ISNUMBER(SEARCH("pM",'Model output'!F176)),MID(SUBSTITUTE('Model output'!F176," ",""),SEARCH("pM",'Model output'!F176)+2,1),IF(ISNUMBER(SEARCH("M",'Model output'!F176)),MID(SUBSTITUTE('Model output'!F176," ",""),SEARCH("M",'Model output'!F176)+1,1),SUBSTITUTE('Model output'!F176," ",""))),""))</f>
        <v/>
      </c>
      <c r="F177" t="str">
        <f t="shared" si="32"/>
        <v>negative</v>
      </c>
      <c r="G177" t="str">
        <f>IF(OR('Model output'!G176="",AND(ISNUMBER('Model output'!J176),'Model output'!J176&lt;1)),"",IF(OR(ISNUMBER(SEARCH("lateral",'Model output'!G176)),ISNUMBER(SEARCH("cervical",'Model output'!G176)),ISNUMBER(SEARCH("jugular",'Model output'!G176)),ISNUMBER(SEARCH("left neck",'Model output'!G176)),ISNUMBER(SEARCH("left anterior neck",'Model output'!G176)),ISNUMBER(SEARCH("left posterior neck",'Model output'!G176)),ISNUMBER(SEARCH("right neck",'Model output'!G176)),ISNUMBER(SEARCH("right anterior neck",'Model output'!G176)),ISNUMBER(SEARCH("right posterior neck",'Model output'!G176)),AND(ISNUMBER(SEARCH("level",'Model output'!G176)),OR(,ISNUMBER(SEARCH("II",'Model output'!G176)),ISNUMBER(SEARCH("two",'Model output'!G176)),ISNUMBER(SEARCH("2",'Model output'!G176)),ISNUMBER(SEARCH("III",'Model output'!G176)),ISNUMBER(SEARCH("three",'Model output'!G176)),ISNUMBER(SEARCH("3",'Model output'!G176)),ISNUMBER(SEARCH("IV",'Model output'!G176)),ISNUMBER(SEARCH("four",'Model output'!G176)),ISNUMBER(SEARCH("4",'Model output'!G176)),AND(ISNUMBER(SEARCH("V ",'Model output'!G176)),NOT(ISNUMBER(SEARCH("VI",'Model output'!G176)))),ISNUMBER(SEARCH("five",'Model output'!G176)),ISNUMBER(SEARCH("5",'Model output'!G176))))), "lateral", "central"))</f>
        <v/>
      </c>
      <c r="H177" t="str">
        <f>IF('Model output'!H176="","negative", IF('Model output'!H176=" ", "negative", IF(ISNUMBER(SEARCH("lymph node",'Model output'!H176)),"negative","positive")))</f>
        <v>negative</v>
      </c>
      <c r="I177">
        <f>IF('Model output'!I176="","",IF(ISNUMBER('Model output'!I176),'Model output'!I176,1))</f>
        <v>0</v>
      </c>
      <c r="J177">
        <f>IF('Model output'!J176="","",IF(AND(ISNUMBER('Model output'!J176),'Model output'!J176&lt;=I177),'Model output'!J176,IF(ISNUMBER(SEARCH("0/",'Model output'!J176)),0,1)))</f>
        <v>0</v>
      </c>
      <c r="K177" t="str" cm="1">
        <f t="array" ref="K177">IF(COUNT(FIND({0,1,2,3,4,5,6,7,8,9},'Model output'!K176))&gt;0,'Model output'!K176,"")</f>
        <v/>
      </c>
      <c r="L177" s="8" t="str">
        <f t="shared" si="36"/>
        <v/>
      </c>
      <c r="M177" t="str" cm="1">
        <f t="array" ref="M177">IF(L177="","",IF(ISNUMBER(SEARCH("cm",L177)),MAX(VALUE(SUBSTITUTE(_xlfn.FILTERXML("&lt;t&gt;&lt;s&gt;"&amp;SUBSTITUTE(L177,",","&lt;/s&gt;&lt;s&gt;")&amp;"&lt;/s&gt;&lt;/t&gt;","//s"),"cm",""))),MAX(VALUE(SUBSTITUTE(_xlfn.FILTERXML("&lt;t&gt;&lt;s&gt;"&amp;SUBSTITUTE(L177,",","&lt;/s&gt;&lt;s&gt;")&amp;"&lt;/s&gt;&lt;/t&gt;","//s"),"mm","")))/10))</f>
        <v/>
      </c>
      <c r="N177" t="str">
        <f>IF('Model output'!L176="","",'Model output'!L176)</f>
        <v>Papillary carcinoma</v>
      </c>
      <c r="O177" t="str">
        <f>IF('Model output'!M176="","",'Model output'!M176)</f>
        <v>follicular variant, macrofollicular variant, oncocytic or oxyphilic variant</v>
      </c>
      <c r="P177" t="str">
        <f>IF('Model output'!N176="","",'Model output'!N176)</f>
        <v>1.3cm</v>
      </c>
      <c r="Q177" t="str">
        <f t="shared" si="33"/>
        <v>1.3cm</v>
      </c>
      <c r="R177" cm="1">
        <f t="array" ref="R177">IF(Q177="","",IF(ISNUMBER(SEARCH("cm",Q177)),MAX(VALUE(SUBSTITUTE(_xlfn.FILTERXML("&lt;t&gt;&lt;s&gt;"&amp;SUBSTITUTE(Q177,",","&lt;/s&gt;&lt;s&gt;")&amp;"&lt;/s&gt;&lt;/t&gt;","//s"),"cm",""))),IF(ISNUMBER(SEARCH("mm",Q177)), MAX(VALUE(SUBSTITUTE(_xlfn.FILTERXML("&lt;t&gt;&lt;s&gt;"&amp;SUBSTITUTE(Q177,",","&lt;/s&gt;&lt;s&gt;")&amp;"&lt;/s&gt;&lt;/t&gt;","//s"),"mm","")))/10, MAX(VALUE(_xlfn.FILTERXML("&lt;t&gt;&lt;s&gt;"&amp;SUBSTITUTE(Q177,",","&lt;/s&gt;&lt;s&gt;")&amp;"&lt;/s&gt;&lt;/t&gt;","//s"))))))</f>
        <v>1.3</v>
      </c>
      <c r="S177" t="str">
        <f>IF(OR('Model output'!P176="",ISNUMBER(SEARCH("Not identified", 'Model output'!P176)),ISNUMBER(SEARCH("Absent",'Model output'!P176)),AND(ISNUMBER(SEARCH("No",'Model output'!P176)),NOT(ISNUMBER(SEARCH("diagnostic",'Model output'!P176)))),ISNUMBER(SEARCH("Negative",'Model output'!P176))),"negative","positive")</f>
        <v>negative</v>
      </c>
      <c r="T177">
        <f>IF('Model output'!O176="","",'Model output'!O176)</f>
        <v>2</v>
      </c>
      <c r="U177" t="str">
        <f>IF('Model output'!Q176&lt;&gt;"",'Model output'!Q176,IF('Classification result'!S177="positive",IF(ISNUMBER(SEARCH("single",'Model output'!P176)),1,IF(OR(ISNUMBER(SEARCH("&lt;4",'Model output'!P176)),ISNUMBER(SEARCH("&lt; 4",'Model output'!P176)),ISNUMBER(SEARCH("less than 4",'Model output'!P176))),"&lt;4",IF(OR(ISNUMBER(SEARCH("&gt;4",'Model output'!P176)),ISNUMBER(SEARCH("&gt; 4",'Model output'!P176)),ISNUMBER(SEARCH("4 or more",'Model output'!P176))),"&gt;4",""))),""))</f>
        <v/>
      </c>
      <c r="V177" t="str">
        <f>IF(S177="negative","",IF(OR(ISNUMBER(SEARCH("Focal",'Model output'!P176)),'Classification result'!U177&lt;4,ISNUMBER(SEARCH("Focal",'Classification result'!U177)),ISNUMBER(SEARCH("&lt;4",'Classification result'!U177)),ISNUMBER(SEARCH("&lt; 4",'Classification result'!U177))),"minimal", IF(OR(ISNUMBER(SEARCH("Extensive",'Model output'!P176)),ISNUMBER(SEARCH("Extensive",'Classification result'!U177)),ISNUMBER(SEARCH("&gt;4",'Classification result'!U177)),ISNUMBER(SEARCH("&gt; 4",'Classification result'!U177)),ISNUMBER(SEARCH("4 or more",'Classification result'!U177))),"extensive","")))</f>
        <v/>
      </c>
      <c r="W177" t="str">
        <f>IF(OR('Model output'!R176="",ISNUMBER(SEARCH("Not identified", 'Model output'!R176)),ISNUMBER(SEARCH("Absent",'Model output'!R176)),ISNUMBER(SEARCH("No",'Model output'!R176)),ISNUMBER(SEARCH("Negative",'Model output'!R176)),ISNUMBER(SEARCH("None seen",'Model output'!R176)),ISNUMBER(SEARCH("Free",'Model output'!R176)),ISNUMBER(SEARCH("Cannot be assessed",'Model output'!R176))),"negative","positive")</f>
        <v>negative</v>
      </c>
      <c r="X177" s="15" t="str">
        <f>IF('Model output'!S176="","",'Model output'!S176)</f>
        <v/>
      </c>
      <c r="Y177" t="str">
        <f>IF(OR('Model output'!S176="",ISNUMBER(SEARCH("Absent",'Model output'!S176)),ISNUMBER(SEARCH("Not identified",'Model output'!S176)),AND(ISNUMBER(SEARCH("No",'Model output'!S176)),NOT(ISNUMBER(SEARCH("carcinoma",'Model output'!S176)))),ISNUMBER(SEARCH("no extension",'Model output'!S176)),ISNUMBER(SEARCH("negative",'Model output'!S176))),"negative",IF(Z177="positive","gETE", "positive"))</f>
        <v>negative</v>
      </c>
      <c r="Z177" t="str">
        <f>IF(OR('Model output'!S176="",ISNUMBER(SEARCH("Absent",'Model output'!S176)),ISNUMBER(SEARCH("Not identified",'Model output'!S176)),ISNUMBER(SEARCH("No",'Model output'!S176)),ISNUMBER(SEARCH("Minimal",'Model output'!S176)),ISNUMBER(SEARCH("negative",'Model output'!S176))),"negative",IF(OR(ISNUMBER(SEARCH("extensive",X177)),ISNUMBER(SEARCH("skeletal muscle",X177)),ISNUMBER(SEARCH("larynx",X177)),ISNUMBER(SEARCH("trachea",X177)),ISNUMBER(SEARCH("esophagus",X177)),ISNUMBER(SEARCH("recurrent laryngeal nerve",X177))),"positive","negative"))</f>
        <v>negative</v>
      </c>
      <c r="AA177" t="str">
        <f>IF('Model output'!T176="","",IF('Model output'!T176="Not mentioned", "No", "Yes"))</f>
        <v/>
      </c>
      <c r="AB177" t="str">
        <f>IF(AA177&lt;&gt;"Yes","",IF(OR('Model output'!U176="",ISNUMBER(SEARCH("Not identified",'Model output'!U176))),"",'Model output'!U176))</f>
        <v/>
      </c>
      <c r="AC177" s="9" t="str">
        <f>IF(OR('Model output'!V176="", AND(ISERROR(SEARCH("Positive",'Model output'!V176)), ISNUMBER(SEARCH("Negative",'Model output'!V176))), ISNUMBER(SEARCH("Uninvolved",'Model output'!V176)), ISNUMBER(SEARCH("Free",'Model output'!V176)), ISNUMBER(SEARCH("1 mm",'Model output'!V176)), ISNUMBER(SEARCH("1.0 mm",'Model output'!V176)), ISNUMBER(SEARCH("0.01 cm",'Model output'!V176)), ISNUMBER(SEARCH("0.1 CM",'Model output'!V176)), ISNUMBER(SEARCH("less than 0.2 mm",'Model output'!V176)), ISNUMBER(SEARCH("less than 0.5 mm",'Model output'!V176)), ISNUMBER(SEARCH("very close",'Model output'!V176)), ISNUMBER(SEARCH("not involved",'Model output'!V176)), ISNUMBER(SEARCH("no involvement",'Model output'!V176)), ISNUMBER(SEARCH("abut",'Model output'!V176)), AND(ISNUMBER(SEARCH("No",'Model output'!V176)),NOT(ISNUMBER(SEARCH("noted",'Model output'!V176))),NOT(ISNUMBER(SEARCH("carcinoma",'Model output'!V176))))), "negative", "positive")</f>
        <v>negative</v>
      </c>
      <c r="AE177" s="30" t="str" cm="1">
        <f t="array" aca="1" ref="AE177" ca="1">IF(OR(AC177="positive",Z177="positive",AND(OR(ISNUMBER(SEARCH("Follicular carcinoma",N177)),ISNUMBER(SEARCH("Follicular thyroid carcinoma",N177))),V177="extensive"),AND(AND(ISNUMBER(J177),J177&gt;0),AND(ISNUMBER(M177),M177&gt;3)),OR(H177="positive",AH177=1)),"high",IF(OR(ISNUMBER(SEARCH("lateral",G177,1)),ISNUMBER(SEARCH("positive",Y177,1)),ISNUMBER(SEARCH("tall",O177,1)),ISNUMBER(SEARCH("hobnail",O177,1)),ISNUMBER(SEARCH("cribriform",O177,1)),ISNUMBER(SEARCH("diffuse",O177,1)),ISNUMBER(SEARCH("columnar",O177,1)),ISNUMBER(SEARCH("solid",O177,1)),ISNUMBER(SEARCH("tall",N177,1)),ISNUMBER(SEARCH("hobnail",N177,1)),ISNUMBER(SEARCH("cribriform",N177,1)),ISNUMBER(SEARCH("diffuse",N177,1)),ISNUMBER(SEARCH("columnar",N177,1)),ISNUMBER(SEARCH("solid",N177,1)),AND(ISNUMBER(SEARCH("papillary",N177,1)),S177="positive"),AND(ISNUMBER(J177),J177&gt;=5,M177=""),AND(AND(ISNUMBER(J177),J177&gt;=5),AND(ISNUMBER(M177),M177&gt;=1)),AND(ISNUMBER(SERACH("papillary",N177)),OR(Y177="positive",Z177="positive"), ISNUMBER(SEARCH("BRAF",AB177)))),"intermediate","low"))</f>
        <v>low</v>
      </c>
      <c r="AF177" s="31" t="str">
        <f t="shared" si="34"/>
        <v>1b</v>
      </c>
      <c r="AG177" s="31" t="str">
        <f t="shared" si="35"/>
        <v>0</v>
      </c>
      <c r="AH177" s="31" t="str">
        <f t="shared" si="37"/>
        <v>0</v>
      </c>
      <c r="AI177" s="36" t="str">
        <f t="shared" si="38"/>
        <v>I</v>
      </c>
      <c r="AJ177" s="30" t="s">
        <v>815</v>
      </c>
      <c r="AK177" s="37" t="s">
        <v>926</v>
      </c>
      <c r="AL177" s="37" t="s">
        <v>930</v>
      </c>
      <c r="AM177" s="37" t="s">
        <v>930</v>
      </c>
      <c r="AN177" s="31" t="s">
        <v>79</v>
      </c>
      <c r="AO177" s="30">
        <f t="shared" ca="1" si="44"/>
        <v>1</v>
      </c>
      <c r="AP177" s="37">
        <f t="shared" si="45"/>
        <v>1</v>
      </c>
      <c r="AQ177" s="37">
        <f t="shared" si="46"/>
        <v>1</v>
      </c>
      <c r="AR177" s="37">
        <f t="shared" si="47"/>
        <v>1</v>
      </c>
      <c r="AS177" s="36">
        <f t="shared" si="39"/>
        <v>1</v>
      </c>
    </row>
    <row r="178" spans="1:45">
      <c r="A178" t="str">
        <f>'Model output'!A177</f>
        <v>TCGA-EM-A2OX</v>
      </c>
      <c r="B178" s="43">
        <v>46</v>
      </c>
      <c r="C178" s="1" t="str">
        <f>IF(OR(ISNUMBER(SEARCH("0",'Model output'!D177)), ISNUMBER(SEARCH("1",'Model output'!D177)), ISNUMBER(SEARCH("1a",'Model output'!D177)), ISNUMBER(SEARCH("1b",'Model output'!D177)), ISNUMBER(SEARCH("2",'Model output'!D177)), ISNUMBER(SEARCH("3",'Model output'!D177)), ISNUMBER(SEARCH("4a",'Model output'!D177)), ISNUMBER(SEARCH("4b",'Model output'!D177))), IF(ISNUMBER(SEARCH("pT",'Model output'!D177)),IF(OR(ISNUMBER(SEARCH("a",'Model output'!D177)),ISNUMBER(SEARCH("b",'Model output'!D177))),MID(SUBSTITUTE('Model output'!D177," ",""),SEARCH("pT",'Model output'!D177)+2,2),MID(SUBSTITUTE('Model output'!D177," ",""),SEARCH("pT",'Model output'!D177)+2,1)),IF(ISNUMBER(SEARCH("T",'Model output'!D177)),IF(OR(ISNUMBER(SEARCH("a",'Model output'!D177)),ISNUMBER(SEARCH("b",'Model output'!D177))),MID(SUBSTITUTE('Model output'!D177," ",""),SEARCH("T",'Model output'!D177)+1,2),MID(SUBSTITUTE('Model output'!D177," ",""),SEARCH("T",'Model output'!D177)+1,1)),SUBSTITUTE('Model output'!D177," ",""))),"")</f>
        <v>1b</v>
      </c>
      <c r="D178" s="1" t="str">
        <f>IF(ISNUMBER(SEARCH("lymph node",'Model output'!E177)),"1", IF(AND('Model output'!E177&lt;&gt;"",ISNUMBER('Model output'!E177),'Model output'!E177&gt;0),"1",IF(OR(ISNUMBER(SEARCH("0",'Model output'!E177)), ISNUMBER(SEARCH("1",'Model output'!E177)), ISNUMBER(SEARCH("1a",'Model output'!E177)), ISNUMBER(SEARCH("1b",'Model output'!E177)), ISNUMBER(SEARCH("X",'Model output'!E177))), IF(ISNUMBER(SEARCH("pN",'Model output'!E177)),IF(OR(ISNUMBER(SEARCH("a",'Model output'!E177)),ISNUMBER(SEARCH("b",'Model output'!E177))),MID(SUBSTITUTE('Model output'!E177," ",""),SEARCH("pN",'Model output'!E177)+2,2),MID(SUBSTITUTE('Model output'!E177," ",""),SEARCH("pN",'Model output'!E177)+2,1)),IF(ISNUMBER(SEARCH("N",'Model output'!E177)),IF(OR(ISNUMBER(SEARCH("a",'Model output'!E177)),ISNUMBER(SEARCH("b",'Model output'!E177))),MID(SUBSTITUTE('Model output'!E177," ",""),SEARCH("N",'Model output'!E177)+1,2),MID(SUBSTITUTE('Model output'!E177," ",""),SEARCH("N",'Model output'!E177)+1,1)),SUBSTITUTE('Model output'!E177," ",""))),"")))</f>
        <v>1b</v>
      </c>
      <c r="E178" s="1" t="str">
        <f>IF(OR(ISNUMBER(SEARCH("Not applicable",'Model output'!F177)), ISNUMBER(SEARCH("N/A",'Model output'!F177))),"0",IF(OR(ISNUMBER(SEARCH("0",'Model output'!F177)), ISNUMBER(SEARCH("1",'Model output'!F177)), ISNUMBER(SEARCH("X",'Model output'!F177))), IF(ISNUMBER(SEARCH("pM",'Model output'!F177)),MID(SUBSTITUTE('Model output'!F177," ",""),SEARCH("pM",'Model output'!F177)+2,1),IF(ISNUMBER(SEARCH("M",'Model output'!F177)),MID(SUBSTITUTE('Model output'!F177," ",""),SEARCH("M",'Model output'!F177)+1,1),SUBSTITUTE('Model output'!F177," ",""))),""))</f>
        <v/>
      </c>
      <c r="F178" t="str">
        <f t="shared" si="32"/>
        <v>positive</v>
      </c>
      <c r="G178" t="str">
        <f>IF(OR('Model output'!G177="",AND(ISNUMBER('Model output'!J177),'Model output'!J177&lt;1)),"",IF(OR(ISNUMBER(SEARCH("lateral",'Model output'!G177)),ISNUMBER(SEARCH("cervical",'Model output'!G177)),ISNUMBER(SEARCH("jugular",'Model output'!G177)),ISNUMBER(SEARCH("left neck",'Model output'!G177)),ISNUMBER(SEARCH("left anterior neck",'Model output'!G177)),ISNUMBER(SEARCH("left posterior neck",'Model output'!G177)),ISNUMBER(SEARCH("right neck",'Model output'!G177)),ISNUMBER(SEARCH("right anterior neck",'Model output'!G177)),ISNUMBER(SEARCH("right posterior neck",'Model output'!G177)),AND(ISNUMBER(SEARCH("level",'Model output'!G177)),OR(,ISNUMBER(SEARCH("II",'Model output'!G177)),ISNUMBER(SEARCH("two",'Model output'!G177)),ISNUMBER(SEARCH("2",'Model output'!G177)),ISNUMBER(SEARCH("III",'Model output'!G177)),ISNUMBER(SEARCH("three",'Model output'!G177)),ISNUMBER(SEARCH("3",'Model output'!G177)),ISNUMBER(SEARCH("IV",'Model output'!G177)),ISNUMBER(SEARCH("four",'Model output'!G177)),ISNUMBER(SEARCH("4",'Model output'!G177)),AND(ISNUMBER(SEARCH("V ",'Model output'!G177)),NOT(ISNUMBER(SEARCH("VI",'Model output'!G177)))),ISNUMBER(SEARCH("five",'Model output'!G177)),ISNUMBER(SEARCH("5",'Model output'!G177))))), "lateral", "central"))</f>
        <v>lateral</v>
      </c>
      <c r="H178" t="str">
        <f>IF('Model output'!H177="","negative", IF('Model output'!H177=" ", "negative", IF(ISNUMBER(SEARCH("lymph node",'Model output'!H177)),"negative","positive")))</f>
        <v>negative</v>
      </c>
      <c r="I178">
        <f>IF('Model output'!I177="","",IF(ISNUMBER('Model output'!I177),'Model output'!I177,1))</f>
        <v>9</v>
      </c>
      <c r="J178">
        <f>IF('Model output'!J177="","",IF(AND(ISNUMBER('Model output'!J177),'Model output'!J177&lt;=I178),'Model output'!J177,IF(ISNUMBER(SEARCH("0/",'Model output'!J177)),0,1)))</f>
        <v>8</v>
      </c>
      <c r="K178" t="str" cm="1">
        <f t="array" ref="K178">IF(COUNT(FIND({0,1,2,3,4,5,6,7,8,9},'Model output'!K177))&gt;0,'Model output'!K177,"")</f>
        <v/>
      </c>
      <c r="L178" s="8" t="str">
        <f t="shared" si="36"/>
        <v/>
      </c>
      <c r="M178" t="str" cm="1">
        <f t="array" ref="M178">IF(L178="","",IF(ISNUMBER(SEARCH("cm",L178)),MAX(VALUE(SUBSTITUTE(_xlfn.FILTERXML("&lt;t&gt;&lt;s&gt;"&amp;SUBSTITUTE(L178,",","&lt;/s&gt;&lt;s&gt;")&amp;"&lt;/s&gt;&lt;/t&gt;","//s"),"cm",""))),MAX(VALUE(SUBSTITUTE(_xlfn.FILTERXML("&lt;t&gt;&lt;s&gt;"&amp;SUBSTITUTE(L178,",","&lt;/s&gt;&lt;s&gt;")&amp;"&lt;/s&gt;&lt;/t&gt;","//s"),"mm","")))/10))</f>
        <v/>
      </c>
      <c r="N178" t="str">
        <f>IF('Model output'!L177="","",'Model output'!L177)</f>
        <v>Papillary carcinoma</v>
      </c>
      <c r="O178" t="str">
        <f>IF('Model output'!M177="","",'Model output'!M177)</f>
        <v>classical (usual)</v>
      </c>
      <c r="P178" t="str">
        <f>IF('Model output'!N177="","",'Model output'!N177)</f>
        <v>1.8cm</v>
      </c>
      <c r="Q178" t="str">
        <f t="shared" si="33"/>
        <v>1.8cm</v>
      </c>
      <c r="R178" cm="1">
        <f t="array" ref="R178">IF(Q178="","",IF(ISNUMBER(SEARCH("cm",Q178)),MAX(VALUE(SUBSTITUTE(_xlfn.FILTERXML("&lt;t&gt;&lt;s&gt;"&amp;SUBSTITUTE(Q178,",","&lt;/s&gt;&lt;s&gt;")&amp;"&lt;/s&gt;&lt;/t&gt;","//s"),"cm",""))),IF(ISNUMBER(SEARCH("mm",Q178)), MAX(VALUE(SUBSTITUTE(_xlfn.FILTERXML("&lt;t&gt;&lt;s&gt;"&amp;SUBSTITUTE(Q178,",","&lt;/s&gt;&lt;s&gt;")&amp;"&lt;/s&gt;&lt;/t&gt;","//s"),"mm","")))/10, MAX(VALUE(_xlfn.FILTERXML("&lt;t&gt;&lt;s&gt;"&amp;SUBSTITUTE(Q178,",","&lt;/s&gt;&lt;s&gt;")&amp;"&lt;/s&gt;&lt;/t&gt;","//s"))))))</f>
        <v>1.8</v>
      </c>
      <c r="S178" t="str">
        <f>IF(OR('Model output'!P177="",ISNUMBER(SEARCH("Not identified", 'Model output'!P177)),ISNUMBER(SEARCH("Absent",'Model output'!P177)),AND(ISNUMBER(SEARCH("No",'Model output'!P177)),NOT(ISNUMBER(SEARCH("diagnostic",'Model output'!P177)))),ISNUMBER(SEARCH("Negative",'Model output'!P177))),"negative","positive")</f>
        <v>positive</v>
      </c>
      <c r="T178">
        <f>IF('Model output'!O177="","",'Model output'!O177)</f>
        <v>2</v>
      </c>
      <c r="U178" t="str">
        <f>IF('Model output'!Q177&lt;&gt;"",'Model output'!Q177,IF('Classification result'!S178="positive",IF(ISNUMBER(SEARCH("single",'Model output'!P177)),1,IF(OR(ISNUMBER(SEARCH("&lt;4",'Model output'!P177)),ISNUMBER(SEARCH("&lt; 4",'Model output'!P177)),ISNUMBER(SEARCH("less than 4",'Model output'!P177))),"&lt;4",IF(OR(ISNUMBER(SEARCH("&gt;4",'Model output'!P177)),ISNUMBER(SEARCH("&gt; 4",'Model output'!P177)),ISNUMBER(SEARCH("4 or more",'Model output'!P177))),"&gt;4",""))),""))</f>
        <v/>
      </c>
      <c r="V178" t="str">
        <f>IF(S178="negative","",IF(OR(ISNUMBER(SEARCH("Focal",'Model output'!P177)),'Classification result'!U178&lt;4,ISNUMBER(SEARCH("Focal",'Classification result'!U178)),ISNUMBER(SEARCH("&lt;4",'Classification result'!U178)),ISNUMBER(SEARCH("&lt; 4",'Classification result'!U178))),"minimal", IF(OR(ISNUMBER(SEARCH("Extensive",'Model output'!P177)),ISNUMBER(SEARCH("Extensive",'Classification result'!U178)),ISNUMBER(SEARCH("&gt;4",'Classification result'!U178)),ISNUMBER(SEARCH("&gt; 4",'Classification result'!U178)),ISNUMBER(SEARCH("4 or more",'Classification result'!U178))),"extensive","")))</f>
        <v/>
      </c>
      <c r="W178" t="str">
        <f>IF(OR('Model output'!R177="",ISNUMBER(SEARCH("Not identified", 'Model output'!R177)),ISNUMBER(SEARCH("Absent",'Model output'!R177)),ISNUMBER(SEARCH("No",'Model output'!R177)),ISNUMBER(SEARCH("Negative",'Model output'!R177)),ISNUMBER(SEARCH("None seen",'Model output'!R177)),ISNUMBER(SEARCH("Free",'Model output'!R177)),ISNUMBER(SEARCH("Cannot be assessed",'Model output'!R177))),"negative","positive")</f>
        <v>positive</v>
      </c>
      <c r="X178" s="15" t="str">
        <f>IF('Model output'!S177="","",'Model output'!S177)</f>
        <v/>
      </c>
      <c r="Y178" t="str">
        <f>IF(OR('Model output'!S177="",ISNUMBER(SEARCH("Absent",'Model output'!S177)),ISNUMBER(SEARCH("Not identified",'Model output'!S177)),AND(ISNUMBER(SEARCH("No",'Model output'!S177)),NOT(ISNUMBER(SEARCH("carcinoma",'Model output'!S177)))),ISNUMBER(SEARCH("no extension",'Model output'!S177)),ISNUMBER(SEARCH("negative",'Model output'!S177))),"negative",IF(Z178="positive","gETE", "positive"))</f>
        <v>negative</v>
      </c>
      <c r="Z178" t="str">
        <f>IF(OR('Model output'!S177="",ISNUMBER(SEARCH("Absent",'Model output'!S177)),ISNUMBER(SEARCH("Not identified",'Model output'!S177)),ISNUMBER(SEARCH("No",'Model output'!S177)),ISNUMBER(SEARCH("Minimal",'Model output'!S177)),ISNUMBER(SEARCH("negative",'Model output'!S177))),"negative",IF(OR(ISNUMBER(SEARCH("extensive",X178)),ISNUMBER(SEARCH("skeletal muscle",X178)),ISNUMBER(SEARCH("larynx",X178)),ISNUMBER(SEARCH("trachea",X178)),ISNUMBER(SEARCH("esophagus",X178)),ISNUMBER(SEARCH("recurrent laryngeal nerve",X178))),"positive","negative"))</f>
        <v>negative</v>
      </c>
      <c r="AA178" t="str">
        <f>IF('Model output'!T177="","",IF('Model output'!T177="Not mentioned", "No", "Yes"))</f>
        <v/>
      </c>
      <c r="AB178" t="str">
        <f>IF(AA178&lt;&gt;"Yes","",IF(OR('Model output'!U177="",ISNUMBER(SEARCH("Not identified",'Model output'!U177))),"",'Model output'!U177))</f>
        <v/>
      </c>
      <c r="AC178" s="9" t="str">
        <f>IF(OR('Model output'!V177="", AND(ISERROR(SEARCH("Positive",'Model output'!V177)), ISNUMBER(SEARCH("Negative",'Model output'!V177))), ISNUMBER(SEARCH("Uninvolved",'Model output'!V177)), ISNUMBER(SEARCH("Free",'Model output'!V177)), ISNUMBER(SEARCH("1 mm",'Model output'!V177)), ISNUMBER(SEARCH("1.0 mm",'Model output'!V177)), ISNUMBER(SEARCH("0.01 cm",'Model output'!V177)), ISNUMBER(SEARCH("0.1 CM",'Model output'!V177)), ISNUMBER(SEARCH("less than 0.2 mm",'Model output'!V177)), ISNUMBER(SEARCH("less than 0.5 mm",'Model output'!V177)), ISNUMBER(SEARCH("very close",'Model output'!V177)), ISNUMBER(SEARCH("not involved",'Model output'!V177)), ISNUMBER(SEARCH("no involvement",'Model output'!V177)), ISNUMBER(SEARCH("abut",'Model output'!V177)), AND(ISNUMBER(SEARCH("No",'Model output'!V177)),NOT(ISNUMBER(SEARCH("noted",'Model output'!V177))),NOT(ISNUMBER(SEARCH("carcinoma",'Model output'!V177))))), "negative", "positive")</f>
        <v>negative</v>
      </c>
      <c r="AE178" s="30" t="str" cm="1">
        <f t="array" aca="1" ref="AE178" ca="1">IF(OR(AC178="positive",Z178="positive",AND(OR(ISNUMBER(SEARCH("Follicular carcinoma",N178)),ISNUMBER(SEARCH("Follicular thyroid carcinoma",N178))),V178="extensive"),AND(AND(ISNUMBER(J178),J178&gt;0),AND(ISNUMBER(M178),M178&gt;3)),OR(H178="positive",AH178=1)),"high",IF(OR(ISNUMBER(SEARCH("lateral",G178,1)),ISNUMBER(SEARCH("positive",Y178,1)),ISNUMBER(SEARCH("tall",O178,1)),ISNUMBER(SEARCH("hobnail",O178,1)),ISNUMBER(SEARCH("cribriform",O178,1)),ISNUMBER(SEARCH("diffuse",O178,1)),ISNUMBER(SEARCH("columnar",O178,1)),ISNUMBER(SEARCH("solid",O178,1)),ISNUMBER(SEARCH("tall",N178,1)),ISNUMBER(SEARCH("hobnail",N178,1)),ISNUMBER(SEARCH("cribriform",N178,1)),ISNUMBER(SEARCH("diffuse",N178,1)),ISNUMBER(SEARCH("columnar",N178,1)),ISNUMBER(SEARCH("solid",N178,1)),AND(ISNUMBER(SEARCH("papillary",N178,1)),S178="positive"),AND(ISNUMBER(J178),J178&gt;=5,M178=""),AND(AND(ISNUMBER(J178),J178&gt;=5),AND(ISNUMBER(M178),M178&gt;=1)),AND(ISNUMBER(SERACH("papillary",N178)),OR(Y178="positive",Z178="positive"), ISNUMBER(SEARCH("BRAF",AB178)))),"intermediate","low"))</f>
        <v>intermediate</v>
      </c>
      <c r="AF178" s="31" t="str">
        <f t="shared" si="34"/>
        <v>1b</v>
      </c>
      <c r="AG178" s="31" t="str">
        <f t="shared" si="35"/>
        <v>1b</v>
      </c>
      <c r="AH178" s="31" t="str">
        <f t="shared" si="37"/>
        <v>0</v>
      </c>
      <c r="AI178" s="36" t="str">
        <f t="shared" si="38"/>
        <v>I</v>
      </c>
      <c r="AJ178" s="30" t="s">
        <v>816</v>
      </c>
      <c r="AK178" s="37" t="s">
        <v>926</v>
      </c>
      <c r="AL178" s="37" t="s">
        <v>926</v>
      </c>
      <c r="AM178" s="37" t="s">
        <v>930</v>
      </c>
      <c r="AN178" s="31" t="s">
        <v>79</v>
      </c>
      <c r="AO178" s="30">
        <f t="shared" ca="1" si="44"/>
        <v>1</v>
      </c>
      <c r="AP178" s="37">
        <f t="shared" si="45"/>
        <v>1</v>
      </c>
      <c r="AQ178" s="37">
        <f t="shared" si="46"/>
        <v>1</v>
      </c>
      <c r="AR178" s="37">
        <f t="shared" si="47"/>
        <v>1</v>
      </c>
      <c r="AS178" s="36">
        <f t="shared" si="39"/>
        <v>1</v>
      </c>
    </row>
    <row r="179" spans="1:45">
      <c r="A179" t="str">
        <f>'Model output'!A178</f>
        <v>TCGA-EM-A2OY</v>
      </c>
      <c r="B179" s="43">
        <v>46</v>
      </c>
      <c r="C179" s="1" t="str">
        <f>IF(OR(ISNUMBER(SEARCH("0",'Model output'!D178)), ISNUMBER(SEARCH("1",'Model output'!D178)), ISNUMBER(SEARCH("1a",'Model output'!D178)), ISNUMBER(SEARCH("1b",'Model output'!D178)), ISNUMBER(SEARCH("2",'Model output'!D178)), ISNUMBER(SEARCH("3",'Model output'!D178)), ISNUMBER(SEARCH("4a",'Model output'!D178)), ISNUMBER(SEARCH("4b",'Model output'!D178))), IF(ISNUMBER(SEARCH("pT",'Model output'!D178)),IF(OR(ISNUMBER(SEARCH("a",'Model output'!D178)),ISNUMBER(SEARCH("b",'Model output'!D178))),MID(SUBSTITUTE('Model output'!D178," ",""),SEARCH("pT",'Model output'!D178)+2,2),MID(SUBSTITUTE('Model output'!D178," ",""),SEARCH("pT",'Model output'!D178)+2,1)),IF(ISNUMBER(SEARCH("T",'Model output'!D178)),IF(OR(ISNUMBER(SEARCH("a",'Model output'!D178)),ISNUMBER(SEARCH("b",'Model output'!D178))),MID(SUBSTITUTE('Model output'!D178," ",""),SEARCH("T",'Model output'!D178)+1,2),MID(SUBSTITUTE('Model output'!D178," ",""),SEARCH("T",'Model output'!D178)+1,1)),SUBSTITUTE('Model output'!D178," ",""))),"")</f>
        <v>2</v>
      </c>
      <c r="D179" s="1" t="str">
        <f>IF(ISNUMBER(SEARCH("lymph node",'Model output'!E178)),"1", IF(AND('Model output'!E178&lt;&gt;"",ISNUMBER('Model output'!E178),'Model output'!E178&gt;0),"1",IF(OR(ISNUMBER(SEARCH("0",'Model output'!E178)), ISNUMBER(SEARCH("1",'Model output'!E178)), ISNUMBER(SEARCH("1a",'Model output'!E178)), ISNUMBER(SEARCH("1b",'Model output'!E178)), ISNUMBER(SEARCH("X",'Model output'!E178))), IF(ISNUMBER(SEARCH("pN",'Model output'!E178)),IF(OR(ISNUMBER(SEARCH("a",'Model output'!E178)),ISNUMBER(SEARCH("b",'Model output'!E178))),MID(SUBSTITUTE('Model output'!E178," ",""),SEARCH("pN",'Model output'!E178)+2,2),MID(SUBSTITUTE('Model output'!E178," ",""),SEARCH("pN",'Model output'!E178)+2,1)),IF(ISNUMBER(SEARCH("N",'Model output'!E178)),IF(OR(ISNUMBER(SEARCH("a",'Model output'!E178)),ISNUMBER(SEARCH("b",'Model output'!E178))),MID(SUBSTITUTE('Model output'!E178," ",""),SEARCH("N",'Model output'!E178)+1,2),MID(SUBSTITUTE('Model output'!E178," ",""),SEARCH("N",'Model output'!E178)+1,1)),SUBSTITUTE('Model output'!E178," ",""))),"")))</f>
        <v>0</v>
      </c>
      <c r="E179" s="1" t="str">
        <f>IF(OR(ISNUMBER(SEARCH("Not applicable",'Model output'!F178)), ISNUMBER(SEARCH("N/A",'Model output'!F178))),"0",IF(OR(ISNUMBER(SEARCH("0",'Model output'!F178)), ISNUMBER(SEARCH("1",'Model output'!F178)), ISNUMBER(SEARCH("X",'Model output'!F178))), IF(ISNUMBER(SEARCH("pM",'Model output'!F178)),MID(SUBSTITUTE('Model output'!F178," ",""),SEARCH("pM",'Model output'!F178)+2,1),IF(ISNUMBER(SEARCH("M",'Model output'!F178)),MID(SUBSTITUTE('Model output'!F178," ",""),SEARCH("M",'Model output'!F178)+1,1),SUBSTITUTE('Model output'!F178," ",""))),""))</f>
        <v/>
      </c>
      <c r="F179" t="str">
        <f t="shared" si="32"/>
        <v>negative</v>
      </c>
      <c r="G179" t="str">
        <f>IF(OR('Model output'!G178="",AND(ISNUMBER('Model output'!J178),'Model output'!J178&lt;1)),"",IF(OR(ISNUMBER(SEARCH("lateral",'Model output'!G178)),ISNUMBER(SEARCH("cervical",'Model output'!G178)),ISNUMBER(SEARCH("jugular",'Model output'!G178)),ISNUMBER(SEARCH("left neck",'Model output'!G178)),ISNUMBER(SEARCH("left anterior neck",'Model output'!G178)),ISNUMBER(SEARCH("left posterior neck",'Model output'!G178)),ISNUMBER(SEARCH("right neck",'Model output'!G178)),ISNUMBER(SEARCH("right anterior neck",'Model output'!G178)),ISNUMBER(SEARCH("right posterior neck",'Model output'!G178)),AND(ISNUMBER(SEARCH("level",'Model output'!G178)),OR(,ISNUMBER(SEARCH("II",'Model output'!G178)),ISNUMBER(SEARCH("two",'Model output'!G178)),ISNUMBER(SEARCH("2",'Model output'!G178)),ISNUMBER(SEARCH("III",'Model output'!G178)),ISNUMBER(SEARCH("three",'Model output'!G178)),ISNUMBER(SEARCH("3",'Model output'!G178)),ISNUMBER(SEARCH("IV",'Model output'!G178)),ISNUMBER(SEARCH("four",'Model output'!G178)),ISNUMBER(SEARCH("4",'Model output'!G178)),AND(ISNUMBER(SEARCH("V ",'Model output'!G178)),NOT(ISNUMBER(SEARCH("VI",'Model output'!G178)))),ISNUMBER(SEARCH("five",'Model output'!G178)),ISNUMBER(SEARCH("5",'Model output'!G178))))), "lateral", "central"))</f>
        <v/>
      </c>
      <c r="H179" t="str">
        <f>IF('Model output'!H178="","negative", IF('Model output'!H178=" ", "negative", IF(ISNUMBER(SEARCH("lymph node",'Model output'!H178)),"negative","positive")))</f>
        <v>negative</v>
      </c>
      <c r="I179">
        <f>IF('Model output'!I178="","",IF(ISNUMBER('Model output'!I178),'Model output'!I178,1))</f>
        <v>1</v>
      </c>
      <c r="J179">
        <f>IF('Model output'!J178="","",IF(AND(ISNUMBER('Model output'!J178),'Model output'!J178&lt;=I179),'Model output'!J178,IF(ISNUMBER(SEARCH("0/",'Model output'!J178)),0,1)))</f>
        <v>0</v>
      </c>
      <c r="K179" t="str" cm="1">
        <f t="array" ref="K179">IF(COUNT(FIND({0,1,2,3,4,5,6,7,8,9},'Model output'!K178))&gt;0,'Model output'!K178,"")</f>
        <v/>
      </c>
      <c r="L179" s="8" t="str">
        <f t="shared" si="36"/>
        <v/>
      </c>
      <c r="M179" t="str" cm="1">
        <f t="array" ref="M179">IF(L179="","",IF(ISNUMBER(SEARCH("cm",L179)),MAX(VALUE(SUBSTITUTE(_xlfn.FILTERXML("&lt;t&gt;&lt;s&gt;"&amp;SUBSTITUTE(L179,",","&lt;/s&gt;&lt;s&gt;")&amp;"&lt;/s&gt;&lt;/t&gt;","//s"),"cm",""))),MAX(VALUE(SUBSTITUTE(_xlfn.FILTERXML("&lt;t&gt;&lt;s&gt;"&amp;SUBSTITUTE(L179,",","&lt;/s&gt;&lt;s&gt;")&amp;"&lt;/s&gt;&lt;/t&gt;","//s"),"mm","")))/10))</f>
        <v/>
      </c>
      <c r="N179" t="str">
        <f>IF('Model output'!L178="","",'Model output'!L178)</f>
        <v>Papillary carcinoma</v>
      </c>
      <c r="O179" t="str">
        <f>IF('Model output'!M178="","",'Model output'!M178)</f>
        <v>follicular variant</v>
      </c>
      <c r="P179" t="str">
        <f>IF('Model output'!N178="","",'Model output'!N178)</f>
        <v>2.6cm</v>
      </c>
      <c r="Q179" t="str">
        <f t="shared" si="33"/>
        <v>2.6cm</v>
      </c>
      <c r="R179" cm="1">
        <f t="array" ref="R179">IF(Q179="","",IF(ISNUMBER(SEARCH("cm",Q179)),MAX(VALUE(SUBSTITUTE(_xlfn.FILTERXML("&lt;t&gt;&lt;s&gt;"&amp;SUBSTITUTE(Q179,",","&lt;/s&gt;&lt;s&gt;")&amp;"&lt;/s&gt;&lt;/t&gt;","//s"),"cm",""))),IF(ISNUMBER(SEARCH("mm",Q179)), MAX(VALUE(SUBSTITUTE(_xlfn.FILTERXML("&lt;t&gt;&lt;s&gt;"&amp;SUBSTITUTE(Q179,",","&lt;/s&gt;&lt;s&gt;")&amp;"&lt;/s&gt;&lt;/t&gt;","//s"),"mm","")))/10, MAX(VALUE(_xlfn.FILTERXML("&lt;t&gt;&lt;s&gt;"&amp;SUBSTITUTE(Q179,",","&lt;/s&gt;&lt;s&gt;")&amp;"&lt;/s&gt;&lt;/t&gt;","//s"))))))</f>
        <v>2.6</v>
      </c>
      <c r="S179" t="str">
        <f>IF(OR('Model output'!P178="",ISNUMBER(SEARCH("Not identified", 'Model output'!P178)),ISNUMBER(SEARCH("Absent",'Model output'!P178)),AND(ISNUMBER(SEARCH("No",'Model output'!P178)),NOT(ISNUMBER(SEARCH("diagnostic",'Model output'!P178)))),ISNUMBER(SEARCH("Negative",'Model output'!P178))),"negative","positive")</f>
        <v>negative</v>
      </c>
      <c r="T179">
        <f>IF('Model output'!O178="","",'Model output'!O178)</f>
        <v>2</v>
      </c>
      <c r="U179" t="str">
        <f>IF('Model output'!Q178&lt;&gt;"",'Model output'!Q178,IF('Classification result'!S179="positive",IF(ISNUMBER(SEARCH("single",'Model output'!P178)),1,IF(OR(ISNUMBER(SEARCH("&lt;4",'Model output'!P178)),ISNUMBER(SEARCH("&lt; 4",'Model output'!P178)),ISNUMBER(SEARCH("less than 4",'Model output'!P178))),"&lt;4",IF(OR(ISNUMBER(SEARCH("&gt;4",'Model output'!P178)),ISNUMBER(SEARCH("&gt; 4",'Model output'!P178)),ISNUMBER(SEARCH("4 or more",'Model output'!P178))),"&gt;4",""))),""))</f>
        <v/>
      </c>
      <c r="V179" t="str">
        <f>IF(S179="negative","",IF(OR(ISNUMBER(SEARCH("Focal",'Model output'!P178)),'Classification result'!U179&lt;4,ISNUMBER(SEARCH("Focal",'Classification result'!U179)),ISNUMBER(SEARCH("&lt;4",'Classification result'!U179)),ISNUMBER(SEARCH("&lt; 4",'Classification result'!U179))),"minimal", IF(OR(ISNUMBER(SEARCH("Extensive",'Model output'!P178)),ISNUMBER(SEARCH("Extensive",'Classification result'!U179)),ISNUMBER(SEARCH("&gt;4",'Classification result'!U179)),ISNUMBER(SEARCH("&gt; 4",'Classification result'!U179)),ISNUMBER(SEARCH("4 or more",'Classification result'!U179))),"extensive","")))</f>
        <v/>
      </c>
      <c r="W179" t="str">
        <f>IF(OR('Model output'!R178="",ISNUMBER(SEARCH("Not identified", 'Model output'!R178)),ISNUMBER(SEARCH("Absent",'Model output'!R178)),ISNUMBER(SEARCH("No",'Model output'!R178)),ISNUMBER(SEARCH("Negative",'Model output'!R178)),ISNUMBER(SEARCH("None seen",'Model output'!R178)),ISNUMBER(SEARCH("Free",'Model output'!R178)),ISNUMBER(SEARCH("Cannot be assessed",'Model output'!R178))),"negative","positive")</f>
        <v>positive</v>
      </c>
      <c r="X179" s="15" t="str">
        <f>IF('Model output'!S178="","",'Model output'!S178)</f>
        <v>Not identified</v>
      </c>
      <c r="Y179" t="str">
        <f>IF(OR('Model output'!S178="",ISNUMBER(SEARCH("Absent",'Model output'!S178)),ISNUMBER(SEARCH("Not identified",'Model output'!S178)),AND(ISNUMBER(SEARCH("No",'Model output'!S178)),NOT(ISNUMBER(SEARCH("carcinoma",'Model output'!S178)))),ISNUMBER(SEARCH("no extension",'Model output'!S178)),ISNUMBER(SEARCH("negative",'Model output'!S178))),"negative",IF(Z179="positive","gETE", "positive"))</f>
        <v>negative</v>
      </c>
      <c r="Z179" t="str">
        <f>IF(OR('Model output'!S178="",ISNUMBER(SEARCH("Absent",'Model output'!S178)),ISNUMBER(SEARCH("Not identified",'Model output'!S178)),ISNUMBER(SEARCH("No",'Model output'!S178)),ISNUMBER(SEARCH("Minimal",'Model output'!S178)),ISNUMBER(SEARCH("negative",'Model output'!S178))),"negative",IF(OR(ISNUMBER(SEARCH("extensive",X179)),ISNUMBER(SEARCH("skeletal muscle",X179)),ISNUMBER(SEARCH("larynx",X179)),ISNUMBER(SEARCH("trachea",X179)),ISNUMBER(SEARCH("esophagus",X179)),ISNUMBER(SEARCH("recurrent laryngeal nerve",X179))),"positive","negative"))</f>
        <v>negative</v>
      </c>
      <c r="AA179" t="str">
        <f>IF('Model output'!T178="","",IF('Model output'!T178="Not mentioned", "No", "Yes"))</f>
        <v/>
      </c>
      <c r="AB179" t="str">
        <f>IF(AA179&lt;&gt;"Yes","",IF(OR('Model output'!U178="",ISNUMBER(SEARCH("Not identified",'Model output'!U178))),"",'Model output'!U178))</f>
        <v/>
      </c>
      <c r="AC179" s="9" t="str">
        <f>IF(OR('Model output'!V178="", AND(ISERROR(SEARCH("Positive",'Model output'!V178)), ISNUMBER(SEARCH("Negative",'Model output'!V178))), ISNUMBER(SEARCH("Uninvolved",'Model output'!V178)), ISNUMBER(SEARCH("Free",'Model output'!V178)), ISNUMBER(SEARCH("1 mm",'Model output'!V178)), ISNUMBER(SEARCH("1.0 mm",'Model output'!V178)), ISNUMBER(SEARCH("0.01 cm",'Model output'!V178)), ISNUMBER(SEARCH("0.1 CM",'Model output'!V178)), ISNUMBER(SEARCH("less than 0.2 mm",'Model output'!V178)), ISNUMBER(SEARCH("less than 0.5 mm",'Model output'!V178)), ISNUMBER(SEARCH("very close",'Model output'!V178)), ISNUMBER(SEARCH("not involved",'Model output'!V178)), ISNUMBER(SEARCH("no involvement",'Model output'!V178)), ISNUMBER(SEARCH("abut",'Model output'!V178)), AND(ISNUMBER(SEARCH("No",'Model output'!V178)),NOT(ISNUMBER(SEARCH("noted",'Model output'!V178))),NOT(ISNUMBER(SEARCH("carcinoma",'Model output'!V178))))), "negative", "positive")</f>
        <v>negative</v>
      </c>
      <c r="AE179" s="30" t="str" cm="1">
        <f t="array" aca="1" ref="AE179" ca="1">IF(OR(AC179="positive",Z179="positive",AND(OR(ISNUMBER(SEARCH("Follicular carcinoma",N179)),ISNUMBER(SEARCH("Follicular thyroid carcinoma",N179))),V179="extensive"),AND(AND(ISNUMBER(J179),J179&gt;0),AND(ISNUMBER(M179),M179&gt;3)),OR(H179="positive",AH179=1)),"high",IF(OR(ISNUMBER(SEARCH("lateral",G179,1)),ISNUMBER(SEARCH("positive",Y179,1)),ISNUMBER(SEARCH("tall",O179,1)),ISNUMBER(SEARCH("hobnail",O179,1)),ISNUMBER(SEARCH("cribriform",O179,1)),ISNUMBER(SEARCH("diffuse",O179,1)),ISNUMBER(SEARCH("columnar",O179,1)),ISNUMBER(SEARCH("solid",O179,1)),ISNUMBER(SEARCH("tall",N179,1)),ISNUMBER(SEARCH("hobnail",N179,1)),ISNUMBER(SEARCH("cribriform",N179,1)),ISNUMBER(SEARCH("diffuse",N179,1)),ISNUMBER(SEARCH("columnar",N179,1)),ISNUMBER(SEARCH("solid",N179,1)),AND(ISNUMBER(SEARCH("papillary",N179,1)),S179="positive"),AND(ISNUMBER(J179),J179&gt;=5,M179=""),AND(AND(ISNUMBER(J179),J179&gt;=5),AND(ISNUMBER(M179),M179&gt;=1)),AND(ISNUMBER(SERACH("papillary",N179)),OR(Y179="positive",Z179="positive"), ISNUMBER(SEARCH("BRAF",AB179)))),"intermediate","low"))</f>
        <v>low</v>
      </c>
      <c r="AF179" s="31" t="str">
        <f t="shared" si="34"/>
        <v>2</v>
      </c>
      <c r="AG179" s="31" t="str">
        <f t="shared" si="35"/>
        <v>0</v>
      </c>
      <c r="AH179" s="31" t="str">
        <f t="shared" si="37"/>
        <v>0</v>
      </c>
      <c r="AI179" s="36" t="str">
        <f t="shared" si="38"/>
        <v>I</v>
      </c>
      <c r="AJ179" s="30" t="s">
        <v>816</v>
      </c>
      <c r="AK179" s="37" t="s">
        <v>929</v>
      </c>
      <c r="AL179" s="37" t="s">
        <v>927</v>
      </c>
      <c r="AM179" s="37" t="s">
        <v>930</v>
      </c>
      <c r="AN179" s="31" t="s">
        <v>79</v>
      </c>
      <c r="AO179" s="30">
        <f t="shared" ca="1" si="44"/>
        <v>0</v>
      </c>
      <c r="AP179" s="37">
        <f t="shared" si="45"/>
        <v>1</v>
      </c>
      <c r="AQ179" s="37">
        <f t="shared" si="46"/>
        <v>1</v>
      </c>
      <c r="AR179" s="37">
        <f t="shared" si="47"/>
        <v>1</v>
      </c>
      <c r="AS179" s="36">
        <f t="shared" si="39"/>
        <v>1</v>
      </c>
    </row>
    <row r="180" spans="1:45">
      <c r="A180" t="str">
        <f>'Model output'!A179</f>
        <v>TCGA-EM-A2OZ</v>
      </c>
      <c r="B180" s="43">
        <v>66</v>
      </c>
      <c r="C180" s="1" t="str">
        <f>IF(OR(ISNUMBER(SEARCH("0",'Model output'!D179)), ISNUMBER(SEARCH("1",'Model output'!D179)), ISNUMBER(SEARCH("1a",'Model output'!D179)), ISNUMBER(SEARCH("1b",'Model output'!D179)), ISNUMBER(SEARCH("2",'Model output'!D179)), ISNUMBER(SEARCH("3",'Model output'!D179)), ISNUMBER(SEARCH("4a",'Model output'!D179)), ISNUMBER(SEARCH("4b",'Model output'!D179))), IF(ISNUMBER(SEARCH("pT",'Model output'!D179)),IF(OR(ISNUMBER(SEARCH("a",'Model output'!D179)),ISNUMBER(SEARCH("b",'Model output'!D179))),MID(SUBSTITUTE('Model output'!D179," ",""),SEARCH("pT",'Model output'!D179)+2,2),MID(SUBSTITUTE('Model output'!D179," ",""),SEARCH("pT",'Model output'!D179)+2,1)),IF(ISNUMBER(SEARCH("T",'Model output'!D179)),IF(OR(ISNUMBER(SEARCH("a",'Model output'!D179)),ISNUMBER(SEARCH("b",'Model output'!D179))),MID(SUBSTITUTE('Model output'!D179," ",""),SEARCH("T",'Model output'!D179)+1,2),MID(SUBSTITUTE('Model output'!D179," ",""),SEARCH("T",'Model output'!D179)+1,1)),SUBSTITUTE('Model output'!D179," ",""))),"")</f>
        <v>1b</v>
      </c>
      <c r="D180" s="1" t="str">
        <f>IF(ISNUMBER(SEARCH("lymph node",'Model output'!E179)),"1", IF(AND('Model output'!E179&lt;&gt;"",ISNUMBER('Model output'!E179),'Model output'!E179&gt;0),"1",IF(OR(ISNUMBER(SEARCH("0",'Model output'!E179)), ISNUMBER(SEARCH("1",'Model output'!E179)), ISNUMBER(SEARCH("1a",'Model output'!E179)), ISNUMBER(SEARCH("1b",'Model output'!E179)), ISNUMBER(SEARCH("X",'Model output'!E179))), IF(ISNUMBER(SEARCH("pN",'Model output'!E179)),IF(OR(ISNUMBER(SEARCH("a",'Model output'!E179)),ISNUMBER(SEARCH("b",'Model output'!E179))),MID(SUBSTITUTE('Model output'!E179," ",""),SEARCH("pN",'Model output'!E179)+2,2),MID(SUBSTITUTE('Model output'!E179," ",""),SEARCH("pN",'Model output'!E179)+2,1)),IF(ISNUMBER(SEARCH("N",'Model output'!E179)),IF(OR(ISNUMBER(SEARCH("a",'Model output'!E179)),ISNUMBER(SEARCH("b",'Model output'!E179))),MID(SUBSTITUTE('Model output'!E179," ",""),SEARCH("N",'Model output'!E179)+1,2),MID(SUBSTITUTE('Model output'!E179," ",""),SEARCH("N",'Model output'!E179)+1,1)),SUBSTITUTE('Model output'!E179," ",""))),"")))</f>
        <v>0</v>
      </c>
      <c r="E180" s="1" t="str">
        <f>IF(OR(ISNUMBER(SEARCH("Not applicable",'Model output'!F179)), ISNUMBER(SEARCH("N/A",'Model output'!F179))),"0",IF(OR(ISNUMBER(SEARCH("0",'Model output'!F179)), ISNUMBER(SEARCH("1",'Model output'!F179)), ISNUMBER(SEARCH("X",'Model output'!F179))), IF(ISNUMBER(SEARCH("pM",'Model output'!F179)),MID(SUBSTITUTE('Model output'!F179," ",""),SEARCH("pM",'Model output'!F179)+2,1),IF(ISNUMBER(SEARCH("M",'Model output'!F179)),MID(SUBSTITUTE('Model output'!F179," ",""),SEARCH("M",'Model output'!F179)+1,1),SUBSTITUTE('Model output'!F179," ",""))),""))</f>
        <v/>
      </c>
      <c r="F180" t="str">
        <f t="shared" si="32"/>
        <v>negative</v>
      </c>
      <c r="G180" t="str">
        <f>IF(OR('Model output'!G179="",AND(ISNUMBER('Model output'!J179),'Model output'!J179&lt;1)),"",IF(OR(ISNUMBER(SEARCH("lateral",'Model output'!G179)),ISNUMBER(SEARCH("cervical",'Model output'!G179)),ISNUMBER(SEARCH("jugular",'Model output'!G179)),ISNUMBER(SEARCH("left neck",'Model output'!G179)),ISNUMBER(SEARCH("left anterior neck",'Model output'!G179)),ISNUMBER(SEARCH("left posterior neck",'Model output'!G179)),ISNUMBER(SEARCH("right neck",'Model output'!G179)),ISNUMBER(SEARCH("right anterior neck",'Model output'!G179)),ISNUMBER(SEARCH("right posterior neck",'Model output'!G179)),AND(ISNUMBER(SEARCH("level",'Model output'!G179)),OR(,ISNUMBER(SEARCH("II",'Model output'!G179)),ISNUMBER(SEARCH("two",'Model output'!G179)),ISNUMBER(SEARCH("2",'Model output'!G179)),ISNUMBER(SEARCH("III",'Model output'!G179)),ISNUMBER(SEARCH("three",'Model output'!G179)),ISNUMBER(SEARCH("3",'Model output'!G179)),ISNUMBER(SEARCH("IV",'Model output'!G179)),ISNUMBER(SEARCH("four",'Model output'!G179)),ISNUMBER(SEARCH("4",'Model output'!G179)),AND(ISNUMBER(SEARCH("V ",'Model output'!G179)),NOT(ISNUMBER(SEARCH("VI",'Model output'!G179)))),ISNUMBER(SEARCH("five",'Model output'!G179)),ISNUMBER(SEARCH("5",'Model output'!G179))))), "lateral", "central"))</f>
        <v/>
      </c>
      <c r="H180" t="str">
        <f>IF('Model output'!H179="","negative", IF('Model output'!H179=" ", "negative", IF(ISNUMBER(SEARCH("lymph node",'Model output'!H179)),"negative","positive")))</f>
        <v>negative</v>
      </c>
      <c r="I180">
        <f>IF('Model output'!I179="","",IF(ISNUMBER('Model output'!I179),'Model output'!I179,1))</f>
        <v>2</v>
      </c>
      <c r="J180">
        <f>IF('Model output'!J179="","",IF(AND(ISNUMBER('Model output'!J179),'Model output'!J179&lt;=I180),'Model output'!J179,IF(ISNUMBER(SEARCH("0/",'Model output'!J179)),0,1)))</f>
        <v>0</v>
      </c>
      <c r="K180" t="str" cm="1">
        <f t="array" ref="K180">IF(COUNT(FIND({0,1,2,3,4,5,6,7,8,9},'Model output'!K179))&gt;0,'Model output'!K179,"")</f>
        <v/>
      </c>
      <c r="L180" s="8" t="str">
        <f t="shared" si="36"/>
        <v/>
      </c>
      <c r="M180" t="str" cm="1">
        <f t="array" ref="M180">IF(L180="","",IF(ISNUMBER(SEARCH("cm",L180)),MAX(VALUE(SUBSTITUTE(_xlfn.FILTERXML("&lt;t&gt;&lt;s&gt;"&amp;SUBSTITUTE(L180,",","&lt;/s&gt;&lt;s&gt;")&amp;"&lt;/s&gt;&lt;/t&gt;","//s"),"cm",""))),MAX(VALUE(SUBSTITUTE(_xlfn.FILTERXML("&lt;t&gt;&lt;s&gt;"&amp;SUBSTITUTE(L180,",","&lt;/s&gt;&lt;s&gt;")&amp;"&lt;/s&gt;&lt;/t&gt;","//s"),"mm","")))/10))</f>
        <v/>
      </c>
      <c r="N180" t="str">
        <f>IF('Model output'!L179="","",'Model output'!L179)</f>
        <v>Papillary carcinoma</v>
      </c>
      <c r="O180" t="str">
        <f>IF('Model output'!M179="","",'Model output'!M179)</f>
        <v>classical (usual), macrofollicular variant, microcarcinoma (occult, small or microscopic) variant</v>
      </c>
      <c r="P180" t="str">
        <f>IF('Model output'!N179="","",'Model output'!N179)</f>
        <v>1.7cm</v>
      </c>
      <c r="Q180" t="str">
        <f t="shared" si="33"/>
        <v>1.7cm</v>
      </c>
      <c r="R180" cm="1">
        <f t="array" ref="R180">IF(Q180="","",IF(ISNUMBER(SEARCH("cm",Q180)),MAX(VALUE(SUBSTITUTE(_xlfn.FILTERXML("&lt;t&gt;&lt;s&gt;"&amp;SUBSTITUTE(Q180,",","&lt;/s&gt;&lt;s&gt;")&amp;"&lt;/s&gt;&lt;/t&gt;","//s"),"cm",""))),IF(ISNUMBER(SEARCH("mm",Q180)), MAX(VALUE(SUBSTITUTE(_xlfn.FILTERXML("&lt;t&gt;&lt;s&gt;"&amp;SUBSTITUTE(Q180,",","&lt;/s&gt;&lt;s&gt;")&amp;"&lt;/s&gt;&lt;/t&gt;","//s"),"mm","")))/10, MAX(VALUE(_xlfn.FILTERXML("&lt;t&gt;&lt;s&gt;"&amp;SUBSTITUTE(Q180,",","&lt;/s&gt;&lt;s&gt;")&amp;"&lt;/s&gt;&lt;/t&gt;","//s"))))))</f>
        <v>1.7</v>
      </c>
      <c r="S180" t="str">
        <f>IF(OR('Model output'!P179="",ISNUMBER(SEARCH("Not identified", 'Model output'!P179)),ISNUMBER(SEARCH("Absent",'Model output'!P179)),AND(ISNUMBER(SEARCH("No",'Model output'!P179)),NOT(ISNUMBER(SEARCH("diagnostic",'Model output'!P179)))),ISNUMBER(SEARCH("Negative",'Model output'!P179))),"negative","positive")</f>
        <v>negative</v>
      </c>
      <c r="T180" t="str">
        <f>IF('Model output'!O179="","",'Model output'!O179)</f>
        <v/>
      </c>
      <c r="U180" t="str">
        <f>IF('Model output'!Q179&lt;&gt;"",'Model output'!Q179,IF('Classification result'!S180="positive",IF(ISNUMBER(SEARCH("single",'Model output'!P179)),1,IF(OR(ISNUMBER(SEARCH("&lt;4",'Model output'!P179)),ISNUMBER(SEARCH("&lt; 4",'Model output'!P179)),ISNUMBER(SEARCH("less than 4",'Model output'!P179))),"&lt;4",IF(OR(ISNUMBER(SEARCH("&gt;4",'Model output'!P179)),ISNUMBER(SEARCH("&gt; 4",'Model output'!P179)),ISNUMBER(SEARCH("4 or more",'Model output'!P179))),"&gt;4",""))),""))</f>
        <v/>
      </c>
      <c r="V180" t="str">
        <f>IF(S180="negative","",IF(OR(ISNUMBER(SEARCH("Focal",'Model output'!P179)),'Classification result'!U180&lt;4,ISNUMBER(SEARCH("Focal",'Classification result'!U180)),ISNUMBER(SEARCH("&lt;4",'Classification result'!U180)),ISNUMBER(SEARCH("&lt; 4",'Classification result'!U180))),"minimal", IF(OR(ISNUMBER(SEARCH("Extensive",'Model output'!P179)),ISNUMBER(SEARCH("Extensive",'Classification result'!U180)),ISNUMBER(SEARCH("&gt;4",'Classification result'!U180)),ISNUMBER(SEARCH("&gt; 4",'Classification result'!U180)),ISNUMBER(SEARCH("4 or more",'Classification result'!U180))),"extensive","")))</f>
        <v/>
      </c>
      <c r="W180" t="str">
        <f>IF(OR('Model output'!R179="",ISNUMBER(SEARCH("Not identified", 'Model output'!R179)),ISNUMBER(SEARCH("Absent",'Model output'!R179)),ISNUMBER(SEARCH("No",'Model output'!R179)),ISNUMBER(SEARCH("Negative",'Model output'!R179)),ISNUMBER(SEARCH("None seen",'Model output'!R179)),ISNUMBER(SEARCH("Free",'Model output'!R179)),ISNUMBER(SEARCH("Cannot be assessed",'Model output'!R179))),"negative","positive")</f>
        <v>positive</v>
      </c>
      <c r="X180" s="15" t="str">
        <f>IF('Model output'!S179="","",'Model output'!S179)</f>
        <v/>
      </c>
      <c r="Y180" t="str">
        <f>IF(OR('Model output'!S179="",ISNUMBER(SEARCH("Absent",'Model output'!S179)),ISNUMBER(SEARCH("Not identified",'Model output'!S179)),AND(ISNUMBER(SEARCH("No",'Model output'!S179)),NOT(ISNUMBER(SEARCH("carcinoma",'Model output'!S179)))),ISNUMBER(SEARCH("no extension",'Model output'!S179)),ISNUMBER(SEARCH("negative",'Model output'!S179))),"negative",IF(Z180="positive","gETE", "positive"))</f>
        <v>negative</v>
      </c>
      <c r="Z180" t="str">
        <f>IF(OR('Model output'!S179="",ISNUMBER(SEARCH("Absent",'Model output'!S179)),ISNUMBER(SEARCH("Not identified",'Model output'!S179)),ISNUMBER(SEARCH("No",'Model output'!S179)),ISNUMBER(SEARCH("Minimal",'Model output'!S179)),ISNUMBER(SEARCH("negative",'Model output'!S179))),"negative",IF(OR(ISNUMBER(SEARCH("extensive",X180)),ISNUMBER(SEARCH("skeletal muscle",X180)),ISNUMBER(SEARCH("larynx",X180)),ISNUMBER(SEARCH("trachea",X180)),ISNUMBER(SEARCH("esophagus",X180)),ISNUMBER(SEARCH("recurrent laryngeal nerve",X180))),"positive","negative"))</f>
        <v>negative</v>
      </c>
      <c r="AA180" t="str">
        <f>IF('Model output'!T179="","",IF('Model output'!T179="Not mentioned", "No", "Yes"))</f>
        <v/>
      </c>
      <c r="AB180" t="str">
        <f>IF(AA180&lt;&gt;"Yes","",IF(OR('Model output'!U179="",ISNUMBER(SEARCH("Not identified",'Model output'!U179))),"",'Model output'!U179))</f>
        <v/>
      </c>
      <c r="AC180" s="9" t="str">
        <f>IF(OR('Model output'!V179="", AND(ISERROR(SEARCH("Positive",'Model output'!V179)), ISNUMBER(SEARCH("Negative",'Model output'!V179))), ISNUMBER(SEARCH("Uninvolved",'Model output'!V179)), ISNUMBER(SEARCH("Free",'Model output'!V179)), ISNUMBER(SEARCH("1 mm",'Model output'!V179)), ISNUMBER(SEARCH("1.0 mm",'Model output'!V179)), ISNUMBER(SEARCH("0.01 cm",'Model output'!V179)), ISNUMBER(SEARCH("0.1 CM",'Model output'!V179)), ISNUMBER(SEARCH("less than 0.2 mm",'Model output'!V179)), ISNUMBER(SEARCH("less than 0.5 mm",'Model output'!V179)), ISNUMBER(SEARCH("very close",'Model output'!V179)), ISNUMBER(SEARCH("not involved",'Model output'!V179)), ISNUMBER(SEARCH("no involvement",'Model output'!V179)), ISNUMBER(SEARCH("abut",'Model output'!V179)), AND(ISNUMBER(SEARCH("No",'Model output'!V179)),NOT(ISNUMBER(SEARCH("noted",'Model output'!V179))),NOT(ISNUMBER(SEARCH("carcinoma",'Model output'!V179))))), "negative", "positive")</f>
        <v>negative</v>
      </c>
      <c r="AE180" s="30" t="str" cm="1">
        <f t="array" aca="1" ref="AE180" ca="1">IF(OR(AC180="positive",Z180="positive",AND(OR(ISNUMBER(SEARCH("Follicular carcinoma",N180)),ISNUMBER(SEARCH("Follicular thyroid carcinoma",N180))),V180="extensive"),AND(AND(ISNUMBER(J180),J180&gt;0),AND(ISNUMBER(M180),M180&gt;3)),OR(H180="positive",AH180=1)),"high",IF(OR(ISNUMBER(SEARCH("lateral",G180,1)),ISNUMBER(SEARCH("positive",Y180,1)),ISNUMBER(SEARCH("tall",O180,1)),ISNUMBER(SEARCH("hobnail",O180,1)),ISNUMBER(SEARCH("cribriform",O180,1)),ISNUMBER(SEARCH("diffuse",O180,1)),ISNUMBER(SEARCH("columnar",O180,1)),ISNUMBER(SEARCH("solid",O180,1)),ISNUMBER(SEARCH("tall",N180,1)),ISNUMBER(SEARCH("hobnail",N180,1)),ISNUMBER(SEARCH("cribriform",N180,1)),ISNUMBER(SEARCH("diffuse",N180,1)),ISNUMBER(SEARCH("columnar",N180,1)),ISNUMBER(SEARCH("solid",N180,1)),AND(ISNUMBER(SEARCH("papillary",N180,1)),S180="positive"),AND(ISNUMBER(J180),J180&gt;=5,M180=""),AND(AND(ISNUMBER(J180),J180&gt;=5),AND(ISNUMBER(M180),M180&gt;=1)),AND(ISNUMBER(SERACH("papillary",N180)),OR(Y180="positive",Z180="positive"), ISNUMBER(SEARCH("BRAF",AB180)))),"intermediate","low"))</f>
        <v>low</v>
      </c>
      <c r="AF180" s="31" t="str">
        <f t="shared" si="34"/>
        <v>1b</v>
      </c>
      <c r="AG180" s="31" t="str">
        <f t="shared" si="35"/>
        <v>0</v>
      </c>
      <c r="AH180" s="31" t="str">
        <f t="shared" si="37"/>
        <v>0</v>
      </c>
      <c r="AI180" s="36" t="str">
        <f t="shared" si="38"/>
        <v>I</v>
      </c>
      <c r="AJ180" s="30" t="s">
        <v>816</v>
      </c>
      <c r="AK180" s="37" t="s">
        <v>926</v>
      </c>
      <c r="AL180" s="37" t="s">
        <v>927</v>
      </c>
      <c r="AM180" s="37" t="s">
        <v>930</v>
      </c>
      <c r="AN180" s="31" t="s">
        <v>79</v>
      </c>
      <c r="AO180" s="30">
        <f t="shared" ca="1" si="44"/>
        <v>0</v>
      </c>
      <c r="AP180" s="37">
        <f t="shared" si="45"/>
        <v>1</v>
      </c>
      <c r="AQ180" s="37">
        <f t="shared" si="46"/>
        <v>1</v>
      </c>
      <c r="AR180" s="37">
        <f t="shared" si="47"/>
        <v>1</v>
      </c>
      <c r="AS180" s="36">
        <f t="shared" si="39"/>
        <v>1</v>
      </c>
    </row>
    <row r="181" spans="1:45">
      <c r="A181" t="str">
        <f>'Model output'!A180</f>
        <v>TCGA-EM-A2P0</v>
      </c>
      <c r="B181" s="43">
        <v>33</v>
      </c>
      <c r="C181" s="1" t="str">
        <f>IF(OR(ISNUMBER(SEARCH("0",'Model output'!D180)), ISNUMBER(SEARCH("1",'Model output'!D180)), ISNUMBER(SEARCH("1a",'Model output'!D180)), ISNUMBER(SEARCH("1b",'Model output'!D180)), ISNUMBER(SEARCH("2",'Model output'!D180)), ISNUMBER(SEARCH("3",'Model output'!D180)), ISNUMBER(SEARCH("4a",'Model output'!D180)), ISNUMBER(SEARCH("4b",'Model output'!D180))), IF(ISNUMBER(SEARCH("pT",'Model output'!D180)),IF(OR(ISNUMBER(SEARCH("a",'Model output'!D180)),ISNUMBER(SEARCH("b",'Model output'!D180))),MID(SUBSTITUTE('Model output'!D180," ",""),SEARCH("pT",'Model output'!D180)+2,2),MID(SUBSTITUTE('Model output'!D180," ",""),SEARCH("pT",'Model output'!D180)+2,1)),IF(ISNUMBER(SEARCH("T",'Model output'!D180)),IF(OR(ISNUMBER(SEARCH("a",'Model output'!D180)),ISNUMBER(SEARCH("b",'Model output'!D180))),MID(SUBSTITUTE('Model output'!D180," ",""),SEARCH("T",'Model output'!D180)+1,2),MID(SUBSTITUTE('Model output'!D180," ",""),SEARCH("T",'Model output'!D180)+1,1)),SUBSTITUTE('Model output'!D180," ",""))),"")</f>
        <v>2</v>
      </c>
      <c r="D181" s="1" t="str">
        <f>IF(ISNUMBER(SEARCH("lymph node",'Model output'!E180)),"1", IF(AND('Model output'!E180&lt;&gt;"",ISNUMBER('Model output'!E180),'Model output'!E180&gt;0),"1",IF(OR(ISNUMBER(SEARCH("0",'Model output'!E180)), ISNUMBER(SEARCH("1",'Model output'!E180)), ISNUMBER(SEARCH("1a",'Model output'!E180)), ISNUMBER(SEARCH("1b",'Model output'!E180)), ISNUMBER(SEARCH("X",'Model output'!E180))), IF(ISNUMBER(SEARCH("pN",'Model output'!E180)),IF(OR(ISNUMBER(SEARCH("a",'Model output'!E180)),ISNUMBER(SEARCH("b",'Model output'!E180))),MID(SUBSTITUTE('Model output'!E180," ",""),SEARCH("pN",'Model output'!E180)+2,2),MID(SUBSTITUTE('Model output'!E180," ",""),SEARCH("pN",'Model output'!E180)+2,1)),IF(ISNUMBER(SEARCH("N",'Model output'!E180)),IF(OR(ISNUMBER(SEARCH("a",'Model output'!E180)),ISNUMBER(SEARCH("b",'Model output'!E180))),MID(SUBSTITUTE('Model output'!E180," ",""),SEARCH("N",'Model output'!E180)+1,2),MID(SUBSTITUTE('Model output'!E180," ",""),SEARCH("N",'Model output'!E180)+1,1)),SUBSTITUTE('Model output'!E180," ",""))),"")))</f>
        <v>1b</v>
      </c>
      <c r="E181" s="1" t="str">
        <f>IF(OR(ISNUMBER(SEARCH("Not applicable",'Model output'!F180)), ISNUMBER(SEARCH("N/A",'Model output'!F180))),"0",IF(OR(ISNUMBER(SEARCH("0",'Model output'!F180)), ISNUMBER(SEARCH("1",'Model output'!F180)), ISNUMBER(SEARCH("X",'Model output'!F180))), IF(ISNUMBER(SEARCH("pM",'Model output'!F180)),MID(SUBSTITUTE('Model output'!F180," ",""),SEARCH("pM",'Model output'!F180)+2,1),IF(ISNUMBER(SEARCH("M",'Model output'!F180)),MID(SUBSTITUTE('Model output'!F180," ",""),SEARCH("M",'Model output'!F180)+1,1),SUBSTITUTE('Model output'!F180," ",""))),""))</f>
        <v/>
      </c>
      <c r="F181" t="str">
        <f t="shared" si="32"/>
        <v>positive</v>
      </c>
      <c r="G181" t="str">
        <f>IF(OR('Model output'!G180="",AND(ISNUMBER('Model output'!J180),'Model output'!J180&lt;1)),"",IF(OR(ISNUMBER(SEARCH("lateral",'Model output'!G180)),ISNUMBER(SEARCH("cervical",'Model output'!G180)),ISNUMBER(SEARCH("jugular",'Model output'!G180)),ISNUMBER(SEARCH("left neck",'Model output'!G180)),ISNUMBER(SEARCH("left anterior neck",'Model output'!G180)),ISNUMBER(SEARCH("left posterior neck",'Model output'!G180)),ISNUMBER(SEARCH("right neck",'Model output'!G180)),ISNUMBER(SEARCH("right anterior neck",'Model output'!G180)),ISNUMBER(SEARCH("right posterior neck",'Model output'!G180)),AND(ISNUMBER(SEARCH("level",'Model output'!G180)),OR(,ISNUMBER(SEARCH("II",'Model output'!G180)),ISNUMBER(SEARCH("two",'Model output'!G180)),ISNUMBER(SEARCH("2",'Model output'!G180)),ISNUMBER(SEARCH("III",'Model output'!G180)),ISNUMBER(SEARCH("three",'Model output'!G180)),ISNUMBER(SEARCH("3",'Model output'!G180)),ISNUMBER(SEARCH("IV",'Model output'!G180)),ISNUMBER(SEARCH("four",'Model output'!G180)),ISNUMBER(SEARCH("4",'Model output'!G180)),AND(ISNUMBER(SEARCH("V ",'Model output'!G180)),NOT(ISNUMBER(SEARCH("VI",'Model output'!G180)))),ISNUMBER(SEARCH("five",'Model output'!G180)),ISNUMBER(SEARCH("5",'Model output'!G180))))), "lateral", "central"))</f>
        <v>central</v>
      </c>
      <c r="H181" t="str">
        <f>IF('Model output'!H180="","negative", IF('Model output'!H180=" ", "negative", IF(ISNUMBER(SEARCH("lymph node",'Model output'!H180)),"negative","positive")))</f>
        <v>negative</v>
      </c>
      <c r="I181">
        <f>IF('Model output'!I180="","",IF(ISNUMBER('Model output'!I180),'Model output'!I180,1))</f>
        <v>34</v>
      </c>
      <c r="J181">
        <f>IF('Model output'!J180="","",IF(AND(ISNUMBER('Model output'!J180),'Model output'!J180&lt;=I181),'Model output'!J180,IF(ISNUMBER(SEARCH("0/",'Model output'!J180)),0,1)))</f>
        <v>9</v>
      </c>
      <c r="K181" t="str" cm="1">
        <f t="array" ref="K181">IF(COUNT(FIND({0,1,2,3,4,5,6,7,8,9},'Model output'!K180))&gt;0,'Model output'!K180,"")</f>
        <v>1.8 cm</v>
      </c>
      <c r="L181" s="8" t="str">
        <f t="shared" si="36"/>
        <v>1.8cm</v>
      </c>
      <c r="M181" cm="1">
        <f t="array" ref="M181">IF(L181="","",IF(ISNUMBER(SEARCH("cm",L181)),MAX(VALUE(SUBSTITUTE(_xlfn.FILTERXML("&lt;t&gt;&lt;s&gt;"&amp;SUBSTITUTE(L181,",","&lt;/s&gt;&lt;s&gt;")&amp;"&lt;/s&gt;&lt;/t&gt;","//s"),"cm",""))),MAX(VALUE(SUBSTITUTE(_xlfn.FILTERXML("&lt;t&gt;&lt;s&gt;"&amp;SUBSTITUTE(L181,",","&lt;/s&gt;&lt;s&gt;")&amp;"&lt;/s&gt;&lt;/t&gt;","//s"),"mm","")))/10))</f>
        <v>1.8</v>
      </c>
      <c r="N181" t="str">
        <f>IF('Model output'!L180="","",'Model output'!L180)</f>
        <v>Papillary carcinoma</v>
      </c>
      <c r="O181" t="str">
        <f>IF('Model output'!M180="","",'Model output'!M180)</f>
        <v>classical (usual), with hobnail cell change</v>
      </c>
      <c r="P181" t="str">
        <f>IF('Model output'!N180="","",'Model output'!N180)</f>
        <v>2.1 cm</v>
      </c>
      <c r="Q181" t="str">
        <f t="shared" si="33"/>
        <v>2.1cm</v>
      </c>
      <c r="R181" cm="1">
        <f t="array" ref="R181">IF(Q181="","",IF(ISNUMBER(SEARCH("cm",Q181)),MAX(VALUE(SUBSTITUTE(_xlfn.FILTERXML("&lt;t&gt;&lt;s&gt;"&amp;SUBSTITUTE(Q181,",","&lt;/s&gt;&lt;s&gt;")&amp;"&lt;/s&gt;&lt;/t&gt;","//s"),"cm",""))),IF(ISNUMBER(SEARCH("mm",Q181)), MAX(VALUE(SUBSTITUTE(_xlfn.FILTERXML("&lt;t&gt;&lt;s&gt;"&amp;SUBSTITUTE(Q181,",","&lt;/s&gt;&lt;s&gt;")&amp;"&lt;/s&gt;&lt;/t&gt;","//s"),"mm","")))/10, MAX(VALUE(_xlfn.FILTERXML("&lt;t&gt;&lt;s&gt;"&amp;SUBSTITUTE(Q181,",","&lt;/s&gt;&lt;s&gt;")&amp;"&lt;/s&gt;&lt;/t&gt;","//s"))))))</f>
        <v>2.1</v>
      </c>
      <c r="S181" t="str">
        <f>IF(OR('Model output'!P180="",ISNUMBER(SEARCH("Not identified", 'Model output'!P180)),ISNUMBER(SEARCH("Absent",'Model output'!P180)),AND(ISNUMBER(SEARCH("No",'Model output'!P180)),NOT(ISNUMBER(SEARCH("diagnostic",'Model output'!P180)))),ISNUMBER(SEARCH("Negative",'Model output'!P180))),"negative","positive")</f>
        <v>negative</v>
      </c>
      <c r="T181">
        <f>IF('Model output'!O180="","",'Model output'!O180)</f>
        <v>1</v>
      </c>
      <c r="U181" t="str">
        <f>IF('Model output'!Q180&lt;&gt;"",'Model output'!Q180,IF('Classification result'!S181="positive",IF(ISNUMBER(SEARCH("single",'Model output'!P180)),1,IF(OR(ISNUMBER(SEARCH("&lt;4",'Model output'!P180)),ISNUMBER(SEARCH("&lt; 4",'Model output'!P180)),ISNUMBER(SEARCH("less than 4",'Model output'!P180))),"&lt;4",IF(OR(ISNUMBER(SEARCH("&gt;4",'Model output'!P180)),ISNUMBER(SEARCH("&gt; 4",'Model output'!P180)),ISNUMBER(SEARCH("4 or more",'Model output'!P180))),"&gt;4",""))),""))</f>
        <v/>
      </c>
      <c r="V181" t="str">
        <f>IF(S181="negative","",IF(OR(ISNUMBER(SEARCH("Focal",'Model output'!P180)),'Classification result'!U181&lt;4,ISNUMBER(SEARCH("Focal",'Classification result'!U181)),ISNUMBER(SEARCH("&lt;4",'Classification result'!U181)),ISNUMBER(SEARCH("&lt; 4",'Classification result'!U181))),"minimal", IF(OR(ISNUMBER(SEARCH("Extensive",'Model output'!P180)),ISNUMBER(SEARCH("Extensive",'Classification result'!U181)),ISNUMBER(SEARCH("&gt;4",'Classification result'!U181)),ISNUMBER(SEARCH("&gt; 4",'Classification result'!U181)),ISNUMBER(SEARCH("4 or more",'Classification result'!U181))),"extensive","")))</f>
        <v/>
      </c>
      <c r="W181" t="str">
        <f>IF(OR('Model output'!R180="",ISNUMBER(SEARCH("Not identified", 'Model output'!R180)),ISNUMBER(SEARCH("Absent",'Model output'!R180)),ISNUMBER(SEARCH("No",'Model output'!R180)),ISNUMBER(SEARCH("Negative",'Model output'!R180)),ISNUMBER(SEARCH("None seen",'Model output'!R180)),ISNUMBER(SEARCH("Free",'Model output'!R180)),ISNUMBER(SEARCH("Cannot be assessed",'Model output'!R180))),"negative","positive")</f>
        <v>positive</v>
      </c>
      <c r="X181" s="15" t="str">
        <f>IF('Model output'!S180="","",'Model output'!S180)</f>
        <v/>
      </c>
      <c r="Y181" t="str">
        <f>IF(OR('Model output'!S180="",ISNUMBER(SEARCH("Absent",'Model output'!S180)),ISNUMBER(SEARCH("Not identified",'Model output'!S180)),AND(ISNUMBER(SEARCH("No",'Model output'!S180)),NOT(ISNUMBER(SEARCH("carcinoma",'Model output'!S180)))),ISNUMBER(SEARCH("no extension",'Model output'!S180)),ISNUMBER(SEARCH("negative",'Model output'!S180))),"negative",IF(Z181="positive","gETE", "positive"))</f>
        <v>negative</v>
      </c>
      <c r="Z181" t="str">
        <f>IF(OR('Model output'!S180="",ISNUMBER(SEARCH("Absent",'Model output'!S180)),ISNUMBER(SEARCH("Not identified",'Model output'!S180)),ISNUMBER(SEARCH("No",'Model output'!S180)),ISNUMBER(SEARCH("Minimal",'Model output'!S180)),ISNUMBER(SEARCH("negative",'Model output'!S180))),"negative",IF(OR(ISNUMBER(SEARCH("extensive",X181)),ISNUMBER(SEARCH("skeletal muscle",X181)),ISNUMBER(SEARCH("larynx",X181)),ISNUMBER(SEARCH("trachea",X181)),ISNUMBER(SEARCH("esophagus",X181)),ISNUMBER(SEARCH("recurrent laryngeal nerve",X181))),"positive","negative"))</f>
        <v>negative</v>
      </c>
      <c r="AA181" t="str">
        <f>IF('Model output'!T180="","",IF('Model output'!T180="Not mentioned", "No", "Yes"))</f>
        <v/>
      </c>
      <c r="AB181" t="str">
        <f>IF(AA181&lt;&gt;"Yes","",IF(OR('Model output'!U180="",ISNUMBER(SEARCH("Not identified",'Model output'!U180))),"",'Model output'!U180))</f>
        <v/>
      </c>
      <c r="AC181" s="9" t="str">
        <f>IF(OR('Model output'!V180="", AND(ISERROR(SEARCH("Positive",'Model output'!V180)), ISNUMBER(SEARCH("Negative",'Model output'!V180))), ISNUMBER(SEARCH("Uninvolved",'Model output'!V180)), ISNUMBER(SEARCH("Free",'Model output'!V180)), ISNUMBER(SEARCH("1 mm",'Model output'!V180)), ISNUMBER(SEARCH("1.0 mm",'Model output'!V180)), ISNUMBER(SEARCH("0.01 cm",'Model output'!V180)), ISNUMBER(SEARCH("0.1 CM",'Model output'!V180)), ISNUMBER(SEARCH("less than 0.2 mm",'Model output'!V180)), ISNUMBER(SEARCH("less than 0.5 mm",'Model output'!V180)), ISNUMBER(SEARCH("very close",'Model output'!V180)), ISNUMBER(SEARCH("not involved",'Model output'!V180)), ISNUMBER(SEARCH("no involvement",'Model output'!V180)), ISNUMBER(SEARCH("abut",'Model output'!V180)), AND(ISNUMBER(SEARCH("No",'Model output'!V180)),NOT(ISNUMBER(SEARCH("noted",'Model output'!V180))),NOT(ISNUMBER(SEARCH("carcinoma",'Model output'!V180))))), "negative", "positive")</f>
        <v>negative</v>
      </c>
      <c r="AE181" s="30" t="str" cm="1">
        <f t="array" aca="1" ref="AE181" ca="1">IF(OR(AC181="positive",Z181="positive",AND(OR(ISNUMBER(SEARCH("Follicular carcinoma",N181)),ISNUMBER(SEARCH("Follicular thyroid carcinoma",N181))),V181="extensive"),AND(AND(ISNUMBER(J181),J181&gt;0),AND(ISNUMBER(M181),M181&gt;3)),OR(H181="positive",AH181=1)),"high",IF(OR(ISNUMBER(SEARCH("lateral",G181,1)),ISNUMBER(SEARCH("positive",Y181,1)),ISNUMBER(SEARCH("tall",O181,1)),ISNUMBER(SEARCH("hobnail",O181,1)),ISNUMBER(SEARCH("cribriform",O181,1)),ISNUMBER(SEARCH("diffuse",O181,1)),ISNUMBER(SEARCH("columnar",O181,1)),ISNUMBER(SEARCH("solid",O181,1)),ISNUMBER(SEARCH("tall",N181,1)),ISNUMBER(SEARCH("hobnail",N181,1)),ISNUMBER(SEARCH("cribriform",N181,1)),ISNUMBER(SEARCH("diffuse",N181,1)),ISNUMBER(SEARCH("columnar",N181,1)),ISNUMBER(SEARCH("solid",N181,1)),AND(ISNUMBER(SEARCH("papillary",N181,1)),S181="positive"),AND(ISNUMBER(J181),J181&gt;=5,M181=""),AND(AND(ISNUMBER(J181),J181&gt;=5),AND(ISNUMBER(M181),M181&gt;=1)),AND(ISNUMBER(SERACH("papillary",N181)),OR(Y181="positive",Z181="positive"), ISNUMBER(SEARCH("BRAF",AB181)))),"intermediate","low"))</f>
        <v>intermediate</v>
      </c>
      <c r="AF181" s="31" t="str">
        <f t="shared" si="34"/>
        <v>2</v>
      </c>
      <c r="AG181" s="31" t="str">
        <f t="shared" si="35"/>
        <v>1a</v>
      </c>
      <c r="AH181" s="31" t="str">
        <f t="shared" si="37"/>
        <v>0</v>
      </c>
      <c r="AI181" s="36" t="str">
        <f t="shared" si="38"/>
        <v>I</v>
      </c>
      <c r="AJ181" s="30" t="s">
        <v>816</v>
      </c>
      <c r="AK181" s="37" t="s">
        <v>929</v>
      </c>
      <c r="AL181" s="37" t="s">
        <v>926</v>
      </c>
      <c r="AM181" s="37" t="s">
        <v>930</v>
      </c>
      <c r="AN181" s="31" t="s">
        <v>79</v>
      </c>
      <c r="AO181" s="30">
        <f t="shared" ca="1" si="44"/>
        <v>1</v>
      </c>
      <c r="AP181" s="37">
        <f t="shared" si="45"/>
        <v>1</v>
      </c>
      <c r="AQ181" s="37">
        <f t="shared" si="46"/>
        <v>0</v>
      </c>
      <c r="AR181" s="37">
        <f t="shared" si="47"/>
        <v>1</v>
      </c>
      <c r="AS181" s="36">
        <f t="shared" si="39"/>
        <v>1</v>
      </c>
    </row>
    <row r="182" spans="1:45">
      <c r="A182" t="str">
        <f>'Model output'!A181</f>
        <v>TCGA-EM-A2P1</v>
      </c>
      <c r="B182" s="43">
        <v>33</v>
      </c>
      <c r="C182" s="1" t="str">
        <f>IF(OR(ISNUMBER(SEARCH("0",'Model output'!D181)), ISNUMBER(SEARCH("1",'Model output'!D181)), ISNUMBER(SEARCH("1a",'Model output'!D181)), ISNUMBER(SEARCH("1b",'Model output'!D181)), ISNUMBER(SEARCH("2",'Model output'!D181)), ISNUMBER(SEARCH("3",'Model output'!D181)), ISNUMBER(SEARCH("4a",'Model output'!D181)), ISNUMBER(SEARCH("4b",'Model output'!D181))), IF(ISNUMBER(SEARCH("pT",'Model output'!D181)),IF(OR(ISNUMBER(SEARCH("a",'Model output'!D181)),ISNUMBER(SEARCH("b",'Model output'!D181))),MID(SUBSTITUTE('Model output'!D181," ",""),SEARCH("pT",'Model output'!D181)+2,2),MID(SUBSTITUTE('Model output'!D181," ",""),SEARCH("pT",'Model output'!D181)+2,1)),IF(ISNUMBER(SEARCH("T",'Model output'!D181)),IF(OR(ISNUMBER(SEARCH("a",'Model output'!D181)),ISNUMBER(SEARCH("b",'Model output'!D181))),MID(SUBSTITUTE('Model output'!D181," ",""),SEARCH("T",'Model output'!D181)+1,2),MID(SUBSTITUTE('Model output'!D181," ",""),SEARCH("T",'Model output'!D181)+1,1)),SUBSTITUTE('Model output'!D181," ",""))),"")</f>
        <v>2</v>
      </c>
      <c r="D182" s="1" t="str">
        <f>IF(ISNUMBER(SEARCH("lymph node",'Model output'!E181)),"1", IF(AND('Model output'!E181&lt;&gt;"",ISNUMBER('Model output'!E181),'Model output'!E181&gt;0),"1",IF(OR(ISNUMBER(SEARCH("0",'Model output'!E181)), ISNUMBER(SEARCH("1",'Model output'!E181)), ISNUMBER(SEARCH("1a",'Model output'!E181)), ISNUMBER(SEARCH("1b",'Model output'!E181)), ISNUMBER(SEARCH("X",'Model output'!E181))), IF(ISNUMBER(SEARCH("pN",'Model output'!E181)),IF(OR(ISNUMBER(SEARCH("a",'Model output'!E181)),ISNUMBER(SEARCH("b",'Model output'!E181))),MID(SUBSTITUTE('Model output'!E181," ",""),SEARCH("pN",'Model output'!E181)+2,2),MID(SUBSTITUTE('Model output'!E181," ",""),SEARCH("pN",'Model output'!E181)+2,1)),IF(ISNUMBER(SEARCH("N",'Model output'!E181)),IF(OR(ISNUMBER(SEARCH("a",'Model output'!E181)),ISNUMBER(SEARCH("b",'Model output'!E181))),MID(SUBSTITUTE('Model output'!E181," ",""),SEARCH("N",'Model output'!E181)+1,2),MID(SUBSTITUTE('Model output'!E181," ",""),SEARCH("N",'Model output'!E181)+1,1)),SUBSTITUTE('Model output'!E181," ",""))),"")))</f>
        <v>1b</v>
      </c>
      <c r="E182" s="1" t="str">
        <f>IF(OR(ISNUMBER(SEARCH("Not applicable",'Model output'!F181)), ISNUMBER(SEARCH("N/A",'Model output'!F181))),"0",IF(OR(ISNUMBER(SEARCH("0",'Model output'!F181)), ISNUMBER(SEARCH("1",'Model output'!F181)), ISNUMBER(SEARCH("X",'Model output'!F181))), IF(ISNUMBER(SEARCH("pM",'Model output'!F181)),MID(SUBSTITUTE('Model output'!F181," ",""),SEARCH("pM",'Model output'!F181)+2,1),IF(ISNUMBER(SEARCH("M",'Model output'!F181)),MID(SUBSTITUTE('Model output'!F181," ",""),SEARCH("M",'Model output'!F181)+1,1),SUBSTITUTE('Model output'!F181," ",""))),""))</f>
        <v/>
      </c>
      <c r="F182" t="str">
        <f t="shared" si="32"/>
        <v>positive</v>
      </c>
      <c r="G182" t="str">
        <f>IF(OR('Model output'!G181="",AND(ISNUMBER('Model output'!J181),'Model output'!J181&lt;1)),"",IF(OR(ISNUMBER(SEARCH("lateral",'Model output'!G181)),ISNUMBER(SEARCH("cervical",'Model output'!G181)),ISNUMBER(SEARCH("jugular",'Model output'!G181)),ISNUMBER(SEARCH("left neck",'Model output'!G181)),ISNUMBER(SEARCH("left anterior neck",'Model output'!G181)),ISNUMBER(SEARCH("left posterior neck",'Model output'!G181)),ISNUMBER(SEARCH("right neck",'Model output'!G181)),ISNUMBER(SEARCH("right anterior neck",'Model output'!G181)),ISNUMBER(SEARCH("right posterior neck",'Model output'!G181)),AND(ISNUMBER(SEARCH("level",'Model output'!G181)),OR(,ISNUMBER(SEARCH("II",'Model output'!G181)),ISNUMBER(SEARCH("two",'Model output'!G181)),ISNUMBER(SEARCH("2",'Model output'!G181)),ISNUMBER(SEARCH("III",'Model output'!G181)),ISNUMBER(SEARCH("three",'Model output'!G181)),ISNUMBER(SEARCH("3",'Model output'!G181)),ISNUMBER(SEARCH("IV",'Model output'!G181)),ISNUMBER(SEARCH("four",'Model output'!G181)),ISNUMBER(SEARCH("4",'Model output'!G181)),AND(ISNUMBER(SEARCH("V ",'Model output'!G181)),NOT(ISNUMBER(SEARCH("VI",'Model output'!G181)))),ISNUMBER(SEARCH("five",'Model output'!G181)),ISNUMBER(SEARCH("5",'Model output'!G181))))), "lateral", "central"))</f>
        <v>lateral</v>
      </c>
      <c r="H182" t="str">
        <f>IF('Model output'!H181="","negative", IF('Model output'!H181=" ", "negative", IF(ISNUMBER(SEARCH("lymph node",'Model output'!H181)),"negative","positive")))</f>
        <v>negative</v>
      </c>
      <c r="I182">
        <f>IF('Model output'!I181="","",IF(ISNUMBER('Model output'!I181),'Model output'!I181,1))</f>
        <v>54</v>
      </c>
      <c r="J182">
        <f>IF('Model output'!J181="","",IF(AND(ISNUMBER('Model output'!J181),'Model output'!J181&lt;=I182),'Model output'!J181,IF(ISNUMBER(SEARCH("0/",'Model output'!J181)),0,1)))</f>
        <v>15</v>
      </c>
      <c r="K182" t="str" cm="1">
        <f t="array" ref="K182">IF(COUNT(FIND({0,1,2,3,4,5,6,7,8,9},'Model output'!K181))&gt;0,'Model output'!K181,"")</f>
        <v>2.8 cm</v>
      </c>
      <c r="L182" s="8" t="str">
        <f t="shared" si="36"/>
        <v>2.8cm</v>
      </c>
      <c r="M182" cm="1">
        <f t="array" ref="M182">IF(L182="","",IF(ISNUMBER(SEARCH("cm",L182)),MAX(VALUE(SUBSTITUTE(_xlfn.FILTERXML("&lt;t&gt;&lt;s&gt;"&amp;SUBSTITUTE(L182,",","&lt;/s&gt;&lt;s&gt;")&amp;"&lt;/s&gt;&lt;/t&gt;","//s"),"cm",""))),MAX(VALUE(SUBSTITUTE(_xlfn.FILTERXML("&lt;t&gt;&lt;s&gt;"&amp;SUBSTITUTE(L182,",","&lt;/s&gt;&lt;s&gt;")&amp;"&lt;/s&gt;&lt;/t&gt;","//s"),"mm","")))/10))</f>
        <v>2.8</v>
      </c>
      <c r="N182" t="str">
        <f>IF('Model output'!L181="","",'Model output'!L181)</f>
        <v>Papillary carcinoma</v>
      </c>
      <c r="O182" t="str">
        <f>IF('Model output'!M181="","",'Model output'!M181)</f>
        <v>Warthin-like variant</v>
      </c>
      <c r="P182" t="str">
        <f>IF('Model output'!N181="","",'Model output'!N181)</f>
        <v>3.1 cm</v>
      </c>
      <c r="Q182" t="str">
        <f t="shared" si="33"/>
        <v>3.1cm</v>
      </c>
      <c r="R182" cm="1">
        <f t="array" ref="R182">IF(Q182="","",IF(ISNUMBER(SEARCH("cm",Q182)),MAX(VALUE(SUBSTITUTE(_xlfn.FILTERXML("&lt;t&gt;&lt;s&gt;"&amp;SUBSTITUTE(Q182,",","&lt;/s&gt;&lt;s&gt;")&amp;"&lt;/s&gt;&lt;/t&gt;","//s"),"cm",""))),IF(ISNUMBER(SEARCH("mm",Q182)), MAX(VALUE(SUBSTITUTE(_xlfn.FILTERXML("&lt;t&gt;&lt;s&gt;"&amp;SUBSTITUTE(Q182,",","&lt;/s&gt;&lt;s&gt;")&amp;"&lt;/s&gt;&lt;/t&gt;","//s"),"mm","")))/10, MAX(VALUE(_xlfn.FILTERXML("&lt;t&gt;&lt;s&gt;"&amp;SUBSTITUTE(Q182,",","&lt;/s&gt;&lt;s&gt;")&amp;"&lt;/s&gt;&lt;/t&gt;","//s"))))))</f>
        <v>3.1</v>
      </c>
      <c r="S182" t="str">
        <f>IF(OR('Model output'!P181="",ISNUMBER(SEARCH("Not identified", 'Model output'!P181)),ISNUMBER(SEARCH("Absent",'Model output'!P181)),AND(ISNUMBER(SEARCH("No",'Model output'!P181)),NOT(ISNUMBER(SEARCH("diagnostic",'Model output'!P181)))),ISNUMBER(SEARCH("Negative",'Model output'!P181))),"negative","positive")</f>
        <v>positive</v>
      </c>
      <c r="T182" t="str">
        <f>IF('Model output'!O181="","",'Model output'!O181)</f>
        <v/>
      </c>
      <c r="U182" t="str">
        <f>IF('Model output'!Q181&lt;&gt;"",'Model output'!Q181,IF('Classification result'!S182="positive",IF(ISNUMBER(SEARCH("single",'Model output'!P181)),1,IF(OR(ISNUMBER(SEARCH("&lt;4",'Model output'!P181)),ISNUMBER(SEARCH("&lt; 4",'Model output'!P181)),ISNUMBER(SEARCH("less than 4",'Model output'!P181))),"&lt;4",IF(OR(ISNUMBER(SEARCH("&gt;4",'Model output'!P181)),ISNUMBER(SEARCH("&gt; 4",'Model output'!P181)),ISNUMBER(SEARCH("4 or more",'Model output'!P181))),"&gt;4",""))),""))</f>
        <v/>
      </c>
      <c r="V182" t="str">
        <f>IF(S182="negative","",IF(OR(ISNUMBER(SEARCH("Focal",'Model output'!P181)),'Classification result'!U182&lt;4,ISNUMBER(SEARCH("Focal",'Classification result'!U182)),ISNUMBER(SEARCH("&lt;4",'Classification result'!U182)),ISNUMBER(SEARCH("&lt; 4",'Classification result'!U182))),"minimal", IF(OR(ISNUMBER(SEARCH("Extensive",'Model output'!P181)),ISNUMBER(SEARCH("Extensive",'Classification result'!U182)),ISNUMBER(SEARCH("&gt;4",'Classification result'!U182)),ISNUMBER(SEARCH("&gt; 4",'Classification result'!U182)),ISNUMBER(SEARCH("4 or more",'Classification result'!U182))),"extensive","")))</f>
        <v/>
      </c>
      <c r="W182" t="str">
        <f>IF(OR('Model output'!R181="",ISNUMBER(SEARCH("Not identified", 'Model output'!R181)),ISNUMBER(SEARCH("Absent",'Model output'!R181)),ISNUMBER(SEARCH("No",'Model output'!R181)),ISNUMBER(SEARCH("Negative",'Model output'!R181)),ISNUMBER(SEARCH("None seen",'Model output'!R181)),ISNUMBER(SEARCH("Free",'Model output'!R181)),ISNUMBER(SEARCH("Cannot be assessed",'Model output'!R181))),"negative","positive")</f>
        <v>positive</v>
      </c>
      <c r="X182" s="15" t="str">
        <f>IF('Model output'!S181="","",'Model output'!S181)</f>
        <v>Not identified</v>
      </c>
      <c r="Y182" t="str">
        <f>IF(OR('Model output'!S181="",ISNUMBER(SEARCH("Absent",'Model output'!S181)),ISNUMBER(SEARCH("Not identified",'Model output'!S181)),AND(ISNUMBER(SEARCH("No",'Model output'!S181)),NOT(ISNUMBER(SEARCH("carcinoma",'Model output'!S181)))),ISNUMBER(SEARCH("no extension",'Model output'!S181)),ISNUMBER(SEARCH("negative",'Model output'!S181))),"negative",IF(Z182="positive","gETE", "positive"))</f>
        <v>negative</v>
      </c>
      <c r="Z182" t="str">
        <f>IF(OR('Model output'!S181="",ISNUMBER(SEARCH("Absent",'Model output'!S181)),ISNUMBER(SEARCH("Not identified",'Model output'!S181)),ISNUMBER(SEARCH("No",'Model output'!S181)),ISNUMBER(SEARCH("Minimal",'Model output'!S181)),ISNUMBER(SEARCH("negative",'Model output'!S181))),"negative",IF(OR(ISNUMBER(SEARCH("extensive",X182)),ISNUMBER(SEARCH("skeletal muscle",X182)),ISNUMBER(SEARCH("larynx",X182)),ISNUMBER(SEARCH("trachea",X182)),ISNUMBER(SEARCH("esophagus",X182)),ISNUMBER(SEARCH("recurrent laryngeal nerve",X182))),"positive","negative"))</f>
        <v>negative</v>
      </c>
      <c r="AA182" t="str">
        <f>IF('Model output'!T181="","",IF('Model output'!T181="Not mentioned", "No", "Yes"))</f>
        <v/>
      </c>
      <c r="AB182" t="str">
        <f>IF(AA182&lt;&gt;"Yes","",IF(OR('Model output'!U181="",ISNUMBER(SEARCH("Not identified",'Model output'!U181))),"",'Model output'!U181))</f>
        <v/>
      </c>
      <c r="AC182" s="9" t="str">
        <f>IF(OR('Model output'!V181="", AND(ISERROR(SEARCH("Positive",'Model output'!V181)), ISNUMBER(SEARCH("Negative",'Model output'!V181))), ISNUMBER(SEARCH("Uninvolved",'Model output'!V181)), ISNUMBER(SEARCH("Free",'Model output'!V181)), ISNUMBER(SEARCH("1 mm",'Model output'!V181)), ISNUMBER(SEARCH("1.0 mm",'Model output'!V181)), ISNUMBER(SEARCH("0.01 cm",'Model output'!V181)), ISNUMBER(SEARCH("0.1 CM",'Model output'!V181)), ISNUMBER(SEARCH("less than 0.2 mm",'Model output'!V181)), ISNUMBER(SEARCH("less than 0.5 mm",'Model output'!V181)), ISNUMBER(SEARCH("very close",'Model output'!V181)), ISNUMBER(SEARCH("not involved",'Model output'!V181)), ISNUMBER(SEARCH("no involvement",'Model output'!V181)), ISNUMBER(SEARCH("abut",'Model output'!V181)), AND(ISNUMBER(SEARCH("No",'Model output'!V181)),NOT(ISNUMBER(SEARCH("noted",'Model output'!V181))),NOT(ISNUMBER(SEARCH("carcinoma",'Model output'!V181))))), "negative", "positive")</f>
        <v>negative</v>
      </c>
      <c r="AE182" s="30" t="str" cm="1">
        <f t="array" aca="1" ref="AE182" ca="1">IF(OR(AC182="positive",Z182="positive",AND(OR(ISNUMBER(SEARCH("Follicular carcinoma",N182)),ISNUMBER(SEARCH("Follicular thyroid carcinoma",N182))),V182="extensive"),AND(AND(ISNUMBER(J182),J182&gt;0),AND(ISNUMBER(M182),M182&gt;3)),OR(H182="positive",AH182=1)),"high",IF(OR(ISNUMBER(SEARCH("lateral",G182,1)),ISNUMBER(SEARCH("positive",Y182,1)),ISNUMBER(SEARCH("tall",O182,1)),ISNUMBER(SEARCH("hobnail",O182,1)),ISNUMBER(SEARCH("cribriform",O182,1)),ISNUMBER(SEARCH("diffuse",O182,1)),ISNUMBER(SEARCH("columnar",O182,1)),ISNUMBER(SEARCH("solid",O182,1)),ISNUMBER(SEARCH("tall",N182,1)),ISNUMBER(SEARCH("hobnail",N182,1)),ISNUMBER(SEARCH("cribriform",N182,1)),ISNUMBER(SEARCH("diffuse",N182,1)),ISNUMBER(SEARCH("columnar",N182,1)),ISNUMBER(SEARCH("solid",N182,1)),AND(ISNUMBER(SEARCH("papillary",N182,1)),S182="positive"),AND(ISNUMBER(J182),J182&gt;=5,M182=""),AND(AND(ISNUMBER(J182),J182&gt;=5),AND(ISNUMBER(M182),M182&gt;=1)),AND(ISNUMBER(SERACH("papillary",N182)),OR(Y182="positive",Z182="positive"), ISNUMBER(SEARCH("BRAF",AB182)))),"intermediate","low"))</f>
        <v>intermediate</v>
      </c>
      <c r="AF182" s="31" t="str">
        <f t="shared" si="34"/>
        <v>2</v>
      </c>
      <c r="AG182" s="31" t="str">
        <f t="shared" si="35"/>
        <v>1b</v>
      </c>
      <c r="AH182" s="31" t="str">
        <f t="shared" si="37"/>
        <v>0</v>
      </c>
      <c r="AI182" s="36" t="str">
        <f t="shared" si="38"/>
        <v>I</v>
      </c>
      <c r="AJ182" s="30" t="s">
        <v>816</v>
      </c>
      <c r="AK182" s="37" t="s">
        <v>929</v>
      </c>
      <c r="AL182" s="37" t="s">
        <v>926</v>
      </c>
      <c r="AM182" s="37" t="s">
        <v>930</v>
      </c>
      <c r="AN182" s="31" t="s">
        <v>79</v>
      </c>
      <c r="AO182" s="30">
        <f t="shared" ca="1" si="44"/>
        <v>1</v>
      </c>
      <c r="AP182" s="37">
        <f t="shared" si="45"/>
        <v>1</v>
      </c>
      <c r="AQ182" s="37">
        <f t="shared" si="46"/>
        <v>1</v>
      </c>
      <c r="AR182" s="37">
        <f t="shared" si="47"/>
        <v>1</v>
      </c>
      <c r="AS182" s="36">
        <f t="shared" si="39"/>
        <v>1</v>
      </c>
    </row>
    <row r="183" spans="1:45">
      <c r="A183" t="str">
        <f>'Model output'!A182</f>
        <v>TCGA-EM-A2P2</v>
      </c>
      <c r="B183" s="43">
        <v>46</v>
      </c>
      <c r="C183" s="1" t="str">
        <f>IF(OR(ISNUMBER(SEARCH("0",'Model output'!D182)), ISNUMBER(SEARCH("1",'Model output'!D182)), ISNUMBER(SEARCH("1a",'Model output'!D182)), ISNUMBER(SEARCH("1b",'Model output'!D182)), ISNUMBER(SEARCH("2",'Model output'!D182)), ISNUMBER(SEARCH("3",'Model output'!D182)), ISNUMBER(SEARCH("4a",'Model output'!D182)), ISNUMBER(SEARCH("4b",'Model output'!D182))), IF(ISNUMBER(SEARCH("pT",'Model output'!D182)),IF(OR(ISNUMBER(SEARCH("a",'Model output'!D182)),ISNUMBER(SEARCH("b",'Model output'!D182))),MID(SUBSTITUTE('Model output'!D182," ",""),SEARCH("pT",'Model output'!D182)+2,2),MID(SUBSTITUTE('Model output'!D182," ",""),SEARCH("pT",'Model output'!D182)+2,1)),IF(ISNUMBER(SEARCH("T",'Model output'!D182)),IF(OR(ISNUMBER(SEARCH("a",'Model output'!D182)),ISNUMBER(SEARCH("b",'Model output'!D182))),MID(SUBSTITUTE('Model output'!D182," ",""),SEARCH("T",'Model output'!D182)+1,2),MID(SUBSTITUTE('Model output'!D182," ",""),SEARCH("T",'Model output'!D182)+1,1)),SUBSTITUTE('Model output'!D182," ",""))),"")</f>
        <v>3</v>
      </c>
      <c r="D183" s="1" t="str">
        <f>IF(ISNUMBER(SEARCH("lymph node",'Model output'!E182)),"1", IF(AND('Model output'!E182&lt;&gt;"",ISNUMBER('Model output'!E182),'Model output'!E182&gt;0),"1",IF(OR(ISNUMBER(SEARCH("0",'Model output'!E182)), ISNUMBER(SEARCH("1",'Model output'!E182)), ISNUMBER(SEARCH("1a",'Model output'!E182)), ISNUMBER(SEARCH("1b",'Model output'!E182)), ISNUMBER(SEARCH("X",'Model output'!E182))), IF(ISNUMBER(SEARCH("pN",'Model output'!E182)),IF(OR(ISNUMBER(SEARCH("a",'Model output'!E182)),ISNUMBER(SEARCH("b",'Model output'!E182))),MID(SUBSTITUTE('Model output'!E182," ",""),SEARCH("pN",'Model output'!E182)+2,2),MID(SUBSTITUTE('Model output'!E182," ",""),SEARCH("pN",'Model output'!E182)+2,1)),IF(ISNUMBER(SEARCH("N",'Model output'!E182)),IF(OR(ISNUMBER(SEARCH("a",'Model output'!E182)),ISNUMBER(SEARCH("b",'Model output'!E182))),MID(SUBSTITUTE('Model output'!E182," ",""),SEARCH("N",'Model output'!E182)+1,2),MID(SUBSTITUTE('Model output'!E182," ",""),SEARCH("N",'Model output'!E182)+1,1)),SUBSTITUTE('Model output'!E182," ",""))),"")))</f>
        <v>0</v>
      </c>
      <c r="E183" s="1" t="str">
        <f>IF(OR(ISNUMBER(SEARCH("Not applicable",'Model output'!F182)), ISNUMBER(SEARCH("N/A",'Model output'!F182))),"0",IF(OR(ISNUMBER(SEARCH("0",'Model output'!F182)), ISNUMBER(SEARCH("1",'Model output'!F182)), ISNUMBER(SEARCH("X",'Model output'!F182))), IF(ISNUMBER(SEARCH("pM",'Model output'!F182)),MID(SUBSTITUTE('Model output'!F182," ",""),SEARCH("pM",'Model output'!F182)+2,1),IF(ISNUMBER(SEARCH("M",'Model output'!F182)),MID(SUBSTITUTE('Model output'!F182," ",""),SEARCH("M",'Model output'!F182)+1,1),SUBSTITUTE('Model output'!F182," ",""))),""))</f>
        <v/>
      </c>
      <c r="F183" t="str">
        <f t="shared" si="32"/>
        <v>negative</v>
      </c>
      <c r="G183" t="str">
        <f>IF(OR('Model output'!G182="",AND(ISNUMBER('Model output'!J182),'Model output'!J182&lt;1)),"",IF(OR(ISNUMBER(SEARCH("lateral",'Model output'!G182)),ISNUMBER(SEARCH("cervical",'Model output'!G182)),ISNUMBER(SEARCH("jugular",'Model output'!G182)),ISNUMBER(SEARCH("left neck",'Model output'!G182)),ISNUMBER(SEARCH("left anterior neck",'Model output'!G182)),ISNUMBER(SEARCH("left posterior neck",'Model output'!G182)),ISNUMBER(SEARCH("right neck",'Model output'!G182)),ISNUMBER(SEARCH("right anterior neck",'Model output'!G182)),ISNUMBER(SEARCH("right posterior neck",'Model output'!G182)),AND(ISNUMBER(SEARCH("level",'Model output'!G182)),OR(,ISNUMBER(SEARCH("II",'Model output'!G182)),ISNUMBER(SEARCH("two",'Model output'!G182)),ISNUMBER(SEARCH("2",'Model output'!G182)),ISNUMBER(SEARCH("III",'Model output'!G182)),ISNUMBER(SEARCH("three",'Model output'!G182)),ISNUMBER(SEARCH("3",'Model output'!G182)),ISNUMBER(SEARCH("IV",'Model output'!G182)),ISNUMBER(SEARCH("four",'Model output'!G182)),ISNUMBER(SEARCH("4",'Model output'!G182)),AND(ISNUMBER(SEARCH("V ",'Model output'!G182)),NOT(ISNUMBER(SEARCH("VI",'Model output'!G182)))),ISNUMBER(SEARCH("five",'Model output'!G182)),ISNUMBER(SEARCH("5",'Model output'!G182))))), "lateral", "central"))</f>
        <v/>
      </c>
      <c r="H183" t="str">
        <f>IF('Model output'!H182="","negative", IF('Model output'!H182=" ", "negative", IF(ISNUMBER(SEARCH("lymph node",'Model output'!H182)),"negative","positive")))</f>
        <v>negative</v>
      </c>
      <c r="I183">
        <f>IF('Model output'!I182="","",IF(ISNUMBER('Model output'!I182),'Model output'!I182,1))</f>
        <v>5</v>
      </c>
      <c r="J183">
        <f>IF('Model output'!J182="","",IF(AND(ISNUMBER('Model output'!J182),'Model output'!J182&lt;=I183),'Model output'!J182,IF(ISNUMBER(SEARCH("0/",'Model output'!J182)),0,1)))</f>
        <v>0</v>
      </c>
      <c r="K183" t="str" cm="1">
        <f t="array" ref="K183">IF(COUNT(FIND({0,1,2,3,4,5,6,7,8,9},'Model output'!K182))&gt;0,'Model output'!K182,"")</f>
        <v/>
      </c>
      <c r="L183" s="8" t="str">
        <f t="shared" si="36"/>
        <v/>
      </c>
      <c r="M183" t="str" cm="1">
        <f t="array" ref="M183">IF(L183="","",IF(ISNUMBER(SEARCH("cm",L183)),MAX(VALUE(SUBSTITUTE(_xlfn.FILTERXML("&lt;t&gt;&lt;s&gt;"&amp;SUBSTITUTE(L183,",","&lt;/s&gt;&lt;s&gt;")&amp;"&lt;/s&gt;&lt;/t&gt;","//s"),"cm",""))),MAX(VALUE(SUBSTITUTE(_xlfn.FILTERXML("&lt;t&gt;&lt;s&gt;"&amp;SUBSTITUTE(L183,",","&lt;/s&gt;&lt;s&gt;")&amp;"&lt;/s&gt;&lt;/t&gt;","//s"),"mm","")))/10))</f>
        <v/>
      </c>
      <c r="N183" t="str">
        <f>IF('Model output'!L182="","",'Model output'!L182)</f>
        <v>Papillary carcinoma</v>
      </c>
      <c r="O183" t="str">
        <f>IF('Model output'!M182="","",'Model output'!M182)</f>
        <v>Follicular variant, solid variant, trabecular</v>
      </c>
      <c r="P183" t="str">
        <f>IF('Model output'!N182="","",'Model output'!N182)</f>
        <v>5.0cm</v>
      </c>
      <c r="Q183" t="str">
        <f t="shared" si="33"/>
        <v>5.0cm</v>
      </c>
      <c r="R183" cm="1">
        <f t="array" ref="R183">IF(Q183="","",IF(ISNUMBER(SEARCH("cm",Q183)),MAX(VALUE(SUBSTITUTE(_xlfn.FILTERXML("&lt;t&gt;&lt;s&gt;"&amp;SUBSTITUTE(Q183,",","&lt;/s&gt;&lt;s&gt;")&amp;"&lt;/s&gt;&lt;/t&gt;","//s"),"cm",""))),IF(ISNUMBER(SEARCH("mm",Q183)), MAX(VALUE(SUBSTITUTE(_xlfn.FILTERXML("&lt;t&gt;&lt;s&gt;"&amp;SUBSTITUTE(Q183,",","&lt;/s&gt;&lt;s&gt;")&amp;"&lt;/s&gt;&lt;/t&gt;","//s"),"mm","")))/10, MAX(VALUE(_xlfn.FILTERXML("&lt;t&gt;&lt;s&gt;"&amp;SUBSTITUTE(Q183,",","&lt;/s&gt;&lt;s&gt;")&amp;"&lt;/s&gt;&lt;/t&gt;","//s"))))))</f>
        <v>5</v>
      </c>
      <c r="S183" t="str">
        <f>IF(OR('Model output'!P182="",ISNUMBER(SEARCH("Not identified", 'Model output'!P182)),ISNUMBER(SEARCH("Absent",'Model output'!P182)),AND(ISNUMBER(SEARCH("No",'Model output'!P182)),NOT(ISNUMBER(SEARCH("diagnostic",'Model output'!P182)))),ISNUMBER(SEARCH("Negative",'Model output'!P182))),"negative","positive")</f>
        <v>positive</v>
      </c>
      <c r="T183">
        <f>IF('Model output'!O182="","",'Model output'!O182)</f>
        <v>2</v>
      </c>
      <c r="U183" t="str">
        <f>IF('Model output'!Q182&lt;&gt;"",'Model output'!Q182,IF('Classification result'!S183="positive",IF(ISNUMBER(SEARCH("single",'Model output'!P182)),1,IF(OR(ISNUMBER(SEARCH("&lt;4",'Model output'!P182)),ISNUMBER(SEARCH("&lt; 4",'Model output'!P182)),ISNUMBER(SEARCH("less than 4",'Model output'!P182))),"&lt;4",IF(OR(ISNUMBER(SEARCH("&gt;4",'Model output'!P182)),ISNUMBER(SEARCH("&gt; 4",'Model output'!P182)),ISNUMBER(SEARCH("4 or more",'Model output'!P182))),"&gt;4",""))),""))</f>
        <v/>
      </c>
      <c r="V183" t="str">
        <f>IF(S183="negative","",IF(OR(ISNUMBER(SEARCH("Focal",'Model output'!P182)),'Classification result'!U183&lt;4,ISNUMBER(SEARCH("Focal",'Classification result'!U183)),ISNUMBER(SEARCH("&lt;4",'Classification result'!U183)),ISNUMBER(SEARCH("&lt; 4",'Classification result'!U183))),"minimal", IF(OR(ISNUMBER(SEARCH("Extensive",'Model output'!P182)),ISNUMBER(SEARCH("Extensive",'Classification result'!U183)),ISNUMBER(SEARCH("&gt;4",'Classification result'!U183)),ISNUMBER(SEARCH("&gt; 4",'Classification result'!U183)),ISNUMBER(SEARCH("4 or more",'Classification result'!U183))),"extensive","")))</f>
        <v/>
      </c>
      <c r="W183" t="str">
        <f>IF(OR('Model output'!R182="",ISNUMBER(SEARCH("Not identified", 'Model output'!R182)),ISNUMBER(SEARCH("Absent",'Model output'!R182)),ISNUMBER(SEARCH("No",'Model output'!R182)),ISNUMBER(SEARCH("Negative",'Model output'!R182)),ISNUMBER(SEARCH("None seen",'Model output'!R182)),ISNUMBER(SEARCH("Free",'Model output'!R182)),ISNUMBER(SEARCH("Cannot be assessed",'Model output'!R182))),"negative","positive")</f>
        <v>positive</v>
      </c>
      <c r="X183" s="15" t="str">
        <f>IF('Model output'!S182="","",'Model output'!S182)</f>
        <v>Not identified</v>
      </c>
      <c r="Y183" t="str">
        <f>IF(OR('Model output'!S182="",ISNUMBER(SEARCH("Absent",'Model output'!S182)),ISNUMBER(SEARCH("Not identified",'Model output'!S182)),AND(ISNUMBER(SEARCH("No",'Model output'!S182)),NOT(ISNUMBER(SEARCH("carcinoma",'Model output'!S182)))),ISNUMBER(SEARCH("no extension",'Model output'!S182)),ISNUMBER(SEARCH("negative",'Model output'!S182))),"negative",IF(Z183="positive","gETE", "positive"))</f>
        <v>negative</v>
      </c>
      <c r="Z183" t="str">
        <f>IF(OR('Model output'!S182="",ISNUMBER(SEARCH("Absent",'Model output'!S182)),ISNUMBER(SEARCH("Not identified",'Model output'!S182)),ISNUMBER(SEARCH("No",'Model output'!S182)),ISNUMBER(SEARCH("Minimal",'Model output'!S182)),ISNUMBER(SEARCH("negative",'Model output'!S182))),"negative",IF(OR(ISNUMBER(SEARCH("extensive",X183)),ISNUMBER(SEARCH("skeletal muscle",X183)),ISNUMBER(SEARCH("larynx",X183)),ISNUMBER(SEARCH("trachea",X183)),ISNUMBER(SEARCH("esophagus",X183)),ISNUMBER(SEARCH("recurrent laryngeal nerve",X183))),"positive","negative"))</f>
        <v>negative</v>
      </c>
      <c r="AA183" t="str">
        <f>IF('Model output'!T182="","",IF('Model output'!T182="Not mentioned", "No", "Yes"))</f>
        <v/>
      </c>
      <c r="AB183" t="str">
        <f>IF(AA183&lt;&gt;"Yes","",IF(OR('Model output'!U182="",ISNUMBER(SEARCH("Not identified",'Model output'!U182))),"",'Model output'!U182))</f>
        <v/>
      </c>
      <c r="AC183" s="9" t="str">
        <f>IF(OR('Model output'!V182="", AND(ISERROR(SEARCH("Positive",'Model output'!V182)), ISNUMBER(SEARCH("Negative",'Model output'!V182))), ISNUMBER(SEARCH("Uninvolved",'Model output'!V182)), ISNUMBER(SEARCH("Free",'Model output'!V182)), ISNUMBER(SEARCH("1 mm",'Model output'!V182)), ISNUMBER(SEARCH("1.0 mm",'Model output'!V182)), ISNUMBER(SEARCH("0.01 cm",'Model output'!V182)), ISNUMBER(SEARCH("0.1 CM",'Model output'!V182)), ISNUMBER(SEARCH("less than 0.2 mm",'Model output'!V182)), ISNUMBER(SEARCH("less than 0.5 mm",'Model output'!V182)), ISNUMBER(SEARCH("very close",'Model output'!V182)), ISNUMBER(SEARCH("not involved",'Model output'!V182)), ISNUMBER(SEARCH("no involvement",'Model output'!V182)), ISNUMBER(SEARCH("abut",'Model output'!V182)), AND(ISNUMBER(SEARCH("No",'Model output'!V182)),NOT(ISNUMBER(SEARCH("noted",'Model output'!V182))),NOT(ISNUMBER(SEARCH("carcinoma",'Model output'!V182))))), "negative", "positive")</f>
        <v>negative</v>
      </c>
      <c r="AE183" s="30" t="str" cm="1">
        <f t="array" aca="1" ref="AE183" ca="1">IF(OR(AC183="positive",Z183="positive",AND(OR(ISNUMBER(SEARCH("Follicular carcinoma",N183)),ISNUMBER(SEARCH("Follicular thyroid carcinoma",N183))),V183="extensive"),AND(AND(ISNUMBER(J183),J183&gt;0),AND(ISNUMBER(M183),M183&gt;3)),OR(H183="positive",AH183=1)),"high",IF(OR(ISNUMBER(SEARCH("lateral",G183,1)),ISNUMBER(SEARCH("positive",Y183,1)),ISNUMBER(SEARCH("tall",O183,1)),ISNUMBER(SEARCH("hobnail",O183,1)),ISNUMBER(SEARCH("cribriform",O183,1)),ISNUMBER(SEARCH("diffuse",O183,1)),ISNUMBER(SEARCH("columnar",O183,1)),ISNUMBER(SEARCH("solid",O183,1)),ISNUMBER(SEARCH("tall",N183,1)),ISNUMBER(SEARCH("hobnail",N183,1)),ISNUMBER(SEARCH("cribriform",N183,1)),ISNUMBER(SEARCH("diffuse",N183,1)),ISNUMBER(SEARCH("columnar",N183,1)),ISNUMBER(SEARCH("solid",N183,1)),AND(ISNUMBER(SEARCH("papillary",N183,1)),S183="positive"),AND(ISNUMBER(J183),J183&gt;=5,M183=""),AND(AND(ISNUMBER(J183),J183&gt;=5),AND(ISNUMBER(M183),M183&gt;=1)),AND(ISNUMBER(SERACH("papillary",N183)),OR(Y183="positive",Z183="positive"), ISNUMBER(SEARCH("BRAF",AB183)))),"intermediate","low"))</f>
        <v>intermediate</v>
      </c>
      <c r="AF183" s="31" t="str">
        <f t="shared" si="34"/>
        <v>3a</v>
      </c>
      <c r="AG183" s="31" t="str">
        <f t="shared" si="35"/>
        <v>0</v>
      </c>
      <c r="AH183" s="31" t="str">
        <f t="shared" si="37"/>
        <v>0</v>
      </c>
      <c r="AI183" s="36" t="str">
        <f t="shared" si="38"/>
        <v>I</v>
      </c>
      <c r="AJ183" s="30" t="s">
        <v>816</v>
      </c>
      <c r="AK183" s="37" t="s">
        <v>932</v>
      </c>
      <c r="AL183" s="37" t="s">
        <v>927</v>
      </c>
      <c r="AM183" s="37" t="s">
        <v>930</v>
      </c>
      <c r="AN183" s="31" t="s">
        <v>79</v>
      </c>
      <c r="AO183" s="30">
        <f t="shared" ca="1" si="44"/>
        <v>1</v>
      </c>
      <c r="AP183" s="37">
        <f t="shared" si="45"/>
        <v>1</v>
      </c>
      <c r="AQ183" s="37">
        <f t="shared" si="46"/>
        <v>1</v>
      </c>
      <c r="AR183" s="37">
        <f t="shared" si="47"/>
        <v>1</v>
      </c>
      <c r="AS183" s="36">
        <f t="shared" si="39"/>
        <v>1</v>
      </c>
    </row>
    <row r="184" spans="1:45">
      <c r="A184" t="str">
        <f>'Model output'!A183</f>
        <v>TCGA-EM-A2P3</v>
      </c>
      <c r="B184" s="43">
        <v>47</v>
      </c>
      <c r="C184" s="1" t="str">
        <f>IF(OR(ISNUMBER(SEARCH("0",'Model output'!D183)), ISNUMBER(SEARCH("1",'Model output'!D183)), ISNUMBER(SEARCH("1a",'Model output'!D183)), ISNUMBER(SEARCH("1b",'Model output'!D183)), ISNUMBER(SEARCH("2",'Model output'!D183)), ISNUMBER(SEARCH("3",'Model output'!D183)), ISNUMBER(SEARCH("4a",'Model output'!D183)), ISNUMBER(SEARCH("4b",'Model output'!D183))), IF(ISNUMBER(SEARCH("pT",'Model output'!D183)),IF(OR(ISNUMBER(SEARCH("a",'Model output'!D183)),ISNUMBER(SEARCH("b",'Model output'!D183))),MID(SUBSTITUTE('Model output'!D183," ",""),SEARCH("pT",'Model output'!D183)+2,2),MID(SUBSTITUTE('Model output'!D183," ",""),SEARCH("pT",'Model output'!D183)+2,1)),IF(ISNUMBER(SEARCH("T",'Model output'!D183)),IF(OR(ISNUMBER(SEARCH("a",'Model output'!D183)),ISNUMBER(SEARCH("b",'Model output'!D183))),MID(SUBSTITUTE('Model output'!D183," ",""),SEARCH("T",'Model output'!D183)+1,2),MID(SUBSTITUTE('Model output'!D183," ",""),SEARCH("T",'Model output'!D183)+1,1)),SUBSTITUTE('Model output'!D183," ",""))),"")</f>
        <v>1b</v>
      </c>
      <c r="D184" s="1" t="str">
        <f>IF(ISNUMBER(SEARCH("lymph node",'Model output'!E183)),"1", IF(AND('Model output'!E183&lt;&gt;"",ISNUMBER('Model output'!E183),'Model output'!E183&gt;0),"1",IF(OR(ISNUMBER(SEARCH("0",'Model output'!E183)), ISNUMBER(SEARCH("1",'Model output'!E183)), ISNUMBER(SEARCH("1a",'Model output'!E183)), ISNUMBER(SEARCH("1b",'Model output'!E183)), ISNUMBER(SEARCH("X",'Model output'!E183))), IF(ISNUMBER(SEARCH("pN",'Model output'!E183)),IF(OR(ISNUMBER(SEARCH("a",'Model output'!E183)),ISNUMBER(SEARCH("b",'Model output'!E183))),MID(SUBSTITUTE('Model output'!E183," ",""),SEARCH("pN",'Model output'!E183)+2,2),MID(SUBSTITUTE('Model output'!E183," ",""),SEARCH("pN",'Model output'!E183)+2,1)),IF(ISNUMBER(SEARCH("N",'Model output'!E183)),IF(OR(ISNUMBER(SEARCH("a",'Model output'!E183)),ISNUMBER(SEARCH("b",'Model output'!E183))),MID(SUBSTITUTE('Model output'!E183," ",""),SEARCH("N",'Model output'!E183)+1,2),MID(SUBSTITUTE('Model output'!E183," ",""),SEARCH("N",'Model output'!E183)+1,1)),SUBSTITUTE('Model output'!E183," ",""))),"")))</f>
        <v>X</v>
      </c>
      <c r="E184" s="1" t="str">
        <f>IF(OR(ISNUMBER(SEARCH("Not applicable",'Model output'!F183)), ISNUMBER(SEARCH("N/A",'Model output'!F183))),"0",IF(OR(ISNUMBER(SEARCH("0",'Model output'!F183)), ISNUMBER(SEARCH("1",'Model output'!F183)), ISNUMBER(SEARCH("X",'Model output'!F183))), IF(ISNUMBER(SEARCH("pM",'Model output'!F183)),MID(SUBSTITUTE('Model output'!F183," ",""),SEARCH("pM",'Model output'!F183)+2,1),IF(ISNUMBER(SEARCH("M",'Model output'!F183)),MID(SUBSTITUTE('Model output'!F183," ",""),SEARCH("M",'Model output'!F183)+1,1),SUBSTITUTE('Model output'!F183," ",""))),""))</f>
        <v/>
      </c>
      <c r="F184" t="str">
        <f t="shared" si="32"/>
        <v>negative</v>
      </c>
      <c r="G184" t="str">
        <f>IF(OR('Model output'!G183="",AND(ISNUMBER('Model output'!J183),'Model output'!J183&lt;1)),"",IF(OR(ISNUMBER(SEARCH("lateral",'Model output'!G183)),ISNUMBER(SEARCH("cervical",'Model output'!G183)),ISNUMBER(SEARCH("jugular",'Model output'!G183)),ISNUMBER(SEARCH("left neck",'Model output'!G183)),ISNUMBER(SEARCH("left anterior neck",'Model output'!G183)),ISNUMBER(SEARCH("left posterior neck",'Model output'!G183)),ISNUMBER(SEARCH("right neck",'Model output'!G183)),ISNUMBER(SEARCH("right anterior neck",'Model output'!G183)),ISNUMBER(SEARCH("right posterior neck",'Model output'!G183)),AND(ISNUMBER(SEARCH("level",'Model output'!G183)),OR(,ISNUMBER(SEARCH("II",'Model output'!G183)),ISNUMBER(SEARCH("two",'Model output'!G183)),ISNUMBER(SEARCH("2",'Model output'!G183)),ISNUMBER(SEARCH("III",'Model output'!G183)),ISNUMBER(SEARCH("three",'Model output'!G183)),ISNUMBER(SEARCH("3",'Model output'!G183)),ISNUMBER(SEARCH("IV",'Model output'!G183)),ISNUMBER(SEARCH("four",'Model output'!G183)),ISNUMBER(SEARCH("4",'Model output'!G183)),AND(ISNUMBER(SEARCH("V ",'Model output'!G183)),NOT(ISNUMBER(SEARCH("VI",'Model output'!G183)))),ISNUMBER(SEARCH("five",'Model output'!G183)),ISNUMBER(SEARCH("5",'Model output'!G183))))), "lateral", "central"))</f>
        <v/>
      </c>
      <c r="H184" t="str">
        <f>IF('Model output'!H183="","negative", IF('Model output'!H183=" ", "negative", IF(ISNUMBER(SEARCH("lymph node",'Model output'!H183)),"negative","positive")))</f>
        <v>negative</v>
      </c>
      <c r="I184">
        <f>IF('Model output'!I183="","",IF(ISNUMBER('Model output'!I183),'Model output'!I183,1))</f>
        <v>0</v>
      </c>
      <c r="J184">
        <f>IF('Model output'!J183="","",IF(AND(ISNUMBER('Model output'!J183),'Model output'!J183&lt;=I184),'Model output'!J183,IF(ISNUMBER(SEARCH("0/",'Model output'!J183)),0,1)))</f>
        <v>0</v>
      </c>
      <c r="K184" t="str" cm="1">
        <f t="array" ref="K184">IF(COUNT(FIND({0,1,2,3,4,5,6,7,8,9},'Model output'!K183))&gt;0,'Model output'!K183,"")</f>
        <v/>
      </c>
      <c r="L184" s="8" t="str">
        <f t="shared" si="36"/>
        <v/>
      </c>
      <c r="M184" t="str" cm="1">
        <f t="array" ref="M184">IF(L184="","",IF(ISNUMBER(SEARCH("cm",L184)),MAX(VALUE(SUBSTITUTE(_xlfn.FILTERXML("&lt;t&gt;&lt;s&gt;"&amp;SUBSTITUTE(L184,",","&lt;/s&gt;&lt;s&gt;")&amp;"&lt;/s&gt;&lt;/t&gt;","//s"),"cm",""))),MAX(VALUE(SUBSTITUTE(_xlfn.FILTERXML("&lt;t&gt;&lt;s&gt;"&amp;SUBSTITUTE(L184,",","&lt;/s&gt;&lt;s&gt;")&amp;"&lt;/s&gt;&lt;/t&gt;","//s"),"mm","")))/10))</f>
        <v/>
      </c>
      <c r="N184" t="str">
        <f>IF('Model output'!L183="","",'Model output'!L183)</f>
        <v>Papillary carcinoma</v>
      </c>
      <c r="O184" t="str">
        <f>IF('Model output'!M183="","",'Model output'!M183)</f>
        <v>classical and follicular variant</v>
      </c>
      <c r="P184" t="str">
        <f>IF('Model output'!N183="","",'Model output'!N183)</f>
        <v>1.4cm</v>
      </c>
      <c r="Q184" t="str">
        <f t="shared" si="33"/>
        <v>1.4cm</v>
      </c>
      <c r="R184" cm="1">
        <f t="array" ref="R184">IF(Q184="","",IF(ISNUMBER(SEARCH("cm",Q184)),MAX(VALUE(SUBSTITUTE(_xlfn.FILTERXML("&lt;t&gt;&lt;s&gt;"&amp;SUBSTITUTE(Q184,",","&lt;/s&gt;&lt;s&gt;")&amp;"&lt;/s&gt;&lt;/t&gt;","//s"),"cm",""))),IF(ISNUMBER(SEARCH("mm",Q184)), MAX(VALUE(SUBSTITUTE(_xlfn.FILTERXML("&lt;t&gt;&lt;s&gt;"&amp;SUBSTITUTE(Q184,",","&lt;/s&gt;&lt;s&gt;")&amp;"&lt;/s&gt;&lt;/t&gt;","//s"),"mm","")))/10, MAX(VALUE(_xlfn.FILTERXML("&lt;t&gt;&lt;s&gt;"&amp;SUBSTITUTE(Q184,",","&lt;/s&gt;&lt;s&gt;")&amp;"&lt;/s&gt;&lt;/t&gt;","//s"))))))</f>
        <v>1.4</v>
      </c>
      <c r="S184" t="str">
        <f>IF(OR('Model output'!P183="",ISNUMBER(SEARCH("Not identified", 'Model output'!P183)),ISNUMBER(SEARCH("Absent",'Model output'!P183)),AND(ISNUMBER(SEARCH("No",'Model output'!P183)),NOT(ISNUMBER(SEARCH("diagnostic",'Model output'!P183)))),ISNUMBER(SEARCH("Negative",'Model output'!P183))),"negative","positive")</f>
        <v>negative</v>
      </c>
      <c r="T184">
        <f>IF('Model output'!O183="","",'Model output'!O183)</f>
        <v>2</v>
      </c>
      <c r="U184" t="str">
        <f>IF('Model output'!Q183&lt;&gt;"",'Model output'!Q183,IF('Classification result'!S184="positive",IF(ISNUMBER(SEARCH("single",'Model output'!P183)),1,IF(OR(ISNUMBER(SEARCH("&lt;4",'Model output'!P183)),ISNUMBER(SEARCH("&lt; 4",'Model output'!P183)),ISNUMBER(SEARCH("less than 4",'Model output'!P183))),"&lt;4",IF(OR(ISNUMBER(SEARCH("&gt;4",'Model output'!P183)),ISNUMBER(SEARCH("&gt; 4",'Model output'!P183)),ISNUMBER(SEARCH("4 or more",'Model output'!P183))),"&gt;4",""))),""))</f>
        <v/>
      </c>
      <c r="V184" t="str">
        <f>IF(S184="negative","",IF(OR(ISNUMBER(SEARCH("Focal",'Model output'!P183)),'Classification result'!U184&lt;4,ISNUMBER(SEARCH("Focal",'Classification result'!U184)),ISNUMBER(SEARCH("&lt;4",'Classification result'!U184)),ISNUMBER(SEARCH("&lt; 4",'Classification result'!U184))),"minimal", IF(OR(ISNUMBER(SEARCH("Extensive",'Model output'!P183)),ISNUMBER(SEARCH("Extensive",'Classification result'!U184)),ISNUMBER(SEARCH("&gt;4",'Classification result'!U184)),ISNUMBER(SEARCH("&gt; 4",'Classification result'!U184)),ISNUMBER(SEARCH("4 or more",'Classification result'!U184))),"extensive","")))</f>
        <v/>
      </c>
      <c r="W184" t="str">
        <f>IF(OR('Model output'!R183="",ISNUMBER(SEARCH("Not identified", 'Model output'!R183)),ISNUMBER(SEARCH("Absent",'Model output'!R183)),ISNUMBER(SEARCH("No",'Model output'!R183)),ISNUMBER(SEARCH("Negative",'Model output'!R183)),ISNUMBER(SEARCH("None seen",'Model output'!R183)),ISNUMBER(SEARCH("Free",'Model output'!R183)),ISNUMBER(SEARCH("Cannot be assessed",'Model output'!R183))),"negative","positive")</f>
        <v>positive</v>
      </c>
      <c r="X184" s="15" t="str">
        <f>IF('Model output'!S183="","",'Model output'!S183)</f>
        <v>Not identified</v>
      </c>
      <c r="Y184" t="str">
        <f>IF(OR('Model output'!S183="",ISNUMBER(SEARCH("Absent",'Model output'!S183)),ISNUMBER(SEARCH("Not identified",'Model output'!S183)),AND(ISNUMBER(SEARCH("No",'Model output'!S183)),NOT(ISNUMBER(SEARCH("carcinoma",'Model output'!S183)))),ISNUMBER(SEARCH("no extension",'Model output'!S183)),ISNUMBER(SEARCH("negative",'Model output'!S183))),"negative",IF(Z184="positive","gETE", "positive"))</f>
        <v>negative</v>
      </c>
      <c r="Z184" t="str">
        <f>IF(OR('Model output'!S183="",ISNUMBER(SEARCH("Absent",'Model output'!S183)),ISNUMBER(SEARCH("Not identified",'Model output'!S183)),ISNUMBER(SEARCH("No",'Model output'!S183)),ISNUMBER(SEARCH("Minimal",'Model output'!S183)),ISNUMBER(SEARCH("negative",'Model output'!S183))),"negative",IF(OR(ISNUMBER(SEARCH("extensive",X184)),ISNUMBER(SEARCH("skeletal muscle",X184)),ISNUMBER(SEARCH("larynx",X184)),ISNUMBER(SEARCH("trachea",X184)),ISNUMBER(SEARCH("esophagus",X184)),ISNUMBER(SEARCH("recurrent laryngeal nerve",X184))),"positive","negative"))</f>
        <v>negative</v>
      </c>
      <c r="AA184" t="str">
        <f>IF('Model output'!T183="","",IF('Model output'!T183="Not mentioned", "No", "Yes"))</f>
        <v/>
      </c>
      <c r="AB184" t="str">
        <f>IF(AA184&lt;&gt;"Yes","",IF(OR('Model output'!U183="",ISNUMBER(SEARCH("Not identified",'Model output'!U183))),"",'Model output'!U183))</f>
        <v/>
      </c>
      <c r="AC184" s="9" t="str">
        <f>IF(OR('Model output'!V183="", AND(ISERROR(SEARCH("Positive",'Model output'!V183)), ISNUMBER(SEARCH("Negative",'Model output'!V183))), ISNUMBER(SEARCH("Uninvolved",'Model output'!V183)), ISNUMBER(SEARCH("Free",'Model output'!V183)), ISNUMBER(SEARCH("1 mm",'Model output'!V183)), ISNUMBER(SEARCH("1.0 mm",'Model output'!V183)), ISNUMBER(SEARCH("0.01 cm",'Model output'!V183)), ISNUMBER(SEARCH("0.1 CM",'Model output'!V183)), ISNUMBER(SEARCH("less than 0.2 mm",'Model output'!V183)), ISNUMBER(SEARCH("less than 0.5 mm",'Model output'!V183)), ISNUMBER(SEARCH("very close",'Model output'!V183)), ISNUMBER(SEARCH("not involved",'Model output'!V183)), ISNUMBER(SEARCH("no involvement",'Model output'!V183)), ISNUMBER(SEARCH("abut",'Model output'!V183)), AND(ISNUMBER(SEARCH("No",'Model output'!V183)),NOT(ISNUMBER(SEARCH("noted",'Model output'!V183))),NOT(ISNUMBER(SEARCH("carcinoma",'Model output'!V183))))), "negative", "positive")</f>
        <v>negative</v>
      </c>
      <c r="AE184" s="30" t="str" cm="1">
        <f t="array" aca="1" ref="AE184" ca="1">IF(OR(AC184="positive",Z184="positive",AND(OR(ISNUMBER(SEARCH("Follicular carcinoma",N184)),ISNUMBER(SEARCH("Follicular thyroid carcinoma",N184))),V184="extensive"),AND(AND(ISNUMBER(J184),J184&gt;0),AND(ISNUMBER(M184),M184&gt;3)),OR(H184="positive",AH184=1)),"high",IF(OR(ISNUMBER(SEARCH("lateral",G184,1)),ISNUMBER(SEARCH("positive",Y184,1)),ISNUMBER(SEARCH("tall",O184,1)),ISNUMBER(SEARCH("hobnail",O184,1)),ISNUMBER(SEARCH("cribriform",O184,1)),ISNUMBER(SEARCH("diffuse",O184,1)),ISNUMBER(SEARCH("columnar",O184,1)),ISNUMBER(SEARCH("solid",O184,1)),ISNUMBER(SEARCH("tall",N184,1)),ISNUMBER(SEARCH("hobnail",N184,1)),ISNUMBER(SEARCH("cribriform",N184,1)),ISNUMBER(SEARCH("diffuse",N184,1)),ISNUMBER(SEARCH("columnar",N184,1)),ISNUMBER(SEARCH("solid",N184,1)),AND(ISNUMBER(SEARCH("papillary",N184,1)),S184="positive"),AND(ISNUMBER(J184),J184&gt;=5,M184=""),AND(AND(ISNUMBER(J184),J184&gt;=5),AND(ISNUMBER(M184),M184&gt;=1)),AND(ISNUMBER(SERACH("papillary",N184)),OR(Y184="positive",Z184="positive"), ISNUMBER(SEARCH("BRAF",AB184)))),"intermediate","low"))</f>
        <v>low</v>
      </c>
      <c r="AF184" s="31" t="str">
        <f t="shared" si="34"/>
        <v>1b</v>
      </c>
      <c r="AG184" s="31" t="str">
        <f t="shared" si="35"/>
        <v>0</v>
      </c>
      <c r="AH184" s="31" t="str">
        <f t="shared" si="37"/>
        <v>0</v>
      </c>
      <c r="AI184" s="36" t="str">
        <f t="shared" si="38"/>
        <v>I</v>
      </c>
      <c r="AJ184" s="30" t="s">
        <v>815</v>
      </c>
      <c r="AK184" s="37" t="s">
        <v>926</v>
      </c>
      <c r="AL184" s="37" t="s">
        <v>930</v>
      </c>
      <c r="AM184" s="37" t="s">
        <v>930</v>
      </c>
      <c r="AN184" s="31" t="s">
        <v>79</v>
      </c>
      <c r="AO184" s="30">
        <f t="shared" ca="1" si="44"/>
        <v>1</v>
      </c>
      <c r="AP184" s="37">
        <f t="shared" si="45"/>
        <v>1</v>
      </c>
      <c r="AQ184" s="37">
        <f t="shared" si="46"/>
        <v>1</v>
      </c>
      <c r="AR184" s="37">
        <f t="shared" si="47"/>
        <v>1</v>
      </c>
      <c r="AS184" s="36">
        <f t="shared" si="39"/>
        <v>1</v>
      </c>
    </row>
    <row r="185" spans="1:45">
      <c r="A185" t="str">
        <f>'Model output'!A184</f>
        <v>TCGA-EM-A3AI</v>
      </c>
      <c r="B185" s="43">
        <v>67</v>
      </c>
      <c r="C185" s="1" t="str">
        <f>IF(OR(ISNUMBER(SEARCH("0",'Model output'!D184)), ISNUMBER(SEARCH("1",'Model output'!D184)), ISNUMBER(SEARCH("1a",'Model output'!D184)), ISNUMBER(SEARCH("1b",'Model output'!D184)), ISNUMBER(SEARCH("2",'Model output'!D184)), ISNUMBER(SEARCH("3",'Model output'!D184)), ISNUMBER(SEARCH("4a",'Model output'!D184)), ISNUMBER(SEARCH("4b",'Model output'!D184))), IF(ISNUMBER(SEARCH("pT",'Model output'!D184)),IF(OR(ISNUMBER(SEARCH("a",'Model output'!D184)),ISNUMBER(SEARCH("b",'Model output'!D184))),MID(SUBSTITUTE('Model output'!D184," ",""),SEARCH("pT",'Model output'!D184)+2,2),MID(SUBSTITUTE('Model output'!D184," ",""),SEARCH("pT",'Model output'!D184)+2,1)),IF(ISNUMBER(SEARCH("T",'Model output'!D184)),IF(OR(ISNUMBER(SEARCH("a",'Model output'!D184)),ISNUMBER(SEARCH("b",'Model output'!D184))),MID(SUBSTITUTE('Model output'!D184," ",""),SEARCH("T",'Model output'!D184)+1,2),MID(SUBSTITUTE('Model output'!D184," ",""),SEARCH("T",'Model output'!D184)+1,1)),SUBSTITUTE('Model output'!D184," ",""))),"")</f>
        <v>2</v>
      </c>
      <c r="D185" s="1" t="str">
        <f>IF(ISNUMBER(SEARCH("lymph node",'Model output'!E184)),"1", IF(AND('Model output'!E184&lt;&gt;"",ISNUMBER('Model output'!E184),'Model output'!E184&gt;0),"1",IF(OR(ISNUMBER(SEARCH("0",'Model output'!E184)), ISNUMBER(SEARCH("1",'Model output'!E184)), ISNUMBER(SEARCH("1a",'Model output'!E184)), ISNUMBER(SEARCH("1b",'Model output'!E184)), ISNUMBER(SEARCH("X",'Model output'!E184))), IF(ISNUMBER(SEARCH("pN",'Model output'!E184)),IF(OR(ISNUMBER(SEARCH("a",'Model output'!E184)),ISNUMBER(SEARCH("b",'Model output'!E184))),MID(SUBSTITUTE('Model output'!E184," ",""),SEARCH("pN",'Model output'!E184)+2,2),MID(SUBSTITUTE('Model output'!E184," ",""),SEARCH("pN",'Model output'!E184)+2,1)),IF(ISNUMBER(SEARCH("N",'Model output'!E184)),IF(OR(ISNUMBER(SEARCH("a",'Model output'!E184)),ISNUMBER(SEARCH("b",'Model output'!E184))),MID(SUBSTITUTE('Model output'!E184," ",""),SEARCH("N",'Model output'!E184)+1,2),MID(SUBSTITUTE('Model output'!E184," ",""),SEARCH("N",'Model output'!E184)+1,1)),SUBSTITUTE('Model output'!E184," ",""))),"")))</f>
        <v>X</v>
      </c>
      <c r="E185" s="1" t="str">
        <f>IF(OR(ISNUMBER(SEARCH("Not applicable",'Model output'!F184)), ISNUMBER(SEARCH("N/A",'Model output'!F184))),"0",IF(OR(ISNUMBER(SEARCH("0",'Model output'!F184)), ISNUMBER(SEARCH("1",'Model output'!F184)), ISNUMBER(SEARCH("X",'Model output'!F184))), IF(ISNUMBER(SEARCH("pM",'Model output'!F184)),MID(SUBSTITUTE('Model output'!F184," ",""),SEARCH("pM",'Model output'!F184)+2,1),IF(ISNUMBER(SEARCH("M",'Model output'!F184)),MID(SUBSTITUTE('Model output'!F184," ",""),SEARCH("M",'Model output'!F184)+1,1),SUBSTITUTE('Model output'!F184," ",""))),""))</f>
        <v/>
      </c>
      <c r="F185" t="str">
        <f t="shared" si="32"/>
        <v>negative</v>
      </c>
      <c r="G185" t="str">
        <f>IF(OR('Model output'!G184="",AND(ISNUMBER('Model output'!J184),'Model output'!J184&lt;1)),"",IF(OR(ISNUMBER(SEARCH("lateral",'Model output'!G184)),ISNUMBER(SEARCH("cervical",'Model output'!G184)),ISNUMBER(SEARCH("jugular",'Model output'!G184)),ISNUMBER(SEARCH("left neck",'Model output'!G184)),ISNUMBER(SEARCH("left anterior neck",'Model output'!G184)),ISNUMBER(SEARCH("left posterior neck",'Model output'!G184)),ISNUMBER(SEARCH("right neck",'Model output'!G184)),ISNUMBER(SEARCH("right anterior neck",'Model output'!G184)),ISNUMBER(SEARCH("right posterior neck",'Model output'!G184)),AND(ISNUMBER(SEARCH("level",'Model output'!G184)),OR(,ISNUMBER(SEARCH("II",'Model output'!G184)),ISNUMBER(SEARCH("two",'Model output'!G184)),ISNUMBER(SEARCH("2",'Model output'!G184)),ISNUMBER(SEARCH("III",'Model output'!G184)),ISNUMBER(SEARCH("three",'Model output'!G184)),ISNUMBER(SEARCH("3",'Model output'!G184)),ISNUMBER(SEARCH("IV",'Model output'!G184)),ISNUMBER(SEARCH("four",'Model output'!G184)),ISNUMBER(SEARCH("4",'Model output'!G184)),AND(ISNUMBER(SEARCH("V ",'Model output'!G184)),NOT(ISNUMBER(SEARCH("VI",'Model output'!G184)))),ISNUMBER(SEARCH("five",'Model output'!G184)),ISNUMBER(SEARCH("5",'Model output'!G184))))), "lateral", "central"))</f>
        <v/>
      </c>
      <c r="H185" t="str">
        <f>IF('Model output'!H184="","negative", IF('Model output'!H184=" ", "negative", IF(ISNUMBER(SEARCH("lymph node",'Model output'!H184)),"negative","positive")))</f>
        <v>negative</v>
      </c>
      <c r="I185">
        <f>IF('Model output'!I184="","",IF(ISNUMBER('Model output'!I184),'Model output'!I184,1))</f>
        <v>0</v>
      </c>
      <c r="J185">
        <f>IF('Model output'!J184="","",IF(AND(ISNUMBER('Model output'!J184),'Model output'!J184&lt;=I185),'Model output'!J184,IF(ISNUMBER(SEARCH("0/",'Model output'!J184)),0,1)))</f>
        <v>0</v>
      </c>
      <c r="K185" t="str" cm="1">
        <f t="array" ref="K185">IF(COUNT(FIND({0,1,2,3,4,5,6,7,8,9},'Model output'!K184))&gt;0,'Model output'!K184,"")</f>
        <v/>
      </c>
      <c r="L185" s="8" t="str">
        <f t="shared" si="36"/>
        <v/>
      </c>
      <c r="M185" t="str" cm="1">
        <f t="array" ref="M185">IF(L185="","",IF(ISNUMBER(SEARCH("cm",L185)),MAX(VALUE(SUBSTITUTE(_xlfn.FILTERXML("&lt;t&gt;&lt;s&gt;"&amp;SUBSTITUTE(L185,",","&lt;/s&gt;&lt;s&gt;")&amp;"&lt;/s&gt;&lt;/t&gt;","//s"),"cm",""))),MAX(VALUE(SUBSTITUTE(_xlfn.FILTERXML("&lt;t&gt;&lt;s&gt;"&amp;SUBSTITUTE(L185,",","&lt;/s&gt;&lt;s&gt;")&amp;"&lt;/s&gt;&lt;/t&gt;","//s"),"mm","")))/10))</f>
        <v/>
      </c>
      <c r="N185" t="str">
        <f>IF('Model output'!L184="","",'Model output'!L184)</f>
        <v>Papillary carcinoma</v>
      </c>
      <c r="O185" t="str">
        <f>IF('Model output'!M184="","",'Model output'!M184)</f>
        <v>follicular variant</v>
      </c>
      <c r="P185" t="str">
        <f>IF('Model output'!N184="","",'Model output'!N184)</f>
        <v>2.3cm</v>
      </c>
      <c r="Q185" t="str">
        <f t="shared" si="33"/>
        <v>2.3cm</v>
      </c>
      <c r="R185" cm="1">
        <f t="array" ref="R185">IF(Q185="","",IF(ISNUMBER(SEARCH("cm",Q185)),MAX(VALUE(SUBSTITUTE(_xlfn.FILTERXML("&lt;t&gt;&lt;s&gt;"&amp;SUBSTITUTE(Q185,",","&lt;/s&gt;&lt;s&gt;")&amp;"&lt;/s&gt;&lt;/t&gt;","//s"),"cm",""))),IF(ISNUMBER(SEARCH("mm",Q185)), MAX(VALUE(SUBSTITUTE(_xlfn.FILTERXML("&lt;t&gt;&lt;s&gt;"&amp;SUBSTITUTE(Q185,",","&lt;/s&gt;&lt;s&gt;")&amp;"&lt;/s&gt;&lt;/t&gt;","//s"),"mm","")))/10, MAX(VALUE(_xlfn.FILTERXML("&lt;t&gt;&lt;s&gt;"&amp;SUBSTITUTE(Q185,",","&lt;/s&gt;&lt;s&gt;")&amp;"&lt;/s&gt;&lt;/t&gt;","//s"))))))</f>
        <v>2.2999999999999998</v>
      </c>
      <c r="S185" t="str">
        <f>IF(OR('Model output'!P184="",ISNUMBER(SEARCH("Not identified", 'Model output'!P184)),ISNUMBER(SEARCH("Absent",'Model output'!P184)),AND(ISNUMBER(SEARCH("No",'Model output'!P184)),NOT(ISNUMBER(SEARCH("diagnostic",'Model output'!P184)))),ISNUMBER(SEARCH("Negative",'Model output'!P184))),"negative","positive")</f>
        <v>negative</v>
      </c>
      <c r="T185">
        <f>IF('Model output'!O184="","",'Model output'!O184)</f>
        <v>2</v>
      </c>
      <c r="U185" t="str">
        <f>IF('Model output'!Q184&lt;&gt;"",'Model output'!Q184,IF('Classification result'!S185="positive",IF(ISNUMBER(SEARCH("single",'Model output'!P184)),1,IF(OR(ISNUMBER(SEARCH("&lt;4",'Model output'!P184)),ISNUMBER(SEARCH("&lt; 4",'Model output'!P184)),ISNUMBER(SEARCH("less than 4",'Model output'!P184))),"&lt;4",IF(OR(ISNUMBER(SEARCH("&gt;4",'Model output'!P184)),ISNUMBER(SEARCH("&gt; 4",'Model output'!P184)),ISNUMBER(SEARCH("4 or more",'Model output'!P184))),"&gt;4",""))),""))</f>
        <v/>
      </c>
      <c r="V185" t="str">
        <f>IF(S185="negative","",IF(OR(ISNUMBER(SEARCH("Focal",'Model output'!P184)),'Classification result'!U185&lt;4,ISNUMBER(SEARCH("Focal",'Classification result'!U185)),ISNUMBER(SEARCH("&lt;4",'Classification result'!U185)),ISNUMBER(SEARCH("&lt; 4",'Classification result'!U185))),"minimal", IF(OR(ISNUMBER(SEARCH("Extensive",'Model output'!P184)),ISNUMBER(SEARCH("Extensive",'Classification result'!U185)),ISNUMBER(SEARCH("&gt;4",'Classification result'!U185)),ISNUMBER(SEARCH("&gt; 4",'Classification result'!U185)),ISNUMBER(SEARCH("4 or more",'Classification result'!U185))),"extensive","")))</f>
        <v/>
      </c>
      <c r="W185" t="str">
        <f>IF(OR('Model output'!R184="",ISNUMBER(SEARCH("Not identified", 'Model output'!R184)),ISNUMBER(SEARCH("Absent",'Model output'!R184)),ISNUMBER(SEARCH("No",'Model output'!R184)),ISNUMBER(SEARCH("Negative",'Model output'!R184)),ISNUMBER(SEARCH("None seen",'Model output'!R184)),ISNUMBER(SEARCH("Free",'Model output'!R184)),ISNUMBER(SEARCH("Cannot be assessed",'Model output'!R184))),"negative","positive")</f>
        <v>negative</v>
      </c>
      <c r="X185" s="15" t="str">
        <f>IF('Model output'!S184="","",'Model output'!S184)</f>
        <v>Not identified</v>
      </c>
      <c r="Y185" t="str">
        <f>IF(OR('Model output'!S184="",ISNUMBER(SEARCH("Absent",'Model output'!S184)),ISNUMBER(SEARCH("Not identified",'Model output'!S184)),AND(ISNUMBER(SEARCH("No",'Model output'!S184)),NOT(ISNUMBER(SEARCH("carcinoma",'Model output'!S184)))),ISNUMBER(SEARCH("no extension",'Model output'!S184)),ISNUMBER(SEARCH("negative",'Model output'!S184))),"negative",IF(Z185="positive","gETE", "positive"))</f>
        <v>negative</v>
      </c>
      <c r="Z185" t="str">
        <f>IF(OR('Model output'!S184="",ISNUMBER(SEARCH("Absent",'Model output'!S184)),ISNUMBER(SEARCH("Not identified",'Model output'!S184)),ISNUMBER(SEARCH("No",'Model output'!S184)),ISNUMBER(SEARCH("Minimal",'Model output'!S184)),ISNUMBER(SEARCH("negative",'Model output'!S184))),"negative",IF(OR(ISNUMBER(SEARCH("extensive",X185)),ISNUMBER(SEARCH("skeletal muscle",X185)),ISNUMBER(SEARCH("larynx",X185)),ISNUMBER(SEARCH("trachea",X185)),ISNUMBER(SEARCH("esophagus",X185)),ISNUMBER(SEARCH("recurrent laryngeal nerve",X185))),"positive","negative"))</f>
        <v>negative</v>
      </c>
      <c r="AA185" t="str">
        <f>IF('Model output'!T184="","",IF('Model output'!T184="Not mentioned", "No", "Yes"))</f>
        <v/>
      </c>
      <c r="AB185" t="str">
        <f>IF(AA185&lt;&gt;"Yes","",IF(OR('Model output'!U184="",ISNUMBER(SEARCH("Not identified",'Model output'!U184))),"",'Model output'!U184))</f>
        <v/>
      </c>
      <c r="AC185" s="9" t="str">
        <f>IF(OR('Model output'!V184="", AND(ISERROR(SEARCH("Positive",'Model output'!V184)), ISNUMBER(SEARCH("Negative",'Model output'!V184))), ISNUMBER(SEARCH("Uninvolved",'Model output'!V184)), ISNUMBER(SEARCH("Free",'Model output'!V184)), ISNUMBER(SEARCH("1 mm",'Model output'!V184)), ISNUMBER(SEARCH("1.0 mm",'Model output'!V184)), ISNUMBER(SEARCH("0.01 cm",'Model output'!V184)), ISNUMBER(SEARCH("0.1 CM",'Model output'!V184)), ISNUMBER(SEARCH("less than 0.2 mm",'Model output'!V184)), ISNUMBER(SEARCH("less than 0.5 mm",'Model output'!V184)), ISNUMBER(SEARCH("very close",'Model output'!V184)), ISNUMBER(SEARCH("not involved",'Model output'!V184)), ISNUMBER(SEARCH("no involvement",'Model output'!V184)), ISNUMBER(SEARCH("abut",'Model output'!V184)), AND(ISNUMBER(SEARCH("No",'Model output'!V184)),NOT(ISNUMBER(SEARCH("noted",'Model output'!V184))),NOT(ISNUMBER(SEARCH("carcinoma",'Model output'!V184))))), "negative", "positive")</f>
        <v>negative</v>
      </c>
      <c r="AE185" s="30" t="str" cm="1">
        <f t="array" aca="1" ref="AE185" ca="1">IF(OR(AC185="positive",Z185="positive",AND(OR(ISNUMBER(SEARCH("Follicular carcinoma",N185)),ISNUMBER(SEARCH("Follicular thyroid carcinoma",N185))),V185="extensive"),AND(AND(ISNUMBER(J185),J185&gt;0),AND(ISNUMBER(M185),M185&gt;3)),OR(H185="positive",AH185=1)),"high",IF(OR(ISNUMBER(SEARCH("lateral",G185,1)),ISNUMBER(SEARCH("positive",Y185,1)),ISNUMBER(SEARCH("tall",O185,1)),ISNUMBER(SEARCH("hobnail",O185,1)),ISNUMBER(SEARCH("cribriform",O185,1)),ISNUMBER(SEARCH("diffuse",O185,1)),ISNUMBER(SEARCH("columnar",O185,1)),ISNUMBER(SEARCH("solid",O185,1)),ISNUMBER(SEARCH("tall",N185,1)),ISNUMBER(SEARCH("hobnail",N185,1)),ISNUMBER(SEARCH("cribriform",N185,1)),ISNUMBER(SEARCH("diffuse",N185,1)),ISNUMBER(SEARCH("columnar",N185,1)),ISNUMBER(SEARCH("solid",N185,1)),AND(ISNUMBER(SEARCH("papillary",N185,1)),S185="positive"),AND(ISNUMBER(J185),J185&gt;=5,M185=""),AND(AND(ISNUMBER(J185),J185&gt;=5),AND(ISNUMBER(M185),M185&gt;=1)),AND(ISNUMBER(SERACH("papillary",N185)),OR(Y185="positive",Z185="positive"), ISNUMBER(SEARCH("BRAF",AB185)))),"intermediate","low"))</f>
        <v>low</v>
      </c>
      <c r="AF185" s="31" t="str">
        <f t="shared" si="34"/>
        <v>2</v>
      </c>
      <c r="AG185" s="31" t="str">
        <f t="shared" si="35"/>
        <v>0</v>
      </c>
      <c r="AH185" s="31" t="str">
        <f t="shared" si="37"/>
        <v>0</v>
      </c>
      <c r="AI185" s="36" t="str">
        <f t="shared" si="38"/>
        <v>I</v>
      </c>
      <c r="AJ185" s="30" t="s">
        <v>815</v>
      </c>
      <c r="AK185" s="37" t="s">
        <v>929</v>
      </c>
      <c r="AL185" s="37" t="s">
        <v>930</v>
      </c>
      <c r="AM185" s="37" t="s">
        <v>930</v>
      </c>
      <c r="AN185" s="31" t="s">
        <v>79</v>
      </c>
      <c r="AO185" s="30">
        <f t="shared" ca="1" si="44"/>
        <v>1</v>
      </c>
      <c r="AP185" s="37">
        <f t="shared" si="45"/>
        <v>1</v>
      </c>
      <c r="AQ185" s="37">
        <f t="shared" si="46"/>
        <v>1</v>
      </c>
      <c r="AR185" s="37">
        <f t="shared" si="47"/>
        <v>1</v>
      </c>
      <c r="AS185" s="36">
        <f t="shared" si="39"/>
        <v>1</v>
      </c>
    </row>
    <row r="186" spans="1:45">
      <c r="A186" t="str">
        <f>'Model output'!A185</f>
        <v>TCGA-EM-A3AJ</v>
      </c>
      <c r="B186" s="43">
        <v>39</v>
      </c>
      <c r="C186" s="1" t="str">
        <f>IF(OR(ISNUMBER(SEARCH("0",'Model output'!D185)), ISNUMBER(SEARCH("1",'Model output'!D185)), ISNUMBER(SEARCH("1a",'Model output'!D185)), ISNUMBER(SEARCH("1b",'Model output'!D185)), ISNUMBER(SEARCH("2",'Model output'!D185)), ISNUMBER(SEARCH("3",'Model output'!D185)), ISNUMBER(SEARCH("4a",'Model output'!D185)), ISNUMBER(SEARCH("4b",'Model output'!D185))), IF(ISNUMBER(SEARCH("pT",'Model output'!D185)),IF(OR(ISNUMBER(SEARCH("a",'Model output'!D185)),ISNUMBER(SEARCH("b",'Model output'!D185))),MID(SUBSTITUTE('Model output'!D185," ",""),SEARCH("pT",'Model output'!D185)+2,2),MID(SUBSTITUTE('Model output'!D185," ",""),SEARCH("pT",'Model output'!D185)+2,1)),IF(ISNUMBER(SEARCH("T",'Model output'!D185)),IF(OR(ISNUMBER(SEARCH("a",'Model output'!D185)),ISNUMBER(SEARCH("b",'Model output'!D185))),MID(SUBSTITUTE('Model output'!D185," ",""),SEARCH("T",'Model output'!D185)+1,2),MID(SUBSTITUTE('Model output'!D185," ",""),SEARCH("T",'Model output'!D185)+1,1)),SUBSTITUTE('Model output'!D185," ",""))),"")</f>
        <v>3</v>
      </c>
      <c r="D186" s="1" t="str">
        <f>IF(ISNUMBER(SEARCH("lymph node",'Model output'!E185)),"1", IF(AND('Model output'!E185&lt;&gt;"",ISNUMBER('Model output'!E185),'Model output'!E185&gt;0),"1",IF(OR(ISNUMBER(SEARCH("0",'Model output'!E185)), ISNUMBER(SEARCH("1",'Model output'!E185)), ISNUMBER(SEARCH("1a",'Model output'!E185)), ISNUMBER(SEARCH("1b",'Model output'!E185)), ISNUMBER(SEARCH("X",'Model output'!E185))), IF(ISNUMBER(SEARCH("pN",'Model output'!E185)),IF(OR(ISNUMBER(SEARCH("a",'Model output'!E185)),ISNUMBER(SEARCH("b",'Model output'!E185))),MID(SUBSTITUTE('Model output'!E185," ",""),SEARCH("pN",'Model output'!E185)+2,2),MID(SUBSTITUTE('Model output'!E185," ",""),SEARCH("pN",'Model output'!E185)+2,1)),IF(ISNUMBER(SEARCH("N",'Model output'!E185)),IF(OR(ISNUMBER(SEARCH("a",'Model output'!E185)),ISNUMBER(SEARCH("b",'Model output'!E185))),MID(SUBSTITUTE('Model output'!E185," ",""),SEARCH("N",'Model output'!E185)+1,2),MID(SUBSTITUTE('Model output'!E185," ",""),SEARCH("N",'Model output'!E185)+1,1)),SUBSTITUTE('Model output'!E185," ",""))),"")))</f>
        <v>1a</v>
      </c>
      <c r="E186" s="1" t="str">
        <f>IF(OR(ISNUMBER(SEARCH("Not applicable",'Model output'!F185)), ISNUMBER(SEARCH("N/A",'Model output'!F185))),"0",IF(OR(ISNUMBER(SEARCH("0",'Model output'!F185)), ISNUMBER(SEARCH("1",'Model output'!F185)), ISNUMBER(SEARCH("X",'Model output'!F185))), IF(ISNUMBER(SEARCH("pM",'Model output'!F185)),MID(SUBSTITUTE('Model output'!F185," ",""),SEARCH("pM",'Model output'!F185)+2,1),IF(ISNUMBER(SEARCH("M",'Model output'!F185)),MID(SUBSTITUTE('Model output'!F185," ",""),SEARCH("M",'Model output'!F185)+1,1),SUBSTITUTE('Model output'!F185," ",""))),""))</f>
        <v/>
      </c>
      <c r="F186" t="str">
        <f t="shared" si="32"/>
        <v>positive</v>
      </c>
      <c r="G186" t="str">
        <f>IF(OR('Model output'!G185="",AND(ISNUMBER('Model output'!J185),'Model output'!J185&lt;1)),"",IF(OR(ISNUMBER(SEARCH("lateral",'Model output'!G185)),ISNUMBER(SEARCH("cervical",'Model output'!G185)),ISNUMBER(SEARCH("jugular",'Model output'!G185)),ISNUMBER(SEARCH("left neck",'Model output'!G185)),ISNUMBER(SEARCH("left anterior neck",'Model output'!G185)),ISNUMBER(SEARCH("left posterior neck",'Model output'!G185)),ISNUMBER(SEARCH("right neck",'Model output'!G185)),ISNUMBER(SEARCH("right anterior neck",'Model output'!G185)),ISNUMBER(SEARCH("right posterior neck",'Model output'!G185)),AND(ISNUMBER(SEARCH("level",'Model output'!G185)),OR(,ISNUMBER(SEARCH("II",'Model output'!G185)),ISNUMBER(SEARCH("two",'Model output'!G185)),ISNUMBER(SEARCH("2",'Model output'!G185)),ISNUMBER(SEARCH("III",'Model output'!G185)),ISNUMBER(SEARCH("three",'Model output'!G185)),ISNUMBER(SEARCH("3",'Model output'!G185)),ISNUMBER(SEARCH("IV",'Model output'!G185)),ISNUMBER(SEARCH("four",'Model output'!G185)),ISNUMBER(SEARCH("4",'Model output'!G185)),AND(ISNUMBER(SEARCH("V ",'Model output'!G185)),NOT(ISNUMBER(SEARCH("VI",'Model output'!G185)))),ISNUMBER(SEARCH("five",'Model output'!G185)),ISNUMBER(SEARCH("5",'Model output'!G185))))), "lateral", "central"))</f>
        <v>central</v>
      </c>
      <c r="H186" t="str">
        <f>IF('Model output'!H185="","negative", IF('Model output'!H185=" ", "negative", IF(ISNUMBER(SEARCH("lymph node",'Model output'!H185)),"negative","positive")))</f>
        <v>negative</v>
      </c>
      <c r="I186">
        <f>IF('Model output'!I185="","",IF(ISNUMBER('Model output'!I185),'Model output'!I185,1))</f>
        <v>24</v>
      </c>
      <c r="J186">
        <f>IF('Model output'!J185="","",IF(AND(ISNUMBER('Model output'!J185),'Model output'!J185&lt;=I186),'Model output'!J185,IF(ISNUMBER(SEARCH("0/",'Model output'!J185)),0,1)))</f>
        <v>4</v>
      </c>
      <c r="K186" t="str" cm="1">
        <f t="array" ref="K186">IF(COUNT(FIND({0,1,2,3,4,5,6,7,8,9},'Model output'!K185))&gt;0,'Model output'!K185,"")</f>
        <v/>
      </c>
      <c r="L186" s="8" t="str">
        <f t="shared" si="36"/>
        <v/>
      </c>
      <c r="M186" t="str" cm="1">
        <f t="array" ref="M186">IF(L186="","",IF(ISNUMBER(SEARCH("cm",L186)),MAX(VALUE(SUBSTITUTE(_xlfn.FILTERXML("&lt;t&gt;&lt;s&gt;"&amp;SUBSTITUTE(L186,",","&lt;/s&gt;&lt;s&gt;")&amp;"&lt;/s&gt;&lt;/t&gt;","//s"),"cm",""))),MAX(VALUE(SUBSTITUTE(_xlfn.FILTERXML("&lt;t&gt;&lt;s&gt;"&amp;SUBSTITUTE(L186,",","&lt;/s&gt;&lt;s&gt;")&amp;"&lt;/s&gt;&lt;/t&gt;","//s"),"mm","")))/10))</f>
        <v/>
      </c>
      <c r="N186" t="str">
        <f>IF('Model output'!L185="","",'Model output'!L185)</f>
        <v>Papillary carcinoma</v>
      </c>
      <c r="O186" t="str">
        <f>IF('Model output'!M185="","",'Model output'!M185)</f>
        <v>follicular variant</v>
      </c>
      <c r="P186" t="str">
        <f>IF('Model output'!N185="","",'Model output'!N185)</f>
        <v>4.1cm</v>
      </c>
      <c r="Q186" t="str">
        <f t="shared" si="33"/>
        <v>4.1cm</v>
      </c>
      <c r="R186" cm="1">
        <f t="array" ref="R186">IF(Q186="","",IF(ISNUMBER(SEARCH("cm",Q186)),MAX(VALUE(SUBSTITUTE(_xlfn.FILTERXML("&lt;t&gt;&lt;s&gt;"&amp;SUBSTITUTE(Q186,",","&lt;/s&gt;&lt;s&gt;")&amp;"&lt;/s&gt;&lt;/t&gt;","//s"),"cm",""))),IF(ISNUMBER(SEARCH("mm",Q186)), MAX(VALUE(SUBSTITUTE(_xlfn.FILTERXML("&lt;t&gt;&lt;s&gt;"&amp;SUBSTITUTE(Q186,",","&lt;/s&gt;&lt;s&gt;")&amp;"&lt;/s&gt;&lt;/t&gt;","//s"),"mm","")))/10, MAX(VALUE(_xlfn.FILTERXML("&lt;t&gt;&lt;s&gt;"&amp;SUBSTITUTE(Q186,",","&lt;/s&gt;&lt;s&gt;")&amp;"&lt;/s&gt;&lt;/t&gt;","//s"))))))</f>
        <v>4.0999999999999996</v>
      </c>
      <c r="S186" t="str">
        <f>IF(OR('Model output'!P185="",ISNUMBER(SEARCH("Not identified", 'Model output'!P185)),ISNUMBER(SEARCH("Absent",'Model output'!P185)),AND(ISNUMBER(SEARCH("No",'Model output'!P185)),NOT(ISNUMBER(SEARCH("diagnostic",'Model output'!P185)))),ISNUMBER(SEARCH("Negative",'Model output'!P185))),"negative","positive")</f>
        <v>negative</v>
      </c>
      <c r="T186">
        <f>IF('Model output'!O185="","",'Model output'!O185)</f>
        <v>2</v>
      </c>
      <c r="U186" t="str">
        <f>IF('Model output'!Q185&lt;&gt;"",'Model output'!Q185,IF('Classification result'!S186="positive",IF(ISNUMBER(SEARCH("single",'Model output'!P185)),1,IF(OR(ISNUMBER(SEARCH("&lt;4",'Model output'!P185)),ISNUMBER(SEARCH("&lt; 4",'Model output'!P185)),ISNUMBER(SEARCH("less than 4",'Model output'!P185))),"&lt;4",IF(OR(ISNUMBER(SEARCH("&gt;4",'Model output'!P185)),ISNUMBER(SEARCH("&gt; 4",'Model output'!P185)),ISNUMBER(SEARCH("4 or more",'Model output'!P185))),"&gt;4",""))),""))</f>
        <v/>
      </c>
      <c r="V186" t="str">
        <f>IF(S186="negative","",IF(OR(ISNUMBER(SEARCH("Focal",'Model output'!P185)),'Classification result'!U186&lt;4,ISNUMBER(SEARCH("Focal",'Classification result'!U186)),ISNUMBER(SEARCH("&lt;4",'Classification result'!U186)),ISNUMBER(SEARCH("&lt; 4",'Classification result'!U186))),"minimal", IF(OR(ISNUMBER(SEARCH("Extensive",'Model output'!P185)),ISNUMBER(SEARCH("Extensive",'Classification result'!U186)),ISNUMBER(SEARCH("&gt;4",'Classification result'!U186)),ISNUMBER(SEARCH("&gt; 4",'Classification result'!U186)),ISNUMBER(SEARCH("4 or more",'Classification result'!U186))),"extensive","")))</f>
        <v/>
      </c>
      <c r="W186" t="str">
        <f>IF(OR('Model output'!R185="",ISNUMBER(SEARCH("Not identified", 'Model output'!R185)),ISNUMBER(SEARCH("Absent",'Model output'!R185)),ISNUMBER(SEARCH("No",'Model output'!R185)),ISNUMBER(SEARCH("Negative",'Model output'!R185)),ISNUMBER(SEARCH("None seen",'Model output'!R185)),ISNUMBER(SEARCH("Free",'Model output'!R185)),ISNUMBER(SEARCH("Cannot be assessed",'Model output'!R185))),"negative","positive")</f>
        <v>positive</v>
      </c>
      <c r="X186" s="15" t="str">
        <f>IF('Model output'!S185="","",'Model output'!S185)</f>
        <v>Cannot be assessed</v>
      </c>
      <c r="Y186" t="str">
        <f>IF(OR('Model output'!S185="",ISNUMBER(SEARCH("Absent",'Model output'!S185)),ISNUMBER(SEARCH("Not identified",'Model output'!S185)),AND(ISNUMBER(SEARCH("No",'Model output'!S185)),NOT(ISNUMBER(SEARCH("carcinoma",'Model output'!S185)))),ISNUMBER(SEARCH("no extension",'Model output'!S185)),ISNUMBER(SEARCH("negative",'Model output'!S185))),"negative",IF(Z186="positive","gETE", "positive"))</f>
        <v>negative</v>
      </c>
      <c r="Z186" t="str">
        <f>IF(OR('Model output'!S185="",ISNUMBER(SEARCH("Absent",'Model output'!S185)),ISNUMBER(SEARCH("Not identified",'Model output'!S185)),ISNUMBER(SEARCH("No",'Model output'!S185)),ISNUMBER(SEARCH("Minimal",'Model output'!S185)),ISNUMBER(SEARCH("negative",'Model output'!S185))),"negative",IF(OR(ISNUMBER(SEARCH("extensive",X186)),ISNUMBER(SEARCH("skeletal muscle",X186)),ISNUMBER(SEARCH("larynx",X186)),ISNUMBER(SEARCH("trachea",X186)),ISNUMBER(SEARCH("esophagus",X186)),ISNUMBER(SEARCH("recurrent laryngeal nerve",X186))),"positive","negative"))</f>
        <v>negative</v>
      </c>
      <c r="AA186" t="str">
        <f>IF('Model output'!T185="","",IF('Model output'!T185="Not mentioned", "No", "Yes"))</f>
        <v/>
      </c>
      <c r="AB186" t="str">
        <f>IF(AA186&lt;&gt;"Yes","",IF(OR('Model output'!U185="",ISNUMBER(SEARCH("Not identified",'Model output'!U185))),"",'Model output'!U185))</f>
        <v/>
      </c>
      <c r="AC186" s="9" t="str">
        <f>IF(OR('Model output'!V185="", AND(ISERROR(SEARCH("Positive",'Model output'!V185)), ISNUMBER(SEARCH("Negative",'Model output'!V185))), ISNUMBER(SEARCH("Uninvolved",'Model output'!V185)), ISNUMBER(SEARCH("Free",'Model output'!V185)), ISNUMBER(SEARCH("1 mm",'Model output'!V185)), ISNUMBER(SEARCH("1.0 mm",'Model output'!V185)), ISNUMBER(SEARCH("0.01 cm",'Model output'!V185)), ISNUMBER(SEARCH("0.1 CM",'Model output'!V185)), ISNUMBER(SEARCH("less than 0.2 mm",'Model output'!V185)), ISNUMBER(SEARCH("less than 0.5 mm",'Model output'!V185)), ISNUMBER(SEARCH("very close",'Model output'!V185)), ISNUMBER(SEARCH("not involved",'Model output'!V185)), ISNUMBER(SEARCH("no involvement",'Model output'!V185)), ISNUMBER(SEARCH("abut",'Model output'!V185)), AND(ISNUMBER(SEARCH("No",'Model output'!V185)),NOT(ISNUMBER(SEARCH("noted",'Model output'!V185))),NOT(ISNUMBER(SEARCH("carcinoma",'Model output'!V185))))), "negative", "positive")</f>
        <v>positive</v>
      </c>
      <c r="AE186" s="30" t="str" cm="1">
        <f t="array" ref="AE186">IF(OR(AC186="positive",Z186="positive",AND(OR(ISNUMBER(SEARCH("Follicular carcinoma",N186)),ISNUMBER(SEARCH("Follicular thyroid carcinoma",N186))),V186="extensive"),AND(AND(ISNUMBER(J186),J186&gt;0),AND(ISNUMBER(M186),M186&gt;3)),OR(H186="positive",AH186=1)),"high",IF(OR(ISNUMBER(SEARCH("lateral",G186,1)),ISNUMBER(SEARCH("positive",Y186,1)),ISNUMBER(SEARCH("tall",O186,1)),ISNUMBER(SEARCH("hobnail",O186,1)),ISNUMBER(SEARCH("cribriform",O186,1)),ISNUMBER(SEARCH("diffuse",O186,1)),ISNUMBER(SEARCH("columnar",O186,1)),ISNUMBER(SEARCH("solid",O186,1)),ISNUMBER(SEARCH("tall",N186,1)),ISNUMBER(SEARCH("hobnail",N186,1)),ISNUMBER(SEARCH("cribriform",N186,1)),ISNUMBER(SEARCH("diffuse",N186,1)),ISNUMBER(SEARCH("columnar",N186,1)),ISNUMBER(SEARCH("solid",N186,1)),AND(ISNUMBER(SEARCH("papillary",N186,1)),S186="positive"),AND(ISNUMBER(J186),J186&gt;=5,M186=""),AND(AND(ISNUMBER(J186),J186&gt;=5),AND(ISNUMBER(M186),M186&gt;=1)),AND(ISNUMBER(SERACH("papillary",N186)),OR(Y186="positive",Z186="positive"), ISNUMBER(SEARCH("BRAF",AB186)))),"intermediate","low"))</f>
        <v>high</v>
      </c>
      <c r="AF186" s="31" t="str">
        <f t="shared" si="34"/>
        <v>3a</v>
      </c>
      <c r="AG186" s="31" t="str">
        <f t="shared" si="35"/>
        <v>1a</v>
      </c>
      <c r="AH186" s="31" t="str">
        <f t="shared" si="37"/>
        <v>0</v>
      </c>
      <c r="AI186" s="36" t="str">
        <f t="shared" si="38"/>
        <v>I</v>
      </c>
      <c r="AJ186" s="30" t="s">
        <v>814</v>
      </c>
      <c r="AK186" s="37" t="s">
        <v>932</v>
      </c>
      <c r="AL186" s="37" t="s">
        <v>931</v>
      </c>
      <c r="AM186" s="37" t="s">
        <v>930</v>
      </c>
      <c r="AN186" s="31" t="s">
        <v>79</v>
      </c>
      <c r="AO186" s="30">
        <f t="shared" si="44"/>
        <v>1</v>
      </c>
      <c r="AP186" s="37">
        <f t="shared" si="45"/>
        <v>1</v>
      </c>
      <c r="AQ186" s="37">
        <f t="shared" si="46"/>
        <v>1</v>
      </c>
      <c r="AR186" s="37">
        <f t="shared" si="47"/>
        <v>1</v>
      </c>
      <c r="AS186" s="36">
        <f t="shared" si="39"/>
        <v>1</v>
      </c>
    </row>
    <row r="187" spans="1:45">
      <c r="A187" t="str">
        <f>'Model output'!A186</f>
        <v>TCGA-EM-A3AK</v>
      </c>
      <c r="B187" s="43">
        <v>62</v>
      </c>
      <c r="C187" s="1" t="str">
        <f>IF(OR(ISNUMBER(SEARCH("0",'Model output'!D186)), ISNUMBER(SEARCH("1",'Model output'!D186)), ISNUMBER(SEARCH("1a",'Model output'!D186)), ISNUMBER(SEARCH("1b",'Model output'!D186)), ISNUMBER(SEARCH("2",'Model output'!D186)), ISNUMBER(SEARCH("3",'Model output'!D186)), ISNUMBER(SEARCH("4a",'Model output'!D186)), ISNUMBER(SEARCH("4b",'Model output'!D186))), IF(ISNUMBER(SEARCH("pT",'Model output'!D186)),IF(OR(ISNUMBER(SEARCH("a",'Model output'!D186)),ISNUMBER(SEARCH("b",'Model output'!D186))),MID(SUBSTITUTE('Model output'!D186," ",""),SEARCH("pT",'Model output'!D186)+2,2),MID(SUBSTITUTE('Model output'!D186," ",""),SEARCH("pT",'Model output'!D186)+2,1)),IF(ISNUMBER(SEARCH("T",'Model output'!D186)),IF(OR(ISNUMBER(SEARCH("a",'Model output'!D186)),ISNUMBER(SEARCH("b",'Model output'!D186))),MID(SUBSTITUTE('Model output'!D186," ",""),SEARCH("T",'Model output'!D186)+1,2),MID(SUBSTITUTE('Model output'!D186," ",""),SEARCH("T",'Model output'!D186)+1,1)),SUBSTITUTE('Model output'!D186," ",""))),"")</f>
        <v>1b</v>
      </c>
      <c r="D187" s="1" t="str">
        <f>IF(ISNUMBER(SEARCH("lymph node",'Model output'!E186)),"1", IF(AND('Model output'!E186&lt;&gt;"",ISNUMBER('Model output'!E186),'Model output'!E186&gt;0),"1",IF(OR(ISNUMBER(SEARCH("0",'Model output'!E186)), ISNUMBER(SEARCH("1",'Model output'!E186)), ISNUMBER(SEARCH("1a",'Model output'!E186)), ISNUMBER(SEARCH("1b",'Model output'!E186)), ISNUMBER(SEARCH("X",'Model output'!E186))), IF(ISNUMBER(SEARCH("pN",'Model output'!E186)),IF(OR(ISNUMBER(SEARCH("a",'Model output'!E186)),ISNUMBER(SEARCH("b",'Model output'!E186))),MID(SUBSTITUTE('Model output'!E186," ",""),SEARCH("pN",'Model output'!E186)+2,2),MID(SUBSTITUTE('Model output'!E186," ",""),SEARCH("pN",'Model output'!E186)+2,1)),IF(ISNUMBER(SEARCH("N",'Model output'!E186)),IF(OR(ISNUMBER(SEARCH("a",'Model output'!E186)),ISNUMBER(SEARCH("b",'Model output'!E186))),MID(SUBSTITUTE('Model output'!E186," ",""),SEARCH("N",'Model output'!E186)+1,2),MID(SUBSTITUTE('Model output'!E186," ",""),SEARCH("N",'Model output'!E186)+1,1)),SUBSTITUTE('Model output'!E186," ",""))),"")))</f>
        <v>0</v>
      </c>
      <c r="E187" s="1" t="str">
        <f>IF(OR(ISNUMBER(SEARCH("Not applicable",'Model output'!F186)), ISNUMBER(SEARCH("N/A",'Model output'!F186))),"0",IF(OR(ISNUMBER(SEARCH("0",'Model output'!F186)), ISNUMBER(SEARCH("1",'Model output'!F186)), ISNUMBER(SEARCH("X",'Model output'!F186))), IF(ISNUMBER(SEARCH("pM",'Model output'!F186)),MID(SUBSTITUTE('Model output'!F186," ",""),SEARCH("pM",'Model output'!F186)+2,1),IF(ISNUMBER(SEARCH("M",'Model output'!F186)),MID(SUBSTITUTE('Model output'!F186," ",""),SEARCH("M",'Model output'!F186)+1,1),SUBSTITUTE('Model output'!F186," ",""))),""))</f>
        <v/>
      </c>
      <c r="F187" t="str">
        <f t="shared" si="32"/>
        <v>negative</v>
      </c>
      <c r="G187" t="str">
        <f>IF(OR('Model output'!G186="",AND(ISNUMBER('Model output'!J186),'Model output'!J186&lt;1)),"",IF(OR(ISNUMBER(SEARCH("lateral",'Model output'!G186)),ISNUMBER(SEARCH("cervical",'Model output'!G186)),ISNUMBER(SEARCH("jugular",'Model output'!G186)),ISNUMBER(SEARCH("left neck",'Model output'!G186)),ISNUMBER(SEARCH("left anterior neck",'Model output'!G186)),ISNUMBER(SEARCH("left posterior neck",'Model output'!G186)),ISNUMBER(SEARCH("right neck",'Model output'!G186)),ISNUMBER(SEARCH("right anterior neck",'Model output'!G186)),ISNUMBER(SEARCH("right posterior neck",'Model output'!G186)),AND(ISNUMBER(SEARCH("level",'Model output'!G186)),OR(,ISNUMBER(SEARCH("II",'Model output'!G186)),ISNUMBER(SEARCH("two",'Model output'!G186)),ISNUMBER(SEARCH("2",'Model output'!G186)),ISNUMBER(SEARCH("III",'Model output'!G186)),ISNUMBER(SEARCH("three",'Model output'!G186)),ISNUMBER(SEARCH("3",'Model output'!G186)),ISNUMBER(SEARCH("IV",'Model output'!G186)),ISNUMBER(SEARCH("four",'Model output'!G186)),ISNUMBER(SEARCH("4",'Model output'!G186)),AND(ISNUMBER(SEARCH("V ",'Model output'!G186)),NOT(ISNUMBER(SEARCH("VI",'Model output'!G186)))),ISNUMBER(SEARCH("five",'Model output'!G186)),ISNUMBER(SEARCH("5",'Model output'!G186))))), "lateral", "central"))</f>
        <v/>
      </c>
      <c r="H187" t="str">
        <f>IF('Model output'!H186="","negative", IF('Model output'!H186=" ", "negative", IF(ISNUMBER(SEARCH("lymph node",'Model output'!H186)),"negative","positive")))</f>
        <v>negative</v>
      </c>
      <c r="I187">
        <f>IF('Model output'!I186="","",IF(ISNUMBER('Model output'!I186),'Model output'!I186,1))</f>
        <v>2</v>
      </c>
      <c r="J187">
        <f>IF('Model output'!J186="","",IF(AND(ISNUMBER('Model output'!J186),'Model output'!J186&lt;=I187),'Model output'!J186,IF(ISNUMBER(SEARCH("0/",'Model output'!J186)),0,1)))</f>
        <v>0</v>
      </c>
      <c r="K187" t="str" cm="1">
        <f t="array" ref="K187">IF(COUNT(FIND({0,1,2,3,4,5,6,7,8,9},'Model output'!K186))&gt;0,'Model output'!K186,"")</f>
        <v/>
      </c>
      <c r="L187" s="8" t="str">
        <f t="shared" si="36"/>
        <v/>
      </c>
      <c r="M187" t="str" cm="1">
        <f t="array" ref="M187">IF(L187="","",IF(ISNUMBER(SEARCH("cm",L187)),MAX(VALUE(SUBSTITUTE(_xlfn.FILTERXML("&lt;t&gt;&lt;s&gt;"&amp;SUBSTITUTE(L187,",","&lt;/s&gt;&lt;s&gt;")&amp;"&lt;/s&gt;&lt;/t&gt;","//s"),"cm",""))),MAX(VALUE(SUBSTITUTE(_xlfn.FILTERXML("&lt;t&gt;&lt;s&gt;"&amp;SUBSTITUTE(L187,",","&lt;/s&gt;&lt;s&gt;")&amp;"&lt;/s&gt;&lt;/t&gt;","//s"),"mm","")))/10))</f>
        <v/>
      </c>
      <c r="N187" t="str">
        <f>IF('Model output'!L186="","",'Model output'!L186)</f>
        <v>Papillary carcinoma</v>
      </c>
      <c r="O187" t="str">
        <f>IF('Model output'!M186="","",'Model output'!M186)</f>
        <v>classical (usual)</v>
      </c>
      <c r="P187" t="str">
        <f>IF('Model output'!N186="","",'Model output'!N186)</f>
        <v>2.0cm</v>
      </c>
      <c r="Q187" t="str">
        <f t="shared" si="33"/>
        <v>2.0cm</v>
      </c>
      <c r="R187" cm="1">
        <f t="array" ref="R187">IF(Q187="","",IF(ISNUMBER(SEARCH("cm",Q187)),MAX(VALUE(SUBSTITUTE(_xlfn.FILTERXML("&lt;t&gt;&lt;s&gt;"&amp;SUBSTITUTE(Q187,",","&lt;/s&gt;&lt;s&gt;")&amp;"&lt;/s&gt;&lt;/t&gt;","//s"),"cm",""))),IF(ISNUMBER(SEARCH("mm",Q187)), MAX(VALUE(SUBSTITUTE(_xlfn.FILTERXML("&lt;t&gt;&lt;s&gt;"&amp;SUBSTITUTE(Q187,",","&lt;/s&gt;&lt;s&gt;")&amp;"&lt;/s&gt;&lt;/t&gt;","//s"),"mm","")))/10, MAX(VALUE(_xlfn.FILTERXML("&lt;t&gt;&lt;s&gt;"&amp;SUBSTITUTE(Q187,",","&lt;/s&gt;&lt;s&gt;")&amp;"&lt;/s&gt;&lt;/t&gt;","//s"))))))</f>
        <v>2</v>
      </c>
      <c r="S187" t="str">
        <f>IF(OR('Model output'!P186="",ISNUMBER(SEARCH("Not identified", 'Model output'!P186)),ISNUMBER(SEARCH("Absent",'Model output'!P186)),AND(ISNUMBER(SEARCH("No",'Model output'!P186)),NOT(ISNUMBER(SEARCH("diagnostic",'Model output'!P186)))),ISNUMBER(SEARCH("Negative",'Model output'!P186))),"negative","positive")</f>
        <v>negative</v>
      </c>
      <c r="T187">
        <f>IF('Model output'!O186="","",'Model output'!O186)</f>
        <v>2</v>
      </c>
      <c r="U187" t="str">
        <f>IF('Model output'!Q186&lt;&gt;"",'Model output'!Q186,IF('Classification result'!S187="positive",IF(ISNUMBER(SEARCH("single",'Model output'!P186)),1,IF(OR(ISNUMBER(SEARCH("&lt;4",'Model output'!P186)),ISNUMBER(SEARCH("&lt; 4",'Model output'!P186)),ISNUMBER(SEARCH("less than 4",'Model output'!P186))),"&lt;4",IF(OR(ISNUMBER(SEARCH("&gt;4",'Model output'!P186)),ISNUMBER(SEARCH("&gt; 4",'Model output'!P186)),ISNUMBER(SEARCH("4 or more",'Model output'!P186))),"&gt;4",""))),""))</f>
        <v/>
      </c>
      <c r="V187" t="str">
        <f>IF(S187="negative","",IF(OR(ISNUMBER(SEARCH("Focal",'Model output'!P186)),'Classification result'!U187&lt;4,ISNUMBER(SEARCH("Focal",'Classification result'!U187)),ISNUMBER(SEARCH("&lt;4",'Classification result'!U187)),ISNUMBER(SEARCH("&lt; 4",'Classification result'!U187))),"minimal", IF(OR(ISNUMBER(SEARCH("Extensive",'Model output'!P186)),ISNUMBER(SEARCH("Extensive",'Classification result'!U187)),ISNUMBER(SEARCH("&gt;4",'Classification result'!U187)),ISNUMBER(SEARCH("&gt; 4",'Classification result'!U187)),ISNUMBER(SEARCH("4 or more",'Classification result'!U187))),"extensive","")))</f>
        <v/>
      </c>
      <c r="W187" t="str">
        <f>IF(OR('Model output'!R186="",ISNUMBER(SEARCH("Not identified", 'Model output'!R186)),ISNUMBER(SEARCH("Absent",'Model output'!R186)),ISNUMBER(SEARCH("No",'Model output'!R186)),ISNUMBER(SEARCH("Negative",'Model output'!R186)),ISNUMBER(SEARCH("None seen",'Model output'!R186)),ISNUMBER(SEARCH("Free",'Model output'!R186)),ISNUMBER(SEARCH("Cannot be assessed",'Model output'!R186))),"negative","positive")</f>
        <v>positive</v>
      </c>
      <c r="X187" s="15" t="str">
        <f>IF('Model output'!S186="","",'Model output'!S186)</f>
        <v>Not identified</v>
      </c>
      <c r="Y187" t="str">
        <f>IF(OR('Model output'!S186="",ISNUMBER(SEARCH("Absent",'Model output'!S186)),ISNUMBER(SEARCH("Not identified",'Model output'!S186)),AND(ISNUMBER(SEARCH("No",'Model output'!S186)),NOT(ISNUMBER(SEARCH("carcinoma",'Model output'!S186)))),ISNUMBER(SEARCH("no extension",'Model output'!S186)),ISNUMBER(SEARCH("negative",'Model output'!S186))),"negative",IF(Z187="positive","gETE", "positive"))</f>
        <v>negative</v>
      </c>
      <c r="Z187" t="str">
        <f>IF(OR('Model output'!S186="",ISNUMBER(SEARCH("Absent",'Model output'!S186)),ISNUMBER(SEARCH("Not identified",'Model output'!S186)),ISNUMBER(SEARCH("No",'Model output'!S186)),ISNUMBER(SEARCH("Minimal",'Model output'!S186)),ISNUMBER(SEARCH("negative",'Model output'!S186))),"negative",IF(OR(ISNUMBER(SEARCH("extensive",X187)),ISNUMBER(SEARCH("skeletal muscle",X187)),ISNUMBER(SEARCH("larynx",X187)),ISNUMBER(SEARCH("trachea",X187)),ISNUMBER(SEARCH("esophagus",X187)),ISNUMBER(SEARCH("recurrent laryngeal nerve",X187))),"positive","negative"))</f>
        <v>negative</v>
      </c>
      <c r="AA187" t="str">
        <f>IF('Model output'!T186="","",IF('Model output'!T186="Not mentioned", "No", "Yes"))</f>
        <v/>
      </c>
      <c r="AB187" t="str">
        <f>IF(AA187&lt;&gt;"Yes","",IF(OR('Model output'!U186="",ISNUMBER(SEARCH("Not identified",'Model output'!U186))),"",'Model output'!U186))</f>
        <v/>
      </c>
      <c r="AC187" s="9" t="str">
        <f>IF(OR('Model output'!V186="", AND(ISERROR(SEARCH("Positive",'Model output'!V186)), ISNUMBER(SEARCH("Negative",'Model output'!V186))), ISNUMBER(SEARCH("Uninvolved",'Model output'!V186)), ISNUMBER(SEARCH("Free",'Model output'!V186)), ISNUMBER(SEARCH("1 mm",'Model output'!V186)), ISNUMBER(SEARCH("1.0 mm",'Model output'!V186)), ISNUMBER(SEARCH("0.01 cm",'Model output'!V186)), ISNUMBER(SEARCH("0.1 CM",'Model output'!V186)), ISNUMBER(SEARCH("less than 0.2 mm",'Model output'!V186)), ISNUMBER(SEARCH("less than 0.5 mm",'Model output'!V186)), ISNUMBER(SEARCH("very close",'Model output'!V186)), ISNUMBER(SEARCH("not involved",'Model output'!V186)), ISNUMBER(SEARCH("no involvement",'Model output'!V186)), ISNUMBER(SEARCH("abut",'Model output'!V186)), AND(ISNUMBER(SEARCH("No",'Model output'!V186)),NOT(ISNUMBER(SEARCH("noted",'Model output'!V186))),NOT(ISNUMBER(SEARCH("carcinoma",'Model output'!V186))))), "negative", "positive")</f>
        <v>negative</v>
      </c>
      <c r="AE187" s="30" t="str" cm="1">
        <f t="array" aca="1" ref="AE187" ca="1">IF(OR(AC187="positive",Z187="positive",AND(OR(ISNUMBER(SEARCH("Follicular carcinoma",N187)),ISNUMBER(SEARCH("Follicular thyroid carcinoma",N187))),V187="extensive"),AND(AND(ISNUMBER(J187),J187&gt;0),AND(ISNUMBER(M187),M187&gt;3)),OR(H187="positive",AH187=1)),"high",IF(OR(ISNUMBER(SEARCH("lateral",G187,1)),ISNUMBER(SEARCH("positive",Y187,1)),ISNUMBER(SEARCH("tall",O187,1)),ISNUMBER(SEARCH("hobnail",O187,1)),ISNUMBER(SEARCH("cribriform",O187,1)),ISNUMBER(SEARCH("diffuse",O187,1)),ISNUMBER(SEARCH("columnar",O187,1)),ISNUMBER(SEARCH("solid",O187,1)),ISNUMBER(SEARCH("tall",N187,1)),ISNUMBER(SEARCH("hobnail",N187,1)),ISNUMBER(SEARCH("cribriform",N187,1)),ISNUMBER(SEARCH("diffuse",N187,1)),ISNUMBER(SEARCH("columnar",N187,1)),ISNUMBER(SEARCH("solid",N187,1)),AND(ISNUMBER(SEARCH("papillary",N187,1)),S187="positive"),AND(ISNUMBER(J187),J187&gt;=5,M187=""),AND(AND(ISNUMBER(J187),J187&gt;=5),AND(ISNUMBER(M187),M187&gt;=1)),AND(ISNUMBER(SERACH("papillary",N187)),OR(Y187="positive",Z187="positive"), ISNUMBER(SEARCH("BRAF",AB187)))),"intermediate","low"))</f>
        <v>low</v>
      </c>
      <c r="AF187" s="31" t="str">
        <f t="shared" si="34"/>
        <v>1b</v>
      </c>
      <c r="AG187" s="31" t="str">
        <f t="shared" si="35"/>
        <v>0</v>
      </c>
      <c r="AH187" s="31" t="str">
        <f t="shared" si="37"/>
        <v>0</v>
      </c>
      <c r="AI187" s="36" t="str">
        <f t="shared" si="38"/>
        <v>I</v>
      </c>
      <c r="AJ187" s="30" t="s">
        <v>816</v>
      </c>
      <c r="AK187" s="37" t="s">
        <v>926</v>
      </c>
      <c r="AL187" s="37" t="s">
        <v>927</v>
      </c>
      <c r="AM187" s="37" t="s">
        <v>930</v>
      </c>
      <c r="AN187" s="31" t="s">
        <v>79</v>
      </c>
      <c r="AO187" s="30">
        <f t="shared" ca="1" si="44"/>
        <v>0</v>
      </c>
      <c r="AP187" s="37">
        <f t="shared" si="45"/>
        <v>1</v>
      </c>
      <c r="AQ187" s="37">
        <f t="shared" si="46"/>
        <v>1</v>
      </c>
      <c r="AR187" s="37">
        <f t="shared" si="47"/>
        <v>1</v>
      </c>
      <c r="AS187" s="36">
        <f t="shared" si="39"/>
        <v>1</v>
      </c>
    </row>
    <row r="188" spans="1:45">
      <c r="A188" t="str">
        <f>'Model output'!A187</f>
        <v>TCGA-EM-A3AL</v>
      </c>
      <c r="B188" s="43">
        <v>45</v>
      </c>
      <c r="C188" s="1" t="str">
        <f>IF(OR(ISNUMBER(SEARCH("0",'Model output'!D187)), ISNUMBER(SEARCH("1",'Model output'!D187)), ISNUMBER(SEARCH("1a",'Model output'!D187)), ISNUMBER(SEARCH("1b",'Model output'!D187)), ISNUMBER(SEARCH("2",'Model output'!D187)), ISNUMBER(SEARCH("3",'Model output'!D187)), ISNUMBER(SEARCH("4a",'Model output'!D187)), ISNUMBER(SEARCH("4b",'Model output'!D187))), IF(ISNUMBER(SEARCH("pT",'Model output'!D187)),IF(OR(ISNUMBER(SEARCH("a",'Model output'!D187)),ISNUMBER(SEARCH("b",'Model output'!D187))),MID(SUBSTITUTE('Model output'!D187," ",""),SEARCH("pT",'Model output'!D187)+2,2),MID(SUBSTITUTE('Model output'!D187," ",""),SEARCH("pT",'Model output'!D187)+2,1)),IF(ISNUMBER(SEARCH("T",'Model output'!D187)),IF(OR(ISNUMBER(SEARCH("a",'Model output'!D187)),ISNUMBER(SEARCH("b",'Model output'!D187))),MID(SUBSTITUTE('Model output'!D187," ",""),SEARCH("T",'Model output'!D187)+1,2),MID(SUBSTITUTE('Model output'!D187," ",""),SEARCH("T",'Model output'!D187)+1,1)),SUBSTITUTE('Model output'!D187," ",""))),"")</f>
        <v>1b</v>
      </c>
      <c r="D188" s="1" t="str">
        <f>IF(ISNUMBER(SEARCH("lymph node",'Model output'!E187)),"1", IF(AND('Model output'!E187&lt;&gt;"",ISNUMBER('Model output'!E187),'Model output'!E187&gt;0),"1",IF(OR(ISNUMBER(SEARCH("0",'Model output'!E187)), ISNUMBER(SEARCH("1",'Model output'!E187)), ISNUMBER(SEARCH("1a",'Model output'!E187)), ISNUMBER(SEARCH("1b",'Model output'!E187)), ISNUMBER(SEARCH("X",'Model output'!E187))), IF(ISNUMBER(SEARCH("pN",'Model output'!E187)),IF(OR(ISNUMBER(SEARCH("a",'Model output'!E187)),ISNUMBER(SEARCH("b",'Model output'!E187))),MID(SUBSTITUTE('Model output'!E187," ",""),SEARCH("pN",'Model output'!E187)+2,2),MID(SUBSTITUTE('Model output'!E187," ",""),SEARCH("pN",'Model output'!E187)+2,1)),IF(ISNUMBER(SEARCH("N",'Model output'!E187)),IF(OR(ISNUMBER(SEARCH("a",'Model output'!E187)),ISNUMBER(SEARCH("b",'Model output'!E187))),MID(SUBSTITUTE('Model output'!E187," ",""),SEARCH("N",'Model output'!E187)+1,2),MID(SUBSTITUTE('Model output'!E187," ",""),SEARCH("N",'Model output'!E187)+1,1)),SUBSTITUTE('Model output'!E187," ",""))),"")))</f>
        <v>0</v>
      </c>
      <c r="E188" s="1" t="str">
        <f>IF(OR(ISNUMBER(SEARCH("Not applicable",'Model output'!F187)), ISNUMBER(SEARCH("N/A",'Model output'!F187))),"0",IF(OR(ISNUMBER(SEARCH("0",'Model output'!F187)), ISNUMBER(SEARCH("1",'Model output'!F187)), ISNUMBER(SEARCH("X",'Model output'!F187))), IF(ISNUMBER(SEARCH("pM",'Model output'!F187)),MID(SUBSTITUTE('Model output'!F187," ",""),SEARCH("pM",'Model output'!F187)+2,1),IF(ISNUMBER(SEARCH("M",'Model output'!F187)),MID(SUBSTITUTE('Model output'!F187," ",""),SEARCH("M",'Model output'!F187)+1,1),SUBSTITUTE('Model output'!F187," ",""))),""))</f>
        <v/>
      </c>
      <c r="F188" t="str">
        <f t="shared" si="32"/>
        <v>negative</v>
      </c>
      <c r="G188" t="str">
        <f>IF(OR('Model output'!G187="",AND(ISNUMBER('Model output'!J187),'Model output'!J187&lt;1)),"",IF(OR(ISNUMBER(SEARCH("lateral",'Model output'!G187)),ISNUMBER(SEARCH("cervical",'Model output'!G187)),ISNUMBER(SEARCH("jugular",'Model output'!G187)),ISNUMBER(SEARCH("left neck",'Model output'!G187)),ISNUMBER(SEARCH("left anterior neck",'Model output'!G187)),ISNUMBER(SEARCH("left posterior neck",'Model output'!G187)),ISNUMBER(SEARCH("right neck",'Model output'!G187)),ISNUMBER(SEARCH("right anterior neck",'Model output'!G187)),ISNUMBER(SEARCH("right posterior neck",'Model output'!G187)),AND(ISNUMBER(SEARCH("level",'Model output'!G187)),OR(,ISNUMBER(SEARCH("II",'Model output'!G187)),ISNUMBER(SEARCH("two",'Model output'!G187)),ISNUMBER(SEARCH("2",'Model output'!G187)),ISNUMBER(SEARCH("III",'Model output'!G187)),ISNUMBER(SEARCH("three",'Model output'!G187)),ISNUMBER(SEARCH("3",'Model output'!G187)),ISNUMBER(SEARCH("IV",'Model output'!G187)),ISNUMBER(SEARCH("four",'Model output'!G187)),ISNUMBER(SEARCH("4",'Model output'!G187)),AND(ISNUMBER(SEARCH("V ",'Model output'!G187)),NOT(ISNUMBER(SEARCH("VI",'Model output'!G187)))),ISNUMBER(SEARCH("five",'Model output'!G187)),ISNUMBER(SEARCH("5",'Model output'!G187))))), "lateral", "central"))</f>
        <v/>
      </c>
      <c r="H188" t="str">
        <f>IF('Model output'!H187="","negative", IF('Model output'!H187=" ", "negative", IF(ISNUMBER(SEARCH("lymph node",'Model output'!H187)),"negative","positive")))</f>
        <v>negative</v>
      </c>
      <c r="I188">
        <f>IF('Model output'!I187="","",IF(ISNUMBER('Model output'!I187),'Model output'!I187,1))</f>
        <v>14</v>
      </c>
      <c r="J188">
        <f>IF('Model output'!J187="","",IF(AND(ISNUMBER('Model output'!J187),'Model output'!J187&lt;=I188),'Model output'!J187,IF(ISNUMBER(SEARCH("0/",'Model output'!J187)),0,1)))</f>
        <v>0</v>
      </c>
      <c r="K188" t="str" cm="1">
        <f t="array" ref="K188">IF(COUNT(FIND({0,1,2,3,4,5,6,7,8,9},'Model output'!K187))&gt;0,'Model output'!K187,"")</f>
        <v/>
      </c>
      <c r="L188" s="8" t="str">
        <f t="shared" si="36"/>
        <v/>
      </c>
      <c r="M188" t="str" cm="1">
        <f t="array" ref="M188">IF(L188="","",IF(ISNUMBER(SEARCH("cm",L188)),MAX(VALUE(SUBSTITUTE(_xlfn.FILTERXML("&lt;t&gt;&lt;s&gt;"&amp;SUBSTITUTE(L188,",","&lt;/s&gt;&lt;s&gt;")&amp;"&lt;/s&gt;&lt;/t&gt;","//s"),"cm",""))),MAX(VALUE(SUBSTITUTE(_xlfn.FILTERXML("&lt;t&gt;&lt;s&gt;"&amp;SUBSTITUTE(L188,",","&lt;/s&gt;&lt;s&gt;")&amp;"&lt;/s&gt;&lt;/t&gt;","//s"),"mm","")))/10))</f>
        <v/>
      </c>
      <c r="N188" t="str">
        <f>IF('Model output'!L187="","",'Model output'!L187)</f>
        <v>Papillary carcinoma</v>
      </c>
      <c r="O188" t="str">
        <f>IF('Model output'!M187="","",'Model output'!M187)</f>
        <v>follicular variant</v>
      </c>
      <c r="P188" t="str">
        <f>IF('Model output'!N187="","",'Model output'!N187)</f>
        <v>1.9cm</v>
      </c>
      <c r="Q188" t="str">
        <f t="shared" si="33"/>
        <v>1.9cm</v>
      </c>
      <c r="R188" cm="1">
        <f t="array" ref="R188">IF(Q188="","",IF(ISNUMBER(SEARCH("cm",Q188)),MAX(VALUE(SUBSTITUTE(_xlfn.FILTERXML("&lt;t&gt;&lt;s&gt;"&amp;SUBSTITUTE(Q188,",","&lt;/s&gt;&lt;s&gt;")&amp;"&lt;/s&gt;&lt;/t&gt;","//s"),"cm",""))),IF(ISNUMBER(SEARCH("mm",Q188)), MAX(VALUE(SUBSTITUTE(_xlfn.FILTERXML("&lt;t&gt;&lt;s&gt;"&amp;SUBSTITUTE(Q188,",","&lt;/s&gt;&lt;s&gt;")&amp;"&lt;/s&gt;&lt;/t&gt;","//s"),"mm","")))/10, MAX(VALUE(_xlfn.FILTERXML("&lt;t&gt;&lt;s&gt;"&amp;SUBSTITUTE(Q188,",","&lt;/s&gt;&lt;s&gt;")&amp;"&lt;/s&gt;&lt;/t&gt;","//s"))))))</f>
        <v>1.9</v>
      </c>
      <c r="S188" t="str">
        <f>IF(OR('Model output'!P187="",ISNUMBER(SEARCH("Not identified", 'Model output'!P187)),ISNUMBER(SEARCH("Absent",'Model output'!P187)),AND(ISNUMBER(SEARCH("No",'Model output'!P187)),NOT(ISNUMBER(SEARCH("diagnostic",'Model output'!P187)))),ISNUMBER(SEARCH("Negative",'Model output'!P187))),"negative","positive")</f>
        <v>negative</v>
      </c>
      <c r="T188">
        <f>IF('Model output'!O187="","",'Model output'!O187)</f>
        <v>2</v>
      </c>
      <c r="U188" t="str">
        <f>IF('Model output'!Q187&lt;&gt;"",'Model output'!Q187,IF('Classification result'!S188="positive",IF(ISNUMBER(SEARCH("single",'Model output'!P187)),1,IF(OR(ISNUMBER(SEARCH("&lt;4",'Model output'!P187)),ISNUMBER(SEARCH("&lt; 4",'Model output'!P187)),ISNUMBER(SEARCH("less than 4",'Model output'!P187))),"&lt;4",IF(OR(ISNUMBER(SEARCH("&gt;4",'Model output'!P187)),ISNUMBER(SEARCH("&gt; 4",'Model output'!P187)),ISNUMBER(SEARCH("4 or more",'Model output'!P187))),"&gt;4",""))),""))</f>
        <v/>
      </c>
      <c r="V188" t="str">
        <f>IF(S188="negative","",IF(OR(ISNUMBER(SEARCH("Focal",'Model output'!P187)),'Classification result'!U188&lt;4,ISNUMBER(SEARCH("Focal",'Classification result'!U188)),ISNUMBER(SEARCH("&lt;4",'Classification result'!U188)),ISNUMBER(SEARCH("&lt; 4",'Classification result'!U188))),"minimal", IF(OR(ISNUMBER(SEARCH("Extensive",'Model output'!P187)),ISNUMBER(SEARCH("Extensive",'Classification result'!U188)),ISNUMBER(SEARCH("&gt;4",'Classification result'!U188)),ISNUMBER(SEARCH("&gt; 4",'Classification result'!U188)),ISNUMBER(SEARCH("4 or more",'Classification result'!U188))),"extensive","")))</f>
        <v/>
      </c>
      <c r="W188" t="str">
        <f>IF(OR('Model output'!R187="",ISNUMBER(SEARCH("Not identified", 'Model output'!R187)),ISNUMBER(SEARCH("Absent",'Model output'!R187)),ISNUMBER(SEARCH("No",'Model output'!R187)),ISNUMBER(SEARCH("Negative",'Model output'!R187)),ISNUMBER(SEARCH("None seen",'Model output'!R187)),ISNUMBER(SEARCH("Free",'Model output'!R187)),ISNUMBER(SEARCH("Cannot be assessed",'Model output'!R187))),"negative","positive")</f>
        <v>positive</v>
      </c>
      <c r="X188" s="15" t="str">
        <f>IF('Model output'!S187="","",'Model output'!S187)</f>
        <v>Not identified</v>
      </c>
      <c r="Y188" t="str">
        <f>IF(OR('Model output'!S187="",ISNUMBER(SEARCH("Absent",'Model output'!S187)),ISNUMBER(SEARCH("Not identified",'Model output'!S187)),AND(ISNUMBER(SEARCH("No",'Model output'!S187)),NOT(ISNUMBER(SEARCH("carcinoma",'Model output'!S187)))),ISNUMBER(SEARCH("no extension",'Model output'!S187)),ISNUMBER(SEARCH("negative",'Model output'!S187))),"negative",IF(Z188="positive","gETE", "positive"))</f>
        <v>negative</v>
      </c>
      <c r="Z188" t="str">
        <f>IF(OR('Model output'!S187="",ISNUMBER(SEARCH("Absent",'Model output'!S187)),ISNUMBER(SEARCH("Not identified",'Model output'!S187)),ISNUMBER(SEARCH("No",'Model output'!S187)),ISNUMBER(SEARCH("Minimal",'Model output'!S187)),ISNUMBER(SEARCH("negative",'Model output'!S187))),"negative",IF(OR(ISNUMBER(SEARCH("extensive",X188)),ISNUMBER(SEARCH("skeletal muscle",X188)),ISNUMBER(SEARCH("larynx",X188)),ISNUMBER(SEARCH("trachea",X188)),ISNUMBER(SEARCH("esophagus",X188)),ISNUMBER(SEARCH("recurrent laryngeal nerve",X188))),"positive","negative"))</f>
        <v>negative</v>
      </c>
      <c r="AA188" t="str">
        <f>IF('Model output'!T187="","",IF('Model output'!T187="Not mentioned", "No", "Yes"))</f>
        <v/>
      </c>
      <c r="AB188" t="str">
        <f>IF(AA188&lt;&gt;"Yes","",IF(OR('Model output'!U187="",ISNUMBER(SEARCH("Not identified",'Model output'!U187))),"",'Model output'!U187))</f>
        <v/>
      </c>
      <c r="AC188" s="9" t="str">
        <f>IF(OR('Model output'!V187="", AND(ISERROR(SEARCH("Positive",'Model output'!V187)), ISNUMBER(SEARCH("Negative",'Model output'!V187))), ISNUMBER(SEARCH("Uninvolved",'Model output'!V187)), ISNUMBER(SEARCH("Free",'Model output'!V187)), ISNUMBER(SEARCH("1 mm",'Model output'!V187)), ISNUMBER(SEARCH("1.0 mm",'Model output'!V187)), ISNUMBER(SEARCH("0.01 cm",'Model output'!V187)), ISNUMBER(SEARCH("0.1 CM",'Model output'!V187)), ISNUMBER(SEARCH("less than 0.2 mm",'Model output'!V187)), ISNUMBER(SEARCH("less than 0.5 mm",'Model output'!V187)), ISNUMBER(SEARCH("very close",'Model output'!V187)), ISNUMBER(SEARCH("not involved",'Model output'!V187)), ISNUMBER(SEARCH("no involvement",'Model output'!V187)), ISNUMBER(SEARCH("abut",'Model output'!V187)), AND(ISNUMBER(SEARCH("No",'Model output'!V187)),NOT(ISNUMBER(SEARCH("noted",'Model output'!V187))),NOT(ISNUMBER(SEARCH("carcinoma",'Model output'!V187))))), "negative", "positive")</f>
        <v>negative</v>
      </c>
      <c r="AE188" s="30" t="str" cm="1">
        <f t="array" aca="1" ref="AE188" ca="1">IF(OR(AC188="positive",Z188="positive",AND(OR(ISNUMBER(SEARCH("Follicular carcinoma",N188)),ISNUMBER(SEARCH("Follicular thyroid carcinoma",N188))),V188="extensive"),AND(AND(ISNUMBER(J188),J188&gt;0),AND(ISNUMBER(M188),M188&gt;3)),OR(H188="positive",AH188=1)),"high",IF(OR(ISNUMBER(SEARCH("lateral",G188,1)),ISNUMBER(SEARCH("positive",Y188,1)),ISNUMBER(SEARCH("tall",O188,1)),ISNUMBER(SEARCH("hobnail",O188,1)),ISNUMBER(SEARCH("cribriform",O188,1)),ISNUMBER(SEARCH("diffuse",O188,1)),ISNUMBER(SEARCH("columnar",O188,1)),ISNUMBER(SEARCH("solid",O188,1)),ISNUMBER(SEARCH("tall",N188,1)),ISNUMBER(SEARCH("hobnail",N188,1)),ISNUMBER(SEARCH("cribriform",N188,1)),ISNUMBER(SEARCH("diffuse",N188,1)),ISNUMBER(SEARCH("columnar",N188,1)),ISNUMBER(SEARCH("solid",N188,1)),AND(ISNUMBER(SEARCH("papillary",N188,1)),S188="positive"),AND(ISNUMBER(J188),J188&gt;=5,M188=""),AND(AND(ISNUMBER(J188),J188&gt;=5),AND(ISNUMBER(M188),M188&gt;=1)),AND(ISNUMBER(SERACH("papillary",N188)),OR(Y188="positive",Z188="positive"), ISNUMBER(SEARCH("BRAF",AB188)))),"intermediate","low"))</f>
        <v>low</v>
      </c>
      <c r="AF188" s="31" t="str">
        <f t="shared" si="34"/>
        <v>1b</v>
      </c>
      <c r="AG188" s="31" t="str">
        <f t="shared" si="35"/>
        <v>0</v>
      </c>
      <c r="AH188" s="31" t="str">
        <f t="shared" si="37"/>
        <v>0</v>
      </c>
      <c r="AI188" s="36" t="str">
        <f t="shared" si="38"/>
        <v>I</v>
      </c>
      <c r="AJ188" s="30" t="s">
        <v>815</v>
      </c>
      <c r="AK188" s="37" t="s">
        <v>926</v>
      </c>
      <c r="AL188" s="37" t="s">
        <v>927</v>
      </c>
      <c r="AM188" s="37" t="s">
        <v>930</v>
      </c>
      <c r="AN188" s="31" t="s">
        <v>79</v>
      </c>
      <c r="AO188" s="30">
        <f t="shared" ca="1" si="44"/>
        <v>1</v>
      </c>
      <c r="AP188" s="37">
        <f t="shared" si="45"/>
        <v>1</v>
      </c>
      <c r="AQ188" s="37">
        <f t="shared" si="46"/>
        <v>1</v>
      </c>
      <c r="AR188" s="37">
        <f t="shared" si="47"/>
        <v>1</v>
      </c>
      <c r="AS188" s="36">
        <f t="shared" si="39"/>
        <v>1</v>
      </c>
    </row>
    <row r="189" spans="1:45">
      <c r="A189" t="str">
        <f>'Model output'!A188</f>
        <v>TCGA-EM-A3AN</v>
      </c>
      <c r="B189" s="43">
        <v>36</v>
      </c>
      <c r="C189" s="1" t="str">
        <f>IF(OR(ISNUMBER(SEARCH("0",'Model output'!D188)), ISNUMBER(SEARCH("1",'Model output'!D188)), ISNUMBER(SEARCH("1a",'Model output'!D188)), ISNUMBER(SEARCH("1b",'Model output'!D188)), ISNUMBER(SEARCH("2",'Model output'!D188)), ISNUMBER(SEARCH("3",'Model output'!D188)), ISNUMBER(SEARCH("4a",'Model output'!D188)), ISNUMBER(SEARCH("4b",'Model output'!D188))), IF(ISNUMBER(SEARCH("pT",'Model output'!D188)),IF(OR(ISNUMBER(SEARCH("a",'Model output'!D188)),ISNUMBER(SEARCH("b",'Model output'!D188))),MID(SUBSTITUTE('Model output'!D188," ",""),SEARCH("pT",'Model output'!D188)+2,2),MID(SUBSTITUTE('Model output'!D188," ",""),SEARCH("pT",'Model output'!D188)+2,1)),IF(ISNUMBER(SEARCH("T",'Model output'!D188)),IF(OR(ISNUMBER(SEARCH("a",'Model output'!D188)),ISNUMBER(SEARCH("b",'Model output'!D188))),MID(SUBSTITUTE('Model output'!D188," ",""),SEARCH("T",'Model output'!D188)+1,2),MID(SUBSTITUTE('Model output'!D188," ",""),SEARCH("T",'Model output'!D188)+1,1)),SUBSTITUTE('Model output'!D188," ",""))),"")</f>
        <v>1b</v>
      </c>
      <c r="D189" s="1" t="str">
        <f>IF(ISNUMBER(SEARCH("lymph node",'Model output'!E188)),"1", IF(AND('Model output'!E188&lt;&gt;"",ISNUMBER('Model output'!E188),'Model output'!E188&gt;0),"1",IF(OR(ISNUMBER(SEARCH("0",'Model output'!E188)), ISNUMBER(SEARCH("1",'Model output'!E188)), ISNUMBER(SEARCH("1a",'Model output'!E188)), ISNUMBER(SEARCH("1b",'Model output'!E188)), ISNUMBER(SEARCH("X",'Model output'!E188))), IF(ISNUMBER(SEARCH("pN",'Model output'!E188)),IF(OR(ISNUMBER(SEARCH("a",'Model output'!E188)),ISNUMBER(SEARCH("b",'Model output'!E188))),MID(SUBSTITUTE('Model output'!E188," ",""),SEARCH("pN",'Model output'!E188)+2,2),MID(SUBSTITUTE('Model output'!E188," ",""),SEARCH("pN",'Model output'!E188)+2,1)),IF(ISNUMBER(SEARCH("N",'Model output'!E188)),IF(OR(ISNUMBER(SEARCH("a",'Model output'!E188)),ISNUMBER(SEARCH("b",'Model output'!E188))),MID(SUBSTITUTE('Model output'!E188," ",""),SEARCH("N",'Model output'!E188)+1,2),MID(SUBSTITUTE('Model output'!E188," ",""),SEARCH("N",'Model output'!E188)+1,1)),SUBSTITUTE('Model output'!E188," ",""))),"")))</f>
        <v>1b</v>
      </c>
      <c r="E189" s="1" t="str">
        <f>IF(OR(ISNUMBER(SEARCH("Not applicable",'Model output'!F188)), ISNUMBER(SEARCH("N/A",'Model output'!F188))),"0",IF(OR(ISNUMBER(SEARCH("0",'Model output'!F188)), ISNUMBER(SEARCH("1",'Model output'!F188)), ISNUMBER(SEARCH("X",'Model output'!F188))), IF(ISNUMBER(SEARCH("pM",'Model output'!F188)),MID(SUBSTITUTE('Model output'!F188," ",""),SEARCH("pM",'Model output'!F188)+2,1),IF(ISNUMBER(SEARCH("M",'Model output'!F188)),MID(SUBSTITUTE('Model output'!F188," ",""),SEARCH("M",'Model output'!F188)+1,1),SUBSTITUTE('Model output'!F188," ",""))),""))</f>
        <v/>
      </c>
      <c r="F189" t="str">
        <f t="shared" si="32"/>
        <v>positive</v>
      </c>
      <c r="G189" t="str">
        <f>IF(OR('Model output'!G188="",AND(ISNUMBER('Model output'!J188),'Model output'!J188&lt;1)),"",IF(OR(ISNUMBER(SEARCH("lateral",'Model output'!G188)),ISNUMBER(SEARCH("cervical",'Model output'!G188)),ISNUMBER(SEARCH("jugular",'Model output'!G188)),ISNUMBER(SEARCH("left neck",'Model output'!G188)),ISNUMBER(SEARCH("left anterior neck",'Model output'!G188)),ISNUMBER(SEARCH("left posterior neck",'Model output'!G188)),ISNUMBER(SEARCH("right neck",'Model output'!G188)),ISNUMBER(SEARCH("right anterior neck",'Model output'!G188)),ISNUMBER(SEARCH("right posterior neck",'Model output'!G188)),AND(ISNUMBER(SEARCH("level",'Model output'!G188)),OR(,ISNUMBER(SEARCH("II",'Model output'!G188)),ISNUMBER(SEARCH("two",'Model output'!G188)),ISNUMBER(SEARCH("2",'Model output'!G188)),ISNUMBER(SEARCH("III",'Model output'!G188)),ISNUMBER(SEARCH("three",'Model output'!G188)),ISNUMBER(SEARCH("3",'Model output'!G188)),ISNUMBER(SEARCH("IV",'Model output'!G188)),ISNUMBER(SEARCH("four",'Model output'!G188)),ISNUMBER(SEARCH("4",'Model output'!G188)),AND(ISNUMBER(SEARCH("V ",'Model output'!G188)),NOT(ISNUMBER(SEARCH("VI",'Model output'!G188)))),ISNUMBER(SEARCH("five",'Model output'!G188)),ISNUMBER(SEARCH("5",'Model output'!G188))))), "lateral", "central"))</f>
        <v>lateral</v>
      </c>
      <c r="H189" t="str">
        <f>IF('Model output'!H188="","negative", IF('Model output'!H188=" ", "negative", IF(ISNUMBER(SEARCH("lymph node",'Model output'!H188)),"negative","positive")))</f>
        <v>negative</v>
      </c>
      <c r="I189">
        <f>IF('Model output'!I188="","",IF(ISNUMBER('Model output'!I188),'Model output'!I188,1))</f>
        <v>80</v>
      </c>
      <c r="J189">
        <f>IF('Model output'!J188="","",IF(AND(ISNUMBER('Model output'!J188),'Model output'!J188&lt;=I189),'Model output'!J188,IF(ISNUMBER(SEARCH("0/",'Model output'!J188)),0,1)))</f>
        <v>27</v>
      </c>
      <c r="K189" t="str" cm="1">
        <f t="array" ref="K189">IF(COUNT(FIND({0,1,2,3,4,5,6,7,8,9},'Model output'!K188))&gt;0,'Model output'!K188,"")</f>
        <v>3.8 cm</v>
      </c>
      <c r="L189" s="8" t="str">
        <f t="shared" si="36"/>
        <v>3.8cm</v>
      </c>
      <c r="M189" cm="1">
        <f t="array" ref="M189">IF(L189="","",IF(ISNUMBER(SEARCH("cm",L189)),MAX(VALUE(SUBSTITUTE(_xlfn.FILTERXML("&lt;t&gt;&lt;s&gt;"&amp;SUBSTITUTE(L189,",","&lt;/s&gt;&lt;s&gt;")&amp;"&lt;/s&gt;&lt;/t&gt;","//s"),"cm",""))),MAX(VALUE(SUBSTITUTE(_xlfn.FILTERXML("&lt;t&gt;&lt;s&gt;"&amp;SUBSTITUTE(L189,",","&lt;/s&gt;&lt;s&gt;")&amp;"&lt;/s&gt;&lt;/t&gt;","//s"),"mm","")))/10))</f>
        <v>3.8</v>
      </c>
      <c r="N189" t="str">
        <f>IF('Model output'!L188="","",'Model output'!L188)</f>
        <v>Papillary carcinoma</v>
      </c>
      <c r="O189" t="str">
        <f>IF('Model output'!M188="","",'Model output'!M188)</f>
        <v>classical and follicular variant</v>
      </c>
      <c r="P189" t="str">
        <f>IF('Model output'!N188="","",'Model output'!N188)</f>
        <v>1.2cm</v>
      </c>
      <c r="Q189" t="str">
        <f t="shared" si="33"/>
        <v>1.2cm</v>
      </c>
      <c r="R189" cm="1">
        <f t="array" ref="R189">IF(Q189="","",IF(ISNUMBER(SEARCH("cm",Q189)),MAX(VALUE(SUBSTITUTE(_xlfn.FILTERXML("&lt;t&gt;&lt;s&gt;"&amp;SUBSTITUTE(Q189,",","&lt;/s&gt;&lt;s&gt;")&amp;"&lt;/s&gt;&lt;/t&gt;","//s"),"cm",""))),IF(ISNUMBER(SEARCH("mm",Q189)), MAX(VALUE(SUBSTITUTE(_xlfn.FILTERXML("&lt;t&gt;&lt;s&gt;"&amp;SUBSTITUTE(Q189,",","&lt;/s&gt;&lt;s&gt;")&amp;"&lt;/s&gt;&lt;/t&gt;","//s"),"mm","")))/10, MAX(VALUE(_xlfn.FILTERXML("&lt;t&gt;&lt;s&gt;"&amp;SUBSTITUTE(Q189,",","&lt;/s&gt;&lt;s&gt;")&amp;"&lt;/s&gt;&lt;/t&gt;","//s"))))))</f>
        <v>1.2</v>
      </c>
      <c r="S189" t="str">
        <f>IF(OR('Model output'!P188="",ISNUMBER(SEARCH("Not identified", 'Model output'!P188)),ISNUMBER(SEARCH("Absent",'Model output'!P188)),AND(ISNUMBER(SEARCH("No",'Model output'!P188)),NOT(ISNUMBER(SEARCH("diagnostic",'Model output'!P188)))),ISNUMBER(SEARCH("Negative",'Model output'!P188))),"negative","positive")</f>
        <v>positive</v>
      </c>
      <c r="T189">
        <f>IF('Model output'!O188="","",'Model output'!O188)</f>
        <v>1</v>
      </c>
      <c r="U189" t="str">
        <f>IF('Model output'!Q188&lt;&gt;"",'Model output'!Q188,IF('Classification result'!S189="positive",IF(ISNUMBER(SEARCH("single",'Model output'!P188)),1,IF(OR(ISNUMBER(SEARCH("&lt;4",'Model output'!P188)),ISNUMBER(SEARCH("&lt; 4",'Model output'!P188)),ISNUMBER(SEARCH("less than 4",'Model output'!P188))),"&lt;4",IF(OR(ISNUMBER(SEARCH("&gt;4",'Model output'!P188)),ISNUMBER(SEARCH("&gt; 4",'Model output'!P188)),ISNUMBER(SEARCH("4 or more",'Model output'!P188))),"&gt;4",""))),""))</f>
        <v/>
      </c>
      <c r="V189" t="str">
        <f>IF(S189="negative","",IF(OR(ISNUMBER(SEARCH("Focal",'Model output'!P188)),'Classification result'!U189&lt;4,ISNUMBER(SEARCH("Focal",'Classification result'!U189)),ISNUMBER(SEARCH("&lt;4",'Classification result'!U189)),ISNUMBER(SEARCH("&lt; 4",'Classification result'!U189))),"minimal", IF(OR(ISNUMBER(SEARCH("Extensive",'Model output'!P188)),ISNUMBER(SEARCH("Extensive",'Classification result'!U189)),ISNUMBER(SEARCH("&gt;4",'Classification result'!U189)),ISNUMBER(SEARCH("&gt; 4",'Classification result'!U189)),ISNUMBER(SEARCH("4 or more",'Classification result'!U189))),"extensive","")))</f>
        <v/>
      </c>
      <c r="W189" t="str">
        <f>IF(OR('Model output'!R188="",ISNUMBER(SEARCH("Not identified", 'Model output'!R188)),ISNUMBER(SEARCH("Absent",'Model output'!R188)),ISNUMBER(SEARCH("No",'Model output'!R188)),ISNUMBER(SEARCH("Negative",'Model output'!R188)),ISNUMBER(SEARCH("None seen",'Model output'!R188)),ISNUMBER(SEARCH("Free",'Model output'!R188)),ISNUMBER(SEARCH("Cannot be assessed",'Model output'!R188))),"negative","positive")</f>
        <v>positive</v>
      </c>
      <c r="X189" s="15" t="str">
        <f>IF('Model output'!S188="","",'Model output'!S188)</f>
        <v>Cannot be assessed</v>
      </c>
      <c r="Y189" t="str">
        <f>IF(OR('Model output'!S188="",ISNUMBER(SEARCH("Absent",'Model output'!S188)),ISNUMBER(SEARCH("Not identified",'Model output'!S188)),AND(ISNUMBER(SEARCH("No",'Model output'!S188)),NOT(ISNUMBER(SEARCH("carcinoma",'Model output'!S188)))),ISNUMBER(SEARCH("no extension",'Model output'!S188)),ISNUMBER(SEARCH("negative",'Model output'!S188))),"negative",IF(Z189="positive","gETE", "positive"))</f>
        <v>negative</v>
      </c>
      <c r="Z189" t="str">
        <f>IF(OR('Model output'!S188="",ISNUMBER(SEARCH("Absent",'Model output'!S188)),ISNUMBER(SEARCH("Not identified",'Model output'!S188)),ISNUMBER(SEARCH("No",'Model output'!S188)),ISNUMBER(SEARCH("Minimal",'Model output'!S188)),ISNUMBER(SEARCH("negative",'Model output'!S188))),"negative",IF(OR(ISNUMBER(SEARCH("extensive",X189)),ISNUMBER(SEARCH("skeletal muscle",X189)),ISNUMBER(SEARCH("larynx",X189)),ISNUMBER(SEARCH("trachea",X189)),ISNUMBER(SEARCH("esophagus",X189)),ISNUMBER(SEARCH("recurrent laryngeal nerve",X189))),"positive","negative"))</f>
        <v>negative</v>
      </c>
      <c r="AA189" t="str">
        <f>IF('Model output'!T188="","",IF('Model output'!T188="Not mentioned", "No", "Yes"))</f>
        <v/>
      </c>
      <c r="AB189" t="str">
        <f>IF(AA189&lt;&gt;"Yes","",IF(OR('Model output'!U188="",ISNUMBER(SEARCH("Not identified",'Model output'!U188))),"",'Model output'!U188))</f>
        <v/>
      </c>
      <c r="AC189" s="9" t="str">
        <f>IF(OR('Model output'!V188="", AND(ISERROR(SEARCH("Positive",'Model output'!V188)), ISNUMBER(SEARCH("Negative",'Model output'!V188))), ISNUMBER(SEARCH("Uninvolved",'Model output'!V188)), ISNUMBER(SEARCH("Free",'Model output'!V188)), ISNUMBER(SEARCH("1 mm",'Model output'!V188)), ISNUMBER(SEARCH("1.0 mm",'Model output'!V188)), ISNUMBER(SEARCH("0.01 cm",'Model output'!V188)), ISNUMBER(SEARCH("0.1 CM",'Model output'!V188)), ISNUMBER(SEARCH("less than 0.2 mm",'Model output'!V188)), ISNUMBER(SEARCH("less than 0.5 mm",'Model output'!V188)), ISNUMBER(SEARCH("very close",'Model output'!V188)), ISNUMBER(SEARCH("not involved",'Model output'!V188)), ISNUMBER(SEARCH("no involvement",'Model output'!V188)), ISNUMBER(SEARCH("abut",'Model output'!V188)), AND(ISNUMBER(SEARCH("No",'Model output'!V188)),NOT(ISNUMBER(SEARCH("noted",'Model output'!V188))),NOT(ISNUMBER(SEARCH("carcinoma",'Model output'!V188))))), "negative", "positive")</f>
        <v>positive</v>
      </c>
      <c r="AE189" s="30" t="str" cm="1">
        <f t="array" ref="AE189">IF(OR(AC189="positive",Z189="positive",AND(OR(ISNUMBER(SEARCH("Follicular carcinoma",N189)),ISNUMBER(SEARCH("Follicular thyroid carcinoma",N189))),V189="extensive"),AND(AND(ISNUMBER(J189),J189&gt;0),AND(ISNUMBER(M189),M189&gt;3)),OR(H189="positive",AH189=1)),"high",IF(OR(ISNUMBER(SEARCH("lateral",G189,1)),ISNUMBER(SEARCH("positive",Y189,1)),ISNUMBER(SEARCH("tall",O189,1)),ISNUMBER(SEARCH("hobnail",O189,1)),ISNUMBER(SEARCH("cribriform",O189,1)),ISNUMBER(SEARCH("diffuse",O189,1)),ISNUMBER(SEARCH("columnar",O189,1)),ISNUMBER(SEARCH("solid",O189,1)),ISNUMBER(SEARCH("tall",N189,1)),ISNUMBER(SEARCH("hobnail",N189,1)),ISNUMBER(SEARCH("cribriform",N189,1)),ISNUMBER(SEARCH("diffuse",N189,1)),ISNUMBER(SEARCH("columnar",N189,1)),ISNUMBER(SEARCH("solid",N189,1)),AND(ISNUMBER(SEARCH("papillary",N189,1)),S189="positive"),AND(ISNUMBER(J189),J189&gt;=5,M189=""),AND(AND(ISNUMBER(J189),J189&gt;=5),AND(ISNUMBER(M189),M189&gt;=1)),AND(ISNUMBER(SERACH("papillary",N189)),OR(Y189="positive",Z189="positive"), ISNUMBER(SEARCH("BRAF",AB189)))),"intermediate","low"))</f>
        <v>high</v>
      </c>
      <c r="AF189" s="31" t="str">
        <f t="shared" si="34"/>
        <v>1b</v>
      </c>
      <c r="AG189" s="31" t="str">
        <f t="shared" si="35"/>
        <v>1b</v>
      </c>
      <c r="AH189" s="31" t="str">
        <f t="shared" si="37"/>
        <v>0</v>
      </c>
      <c r="AI189" s="36" t="str">
        <f t="shared" si="38"/>
        <v>I</v>
      </c>
      <c r="AJ189" s="30" t="s">
        <v>814</v>
      </c>
      <c r="AK189" s="37" t="s">
        <v>926</v>
      </c>
      <c r="AL189" s="37" t="s">
        <v>926</v>
      </c>
      <c r="AM189" s="37" t="s">
        <v>930</v>
      </c>
      <c r="AN189" s="31" t="s">
        <v>79</v>
      </c>
      <c r="AO189" s="30">
        <f t="shared" si="44"/>
        <v>1</v>
      </c>
      <c r="AP189" s="37">
        <f t="shared" si="45"/>
        <v>1</v>
      </c>
      <c r="AQ189" s="37">
        <f t="shared" si="46"/>
        <v>1</v>
      </c>
      <c r="AR189" s="37">
        <f t="shared" si="47"/>
        <v>1</v>
      </c>
      <c r="AS189" s="36">
        <f t="shared" si="39"/>
        <v>1</v>
      </c>
    </row>
    <row r="190" spans="1:45">
      <c r="A190" t="str">
        <f>'Model output'!A189</f>
        <v>TCGA-EM-A3AO</v>
      </c>
      <c r="B190" s="43">
        <v>61</v>
      </c>
      <c r="C190" s="1" t="str">
        <f>IF(OR(ISNUMBER(SEARCH("0",'Model output'!D189)), ISNUMBER(SEARCH("1",'Model output'!D189)), ISNUMBER(SEARCH("1a",'Model output'!D189)), ISNUMBER(SEARCH("1b",'Model output'!D189)), ISNUMBER(SEARCH("2",'Model output'!D189)), ISNUMBER(SEARCH("3",'Model output'!D189)), ISNUMBER(SEARCH("4a",'Model output'!D189)), ISNUMBER(SEARCH("4b",'Model output'!D189))), IF(ISNUMBER(SEARCH("pT",'Model output'!D189)),IF(OR(ISNUMBER(SEARCH("a",'Model output'!D189)),ISNUMBER(SEARCH("b",'Model output'!D189))),MID(SUBSTITUTE('Model output'!D189," ",""),SEARCH("pT",'Model output'!D189)+2,2),MID(SUBSTITUTE('Model output'!D189," ",""),SEARCH("pT",'Model output'!D189)+2,1)),IF(ISNUMBER(SEARCH("T",'Model output'!D189)),IF(OR(ISNUMBER(SEARCH("a",'Model output'!D189)),ISNUMBER(SEARCH("b",'Model output'!D189))),MID(SUBSTITUTE('Model output'!D189," ",""),SEARCH("T",'Model output'!D189)+1,2),MID(SUBSTITUTE('Model output'!D189," ",""),SEARCH("T",'Model output'!D189)+1,1)),SUBSTITUTE('Model output'!D189," ",""))),"")</f>
        <v>2</v>
      </c>
      <c r="D190" s="1" t="str">
        <f>IF(ISNUMBER(SEARCH("lymph node",'Model output'!E189)),"1", IF(AND('Model output'!E189&lt;&gt;"",ISNUMBER('Model output'!E189),'Model output'!E189&gt;0),"1",IF(OR(ISNUMBER(SEARCH("0",'Model output'!E189)), ISNUMBER(SEARCH("1",'Model output'!E189)), ISNUMBER(SEARCH("1a",'Model output'!E189)), ISNUMBER(SEARCH("1b",'Model output'!E189)), ISNUMBER(SEARCH("X",'Model output'!E189))), IF(ISNUMBER(SEARCH("pN",'Model output'!E189)),IF(OR(ISNUMBER(SEARCH("a",'Model output'!E189)),ISNUMBER(SEARCH("b",'Model output'!E189))),MID(SUBSTITUTE('Model output'!E189," ",""),SEARCH("pN",'Model output'!E189)+2,2),MID(SUBSTITUTE('Model output'!E189," ",""),SEARCH("pN",'Model output'!E189)+2,1)),IF(ISNUMBER(SEARCH("N",'Model output'!E189)),IF(OR(ISNUMBER(SEARCH("a",'Model output'!E189)),ISNUMBER(SEARCH("b",'Model output'!E189))),MID(SUBSTITUTE('Model output'!E189," ",""),SEARCH("N",'Model output'!E189)+1,2),MID(SUBSTITUTE('Model output'!E189," ",""),SEARCH("N",'Model output'!E189)+1,1)),SUBSTITUTE('Model output'!E189," ",""))),"")))</f>
        <v>1b</v>
      </c>
      <c r="E190" s="1" t="str">
        <f>IF(OR(ISNUMBER(SEARCH("Not applicable",'Model output'!F189)), ISNUMBER(SEARCH("N/A",'Model output'!F189))),"0",IF(OR(ISNUMBER(SEARCH("0",'Model output'!F189)), ISNUMBER(SEARCH("1",'Model output'!F189)), ISNUMBER(SEARCH("X",'Model output'!F189))), IF(ISNUMBER(SEARCH("pM",'Model output'!F189)),MID(SUBSTITUTE('Model output'!F189," ",""),SEARCH("pM",'Model output'!F189)+2,1),IF(ISNUMBER(SEARCH("M",'Model output'!F189)),MID(SUBSTITUTE('Model output'!F189," ",""),SEARCH("M",'Model output'!F189)+1,1),SUBSTITUTE('Model output'!F189," ",""))),""))</f>
        <v/>
      </c>
      <c r="F190" t="str">
        <f t="shared" ref="F190:F222" si="48">IF(OR(G190&lt;&gt;"",AND(J190&lt;&gt;"",ISNUMBER(J190),J190&gt;0),AND(M190&lt;&gt;"",M190&gt;0)),"positive","negative")</f>
        <v>positive</v>
      </c>
      <c r="G190" t="str">
        <f>IF(OR('Model output'!G189="",AND(ISNUMBER('Model output'!J189),'Model output'!J189&lt;1)),"",IF(OR(ISNUMBER(SEARCH("lateral",'Model output'!G189)),ISNUMBER(SEARCH("cervical",'Model output'!G189)),ISNUMBER(SEARCH("jugular",'Model output'!G189)),ISNUMBER(SEARCH("left neck",'Model output'!G189)),ISNUMBER(SEARCH("left anterior neck",'Model output'!G189)),ISNUMBER(SEARCH("left posterior neck",'Model output'!G189)),ISNUMBER(SEARCH("right neck",'Model output'!G189)),ISNUMBER(SEARCH("right anterior neck",'Model output'!G189)),ISNUMBER(SEARCH("right posterior neck",'Model output'!G189)),AND(ISNUMBER(SEARCH("level",'Model output'!G189)),OR(,ISNUMBER(SEARCH("II",'Model output'!G189)),ISNUMBER(SEARCH("two",'Model output'!G189)),ISNUMBER(SEARCH("2",'Model output'!G189)),ISNUMBER(SEARCH("III",'Model output'!G189)),ISNUMBER(SEARCH("three",'Model output'!G189)),ISNUMBER(SEARCH("3",'Model output'!G189)),ISNUMBER(SEARCH("IV",'Model output'!G189)),ISNUMBER(SEARCH("four",'Model output'!G189)),ISNUMBER(SEARCH("4",'Model output'!G189)),AND(ISNUMBER(SEARCH("V ",'Model output'!G189)),NOT(ISNUMBER(SEARCH("VI",'Model output'!G189)))),ISNUMBER(SEARCH("five",'Model output'!G189)),ISNUMBER(SEARCH("5",'Model output'!G189))))), "lateral", "central"))</f>
        <v>lateral</v>
      </c>
      <c r="H190" t="str">
        <f>IF('Model output'!H189="","negative", IF('Model output'!H189=" ", "negative", IF(ISNUMBER(SEARCH("lymph node",'Model output'!H189)),"negative","positive")))</f>
        <v>negative</v>
      </c>
      <c r="I190">
        <f>IF('Model output'!I189="","",IF(ISNUMBER('Model output'!I189),'Model output'!I189,1))</f>
        <v>28</v>
      </c>
      <c r="J190">
        <f>IF('Model output'!J189="","",IF(AND(ISNUMBER('Model output'!J189),'Model output'!J189&lt;=I190),'Model output'!J189,IF(ISNUMBER(SEARCH("0/",'Model output'!J189)),0,1)))</f>
        <v>10</v>
      </c>
      <c r="K190" t="str" cm="1">
        <f t="array" ref="K190">IF(COUNT(FIND({0,1,2,3,4,5,6,7,8,9},'Model output'!K189))&gt;0,'Model output'!K189,"")</f>
        <v>3.5 cm</v>
      </c>
      <c r="L190" s="8" t="str">
        <f t="shared" si="36"/>
        <v>3.5cm</v>
      </c>
      <c r="M190" cm="1">
        <f t="array" ref="M190">IF(L190="","",IF(ISNUMBER(SEARCH("cm",L190)),MAX(VALUE(SUBSTITUTE(_xlfn.FILTERXML("&lt;t&gt;&lt;s&gt;"&amp;SUBSTITUTE(L190,",","&lt;/s&gt;&lt;s&gt;")&amp;"&lt;/s&gt;&lt;/t&gt;","//s"),"cm",""))),MAX(VALUE(SUBSTITUTE(_xlfn.FILTERXML("&lt;t&gt;&lt;s&gt;"&amp;SUBSTITUTE(L190,",","&lt;/s&gt;&lt;s&gt;")&amp;"&lt;/s&gt;&lt;/t&gt;","//s"),"mm","")))/10))</f>
        <v>3.5</v>
      </c>
      <c r="N190" t="str">
        <f>IF('Model output'!L189="","",'Model output'!L189)</f>
        <v>Papillary carcinoma</v>
      </c>
      <c r="O190" t="str">
        <f>IF('Model output'!M189="","",'Model output'!M189)</f>
        <v>Classical and follicular variant</v>
      </c>
      <c r="P190" t="str">
        <f>IF('Model output'!N189="","",'Model output'!N189)</f>
        <v>3.0cm</v>
      </c>
      <c r="Q190" t="str">
        <f t="shared" ref="Q190:Q222" si="49">LOWER(SUBSTITUTE(SUBSTITUTE(SUBSTITUTE(SUBSTITUTE(SUBSTITUTE(SUBSTITUTE(SUBSTITUTE(SUBSTITUTE(SUBSTITUTE(SUBSTITUTE(SUBSTITUTE(SUBSTITUTE(SUBSTITUTE(SUBSTITUTE(SUBSTITUTE(SUBSTITUTE(SUBSTITUTE(P190,"cm.","cm"), "the", ""), "tumor", ""), "nodule", ""), "isthmic", ""), "lobe",""), "largest", ""), "left", ""), "right", ""), "for", ""), "in", ""), "and", ","), "(", ""), ")", ""), "A", ""), "x", ","), " ",""))</f>
        <v>3.0cm</v>
      </c>
      <c r="R190" cm="1">
        <f t="array" ref="R190">IF(Q190="","",IF(ISNUMBER(SEARCH("cm",Q190)),MAX(VALUE(SUBSTITUTE(_xlfn.FILTERXML("&lt;t&gt;&lt;s&gt;"&amp;SUBSTITUTE(Q190,",","&lt;/s&gt;&lt;s&gt;")&amp;"&lt;/s&gt;&lt;/t&gt;","//s"),"cm",""))),IF(ISNUMBER(SEARCH("mm",Q190)), MAX(VALUE(SUBSTITUTE(_xlfn.FILTERXML("&lt;t&gt;&lt;s&gt;"&amp;SUBSTITUTE(Q190,",","&lt;/s&gt;&lt;s&gt;")&amp;"&lt;/s&gt;&lt;/t&gt;","//s"),"mm","")))/10, MAX(VALUE(_xlfn.FILTERXML("&lt;t&gt;&lt;s&gt;"&amp;SUBSTITUTE(Q190,",","&lt;/s&gt;&lt;s&gt;")&amp;"&lt;/s&gt;&lt;/t&gt;","//s"))))))</f>
        <v>3</v>
      </c>
      <c r="S190" t="str">
        <f>IF(OR('Model output'!P189="",ISNUMBER(SEARCH("Not identified", 'Model output'!P189)),ISNUMBER(SEARCH("Absent",'Model output'!P189)),AND(ISNUMBER(SEARCH("No",'Model output'!P189)),NOT(ISNUMBER(SEARCH("diagnostic",'Model output'!P189)))),ISNUMBER(SEARCH("Negative",'Model output'!P189))),"negative","positive")</f>
        <v>negative</v>
      </c>
      <c r="T190">
        <f>IF('Model output'!O189="","",'Model output'!O189)</f>
        <v>2</v>
      </c>
      <c r="U190" t="str">
        <f>IF('Model output'!Q189&lt;&gt;"",'Model output'!Q189,IF('Classification result'!S190="positive",IF(ISNUMBER(SEARCH("single",'Model output'!P189)),1,IF(OR(ISNUMBER(SEARCH("&lt;4",'Model output'!P189)),ISNUMBER(SEARCH("&lt; 4",'Model output'!P189)),ISNUMBER(SEARCH("less than 4",'Model output'!P189))),"&lt;4",IF(OR(ISNUMBER(SEARCH("&gt;4",'Model output'!P189)),ISNUMBER(SEARCH("&gt; 4",'Model output'!P189)),ISNUMBER(SEARCH("4 or more",'Model output'!P189))),"&gt;4",""))),""))</f>
        <v/>
      </c>
      <c r="V190" t="str">
        <f>IF(S190="negative","",IF(OR(ISNUMBER(SEARCH("Focal",'Model output'!P189)),'Classification result'!U190&lt;4,ISNUMBER(SEARCH("Focal",'Classification result'!U190)),ISNUMBER(SEARCH("&lt;4",'Classification result'!U190)),ISNUMBER(SEARCH("&lt; 4",'Classification result'!U190))),"minimal", IF(OR(ISNUMBER(SEARCH("Extensive",'Model output'!P189)),ISNUMBER(SEARCH("Extensive",'Classification result'!U190)),ISNUMBER(SEARCH("&gt;4",'Classification result'!U190)),ISNUMBER(SEARCH("&gt; 4",'Classification result'!U190)),ISNUMBER(SEARCH("4 or more",'Classification result'!U190))),"extensive","")))</f>
        <v/>
      </c>
      <c r="W190" t="str">
        <f>IF(OR('Model output'!R189="",ISNUMBER(SEARCH("Not identified", 'Model output'!R189)),ISNUMBER(SEARCH("Absent",'Model output'!R189)),ISNUMBER(SEARCH("No",'Model output'!R189)),ISNUMBER(SEARCH("Negative",'Model output'!R189)),ISNUMBER(SEARCH("None seen",'Model output'!R189)),ISNUMBER(SEARCH("Free",'Model output'!R189)),ISNUMBER(SEARCH("Cannot be assessed",'Model output'!R189))),"negative","positive")</f>
        <v>positive</v>
      </c>
      <c r="X190" s="15" t="str">
        <f>IF('Model output'!S189="","",'Model output'!S189)</f>
        <v/>
      </c>
      <c r="Y190" t="str">
        <f>IF(OR('Model output'!S189="",ISNUMBER(SEARCH("Absent",'Model output'!S189)),ISNUMBER(SEARCH("Not identified",'Model output'!S189)),AND(ISNUMBER(SEARCH("No",'Model output'!S189)),NOT(ISNUMBER(SEARCH("carcinoma",'Model output'!S189)))),ISNUMBER(SEARCH("no extension",'Model output'!S189)),ISNUMBER(SEARCH("negative",'Model output'!S189))),"negative",IF(Z190="positive","gETE", "positive"))</f>
        <v>negative</v>
      </c>
      <c r="Z190" t="str">
        <f>IF(OR('Model output'!S189="",ISNUMBER(SEARCH("Absent",'Model output'!S189)),ISNUMBER(SEARCH("Not identified",'Model output'!S189)),ISNUMBER(SEARCH("No",'Model output'!S189)),ISNUMBER(SEARCH("Minimal",'Model output'!S189)),ISNUMBER(SEARCH("negative",'Model output'!S189))),"negative",IF(OR(ISNUMBER(SEARCH("extensive",X190)),ISNUMBER(SEARCH("skeletal muscle",X190)),ISNUMBER(SEARCH("larynx",X190)),ISNUMBER(SEARCH("trachea",X190)),ISNUMBER(SEARCH("esophagus",X190)),ISNUMBER(SEARCH("recurrent laryngeal nerve",X190))),"positive","negative"))</f>
        <v>negative</v>
      </c>
      <c r="AA190" t="str">
        <f>IF('Model output'!T189="","",IF('Model output'!T189="Not mentioned", "No", "Yes"))</f>
        <v/>
      </c>
      <c r="AB190" t="str">
        <f>IF(AA190&lt;&gt;"Yes","",IF(OR('Model output'!U189="",ISNUMBER(SEARCH("Not identified",'Model output'!U189))),"",'Model output'!U189))</f>
        <v/>
      </c>
      <c r="AC190" s="9" t="str">
        <f>IF(OR('Model output'!V189="", AND(ISERROR(SEARCH("Positive",'Model output'!V189)), ISNUMBER(SEARCH("Negative",'Model output'!V189))), ISNUMBER(SEARCH("Uninvolved",'Model output'!V189)), ISNUMBER(SEARCH("Free",'Model output'!V189)), ISNUMBER(SEARCH("1 mm",'Model output'!V189)), ISNUMBER(SEARCH("1.0 mm",'Model output'!V189)), ISNUMBER(SEARCH("0.01 cm",'Model output'!V189)), ISNUMBER(SEARCH("0.1 CM",'Model output'!V189)), ISNUMBER(SEARCH("less than 0.2 mm",'Model output'!V189)), ISNUMBER(SEARCH("less than 0.5 mm",'Model output'!V189)), ISNUMBER(SEARCH("very close",'Model output'!V189)), ISNUMBER(SEARCH("not involved",'Model output'!V189)), ISNUMBER(SEARCH("no involvement",'Model output'!V189)), ISNUMBER(SEARCH("abut",'Model output'!V189)), AND(ISNUMBER(SEARCH("No",'Model output'!V189)),NOT(ISNUMBER(SEARCH("noted",'Model output'!V189))),NOT(ISNUMBER(SEARCH("carcinoma",'Model output'!V189))))), "negative", "positive")</f>
        <v>negative</v>
      </c>
      <c r="AE190" s="30" t="str" cm="1">
        <f t="array" ref="AE190">IF(OR(AC190="positive",Z190="positive",AND(OR(ISNUMBER(SEARCH("Follicular carcinoma",N190)),ISNUMBER(SEARCH("Follicular thyroid carcinoma",N190))),V190="extensive"),AND(AND(ISNUMBER(J190),J190&gt;0),AND(ISNUMBER(M190),M190&gt;3)),OR(H190="positive",AH190=1)),"high",IF(OR(ISNUMBER(SEARCH("lateral",G190,1)),ISNUMBER(SEARCH("positive",Y190,1)),ISNUMBER(SEARCH("tall",O190,1)),ISNUMBER(SEARCH("hobnail",O190,1)),ISNUMBER(SEARCH("cribriform",O190,1)),ISNUMBER(SEARCH("diffuse",O190,1)),ISNUMBER(SEARCH("columnar",O190,1)),ISNUMBER(SEARCH("solid",O190,1)),ISNUMBER(SEARCH("tall",N190,1)),ISNUMBER(SEARCH("hobnail",N190,1)),ISNUMBER(SEARCH("cribriform",N190,1)),ISNUMBER(SEARCH("diffuse",N190,1)),ISNUMBER(SEARCH("columnar",N190,1)),ISNUMBER(SEARCH("solid",N190,1)),AND(ISNUMBER(SEARCH("papillary",N190,1)),S190="positive"),AND(ISNUMBER(J190),J190&gt;=5,M190=""),AND(AND(ISNUMBER(J190),J190&gt;=5),AND(ISNUMBER(M190),M190&gt;=1)),AND(ISNUMBER(SERACH("papillary",N190)),OR(Y190="positive",Z190="positive"), ISNUMBER(SEARCH("BRAF",AB190)))),"intermediate","low"))</f>
        <v>high</v>
      </c>
      <c r="AF190" s="31" t="str">
        <f t="shared" si="34"/>
        <v>2</v>
      </c>
      <c r="AG190" s="31" t="str">
        <f t="shared" si="35"/>
        <v>1b</v>
      </c>
      <c r="AH190" s="31" t="str">
        <f t="shared" si="37"/>
        <v>0</v>
      </c>
      <c r="AI190" s="36" t="str">
        <f t="shared" si="38"/>
        <v>II</v>
      </c>
      <c r="AJ190" s="30" t="s">
        <v>814</v>
      </c>
      <c r="AK190" s="37" t="s">
        <v>929</v>
      </c>
      <c r="AL190" s="37" t="s">
        <v>926</v>
      </c>
      <c r="AM190" s="37" t="s">
        <v>930</v>
      </c>
      <c r="AN190" s="31" t="s">
        <v>928</v>
      </c>
      <c r="AO190" s="30">
        <f t="shared" si="44"/>
        <v>1</v>
      </c>
      <c r="AP190" s="37">
        <f t="shared" si="45"/>
        <v>1</v>
      </c>
      <c r="AQ190" s="37">
        <f t="shared" si="46"/>
        <v>1</v>
      </c>
      <c r="AR190" s="37">
        <f t="shared" si="47"/>
        <v>1</v>
      </c>
      <c r="AS190" s="36">
        <f t="shared" si="39"/>
        <v>1</v>
      </c>
    </row>
    <row r="191" spans="1:45">
      <c r="A191" t="str">
        <f>'Model output'!A190</f>
        <v>TCGA-EM-A3AP</v>
      </c>
      <c r="B191" s="43">
        <v>31</v>
      </c>
      <c r="C191" s="1" t="str">
        <f>IF(OR(ISNUMBER(SEARCH("0",'Model output'!D190)), ISNUMBER(SEARCH("1",'Model output'!D190)), ISNUMBER(SEARCH("1a",'Model output'!D190)), ISNUMBER(SEARCH("1b",'Model output'!D190)), ISNUMBER(SEARCH("2",'Model output'!D190)), ISNUMBER(SEARCH("3",'Model output'!D190)), ISNUMBER(SEARCH("4a",'Model output'!D190)), ISNUMBER(SEARCH("4b",'Model output'!D190))), IF(ISNUMBER(SEARCH("pT",'Model output'!D190)),IF(OR(ISNUMBER(SEARCH("a",'Model output'!D190)),ISNUMBER(SEARCH("b",'Model output'!D190))),MID(SUBSTITUTE('Model output'!D190," ",""),SEARCH("pT",'Model output'!D190)+2,2),MID(SUBSTITUTE('Model output'!D190," ",""),SEARCH("pT",'Model output'!D190)+2,1)),IF(ISNUMBER(SEARCH("T",'Model output'!D190)),IF(OR(ISNUMBER(SEARCH("a",'Model output'!D190)),ISNUMBER(SEARCH("b",'Model output'!D190))),MID(SUBSTITUTE('Model output'!D190," ",""),SEARCH("T",'Model output'!D190)+1,2),MID(SUBSTITUTE('Model output'!D190," ",""),SEARCH("T",'Model output'!D190)+1,1)),SUBSTITUTE('Model output'!D190," ",""))),"")</f>
        <v>2</v>
      </c>
      <c r="D191" s="1" t="str">
        <f>IF(ISNUMBER(SEARCH("lymph node",'Model output'!E190)),"1", IF(AND('Model output'!E190&lt;&gt;"",ISNUMBER('Model output'!E190),'Model output'!E190&gt;0),"1",IF(OR(ISNUMBER(SEARCH("0",'Model output'!E190)), ISNUMBER(SEARCH("1",'Model output'!E190)), ISNUMBER(SEARCH("1a",'Model output'!E190)), ISNUMBER(SEARCH("1b",'Model output'!E190)), ISNUMBER(SEARCH("X",'Model output'!E190))), IF(ISNUMBER(SEARCH("pN",'Model output'!E190)),IF(OR(ISNUMBER(SEARCH("a",'Model output'!E190)),ISNUMBER(SEARCH("b",'Model output'!E190))),MID(SUBSTITUTE('Model output'!E190," ",""),SEARCH("pN",'Model output'!E190)+2,2),MID(SUBSTITUTE('Model output'!E190," ",""),SEARCH("pN",'Model output'!E190)+2,1)),IF(ISNUMBER(SEARCH("N",'Model output'!E190)),IF(OR(ISNUMBER(SEARCH("a",'Model output'!E190)),ISNUMBER(SEARCH("b",'Model output'!E190))),MID(SUBSTITUTE('Model output'!E190," ",""),SEARCH("N",'Model output'!E190)+1,2),MID(SUBSTITUTE('Model output'!E190," ",""),SEARCH("N",'Model output'!E190)+1,1)),SUBSTITUTE('Model output'!E190," ",""))),"")))</f>
        <v>X</v>
      </c>
      <c r="E191" s="1" t="str">
        <f>IF(OR(ISNUMBER(SEARCH("Not applicable",'Model output'!F190)), ISNUMBER(SEARCH("N/A",'Model output'!F190))),"0",IF(OR(ISNUMBER(SEARCH("0",'Model output'!F190)), ISNUMBER(SEARCH("1",'Model output'!F190)), ISNUMBER(SEARCH("X",'Model output'!F190))), IF(ISNUMBER(SEARCH("pM",'Model output'!F190)),MID(SUBSTITUTE('Model output'!F190," ",""),SEARCH("pM",'Model output'!F190)+2,1),IF(ISNUMBER(SEARCH("M",'Model output'!F190)),MID(SUBSTITUTE('Model output'!F190," ",""),SEARCH("M",'Model output'!F190)+1,1),SUBSTITUTE('Model output'!F190," ",""))),""))</f>
        <v/>
      </c>
      <c r="F191" t="str">
        <f t="shared" si="48"/>
        <v>negative</v>
      </c>
      <c r="G191" t="str">
        <f>IF(OR('Model output'!G190="",AND(ISNUMBER('Model output'!J190),'Model output'!J190&lt;1)),"",IF(OR(ISNUMBER(SEARCH("lateral",'Model output'!G190)),ISNUMBER(SEARCH("cervical",'Model output'!G190)),ISNUMBER(SEARCH("jugular",'Model output'!G190)),ISNUMBER(SEARCH("left neck",'Model output'!G190)),ISNUMBER(SEARCH("left anterior neck",'Model output'!G190)),ISNUMBER(SEARCH("left posterior neck",'Model output'!G190)),ISNUMBER(SEARCH("right neck",'Model output'!G190)),ISNUMBER(SEARCH("right anterior neck",'Model output'!G190)),ISNUMBER(SEARCH("right posterior neck",'Model output'!G190)),AND(ISNUMBER(SEARCH("level",'Model output'!G190)),OR(,ISNUMBER(SEARCH("II",'Model output'!G190)),ISNUMBER(SEARCH("two",'Model output'!G190)),ISNUMBER(SEARCH("2",'Model output'!G190)),ISNUMBER(SEARCH("III",'Model output'!G190)),ISNUMBER(SEARCH("three",'Model output'!G190)),ISNUMBER(SEARCH("3",'Model output'!G190)),ISNUMBER(SEARCH("IV",'Model output'!G190)),ISNUMBER(SEARCH("four",'Model output'!G190)),ISNUMBER(SEARCH("4",'Model output'!G190)),AND(ISNUMBER(SEARCH("V ",'Model output'!G190)),NOT(ISNUMBER(SEARCH("VI",'Model output'!G190)))),ISNUMBER(SEARCH("five",'Model output'!G190)),ISNUMBER(SEARCH("5",'Model output'!G190))))), "lateral", "central"))</f>
        <v/>
      </c>
      <c r="H191" t="str">
        <f>IF('Model output'!H190="","negative", IF('Model output'!H190=" ", "negative", IF(ISNUMBER(SEARCH("lymph node",'Model output'!H190)),"negative","positive")))</f>
        <v>negative</v>
      </c>
      <c r="I191">
        <f>IF('Model output'!I190="","",IF(ISNUMBER('Model output'!I190),'Model output'!I190,1))</f>
        <v>0</v>
      </c>
      <c r="J191">
        <f>IF('Model output'!J190="","",IF(AND(ISNUMBER('Model output'!J190),'Model output'!J190&lt;=I191),'Model output'!J190,IF(ISNUMBER(SEARCH("0/",'Model output'!J190)),0,1)))</f>
        <v>0</v>
      </c>
      <c r="K191" t="str" cm="1">
        <f t="array" ref="K191">IF(COUNT(FIND({0,1,2,3,4,5,6,7,8,9},'Model output'!K190))&gt;0,'Model output'!K190,"")</f>
        <v/>
      </c>
      <c r="L191" s="8" t="str">
        <f t="shared" ref="L191:L254" si="50">LOWER(SUBSTITUTE(SUBSTITUTE(SUBSTITUTE(SUBSTITUTE(SUBSTITUTE(SUBSTITUTE(SUBSTITUTE(SUBSTITUTE(K191,"cm.","cm"), "up to", ""), "to", ","), "x", ","), "'", ""), "[", ""), "]", ""), " ", ""))</f>
        <v/>
      </c>
      <c r="M191" t="str" cm="1">
        <f t="array" ref="M191">IF(L191="","",IF(ISNUMBER(SEARCH("cm",L191)),MAX(VALUE(SUBSTITUTE(_xlfn.FILTERXML("&lt;t&gt;&lt;s&gt;"&amp;SUBSTITUTE(L191,",","&lt;/s&gt;&lt;s&gt;")&amp;"&lt;/s&gt;&lt;/t&gt;","//s"),"cm",""))),MAX(VALUE(SUBSTITUTE(_xlfn.FILTERXML("&lt;t&gt;&lt;s&gt;"&amp;SUBSTITUTE(L191,",","&lt;/s&gt;&lt;s&gt;")&amp;"&lt;/s&gt;&lt;/t&gt;","//s"),"mm","")))/10))</f>
        <v/>
      </c>
      <c r="N191" t="str">
        <f>IF('Model output'!L190="","",'Model output'!L190)</f>
        <v>Papillary carcinoma</v>
      </c>
      <c r="O191" t="str">
        <f>IF('Model output'!M190="","",'Model output'!M190)</f>
        <v>follicular variant</v>
      </c>
      <c r="P191" t="str">
        <f>IF('Model output'!N190="","",'Model output'!N190)</f>
        <v>3.6cm</v>
      </c>
      <c r="Q191" t="str">
        <f t="shared" si="49"/>
        <v>3.6cm</v>
      </c>
      <c r="R191" cm="1">
        <f t="array" ref="R191">IF(Q191="","",IF(ISNUMBER(SEARCH("cm",Q191)),MAX(VALUE(SUBSTITUTE(_xlfn.FILTERXML("&lt;t&gt;&lt;s&gt;"&amp;SUBSTITUTE(Q191,",","&lt;/s&gt;&lt;s&gt;")&amp;"&lt;/s&gt;&lt;/t&gt;","//s"),"cm",""))),IF(ISNUMBER(SEARCH("mm",Q191)), MAX(VALUE(SUBSTITUTE(_xlfn.FILTERXML("&lt;t&gt;&lt;s&gt;"&amp;SUBSTITUTE(Q191,",","&lt;/s&gt;&lt;s&gt;")&amp;"&lt;/s&gt;&lt;/t&gt;","//s"),"mm","")))/10, MAX(VALUE(_xlfn.FILTERXML("&lt;t&gt;&lt;s&gt;"&amp;SUBSTITUTE(Q191,",","&lt;/s&gt;&lt;s&gt;")&amp;"&lt;/s&gt;&lt;/t&gt;","//s"))))))</f>
        <v>3.6</v>
      </c>
      <c r="S191" t="str">
        <f>IF(OR('Model output'!P190="",ISNUMBER(SEARCH("Not identified", 'Model output'!P190)),ISNUMBER(SEARCH("Absent",'Model output'!P190)),AND(ISNUMBER(SEARCH("No",'Model output'!P190)),NOT(ISNUMBER(SEARCH("diagnostic",'Model output'!P190)))),ISNUMBER(SEARCH("Negative",'Model output'!P190))),"negative","positive")</f>
        <v>negative</v>
      </c>
      <c r="T191">
        <f>IF('Model output'!O190="","",'Model output'!O190)</f>
        <v>1</v>
      </c>
      <c r="U191" t="str">
        <f>IF('Model output'!Q190&lt;&gt;"",'Model output'!Q190,IF('Classification result'!S191="positive",IF(ISNUMBER(SEARCH("single",'Model output'!P190)),1,IF(OR(ISNUMBER(SEARCH("&lt;4",'Model output'!P190)),ISNUMBER(SEARCH("&lt; 4",'Model output'!P190)),ISNUMBER(SEARCH("less than 4",'Model output'!P190))),"&lt;4",IF(OR(ISNUMBER(SEARCH("&gt;4",'Model output'!P190)),ISNUMBER(SEARCH("&gt; 4",'Model output'!P190)),ISNUMBER(SEARCH("4 or more",'Model output'!P190))),"&gt;4",""))),""))</f>
        <v/>
      </c>
      <c r="V191" t="str">
        <f>IF(S191="negative","",IF(OR(ISNUMBER(SEARCH("Focal",'Model output'!P190)),'Classification result'!U191&lt;4,ISNUMBER(SEARCH("Focal",'Classification result'!U191)),ISNUMBER(SEARCH("&lt;4",'Classification result'!U191)),ISNUMBER(SEARCH("&lt; 4",'Classification result'!U191))),"minimal", IF(OR(ISNUMBER(SEARCH("Extensive",'Model output'!P190)),ISNUMBER(SEARCH("Extensive",'Classification result'!U191)),ISNUMBER(SEARCH("&gt;4",'Classification result'!U191)),ISNUMBER(SEARCH("&gt; 4",'Classification result'!U191)),ISNUMBER(SEARCH("4 or more",'Classification result'!U191))),"extensive","")))</f>
        <v/>
      </c>
      <c r="W191" t="str">
        <f>IF(OR('Model output'!R190="",ISNUMBER(SEARCH("Not identified", 'Model output'!R190)),ISNUMBER(SEARCH("Absent",'Model output'!R190)),ISNUMBER(SEARCH("No",'Model output'!R190)),ISNUMBER(SEARCH("Negative",'Model output'!R190)),ISNUMBER(SEARCH("None seen",'Model output'!R190)),ISNUMBER(SEARCH("Free",'Model output'!R190)),ISNUMBER(SEARCH("Cannot be assessed",'Model output'!R190))),"negative","positive")</f>
        <v>negative</v>
      </c>
      <c r="X191" s="15" t="str">
        <f>IF('Model output'!S190="","",'Model output'!S190)</f>
        <v>Not identified</v>
      </c>
      <c r="Y191" t="str">
        <f>IF(OR('Model output'!S190="",ISNUMBER(SEARCH("Absent",'Model output'!S190)),ISNUMBER(SEARCH("Not identified",'Model output'!S190)),AND(ISNUMBER(SEARCH("No",'Model output'!S190)),NOT(ISNUMBER(SEARCH("carcinoma",'Model output'!S190)))),ISNUMBER(SEARCH("no extension",'Model output'!S190)),ISNUMBER(SEARCH("negative",'Model output'!S190))),"negative",IF(Z191="positive","gETE", "positive"))</f>
        <v>negative</v>
      </c>
      <c r="Z191" t="str">
        <f>IF(OR('Model output'!S190="",ISNUMBER(SEARCH("Absent",'Model output'!S190)),ISNUMBER(SEARCH("Not identified",'Model output'!S190)),ISNUMBER(SEARCH("No",'Model output'!S190)),ISNUMBER(SEARCH("Minimal",'Model output'!S190)),ISNUMBER(SEARCH("negative",'Model output'!S190))),"negative",IF(OR(ISNUMBER(SEARCH("extensive",X191)),ISNUMBER(SEARCH("skeletal muscle",X191)),ISNUMBER(SEARCH("larynx",X191)),ISNUMBER(SEARCH("trachea",X191)),ISNUMBER(SEARCH("esophagus",X191)),ISNUMBER(SEARCH("recurrent laryngeal nerve",X191))),"positive","negative"))</f>
        <v>negative</v>
      </c>
      <c r="AA191" t="str">
        <f>IF('Model output'!T190="","",IF('Model output'!T190="Not mentioned", "No", "Yes"))</f>
        <v/>
      </c>
      <c r="AB191" t="str">
        <f>IF(AA191&lt;&gt;"Yes","",IF(OR('Model output'!U190="",ISNUMBER(SEARCH("Not identified",'Model output'!U190))),"",'Model output'!U190))</f>
        <v/>
      </c>
      <c r="AC191" s="9" t="str">
        <f>IF(OR('Model output'!V190="", AND(ISERROR(SEARCH("Positive",'Model output'!V190)), ISNUMBER(SEARCH("Negative",'Model output'!V190))), ISNUMBER(SEARCH("Uninvolved",'Model output'!V190)), ISNUMBER(SEARCH("Free",'Model output'!V190)), ISNUMBER(SEARCH("1 mm",'Model output'!V190)), ISNUMBER(SEARCH("1.0 mm",'Model output'!V190)), ISNUMBER(SEARCH("0.01 cm",'Model output'!V190)), ISNUMBER(SEARCH("0.1 CM",'Model output'!V190)), ISNUMBER(SEARCH("less than 0.2 mm",'Model output'!V190)), ISNUMBER(SEARCH("less than 0.5 mm",'Model output'!V190)), ISNUMBER(SEARCH("very close",'Model output'!V190)), ISNUMBER(SEARCH("not involved",'Model output'!V190)), ISNUMBER(SEARCH("no involvement",'Model output'!V190)), ISNUMBER(SEARCH("abut",'Model output'!V190)), AND(ISNUMBER(SEARCH("No",'Model output'!V190)),NOT(ISNUMBER(SEARCH("noted",'Model output'!V190))),NOT(ISNUMBER(SEARCH("carcinoma",'Model output'!V190))))), "negative", "positive")</f>
        <v>negative</v>
      </c>
      <c r="AE191" s="30" t="str" cm="1">
        <f t="array" aca="1" ref="AE191" ca="1">IF(OR(AC191="positive",Z191="positive",AND(OR(ISNUMBER(SEARCH("Follicular carcinoma",N191)),ISNUMBER(SEARCH("Follicular thyroid carcinoma",N191))),V191="extensive"),AND(AND(ISNUMBER(J191),J191&gt;0),AND(ISNUMBER(M191),M191&gt;3)),OR(H191="positive",AH191=1)),"high",IF(OR(ISNUMBER(SEARCH("lateral",G191,1)),ISNUMBER(SEARCH("positive",Y191,1)),ISNUMBER(SEARCH("tall",O191,1)),ISNUMBER(SEARCH("hobnail",O191,1)),ISNUMBER(SEARCH("cribriform",O191,1)),ISNUMBER(SEARCH("diffuse",O191,1)),ISNUMBER(SEARCH("columnar",O191,1)),ISNUMBER(SEARCH("solid",O191,1)),ISNUMBER(SEARCH("tall",N191,1)),ISNUMBER(SEARCH("hobnail",N191,1)),ISNUMBER(SEARCH("cribriform",N191,1)),ISNUMBER(SEARCH("diffuse",N191,1)),ISNUMBER(SEARCH("columnar",N191,1)),ISNUMBER(SEARCH("solid",N191,1)),AND(ISNUMBER(SEARCH("papillary",N191,1)),S191="positive"),AND(ISNUMBER(J191),J191&gt;=5,M191=""),AND(AND(ISNUMBER(J191),J191&gt;=5),AND(ISNUMBER(M191),M191&gt;=1)),AND(ISNUMBER(SERACH("papillary",N191)),OR(Y191="positive",Z191="positive"), ISNUMBER(SEARCH("BRAF",AB191)))),"intermediate","low"))</f>
        <v>low</v>
      </c>
      <c r="AF191" s="31" t="str">
        <f t="shared" ref="AF191:AF254" si="51">IF(AND(Z191="positive",OR(ISNUMBER(SEARCH("prevertebral",X191,1)),ISNUMBER(SEARCH("fascia",X191,1)),ISNUMBER(SEARCH("carotid artery",X191,1)),ISNUMBER(SEARCH("mediastinal",X191,1)))),"4b",
IF(AND(Z191="positive",OR(ISNUMBER(SEARCH("larynx",X191,1)),ISNUMBER(SEARCH("trachea",X191,1)),ISNUMBER(SEARCH("esophagus",X191,1)),ISNUMBER(SEARCH("recurrent laryngeal nerve",X191,1)),
ISNUMBER(SEARCH("RLN",X191,1)))),"4a",
IF(OR(Z191="positive",ISNUMBER(SEARCH("strap",X191,1)),ISNUMBER(SEARCH("sternothyroid",X191,1)),ISNUMBER(SEARCH("sternohyoid",X191,1)),ISNUMBER(SEARCH("thyrohyoid",X191,1)),ISNUMBER(SEARCH("omohyoid",X191,1))),"3b",
IF(AND(C191&lt;&gt;"", N191=""),C191,
IF(OR(AND(R191&lt;&gt;"",R191&gt;4)),"3a",
IF(AND(R191&lt;&gt;"", R191&lt;=4,R191&gt;2),"2",
IF(AND(R191&lt;&gt;"",R191&lt;=2,R191&gt;1),"1b",
IF(AND(R191&lt;&gt;"",R191&lt;=1),"1a","x"
))))))))</f>
        <v>2</v>
      </c>
      <c r="AG191" s="31" t="str">
        <f t="shared" ref="AG191:AG254" si="52">IF(AND(ISNUMBER(J191),J191&gt;0),
IF(G191="lateral", "1b","1a"), "0")</f>
        <v>0</v>
      </c>
      <c r="AH191" s="31" t="str">
        <f t="shared" si="37"/>
        <v>0</v>
      </c>
      <c r="AI191" s="36" t="str">
        <f t="shared" si="38"/>
        <v>I</v>
      </c>
      <c r="AJ191" s="30" t="s">
        <v>815</v>
      </c>
      <c r="AK191" s="37" t="s">
        <v>929</v>
      </c>
      <c r="AL191" s="37" t="s">
        <v>930</v>
      </c>
      <c r="AM191" s="37" t="s">
        <v>930</v>
      </c>
      <c r="AN191" s="31" t="s">
        <v>79</v>
      </c>
      <c r="AO191" s="30">
        <f t="shared" ca="1" si="44"/>
        <v>1</v>
      </c>
      <c r="AP191" s="37">
        <f t="shared" si="45"/>
        <v>1</v>
      </c>
      <c r="AQ191" s="37">
        <f t="shared" si="46"/>
        <v>1</v>
      </c>
      <c r="AR191" s="37">
        <f t="shared" si="47"/>
        <v>1</v>
      </c>
      <c r="AS191" s="36">
        <f t="shared" si="39"/>
        <v>1</v>
      </c>
    </row>
    <row r="192" spans="1:45">
      <c r="A192" t="str">
        <f>'Model output'!A191</f>
        <v>TCGA-EM-A3AQ</v>
      </c>
      <c r="B192" s="43">
        <v>85</v>
      </c>
      <c r="C192" s="1" t="str">
        <f>IF(OR(ISNUMBER(SEARCH("0",'Model output'!D191)), ISNUMBER(SEARCH("1",'Model output'!D191)), ISNUMBER(SEARCH("1a",'Model output'!D191)), ISNUMBER(SEARCH("1b",'Model output'!D191)), ISNUMBER(SEARCH("2",'Model output'!D191)), ISNUMBER(SEARCH("3",'Model output'!D191)), ISNUMBER(SEARCH("4a",'Model output'!D191)), ISNUMBER(SEARCH("4b",'Model output'!D191))), IF(ISNUMBER(SEARCH("pT",'Model output'!D191)),IF(OR(ISNUMBER(SEARCH("a",'Model output'!D191)),ISNUMBER(SEARCH("b",'Model output'!D191))),MID(SUBSTITUTE('Model output'!D191," ",""),SEARCH("pT",'Model output'!D191)+2,2),MID(SUBSTITUTE('Model output'!D191," ",""),SEARCH("pT",'Model output'!D191)+2,1)),IF(ISNUMBER(SEARCH("T",'Model output'!D191)),IF(OR(ISNUMBER(SEARCH("a",'Model output'!D191)),ISNUMBER(SEARCH("b",'Model output'!D191))),MID(SUBSTITUTE('Model output'!D191," ",""),SEARCH("T",'Model output'!D191)+1,2),MID(SUBSTITUTE('Model output'!D191," ",""),SEARCH("T",'Model output'!D191)+1,1)),SUBSTITUTE('Model output'!D191," ",""))),"")</f>
        <v>1b</v>
      </c>
      <c r="D192" s="1" t="str">
        <f>IF(ISNUMBER(SEARCH("lymph node",'Model output'!E191)),"1", IF(AND('Model output'!E191&lt;&gt;"",ISNUMBER('Model output'!E191),'Model output'!E191&gt;0),"1",IF(OR(ISNUMBER(SEARCH("0",'Model output'!E191)), ISNUMBER(SEARCH("1",'Model output'!E191)), ISNUMBER(SEARCH("1a",'Model output'!E191)), ISNUMBER(SEARCH("1b",'Model output'!E191)), ISNUMBER(SEARCH("X",'Model output'!E191))), IF(ISNUMBER(SEARCH("pN",'Model output'!E191)),IF(OR(ISNUMBER(SEARCH("a",'Model output'!E191)),ISNUMBER(SEARCH("b",'Model output'!E191))),MID(SUBSTITUTE('Model output'!E191," ",""),SEARCH("pN",'Model output'!E191)+2,2),MID(SUBSTITUTE('Model output'!E191," ",""),SEARCH("pN",'Model output'!E191)+2,1)),IF(ISNUMBER(SEARCH("N",'Model output'!E191)),IF(OR(ISNUMBER(SEARCH("a",'Model output'!E191)),ISNUMBER(SEARCH("b",'Model output'!E191))),MID(SUBSTITUTE('Model output'!E191," ",""),SEARCH("N",'Model output'!E191)+1,2),MID(SUBSTITUTE('Model output'!E191," ",""),SEARCH("N",'Model output'!E191)+1,1)),SUBSTITUTE('Model output'!E191," ",""))),"")))</f>
        <v>0</v>
      </c>
      <c r="E192" s="1" t="str">
        <f>IF(OR(ISNUMBER(SEARCH("Not applicable",'Model output'!F191)), ISNUMBER(SEARCH("N/A",'Model output'!F191))),"0",IF(OR(ISNUMBER(SEARCH("0",'Model output'!F191)), ISNUMBER(SEARCH("1",'Model output'!F191)), ISNUMBER(SEARCH("X",'Model output'!F191))), IF(ISNUMBER(SEARCH("pM",'Model output'!F191)),MID(SUBSTITUTE('Model output'!F191," ",""),SEARCH("pM",'Model output'!F191)+2,1),IF(ISNUMBER(SEARCH("M",'Model output'!F191)),MID(SUBSTITUTE('Model output'!F191," ",""),SEARCH("M",'Model output'!F191)+1,1),SUBSTITUTE('Model output'!F191," ",""))),""))</f>
        <v/>
      </c>
      <c r="F192" t="str">
        <f t="shared" si="48"/>
        <v>negative</v>
      </c>
      <c r="G192" t="str">
        <f>IF(OR('Model output'!G191="",AND(ISNUMBER('Model output'!J191),'Model output'!J191&lt;1)),"",IF(OR(ISNUMBER(SEARCH("lateral",'Model output'!G191)),ISNUMBER(SEARCH("cervical",'Model output'!G191)),ISNUMBER(SEARCH("jugular",'Model output'!G191)),ISNUMBER(SEARCH("left neck",'Model output'!G191)),ISNUMBER(SEARCH("left anterior neck",'Model output'!G191)),ISNUMBER(SEARCH("left posterior neck",'Model output'!G191)),ISNUMBER(SEARCH("right neck",'Model output'!G191)),ISNUMBER(SEARCH("right anterior neck",'Model output'!G191)),ISNUMBER(SEARCH("right posterior neck",'Model output'!G191)),AND(ISNUMBER(SEARCH("level",'Model output'!G191)),OR(,ISNUMBER(SEARCH("II",'Model output'!G191)),ISNUMBER(SEARCH("two",'Model output'!G191)),ISNUMBER(SEARCH("2",'Model output'!G191)),ISNUMBER(SEARCH("III",'Model output'!G191)),ISNUMBER(SEARCH("three",'Model output'!G191)),ISNUMBER(SEARCH("3",'Model output'!G191)),ISNUMBER(SEARCH("IV",'Model output'!G191)),ISNUMBER(SEARCH("four",'Model output'!G191)),ISNUMBER(SEARCH("4",'Model output'!G191)),AND(ISNUMBER(SEARCH("V ",'Model output'!G191)),NOT(ISNUMBER(SEARCH("VI",'Model output'!G191)))),ISNUMBER(SEARCH("five",'Model output'!G191)),ISNUMBER(SEARCH("5",'Model output'!G191))))), "lateral", "central"))</f>
        <v/>
      </c>
      <c r="H192" t="str">
        <f>IF('Model output'!H191="","negative", IF('Model output'!H191=" ", "negative", IF(ISNUMBER(SEARCH("lymph node",'Model output'!H191)),"negative","positive")))</f>
        <v>negative</v>
      </c>
      <c r="I192">
        <f>IF('Model output'!I191="","",IF(ISNUMBER('Model output'!I191),'Model output'!I191,1))</f>
        <v>3</v>
      </c>
      <c r="J192">
        <f>IF('Model output'!J191="","",IF(AND(ISNUMBER('Model output'!J191),'Model output'!J191&lt;=I192),'Model output'!J191,IF(ISNUMBER(SEARCH("0/",'Model output'!J191)),0,1)))</f>
        <v>0</v>
      </c>
      <c r="K192" t="str" cm="1">
        <f t="array" ref="K192">IF(COUNT(FIND({0,1,2,3,4,5,6,7,8,9},'Model output'!K191))&gt;0,'Model output'!K191,"")</f>
        <v/>
      </c>
      <c r="L192" s="8" t="str">
        <f t="shared" si="50"/>
        <v/>
      </c>
      <c r="M192" t="str" cm="1">
        <f t="array" ref="M192">IF(L192="","",IF(ISNUMBER(SEARCH("cm",L192)),MAX(VALUE(SUBSTITUTE(_xlfn.FILTERXML("&lt;t&gt;&lt;s&gt;"&amp;SUBSTITUTE(L192,",","&lt;/s&gt;&lt;s&gt;")&amp;"&lt;/s&gt;&lt;/t&gt;","//s"),"cm",""))),MAX(VALUE(SUBSTITUTE(_xlfn.FILTERXML("&lt;t&gt;&lt;s&gt;"&amp;SUBSTITUTE(L192,",","&lt;/s&gt;&lt;s&gt;")&amp;"&lt;/s&gt;&lt;/t&gt;","//s"),"mm","")))/10))</f>
        <v/>
      </c>
      <c r="N192" t="str">
        <f>IF('Model output'!L191="","",'Model output'!L191)</f>
        <v>Papillary carcinoma</v>
      </c>
      <c r="O192" t="str">
        <f>IF('Model output'!M191="","",'Model output'!M191)</f>
        <v>classical (usual) j Papillary carcinoma, follicular variant</v>
      </c>
      <c r="P192" t="str">
        <f>IF('Model output'!N191="","",'Model output'!N191)</f>
        <v>1.3cm</v>
      </c>
      <c r="Q192" t="str">
        <f t="shared" si="49"/>
        <v>1.3cm</v>
      </c>
      <c r="R192" cm="1">
        <f t="array" ref="R192">IF(Q192="","",IF(ISNUMBER(SEARCH("cm",Q192)),MAX(VALUE(SUBSTITUTE(_xlfn.FILTERXML("&lt;t&gt;&lt;s&gt;"&amp;SUBSTITUTE(Q192,",","&lt;/s&gt;&lt;s&gt;")&amp;"&lt;/s&gt;&lt;/t&gt;","//s"),"cm",""))),IF(ISNUMBER(SEARCH("mm",Q192)), MAX(VALUE(SUBSTITUTE(_xlfn.FILTERXML("&lt;t&gt;&lt;s&gt;"&amp;SUBSTITUTE(Q192,",","&lt;/s&gt;&lt;s&gt;")&amp;"&lt;/s&gt;&lt;/t&gt;","//s"),"mm","")))/10, MAX(VALUE(_xlfn.FILTERXML("&lt;t&gt;&lt;s&gt;"&amp;SUBSTITUTE(Q192,",","&lt;/s&gt;&lt;s&gt;")&amp;"&lt;/s&gt;&lt;/t&gt;","//s"))))))</f>
        <v>1.3</v>
      </c>
      <c r="S192" t="str">
        <f>IF(OR('Model output'!P191="",ISNUMBER(SEARCH("Not identified", 'Model output'!P191)),ISNUMBER(SEARCH("Absent",'Model output'!P191)),AND(ISNUMBER(SEARCH("No",'Model output'!P191)),NOT(ISNUMBER(SEARCH("diagnostic",'Model output'!P191)))),ISNUMBER(SEARCH("Negative",'Model output'!P191))),"negative","positive")</f>
        <v>negative</v>
      </c>
      <c r="T192">
        <f>IF('Model output'!O191="","",'Model output'!O191)</f>
        <v>2</v>
      </c>
      <c r="U192" t="str">
        <f>IF('Model output'!Q191&lt;&gt;"",'Model output'!Q191,IF('Classification result'!S192="positive",IF(ISNUMBER(SEARCH("single",'Model output'!P191)),1,IF(OR(ISNUMBER(SEARCH("&lt;4",'Model output'!P191)),ISNUMBER(SEARCH("&lt; 4",'Model output'!P191)),ISNUMBER(SEARCH("less than 4",'Model output'!P191))),"&lt;4",IF(OR(ISNUMBER(SEARCH("&gt;4",'Model output'!P191)),ISNUMBER(SEARCH("&gt; 4",'Model output'!P191)),ISNUMBER(SEARCH("4 or more",'Model output'!P191))),"&gt;4",""))),""))</f>
        <v/>
      </c>
      <c r="V192" t="str">
        <f>IF(S192="negative","",IF(OR(ISNUMBER(SEARCH("Focal",'Model output'!P191)),'Classification result'!U192&lt;4,ISNUMBER(SEARCH("Focal",'Classification result'!U192)),ISNUMBER(SEARCH("&lt;4",'Classification result'!U192)),ISNUMBER(SEARCH("&lt; 4",'Classification result'!U192))),"minimal", IF(OR(ISNUMBER(SEARCH("Extensive",'Model output'!P191)),ISNUMBER(SEARCH("Extensive",'Classification result'!U192)),ISNUMBER(SEARCH("&gt;4",'Classification result'!U192)),ISNUMBER(SEARCH("&gt; 4",'Classification result'!U192)),ISNUMBER(SEARCH("4 or more",'Classification result'!U192))),"extensive","")))</f>
        <v/>
      </c>
      <c r="W192" t="str">
        <f>IF(OR('Model output'!R191="",ISNUMBER(SEARCH("Not identified", 'Model output'!R191)),ISNUMBER(SEARCH("Absent",'Model output'!R191)),ISNUMBER(SEARCH("No",'Model output'!R191)),ISNUMBER(SEARCH("Negative",'Model output'!R191)),ISNUMBER(SEARCH("None seen",'Model output'!R191)),ISNUMBER(SEARCH("Free",'Model output'!R191)),ISNUMBER(SEARCH("Cannot be assessed",'Model output'!R191))),"negative","positive")</f>
        <v>positive</v>
      </c>
      <c r="X192" s="15" t="str">
        <f>IF('Model output'!S191="","",'Model output'!S191)</f>
        <v>Not identified</v>
      </c>
      <c r="Y192" t="str">
        <f>IF(OR('Model output'!S191="",ISNUMBER(SEARCH("Absent",'Model output'!S191)),ISNUMBER(SEARCH("Not identified",'Model output'!S191)),AND(ISNUMBER(SEARCH("No",'Model output'!S191)),NOT(ISNUMBER(SEARCH("carcinoma",'Model output'!S191)))),ISNUMBER(SEARCH("no extension",'Model output'!S191)),ISNUMBER(SEARCH("negative",'Model output'!S191))),"negative",IF(Z192="positive","gETE", "positive"))</f>
        <v>negative</v>
      </c>
      <c r="Z192" t="str">
        <f>IF(OR('Model output'!S191="",ISNUMBER(SEARCH("Absent",'Model output'!S191)),ISNUMBER(SEARCH("Not identified",'Model output'!S191)),ISNUMBER(SEARCH("No",'Model output'!S191)),ISNUMBER(SEARCH("Minimal",'Model output'!S191)),ISNUMBER(SEARCH("negative",'Model output'!S191))),"negative",IF(OR(ISNUMBER(SEARCH("extensive",X192)),ISNUMBER(SEARCH("skeletal muscle",X192)),ISNUMBER(SEARCH("larynx",X192)),ISNUMBER(SEARCH("trachea",X192)),ISNUMBER(SEARCH("esophagus",X192)),ISNUMBER(SEARCH("recurrent laryngeal nerve",X192))),"positive","negative"))</f>
        <v>negative</v>
      </c>
      <c r="AA192" t="str">
        <f>IF('Model output'!T191="","",IF('Model output'!T191="Not mentioned", "No", "Yes"))</f>
        <v/>
      </c>
      <c r="AB192" t="str">
        <f>IF(AA192&lt;&gt;"Yes","",IF(OR('Model output'!U191="",ISNUMBER(SEARCH("Not identified",'Model output'!U191))),"",'Model output'!U191))</f>
        <v/>
      </c>
      <c r="AC192" s="9" t="str">
        <f>IF(OR('Model output'!V191="", AND(ISERROR(SEARCH("Positive",'Model output'!V191)), ISNUMBER(SEARCH("Negative",'Model output'!V191))), ISNUMBER(SEARCH("Uninvolved",'Model output'!V191)), ISNUMBER(SEARCH("Free",'Model output'!V191)), ISNUMBER(SEARCH("1 mm",'Model output'!V191)), ISNUMBER(SEARCH("1.0 mm",'Model output'!V191)), ISNUMBER(SEARCH("0.01 cm",'Model output'!V191)), ISNUMBER(SEARCH("0.1 CM",'Model output'!V191)), ISNUMBER(SEARCH("less than 0.2 mm",'Model output'!V191)), ISNUMBER(SEARCH("less than 0.5 mm",'Model output'!V191)), ISNUMBER(SEARCH("very close",'Model output'!V191)), ISNUMBER(SEARCH("not involved",'Model output'!V191)), ISNUMBER(SEARCH("no involvement",'Model output'!V191)), ISNUMBER(SEARCH("abut",'Model output'!V191)), AND(ISNUMBER(SEARCH("No",'Model output'!V191)),NOT(ISNUMBER(SEARCH("noted",'Model output'!V191))),NOT(ISNUMBER(SEARCH("carcinoma",'Model output'!V191))))), "negative", "positive")</f>
        <v>negative</v>
      </c>
      <c r="AE192" s="30" t="str" cm="1">
        <f t="array" aca="1" ref="AE192" ca="1">IF(OR(AC192="positive",Z192="positive",AND(OR(ISNUMBER(SEARCH("Follicular carcinoma",N192)),ISNUMBER(SEARCH("Follicular thyroid carcinoma",N192))),V192="extensive"),AND(AND(ISNUMBER(J192),J192&gt;0),AND(ISNUMBER(M192),M192&gt;3)),OR(H192="positive",AH192=1)),"high",IF(OR(ISNUMBER(SEARCH("lateral",G192,1)),ISNUMBER(SEARCH("positive",Y192,1)),ISNUMBER(SEARCH("tall",O192,1)),ISNUMBER(SEARCH("hobnail",O192,1)),ISNUMBER(SEARCH("cribriform",O192,1)),ISNUMBER(SEARCH("diffuse",O192,1)),ISNUMBER(SEARCH("columnar",O192,1)),ISNUMBER(SEARCH("solid",O192,1)),ISNUMBER(SEARCH("tall",N192,1)),ISNUMBER(SEARCH("hobnail",N192,1)),ISNUMBER(SEARCH("cribriform",N192,1)),ISNUMBER(SEARCH("diffuse",N192,1)),ISNUMBER(SEARCH("columnar",N192,1)),ISNUMBER(SEARCH("solid",N192,1)),AND(ISNUMBER(SEARCH("papillary",N192,1)),S192="positive"),AND(ISNUMBER(J192),J192&gt;=5,M192=""),AND(AND(ISNUMBER(J192),J192&gt;=5),AND(ISNUMBER(M192),M192&gt;=1)),AND(ISNUMBER(SERACH("papillary",N192)),OR(Y192="positive",Z192="positive"), ISNUMBER(SEARCH("BRAF",AB192)))),"intermediate","low"))</f>
        <v>low</v>
      </c>
      <c r="AF192" s="31" t="str">
        <f t="shared" si="51"/>
        <v>1b</v>
      </c>
      <c r="AG192" s="31" t="str">
        <f t="shared" si="52"/>
        <v>0</v>
      </c>
      <c r="AH192" s="31" t="str">
        <f t="shared" ref="AH192:AH255" si="53">IF(OR(H192="unknown"),"x",IF(H192="negative","0","1"))</f>
        <v>0</v>
      </c>
      <c r="AI192" s="36" t="str">
        <f t="shared" ref="AI192:AI255" si="54">IF(AND(B192&lt;55,AH192="0"),"I",
IF(AND(B192&lt;55,AH192="1"),"II",
IF(AH192="1","IVB",
IF(AND(AF192="4b",AH192="0"),"IVA",
IF(AND(AF192="4a",AH192="0"),"III",
IF(AND(OR(AF192="3a",AF192="3b",AF192="3"),AH192="0"),"II",
IF(AND(AF192="2",OR(AG192="1",AG192="1a",AG192="1b"),AH192="0"),"II",
IF(AND(OR(AF192="1a",AF192="1b",AF192="1"),OR(AG192="1",AG192="1a",AG192="1b"),AH192="0"),"II","I"
))))))))</f>
        <v>I</v>
      </c>
      <c r="AJ192" s="30" t="s">
        <v>815</v>
      </c>
      <c r="AK192" s="37" t="s">
        <v>926</v>
      </c>
      <c r="AL192" s="37" t="s">
        <v>927</v>
      </c>
      <c r="AM192" s="37" t="s">
        <v>930</v>
      </c>
      <c r="AN192" s="31" t="s">
        <v>79</v>
      </c>
      <c r="AO192" s="30">
        <f t="shared" ref="AO192:AO255" ca="1" si="55">IF(AE192=AJ192,1,0)</f>
        <v>1</v>
      </c>
      <c r="AP192" s="37">
        <f t="shared" ref="AP192:AP255" si="56">IF(AF192=AK192, 1, IF(AND(AF192="x", AK192="0"), 1, IF(AND(AF192="0", AK192="x"), 1, 0)))</f>
        <v>1</v>
      </c>
      <c r="AQ192" s="37">
        <f t="shared" ref="AQ192:AQ255" si="57">IF(AG192=AL192, 1, IF(AND(AG192="x", AL192="0"), 1, IF(AND(AG192="0", AL192="x"), 1, 0)))</f>
        <v>1</v>
      </c>
      <c r="AR192" s="37">
        <f t="shared" ref="AR192:AR255" si="58">IF(AH192=AM192, 1, IF(AND(AH192="x", AM192="0"), 1, IF(AND(AH192="0", AM192="x"), 1, 0)))</f>
        <v>1</v>
      </c>
      <c r="AS192" s="36">
        <f t="shared" si="39"/>
        <v>1</v>
      </c>
    </row>
    <row r="193" spans="1:45">
      <c r="A193" t="str">
        <f>'Model output'!A192</f>
        <v>TCGA-EM-A3AR</v>
      </c>
      <c r="B193" s="43">
        <v>41</v>
      </c>
      <c r="C193" s="1" t="str">
        <f>IF(OR(ISNUMBER(SEARCH("0",'Model output'!D192)), ISNUMBER(SEARCH("1",'Model output'!D192)), ISNUMBER(SEARCH("1a",'Model output'!D192)), ISNUMBER(SEARCH("1b",'Model output'!D192)), ISNUMBER(SEARCH("2",'Model output'!D192)), ISNUMBER(SEARCH("3",'Model output'!D192)), ISNUMBER(SEARCH("4a",'Model output'!D192)), ISNUMBER(SEARCH("4b",'Model output'!D192))), IF(ISNUMBER(SEARCH("pT",'Model output'!D192)),IF(OR(ISNUMBER(SEARCH("a",'Model output'!D192)),ISNUMBER(SEARCH("b",'Model output'!D192))),MID(SUBSTITUTE('Model output'!D192," ",""),SEARCH("pT",'Model output'!D192)+2,2),MID(SUBSTITUTE('Model output'!D192," ",""),SEARCH("pT",'Model output'!D192)+2,1)),IF(ISNUMBER(SEARCH("T",'Model output'!D192)),IF(OR(ISNUMBER(SEARCH("a",'Model output'!D192)),ISNUMBER(SEARCH("b",'Model output'!D192))),MID(SUBSTITUTE('Model output'!D192," ",""),SEARCH("T",'Model output'!D192)+1,2),MID(SUBSTITUTE('Model output'!D192," ",""),SEARCH("T",'Model output'!D192)+1,1)),SUBSTITUTE('Model output'!D192," ",""))),"")</f>
        <v>1b</v>
      </c>
      <c r="D193" s="1" t="str">
        <f>IF(ISNUMBER(SEARCH("lymph node",'Model output'!E192)),"1", IF(AND('Model output'!E192&lt;&gt;"",ISNUMBER('Model output'!E192),'Model output'!E192&gt;0),"1",IF(OR(ISNUMBER(SEARCH("0",'Model output'!E192)), ISNUMBER(SEARCH("1",'Model output'!E192)), ISNUMBER(SEARCH("1a",'Model output'!E192)), ISNUMBER(SEARCH("1b",'Model output'!E192)), ISNUMBER(SEARCH("X",'Model output'!E192))), IF(ISNUMBER(SEARCH("pN",'Model output'!E192)),IF(OR(ISNUMBER(SEARCH("a",'Model output'!E192)),ISNUMBER(SEARCH("b",'Model output'!E192))),MID(SUBSTITUTE('Model output'!E192," ",""),SEARCH("pN",'Model output'!E192)+2,2),MID(SUBSTITUTE('Model output'!E192," ",""),SEARCH("pN",'Model output'!E192)+2,1)),IF(ISNUMBER(SEARCH("N",'Model output'!E192)),IF(OR(ISNUMBER(SEARCH("a",'Model output'!E192)),ISNUMBER(SEARCH("b",'Model output'!E192))),MID(SUBSTITUTE('Model output'!E192," ",""),SEARCH("N",'Model output'!E192)+1,2),MID(SUBSTITUTE('Model output'!E192," ",""),SEARCH("N",'Model output'!E192)+1,1)),SUBSTITUTE('Model output'!E192," ",""))),"")))</f>
        <v>1a</v>
      </c>
      <c r="E193" s="1" t="str">
        <f>IF(OR(ISNUMBER(SEARCH("Not applicable",'Model output'!F192)), ISNUMBER(SEARCH("N/A",'Model output'!F192))),"0",IF(OR(ISNUMBER(SEARCH("0",'Model output'!F192)), ISNUMBER(SEARCH("1",'Model output'!F192)), ISNUMBER(SEARCH("X",'Model output'!F192))), IF(ISNUMBER(SEARCH("pM",'Model output'!F192)),MID(SUBSTITUTE('Model output'!F192," ",""),SEARCH("pM",'Model output'!F192)+2,1),IF(ISNUMBER(SEARCH("M",'Model output'!F192)),MID(SUBSTITUTE('Model output'!F192," ",""),SEARCH("M",'Model output'!F192)+1,1),SUBSTITUTE('Model output'!F192," ",""))),""))</f>
        <v/>
      </c>
      <c r="F193" t="str">
        <f t="shared" si="48"/>
        <v>positive</v>
      </c>
      <c r="G193" t="str">
        <f>IF(OR('Model output'!G192="",AND(ISNUMBER('Model output'!J192),'Model output'!J192&lt;1)),"",IF(OR(ISNUMBER(SEARCH("lateral",'Model output'!G192)),ISNUMBER(SEARCH("cervical",'Model output'!G192)),ISNUMBER(SEARCH("jugular",'Model output'!G192)),ISNUMBER(SEARCH("left neck",'Model output'!G192)),ISNUMBER(SEARCH("left anterior neck",'Model output'!G192)),ISNUMBER(SEARCH("left posterior neck",'Model output'!G192)),ISNUMBER(SEARCH("right neck",'Model output'!G192)),ISNUMBER(SEARCH("right anterior neck",'Model output'!G192)),ISNUMBER(SEARCH("right posterior neck",'Model output'!G192)),AND(ISNUMBER(SEARCH("level",'Model output'!G192)),OR(,ISNUMBER(SEARCH("II",'Model output'!G192)),ISNUMBER(SEARCH("two",'Model output'!G192)),ISNUMBER(SEARCH("2",'Model output'!G192)),ISNUMBER(SEARCH("III",'Model output'!G192)),ISNUMBER(SEARCH("three",'Model output'!G192)),ISNUMBER(SEARCH("3",'Model output'!G192)),ISNUMBER(SEARCH("IV",'Model output'!G192)),ISNUMBER(SEARCH("four",'Model output'!G192)),ISNUMBER(SEARCH("4",'Model output'!G192)),AND(ISNUMBER(SEARCH("V ",'Model output'!G192)),NOT(ISNUMBER(SEARCH("VI",'Model output'!G192)))),ISNUMBER(SEARCH("five",'Model output'!G192)),ISNUMBER(SEARCH("5",'Model output'!G192))))), "lateral", "central"))</f>
        <v>central</v>
      </c>
      <c r="H193" t="str">
        <f>IF('Model output'!H192="","negative", IF('Model output'!H192=" ", "negative", IF(ISNUMBER(SEARCH("lymph node",'Model output'!H192)),"negative","positive")))</f>
        <v>negative</v>
      </c>
      <c r="I193">
        <f>IF('Model output'!I192="","",IF(ISNUMBER('Model output'!I192),'Model output'!I192,1))</f>
        <v>1</v>
      </c>
      <c r="J193">
        <f>IF('Model output'!J192="","",IF(AND(ISNUMBER('Model output'!J192),'Model output'!J192&lt;=I193),'Model output'!J192,IF(ISNUMBER(SEARCH("0/",'Model output'!J192)),0,1)))</f>
        <v>1</v>
      </c>
      <c r="K193" t="str" cm="1">
        <f t="array" ref="K193">IF(COUNT(FIND({0,1,2,3,4,5,6,7,8,9},'Model output'!K192))&gt;0,'Model output'!K192,"")</f>
        <v/>
      </c>
      <c r="L193" s="8" t="str">
        <f t="shared" si="50"/>
        <v/>
      </c>
      <c r="M193" t="str" cm="1">
        <f t="array" ref="M193">IF(L193="","",IF(ISNUMBER(SEARCH("cm",L193)),MAX(VALUE(SUBSTITUTE(_xlfn.FILTERXML("&lt;t&gt;&lt;s&gt;"&amp;SUBSTITUTE(L193,",","&lt;/s&gt;&lt;s&gt;")&amp;"&lt;/s&gt;&lt;/t&gt;","//s"),"cm",""))),MAX(VALUE(SUBSTITUTE(_xlfn.FILTERXML("&lt;t&gt;&lt;s&gt;"&amp;SUBSTITUTE(L193,",","&lt;/s&gt;&lt;s&gt;")&amp;"&lt;/s&gt;&lt;/t&gt;","//s"),"mm","")))/10))</f>
        <v/>
      </c>
      <c r="N193" t="str">
        <f>IF('Model output'!L192="","",'Model output'!L192)</f>
        <v>Papillary carcinoma</v>
      </c>
      <c r="O193" t="str">
        <f>IF('Model output'!M192="","",'Model output'!M192)</f>
        <v>classical (usual)</v>
      </c>
      <c r="P193" t="str">
        <f>IF('Model output'!N192="","",'Model output'!N192)</f>
        <v>1.2cm</v>
      </c>
      <c r="Q193" t="str">
        <f t="shared" si="49"/>
        <v>1.2cm</v>
      </c>
      <c r="R193" cm="1">
        <f t="array" ref="R193">IF(Q193="","",IF(ISNUMBER(SEARCH("cm",Q193)),MAX(VALUE(SUBSTITUTE(_xlfn.FILTERXML("&lt;t&gt;&lt;s&gt;"&amp;SUBSTITUTE(Q193,",","&lt;/s&gt;&lt;s&gt;")&amp;"&lt;/s&gt;&lt;/t&gt;","//s"),"cm",""))),IF(ISNUMBER(SEARCH("mm",Q193)), MAX(VALUE(SUBSTITUTE(_xlfn.FILTERXML("&lt;t&gt;&lt;s&gt;"&amp;SUBSTITUTE(Q193,",","&lt;/s&gt;&lt;s&gt;")&amp;"&lt;/s&gt;&lt;/t&gt;","//s"),"mm","")))/10, MAX(VALUE(_xlfn.FILTERXML("&lt;t&gt;&lt;s&gt;"&amp;SUBSTITUTE(Q193,",","&lt;/s&gt;&lt;s&gt;")&amp;"&lt;/s&gt;&lt;/t&gt;","//s"))))))</f>
        <v>1.2</v>
      </c>
      <c r="S193" t="str">
        <f>IF(OR('Model output'!P192="",ISNUMBER(SEARCH("Not identified", 'Model output'!P192)),ISNUMBER(SEARCH("Absent",'Model output'!P192)),AND(ISNUMBER(SEARCH("No",'Model output'!P192)),NOT(ISNUMBER(SEARCH("diagnostic",'Model output'!P192)))),ISNUMBER(SEARCH("Negative",'Model output'!P192))),"negative","positive")</f>
        <v>positive</v>
      </c>
      <c r="T193" t="str">
        <f>IF('Model output'!O192="","",'Model output'!O192)</f>
        <v>Multiple</v>
      </c>
      <c r="U193" t="str">
        <f>IF('Model output'!Q192&lt;&gt;"",'Model output'!Q192,IF('Classification result'!S193="positive",IF(ISNUMBER(SEARCH("single",'Model output'!P192)),1,IF(OR(ISNUMBER(SEARCH("&lt;4",'Model output'!P192)),ISNUMBER(SEARCH("&lt; 4",'Model output'!P192)),ISNUMBER(SEARCH("less than 4",'Model output'!P192))),"&lt;4",IF(OR(ISNUMBER(SEARCH("&gt;4",'Model output'!P192)),ISNUMBER(SEARCH("&gt; 4",'Model output'!P192)),ISNUMBER(SEARCH("4 or more",'Model output'!P192))),"&gt;4",""))),""))</f>
        <v/>
      </c>
      <c r="V193" t="str">
        <f>IF(S193="negative","",IF(OR(ISNUMBER(SEARCH("Focal",'Model output'!P192)),'Classification result'!U193&lt;4,ISNUMBER(SEARCH("Focal",'Classification result'!U193)),ISNUMBER(SEARCH("&lt;4",'Classification result'!U193)),ISNUMBER(SEARCH("&lt; 4",'Classification result'!U193))),"minimal", IF(OR(ISNUMBER(SEARCH("Extensive",'Model output'!P192)),ISNUMBER(SEARCH("Extensive",'Classification result'!U193)),ISNUMBER(SEARCH("&gt;4",'Classification result'!U193)),ISNUMBER(SEARCH("&gt; 4",'Classification result'!U193)),ISNUMBER(SEARCH("4 or more",'Classification result'!U193))),"extensive","")))</f>
        <v/>
      </c>
      <c r="W193" t="str">
        <f>IF(OR('Model output'!R192="",ISNUMBER(SEARCH("Not identified", 'Model output'!R192)),ISNUMBER(SEARCH("Absent",'Model output'!R192)),ISNUMBER(SEARCH("No",'Model output'!R192)),ISNUMBER(SEARCH("Negative",'Model output'!R192)),ISNUMBER(SEARCH("None seen",'Model output'!R192)),ISNUMBER(SEARCH("Free",'Model output'!R192)),ISNUMBER(SEARCH("Cannot be assessed",'Model output'!R192))),"negative","positive")</f>
        <v>positive</v>
      </c>
      <c r="X193" s="15" t="str">
        <f>IF('Model output'!S192="","",'Model output'!S192)</f>
        <v/>
      </c>
      <c r="Y193" t="str">
        <f>IF(OR('Model output'!S192="",ISNUMBER(SEARCH("Absent",'Model output'!S192)),ISNUMBER(SEARCH("Not identified",'Model output'!S192)),AND(ISNUMBER(SEARCH("No",'Model output'!S192)),NOT(ISNUMBER(SEARCH("carcinoma",'Model output'!S192)))),ISNUMBER(SEARCH("no extension",'Model output'!S192)),ISNUMBER(SEARCH("negative",'Model output'!S192))),"negative",IF(Z193="positive","gETE", "positive"))</f>
        <v>negative</v>
      </c>
      <c r="Z193" t="str">
        <f>IF(OR('Model output'!S192="",ISNUMBER(SEARCH("Absent",'Model output'!S192)),ISNUMBER(SEARCH("Not identified",'Model output'!S192)),ISNUMBER(SEARCH("No",'Model output'!S192)),ISNUMBER(SEARCH("Minimal",'Model output'!S192)),ISNUMBER(SEARCH("negative",'Model output'!S192))),"negative",IF(OR(ISNUMBER(SEARCH("extensive",X193)),ISNUMBER(SEARCH("skeletal muscle",X193)),ISNUMBER(SEARCH("larynx",X193)),ISNUMBER(SEARCH("trachea",X193)),ISNUMBER(SEARCH("esophagus",X193)),ISNUMBER(SEARCH("recurrent laryngeal nerve",X193))),"positive","negative"))</f>
        <v>negative</v>
      </c>
      <c r="AA193" t="str">
        <f>IF('Model output'!T192="","",IF('Model output'!T192="Not mentioned", "No", "Yes"))</f>
        <v/>
      </c>
      <c r="AB193" t="str">
        <f>IF(AA193&lt;&gt;"Yes","",IF(OR('Model output'!U192="",ISNUMBER(SEARCH("Not identified",'Model output'!U192))),"",'Model output'!U192))</f>
        <v/>
      </c>
      <c r="AC193" s="9" t="str">
        <f>IF(OR('Model output'!V192="", AND(ISERROR(SEARCH("Positive",'Model output'!V192)), ISNUMBER(SEARCH("Negative",'Model output'!V192))), ISNUMBER(SEARCH("Uninvolved",'Model output'!V192)), ISNUMBER(SEARCH("Free",'Model output'!V192)), ISNUMBER(SEARCH("1 mm",'Model output'!V192)), ISNUMBER(SEARCH("1.0 mm",'Model output'!V192)), ISNUMBER(SEARCH("0.01 cm",'Model output'!V192)), ISNUMBER(SEARCH("0.1 CM",'Model output'!V192)), ISNUMBER(SEARCH("less than 0.2 mm",'Model output'!V192)), ISNUMBER(SEARCH("less than 0.5 mm",'Model output'!V192)), ISNUMBER(SEARCH("very close",'Model output'!V192)), ISNUMBER(SEARCH("not involved",'Model output'!V192)), ISNUMBER(SEARCH("no involvement",'Model output'!V192)), ISNUMBER(SEARCH("abut",'Model output'!V192)), AND(ISNUMBER(SEARCH("No",'Model output'!V192)),NOT(ISNUMBER(SEARCH("noted",'Model output'!V192))),NOT(ISNUMBER(SEARCH("carcinoma",'Model output'!V192))))), "negative", "positive")</f>
        <v>negative</v>
      </c>
      <c r="AE193" s="30" t="str" cm="1">
        <f t="array" aca="1" ref="AE193" ca="1">IF(OR(AC193="positive",Z193="positive",AND(OR(ISNUMBER(SEARCH("Follicular carcinoma",N193)),ISNUMBER(SEARCH("Follicular thyroid carcinoma",N193))),V193="extensive"),AND(AND(ISNUMBER(J193),J193&gt;0),AND(ISNUMBER(M193),M193&gt;3)),OR(H193="positive",AH193=1)),"high",IF(OR(ISNUMBER(SEARCH("lateral",G193,1)),ISNUMBER(SEARCH("positive",Y193,1)),ISNUMBER(SEARCH("tall",O193,1)),ISNUMBER(SEARCH("hobnail",O193,1)),ISNUMBER(SEARCH("cribriform",O193,1)),ISNUMBER(SEARCH("diffuse",O193,1)),ISNUMBER(SEARCH("columnar",O193,1)),ISNUMBER(SEARCH("solid",O193,1)),ISNUMBER(SEARCH("tall",N193,1)),ISNUMBER(SEARCH("hobnail",N193,1)),ISNUMBER(SEARCH("cribriform",N193,1)),ISNUMBER(SEARCH("diffuse",N193,1)),ISNUMBER(SEARCH("columnar",N193,1)),ISNUMBER(SEARCH("solid",N193,1)),AND(ISNUMBER(SEARCH("papillary",N193,1)),S193="positive"),AND(ISNUMBER(J193),J193&gt;=5,M193=""),AND(AND(ISNUMBER(J193),J193&gt;=5),AND(ISNUMBER(M193),M193&gt;=1)),AND(ISNUMBER(SERACH("papillary",N193)),OR(Y193="positive",Z193="positive"), ISNUMBER(SEARCH("BRAF",AB193)))),"intermediate","low"))</f>
        <v>intermediate</v>
      </c>
      <c r="AF193" s="31" t="str">
        <f t="shared" si="51"/>
        <v>1b</v>
      </c>
      <c r="AG193" s="31" t="str">
        <f t="shared" si="52"/>
        <v>1a</v>
      </c>
      <c r="AH193" s="31" t="str">
        <f t="shared" si="53"/>
        <v>0</v>
      </c>
      <c r="AI193" s="36" t="str">
        <f t="shared" si="54"/>
        <v>I</v>
      </c>
      <c r="AJ193" s="30" t="s">
        <v>815</v>
      </c>
      <c r="AK193" s="37" t="s">
        <v>926</v>
      </c>
      <c r="AL193" s="37" t="s">
        <v>931</v>
      </c>
      <c r="AM193" s="37" t="s">
        <v>930</v>
      </c>
      <c r="AN193" s="31" t="s">
        <v>79</v>
      </c>
      <c r="AO193" s="30">
        <f t="shared" ca="1" si="55"/>
        <v>0</v>
      </c>
      <c r="AP193" s="37">
        <f t="shared" si="56"/>
        <v>1</v>
      </c>
      <c r="AQ193" s="37">
        <f t="shared" si="57"/>
        <v>1</v>
      </c>
      <c r="AR193" s="37">
        <f t="shared" si="58"/>
        <v>1</v>
      </c>
      <c r="AS193" s="36">
        <f t="shared" si="39"/>
        <v>1</v>
      </c>
    </row>
    <row r="194" spans="1:45">
      <c r="A194" t="str">
        <f>'Model output'!A193</f>
        <v>TCGA-EM-A3FJ</v>
      </c>
      <c r="B194" s="43">
        <v>24</v>
      </c>
      <c r="C194" s="1" t="str">
        <f>IF(OR(ISNUMBER(SEARCH("0",'Model output'!D193)), ISNUMBER(SEARCH("1",'Model output'!D193)), ISNUMBER(SEARCH("1a",'Model output'!D193)), ISNUMBER(SEARCH("1b",'Model output'!D193)), ISNUMBER(SEARCH("2",'Model output'!D193)), ISNUMBER(SEARCH("3",'Model output'!D193)), ISNUMBER(SEARCH("4a",'Model output'!D193)), ISNUMBER(SEARCH("4b",'Model output'!D193))), IF(ISNUMBER(SEARCH("pT",'Model output'!D193)),IF(OR(ISNUMBER(SEARCH("a",'Model output'!D193)),ISNUMBER(SEARCH("b",'Model output'!D193))),MID(SUBSTITUTE('Model output'!D193," ",""),SEARCH("pT",'Model output'!D193)+2,2),MID(SUBSTITUTE('Model output'!D193," ",""),SEARCH("pT",'Model output'!D193)+2,1)),IF(ISNUMBER(SEARCH("T",'Model output'!D193)),IF(OR(ISNUMBER(SEARCH("a",'Model output'!D193)),ISNUMBER(SEARCH("b",'Model output'!D193))),MID(SUBSTITUTE('Model output'!D193," ",""),SEARCH("T",'Model output'!D193)+1,2),MID(SUBSTITUTE('Model output'!D193," ",""),SEARCH("T",'Model output'!D193)+1,1)),SUBSTITUTE('Model output'!D193," ",""))),"")</f>
        <v>1</v>
      </c>
      <c r="D194" s="1" t="str">
        <f>IF(ISNUMBER(SEARCH("lymph node",'Model output'!E193)),"1", IF(AND('Model output'!E193&lt;&gt;"",ISNUMBER('Model output'!E193),'Model output'!E193&gt;0),"1",IF(OR(ISNUMBER(SEARCH("0",'Model output'!E193)), ISNUMBER(SEARCH("1",'Model output'!E193)), ISNUMBER(SEARCH("1a",'Model output'!E193)), ISNUMBER(SEARCH("1b",'Model output'!E193)), ISNUMBER(SEARCH("X",'Model output'!E193))), IF(ISNUMBER(SEARCH("pN",'Model output'!E193)),IF(OR(ISNUMBER(SEARCH("a",'Model output'!E193)),ISNUMBER(SEARCH("b",'Model output'!E193))),MID(SUBSTITUTE('Model output'!E193," ",""),SEARCH("pN",'Model output'!E193)+2,2),MID(SUBSTITUTE('Model output'!E193," ",""),SEARCH("pN",'Model output'!E193)+2,1)),IF(ISNUMBER(SEARCH("N",'Model output'!E193)),IF(OR(ISNUMBER(SEARCH("a",'Model output'!E193)),ISNUMBER(SEARCH("b",'Model output'!E193))),MID(SUBSTITUTE('Model output'!E193," ",""),SEARCH("N",'Model output'!E193)+1,2),MID(SUBSTITUTE('Model output'!E193," ",""),SEARCH("N",'Model output'!E193)+1,1)),SUBSTITUTE('Model output'!E193," ",""))),"")))</f>
        <v>1b</v>
      </c>
      <c r="E194" s="1" t="str">
        <f>IF(OR(ISNUMBER(SEARCH("Not applicable",'Model output'!F193)), ISNUMBER(SEARCH("N/A",'Model output'!F193))),"0",IF(OR(ISNUMBER(SEARCH("0",'Model output'!F193)), ISNUMBER(SEARCH("1",'Model output'!F193)), ISNUMBER(SEARCH("X",'Model output'!F193))), IF(ISNUMBER(SEARCH("pM",'Model output'!F193)),MID(SUBSTITUTE('Model output'!F193," ",""),SEARCH("pM",'Model output'!F193)+2,1),IF(ISNUMBER(SEARCH("M",'Model output'!F193)),MID(SUBSTITUTE('Model output'!F193," ",""),SEARCH("M",'Model output'!F193)+1,1),SUBSTITUTE('Model output'!F193," ",""))),""))</f>
        <v>X</v>
      </c>
      <c r="F194" t="str">
        <f t="shared" si="48"/>
        <v>positive</v>
      </c>
      <c r="G194" t="str">
        <f>IF(OR('Model output'!G193="",AND(ISNUMBER('Model output'!J193),'Model output'!J193&lt;1)),"",IF(OR(ISNUMBER(SEARCH("lateral",'Model output'!G193)),ISNUMBER(SEARCH("cervical",'Model output'!G193)),ISNUMBER(SEARCH("jugular",'Model output'!G193)),ISNUMBER(SEARCH("left neck",'Model output'!G193)),ISNUMBER(SEARCH("left anterior neck",'Model output'!G193)),ISNUMBER(SEARCH("left posterior neck",'Model output'!G193)),ISNUMBER(SEARCH("right neck",'Model output'!G193)),ISNUMBER(SEARCH("right anterior neck",'Model output'!G193)),ISNUMBER(SEARCH("right posterior neck",'Model output'!G193)),AND(ISNUMBER(SEARCH("level",'Model output'!G193)),OR(,ISNUMBER(SEARCH("II",'Model output'!G193)),ISNUMBER(SEARCH("two",'Model output'!G193)),ISNUMBER(SEARCH("2",'Model output'!G193)),ISNUMBER(SEARCH("III",'Model output'!G193)),ISNUMBER(SEARCH("three",'Model output'!G193)),ISNUMBER(SEARCH("3",'Model output'!G193)),ISNUMBER(SEARCH("IV",'Model output'!G193)),ISNUMBER(SEARCH("four",'Model output'!G193)),ISNUMBER(SEARCH("4",'Model output'!G193)),AND(ISNUMBER(SEARCH("V ",'Model output'!G193)),NOT(ISNUMBER(SEARCH("VI",'Model output'!G193)))),ISNUMBER(SEARCH("five",'Model output'!G193)),ISNUMBER(SEARCH("5",'Model output'!G193))))), "lateral", "central"))</f>
        <v>lateral</v>
      </c>
      <c r="H194" t="str">
        <f>IF('Model output'!H193="","negative", IF('Model output'!H193=" ", "negative", IF(ISNUMBER(SEARCH("lymph node",'Model output'!H193)),"negative","positive")))</f>
        <v>negative</v>
      </c>
      <c r="I194">
        <f>IF('Model output'!I193="","",IF(ISNUMBER('Model output'!I193),'Model output'!I193,1))</f>
        <v>33</v>
      </c>
      <c r="J194">
        <f>IF('Model output'!J193="","",IF(AND(ISNUMBER('Model output'!J193),'Model output'!J193&lt;=I194),'Model output'!J193,IF(ISNUMBER(SEARCH("0/",'Model output'!J193)),0,1)))</f>
        <v>12</v>
      </c>
      <c r="K194" t="str" cm="1">
        <f t="array" ref="K194">IF(COUNT(FIND({0,1,2,3,4,5,6,7,8,9},'Model output'!K193))&gt;0,'Model output'!K193,"")</f>
        <v>2.5 x 1.2 x 0.5 cm</v>
      </c>
      <c r="L194" s="8" t="str">
        <f t="shared" si="50"/>
        <v>2.5,1.2,0.5cm</v>
      </c>
      <c r="M194" cm="1">
        <f t="array" ref="M194">IF(L194="","",IF(ISNUMBER(SEARCH("cm",L194)),MAX(VALUE(SUBSTITUTE(_xlfn.FILTERXML("&lt;t&gt;&lt;s&gt;"&amp;SUBSTITUTE(L194,",","&lt;/s&gt;&lt;s&gt;")&amp;"&lt;/s&gt;&lt;/t&gt;","//s"),"cm",""))),MAX(VALUE(SUBSTITUTE(_xlfn.FILTERXML("&lt;t&gt;&lt;s&gt;"&amp;SUBSTITUTE(L194,",","&lt;/s&gt;&lt;s&gt;")&amp;"&lt;/s&gt;&lt;/t&gt;","//s"),"mm","")))/10))</f>
        <v>2.5</v>
      </c>
      <c r="N194" t="str">
        <f>IF('Model output'!L193="","",'Model output'!L193)</f>
        <v>Papillary</v>
      </c>
      <c r="O194" t="str">
        <f>IF('Model output'!M193="","",'Model output'!M193)</f>
        <v>classical</v>
      </c>
      <c r="P194" t="str">
        <f>IF('Model output'!N193="","",'Model output'!N193)</f>
        <v>1.0 cm</v>
      </c>
      <c r="Q194" t="str">
        <f t="shared" si="49"/>
        <v>1.0cm</v>
      </c>
      <c r="R194" cm="1">
        <f t="array" ref="R194">IF(Q194="","",IF(ISNUMBER(SEARCH("cm",Q194)),MAX(VALUE(SUBSTITUTE(_xlfn.FILTERXML("&lt;t&gt;&lt;s&gt;"&amp;SUBSTITUTE(Q194,",","&lt;/s&gt;&lt;s&gt;")&amp;"&lt;/s&gt;&lt;/t&gt;","//s"),"cm",""))),IF(ISNUMBER(SEARCH("mm",Q194)), MAX(VALUE(SUBSTITUTE(_xlfn.FILTERXML("&lt;t&gt;&lt;s&gt;"&amp;SUBSTITUTE(Q194,",","&lt;/s&gt;&lt;s&gt;")&amp;"&lt;/s&gt;&lt;/t&gt;","//s"),"mm","")))/10, MAX(VALUE(_xlfn.FILTERXML("&lt;t&gt;&lt;s&gt;"&amp;SUBSTITUTE(Q194,",","&lt;/s&gt;&lt;s&gt;")&amp;"&lt;/s&gt;&lt;/t&gt;","//s"))))))</f>
        <v>1</v>
      </c>
      <c r="S194" t="str">
        <f>IF(OR('Model output'!P193="",ISNUMBER(SEARCH("Not identified", 'Model output'!P193)),ISNUMBER(SEARCH("Absent",'Model output'!P193)),AND(ISNUMBER(SEARCH("No",'Model output'!P193)),NOT(ISNUMBER(SEARCH("diagnostic",'Model output'!P193)))),ISNUMBER(SEARCH("Negative",'Model output'!P193))),"negative","positive")</f>
        <v>negative</v>
      </c>
      <c r="T194">
        <f>IF('Model output'!O193="","",'Model output'!O193)</f>
        <v>3</v>
      </c>
      <c r="U194" t="str">
        <f>IF('Model output'!Q193&lt;&gt;"",'Model output'!Q193,IF('Classification result'!S194="positive",IF(ISNUMBER(SEARCH("single",'Model output'!P193)),1,IF(OR(ISNUMBER(SEARCH("&lt;4",'Model output'!P193)),ISNUMBER(SEARCH("&lt; 4",'Model output'!P193)),ISNUMBER(SEARCH("less than 4",'Model output'!P193))),"&lt;4",IF(OR(ISNUMBER(SEARCH("&gt;4",'Model output'!P193)),ISNUMBER(SEARCH("&gt; 4",'Model output'!P193)),ISNUMBER(SEARCH("4 or more",'Model output'!P193))),"&gt;4",""))),""))</f>
        <v/>
      </c>
      <c r="V194" t="str">
        <f>IF(S194="negative","",IF(OR(ISNUMBER(SEARCH("Focal",'Model output'!P193)),'Classification result'!U194&lt;4,ISNUMBER(SEARCH("Focal",'Classification result'!U194)),ISNUMBER(SEARCH("&lt;4",'Classification result'!U194)),ISNUMBER(SEARCH("&lt; 4",'Classification result'!U194))),"minimal", IF(OR(ISNUMBER(SEARCH("Extensive",'Model output'!P193)),ISNUMBER(SEARCH("Extensive",'Classification result'!U194)),ISNUMBER(SEARCH("&gt;4",'Classification result'!U194)),ISNUMBER(SEARCH("&gt; 4",'Classification result'!U194)),ISNUMBER(SEARCH("4 or more",'Classification result'!U194))),"extensive","")))</f>
        <v/>
      </c>
      <c r="W194" t="str">
        <f>IF(OR('Model output'!R193="",ISNUMBER(SEARCH("Not identified", 'Model output'!R193)),ISNUMBER(SEARCH("Absent",'Model output'!R193)),ISNUMBER(SEARCH("No",'Model output'!R193)),ISNUMBER(SEARCH("Negative",'Model output'!R193)),ISNUMBER(SEARCH("None seen",'Model output'!R193)),ISNUMBER(SEARCH("Free",'Model output'!R193)),ISNUMBER(SEARCH("Cannot be assessed",'Model output'!R193))),"negative","positive")</f>
        <v>positive</v>
      </c>
      <c r="X194" s="15" t="str">
        <f>IF('Model output'!S193="","",'Model output'!S193)</f>
        <v>Absent</v>
      </c>
      <c r="Y194" t="str">
        <f>IF(OR('Model output'!S193="",ISNUMBER(SEARCH("Absent",'Model output'!S193)),ISNUMBER(SEARCH("Not identified",'Model output'!S193)),AND(ISNUMBER(SEARCH("No",'Model output'!S193)),NOT(ISNUMBER(SEARCH("carcinoma",'Model output'!S193)))),ISNUMBER(SEARCH("no extension",'Model output'!S193)),ISNUMBER(SEARCH("negative",'Model output'!S193))),"negative",IF(Z194="positive","gETE", "positive"))</f>
        <v>negative</v>
      </c>
      <c r="Z194" t="str">
        <f>IF(OR('Model output'!S193="",ISNUMBER(SEARCH("Absent",'Model output'!S193)),ISNUMBER(SEARCH("Not identified",'Model output'!S193)),ISNUMBER(SEARCH("No",'Model output'!S193)),ISNUMBER(SEARCH("Minimal",'Model output'!S193)),ISNUMBER(SEARCH("negative",'Model output'!S193))),"negative",IF(OR(ISNUMBER(SEARCH("extensive",X194)),ISNUMBER(SEARCH("skeletal muscle",X194)),ISNUMBER(SEARCH("larynx",X194)),ISNUMBER(SEARCH("trachea",X194)),ISNUMBER(SEARCH("esophagus",X194)),ISNUMBER(SEARCH("recurrent laryngeal nerve",X194))),"positive","negative"))</f>
        <v>negative</v>
      </c>
      <c r="AA194" t="str">
        <f>IF('Model output'!T193="","",IF('Model output'!T193="Not mentioned", "No", "Yes"))</f>
        <v/>
      </c>
      <c r="AB194" t="str">
        <f>IF(AA194&lt;&gt;"Yes","",IF(OR('Model output'!U193="",ISNUMBER(SEARCH("Not identified",'Model output'!U193))),"",'Model output'!U193))</f>
        <v/>
      </c>
      <c r="AC194" s="9" t="str">
        <f>IF(OR('Model output'!V193="", AND(ISERROR(SEARCH("Positive",'Model output'!V193)), ISNUMBER(SEARCH("Negative",'Model output'!V193))), ISNUMBER(SEARCH("Uninvolved",'Model output'!V193)), ISNUMBER(SEARCH("Free",'Model output'!V193)), ISNUMBER(SEARCH("1 mm",'Model output'!V193)), ISNUMBER(SEARCH("1.0 mm",'Model output'!V193)), ISNUMBER(SEARCH("0.01 cm",'Model output'!V193)), ISNUMBER(SEARCH("0.1 CM",'Model output'!V193)), ISNUMBER(SEARCH("less than 0.2 mm",'Model output'!V193)), ISNUMBER(SEARCH("less than 0.5 mm",'Model output'!V193)), ISNUMBER(SEARCH("very close",'Model output'!V193)), ISNUMBER(SEARCH("not involved",'Model output'!V193)), ISNUMBER(SEARCH("no involvement",'Model output'!V193)), ISNUMBER(SEARCH("abut",'Model output'!V193)), AND(ISNUMBER(SEARCH("No",'Model output'!V193)),NOT(ISNUMBER(SEARCH("noted",'Model output'!V193))),NOT(ISNUMBER(SEARCH("carcinoma",'Model output'!V193))))), "negative", "positive")</f>
        <v>negative</v>
      </c>
      <c r="AE194" s="30" t="str" cm="1">
        <f t="array" aca="1" ref="AE194" ca="1">IF(OR(AC194="positive",Z194="positive",AND(OR(ISNUMBER(SEARCH("Follicular carcinoma",N194)),ISNUMBER(SEARCH("Follicular thyroid carcinoma",N194))),V194="extensive"),AND(AND(ISNUMBER(J194),J194&gt;0),AND(ISNUMBER(M194),M194&gt;3)),OR(H194="positive",AH194=1)),"high",IF(OR(ISNUMBER(SEARCH("lateral",G194,1)),ISNUMBER(SEARCH("positive",Y194,1)),ISNUMBER(SEARCH("tall",O194,1)),ISNUMBER(SEARCH("hobnail",O194,1)),ISNUMBER(SEARCH("cribriform",O194,1)),ISNUMBER(SEARCH("diffuse",O194,1)),ISNUMBER(SEARCH("columnar",O194,1)),ISNUMBER(SEARCH("solid",O194,1)),ISNUMBER(SEARCH("tall",N194,1)),ISNUMBER(SEARCH("hobnail",N194,1)),ISNUMBER(SEARCH("cribriform",N194,1)),ISNUMBER(SEARCH("diffuse",N194,1)),ISNUMBER(SEARCH("columnar",N194,1)),ISNUMBER(SEARCH("solid",N194,1)),AND(ISNUMBER(SEARCH("papillary",N194,1)),S194="positive"),AND(ISNUMBER(J194),J194&gt;=5,M194=""),AND(AND(ISNUMBER(J194),J194&gt;=5),AND(ISNUMBER(M194),M194&gt;=1)),AND(ISNUMBER(SERACH("papillary",N194)),OR(Y194="positive",Z194="positive"), ISNUMBER(SEARCH("BRAF",AB194)))),"intermediate","low"))</f>
        <v>intermediate</v>
      </c>
      <c r="AF194" s="31" t="str">
        <f t="shared" si="51"/>
        <v>1a</v>
      </c>
      <c r="AG194" s="31" t="str">
        <f t="shared" si="52"/>
        <v>1b</v>
      </c>
      <c r="AH194" s="31" t="str">
        <f t="shared" si="53"/>
        <v>0</v>
      </c>
      <c r="AI194" s="36" t="str">
        <f t="shared" si="54"/>
        <v>I</v>
      </c>
      <c r="AJ194" s="30" t="s">
        <v>816</v>
      </c>
      <c r="AK194" s="37" t="s">
        <v>931</v>
      </c>
      <c r="AL194" s="37" t="s">
        <v>926</v>
      </c>
      <c r="AM194" s="37" t="s">
        <v>930</v>
      </c>
      <c r="AN194" s="31" t="s">
        <v>79</v>
      </c>
      <c r="AO194" s="30">
        <f t="shared" ca="1" si="55"/>
        <v>1</v>
      </c>
      <c r="AP194" s="37">
        <f t="shared" si="56"/>
        <v>1</v>
      </c>
      <c r="AQ194" s="37">
        <f t="shared" si="57"/>
        <v>1</v>
      </c>
      <c r="AR194" s="37">
        <f t="shared" si="58"/>
        <v>1</v>
      </c>
      <c r="AS194" s="36">
        <f t="shared" si="39"/>
        <v>1</v>
      </c>
    </row>
    <row r="195" spans="1:45">
      <c r="A195" t="str">
        <f>'Model output'!A194</f>
        <v>TCGA-EM-A3FK</v>
      </c>
      <c r="B195" s="43">
        <v>30</v>
      </c>
      <c r="C195" s="1" t="str">
        <f>IF(OR(ISNUMBER(SEARCH("0",'Model output'!D194)), ISNUMBER(SEARCH("1",'Model output'!D194)), ISNUMBER(SEARCH("1a",'Model output'!D194)), ISNUMBER(SEARCH("1b",'Model output'!D194)), ISNUMBER(SEARCH("2",'Model output'!D194)), ISNUMBER(SEARCH("3",'Model output'!D194)), ISNUMBER(SEARCH("4a",'Model output'!D194)), ISNUMBER(SEARCH("4b",'Model output'!D194))), IF(ISNUMBER(SEARCH("pT",'Model output'!D194)),IF(OR(ISNUMBER(SEARCH("a",'Model output'!D194)),ISNUMBER(SEARCH("b",'Model output'!D194))),MID(SUBSTITUTE('Model output'!D194," ",""),SEARCH("pT",'Model output'!D194)+2,2),MID(SUBSTITUTE('Model output'!D194," ",""),SEARCH("pT",'Model output'!D194)+2,1)),IF(ISNUMBER(SEARCH("T",'Model output'!D194)),IF(OR(ISNUMBER(SEARCH("a",'Model output'!D194)),ISNUMBER(SEARCH("b",'Model output'!D194))),MID(SUBSTITUTE('Model output'!D194," ",""),SEARCH("T",'Model output'!D194)+1,2),MID(SUBSTITUTE('Model output'!D194," ",""),SEARCH("T",'Model output'!D194)+1,1)),SUBSTITUTE('Model output'!D194," ",""))),"")</f>
        <v>1</v>
      </c>
      <c r="D195" s="1" t="str">
        <f>IF(ISNUMBER(SEARCH("lymph node",'Model output'!E194)),"1", IF(AND('Model output'!E194&lt;&gt;"",ISNUMBER('Model output'!E194),'Model output'!E194&gt;0),"1",IF(OR(ISNUMBER(SEARCH("0",'Model output'!E194)), ISNUMBER(SEARCH("1",'Model output'!E194)), ISNUMBER(SEARCH("1a",'Model output'!E194)), ISNUMBER(SEARCH("1b",'Model output'!E194)), ISNUMBER(SEARCH("X",'Model output'!E194))), IF(ISNUMBER(SEARCH("pN",'Model output'!E194)),IF(OR(ISNUMBER(SEARCH("a",'Model output'!E194)),ISNUMBER(SEARCH("b",'Model output'!E194))),MID(SUBSTITUTE('Model output'!E194," ",""),SEARCH("pN",'Model output'!E194)+2,2),MID(SUBSTITUTE('Model output'!E194," ",""),SEARCH("pN",'Model output'!E194)+2,1)),IF(ISNUMBER(SEARCH("N",'Model output'!E194)),IF(OR(ISNUMBER(SEARCH("a",'Model output'!E194)),ISNUMBER(SEARCH("b",'Model output'!E194))),MID(SUBSTITUTE('Model output'!E194," ",""),SEARCH("N",'Model output'!E194)+1,2),MID(SUBSTITUTE('Model output'!E194," ",""),SEARCH("N",'Model output'!E194)+1,1)),SUBSTITUTE('Model output'!E194," ",""))),"")))</f>
        <v>1b</v>
      </c>
      <c r="E195" s="1" t="str">
        <f>IF(OR(ISNUMBER(SEARCH("Not applicable",'Model output'!F194)), ISNUMBER(SEARCH("N/A",'Model output'!F194))),"0",IF(OR(ISNUMBER(SEARCH("0",'Model output'!F194)), ISNUMBER(SEARCH("1",'Model output'!F194)), ISNUMBER(SEARCH("X",'Model output'!F194))), IF(ISNUMBER(SEARCH("pM",'Model output'!F194)),MID(SUBSTITUTE('Model output'!F194," ",""),SEARCH("pM",'Model output'!F194)+2,1),IF(ISNUMBER(SEARCH("M",'Model output'!F194)),MID(SUBSTITUTE('Model output'!F194," ",""),SEARCH("M",'Model output'!F194)+1,1),SUBSTITUTE('Model output'!F194," ",""))),""))</f>
        <v/>
      </c>
      <c r="F195" t="str">
        <f t="shared" si="48"/>
        <v>positive</v>
      </c>
      <c r="G195" t="str">
        <f>IF(OR('Model output'!G194="",AND(ISNUMBER('Model output'!J194),'Model output'!J194&lt;1)),"",IF(OR(ISNUMBER(SEARCH("lateral",'Model output'!G194)),ISNUMBER(SEARCH("cervical",'Model output'!G194)),ISNUMBER(SEARCH("jugular",'Model output'!G194)),ISNUMBER(SEARCH("left neck",'Model output'!G194)),ISNUMBER(SEARCH("left anterior neck",'Model output'!G194)),ISNUMBER(SEARCH("left posterior neck",'Model output'!G194)),ISNUMBER(SEARCH("right neck",'Model output'!G194)),ISNUMBER(SEARCH("right anterior neck",'Model output'!G194)),ISNUMBER(SEARCH("right posterior neck",'Model output'!G194)),AND(ISNUMBER(SEARCH("level",'Model output'!G194)),OR(,ISNUMBER(SEARCH("II",'Model output'!G194)),ISNUMBER(SEARCH("two",'Model output'!G194)),ISNUMBER(SEARCH("2",'Model output'!G194)),ISNUMBER(SEARCH("III",'Model output'!G194)),ISNUMBER(SEARCH("three",'Model output'!G194)),ISNUMBER(SEARCH("3",'Model output'!G194)),ISNUMBER(SEARCH("IV",'Model output'!G194)),ISNUMBER(SEARCH("four",'Model output'!G194)),ISNUMBER(SEARCH("4",'Model output'!G194)),AND(ISNUMBER(SEARCH("V ",'Model output'!G194)),NOT(ISNUMBER(SEARCH("VI",'Model output'!G194)))),ISNUMBER(SEARCH("five",'Model output'!G194)),ISNUMBER(SEARCH("5",'Model output'!G194))))), "lateral", "central"))</f>
        <v>lateral</v>
      </c>
      <c r="H195" t="str">
        <f>IF('Model output'!H194="","negative", IF('Model output'!H194=" ", "negative", IF(ISNUMBER(SEARCH("lymph node",'Model output'!H194)),"negative","positive")))</f>
        <v>negative</v>
      </c>
      <c r="I195">
        <f>IF('Model output'!I194="","",IF(ISNUMBER('Model output'!I194),'Model output'!I194,1))</f>
        <v>25</v>
      </c>
      <c r="J195">
        <f>IF('Model output'!J194="","",IF(AND(ISNUMBER('Model output'!J194),'Model output'!J194&lt;=I195),'Model output'!J194,IF(ISNUMBER(SEARCH("0/",'Model output'!J194)),0,1)))</f>
        <v>17</v>
      </c>
      <c r="K195" t="str" cm="1">
        <f t="array" ref="K195">IF(COUNT(FIND({0,1,2,3,4,5,6,7,8,9},'Model output'!K194))&gt;0,'Model output'!K194,"")</f>
        <v/>
      </c>
      <c r="L195" s="8" t="str">
        <f t="shared" si="50"/>
        <v/>
      </c>
      <c r="M195" t="str" cm="1">
        <f t="array" ref="M195">IF(L195="","",IF(ISNUMBER(SEARCH("cm",L195)),MAX(VALUE(SUBSTITUTE(_xlfn.FILTERXML("&lt;t&gt;&lt;s&gt;"&amp;SUBSTITUTE(L195,",","&lt;/s&gt;&lt;s&gt;")&amp;"&lt;/s&gt;&lt;/t&gt;","//s"),"cm",""))),MAX(VALUE(SUBSTITUTE(_xlfn.FILTERXML("&lt;t&gt;&lt;s&gt;"&amp;SUBSTITUTE(L195,",","&lt;/s&gt;&lt;s&gt;")&amp;"&lt;/s&gt;&lt;/t&gt;","//s"),"mm","")))/10))</f>
        <v/>
      </c>
      <c r="N195" t="str">
        <f>IF('Model output'!L194="","",'Model output'!L194)</f>
        <v>Papillary</v>
      </c>
      <c r="O195" t="str">
        <f>IF('Model output'!M194="","",'Model output'!M194)</f>
        <v>classical</v>
      </c>
      <c r="P195" t="str">
        <f>IF('Model output'!N194="","",'Model output'!N194)</f>
        <v>1.2cm</v>
      </c>
      <c r="Q195" t="str">
        <f t="shared" si="49"/>
        <v>1.2cm</v>
      </c>
      <c r="R195" cm="1">
        <f t="array" ref="R195">IF(Q195="","",IF(ISNUMBER(SEARCH("cm",Q195)),MAX(VALUE(SUBSTITUTE(_xlfn.FILTERXML("&lt;t&gt;&lt;s&gt;"&amp;SUBSTITUTE(Q195,",","&lt;/s&gt;&lt;s&gt;")&amp;"&lt;/s&gt;&lt;/t&gt;","//s"),"cm",""))),IF(ISNUMBER(SEARCH("mm",Q195)), MAX(VALUE(SUBSTITUTE(_xlfn.FILTERXML("&lt;t&gt;&lt;s&gt;"&amp;SUBSTITUTE(Q195,",","&lt;/s&gt;&lt;s&gt;")&amp;"&lt;/s&gt;&lt;/t&gt;","//s"),"mm","")))/10, MAX(VALUE(_xlfn.FILTERXML("&lt;t&gt;&lt;s&gt;"&amp;SUBSTITUTE(Q195,",","&lt;/s&gt;&lt;s&gt;")&amp;"&lt;/s&gt;&lt;/t&gt;","//s"))))))</f>
        <v>1.2</v>
      </c>
      <c r="S195" t="str">
        <f>IF(OR('Model output'!P194="",ISNUMBER(SEARCH("Not identified", 'Model output'!P194)),ISNUMBER(SEARCH("Absent",'Model output'!P194)),AND(ISNUMBER(SEARCH("No",'Model output'!P194)),NOT(ISNUMBER(SEARCH("diagnostic",'Model output'!P194)))),ISNUMBER(SEARCH("Negative",'Model output'!P194))),"negative","positive")</f>
        <v>negative</v>
      </c>
      <c r="T195" t="str">
        <f>IF('Model output'!O194="","",'Model output'!O194)</f>
        <v>Multifocal</v>
      </c>
      <c r="U195" t="str">
        <f>IF('Model output'!Q194&lt;&gt;"",'Model output'!Q194,IF('Classification result'!S195="positive",IF(ISNUMBER(SEARCH("single",'Model output'!P194)),1,IF(OR(ISNUMBER(SEARCH("&lt;4",'Model output'!P194)),ISNUMBER(SEARCH("&lt; 4",'Model output'!P194)),ISNUMBER(SEARCH("less than 4",'Model output'!P194))),"&lt;4",IF(OR(ISNUMBER(SEARCH("&gt;4",'Model output'!P194)),ISNUMBER(SEARCH("&gt; 4",'Model output'!P194)),ISNUMBER(SEARCH("4 or more",'Model output'!P194))),"&gt;4",""))),""))</f>
        <v/>
      </c>
      <c r="V195" t="str">
        <f>IF(S195="negative","",IF(OR(ISNUMBER(SEARCH("Focal",'Model output'!P194)),'Classification result'!U195&lt;4,ISNUMBER(SEARCH("Focal",'Classification result'!U195)),ISNUMBER(SEARCH("&lt;4",'Classification result'!U195)),ISNUMBER(SEARCH("&lt; 4",'Classification result'!U195))),"minimal", IF(OR(ISNUMBER(SEARCH("Extensive",'Model output'!P194)),ISNUMBER(SEARCH("Extensive",'Classification result'!U195)),ISNUMBER(SEARCH("&gt;4",'Classification result'!U195)),ISNUMBER(SEARCH("&gt; 4",'Classification result'!U195)),ISNUMBER(SEARCH("4 or more",'Classification result'!U195))),"extensive","")))</f>
        <v/>
      </c>
      <c r="W195" t="str">
        <f>IF(OR('Model output'!R194="",ISNUMBER(SEARCH("Not identified", 'Model output'!R194)),ISNUMBER(SEARCH("Absent",'Model output'!R194)),ISNUMBER(SEARCH("No",'Model output'!R194)),ISNUMBER(SEARCH("Negative",'Model output'!R194)),ISNUMBER(SEARCH("None seen",'Model output'!R194)),ISNUMBER(SEARCH("Free",'Model output'!R194)),ISNUMBER(SEARCH("Cannot be assessed",'Model output'!R194))),"negative","positive")</f>
        <v>positive</v>
      </c>
      <c r="X195" s="15" t="str">
        <f>IF('Model output'!S194="","",'Model output'!S194)</f>
        <v/>
      </c>
      <c r="Y195" t="str">
        <f>IF(OR('Model output'!S194="",ISNUMBER(SEARCH("Absent",'Model output'!S194)),ISNUMBER(SEARCH("Not identified",'Model output'!S194)),AND(ISNUMBER(SEARCH("No",'Model output'!S194)),NOT(ISNUMBER(SEARCH("carcinoma",'Model output'!S194)))),ISNUMBER(SEARCH("no extension",'Model output'!S194)),ISNUMBER(SEARCH("negative",'Model output'!S194))),"negative",IF(Z195="positive","gETE", "positive"))</f>
        <v>negative</v>
      </c>
      <c r="Z195" t="str">
        <f>IF(OR('Model output'!S194="",ISNUMBER(SEARCH("Absent",'Model output'!S194)),ISNUMBER(SEARCH("Not identified",'Model output'!S194)),ISNUMBER(SEARCH("No",'Model output'!S194)),ISNUMBER(SEARCH("Minimal",'Model output'!S194)),ISNUMBER(SEARCH("negative",'Model output'!S194))),"negative",IF(OR(ISNUMBER(SEARCH("extensive",X195)),ISNUMBER(SEARCH("skeletal muscle",X195)),ISNUMBER(SEARCH("larynx",X195)),ISNUMBER(SEARCH("trachea",X195)),ISNUMBER(SEARCH("esophagus",X195)),ISNUMBER(SEARCH("recurrent laryngeal nerve",X195))),"positive","negative"))</f>
        <v>negative</v>
      </c>
      <c r="AA195" t="str">
        <f>IF('Model output'!T194="","",IF('Model output'!T194="Not mentioned", "No", "Yes"))</f>
        <v/>
      </c>
      <c r="AB195" t="str">
        <f>IF(AA195&lt;&gt;"Yes","",IF(OR('Model output'!U194="",ISNUMBER(SEARCH("Not identified",'Model output'!U194))),"",'Model output'!U194))</f>
        <v/>
      </c>
      <c r="AC195" s="9" t="str">
        <f>IF(OR('Model output'!V194="", AND(ISERROR(SEARCH("Positive",'Model output'!V194)), ISNUMBER(SEARCH("Negative",'Model output'!V194))), ISNUMBER(SEARCH("Uninvolved",'Model output'!V194)), ISNUMBER(SEARCH("Free",'Model output'!V194)), ISNUMBER(SEARCH("1 mm",'Model output'!V194)), ISNUMBER(SEARCH("1.0 mm",'Model output'!V194)), ISNUMBER(SEARCH("0.01 cm",'Model output'!V194)), ISNUMBER(SEARCH("0.1 CM",'Model output'!V194)), ISNUMBER(SEARCH("less than 0.2 mm",'Model output'!V194)), ISNUMBER(SEARCH("less than 0.5 mm",'Model output'!V194)), ISNUMBER(SEARCH("very close",'Model output'!V194)), ISNUMBER(SEARCH("not involved",'Model output'!V194)), ISNUMBER(SEARCH("no involvement",'Model output'!V194)), ISNUMBER(SEARCH("abut",'Model output'!V194)), AND(ISNUMBER(SEARCH("No",'Model output'!V194)),NOT(ISNUMBER(SEARCH("noted",'Model output'!V194))),NOT(ISNUMBER(SEARCH("carcinoma",'Model output'!V194))))), "negative", "positive")</f>
        <v>negative</v>
      </c>
      <c r="AE195" s="30" t="str" cm="1">
        <f t="array" aca="1" ref="AE195" ca="1">IF(OR(AC195="positive",Z195="positive",AND(OR(ISNUMBER(SEARCH("Follicular carcinoma",N195)),ISNUMBER(SEARCH("Follicular thyroid carcinoma",N195))),V195="extensive"),AND(AND(ISNUMBER(J195),J195&gt;0),AND(ISNUMBER(M195),M195&gt;3)),OR(H195="positive",AH195=1)),"high",IF(OR(ISNUMBER(SEARCH("lateral",G195,1)),ISNUMBER(SEARCH("positive",Y195,1)),ISNUMBER(SEARCH("tall",O195,1)),ISNUMBER(SEARCH("hobnail",O195,1)),ISNUMBER(SEARCH("cribriform",O195,1)),ISNUMBER(SEARCH("diffuse",O195,1)),ISNUMBER(SEARCH("columnar",O195,1)),ISNUMBER(SEARCH("solid",O195,1)),ISNUMBER(SEARCH("tall",N195,1)),ISNUMBER(SEARCH("hobnail",N195,1)),ISNUMBER(SEARCH("cribriform",N195,1)),ISNUMBER(SEARCH("diffuse",N195,1)),ISNUMBER(SEARCH("columnar",N195,1)),ISNUMBER(SEARCH("solid",N195,1)),AND(ISNUMBER(SEARCH("papillary",N195,1)),S195="positive"),AND(ISNUMBER(J195),J195&gt;=5,M195=""),AND(AND(ISNUMBER(J195),J195&gt;=5),AND(ISNUMBER(M195),M195&gt;=1)),AND(ISNUMBER(SERACH("papillary",N195)),OR(Y195="positive",Z195="positive"), ISNUMBER(SEARCH("BRAF",AB195)))),"intermediate","low"))</f>
        <v>intermediate</v>
      </c>
      <c r="AF195" s="31" t="str">
        <f t="shared" si="51"/>
        <v>1b</v>
      </c>
      <c r="AG195" s="31" t="str">
        <f t="shared" si="52"/>
        <v>1b</v>
      </c>
      <c r="AH195" s="31" t="str">
        <f t="shared" si="53"/>
        <v>0</v>
      </c>
      <c r="AI195" s="36" t="str">
        <f t="shared" si="54"/>
        <v>I</v>
      </c>
      <c r="AJ195" s="30" t="s">
        <v>816</v>
      </c>
      <c r="AK195" s="37" t="s">
        <v>926</v>
      </c>
      <c r="AL195" s="37" t="s">
        <v>926</v>
      </c>
      <c r="AM195" s="37" t="s">
        <v>930</v>
      </c>
      <c r="AN195" s="31" t="s">
        <v>79</v>
      </c>
      <c r="AO195" s="30">
        <f t="shared" ca="1" si="55"/>
        <v>1</v>
      </c>
      <c r="AP195" s="37">
        <f t="shared" si="56"/>
        <v>1</v>
      </c>
      <c r="AQ195" s="37">
        <f t="shared" si="57"/>
        <v>1</v>
      </c>
      <c r="AR195" s="37">
        <f t="shared" si="58"/>
        <v>1</v>
      </c>
      <c r="AS195" s="36">
        <f t="shared" ref="AS195:AS258" si="59">IF(AI195=AN195,1,0)</f>
        <v>1</v>
      </c>
    </row>
    <row r="196" spans="1:45">
      <c r="A196" t="str">
        <f>'Model output'!A195</f>
        <v>TCGA-EM-A3FL</v>
      </c>
      <c r="B196" s="43">
        <v>63</v>
      </c>
      <c r="C196" s="1" t="str">
        <f>IF(OR(ISNUMBER(SEARCH("0",'Model output'!D195)), ISNUMBER(SEARCH("1",'Model output'!D195)), ISNUMBER(SEARCH("1a",'Model output'!D195)), ISNUMBER(SEARCH("1b",'Model output'!D195)), ISNUMBER(SEARCH("2",'Model output'!D195)), ISNUMBER(SEARCH("3",'Model output'!D195)), ISNUMBER(SEARCH("4a",'Model output'!D195)), ISNUMBER(SEARCH("4b",'Model output'!D195))), IF(ISNUMBER(SEARCH("pT",'Model output'!D195)),IF(OR(ISNUMBER(SEARCH("a",'Model output'!D195)),ISNUMBER(SEARCH("b",'Model output'!D195))),MID(SUBSTITUTE('Model output'!D195," ",""),SEARCH("pT",'Model output'!D195)+2,2),MID(SUBSTITUTE('Model output'!D195," ",""),SEARCH("pT",'Model output'!D195)+2,1)),IF(ISNUMBER(SEARCH("T",'Model output'!D195)),IF(OR(ISNUMBER(SEARCH("a",'Model output'!D195)),ISNUMBER(SEARCH("b",'Model output'!D195))),MID(SUBSTITUTE('Model output'!D195," ",""),SEARCH("T",'Model output'!D195)+1,2),MID(SUBSTITUTE('Model output'!D195," ",""),SEARCH("T",'Model output'!D195)+1,1)),SUBSTITUTE('Model output'!D195," ",""))),"")</f>
        <v>1b</v>
      </c>
      <c r="D196" s="1" t="str">
        <f>IF(ISNUMBER(SEARCH("lymph node",'Model output'!E195)),"1", IF(AND('Model output'!E195&lt;&gt;"",ISNUMBER('Model output'!E195),'Model output'!E195&gt;0),"1",IF(OR(ISNUMBER(SEARCH("0",'Model output'!E195)), ISNUMBER(SEARCH("1",'Model output'!E195)), ISNUMBER(SEARCH("1a",'Model output'!E195)), ISNUMBER(SEARCH("1b",'Model output'!E195)), ISNUMBER(SEARCH("X",'Model output'!E195))), IF(ISNUMBER(SEARCH("pN",'Model output'!E195)),IF(OR(ISNUMBER(SEARCH("a",'Model output'!E195)),ISNUMBER(SEARCH("b",'Model output'!E195))),MID(SUBSTITUTE('Model output'!E195," ",""),SEARCH("pN",'Model output'!E195)+2,2),MID(SUBSTITUTE('Model output'!E195," ",""),SEARCH("pN",'Model output'!E195)+2,1)),IF(ISNUMBER(SEARCH("N",'Model output'!E195)),IF(OR(ISNUMBER(SEARCH("a",'Model output'!E195)),ISNUMBER(SEARCH("b",'Model output'!E195))),MID(SUBSTITUTE('Model output'!E195," ",""),SEARCH("N",'Model output'!E195)+1,2),MID(SUBSTITUTE('Model output'!E195," ",""),SEARCH("N",'Model output'!E195)+1,1)),SUBSTITUTE('Model output'!E195," ",""))),"")))</f>
        <v>X</v>
      </c>
      <c r="E196" s="1" t="str">
        <f>IF(OR(ISNUMBER(SEARCH("Not applicable",'Model output'!F195)), ISNUMBER(SEARCH("N/A",'Model output'!F195))),"0",IF(OR(ISNUMBER(SEARCH("0",'Model output'!F195)), ISNUMBER(SEARCH("1",'Model output'!F195)), ISNUMBER(SEARCH("X",'Model output'!F195))), IF(ISNUMBER(SEARCH("pM",'Model output'!F195)),MID(SUBSTITUTE('Model output'!F195," ",""),SEARCH("pM",'Model output'!F195)+2,1),IF(ISNUMBER(SEARCH("M",'Model output'!F195)),MID(SUBSTITUTE('Model output'!F195," ",""),SEARCH("M",'Model output'!F195)+1,1),SUBSTITUTE('Model output'!F195," ",""))),""))</f>
        <v/>
      </c>
      <c r="F196" t="str">
        <f t="shared" si="48"/>
        <v>negative</v>
      </c>
      <c r="G196" t="str">
        <f>IF(OR('Model output'!G195="",AND(ISNUMBER('Model output'!J195),'Model output'!J195&lt;1)),"",IF(OR(ISNUMBER(SEARCH("lateral",'Model output'!G195)),ISNUMBER(SEARCH("cervical",'Model output'!G195)),ISNUMBER(SEARCH("jugular",'Model output'!G195)),ISNUMBER(SEARCH("left neck",'Model output'!G195)),ISNUMBER(SEARCH("left anterior neck",'Model output'!G195)),ISNUMBER(SEARCH("left posterior neck",'Model output'!G195)),ISNUMBER(SEARCH("right neck",'Model output'!G195)),ISNUMBER(SEARCH("right anterior neck",'Model output'!G195)),ISNUMBER(SEARCH("right posterior neck",'Model output'!G195)),AND(ISNUMBER(SEARCH("level",'Model output'!G195)),OR(,ISNUMBER(SEARCH("II",'Model output'!G195)),ISNUMBER(SEARCH("two",'Model output'!G195)),ISNUMBER(SEARCH("2",'Model output'!G195)),ISNUMBER(SEARCH("III",'Model output'!G195)),ISNUMBER(SEARCH("three",'Model output'!G195)),ISNUMBER(SEARCH("3",'Model output'!G195)),ISNUMBER(SEARCH("IV",'Model output'!G195)),ISNUMBER(SEARCH("four",'Model output'!G195)),ISNUMBER(SEARCH("4",'Model output'!G195)),AND(ISNUMBER(SEARCH("V ",'Model output'!G195)),NOT(ISNUMBER(SEARCH("VI",'Model output'!G195)))),ISNUMBER(SEARCH("five",'Model output'!G195)),ISNUMBER(SEARCH("5",'Model output'!G195))))), "lateral", "central"))</f>
        <v/>
      </c>
      <c r="H196" t="str">
        <f>IF('Model output'!H195="","negative", IF('Model output'!H195=" ", "negative", IF(ISNUMBER(SEARCH("lymph node",'Model output'!H195)),"negative","positive")))</f>
        <v>negative</v>
      </c>
      <c r="I196">
        <f>IF('Model output'!I195="","",IF(ISNUMBER('Model output'!I195),'Model output'!I195,1))</f>
        <v>0</v>
      </c>
      <c r="J196">
        <f>IF('Model output'!J195="","",IF(AND(ISNUMBER('Model output'!J195),'Model output'!J195&lt;=I196),'Model output'!J195,IF(ISNUMBER(SEARCH("0/",'Model output'!J195)),0,1)))</f>
        <v>0</v>
      </c>
      <c r="K196" t="str" cm="1">
        <f t="array" ref="K196">IF(COUNT(FIND({0,1,2,3,4,5,6,7,8,9},'Model output'!K195))&gt;0,'Model output'!K195,"")</f>
        <v/>
      </c>
      <c r="L196" s="8" t="str">
        <f t="shared" si="50"/>
        <v/>
      </c>
      <c r="M196" t="str" cm="1">
        <f t="array" ref="M196">IF(L196="","",IF(ISNUMBER(SEARCH("cm",L196)),MAX(VALUE(SUBSTITUTE(_xlfn.FILTERXML("&lt;t&gt;&lt;s&gt;"&amp;SUBSTITUTE(L196,",","&lt;/s&gt;&lt;s&gt;")&amp;"&lt;/s&gt;&lt;/t&gt;","//s"),"cm",""))),MAX(VALUE(SUBSTITUTE(_xlfn.FILTERXML("&lt;t&gt;&lt;s&gt;"&amp;SUBSTITUTE(L196,",","&lt;/s&gt;&lt;s&gt;")&amp;"&lt;/s&gt;&lt;/t&gt;","//s"),"mm","")))/10))</f>
        <v/>
      </c>
      <c r="N196" t="str">
        <f>IF('Model output'!L195="","",'Model output'!L195)</f>
        <v>Papillary carcinoma</v>
      </c>
      <c r="O196" t="str">
        <f>IF('Model output'!M195="","",'Model output'!M195)</f>
        <v>follicular variant</v>
      </c>
      <c r="P196" t="str">
        <f>IF('Model output'!N195="","",'Model output'!N195)</f>
        <v>1.5cm</v>
      </c>
      <c r="Q196" t="str">
        <f t="shared" si="49"/>
        <v>1.5cm</v>
      </c>
      <c r="R196" cm="1">
        <f t="array" ref="R196">IF(Q196="","",IF(ISNUMBER(SEARCH("cm",Q196)),MAX(VALUE(SUBSTITUTE(_xlfn.FILTERXML("&lt;t&gt;&lt;s&gt;"&amp;SUBSTITUTE(Q196,",","&lt;/s&gt;&lt;s&gt;")&amp;"&lt;/s&gt;&lt;/t&gt;","//s"),"cm",""))),IF(ISNUMBER(SEARCH("mm",Q196)), MAX(VALUE(SUBSTITUTE(_xlfn.FILTERXML("&lt;t&gt;&lt;s&gt;"&amp;SUBSTITUTE(Q196,",","&lt;/s&gt;&lt;s&gt;")&amp;"&lt;/s&gt;&lt;/t&gt;","//s"),"mm","")))/10, MAX(VALUE(_xlfn.FILTERXML("&lt;t&gt;&lt;s&gt;"&amp;SUBSTITUTE(Q196,",","&lt;/s&gt;&lt;s&gt;")&amp;"&lt;/s&gt;&lt;/t&gt;","//s"))))))</f>
        <v>1.5</v>
      </c>
      <c r="S196" t="str">
        <f>IF(OR('Model output'!P195="",ISNUMBER(SEARCH("Not identified", 'Model output'!P195)),ISNUMBER(SEARCH("Absent",'Model output'!P195)),AND(ISNUMBER(SEARCH("No",'Model output'!P195)),NOT(ISNUMBER(SEARCH("diagnostic",'Model output'!P195)))),ISNUMBER(SEARCH("Negative",'Model output'!P195))),"negative","positive")</f>
        <v>negative</v>
      </c>
      <c r="T196">
        <f>IF('Model output'!O195="","",'Model output'!O195)</f>
        <v>2</v>
      </c>
      <c r="U196" t="str">
        <f>IF('Model output'!Q195&lt;&gt;"",'Model output'!Q195,IF('Classification result'!S196="positive",IF(ISNUMBER(SEARCH("single",'Model output'!P195)),1,IF(OR(ISNUMBER(SEARCH("&lt;4",'Model output'!P195)),ISNUMBER(SEARCH("&lt; 4",'Model output'!P195)),ISNUMBER(SEARCH("less than 4",'Model output'!P195))),"&lt;4",IF(OR(ISNUMBER(SEARCH("&gt;4",'Model output'!P195)),ISNUMBER(SEARCH("&gt; 4",'Model output'!P195)),ISNUMBER(SEARCH("4 or more",'Model output'!P195))),"&gt;4",""))),""))</f>
        <v/>
      </c>
      <c r="V196" t="str">
        <f>IF(S196="negative","",IF(OR(ISNUMBER(SEARCH("Focal",'Model output'!P195)),'Classification result'!U196&lt;4,ISNUMBER(SEARCH("Focal",'Classification result'!U196)),ISNUMBER(SEARCH("&lt;4",'Classification result'!U196)),ISNUMBER(SEARCH("&lt; 4",'Classification result'!U196))),"minimal", IF(OR(ISNUMBER(SEARCH("Extensive",'Model output'!P195)),ISNUMBER(SEARCH("Extensive",'Classification result'!U196)),ISNUMBER(SEARCH("&gt;4",'Classification result'!U196)),ISNUMBER(SEARCH("&gt; 4",'Classification result'!U196)),ISNUMBER(SEARCH("4 or more",'Classification result'!U196))),"extensive","")))</f>
        <v/>
      </c>
      <c r="W196" t="str">
        <f>IF(OR('Model output'!R195="",ISNUMBER(SEARCH("Not identified", 'Model output'!R195)),ISNUMBER(SEARCH("Absent",'Model output'!R195)),ISNUMBER(SEARCH("No",'Model output'!R195)),ISNUMBER(SEARCH("Negative",'Model output'!R195)),ISNUMBER(SEARCH("None seen",'Model output'!R195)),ISNUMBER(SEARCH("Free",'Model output'!R195)),ISNUMBER(SEARCH("Cannot be assessed",'Model output'!R195))),"negative","positive")</f>
        <v>negative</v>
      </c>
      <c r="X196" s="15" t="str">
        <f>IF('Model output'!S195="","",'Model output'!S195)</f>
        <v>Not identified</v>
      </c>
      <c r="Y196" t="str">
        <f>IF(OR('Model output'!S195="",ISNUMBER(SEARCH("Absent",'Model output'!S195)),ISNUMBER(SEARCH("Not identified",'Model output'!S195)),AND(ISNUMBER(SEARCH("No",'Model output'!S195)),NOT(ISNUMBER(SEARCH("carcinoma",'Model output'!S195)))),ISNUMBER(SEARCH("no extension",'Model output'!S195)),ISNUMBER(SEARCH("negative",'Model output'!S195))),"negative",IF(Z196="positive","gETE", "positive"))</f>
        <v>negative</v>
      </c>
      <c r="Z196" t="str">
        <f>IF(OR('Model output'!S195="",ISNUMBER(SEARCH("Absent",'Model output'!S195)),ISNUMBER(SEARCH("Not identified",'Model output'!S195)),ISNUMBER(SEARCH("No",'Model output'!S195)),ISNUMBER(SEARCH("Minimal",'Model output'!S195)),ISNUMBER(SEARCH("negative",'Model output'!S195))),"negative",IF(OR(ISNUMBER(SEARCH("extensive",X196)),ISNUMBER(SEARCH("skeletal muscle",X196)),ISNUMBER(SEARCH("larynx",X196)),ISNUMBER(SEARCH("trachea",X196)),ISNUMBER(SEARCH("esophagus",X196)),ISNUMBER(SEARCH("recurrent laryngeal nerve",X196))),"positive","negative"))</f>
        <v>negative</v>
      </c>
      <c r="AA196" t="str">
        <f>IF('Model output'!T195="","",IF('Model output'!T195="Not mentioned", "No", "Yes"))</f>
        <v>Yes</v>
      </c>
      <c r="AB196" t="str">
        <f>IF(AA196&lt;&gt;"Yes","",IF(OR('Model output'!U195="",ISNUMBER(SEARCH("Not identified",'Model output'!U195))),"",'Model output'!U195))</f>
        <v/>
      </c>
      <c r="AC196" s="9" t="str">
        <f>IF(OR('Model output'!V195="", AND(ISERROR(SEARCH("Positive",'Model output'!V195)), ISNUMBER(SEARCH("Negative",'Model output'!V195))), ISNUMBER(SEARCH("Uninvolved",'Model output'!V195)), ISNUMBER(SEARCH("Free",'Model output'!V195)), ISNUMBER(SEARCH("1 mm",'Model output'!V195)), ISNUMBER(SEARCH("1.0 mm",'Model output'!V195)), ISNUMBER(SEARCH("0.01 cm",'Model output'!V195)), ISNUMBER(SEARCH("0.1 CM",'Model output'!V195)), ISNUMBER(SEARCH("less than 0.2 mm",'Model output'!V195)), ISNUMBER(SEARCH("less than 0.5 mm",'Model output'!V195)), ISNUMBER(SEARCH("very close",'Model output'!V195)), ISNUMBER(SEARCH("not involved",'Model output'!V195)), ISNUMBER(SEARCH("no involvement",'Model output'!V195)), ISNUMBER(SEARCH("abut",'Model output'!V195)), AND(ISNUMBER(SEARCH("No",'Model output'!V195)),NOT(ISNUMBER(SEARCH("noted",'Model output'!V195))),NOT(ISNUMBER(SEARCH("carcinoma",'Model output'!V195))))), "negative", "positive")</f>
        <v>negative</v>
      </c>
      <c r="AE196" s="30" t="str" cm="1">
        <f t="array" aca="1" ref="AE196" ca="1">IF(OR(AC196="positive",Z196="positive",AND(OR(ISNUMBER(SEARCH("Follicular carcinoma",N196)),ISNUMBER(SEARCH("Follicular thyroid carcinoma",N196))),V196="extensive"),AND(AND(ISNUMBER(J196),J196&gt;0),AND(ISNUMBER(M196),M196&gt;3)),OR(H196="positive",AH196=1)),"high",IF(OR(ISNUMBER(SEARCH("lateral",G196,1)),ISNUMBER(SEARCH("positive",Y196,1)),ISNUMBER(SEARCH("tall",O196,1)),ISNUMBER(SEARCH("hobnail",O196,1)),ISNUMBER(SEARCH("cribriform",O196,1)),ISNUMBER(SEARCH("diffuse",O196,1)),ISNUMBER(SEARCH("columnar",O196,1)),ISNUMBER(SEARCH("solid",O196,1)),ISNUMBER(SEARCH("tall",N196,1)),ISNUMBER(SEARCH("hobnail",N196,1)),ISNUMBER(SEARCH("cribriform",N196,1)),ISNUMBER(SEARCH("diffuse",N196,1)),ISNUMBER(SEARCH("columnar",N196,1)),ISNUMBER(SEARCH("solid",N196,1)),AND(ISNUMBER(SEARCH("papillary",N196,1)),S196="positive"),AND(ISNUMBER(J196),J196&gt;=5,M196=""),AND(AND(ISNUMBER(J196),J196&gt;=5),AND(ISNUMBER(M196),M196&gt;=1)),AND(ISNUMBER(SERACH("papillary",N196)),OR(Y196="positive",Z196="positive"), ISNUMBER(SEARCH("BRAF",AB196)))),"intermediate","low"))</f>
        <v>low</v>
      </c>
      <c r="AF196" s="31" t="str">
        <f t="shared" si="51"/>
        <v>1b</v>
      </c>
      <c r="AG196" s="31" t="str">
        <f t="shared" si="52"/>
        <v>0</v>
      </c>
      <c r="AH196" s="31" t="str">
        <f t="shared" si="53"/>
        <v>0</v>
      </c>
      <c r="AI196" s="36" t="str">
        <f t="shared" si="54"/>
        <v>I</v>
      </c>
      <c r="AJ196" s="30" t="s">
        <v>815</v>
      </c>
      <c r="AK196" s="37" t="s">
        <v>926</v>
      </c>
      <c r="AL196" s="37" t="s">
        <v>930</v>
      </c>
      <c r="AM196" s="37" t="s">
        <v>930</v>
      </c>
      <c r="AN196" s="31" t="s">
        <v>79</v>
      </c>
      <c r="AO196" s="30">
        <f t="shared" ca="1" si="55"/>
        <v>1</v>
      </c>
      <c r="AP196" s="37">
        <f t="shared" si="56"/>
        <v>1</v>
      </c>
      <c r="AQ196" s="37">
        <f t="shared" si="57"/>
        <v>1</v>
      </c>
      <c r="AR196" s="37">
        <f t="shared" si="58"/>
        <v>1</v>
      </c>
      <c r="AS196" s="36">
        <f t="shared" si="59"/>
        <v>1</v>
      </c>
    </row>
    <row r="197" spans="1:45">
      <c r="A197" t="str">
        <f>'Model output'!A196</f>
        <v>TCGA-EM-A3FM</v>
      </c>
      <c r="B197" s="43">
        <v>57</v>
      </c>
      <c r="C197" s="1" t="str">
        <f>IF(OR(ISNUMBER(SEARCH("0",'Model output'!D196)), ISNUMBER(SEARCH("1",'Model output'!D196)), ISNUMBER(SEARCH("1a",'Model output'!D196)), ISNUMBER(SEARCH("1b",'Model output'!D196)), ISNUMBER(SEARCH("2",'Model output'!D196)), ISNUMBER(SEARCH("3",'Model output'!D196)), ISNUMBER(SEARCH("4a",'Model output'!D196)), ISNUMBER(SEARCH("4b",'Model output'!D196))), IF(ISNUMBER(SEARCH("pT",'Model output'!D196)),IF(OR(ISNUMBER(SEARCH("a",'Model output'!D196)),ISNUMBER(SEARCH("b",'Model output'!D196))),MID(SUBSTITUTE('Model output'!D196," ",""),SEARCH("pT",'Model output'!D196)+2,2),MID(SUBSTITUTE('Model output'!D196," ",""),SEARCH("pT",'Model output'!D196)+2,1)),IF(ISNUMBER(SEARCH("T",'Model output'!D196)),IF(OR(ISNUMBER(SEARCH("a",'Model output'!D196)),ISNUMBER(SEARCH("b",'Model output'!D196))),MID(SUBSTITUTE('Model output'!D196," ",""),SEARCH("T",'Model output'!D196)+1,2),MID(SUBSTITUTE('Model output'!D196," ",""),SEARCH("T",'Model output'!D196)+1,1)),SUBSTITUTE('Model output'!D196," ",""))),"")</f>
        <v>2</v>
      </c>
      <c r="D197" s="1" t="str">
        <f>IF(ISNUMBER(SEARCH("lymph node",'Model output'!E196)),"1", IF(AND('Model output'!E196&lt;&gt;"",ISNUMBER('Model output'!E196),'Model output'!E196&gt;0),"1",IF(OR(ISNUMBER(SEARCH("0",'Model output'!E196)), ISNUMBER(SEARCH("1",'Model output'!E196)), ISNUMBER(SEARCH("1a",'Model output'!E196)), ISNUMBER(SEARCH("1b",'Model output'!E196)), ISNUMBER(SEARCH("X",'Model output'!E196))), IF(ISNUMBER(SEARCH("pN",'Model output'!E196)),IF(OR(ISNUMBER(SEARCH("a",'Model output'!E196)),ISNUMBER(SEARCH("b",'Model output'!E196))),MID(SUBSTITUTE('Model output'!E196," ",""),SEARCH("pN",'Model output'!E196)+2,2),MID(SUBSTITUTE('Model output'!E196," ",""),SEARCH("pN",'Model output'!E196)+2,1)),IF(ISNUMBER(SEARCH("N",'Model output'!E196)),IF(OR(ISNUMBER(SEARCH("a",'Model output'!E196)),ISNUMBER(SEARCH("b",'Model output'!E196))),MID(SUBSTITUTE('Model output'!E196," ",""),SEARCH("N",'Model output'!E196)+1,2),MID(SUBSTITUTE('Model output'!E196," ",""),SEARCH("N",'Model output'!E196)+1,1)),SUBSTITUTE('Model output'!E196," ",""))),"")))</f>
        <v>1b</v>
      </c>
      <c r="E197" s="1" t="str">
        <f>IF(OR(ISNUMBER(SEARCH("Not applicable",'Model output'!F196)), ISNUMBER(SEARCH("N/A",'Model output'!F196))),"0",IF(OR(ISNUMBER(SEARCH("0",'Model output'!F196)), ISNUMBER(SEARCH("1",'Model output'!F196)), ISNUMBER(SEARCH("X",'Model output'!F196))), IF(ISNUMBER(SEARCH("pM",'Model output'!F196)),MID(SUBSTITUTE('Model output'!F196," ",""),SEARCH("pM",'Model output'!F196)+2,1),IF(ISNUMBER(SEARCH("M",'Model output'!F196)),MID(SUBSTITUTE('Model output'!F196," ",""),SEARCH("M",'Model output'!F196)+1,1),SUBSTITUTE('Model output'!F196," ",""))),""))</f>
        <v/>
      </c>
      <c r="F197" t="str">
        <f t="shared" si="48"/>
        <v>positive</v>
      </c>
      <c r="G197" t="str">
        <f>IF(OR('Model output'!G196="",AND(ISNUMBER('Model output'!J196),'Model output'!J196&lt;1)),"",IF(OR(ISNUMBER(SEARCH("lateral",'Model output'!G196)),ISNUMBER(SEARCH("cervical",'Model output'!G196)),ISNUMBER(SEARCH("jugular",'Model output'!G196)),ISNUMBER(SEARCH("left neck",'Model output'!G196)),ISNUMBER(SEARCH("left anterior neck",'Model output'!G196)),ISNUMBER(SEARCH("left posterior neck",'Model output'!G196)),ISNUMBER(SEARCH("right neck",'Model output'!G196)),ISNUMBER(SEARCH("right anterior neck",'Model output'!G196)),ISNUMBER(SEARCH("right posterior neck",'Model output'!G196)),AND(ISNUMBER(SEARCH("level",'Model output'!G196)),OR(,ISNUMBER(SEARCH("II",'Model output'!G196)),ISNUMBER(SEARCH("two",'Model output'!G196)),ISNUMBER(SEARCH("2",'Model output'!G196)),ISNUMBER(SEARCH("III",'Model output'!G196)),ISNUMBER(SEARCH("three",'Model output'!G196)),ISNUMBER(SEARCH("3",'Model output'!G196)),ISNUMBER(SEARCH("IV",'Model output'!G196)),ISNUMBER(SEARCH("four",'Model output'!G196)),ISNUMBER(SEARCH("4",'Model output'!G196)),AND(ISNUMBER(SEARCH("V ",'Model output'!G196)),NOT(ISNUMBER(SEARCH("VI",'Model output'!G196)))),ISNUMBER(SEARCH("five",'Model output'!G196)),ISNUMBER(SEARCH("5",'Model output'!G196))))), "lateral", "central"))</f>
        <v>lateral</v>
      </c>
      <c r="H197" t="str">
        <f>IF('Model output'!H196="","negative", IF('Model output'!H196=" ", "negative", IF(ISNUMBER(SEARCH("lymph node",'Model output'!H196)),"negative","positive")))</f>
        <v>negative</v>
      </c>
      <c r="I197">
        <f>IF('Model output'!I196="","",IF(ISNUMBER('Model output'!I196),'Model output'!I196,1))</f>
        <v>53</v>
      </c>
      <c r="J197">
        <f>IF('Model output'!J196="","",IF(AND(ISNUMBER('Model output'!J196),'Model output'!J196&lt;=I197),'Model output'!J196,IF(ISNUMBER(SEARCH("0/",'Model output'!J196)),0,1)))</f>
        <v>17</v>
      </c>
      <c r="K197" t="str" cm="1">
        <f t="array" ref="K197">IF(COUNT(FIND({0,1,2,3,4,5,6,7,8,9},'Model output'!K196))&gt;0,'Model output'!K196,"")</f>
        <v>2.1 cm</v>
      </c>
      <c r="L197" s="8" t="str">
        <f t="shared" si="50"/>
        <v>2.1cm</v>
      </c>
      <c r="M197" cm="1">
        <f t="array" ref="M197">IF(L197="","",IF(ISNUMBER(SEARCH("cm",L197)),MAX(VALUE(SUBSTITUTE(_xlfn.FILTERXML("&lt;t&gt;&lt;s&gt;"&amp;SUBSTITUTE(L197,",","&lt;/s&gt;&lt;s&gt;")&amp;"&lt;/s&gt;&lt;/t&gt;","//s"),"cm",""))),MAX(VALUE(SUBSTITUTE(_xlfn.FILTERXML("&lt;t&gt;&lt;s&gt;"&amp;SUBSTITUTE(L197,",","&lt;/s&gt;&lt;s&gt;")&amp;"&lt;/s&gt;&lt;/t&gt;","//s"),"mm","")))/10))</f>
        <v>2.1</v>
      </c>
      <c r="N197" t="str">
        <f>IF('Model output'!L196="","",'Model output'!L196)</f>
        <v>Papillary carcinoma</v>
      </c>
      <c r="O197" t="str">
        <f>IF('Model output'!M196="","",'Model output'!M196)</f>
        <v>classical (usual), follicular variant</v>
      </c>
      <c r="P197" t="str">
        <f>IF('Model output'!N196="","",'Model output'!N196)</f>
        <v>2.2cm</v>
      </c>
      <c r="Q197" t="str">
        <f t="shared" si="49"/>
        <v>2.2cm</v>
      </c>
      <c r="R197" cm="1">
        <f t="array" ref="R197">IF(Q197="","",IF(ISNUMBER(SEARCH("cm",Q197)),MAX(VALUE(SUBSTITUTE(_xlfn.FILTERXML("&lt;t&gt;&lt;s&gt;"&amp;SUBSTITUTE(Q197,",","&lt;/s&gt;&lt;s&gt;")&amp;"&lt;/s&gt;&lt;/t&gt;","//s"),"cm",""))),IF(ISNUMBER(SEARCH("mm",Q197)), MAX(VALUE(SUBSTITUTE(_xlfn.FILTERXML("&lt;t&gt;&lt;s&gt;"&amp;SUBSTITUTE(Q197,",","&lt;/s&gt;&lt;s&gt;")&amp;"&lt;/s&gt;&lt;/t&gt;","//s"),"mm","")))/10, MAX(VALUE(_xlfn.FILTERXML("&lt;t&gt;&lt;s&gt;"&amp;SUBSTITUTE(Q197,",","&lt;/s&gt;&lt;s&gt;")&amp;"&lt;/s&gt;&lt;/t&gt;","//s"))))))</f>
        <v>2.2000000000000002</v>
      </c>
      <c r="S197" t="str">
        <f>IF(OR('Model output'!P196="",ISNUMBER(SEARCH("Not identified", 'Model output'!P196)),ISNUMBER(SEARCH("Absent",'Model output'!P196)),AND(ISNUMBER(SEARCH("No",'Model output'!P196)),NOT(ISNUMBER(SEARCH("diagnostic",'Model output'!P196)))),ISNUMBER(SEARCH("Negative",'Model output'!P196))),"negative","positive")</f>
        <v>positive</v>
      </c>
      <c r="T197" t="str">
        <f>IF('Model output'!O196="","",'Model output'!O196)</f>
        <v>Multifocal</v>
      </c>
      <c r="U197" t="str">
        <f>IF('Model output'!Q196&lt;&gt;"",'Model output'!Q196,IF('Classification result'!S197="positive",IF(ISNUMBER(SEARCH("single",'Model output'!P196)),1,IF(OR(ISNUMBER(SEARCH("&lt;4",'Model output'!P196)),ISNUMBER(SEARCH("&lt; 4",'Model output'!P196)),ISNUMBER(SEARCH("less than 4",'Model output'!P196))),"&lt;4",IF(OR(ISNUMBER(SEARCH("&gt;4",'Model output'!P196)),ISNUMBER(SEARCH("&gt; 4",'Model output'!P196)),ISNUMBER(SEARCH("4 or more",'Model output'!P196))),"&gt;4",""))),""))</f>
        <v/>
      </c>
      <c r="V197" t="str">
        <f>IF(S197="negative","",IF(OR(ISNUMBER(SEARCH("Focal",'Model output'!P196)),'Classification result'!U197&lt;4,ISNUMBER(SEARCH("Focal",'Classification result'!U197)),ISNUMBER(SEARCH("&lt;4",'Classification result'!U197)),ISNUMBER(SEARCH("&lt; 4",'Classification result'!U197))),"minimal", IF(OR(ISNUMBER(SEARCH("Extensive",'Model output'!P196)),ISNUMBER(SEARCH("Extensive",'Classification result'!U197)),ISNUMBER(SEARCH("&gt;4",'Classification result'!U197)),ISNUMBER(SEARCH("&gt; 4",'Classification result'!U197)),ISNUMBER(SEARCH("4 or more",'Classification result'!U197))),"extensive","")))</f>
        <v/>
      </c>
      <c r="W197" t="str">
        <f>IF(OR('Model output'!R196="",ISNUMBER(SEARCH("Not identified", 'Model output'!R196)),ISNUMBER(SEARCH("Absent",'Model output'!R196)),ISNUMBER(SEARCH("No",'Model output'!R196)),ISNUMBER(SEARCH("Negative",'Model output'!R196)),ISNUMBER(SEARCH("None seen",'Model output'!R196)),ISNUMBER(SEARCH("Free",'Model output'!R196)),ISNUMBER(SEARCH("Cannot be assessed",'Model output'!R196))),"negative","positive")</f>
        <v>positive</v>
      </c>
      <c r="X197" s="15" t="str">
        <f>IF('Model output'!S196="","",'Model output'!S196)</f>
        <v>Not identified</v>
      </c>
      <c r="Y197" t="str">
        <f>IF(OR('Model output'!S196="",ISNUMBER(SEARCH("Absent",'Model output'!S196)),ISNUMBER(SEARCH("Not identified",'Model output'!S196)),AND(ISNUMBER(SEARCH("No",'Model output'!S196)),NOT(ISNUMBER(SEARCH("carcinoma",'Model output'!S196)))),ISNUMBER(SEARCH("no extension",'Model output'!S196)),ISNUMBER(SEARCH("negative",'Model output'!S196))),"negative",IF(Z197="positive","gETE", "positive"))</f>
        <v>negative</v>
      </c>
      <c r="Z197" t="str">
        <f>IF(OR('Model output'!S196="",ISNUMBER(SEARCH("Absent",'Model output'!S196)),ISNUMBER(SEARCH("Not identified",'Model output'!S196)),ISNUMBER(SEARCH("No",'Model output'!S196)),ISNUMBER(SEARCH("Minimal",'Model output'!S196)),ISNUMBER(SEARCH("negative",'Model output'!S196))),"negative",IF(OR(ISNUMBER(SEARCH("extensive",X197)),ISNUMBER(SEARCH("skeletal muscle",X197)),ISNUMBER(SEARCH("larynx",X197)),ISNUMBER(SEARCH("trachea",X197)),ISNUMBER(SEARCH("esophagus",X197)),ISNUMBER(SEARCH("recurrent laryngeal nerve",X197))),"positive","negative"))</f>
        <v>negative</v>
      </c>
      <c r="AA197" t="str">
        <f>IF('Model output'!T196="","",IF('Model output'!T196="Not mentioned", "No", "Yes"))</f>
        <v/>
      </c>
      <c r="AB197" t="str">
        <f>IF(AA197&lt;&gt;"Yes","",IF(OR('Model output'!U196="",ISNUMBER(SEARCH("Not identified",'Model output'!U196))),"",'Model output'!U196))</f>
        <v/>
      </c>
      <c r="AC197" s="9" t="str">
        <f>IF(OR('Model output'!V196="", AND(ISERROR(SEARCH("Positive",'Model output'!V196)), ISNUMBER(SEARCH("Negative",'Model output'!V196))), ISNUMBER(SEARCH("Uninvolved",'Model output'!V196)), ISNUMBER(SEARCH("Free",'Model output'!V196)), ISNUMBER(SEARCH("1 mm",'Model output'!V196)), ISNUMBER(SEARCH("1.0 mm",'Model output'!V196)), ISNUMBER(SEARCH("0.01 cm",'Model output'!V196)), ISNUMBER(SEARCH("0.1 CM",'Model output'!V196)), ISNUMBER(SEARCH("less than 0.2 mm",'Model output'!V196)), ISNUMBER(SEARCH("less than 0.5 mm",'Model output'!V196)), ISNUMBER(SEARCH("very close",'Model output'!V196)), ISNUMBER(SEARCH("not involved",'Model output'!V196)), ISNUMBER(SEARCH("no involvement",'Model output'!V196)), ISNUMBER(SEARCH("abut",'Model output'!V196)), AND(ISNUMBER(SEARCH("No",'Model output'!V196)),NOT(ISNUMBER(SEARCH("noted",'Model output'!V196))),NOT(ISNUMBER(SEARCH("carcinoma",'Model output'!V196))))), "negative", "positive")</f>
        <v>negative</v>
      </c>
      <c r="AE197" s="30" t="str" cm="1">
        <f t="array" aca="1" ref="AE197" ca="1">IF(OR(AC197="positive",Z197="positive",AND(OR(ISNUMBER(SEARCH("Follicular carcinoma",N197)),ISNUMBER(SEARCH("Follicular thyroid carcinoma",N197))),V197="extensive"),AND(AND(ISNUMBER(J197),J197&gt;0),AND(ISNUMBER(M197),M197&gt;3)),OR(H197="positive",AH197=1)),"high",IF(OR(ISNUMBER(SEARCH("lateral",G197,1)),ISNUMBER(SEARCH("positive",Y197,1)),ISNUMBER(SEARCH("tall",O197,1)),ISNUMBER(SEARCH("hobnail",O197,1)),ISNUMBER(SEARCH("cribriform",O197,1)),ISNUMBER(SEARCH("diffuse",O197,1)),ISNUMBER(SEARCH("columnar",O197,1)),ISNUMBER(SEARCH("solid",O197,1)),ISNUMBER(SEARCH("tall",N197,1)),ISNUMBER(SEARCH("hobnail",N197,1)),ISNUMBER(SEARCH("cribriform",N197,1)),ISNUMBER(SEARCH("diffuse",N197,1)),ISNUMBER(SEARCH("columnar",N197,1)),ISNUMBER(SEARCH("solid",N197,1)),AND(ISNUMBER(SEARCH("papillary",N197,1)),S197="positive"),AND(ISNUMBER(J197),J197&gt;=5,M197=""),AND(AND(ISNUMBER(J197),J197&gt;=5),AND(ISNUMBER(M197),M197&gt;=1)),AND(ISNUMBER(SERACH("papillary",N197)),OR(Y197="positive",Z197="positive"), ISNUMBER(SEARCH("BRAF",AB197)))),"intermediate","low"))</f>
        <v>intermediate</v>
      </c>
      <c r="AF197" s="31" t="str">
        <f t="shared" si="51"/>
        <v>2</v>
      </c>
      <c r="AG197" s="31" t="str">
        <f t="shared" si="52"/>
        <v>1b</v>
      </c>
      <c r="AH197" s="31" t="str">
        <f t="shared" si="53"/>
        <v>0</v>
      </c>
      <c r="AI197" s="36" t="str">
        <f t="shared" si="54"/>
        <v>II</v>
      </c>
      <c r="AJ197" s="30" t="s">
        <v>816</v>
      </c>
      <c r="AK197" s="37" t="s">
        <v>929</v>
      </c>
      <c r="AL197" s="37" t="s">
        <v>926</v>
      </c>
      <c r="AM197" s="37" t="s">
        <v>930</v>
      </c>
      <c r="AN197" s="31" t="s">
        <v>928</v>
      </c>
      <c r="AO197" s="30">
        <f t="shared" ca="1" si="55"/>
        <v>1</v>
      </c>
      <c r="AP197" s="37">
        <f t="shared" si="56"/>
        <v>1</v>
      </c>
      <c r="AQ197" s="37">
        <f t="shared" si="57"/>
        <v>1</v>
      </c>
      <c r="AR197" s="37">
        <f t="shared" si="58"/>
        <v>1</v>
      </c>
      <c r="AS197" s="36">
        <f t="shared" si="59"/>
        <v>1</v>
      </c>
    </row>
    <row r="198" spans="1:45">
      <c r="A198" t="str">
        <f>'Model output'!A197</f>
        <v>TCGA-EM-A3FN</v>
      </c>
      <c r="B198" s="43">
        <v>42</v>
      </c>
      <c r="C198" s="1" t="str">
        <f>IF(OR(ISNUMBER(SEARCH("0",'Model output'!D197)), ISNUMBER(SEARCH("1",'Model output'!D197)), ISNUMBER(SEARCH("1a",'Model output'!D197)), ISNUMBER(SEARCH("1b",'Model output'!D197)), ISNUMBER(SEARCH("2",'Model output'!D197)), ISNUMBER(SEARCH("3",'Model output'!D197)), ISNUMBER(SEARCH("4a",'Model output'!D197)), ISNUMBER(SEARCH("4b",'Model output'!D197))), IF(ISNUMBER(SEARCH("pT",'Model output'!D197)),IF(OR(ISNUMBER(SEARCH("a",'Model output'!D197)),ISNUMBER(SEARCH("b",'Model output'!D197))),MID(SUBSTITUTE('Model output'!D197," ",""),SEARCH("pT",'Model output'!D197)+2,2),MID(SUBSTITUTE('Model output'!D197," ",""),SEARCH("pT",'Model output'!D197)+2,1)),IF(ISNUMBER(SEARCH("T",'Model output'!D197)),IF(OR(ISNUMBER(SEARCH("a",'Model output'!D197)),ISNUMBER(SEARCH("b",'Model output'!D197))),MID(SUBSTITUTE('Model output'!D197," ",""),SEARCH("T",'Model output'!D197)+1,2),MID(SUBSTITUTE('Model output'!D197," ",""),SEARCH("T",'Model output'!D197)+1,1)),SUBSTITUTE('Model output'!D197," ",""))),"")</f>
        <v>3</v>
      </c>
      <c r="D198" s="1" t="str">
        <f>IF(ISNUMBER(SEARCH("lymph node",'Model output'!E197)),"1", IF(AND('Model output'!E197&lt;&gt;"",ISNUMBER('Model output'!E197),'Model output'!E197&gt;0),"1",IF(OR(ISNUMBER(SEARCH("0",'Model output'!E197)), ISNUMBER(SEARCH("1",'Model output'!E197)), ISNUMBER(SEARCH("1a",'Model output'!E197)), ISNUMBER(SEARCH("1b",'Model output'!E197)), ISNUMBER(SEARCH("X",'Model output'!E197))), IF(ISNUMBER(SEARCH("pN",'Model output'!E197)),IF(OR(ISNUMBER(SEARCH("a",'Model output'!E197)),ISNUMBER(SEARCH("b",'Model output'!E197))),MID(SUBSTITUTE('Model output'!E197," ",""),SEARCH("pN",'Model output'!E197)+2,2),MID(SUBSTITUTE('Model output'!E197," ",""),SEARCH("pN",'Model output'!E197)+2,1)),IF(ISNUMBER(SEARCH("N",'Model output'!E197)),IF(OR(ISNUMBER(SEARCH("a",'Model output'!E197)),ISNUMBER(SEARCH("b",'Model output'!E197))),MID(SUBSTITUTE('Model output'!E197," ",""),SEARCH("N",'Model output'!E197)+1,2),MID(SUBSTITUTE('Model output'!E197," ",""),SEARCH("N",'Model output'!E197)+1,1)),SUBSTITUTE('Model output'!E197," ",""))),"")))</f>
        <v>0</v>
      </c>
      <c r="E198" s="1" t="str">
        <f>IF(OR(ISNUMBER(SEARCH("Not applicable",'Model output'!F197)), ISNUMBER(SEARCH("N/A",'Model output'!F197))),"0",IF(OR(ISNUMBER(SEARCH("0",'Model output'!F197)), ISNUMBER(SEARCH("1",'Model output'!F197)), ISNUMBER(SEARCH("X",'Model output'!F197))), IF(ISNUMBER(SEARCH("pM",'Model output'!F197)),MID(SUBSTITUTE('Model output'!F197," ",""),SEARCH("pM",'Model output'!F197)+2,1),IF(ISNUMBER(SEARCH("M",'Model output'!F197)),MID(SUBSTITUTE('Model output'!F197," ",""),SEARCH("M",'Model output'!F197)+1,1),SUBSTITUTE('Model output'!F197," ",""))),""))</f>
        <v/>
      </c>
      <c r="F198" t="str">
        <f t="shared" si="48"/>
        <v>negative</v>
      </c>
      <c r="G198" t="str">
        <f>IF(OR('Model output'!G197="",AND(ISNUMBER('Model output'!J197),'Model output'!J197&lt;1)),"",IF(OR(ISNUMBER(SEARCH("lateral",'Model output'!G197)),ISNUMBER(SEARCH("cervical",'Model output'!G197)),ISNUMBER(SEARCH("jugular",'Model output'!G197)),ISNUMBER(SEARCH("left neck",'Model output'!G197)),ISNUMBER(SEARCH("left anterior neck",'Model output'!G197)),ISNUMBER(SEARCH("left posterior neck",'Model output'!G197)),ISNUMBER(SEARCH("right neck",'Model output'!G197)),ISNUMBER(SEARCH("right anterior neck",'Model output'!G197)),ISNUMBER(SEARCH("right posterior neck",'Model output'!G197)),AND(ISNUMBER(SEARCH("level",'Model output'!G197)),OR(,ISNUMBER(SEARCH("II",'Model output'!G197)),ISNUMBER(SEARCH("two",'Model output'!G197)),ISNUMBER(SEARCH("2",'Model output'!G197)),ISNUMBER(SEARCH("III",'Model output'!G197)),ISNUMBER(SEARCH("three",'Model output'!G197)),ISNUMBER(SEARCH("3",'Model output'!G197)),ISNUMBER(SEARCH("IV",'Model output'!G197)),ISNUMBER(SEARCH("four",'Model output'!G197)),ISNUMBER(SEARCH("4",'Model output'!G197)),AND(ISNUMBER(SEARCH("V ",'Model output'!G197)),NOT(ISNUMBER(SEARCH("VI",'Model output'!G197)))),ISNUMBER(SEARCH("five",'Model output'!G197)),ISNUMBER(SEARCH("5",'Model output'!G197))))), "lateral", "central"))</f>
        <v/>
      </c>
      <c r="H198" t="str">
        <f>IF('Model output'!H197="","negative", IF('Model output'!H197=" ", "negative", IF(ISNUMBER(SEARCH("lymph node",'Model output'!H197)),"negative","positive")))</f>
        <v>negative</v>
      </c>
      <c r="I198">
        <f>IF('Model output'!I197="","",IF(ISNUMBER('Model output'!I197),'Model output'!I197,1))</f>
        <v>2</v>
      </c>
      <c r="J198">
        <f>IF('Model output'!J197="","",IF(AND(ISNUMBER('Model output'!J197),'Model output'!J197&lt;=I198),'Model output'!J197,IF(ISNUMBER(SEARCH("0/",'Model output'!J197)),0,1)))</f>
        <v>0</v>
      </c>
      <c r="K198" t="str" cm="1">
        <f t="array" ref="K198">IF(COUNT(FIND({0,1,2,3,4,5,6,7,8,9},'Model output'!K197))&gt;0,'Model output'!K197,"")</f>
        <v/>
      </c>
      <c r="L198" s="8" t="str">
        <f t="shared" si="50"/>
        <v/>
      </c>
      <c r="M198" t="str" cm="1">
        <f t="array" ref="M198">IF(L198="","",IF(ISNUMBER(SEARCH("cm",L198)),MAX(VALUE(SUBSTITUTE(_xlfn.FILTERXML("&lt;t&gt;&lt;s&gt;"&amp;SUBSTITUTE(L198,",","&lt;/s&gt;&lt;s&gt;")&amp;"&lt;/s&gt;&lt;/t&gt;","//s"),"cm",""))),MAX(VALUE(SUBSTITUTE(_xlfn.FILTERXML("&lt;t&gt;&lt;s&gt;"&amp;SUBSTITUTE(L198,",","&lt;/s&gt;&lt;s&gt;")&amp;"&lt;/s&gt;&lt;/t&gt;","//s"),"mm","")))/10))</f>
        <v/>
      </c>
      <c r="N198" t="str">
        <f>IF('Model output'!L197="","",'Model output'!L197)</f>
        <v>Papillary carcinoma</v>
      </c>
      <c r="O198" t="str">
        <f>IF('Model output'!M197="","",'Model output'!M197)</f>
        <v>follicular variant</v>
      </c>
      <c r="P198" t="str">
        <f>IF('Model output'!N197="","",'Model output'!N197)</f>
        <v>4.2cm</v>
      </c>
      <c r="Q198" t="str">
        <f t="shared" si="49"/>
        <v>4.2cm</v>
      </c>
      <c r="R198" cm="1">
        <f t="array" ref="R198">IF(Q198="","",IF(ISNUMBER(SEARCH("cm",Q198)),MAX(VALUE(SUBSTITUTE(_xlfn.FILTERXML("&lt;t&gt;&lt;s&gt;"&amp;SUBSTITUTE(Q198,",","&lt;/s&gt;&lt;s&gt;")&amp;"&lt;/s&gt;&lt;/t&gt;","//s"),"cm",""))),IF(ISNUMBER(SEARCH("mm",Q198)), MAX(VALUE(SUBSTITUTE(_xlfn.FILTERXML("&lt;t&gt;&lt;s&gt;"&amp;SUBSTITUTE(Q198,",","&lt;/s&gt;&lt;s&gt;")&amp;"&lt;/s&gt;&lt;/t&gt;","//s"),"mm","")))/10, MAX(VALUE(_xlfn.FILTERXML("&lt;t&gt;&lt;s&gt;"&amp;SUBSTITUTE(Q198,",","&lt;/s&gt;&lt;s&gt;")&amp;"&lt;/s&gt;&lt;/t&gt;","//s"))))))</f>
        <v>4.2</v>
      </c>
      <c r="S198" t="str">
        <f>IF(OR('Model output'!P197="",ISNUMBER(SEARCH("Not identified", 'Model output'!P197)),ISNUMBER(SEARCH("Absent",'Model output'!P197)),AND(ISNUMBER(SEARCH("No",'Model output'!P197)),NOT(ISNUMBER(SEARCH("diagnostic",'Model output'!P197)))),ISNUMBER(SEARCH("Negative",'Model output'!P197))),"negative","positive")</f>
        <v>negative</v>
      </c>
      <c r="T198">
        <f>IF('Model output'!O197="","",'Model output'!O197)</f>
        <v>2</v>
      </c>
      <c r="U198" t="str">
        <f>IF('Model output'!Q197&lt;&gt;"",'Model output'!Q197,IF('Classification result'!S198="positive",IF(ISNUMBER(SEARCH("single",'Model output'!P197)),1,IF(OR(ISNUMBER(SEARCH("&lt;4",'Model output'!P197)),ISNUMBER(SEARCH("&lt; 4",'Model output'!P197)),ISNUMBER(SEARCH("less than 4",'Model output'!P197))),"&lt;4",IF(OR(ISNUMBER(SEARCH("&gt;4",'Model output'!P197)),ISNUMBER(SEARCH("&gt; 4",'Model output'!P197)),ISNUMBER(SEARCH("4 or more",'Model output'!P197))),"&gt;4",""))),""))</f>
        <v/>
      </c>
      <c r="V198" t="str">
        <f>IF(S198="negative","",IF(OR(ISNUMBER(SEARCH("Focal",'Model output'!P197)),'Classification result'!U198&lt;4,ISNUMBER(SEARCH("Focal",'Classification result'!U198)),ISNUMBER(SEARCH("&lt;4",'Classification result'!U198)),ISNUMBER(SEARCH("&lt; 4",'Classification result'!U198))),"minimal", IF(OR(ISNUMBER(SEARCH("Extensive",'Model output'!P197)),ISNUMBER(SEARCH("Extensive",'Classification result'!U198)),ISNUMBER(SEARCH("&gt;4",'Classification result'!U198)),ISNUMBER(SEARCH("&gt; 4",'Classification result'!U198)),ISNUMBER(SEARCH("4 or more",'Classification result'!U198))),"extensive","")))</f>
        <v/>
      </c>
      <c r="W198" t="str">
        <f>IF(OR('Model output'!R197="",ISNUMBER(SEARCH("Not identified", 'Model output'!R197)),ISNUMBER(SEARCH("Absent",'Model output'!R197)),ISNUMBER(SEARCH("No",'Model output'!R197)),ISNUMBER(SEARCH("Negative",'Model output'!R197)),ISNUMBER(SEARCH("None seen",'Model output'!R197)),ISNUMBER(SEARCH("Free",'Model output'!R197)),ISNUMBER(SEARCH("Cannot be assessed",'Model output'!R197))),"negative","positive")</f>
        <v>positive</v>
      </c>
      <c r="X198" s="15" t="str">
        <f>IF('Model output'!S197="","",'Model output'!S197)</f>
        <v>Not identified</v>
      </c>
      <c r="Y198" t="str">
        <f>IF(OR('Model output'!S197="",ISNUMBER(SEARCH("Absent",'Model output'!S197)),ISNUMBER(SEARCH("Not identified",'Model output'!S197)),AND(ISNUMBER(SEARCH("No",'Model output'!S197)),NOT(ISNUMBER(SEARCH("carcinoma",'Model output'!S197)))),ISNUMBER(SEARCH("no extension",'Model output'!S197)),ISNUMBER(SEARCH("negative",'Model output'!S197))),"negative",IF(Z198="positive","gETE", "positive"))</f>
        <v>negative</v>
      </c>
      <c r="Z198" t="str">
        <f>IF(OR('Model output'!S197="",ISNUMBER(SEARCH("Absent",'Model output'!S197)),ISNUMBER(SEARCH("Not identified",'Model output'!S197)),ISNUMBER(SEARCH("No",'Model output'!S197)),ISNUMBER(SEARCH("Minimal",'Model output'!S197)),ISNUMBER(SEARCH("negative",'Model output'!S197))),"negative",IF(OR(ISNUMBER(SEARCH("extensive",X198)),ISNUMBER(SEARCH("skeletal muscle",X198)),ISNUMBER(SEARCH("larynx",X198)),ISNUMBER(SEARCH("trachea",X198)),ISNUMBER(SEARCH("esophagus",X198)),ISNUMBER(SEARCH("recurrent laryngeal nerve",X198))),"positive","negative"))</f>
        <v>negative</v>
      </c>
      <c r="AA198" t="str">
        <f>IF('Model output'!T197="","",IF('Model output'!T197="Not mentioned", "No", "Yes"))</f>
        <v>Yes</v>
      </c>
      <c r="AB198" t="str">
        <f>IF(AA198&lt;&gt;"Yes","",IF(OR('Model output'!U197="",ISNUMBER(SEARCH("Not identified",'Model output'!U197))),"",'Model output'!U197))</f>
        <v/>
      </c>
      <c r="AC198" s="9" t="str">
        <f>IF(OR('Model output'!V197="", AND(ISERROR(SEARCH("Positive",'Model output'!V197)), ISNUMBER(SEARCH("Negative",'Model output'!V197))), ISNUMBER(SEARCH("Uninvolved",'Model output'!V197)), ISNUMBER(SEARCH("Free",'Model output'!V197)), ISNUMBER(SEARCH("1 mm",'Model output'!V197)), ISNUMBER(SEARCH("1.0 mm",'Model output'!V197)), ISNUMBER(SEARCH("0.01 cm",'Model output'!V197)), ISNUMBER(SEARCH("0.1 CM",'Model output'!V197)), ISNUMBER(SEARCH("less than 0.2 mm",'Model output'!V197)), ISNUMBER(SEARCH("less than 0.5 mm",'Model output'!V197)), ISNUMBER(SEARCH("very close",'Model output'!V197)), ISNUMBER(SEARCH("not involved",'Model output'!V197)), ISNUMBER(SEARCH("no involvement",'Model output'!V197)), ISNUMBER(SEARCH("abut",'Model output'!V197)), AND(ISNUMBER(SEARCH("No",'Model output'!V197)),NOT(ISNUMBER(SEARCH("noted",'Model output'!V197))),NOT(ISNUMBER(SEARCH("carcinoma",'Model output'!V197))))), "negative", "positive")</f>
        <v>negative</v>
      </c>
      <c r="AE198" s="30" t="str" cm="1">
        <f t="array" aca="1" ref="AE198" ca="1">IF(OR(AC198="positive",Z198="positive",AND(OR(ISNUMBER(SEARCH("Follicular carcinoma",N198)),ISNUMBER(SEARCH("Follicular thyroid carcinoma",N198))),V198="extensive"),AND(AND(ISNUMBER(J198),J198&gt;0),AND(ISNUMBER(M198),M198&gt;3)),OR(H198="positive",AH198=1)),"high",IF(OR(ISNUMBER(SEARCH("lateral",G198,1)),ISNUMBER(SEARCH("positive",Y198,1)),ISNUMBER(SEARCH("tall",O198,1)),ISNUMBER(SEARCH("hobnail",O198,1)),ISNUMBER(SEARCH("cribriform",O198,1)),ISNUMBER(SEARCH("diffuse",O198,1)),ISNUMBER(SEARCH("columnar",O198,1)),ISNUMBER(SEARCH("solid",O198,1)),ISNUMBER(SEARCH("tall",N198,1)),ISNUMBER(SEARCH("hobnail",N198,1)),ISNUMBER(SEARCH("cribriform",N198,1)),ISNUMBER(SEARCH("diffuse",N198,1)),ISNUMBER(SEARCH("columnar",N198,1)),ISNUMBER(SEARCH("solid",N198,1)),AND(ISNUMBER(SEARCH("papillary",N198,1)),S198="positive"),AND(ISNUMBER(J198),J198&gt;=5,M198=""),AND(AND(ISNUMBER(J198),J198&gt;=5),AND(ISNUMBER(M198),M198&gt;=1)),AND(ISNUMBER(SERACH("papillary",N198)),OR(Y198="positive",Z198="positive"), ISNUMBER(SEARCH("BRAF",AB198)))),"intermediate","low"))</f>
        <v>low</v>
      </c>
      <c r="AF198" s="31" t="str">
        <f t="shared" si="51"/>
        <v>3a</v>
      </c>
      <c r="AG198" s="31" t="str">
        <f t="shared" si="52"/>
        <v>0</v>
      </c>
      <c r="AH198" s="31" t="str">
        <f t="shared" si="53"/>
        <v>0</v>
      </c>
      <c r="AI198" s="36" t="str">
        <f t="shared" si="54"/>
        <v>I</v>
      </c>
      <c r="AJ198" s="30" t="s">
        <v>815</v>
      </c>
      <c r="AK198" s="37" t="s">
        <v>932</v>
      </c>
      <c r="AL198" s="37" t="s">
        <v>927</v>
      </c>
      <c r="AM198" s="37" t="s">
        <v>930</v>
      </c>
      <c r="AN198" s="31" t="s">
        <v>79</v>
      </c>
      <c r="AO198" s="30">
        <f t="shared" ca="1" si="55"/>
        <v>1</v>
      </c>
      <c r="AP198" s="37">
        <f t="shared" si="56"/>
        <v>1</v>
      </c>
      <c r="AQ198" s="37">
        <f t="shared" si="57"/>
        <v>1</v>
      </c>
      <c r="AR198" s="37">
        <f t="shared" si="58"/>
        <v>1</v>
      </c>
      <c r="AS198" s="36">
        <f t="shared" si="59"/>
        <v>1</v>
      </c>
    </row>
    <row r="199" spans="1:45">
      <c r="A199" t="str">
        <f>'Model output'!A198</f>
        <v>TCGA-EM-A3FO</v>
      </c>
      <c r="B199" s="43">
        <v>40</v>
      </c>
      <c r="C199" s="1" t="str">
        <f>IF(OR(ISNUMBER(SEARCH("0",'Model output'!D198)), ISNUMBER(SEARCH("1",'Model output'!D198)), ISNUMBER(SEARCH("1a",'Model output'!D198)), ISNUMBER(SEARCH("1b",'Model output'!D198)), ISNUMBER(SEARCH("2",'Model output'!D198)), ISNUMBER(SEARCH("3",'Model output'!D198)), ISNUMBER(SEARCH("4a",'Model output'!D198)), ISNUMBER(SEARCH("4b",'Model output'!D198))), IF(ISNUMBER(SEARCH("pT",'Model output'!D198)),IF(OR(ISNUMBER(SEARCH("a",'Model output'!D198)),ISNUMBER(SEARCH("b",'Model output'!D198))),MID(SUBSTITUTE('Model output'!D198," ",""),SEARCH("pT",'Model output'!D198)+2,2),MID(SUBSTITUTE('Model output'!D198," ",""),SEARCH("pT",'Model output'!D198)+2,1)),IF(ISNUMBER(SEARCH("T",'Model output'!D198)),IF(OR(ISNUMBER(SEARCH("a",'Model output'!D198)),ISNUMBER(SEARCH("b",'Model output'!D198))),MID(SUBSTITUTE('Model output'!D198," ",""),SEARCH("T",'Model output'!D198)+1,2),MID(SUBSTITUTE('Model output'!D198," ",""),SEARCH("T",'Model output'!D198)+1,1)),SUBSTITUTE('Model output'!D198," ",""))),"")</f>
        <v>3</v>
      </c>
      <c r="D199" s="1" t="str">
        <f>IF(ISNUMBER(SEARCH("lymph node",'Model output'!E198)),"1", IF(AND('Model output'!E198&lt;&gt;"",ISNUMBER('Model output'!E198),'Model output'!E198&gt;0),"1",IF(OR(ISNUMBER(SEARCH("0",'Model output'!E198)), ISNUMBER(SEARCH("1",'Model output'!E198)), ISNUMBER(SEARCH("1a",'Model output'!E198)), ISNUMBER(SEARCH("1b",'Model output'!E198)), ISNUMBER(SEARCH("X",'Model output'!E198))), IF(ISNUMBER(SEARCH("pN",'Model output'!E198)),IF(OR(ISNUMBER(SEARCH("a",'Model output'!E198)),ISNUMBER(SEARCH("b",'Model output'!E198))),MID(SUBSTITUTE('Model output'!E198," ",""),SEARCH("pN",'Model output'!E198)+2,2),MID(SUBSTITUTE('Model output'!E198," ",""),SEARCH("pN",'Model output'!E198)+2,1)),IF(ISNUMBER(SEARCH("N",'Model output'!E198)),IF(OR(ISNUMBER(SEARCH("a",'Model output'!E198)),ISNUMBER(SEARCH("b",'Model output'!E198))),MID(SUBSTITUTE('Model output'!E198," ",""),SEARCH("N",'Model output'!E198)+1,2),MID(SUBSTITUTE('Model output'!E198," ",""),SEARCH("N",'Model output'!E198)+1,1)),SUBSTITUTE('Model output'!E198," ",""))),"")))</f>
        <v>0</v>
      </c>
      <c r="E199" s="1" t="str">
        <f>IF(OR(ISNUMBER(SEARCH("Not applicable",'Model output'!F198)), ISNUMBER(SEARCH("N/A",'Model output'!F198))),"0",IF(OR(ISNUMBER(SEARCH("0",'Model output'!F198)), ISNUMBER(SEARCH("1",'Model output'!F198)), ISNUMBER(SEARCH("X",'Model output'!F198))), IF(ISNUMBER(SEARCH("pM",'Model output'!F198)),MID(SUBSTITUTE('Model output'!F198," ",""),SEARCH("pM",'Model output'!F198)+2,1),IF(ISNUMBER(SEARCH("M",'Model output'!F198)),MID(SUBSTITUTE('Model output'!F198," ",""),SEARCH("M",'Model output'!F198)+1,1),SUBSTITUTE('Model output'!F198," ",""))),""))</f>
        <v/>
      </c>
      <c r="F199" t="str">
        <f t="shared" si="48"/>
        <v>negative</v>
      </c>
      <c r="G199" t="str">
        <f>IF(OR('Model output'!G198="",AND(ISNUMBER('Model output'!J198),'Model output'!J198&lt;1)),"",IF(OR(ISNUMBER(SEARCH("lateral",'Model output'!G198)),ISNUMBER(SEARCH("cervical",'Model output'!G198)),ISNUMBER(SEARCH("jugular",'Model output'!G198)),ISNUMBER(SEARCH("left neck",'Model output'!G198)),ISNUMBER(SEARCH("left anterior neck",'Model output'!G198)),ISNUMBER(SEARCH("left posterior neck",'Model output'!G198)),ISNUMBER(SEARCH("right neck",'Model output'!G198)),ISNUMBER(SEARCH("right anterior neck",'Model output'!G198)),ISNUMBER(SEARCH("right posterior neck",'Model output'!G198)),AND(ISNUMBER(SEARCH("level",'Model output'!G198)),OR(,ISNUMBER(SEARCH("II",'Model output'!G198)),ISNUMBER(SEARCH("two",'Model output'!G198)),ISNUMBER(SEARCH("2",'Model output'!G198)),ISNUMBER(SEARCH("III",'Model output'!G198)),ISNUMBER(SEARCH("three",'Model output'!G198)),ISNUMBER(SEARCH("3",'Model output'!G198)),ISNUMBER(SEARCH("IV",'Model output'!G198)),ISNUMBER(SEARCH("four",'Model output'!G198)),ISNUMBER(SEARCH("4",'Model output'!G198)),AND(ISNUMBER(SEARCH("V ",'Model output'!G198)),NOT(ISNUMBER(SEARCH("VI",'Model output'!G198)))),ISNUMBER(SEARCH("five",'Model output'!G198)),ISNUMBER(SEARCH("5",'Model output'!G198))))), "lateral", "central"))</f>
        <v/>
      </c>
      <c r="H199" t="str">
        <f>IF('Model output'!H198="","negative", IF('Model output'!H198=" ", "negative", IF(ISNUMBER(SEARCH("lymph node",'Model output'!H198)),"negative","positive")))</f>
        <v>negative</v>
      </c>
      <c r="I199">
        <f>IF('Model output'!I198="","",IF(ISNUMBER('Model output'!I198),'Model output'!I198,1))</f>
        <v>3</v>
      </c>
      <c r="J199">
        <f>IF('Model output'!J198="","",IF(AND(ISNUMBER('Model output'!J198),'Model output'!J198&lt;=I199),'Model output'!J198,IF(ISNUMBER(SEARCH("0/",'Model output'!J198)),0,1)))</f>
        <v>0</v>
      </c>
      <c r="K199" t="str" cm="1">
        <f t="array" ref="K199">IF(COUNT(FIND({0,1,2,3,4,5,6,7,8,9},'Model output'!K198))&gt;0,'Model output'!K198,"")</f>
        <v/>
      </c>
      <c r="L199" s="8" t="str">
        <f t="shared" si="50"/>
        <v/>
      </c>
      <c r="M199" t="str" cm="1">
        <f t="array" ref="M199">IF(L199="","",IF(ISNUMBER(SEARCH("cm",L199)),MAX(VALUE(SUBSTITUTE(_xlfn.FILTERXML("&lt;t&gt;&lt;s&gt;"&amp;SUBSTITUTE(L199,",","&lt;/s&gt;&lt;s&gt;")&amp;"&lt;/s&gt;&lt;/t&gt;","//s"),"cm",""))),MAX(VALUE(SUBSTITUTE(_xlfn.FILTERXML("&lt;t&gt;&lt;s&gt;"&amp;SUBSTITUTE(L199,",","&lt;/s&gt;&lt;s&gt;")&amp;"&lt;/s&gt;&lt;/t&gt;","//s"),"mm","")))/10))</f>
        <v/>
      </c>
      <c r="N199" t="str">
        <f>IF('Model output'!L198="","",'Model output'!L198)</f>
        <v>Papillary carcinoma</v>
      </c>
      <c r="O199" t="str">
        <f>IF('Model output'!M198="","",'Model output'!M198)</f>
        <v>Classical (usual), follicular variant</v>
      </c>
      <c r="P199" t="str">
        <f>IF('Model output'!N198="","",'Model output'!N198)</f>
        <v>4.4cm</v>
      </c>
      <c r="Q199" t="str">
        <f t="shared" si="49"/>
        <v>4.4cm</v>
      </c>
      <c r="R199" cm="1">
        <f t="array" ref="R199">IF(Q199="","",IF(ISNUMBER(SEARCH("cm",Q199)),MAX(VALUE(SUBSTITUTE(_xlfn.FILTERXML("&lt;t&gt;&lt;s&gt;"&amp;SUBSTITUTE(Q199,",","&lt;/s&gt;&lt;s&gt;")&amp;"&lt;/s&gt;&lt;/t&gt;","//s"),"cm",""))),IF(ISNUMBER(SEARCH("mm",Q199)), MAX(VALUE(SUBSTITUTE(_xlfn.FILTERXML("&lt;t&gt;&lt;s&gt;"&amp;SUBSTITUTE(Q199,",","&lt;/s&gt;&lt;s&gt;")&amp;"&lt;/s&gt;&lt;/t&gt;","//s"),"mm","")))/10, MAX(VALUE(_xlfn.FILTERXML("&lt;t&gt;&lt;s&gt;"&amp;SUBSTITUTE(Q199,",","&lt;/s&gt;&lt;s&gt;")&amp;"&lt;/s&gt;&lt;/t&gt;","//s"))))))</f>
        <v>4.4000000000000004</v>
      </c>
      <c r="S199" t="str">
        <f>IF(OR('Model output'!P198="",ISNUMBER(SEARCH("Not identified", 'Model output'!P198)),ISNUMBER(SEARCH("Absent",'Model output'!P198)),AND(ISNUMBER(SEARCH("No",'Model output'!P198)),NOT(ISNUMBER(SEARCH("diagnostic",'Model output'!P198)))),ISNUMBER(SEARCH("Negative",'Model output'!P198))),"negative","positive")</f>
        <v>positive</v>
      </c>
      <c r="T199">
        <f>IF('Model output'!O198="","",'Model output'!O198)</f>
        <v>3</v>
      </c>
      <c r="U199" t="str">
        <f>IF('Model output'!Q198&lt;&gt;"",'Model output'!Q198,IF('Classification result'!S199="positive",IF(ISNUMBER(SEARCH("single",'Model output'!P198)),1,IF(OR(ISNUMBER(SEARCH("&lt;4",'Model output'!P198)),ISNUMBER(SEARCH("&lt; 4",'Model output'!P198)),ISNUMBER(SEARCH("less than 4",'Model output'!P198))),"&lt;4",IF(OR(ISNUMBER(SEARCH("&gt;4",'Model output'!P198)),ISNUMBER(SEARCH("&gt; 4",'Model output'!P198)),ISNUMBER(SEARCH("4 or more",'Model output'!P198))),"&gt;4",""))),""))</f>
        <v>focal extent (less than 4 vessels)</v>
      </c>
      <c r="V199" t="str">
        <f>IF(S199="negative","",IF(OR(ISNUMBER(SEARCH("Focal",'Model output'!P198)),'Classification result'!U199&lt;4,ISNUMBER(SEARCH("Focal",'Classification result'!U199)),ISNUMBER(SEARCH("&lt;4",'Classification result'!U199)),ISNUMBER(SEARCH("&lt; 4",'Classification result'!U199))),"minimal", IF(OR(ISNUMBER(SEARCH("Extensive",'Model output'!P198)),ISNUMBER(SEARCH("Extensive",'Classification result'!U199)),ISNUMBER(SEARCH("&gt;4",'Classification result'!U199)),ISNUMBER(SEARCH("&gt; 4",'Classification result'!U199)),ISNUMBER(SEARCH("4 or more",'Classification result'!U199))),"extensive","")))</f>
        <v>minimal</v>
      </c>
      <c r="W199" t="str">
        <f>IF(OR('Model output'!R198="",ISNUMBER(SEARCH("Not identified", 'Model output'!R198)),ISNUMBER(SEARCH("Absent",'Model output'!R198)),ISNUMBER(SEARCH("No",'Model output'!R198)),ISNUMBER(SEARCH("Negative",'Model output'!R198)),ISNUMBER(SEARCH("None seen",'Model output'!R198)),ISNUMBER(SEARCH("Free",'Model output'!R198)),ISNUMBER(SEARCH("Cannot be assessed",'Model output'!R198))),"negative","positive")</f>
        <v>positive</v>
      </c>
      <c r="X199" s="15" t="str">
        <f>IF('Model output'!S198="","",'Model output'!S198)</f>
        <v/>
      </c>
      <c r="Y199" t="str">
        <f>IF(OR('Model output'!S198="",ISNUMBER(SEARCH("Absent",'Model output'!S198)),ISNUMBER(SEARCH("Not identified",'Model output'!S198)),AND(ISNUMBER(SEARCH("No",'Model output'!S198)),NOT(ISNUMBER(SEARCH("carcinoma",'Model output'!S198)))),ISNUMBER(SEARCH("no extension",'Model output'!S198)),ISNUMBER(SEARCH("negative",'Model output'!S198))),"negative",IF(Z199="positive","gETE", "positive"))</f>
        <v>negative</v>
      </c>
      <c r="Z199" t="str">
        <f>IF(OR('Model output'!S198="",ISNUMBER(SEARCH("Absent",'Model output'!S198)),ISNUMBER(SEARCH("Not identified",'Model output'!S198)),ISNUMBER(SEARCH("No",'Model output'!S198)),ISNUMBER(SEARCH("Minimal",'Model output'!S198)),ISNUMBER(SEARCH("negative",'Model output'!S198))),"negative",IF(OR(ISNUMBER(SEARCH("extensive",X199)),ISNUMBER(SEARCH("skeletal muscle",X199)),ISNUMBER(SEARCH("larynx",X199)),ISNUMBER(SEARCH("trachea",X199)),ISNUMBER(SEARCH("esophagus",X199)),ISNUMBER(SEARCH("recurrent laryngeal nerve",X199))),"positive","negative"))</f>
        <v>negative</v>
      </c>
      <c r="AA199" t="str">
        <f>IF('Model output'!T198="","",IF('Model output'!T198="Not mentioned", "No", "Yes"))</f>
        <v/>
      </c>
      <c r="AB199" t="str">
        <f>IF(AA199&lt;&gt;"Yes","",IF(OR('Model output'!U198="",ISNUMBER(SEARCH("Not identified",'Model output'!U198))),"",'Model output'!U198))</f>
        <v/>
      </c>
      <c r="AC199" s="9" t="str">
        <f>IF(OR('Model output'!V198="", AND(ISERROR(SEARCH("Positive",'Model output'!V198)), ISNUMBER(SEARCH("Negative",'Model output'!V198))), ISNUMBER(SEARCH("Uninvolved",'Model output'!V198)), ISNUMBER(SEARCH("Free",'Model output'!V198)), ISNUMBER(SEARCH("1 mm",'Model output'!V198)), ISNUMBER(SEARCH("1.0 mm",'Model output'!V198)), ISNUMBER(SEARCH("0.01 cm",'Model output'!V198)), ISNUMBER(SEARCH("0.1 CM",'Model output'!V198)), ISNUMBER(SEARCH("less than 0.2 mm",'Model output'!V198)), ISNUMBER(SEARCH("less than 0.5 mm",'Model output'!V198)), ISNUMBER(SEARCH("very close",'Model output'!V198)), ISNUMBER(SEARCH("not involved",'Model output'!V198)), ISNUMBER(SEARCH("no involvement",'Model output'!V198)), ISNUMBER(SEARCH("abut",'Model output'!V198)), AND(ISNUMBER(SEARCH("No",'Model output'!V198)),NOT(ISNUMBER(SEARCH("noted",'Model output'!V198))),NOT(ISNUMBER(SEARCH("carcinoma",'Model output'!V198))))), "negative", "positive")</f>
        <v>negative</v>
      </c>
      <c r="AE199" s="30" t="str" cm="1">
        <f t="array" aca="1" ref="AE199" ca="1">IF(OR(AC199="positive",Z199="positive",AND(OR(ISNUMBER(SEARCH("Follicular carcinoma",N199)),ISNUMBER(SEARCH("Follicular thyroid carcinoma",N199))),V199="extensive"),AND(AND(ISNUMBER(J199),J199&gt;0),AND(ISNUMBER(M199),M199&gt;3)),OR(H199="positive",AH199=1)),"high",IF(OR(ISNUMBER(SEARCH("lateral",G199,1)),ISNUMBER(SEARCH("positive",Y199,1)),ISNUMBER(SEARCH("tall",O199,1)),ISNUMBER(SEARCH("hobnail",O199,1)),ISNUMBER(SEARCH("cribriform",O199,1)),ISNUMBER(SEARCH("diffuse",O199,1)),ISNUMBER(SEARCH("columnar",O199,1)),ISNUMBER(SEARCH("solid",O199,1)),ISNUMBER(SEARCH("tall",N199,1)),ISNUMBER(SEARCH("hobnail",N199,1)),ISNUMBER(SEARCH("cribriform",N199,1)),ISNUMBER(SEARCH("diffuse",N199,1)),ISNUMBER(SEARCH("columnar",N199,1)),ISNUMBER(SEARCH("solid",N199,1)),AND(ISNUMBER(SEARCH("papillary",N199,1)),S199="positive"),AND(ISNUMBER(J199),J199&gt;=5,M199=""),AND(AND(ISNUMBER(J199),J199&gt;=5),AND(ISNUMBER(M199),M199&gt;=1)),AND(ISNUMBER(SERACH("papillary",N199)),OR(Y199="positive",Z199="positive"), ISNUMBER(SEARCH("BRAF",AB199)))),"intermediate","low"))</f>
        <v>intermediate</v>
      </c>
      <c r="AF199" s="31" t="str">
        <f t="shared" si="51"/>
        <v>3a</v>
      </c>
      <c r="AG199" s="31" t="str">
        <f t="shared" si="52"/>
        <v>0</v>
      </c>
      <c r="AH199" s="31" t="str">
        <f t="shared" si="53"/>
        <v>0</v>
      </c>
      <c r="AI199" s="36" t="str">
        <f t="shared" si="54"/>
        <v>I</v>
      </c>
      <c r="AJ199" s="30" t="s">
        <v>816</v>
      </c>
      <c r="AK199" s="37" t="s">
        <v>932</v>
      </c>
      <c r="AL199" s="37" t="s">
        <v>927</v>
      </c>
      <c r="AM199" s="37" t="s">
        <v>930</v>
      </c>
      <c r="AN199" s="31" t="s">
        <v>79</v>
      </c>
      <c r="AO199" s="30">
        <f t="shared" ca="1" si="55"/>
        <v>1</v>
      </c>
      <c r="AP199" s="37">
        <f t="shared" si="56"/>
        <v>1</v>
      </c>
      <c r="AQ199" s="37">
        <f t="shared" si="57"/>
        <v>1</v>
      </c>
      <c r="AR199" s="37">
        <f t="shared" si="58"/>
        <v>1</v>
      </c>
      <c r="AS199" s="36">
        <f t="shared" si="59"/>
        <v>1</v>
      </c>
    </row>
    <row r="200" spans="1:45">
      <c r="A200" t="str">
        <f>'Model output'!A199</f>
        <v>TCGA-EM-A3FP</v>
      </c>
      <c r="B200" s="43">
        <v>71</v>
      </c>
      <c r="C200" s="1" t="str">
        <f>IF(OR(ISNUMBER(SEARCH("0",'Model output'!D199)), ISNUMBER(SEARCH("1",'Model output'!D199)), ISNUMBER(SEARCH("1a",'Model output'!D199)), ISNUMBER(SEARCH("1b",'Model output'!D199)), ISNUMBER(SEARCH("2",'Model output'!D199)), ISNUMBER(SEARCH("3",'Model output'!D199)), ISNUMBER(SEARCH("4a",'Model output'!D199)), ISNUMBER(SEARCH("4b",'Model output'!D199))), IF(ISNUMBER(SEARCH("pT",'Model output'!D199)),IF(OR(ISNUMBER(SEARCH("a",'Model output'!D199)),ISNUMBER(SEARCH("b",'Model output'!D199))),MID(SUBSTITUTE('Model output'!D199," ",""),SEARCH("pT",'Model output'!D199)+2,2),MID(SUBSTITUTE('Model output'!D199," ",""),SEARCH("pT",'Model output'!D199)+2,1)),IF(ISNUMBER(SEARCH("T",'Model output'!D199)),IF(OR(ISNUMBER(SEARCH("a",'Model output'!D199)),ISNUMBER(SEARCH("b",'Model output'!D199))),MID(SUBSTITUTE('Model output'!D199," ",""),SEARCH("T",'Model output'!D199)+1,2),MID(SUBSTITUTE('Model output'!D199," ",""),SEARCH("T",'Model output'!D199)+1,1)),SUBSTITUTE('Model output'!D199," ",""))),"")</f>
        <v>2</v>
      </c>
      <c r="D200" s="1" t="str">
        <f>IF(ISNUMBER(SEARCH("lymph node",'Model output'!E199)),"1", IF(AND('Model output'!E199&lt;&gt;"",ISNUMBER('Model output'!E199),'Model output'!E199&gt;0),"1",IF(OR(ISNUMBER(SEARCH("0",'Model output'!E199)), ISNUMBER(SEARCH("1",'Model output'!E199)), ISNUMBER(SEARCH("1a",'Model output'!E199)), ISNUMBER(SEARCH("1b",'Model output'!E199)), ISNUMBER(SEARCH("X",'Model output'!E199))), IF(ISNUMBER(SEARCH("pN",'Model output'!E199)),IF(OR(ISNUMBER(SEARCH("a",'Model output'!E199)),ISNUMBER(SEARCH("b",'Model output'!E199))),MID(SUBSTITUTE('Model output'!E199," ",""),SEARCH("pN",'Model output'!E199)+2,2),MID(SUBSTITUTE('Model output'!E199," ",""),SEARCH("pN",'Model output'!E199)+2,1)),IF(ISNUMBER(SEARCH("N",'Model output'!E199)),IF(OR(ISNUMBER(SEARCH("a",'Model output'!E199)),ISNUMBER(SEARCH("b",'Model output'!E199))),MID(SUBSTITUTE('Model output'!E199," ",""),SEARCH("N",'Model output'!E199)+1,2),MID(SUBSTITUTE('Model output'!E199," ",""),SEARCH("N",'Model output'!E199)+1,1)),SUBSTITUTE('Model output'!E199," ",""))),"")))</f>
        <v>0</v>
      </c>
      <c r="E200" s="1" t="str">
        <f>IF(OR(ISNUMBER(SEARCH("Not applicable",'Model output'!F199)), ISNUMBER(SEARCH("N/A",'Model output'!F199))),"0",IF(OR(ISNUMBER(SEARCH("0",'Model output'!F199)), ISNUMBER(SEARCH("1",'Model output'!F199)), ISNUMBER(SEARCH("X",'Model output'!F199))), IF(ISNUMBER(SEARCH("pM",'Model output'!F199)),MID(SUBSTITUTE('Model output'!F199," ",""),SEARCH("pM",'Model output'!F199)+2,1),IF(ISNUMBER(SEARCH("M",'Model output'!F199)),MID(SUBSTITUTE('Model output'!F199," ",""),SEARCH("M",'Model output'!F199)+1,1),SUBSTITUTE('Model output'!F199," ",""))),""))</f>
        <v/>
      </c>
      <c r="F200" t="str">
        <f t="shared" si="48"/>
        <v>negative</v>
      </c>
      <c r="G200" t="str">
        <f>IF(OR('Model output'!G199="",AND(ISNUMBER('Model output'!J199),'Model output'!J199&lt;1)),"",IF(OR(ISNUMBER(SEARCH("lateral",'Model output'!G199)),ISNUMBER(SEARCH("cervical",'Model output'!G199)),ISNUMBER(SEARCH("jugular",'Model output'!G199)),ISNUMBER(SEARCH("left neck",'Model output'!G199)),ISNUMBER(SEARCH("left anterior neck",'Model output'!G199)),ISNUMBER(SEARCH("left posterior neck",'Model output'!G199)),ISNUMBER(SEARCH("right neck",'Model output'!G199)),ISNUMBER(SEARCH("right anterior neck",'Model output'!G199)),ISNUMBER(SEARCH("right posterior neck",'Model output'!G199)),AND(ISNUMBER(SEARCH("level",'Model output'!G199)),OR(,ISNUMBER(SEARCH("II",'Model output'!G199)),ISNUMBER(SEARCH("two",'Model output'!G199)),ISNUMBER(SEARCH("2",'Model output'!G199)),ISNUMBER(SEARCH("III",'Model output'!G199)),ISNUMBER(SEARCH("three",'Model output'!G199)),ISNUMBER(SEARCH("3",'Model output'!G199)),ISNUMBER(SEARCH("IV",'Model output'!G199)),ISNUMBER(SEARCH("four",'Model output'!G199)),ISNUMBER(SEARCH("4",'Model output'!G199)),AND(ISNUMBER(SEARCH("V ",'Model output'!G199)),NOT(ISNUMBER(SEARCH("VI",'Model output'!G199)))),ISNUMBER(SEARCH("five",'Model output'!G199)),ISNUMBER(SEARCH("5",'Model output'!G199))))), "lateral", "central"))</f>
        <v/>
      </c>
      <c r="H200" t="str">
        <f>IF('Model output'!H199="","negative", IF('Model output'!H199=" ", "negative", IF(ISNUMBER(SEARCH("lymph node",'Model output'!H199)),"negative","positive")))</f>
        <v>negative</v>
      </c>
      <c r="I200">
        <f>IF('Model output'!I199="","",IF(ISNUMBER('Model output'!I199),'Model output'!I199,1))</f>
        <v>3</v>
      </c>
      <c r="J200">
        <f>IF('Model output'!J199="","",IF(AND(ISNUMBER('Model output'!J199),'Model output'!J199&lt;=I200),'Model output'!J199,IF(ISNUMBER(SEARCH("0/",'Model output'!J199)),0,1)))</f>
        <v>0</v>
      </c>
      <c r="K200" t="str" cm="1">
        <f t="array" ref="K200">IF(COUNT(FIND({0,1,2,3,4,5,6,7,8,9},'Model output'!K199))&gt;0,'Model output'!K199,"")</f>
        <v/>
      </c>
      <c r="L200" s="8" t="str">
        <f t="shared" si="50"/>
        <v/>
      </c>
      <c r="M200" t="str" cm="1">
        <f t="array" ref="M200">IF(L200="","",IF(ISNUMBER(SEARCH("cm",L200)),MAX(VALUE(SUBSTITUTE(_xlfn.FILTERXML("&lt;t&gt;&lt;s&gt;"&amp;SUBSTITUTE(L200,",","&lt;/s&gt;&lt;s&gt;")&amp;"&lt;/s&gt;&lt;/t&gt;","//s"),"cm",""))),MAX(VALUE(SUBSTITUTE(_xlfn.FILTERXML("&lt;t&gt;&lt;s&gt;"&amp;SUBSTITUTE(L200,",","&lt;/s&gt;&lt;s&gt;")&amp;"&lt;/s&gt;&lt;/t&gt;","//s"),"mm","")))/10))</f>
        <v/>
      </c>
      <c r="N200" t="str">
        <f>IF('Model output'!L199="","",'Model output'!L199)</f>
        <v>Papillary carcinoma</v>
      </c>
      <c r="O200" t="str">
        <f>IF('Model output'!M199="","",'Model output'!M199)</f>
        <v>follicular variant</v>
      </c>
      <c r="P200" t="str">
        <f>IF('Model output'!N199="","",'Model output'!N199)</f>
        <v>2.2cm</v>
      </c>
      <c r="Q200" t="str">
        <f t="shared" si="49"/>
        <v>2.2cm</v>
      </c>
      <c r="R200" cm="1">
        <f t="array" ref="R200">IF(Q200="","",IF(ISNUMBER(SEARCH("cm",Q200)),MAX(VALUE(SUBSTITUTE(_xlfn.FILTERXML("&lt;t&gt;&lt;s&gt;"&amp;SUBSTITUTE(Q200,",","&lt;/s&gt;&lt;s&gt;")&amp;"&lt;/s&gt;&lt;/t&gt;","//s"),"cm",""))),IF(ISNUMBER(SEARCH("mm",Q200)), MAX(VALUE(SUBSTITUTE(_xlfn.FILTERXML("&lt;t&gt;&lt;s&gt;"&amp;SUBSTITUTE(Q200,",","&lt;/s&gt;&lt;s&gt;")&amp;"&lt;/s&gt;&lt;/t&gt;","//s"),"mm","")))/10, MAX(VALUE(_xlfn.FILTERXML("&lt;t&gt;&lt;s&gt;"&amp;SUBSTITUTE(Q200,",","&lt;/s&gt;&lt;s&gt;")&amp;"&lt;/s&gt;&lt;/t&gt;","//s"))))))</f>
        <v>2.2000000000000002</v>
      </c>
      <c r="S200" t="str">
        <f>IF(OR('Model output'!P199="",ISNUMBER(SEARCH("Not identified", 'Model output'!P199)),ISNUMBER(SEARCH("Absent",'Model output'!P199)),AND(ISNUMBER(SEARCH("No",'Model output'!P199)),NOT(ISNUMBER(SEARCH("diagnostic",'Model output'!P199)))),ISNUMBER(SEARCH("Negative",'Model output'!P199))),"negative","positive")</f>
        <v>negative</v>
      </c>
      <c r="T200" t="str">
        <f>IF('Model output'!O199="","",'Model output'!O199)</f>
        <v>Multifocal</v>
      </c>
      <c r="U200" t="str">
        <f>IF('Model output'!Q199&lt;&gt;"",'Model output'!Q199,IF('Classification result'!S200="positive",IF(ISNUMBER(SEARCH("single",'Model output'!P199)),1,IF(OR(ISNUMBER(SEARCH("&lt;4",'Model output'!P199)),ISNUMBER(SEARCH("&lt; 4",'Model output'!P199)),ISNUMBER(SEARCH("less than 4",'Model output'!P199))),"&lt;4",IF(OR(ISNUMBER(SEARCH("&gt;4",'Model output'!P199)),ISNUMBER(SEARCH("&gt; 4",'Model output'!P199)),ISNUMBER(SEARCH("4 or more",'Model output'!P199))),"&gt;4",""))),""))</f>
        <v/>
      </c>
      <c r="V200" t="str">
        <f>IF(S200="negative","",IF(OR(ISNUMBER(SEARCH("Focal",'Model output'!P199)),'Classification result'!U200&lt;4,ISNUMBER(SEARCH("Focal",'Classification result'!U200)),ISNUMBER(SEARCH("&lt;4",'Classification result'!U200)),ISNUMBER(SEARCH("&lt; 4",'Classification result'!U200))),"minimal", IF(OR(ISNUMBER(SEARCH("Extensive",'Model output'!P199)),ISNUMBER(SEARCH("Extensive",'Classification result'!U200)),ISNUMBER(SEARCH("&gt;4",'Classification result'!U200)),ISNUMBER(SEARCH("&gt; 4",'Classification result'!U200)),ISNUMBER(SEARCH("4 or more",'Classification result'!U200))),"extensive","")))</f>
        <v/>
      </c>
      <c r="W200" t="str">
        <f>IF(OR('Model output'!R199="",ISNUMBER(SEARCH("Not identified", 'Model output'!R199)),ISNUMBER(SEARCH("Absent",'Model output'!R199)),ISNUMBER(SEARCH("No",'Model output'!R199)),ISNUMBER(SEARCH("Negative",'Model output'!R199)),ISNUMBER(SEARCH("None seen",'Model output'!R199)),ISNUMBER(SEARCH("Free",'Model output'!R199)),ISNUMBER(SEARCH("Cannot be assessed",'Model output'!R199))),"negative","positive")</f>
        <v>positive</v>
      </c>
      <c r="X200" s="15" t="str">
        <f>IF('Model output'!S199="","",'Model output'!S199)</f>
        <v>Not identified</v>
      </c>
      <c r="Y200" t="str">
        <f>IF(OR('Model output'!S199="",ISNUMBER(SEARCH("Absent",'Model output'!S199)),ISNUMBER(SEARCH("Not identified",'Model output'!S199)),AND(ISNUMBER(SEARCH("No",'Model output'!S199)),NOT(ISNUMBER(SEARCH("carcinoma",'Model output'!S199)))),ISNUMBER(SEARCH("no extension",'Model output'!S199)),ISNUMBER(SEARCH("negative",'Model output'!S199))),"negative",IF(Z200="positive","gETE", "positive"))</f>
        <v>negative</v>
      </c>
      <c r="Z200" t="str">
        <f>IF(OR('Model output'!S199="",ISNUMBER(SEARCH("Absent",'Model output'!S199)),ISNUMBER(SEARCH("Not identified",'Model output'!S199)),ISNUMBER(SEARCH("No",'Model output'!S199)),ISNUMBER(SEARCH("Minimal",'Model output'!S199)),ISNUMBER(SEARCH("negative",'Model output'!S199))),"negative",IF(OR(ISNUMBER(SEARCH("extensive",X200)),ISNUMBER(SEARCH("skeletal muscle",X200)),ISNUMBER(SEARCH("larynx",X200)),ISNUMBER(SEARCH("trachea",X200)),ISNUMBER(SEARCH("esophagus",X200)),ISNUMBER(SEARCH("recurrent laryngeal nerve",X200))),"positive","negative"))</f>
        <v>negative</v>
      </c>
      <c r="AA200" t="str">
        <f>IF('Model output'!T199="","",IF('Model output'!T199="Not mentioned", "No", "Yes"))</f>
        <v/>
      </c>
      <c r="AB200" t="str">
        <f>IF(AA200&lt;&gt;"Yes","",IF(OR('Model output'!U199="",ISNUMBER(SEARCH("Not identified",'Model output'!U199))),"",'Model output'!U199))</f>
        <v/>
      </c>
      <c r="AC200" s="9" t="str">
        <f>IF(OR('Model output'!V199="", AND(ISERROR(SEARCH("Positive",'Model output'!V199)), ISNUMBER(SEARCH("Negative",'Model output'!V199))), ISNUMBER(SEARCH("Uninvolved",'Model output'!V199)), ISNUMBER(SEARCH("Free",'Model output'!V199)), ISNUMBER(SEARCH("1 mm",'Model output'!V199)), ISNUMBER(SEARCH("1.0 mm",'Model output'!V199)), ISNUMBER(SEARCH("0.01 cm",'Model output'!V199)), ISNUMBER(SEARCH("0.1 CM",'Model output'!V199)), ISNUMBER(SEARCH("less than 0.2 mm",'Model output'!V199)), ISNUMBER(SEARCH("less than 0.5 mm",'Model output'!V199)), ISNUMBER(SEARCH("very close",'Model output'!V199)), ISNUMBER(SEARCH("not involved",'Model output'!V199)), ISNUMBER(SEARCH("no involvement",'Model output'!V199)), ISNUMBER(SEARCH("abut",'Model output'!V199)), AND(ISNUMBER(SEARCH("No",'Model output'!V199)),NOT(ISNUMBER(SEARCH("noted",'Model output'!V199))),NOT(ISNUMBER(SEARCH("carcinoma",'Model output'!V199))))), "negative", "positive")</f>
        <v>negative</v>
      </c>
      <c r="AE200" s="30" t="str" cm="1">
        <f t="array" aca="1" ref="AE200" ca="1">IF(OR(AC200="positive",Z200="positive",AND(OR(ISNUMBER(SEARCH("Follicular carcinoma",N200)),ISNUMBER(SEARCH("Follicular thyroid carcinoma",N200))),V200="extensive"),AND(AND(ISNUMBER(J200),J200&gt;0),AND(ISNUMBER(M200),M200&gt;3)),OR(H200="positive",AH200=1)),"high",IF(OR(ISNUMBER(SEARCH("lateral",G200,1)),ISNUMBER(SEARCH("positive",Y200,1)),ISNUMBER(SEARCH("tall",O200,1)),ISNUMBER(SEARCH("hobnail",O200,1)),ISNUMBER(SEARCH("cribriform",O200,1)),ISNUMBER(SEARCH("diffuse",O200,1)),ISNUMBER(SEARCH("columnar",O200,1)),ISNUMBER(SEARCH("solid",O200,1)),ISNUMBER(SEARCH("tall",N200,1)),ISNUMBER(SEARCH("hobnail",N200,1)),ISNUMBER(SEARCH("cribriform",N200,1)),ISNUMBER(SEARCH("diffuse",N200,1)),ISNUMBER(SEARCH("columnar",N200,1)),ISNUMBER(SEARCH("solid",N200,1)),AND(ISNUMBER(SEARCH("papillary",N200,1)),S200="positive"),AND(ISNUMBER(J200),J200&gt;=5,M200=""),AND(AND(ISNUMBER(J200),J200&gt;=5),AND(ISNUMBER(M200),M200&gt;=1)),AND(ISNUMBER(SERACH("papillary",N200)),OR(Y200="positive",Z200="positive"), ISNUMBER(SEARCH("BRAF",AB200)))),"intermediate","low"))</f>
        <v>low</v>
      </c>
      <c r="AF200" s="31" t="str">
        <f t="shared" si="51"/>
        <v>2</v>
      </c>
      <c r="AG200" s="31" t="str">
        <f t="shared" si="52"/>
        <v>0</v>
      </c>
      <c r="AH200" s="31" t="str">
        <f t="shared" si="53"/>
        <v>0</v>
      </c>
      <c r="AI200" s="36" t="str">
        <f t="shared" si="54"/>
        <v>I</v>
      </c>
      <c r="AJ200" s="30" t="s">
        <v>815</v>
      </c>
      <c r="AK200" s="37" t="s">
        <v>929</v>
      </c>
      <c r="AL200" s="37" t="s">
        <v>927</v>
      </c>
      <c r="AM200" s="37" t="s">
        <v>930</v>
      </c>
      <c r="AN200" s="31" t="s">
        <v>79</v>
      </c>
      <c r="AO200" s="30">
        <f t="shared" ca="1" si="55"/>
        <v>1</v>
      </c>
      <c r="AP200" s="37">
        <f t="shared" si="56"/>
        <v>1</v>
      </c>
      <c r="AQ200" s="37">
        <f t="shared" si="57"/>
        <v>1</v>
      </c>
      <c r="AR200" s="37">
        <f t="shared" si="58"/>
        <v>1</v>
      </c>
      <c r="AS200" s="36">
        <f t="shared" si="59"/>
        <v>1</v>
      </c>
    </row>
    <row r="201" spans="1:45">
      <c r="A201" t="str">
        <f>'Model output'!A200</f>
        <v>TCGA-EM-A3FQ</v>
      </c>
      <c r="B201" s="43">
        <v>19</v>
      </c>
      <c r="C201" s="1" t="str">
        <f>IF(OR(ISNUMBER(SEARCH("0",'Model output'!D200)), ISNUMBER(SEARCH("1",'Model output'!D200)), ISNUMBER(SEARCH("1a",'Model output'!D200)), ISNUMBER(SEARCH("1b",'Model output'!D200)), ISNUMBER(SEARCH("2",'Model output'!D200)), ISNUMBER(SEARCH("3",'Model output'!D200)), ISNUMBER(SEARCH("4a",'Model output'!D200)), ISNUMBER(SEARCH("4b",'Model output'!D200))), IF(ISNUMBER(SEARCH("pT",'Model output'!D200)),IF(OR(ISNUMBER(SEARCH("a",'Model output'!D200)),ISNUMBER(SEARCH("b",'Model output'!D200))),MID(SUBSTITUTE('Model output'!D200," ",""),SEARCH("pT",'Model output'!D200)+2,2),MID(SUBSTITUTE('Model output'!D200," ",""),SEARCH("pT",'Model output'!D200)+2,1)),IF(ISNUMBER(SEARCH("T",'Model output'!D200)),IF(OR(ISNUMBER(SEARCH("a",'Model output'!D200)),ISNUMBER(SEARCH("b",'Model output'!D200))),MID(SUBSTITUTE('Model output'!D200," ",""),SEARCH("T",'Model output'!D200)+1,2),MID(SUBSTITUTE('Model output'!D200," ",""),SEARCH("T",'Model output'!D200)+1,1)),SUBSTITUTE('Model output'!D200," ",""))),"")</f>
        <v>3</v>
      </c>
      <c r="D201" s="1" t="str">
        <f>IF(ISNUMBER(SEARCH("lymph node",'Model output'!E200)),"1", IF(AND('Model output'!E200&lt;&gt;"",ISNUMBER('Model output'!E200),'Model output'!E200&gt;0),"1",IF(OR(ISNUMBER(SEARCH("0",'Model output'!E200)), ISNUMBER(SEARCH("1",'Model output'!E200)), ISNUMBER(SEARCH("1a",'Model output'!E200)), ISNUMBER(SEARCH("1b",'Model output'!E200)), ISNUMBER(SEARCH("X",'Model output'!E200))), IF(ISNUMBER(SEARCH("pN",'Model output'!E200)),IF(OR(ISNUMBER(SEARCH("a",'Model output'!E200)),ISNUMBER(SEARCH("b",'Model output'!E200))),MID(SUBSTITUTE('Model output'!E200," ",""),SEARCH("pN",'Model output'!E200)+2,2),MID(SUBSTITUTE('Model output'!E200," ",""),SEARCH("pN",'Model output'!E200)+2,1)),IF(ISNUMBER(SEARCH("N",'Model output'!E200)),IF(OR(ISNUMBER(SEARCH("a",'Model output'!E200)),ISNUMBER(SEARCH("b",'Model output'!E200))),MID(SUBSTITUTE('Model output'!E200," ",""),SEARCH("N",'Model output'!E200)+1,2),MID(SUBSTITUTE('Model output'!E200," ",""),SEARCH("N",'Model output'!E200)+1,1)),SUBSTITUTE('Model output'!E200," ",""))),"")))</f>
        <v>1b</v>
      </c>
      <c r="E201" s="1" t="str">
        <f>IF(OR(ISNUMBER(SEARCH("Not applicable",'Model output'!F200)), ISNUMBER(SEARCH("N/A",'Model output'!F200))),"0",IF(OR(ISNUMBER(SEARCH("0",'Model output'!F200)), ISNUMBER(SEARCH("1",'Model output'!F200)), ISNUMBER(SEARCH("X",'Model output'!F200))), IF(ISNUMBER(SEARCH("pM",'Model output'!F200)),MID(SUBSTITUTE('Model output'!F200," ",""),SEARCH("pM",'Model output'!F200)+2,1),IF(ISNUMBER(SEARCH("M",'Model output'!F200)),MID(SUBSTITUTE('Model output'!F200," ",""),SEARCH("M",'Model output'!F200)+1,1),SUBSTITUTE('Model output'!F200," ",""))),""))</f>
        <v/>
      </c>
      <c r="F201" t="str">
        <f t="shared" si="48"/>
        <v>positive</v>
      </c>
      <c r="G201" t="str">
        <f>IF(OR('Model output'!G200="",AND(ISNUMBER('Model output'!J200),'Model output'!J200&lt;1)),"",IF(OR(ISNUMBER(SEARCH("lateral",'Model output'!G200)),ISNUMBER(SEARCH("cervical",'Model output'!G200)),ISNUMBER(SEARCH("jugular",'Model output'!G200)),ISNUMBER(SEARCH("left neck",'Model output'!G200)),ISNUMBER(SEARCH("left anterior neck",'Model output'!G200)),ISNUMBER(SEARCH("left posterior neck",'Model output'!G200)),ISNUMBER(SEARCH("right neck",'Model output'!G200)),ISNUMBER(SEARCH("right anterior neck",'Model output'!G200)),ISNUMBER(SEARCH("right posterior neck",'Model output'!G200)),AND(ISNUMBER(SEARCH("level",'Model output'!G200)),OR(,ISNUMBER(SEARCH("II",'Model output'!G200)),ISNUMBER(SEARCH("two",'Model output'!G200)),ISNUMBER(SEARCH("2",'Model output'!G200)),ISNUMBER(SEARCH("III",'Model output'!G200)),ISNUMBER(SEARCH("three",'Model output'!G200)),ISNUMBER(SEARCH("3",'Model output'!G200)),ISNUMBER(SEARCH("IV",'Model output'!G200)),ISNUMBER(SEARCH("four",'Model output'!G200)),ISNUMBER(SEARCH("4",'Model output'!G200)),AND(ISNUMBER(SEARCH("V ",'Model output'!G200)),NOT(ISNUMBER(SEARCH("VI",'Model output'!G200)))),ISNUMBER(SEARCH("five",'Model output'!G200)),ISNUMBER(SEARCH("5",'Model output'!G200))))), "lateral", "central"))</f>
        <v>lateral</v>
      </c>
      <c r="H201" t="str">
        <f>IF('Model output'!H200="","negative", IF('Model output'!H200=" ", "negative", IF(ISNUMBER(SEARCH("lymph node",'Model output'!H200)),"negative","positive")))</f>
        <v>negative</v>
      </c>
      <c r="I201">
        <f>IF('Model output'!I200="","",IF(ISNUMBER('Model output'!I200),'Model output'!I200,1))</f>
        <v>66</v>
      </c>
      <c r="J201">
        <f>IF('Model output'!J200="","",IF(AND(ISNUMBER('Model output'!J200),'Model output'!J200&lt;=I201),'Model output'!J200,IF(ISNUMBER(SEARCH("0/",'Model output'!J200)),0,1)))</f>
        <v>41</v>
      </c>
      <c r="K201" t="str" cm="1">
        <f t="array" ref="K201">IF(COUNT(FIND({0,1,2,3,4,5,6,7,8,9},'Model output'!K200))&gt;0,'Model output'!K200,"")</f>
        <v/>
      </c>
      <c r="L201" s="8" t="str">
        <f t="shared" si="50"/>
        <v/>
      </c>
      <c r="M201" t="str" cm="1">
        <f t="array" ref="M201">IF(L201="","",IF(ISNUMBER(SEARCH("cm",L201)),MAX(VALUE(SUBSTITUTE(_xlfn.FILTERXML("&lt;t&gt;&lt;s&gt;"&amp;SUBSTITUTE(L201,",","&lt;/s&gt;&lt;s&gt;")&amp;"&lt;/s&gt;&lt;/t&gt;","//s"),"cm",""))),MAX(VALUE(SUBSTITUTE(_xlfn.FILTERXML("&lt;t&gt;&lt;s&gt;"&amp;SUBSTITUTE(L201,",","&lt;/s&gt;&lt;s&gt;")&amp;"&lt;/s&gt;&lt;/t&gt;","//s"),"mm","")))/10))</f>
        <v/>
      </c>
      <c r="N201" t="str">
        <f>IF('Model output'!L200="","",'Model output'!L200)</f>
        <v>Papillary</v>
      </c>
      <c r="O201" t="str">
        <f>IF('Model output'!M200="","",'Model output'!M200)</f>
        <v>Classical, cribriform-morular</v>
      </c>
      <c r="P201" t="str">
        <f>IF('Model output'!N200="","",'Model output'!N200)</f>
        <v>4.8cm</v>
      </c>
      <c r="Q201" t="str">
        <f t="shared" si="49"/>
        <v>4.8cm</v>
      </c>
      <c r="R201" cm="1">
        <f t="array" ref="R201">IF(Q201="","",IF(ISNUMBER(SEARCH("cm",Q201)),MAX(VALUE(SUBSTITUTE(_xlfn.FILTERXML("&lt;t&gt;&lt;s&gt;"&amp;SUBSTITUTE(Q201,",","&lt;/s&gt;&lt;s&gt;")&amp;"&lt;/s&gt;&lt;/t&gt;","//s"),"cm",""))),IF(ISNUMBER(SEARCH("mm",Q201)), MAX(VALUE(SUBSTITUTE(_xlfn.FILTERXML("&lt;t&gt;&lt;s&gt;"&amp;SUBSTITUTE(Q201,",","&lt;/s&gt;&lt;s&gt;")&amp;"&lt;/s&gt;&lt;/t&gt;","//s"),"mm","")))/10, MAX(VALUE(_xlfn.FILTERXML("&lt;t&gt;&lt;s&gt;"&amp;SUBSTITUTE(Q201,",","&lt;/s&gt;&lt;s&gt;")&amp;"&lt;/s&gt;&lt;/t&gt;","//s"))))))</f>
        <v>4.8</v>
      </c>
      <c r="S201" t="str">
        <f>IF(OR('Model output'!P200="",ISNUMBER(SEARCH("Not identified", 'Model output'!P200)),ISNUMBER(SEARCH("Absent",'Model output'!P200)),AND(ISNUMBER(SEARCH("No",'Model output'!P200)),NOT(ISNUMBER(SEARCH("diagnostic",'Model output'!P200)))),ISNUMBER(SEARCH("Negative",'Model output'!P200))),"negative","positive")</f>
        <v>negative</v>
      </c>
      <c r="T201">
        <f>IF('Model output'!O200="","",'Model output'!O200)</f>
        <v>2</v>
      </c>
      <c r="U201" t="str">
        <f>IF('Model output'!Q200&lt;&gt;"",'Model output'!Q200,IF('Classification result'!S201="positive",IF(ISNUMBER(SEARCH("single",'Model output'!P200)),1,IF(OR(ISNUMBER(SEARCH("&lt;4",'Model output'!P200)),ISNUMBER(SEARCH("&lt; 4",'Model output'!P200)),ISNUMBER(SEARCH("less than 4",'Model output'!P200))),"&lt;4",IF(OR(ISNUMBER(SEARCH("&gt;4",'Model output'!P200)),ISNUMBER(SEARCH("&gt; 4",'Model output'!P200)),ISNUMBER(SEARCH("4 or more",'Model output'!P200))),"&gt;4",""))),""))</f>
        <v/>
      </c>
      <c r="V201" t="str">
        <f>IF(S201="negative","",IF(OR(ISNUMBER(SEARCH("Focal",'Model output'!P200)),'Classification result'!U201&lt;4,ISNUMBER(SEARCH("Focal",'Classification result'!U201)),ISNUMBER(SEARCH("&lt;4",'Classification result'!U201)),ISNUMBER(SEARCH("&lt; 4",'Classification result'!U201))),"minimal", IF(OR(ISNUMBER(SEARCH("Extensive",'Model output'!P200)),ISNUMBER(SEARCH("Extensive",'Classification result'!U201)),ISNUMBER(SEARCH("&gt;4",'Classification result'!U201)),ISNUMBER(SEARCH("&gt; 4",'Classification result'!U201)),ISNUMBER(SEARCH("4 or more",'Classification result'!U201))),"extensive","")))</f>
        <v/>
      </c>
      <c r="W201" t="str">
        <f>IF(OR('Model output'!R200="",ISNUMBER(SEARCH("Not identified", 'Model output'!R200)),ISNUMBER(SEARCH("Absent",'Model output'!R200)),ISNUMBER(SEARCH("No",'Model output'!R200)),ISNUMBER(SEARCH("Negative",'Model output'!R200)),ISNUMBER(SEARCH("None seen",'Model output'!R200)),ISNUMBER(SEARCH("Free",'Model output'!R200)),ISNUMBER(SEARCH("Cannot be assessed",'Model output'!R200))),"negative","positive")</f>
        <v>positive</v>
      </c>
      <c r="X201" s="15" t="str">
        <f>IF('Model output'!S200="","",'Model output'!S200)</f>
        <v>Not identified</v>
      </c>
      <c r="Y201" t="str">
        <f>IF(OR('Model output'!S200="",ISNUMBER(SEARCH("Absent",'Model output'!S200)),ISNUMBER(SEARCH("Not identified",'Model output'!S200)),AND(ISNUMBER(SEARCH("No",'Model output'!S200)),NOT(ISNUMBER(SEARCH("carcinoma",'Model output'!S200)))),ISNUMBER(SEARCH("no extension",'Model output'!S200)),ISNUMBER(SEARCH("negative",'Model output'!S200))),"negative",IF(Z201="positive","gETE", "positive"))</f>
        <v>negative</v>
      </c>
      <c r="Z201" t="str">
        <f>IF(OR('Model output'!S200="",ISNUMBER(SEARCH("Absent",'Model output'!S200)),ISNUMBER(SEARCH("Not identified",'Model output'!S200)),ISNUMBER(SEARCH("No",'Model output'!S200)),ISNUMBER(SEARCH("Minimal",'Model output'!S200)),ISNUMBER(SEARCH("negative",'Model output'!S200))),"negative",IF(OR(ISNUMBER(SEARCH("extensive",X201)),ISNUMBER(SEARCH("skeletal muscle",X201)),ISNUMBER(SEARCH("larynx",X201)),ISNUMBER(SEARCH("trachea",X201)),ISNUMBER(SEARCH("esophagus",X201)),ISNUMBER(SEARCH("recurrent laryngeal nerve",X201))),"positive","negative"))</f>
        <v>negative</v>
      </c>
      <c r="AA201" t="str">
        <f>IF('Model output'!T200="","",IF('Model output'!T200="Not mentioned", "No", "Yes"))</f>
        <v/>
      </c>
      <c r="AB201" t="str">
        <f>IF(AA201&lt;&gt;"Yes","",IF(OR('Model output'!U200="",ISNUMBER(SEARCH("Not identified",'Model output'!U200))),"",'Model output'!U200))</f>
        <v/>
      </c>
      <c r="AC201" s="9" t="str">
        <f>IF(OR('Model output'!V200="", AND(ISERROR(SEARCH("Positive",'Model output'!V200)), ISNUMBER(SEARCH("Negative",'Model output'!V200))), ISNUMBER(SEARCH("Uninvolved",'Model output'!V200)), ISNUMBER(SEARCH("Free",'Model output'!V200)), ISNUMBER(SEARCH("1 mm",'Model output'!V200)), ISNUMBER(SEARCH("1.0 mm",'Model output'!V200)), ISNUMBER(SEARCH("0.01 cm",'Model output'!V200)), ISNUMBER(SEARCH("0.1 CM",'Model output'!V200)), ISNUMBER(SEARCH("less than 0.2 mm",'Model output'!V200)), ISNUMBER(SEARCH("less than 0.5 mm",'Model output'!V200)), ISNUMBER(SEARCH("very close",'Model output'!V200)), ISNUMBER(SEARCH("not involved",'Model output'!V200)), ISNUMBER(SEARCH("no involvement",'Model output'!V200)), ISNUMBER(SEARCH("abut",'Model output'!V200)), AND(ISNUMBER(SEARCH("No",'Model output'!V200)),NOT(ISNUMBER(SEARCH("noted",'Model output'!V200))),NOT(ISNUMBER(SEARCH("carcinoma",'Model output'!V200))))), "negative", "positive")</f>
        <v>negative</v>
      </c>
      <c r="AE201" s="30" t="str" cm="1">
        <f t="array" aca="1" ref="AE201" ca="1">IF(OR(AC201="positive",Z201="positive",AND(OR(ISNUMBER(SEARCH("Follicular carcinoma",N201)),ISNUMBER(SEARCH("Follicular thyroid carcinoma",N201))),V201="extensive"),AND(AND(ISNUMBER(J201),J201&gt;0),AND(ISNUMBER(M201),M201&gt;3)),OR(H201="positive",AH201=1)),"high",IF(OR(ISNUMBER(SEARCH("lateral",G201,1)),ISNUMBER(SEARCH("positive",Y201,1)),ISNUMBER(SEARCH("tall",O201,1)),ISNUMBER(SEARCH("hobnail",O201,1)),ISNUMBER(SEARCH("cribriform",O201,1)),ISNUMBER(SEARCH("diffuse",O201,1)),ISNUMBER(SEARCH("columnar",O201,1)),ISNUMBER(SEARCH("solid",O201,1)),ISNUMBER(SEARCH("tall",N201,1)),ISNUMBER(SEARCH("hobnail",N201,1)),ISNUMBER(SEARCH("cribriform",N201,1)),ISNUMBER(SEARCH("diffuse",N201,1)),ISNUMBER(SEARCH("columnar",N201,1)),ISNUMBER(SEARCH("solid",N201,1)),AND(ISNUMBER(SEARCH("papillary",N201,1)),S201="positive"),AND(ISNUMBER(J201),J201&gt;=5,M201=""),AND(AND(ISNUMBER(J201),J201&gt;=5),AND(ISNUMBER(M201),M201&gt;=1)),AND(ISNUMBER(SERACH("papillary",N201)),OR(Y201="positive",Z201="positive"), ISNUMBER(SEARCH("BRAF",AB201)))),"intermediate","low"))</f>
        <v>intermediate</v>
      </c>
      <c r="AF201" s="31" t="str">
        <f t="shared" si="51"/>
        <v>3a</v>
      </c>
      <c r="AG201" s="31" t="str">
        <f t="shared" si="52"/>
        <v>1b</v>
      </c>
      <c r="AH201" s="31" t="str">
        <f t="shared" si="53"/>
        <v>0</v>
      </c>
      <c r="AI201" s="36" t="str">
        <f t="shared" si="54"/>
        <v>I</v>
      </c>
      <c r="AJ201" s="30" t="s">
        <v>816</v>
      </c>
      <c r="AK201" s="37" t="s">
        <v>932</v>
      </c>
      <c r="AL201" s="37" t="s">
        <v>926</v>
      </c>
      <c r="AM201" s="37" t="s">
        <v>930</v>
      </c>
      <c r="AN201" s="31" t="s">
        <v>79</v>
      </c>
      <c r="AO201" s="30">
        <f t="shared" ca="1" si="55"/>
        <v>1</v>
      </c>
      <c r="AP201" s="37">
        <f t="shared" si="56"/>
        <v>1</v>
      </c>
      <c r="AQ201" s="37">
        <f t="shared" si="57"/>
        <v>1</v>
      </c>
      <c r="AR201" s="37">
        <f t="shared" si="58"/>
        <v>1</v>
      </c>
      <c r="AS201" s="36">
        <f t="shared" si="59"/>
        <v>1</v>
      </c>
    </row>
    <row r="202" spans="1:45">
      <c r="A202" t="str">
        <f>'Model output'!A201</f>
        <v>TCGA-EM-A3FR</v>
      </c>
      <c r="B202" s="43">
        <v>55</v>
      </c>
      <c r="C202" s="1" t="str">
        <f>IF(OR(ISNUMBER(SEARCH("0",'Model output'!D201)), ISNUMBER(SEARCH("1",'Model output'!D201)), ISNUMBER(SEARCH("1a",'Model output'!D201)), ISNUMBER(SEARCH("1b",'Model output'!D201)), ISNUMBER(SEARCH("2",'Model output'!D201)), ISNUMBER(SEARCH("3",'Model output'!D201)), ISNUMBER(SEARCH("4a",'Model output'!D201)), ISNUMBER(SEARCH("4b",'Model output'!D201))), IF(ISNUMBER(SEARCH("pT",'Model output'!D201)),IF(OR(ISNUMBER(SEARCH("a",'Model output'!D201)),ISNUMBER(SEARCH("b",'Model output'!D201))),MID(SUBSTITUTE('Model output'!D201," ",""),SEARCH("pT",'Model output'!D201)+2,2),MID(SUBSTITUTE('Model output'!D201," ",""),SEARCH("pT",'Model output'!D201)+2,1)),IF(ISNUMBER(SEARCH("T",'Model output'!D201)),IF(OR(ISNUMBER(SEARCH("a",'Model output'!D201)),ISNUMBER(SEARCH("b",'Model output'!D201))),MID(SUBSTITUTE('Model output'!D201," ",""),SEARCH("T",'Model output'!D201)+1,2),MID(SUBSTITUTE('Model output'!D201," ",""),SEARCH("T",'Model output'!D201)+1,1)),SUBSTITUTE('Model output'!D201," ",""))),"")</f>
        <v>2</v>
      </c>
      <c r="D202" s="1" t="str">
        <f>IF(ISNUMBER(SEARCH("lymph node",'Model output'!E201)),"1", IF(AND('Model output'!E201&lt;&gt;"",ISNUMBER('Model output'!E201),'Model output'!E201&gt;0),"1",IF(OR(ISNUMBER(SEARCH("0",'Model output'!E201)), ISNUMBER(SEARCH("1",'Model output'!E201)), ISNUMBER(SEARCH("1a",'Model output'!E201)), ISNUMBER(SEARCH("1b",'Model output'!E201)), ISNUMBER(SEARCH("X",'Model output'!E201))), IF(ISNUMBER(SEARCH("pN",'Model output'!E201)),IF(OR(ISNUMBER(SEARCH("a",'Model output'!E201)),ISNUMBER(SEARCH("b",'Model output'!E201))),MID(SUBSTITUTE('Model output'!E201," ",""),SEARCH("pN",'Model output'!E201)+2,2),MID(SUBSTITUTE('Model output'!E201," ",""),SEARCH("pN",'Model output'!E201)+2,1)),IF(ISNUMBER(SEARCH("N",'Model output'!E201)),IF(OR(ISNUMBER(SEARCH("a",'Model output'!E201)),ISNUMBER(SEARCH("b",'Model output'!E201))),MID(SUBSTITUTE('Model output'!E201," ",""),SEARCH("N",'Model output'!E201)+1,2),MID(SUBSTITUTE('Model output'!E201," ",""),SEARCH("N",'Model output'!E201)+1,1)),SUBSTITUTE('Model output'!E201," ",""))),"")))</f>
        <v>1a</v>
      </c>
      <c r="E202" s="1" t="str">
        <f>IF(OR(ISNUMBER(SEARCH("Not applicable",'Model output'!F201)), ISNUMBER(SEARCH("N/A",'Model output'!F201))),"0",IF(OR(ISNUMBER(SEARCH("0",'Model output'!F201)), ISNUMBER(SEARCH("1",'Model output'!F201)), ISNUMBER(SEARCH("X",'Model output'!F201))), IF(ISNUMBER(SEARCH("pM",'Model output'!F201)),MID(SUBSTITUTE('Model output'!F201," ",""),SEARCH("pM",'Model output'!F201)+2,1),IF(ISNUMBER(SEARCH("M",'Model output'!F201)),MID(SUBSTITUTE('Model output'!F201," ",""),SEARCH("M",'Model output'!F201)+1,1),SUBSTITUTE('Model output'!F201," ",""))),""))</f>
        <v/>
      </c>
      <c r="F202" t="str">
        <f t="shared" si="48"/>
        <v>positive</v>
      </c>
      <c r="G202" t="str">
        <f>IF(OR('Model output'!G201="",AND(ISNUMBER('Model output'!J201),'Model output'!J201&lt;1)),"",IF(OR(ISNUMBER(SEARCH("lateral",'Model output'!G201)),ISNUMBER(SEARCH("cervical",'Model output'!G201)),ISNUMBER(SEARCH("jugular",'Model output'!G201)),ISNUMBER(SEARCH("left neck",'Model output'!G201)),ISNUMBER(SEARCH("left anterior neck",'Model output'!G201)),ISNUMBER(SEARCH("left posterior neck",'Model output'!G201)),ISNUMBER(SEARCH("right neck",'Model output'!G201)),ISNUMBER(SEARCH("right anterior neck",'Model output'!G201)),ISNUMBER(SEARCH("right posterior neck",'Model output'!G201)),AND(ISNUMBER(SEARCH("level",'Model output'!G201)),OR(,ISNUMBER(SEARCH("II",'Model output'!G201)),ISNUMBER(SEARCH("two",'Model output'!G201)),ISNUMBER(SEARCH("2",'Model output'!G201)),ISNUMBER(SEARCH("III",'Model output'!G201)),ISNUMBER(SEARCH("three",'Model output'!G201)),ISNUMBER(SEARCH("3",'Model output'!G201)),ISNUMBER(SEARCH("IV",'Model output'!G201)),ISNUMBER(SEARCH("four",'Model output'!G201)),ISNUMBER(SEARCH("4",'Model output'!G201)),AND(ISNUMBER(SEARCH("V ",'Model output'!G201)),NOT(ISNUMBER(SEARCH("VI",'Model output'!G201)))),ISNUMBER(SEARCH("five",'Model output'!G201)),ISNUMBER(SEARCH("5",'Model output'!G201))))), "lateral", "central"))</f>
        <v>central</v>
      </c>
      <c r="H202" t="str">
        <f>IF('Model output'!H201="","negative", IF('Model output'!H201=" ", "negative", IF(ISNUMBER(SEARCH("lymph node",'Model output'!H201)),"negative","positive")))</f>
        <v>negative</v>
      </c>
      <c r="I202">
        <f>IF('Model output'!I201="","",IF(ISNUMBER('Model output'!I201),'Model output'!I201,1))</f>
        <v>7</v>
      </c>
      <c r="J202">
        <f>IF('Model output'!J201="","",IF(AND(ISNUMBER('Model output'!J201),'Model output'!J201&lt;=I202),'Model output'!J201,IF(ISNUMBER(SEARCH("0/",'Model output'!J201)),0,1)))</f>
        <v>2</v>
      </c>
      <c r="K202" t="str" cm="1">
        <f t="array" ref="K202">IF(COUNT(FIND({0,1,2,3,4,5,6,7,8,9},'Model output'!K201))&gt;0,'Model output'!K201,"")</f>
        <v>0.7 cm</v>
      </c>
      <c r="L202" s="8" t="str">
        <f t="shared" si="50"/>
        <v>0.7cm</v>
      </c>
      <c r="M202" cm="1">
        <f t="array" ref="M202">IF(L202="","",IF(ISNUMBER(SEARCH("cm",L202)),MAX(VALUE(SUBSTITUTE(_xlfn.FILTERXML("&lt;t&gt;&lt;s&gt;"&amp;SUBSTITUTE(L202,",","&lt;/s&gt;&lt;s&gt;")&amp;"&lt;/s&gt;&lt;/t&gt;","//s"),"cm",""))),MAX(VALUE(SUBSTITUTE(_xlfn.FILTERXML("&lt;t&gt;&lt;s&gt;"&amp;SUBSTITUTE(L202,",","&lt;/s&gt;&lt;s&gt;")&amp;"&lt;/s&gt;&lt;/t&gt;","//s"),"mm","")))/10))</f>
        <v>0.7</v>
      </c>
      <c r="N202" t="str">
        <f>IF('Model output'!L201="","",'Model output'!L201)</f>
        <v>Papillary carcinoma</v>
      </c>
      <c r="O202" t="str">
        <f>IF('Model output'!M201="","",'Model output'!M201)</f>
        <v>classical (usual)</v>
      </c>
      <c r="P202" t="str">
        <f>IF('Model output'!N201="","",'Model output'!N201)</f>
        <v>3.0cm</v>
      </c>
      <c r="Q202" t="str">
        <f t="shared" si="49"/>
        <v>3.0cm</v>
      </c>
      <c r="R202" cm="1">
        <f t="array" ref="R202">IF(Q202="","",IF(ISNUMBER(SEARCH("cm",Q202)),MAX(VALUE(SUBSTITUTE(_xlfn.FILTERXML("&lt;t&gt;&lt;s&gt;"&amp;SUBSTITUTE(Q202,",","&lt;/s&gt;&lt;s&gt;")&amp;"&lt;/s&gt;&lt;/t&gt;","//s"),"cm",""))),IF(ISNUMBER(SEARCH("mm",Q202)), MAX(VALUE(SUBSTITUTE(_xlfn.FILTERXML("&lt;t&gt;&lt;s&gt;"&amp;SUBSTITUTE(Q202,",","&lt;/s&gt;&lt;s&gt;")&amp;"&lt;/s&gt;&lt;/t&gt;","//s"),"mm","")))/10, MAX(VALUE(_xlfn.FILTERXML("&lt;t&gt;&lt;s&gt;"&amp;SUBSTITUTE(Q202,",","&lt;/s&gt;&lt;s&gt;")&amp;"&lt;/s&gt;&lt;/t&gt;","//s"))))))</f>
        <v>3</v>
      </c>
      <c r="S202" t="str">
        <f>IF(OR('Model output'!P201="",ISNUMBER(SEARCH("Not identified", 'Model output'!P201)),ISNUMBER(SEARCH("Absent",'Model output'!P201)),AND(ISNUMBER(SEARCH("No",'Model output'!P201)),NOT(ISNUMBER(SEARCH("diagnostic",'Model output'!P201)))),ISNUMBER(SEARCH("Negative",'Model output'!P201))),"negative","positive")</f>
        <v>negative</v>
      </c>
      <c r="T202">
        <f>IF('Model output'!O201="","",'Model output'!O201)</f>
        <v>2</v>
      </c>
      <c r="U202" t="str">
        <f>IF('Model output'!Q201&lt;&gt;"",'Model output'!Q201,IF('Classification result'!S202="positive",IF(ISNUMBER(SEARCH("single",'Model output'!P201)),1,IF(OR(ISNUMBER(SEARCH("&lt;4",'Model output'!P201)),ISNUMBER(SEARCH("&lt; 4",'Model output'!P201)),ISNUMBER(SEARCH("less than 4",'Model output'!P201))),"&lt;4",IF(OR(ISNUMBER(SEARCH("&gt;4",'Model output'!P201)),ISNUMBER(SEARCH("&gt; 4",'Model output'!P201)),ISNUMBER(SEARCH("4 or more",'Model output'!P201))),"&gt;4",""))),""))</f>
        <v/>
      </c>
      <c r="V202" t="str">
        <f>IF(S202="negative","",IF(OR(ISNUMBER(SEARCH("Focal",'Model output'!P201)),'Classification result'!U202&lt;4,ISNUMBER(SEARCH("Focal",'Classification result'!U202)),ISNUMBER(SEARCH("&lt;4",'Classification result'!U202)),ISNUMBER(SEARCH("&lt; 4",'Classification result'!U202))),"minimal", IF(OR(ISNUMBER(SEARCH("Extensive",'Model output'!P201)),ISNUMBER(SEARCH("Extensive",'Classification result'!U202)),ISNUMBER(SEARCH("&gt;4",'Classification result'!U202)),ISNUMBER(SEARCH("&gt; 4",'Classification result'!U202)),ISNUMBER(SEARCH("4 or more",'Classification result'!U202))),"extensive","")))</f>
        <v/>
      </c>
      <c r="W202" t="str">
        <f>IF(OR('Model output'!R201="",ISNUMBER(SEARCH("Not identified", 'Model output'!R201)),ISNUMBER(SEARCH("Absent",'Model output'!R201)),ISNUMBER(SEARCH("No",'Model output'!R201)),ISNUMBER(SEARCH("Negative",'Model output'!R201)),ISNUMBER(SEARCH("None seen",'Model output'!R201)),ISNUMBER(SEARCH("Free",'Model output'!R201)),ISNUMBER(SEARCH("Cannot be assessed",'Model output'!R201))),"negative","positive")</f>
        <v>positive</v>
      </c>
      <c r="X202" s="15" t="str">
        <f>IF('Model output'!S201="","",'Model output'!S201)</f>
        <v/>
      </c>
      <c r="Y202" t="str">
        <f>IF(OR('Model output'!S201="",ISNUMBER(SEARCH("Absent",'Model output'!S201)),ISNUMBER(SEARCH("Not identified",'Model output'!S201)),AND(ISNUMBER(SEARCH("No",'Model output'!S201)),NOT(ISNUMBER(SEARCH("carcinoma",'Model output'!S201)))),ISNUMBER(SEARCH("no extension",'Model output'!S201)),ISNUMBER(SEARCH("negative",'Model output'!S201))),"negative",IF(Z202="positive","gETE", "positive"))</f>
        <v>negative</v>
      </c>
      <c r="Z202" t="str">
        <f>IF(OR('Model output'!S201="",ISNUMBER(SEARCH("Absent",'Model output'!S201)),ISNUMBER(SEARCH("Not identified",'Model output'!S201)),ISNUMBER(SEARCH("No",'Model output'!S201)),ISNUMBER(SEARCH("Minimal",'Model output'!S201)),ISNUMBER(SEARCH("negative",'Model output'!S201))),"negative",IF(OR(ISNUMBER(SEARCH("extensive",X202)),ISNUMBER(SEARCH("skeletal muscle",X202)),ISNUMBER(SEARCH("larynx",X202)),ISNUMBER(SEARCH("trachea",X202)),ISNUMBER(SEARCH("esophagus",X202)),ISNUMBER(SEARCH("recurrent laryngeal nerve",X202))),"positive","negative"))</f>
        <v>negative</v>
      </c>
      <c r="AA202" t="str">
        <f>IF('Model output'!T201="","",IF('Model output'!T201="Not mentioned", "No", "Yes"))</f>
        <v/>
      </c>
      <c r="AB202" t="str">
        <f>IF(AA202&lt;&gt;"Yes","",IF(OR('Model output'!U201="",ISNUMBER(SEARCH("Not identified",'Model output'!U201))),"",'Model output'!U201))</f>
        <v/>
      </c>
      <c r="AC202" s="9" t="str">
        <f>IF(OR('Model output'!V201="", AND(ISERROR(SEARCH("Positive",'Model output'!V201)), ISNUMBER(SEARCH("Negative",'Model output'!V201))), ISNUMBER(SEARCH("Uninvolved",'Model output'!V201)), ISNUMBER(SEARCH("Free",'Model output'!V201)), ISNUMBER(SEARCH("1 mm",'Model output'!V201)), ISNUMBER(SEARCH("1.0 mm",'Model output'!V201)), ISNUMBER(SEARCH("0.01 cm",'Model output'!V201)), ISNUMBER(SEARCH("0.1 CM",'Model output'!V201)), ISNUMBER(SEARCH("less than 0.2 mm",'Model output'!V201)), ISNUMBER(SEARCH("less than 0.5 mm",'Model output'!V201)), ISNUMBER(SEARCH("very close",'Model output'!V201)), ISNUMBER(SEARCH("not involved",'Model output'!V201)), ISNUMBER(SEARCH("no involvement",'Model output'!V201)), ISNUMBER(SEARCH("abut",'Model output'!V201)), AND(ISNUMBER(SEARCH("No",'Model output'!V201)),NOT(ISNUMBER(SEARCH("noted",'Model output'!V201))),NOT(ISNUMBER(SEARCH("carcinoma",'Model output'!V201))))), "negative", "positive")</f>
        <v>negative</v>
      </c>
      <c r="AE202" s="30" t="str" cm="1">
        <f t="array" aca="1" ref="AE202" ca="1">IF(OR(AC202="positive",Z202="positive",AND(OR(ISNUMBER(SEARCH("Follicular carcinoma",N202)),ISNUMBER(SEARCH("Follicular thyroid carcinoma",N202))),V202="extensive"),AND(AND(ISNUMBER(J202),J202&gt;0),AND(ISNUMBER(M202),M202&gt;3)),OR(H202="positive",AH202=1)),"high",IF(OR(ISNUMBER(SEARCH("lateral",G202,1)),ISNUMBER(SEARCH("positive",Y202,1)),ISNUMBER(SEARCH("tall",O202,1)),ISNUMBER(SEARCH("hobnail",O202,1)),ISNUMBER(SEARCH("cribriform",O202,1)),ISNUMBER(SEARCH("diffuse",O202,1)),ISNUMBER(SEARCH("columnar",O202,1)),ISNUMBER(SEARCH("solid",O202,1)),ISNUMBER(SEARCH("tall",N202,1)),ISNUMBER(SEARCH("hobnail",N202,1)),ISNUMBER(SEARCH("cribriform",N202,1)),ISNUMBER(SEARCH("diffuse",N202,1)),ISNUMBER(SEARCH("columnar",N202,1)),ISNUMBER(SEARCH("solid",N202,1)),AND(ISNUMBER(SEARCH("papillary",N202,1)),S202="positive"),AND(ISNUMBER(J202),J202&gt;=5,M202=""),AND(AND(ISNUMBER(J202),J202&gt;=5),AND(ISNUMBER(M202),M202&gt;=1)),AND(ISNUMBER(SERACH("papillary",N202)),OR(Y202="positive",Z202="positive"), ISNUMBER(SEARCH("BRAF",AB202)))),"intermediate","low"))</f>
        <v>low</v>
      </c>
      <c r="AF202" s="31" t="str">
        <f t="shared" si="51"/>
        <v>2</v>
      </c>
      <c r="AG202" s="31" t="str">
        <f t="shared" si="52"/>
        <v>1a</v>
      </c>
      <c r="AH202" s="31" t="str">
        <f t="shared" si="53"/>
        <v>0</v>
      </c>
      <c r="AI202" s="36" t="str">
        <f t="shared" si="54"/>
        <v>II</v>
      </c>
      <c r="AJ202" s="30" t="s">
        <v>815</v>
      </c>
      <c r="AK202" s="37" t="s">
        <v>929</v>
      </c>
      <c r="AL202" s="37" t="s">
        <v>931</v>
      </c>
      <c r="AM202" s="37" t="s">
        <v>930</v>
      </c>
      <c r="AN202" s="31" t="s">
        <v>928</v>
      </c>
      <c r="AO202" s="30">
        <f t="shared" ca="1" si="55"/>
        <v>1</v>
      </c>
      <c r="AP202" s="37">
        <f t="shared" si="56"/>
        <v>1</v>
      </c>
      <c r="AQ202" s="37">
        <f t="shared" si="57"/>
        <v>1</v>
      </c>
      <c r="AR202" s="37">
        <f t="shared" si="58"/>
        <v>1</v>
      </c>
      <c r="AS202" s="36">
        <f t="shared" si="59"/>
        <v>1</v>
      </c>
    </row>
    <row r="203" spans="1:45">
      <c r="A203" t="str">
        <f>'Model output'!A202</f>
        <v>TCGA-EM-A3O3</v>
      </c>
      <c r="B203" s="43">
        <v>83</v>
      </c>
      <c r="C203" s="1" t="str">
        <f>IF(OR(ISNUMBER(SEARCH("0",'Model output'!D202)), ISNUMBER(SEARCH("1",'Model output'!D202)), ISNUMBER(SEARCH("1a",'Model output'!D202)), ISNUMBER(SEARCH("1b",'Model output'!D202)), ISNUMBER(SEARCH("2",'Model output'!D202)), ISNUMBER(SEARCH("3",'Model output'!D202)), ISNUMBER(SEARCH("4a",'Model output'!D202)), ISNUMBER(SEARCH("4b",'Model output'!D202))), IF(ISNUMBER(SEARCH("pT",'Model output'!D202)),IF(OR(ISNUMBER(SEARCH("a",'Model output'!D202)),ISNUMBER(SEARCH("b",'Model output'!D202))),MID(SUBSTITUTE('Model output'!D202," ",""),SEARCH("pT",'Model output'!D202)+2,2),MID(SUBSTITUTE('Model output'!D202," ",""),SEARCH("pT",'Model output'!D202)+2,1)),IF(ISNUMBER(SEARCH("T",'Model output'!D202)),IF(OR(ISNUMBER(SEARCH("a",'Model output'!D202)),ISNUMBER(SEARCH("b",'Model output'!D202))),MID(SUBSTITUTE('Model output'!D202," ",""),SEARCH("T",'Model output'!D202)+1,2),MID(SUBSTITUTE('Model output'!D202," ",""),SEARCH("T",'Model output'!D202)+1,1)),SUBSTITUTE('Model output'!D202," ",""))),"")</f>
        <v>2</v>
      </c>
      <c r="D203" s="1" t="str">
        <f>IF(ISNUMBER(SEARCH("lymph node",'Model output'!E202)),"1", IF(AND('Model output'!E202&lt;&gt;"",ISNUMBER('Model output'!E202),'Model output'!E202&gt;0),"1",IF(OR(ISNUMBER(SEARCH("0",'Model output'!E202)), ISNUMBER(SEARCH("1",'Model output'!E202)), ISNUMBER(SEARCH("1a",'Model output'!E202)), ISNUMBER(SEARCH("1b",'Model output'!E202)), ISNUMBER(SEARCH("X",'Model output'!E202))), IF(ISNUMBER(SEARCH("pN",'Model output'!E202)),IF(OR(ISNUMBER(SEARCH("a",'Model output'!E202)),ISNUMBER(SEARCH("b",'Model output'!E202))),MID(SUBSTITUTE('Model output'!E202," ",""),SEARCH("pN",'Model output'!E202)+2,2),MID(SUBSTITUTE('Model output'!E202," ",""),SEARCH("pN",'Model output'!E202)+2,1)),IF(ISNUMBER(SEARCH("N",'Model output'!E202)),IF(OR(ISNUMBER(SEARCH("a",'Model output'!E202)),ISNUMBER(SEARCH("b",'Model output'!E202))),MID(SUBSTITUTE('Model output'!E202," ",""),SEARCH("N",'Model output'!E202)+1,2),MID(SUBSTITUTE('Model output'!E202," ",""),SEARCH("N",'Model output'!E202)+1,1)),SUBSTITUTE('Model output'!E202," ",""))),"")))</f>
        <v>1a</v>
      </c>
      <c r="E203" s="1" t="str">
        <f>IF(OR(ISNUMBER(SEARCH("Not applicable",'Model output'!F202)), ISNUMBER(SEARCH("N/A",'Model output'!F202))),"0",IF(OR(ISNUMBER(SEARCH("0",'Model output'!F202)), ISNUMBER(SEARCH("1",'Model output'!F202)), ISNUMBER(SEARCH("X",'Model output'!F202))), IF(ISNUMBER(SEARCH("pM",'Model output'!F202)),MID(SUBSTITUTE('Model output'!F202," ",""),SEARCH("pM",'Model output'!F202)+2,1),IF(ISNUMBER(SEARCH("M",'Model output'!F202)),MID(SUBSTITUTE('Model output'!F202," ",""),SEARCH("M",'Model output'!F202)+1,1),SUBSTITUTE('Model output'!F202," ",""))),""))</f>
        <v/>
      </c>
      <c r="F203" t="str">
        <f t="shared" si="48"/>
        <v>positive</v>
      </c>
      <c r="G203" t="str">
        <f>IF(OR('Model output'!G202="",AND(ISNUMBER('Model output'!J202),'Model output'!J202&lt;1)),"",IF(OR(ISNUMBER(SEARCH("lateral",'Model output'!G202)),ISNUMBER(SEARCH("cervical",'Model output'!G202)),ISNUMBER(SEARCH("jugular",'Model output'!G202)),ISNUMBER(SEARCH("left neck",'Model output'!G202)),ISNUMBER(SEARCH("left anterior neck",'Model output'!G202)),ISNUMBER(SEARCH("left posterior neck",'Model output'!G202)),ISNUMBER(SEARCH("right neck",'Model output'!G202)),ISNUMBER(SEARCH("right anterior neck",'Model output'!G202)),ISNUMBER(SEARCH("right posterior neck",'Model output'!G202)),AND(ISNUMBER(SEARCH("level",'Model output'!G202)),OR(,ISNUMBER(SEARCH("II",'Model output'!G202)),ISNUMBER(SEARCH("two",'Model output'!G202)),ISNUMBER(SEARCH("2",'Model output'!G202)),ISNUMBER(SEARCH("III",'Model output'!G202)),ISNUMBER(SEARCH("three",'Model output'!G202)),ISNUMBER(SEARCH("3",'Model output'!G202)),ISNUMBER(SEARCH("IV",'Model output'!G202)),ISNUMBER(SEARCH("four",'Model output'!G202)),ISNUMBER(SEARCH("4",'Model output'!G202)),AND(ISNUMBER(SEARCH("V ",'Model output'!G202)),NOT(ISNUMBER(SEARCH("VI",'Model output'!G202)))),ISNUMBER(SEARCH("five",'Model output'!G202)),ISNUMBER(SEARCH("5",'Model output'!G202))))), "lateral", "central"))</f>
        <v>central</v>
      </c>
      <c r="H203" t="str">
        <f>IF('Model output'!H202="","negative", IF('Model output'!H202=" ", "negative", IF(ISNUMBER(SEARCH("lymph node",'Model output'!H202)),"negative","positive")))</f>
        <v>negative</v>
      </c>
      <c r="I203">
        <f>IF('Model output'!I202="","",IF(ISNUMBER('Model output'!I202),'Model output'!I202,1))</f>
        <v>16</v>
      </c>
      <c r="J203">
        <f>IF('Model output'!J202="","",IF(AND(ISNUMBER('Model output'!J202),'Model output'!J202&lt;=I203),'Model output'!J202,IF(ISNUMBER(SEARCH("0/",'Model output'!J202)),0,1)))</f>
        <v>3</v>
      </c>
      <c r="K203" t="str" cm="1">
        <f t="array" ref="K203">IF(COUNT(FIND({0,1,2,3,4,5,6,7,8,9},'Model output'!K202))&gt;0,'Model output'!K202,"")</f>
        <v/>
      </c>
      <c r="L203" s="8" t="str">
        <f t="shared" si="50"/>
        <v/>
      </c>
      <c r="M203" t="str" cm="1">
        <f t="array" ref="M203">IF(L203="","",IF(ISNUMBER(SEARCH("cm",L203)),MAX(VALUE(SUBSTITUTE(_xlfn.FILTERXML("&lt;t&gt;&lt;s&gt;"&amp;SUBSTITUTE(L203,",","&lt;/s&gt;&lt;s&gt;")&amp;"&lt;/s&gt;&lt;/t&gt;","//s"),"cm",""))),MAX(VALUE(SUBSTITUTE(_xlfn.FILTERXML("&lt;t&gt;&lt;s&gt;"&amp;SUBSTITUTE(L203,",","&lt;/s&gt;&lt;s&gt;")&amp;"&lt;/s&gt;&lt;/t&gt;","//s"),"mm","")))/10))</f>
        <v/>
      </c>
      <c r="N203" t="str">
        <f>IF('Model output'!L202="","",'Model output'!L202)</f>
        <v>Papillary carcinoma</v>
      </c>
      <c r="O203" t="str">
        <f>IF('Model output'!M202="","",'Model output'!M202)</f>
        <v>classical, with focal Warthin-like and hobnail cell change, and cribriform-morular architecture</v>
      </c>
      <c r="P203" t="str">
        <f>IF('Model output'!N202="","",'Model output'!N202)</f>
        <v>3.1 cm</v>
      </c>
      <c r="Q203" t="str">
        <f t="shared" si="49"/>
        <v>3.1cm</v>
      </c>
      <c r="R203" cm="1">
        <f t="array" ref="R203">IF(Q203="","",IF(ISNUMBER(SEARCH("cm",Q203)),MAX(VALUE(SUBSTITUTE(_xlfn.FILTERXML("&lt;t&gt;&lt;s&gt;"&amp;SUBSTITUTE(Q203,",","&lt;/s&gt;&lt;s&gt;")&amp;"&lt;/s&gt;&lt;/t&gt;","//s"),"cm",""))),IF(ISNUMBER(SEARCH("mm",Q203)), MAX(VALUE(SUBSTITUTE(_xlfn.FILTERXML("&lt;t&gt;&lt;s&gt;"&amp;SUBSTITUTE(Q203,",","&lt;/s&gt;&lt;s&gt;")&amp;"&lt;/s&gt;&lt;/t&gt;","//s"),"mm","")))/10, MAX(VALUE(_xlfn.FILTERXML("&lt;t&gt;&lt;s&gt;"&amp;SUBSTITUTE(Q203,",","&lt;/s&gt;&lt;s&gt;")&amp;"&lt;/s&gt;&lt;/t&gt;","//s"))))))</f>
        <v>3.1</v>
      </c>
      <c r="S203" t="str">
        <f>IF(OR('Model output'!P202="",ISNUMBER(SEARCH("Not identified", 'Model output'!P202)),ISNUMBER(SEARCH("Absent",'Model output'!P202)),AND(ISNUMBER(SEARCH("No",'Model output'!P202)),NOT(ISNUMBER(SEARCH("diagnostic",'Model output'!P202)))),ISNUMBER(SEARCH("Negative",'Model output'!P202))),"negative","positive")</f>
        <v>negative</v>
      </c>
      <c r="T203">
        <f>IF('Model output'!O202="","",'Model output'!O202)</f>
        <v>1</v>
      </c>
      <c r="U203" t="str">
        <f>IF('Model output'!Q202&lt;&gt;"",'Model output'!Q202,IF('Classification result'!S203="positive",IF(ISNUMBER(SEARCH("single",'Model output'!P202)),1,IF(OR(ISNUMBER(SEARCH("&lt;4",'Model output'!P202)),ISNUMBER(SEARCH("&lt; 4",'Model output'!P202)),ISNUMBER(SEARCH("less than 4",'Model output'!P202))),"&lt;4",IF(OR(ISNUMBER(SEARCH("&gt;4",'Model output'!P202)),ISNUMBER(SEARCH("&gt; 4",'Model output'!P202)),ISNUMBER(SEARCH("4 or more",'Model output'!P202))),"&gt;4",""))),""))</f>
        <v/>
      </c>
      <c r="V203" t="str">
        <f>IF(S203="negative","",IF(OR(ISNUMBER(SEARCH("Focal",'Model output'!P202)),'Classification result'!U203&lt;4,ISNUMBER(SEARCH("Focal",'Classification result'!U203)),ISNUMBER(SEARCH("&lt;4",'Classification result'!U203)),ISNUMBER(SEARCH("&lt; 4",'Classification result'!U203))),"minimal", IF(OR(ISNUMBER(SEARCH("Extensive",'Model output'!P202)),ISNUMBER(SEARCH("Extensive",'Classification result'!U203)),ISNUMBER(SEARCH("&gt;4",'Classification result'!U203)),ISNUMBER(SEARCH("&gt; 4",'Classification result'!U203)),ISNUMBER(SEARCH("4 or more",'Classification result'!U203))),"extensive","")))</f>
        <v/>
      </c>
      <c r="W203" t="str">
        <f>IF(OR('Model output'!R202="",ISNUMBER(SEARCH("Not identified", 'Model output'!R202)),ISNUMBER(SEARCH("Absent",'Model output'!R202)),ISNUMBER(SEARCH("No",'Model output'!R202)),ISNUMBER(SEARCH("Negative",'Model output'!R202)),ISNUMBER(SEARCH("None seen",'Model output'!R202)),ISNUMBER(SEARCH("Free",'Model output'!R202)),ISNUMBER(SEARCH("Cannot be assessed",'Model output'!R202))),"negative","positive")</f>
        <v>positive</v>
      </c>
      <c r="X203" s="15" t="str">
        <f>IF('Model output'!S202="","",'Model output'!S202)</f>
        <v/>
      </c>
      <c r="Y203" t="str">
        <f>IF(OR('Model output'!S202="",ISNUMBER(SEARCH("Absent",'Model output'!S202)),ISNUMBER(SEARCH("Not identified",'Model output'!S202)),AND(ISNUMBER(SEARCH("No",'Model output'!S202)),NOT(ISNUMBER(SEARCH("carcinoma",'Model output'!S202)))),ISNUMBER(SEARCH("no extension",'Model output'!S202)),ISNUMBER(SEARCH("negative",'Model output'!S202))),"negative",IF(Z203="positive","gETE", "positive"))</f>
        <v>negative</v>
      </c>
      <c r="Z203" t="str">
        <f>IF(OR('Model output'!S202="",ISNUMBER(SEARCH("Absent",'Model output'!S202)),ISNUMBER(SEARCH("Not identified",'Model output'!S202)),ISNUMBER(SEARCH("No",'Model output'!S202)),ISNUMBER(SEARCH("Minimal",'Model output'!S202)),ISNUMBER(SEARCH("negative",'Model output'!S202))),"negative",IF(OR(ISNUMBER(SEARCH("extensive",X203)),ISNUMBER(SEARCH("skeletal muscle",X203)),ISNUMBER(SEARCH("larynx",X203)),ISNUMBER(SEARCH("trachea",X203)),ISNUMBER(SEARCH("esophagus",X203)),ISNUMBER(SEARCH("recurrent laryngeal nerve",X203))),"positive","negative"))</f>
        <v>negative</v>
      </c>
      <c r="AA203" t="str">
        <f>IF('Model output'!T202="","",IF('Model output'!T202="Not mentioned", "No", "Yes"))</f>
        <v/>
      </c>
      <c r="AB203" t="str">
        <f>IF(AA203&lt;&gt;"Yes","",IF(OR('Model output'!U202="",ISNUMBER(SEARCH("Not identified",'Model output'!U202))),"",'Model output'!U202))</f>
        <v/>
      </c>
      <c r="AC203" s="9" t="str">
        <f>IF(OR('Model output'!V202="", AND(ISERROR(SEARCH("Positive",'Model output'!V202)), ISNUMBER(SEARCH("Negative",'Model output'!V202))), ISNUMBER(SEARCH("Uninvolved",'Model output'!V202)), ISNUMBER(SEARCH("Free",'Model output'!V202)), ISNUMBER(SEARCH("1 mm",'Model output'!V202)), ISNUMBER(SEARCH("1.0 mm",'Model output'!V202)), ISNUMBER(SEARCH("0.01 cm",'Model output'!V202)), ISNUMBER(SEARCH("0.1 CM",'Model output'!V202)), ISNUMBER(SEARCH("less than 0.2 mm",'Model output'!V202)), ISNUMBER(SEARCH("less than 0.5 mm",'Model output'!V202)), ISNUMBER(SEARCH("very close",'Model output'!V202)), ISNUMBER(SEARCH("not involved",'Model output'!V202)), ISNUMBER(SEARCH("no involvement",'Model output'!V202)), ISNUMBER(SEARCH("abut",'Model output'!V202)), AND(ISNUMBER(SEARCH("No",'Model output'!V202)),NOT(ISNUMBER(SEARCH("noted",'Model output'!V202))),NOT(ISNUMBER(SEARCH("carcinoma",'Model output'!V202))))), "negative", "positive")</f>
        <v>negative</v>
      </c>
      <c r="AE203" s="30" t="str" cm="1">
        <f t="array" aca="1" ref="AE203" ca="1">IF(OR(AC203="positive",Z203="positive",AND(OR(ISNUMBER(SEARCH("Follicular carcinoma",N203)),ISNUMBER(SEARCH("Follicular thyroid carcinoma",N203))),V203="extensive"),AND(AND(ISNUMBER(J203),J203&gt;0),AND(ISNUMBER(M203),M203&gt;3)),OR(H203="positive",AH203=1)),"high",IF(OR(ISNUMBER(SEARCH("lateral",G203,1)),ISNUMBER(SEARCH("positive",Y203,1)),ISNUMBER(SEARCH("tall",O203,1)),ISNUMBER(SEARCH("hobnail",O203,1)),ISNUMBER(SEARCH("cribriform",O203,1)),ISNUMBER(SEARCH("diffuse",O203,1)),ISNUMBER(SEARCH("columnar",O203,1)),ISNUMBER(SEARCH("solid",O203,1)),ISNUMBER(SEARCH("tall",N203,1)),ISNUMBER(SEARCH("hobnail",N203,1)),ISNUMBER(SEARCH("cribriform",N203,1)),ISNUMBER(SEARCH("diffuse",N203,1)),ISNUMBER(SEARCH("columnar",N203,1)),ISNUMBER(SEARCH("solid",N203,1)),AND(ISNUMBER(SEARCH("papillary",N203,1)),S203="positive"),AND(ISNUMBER(J203),J203&gt;=5,M203=""),AND(AND(ISNUMBER(J203),J203&gt;=5),AND(ISNUMBER(M203),M203&gt;=1)),AND(ISNUMBER(SERACH("papillary",N203)),OR(Y203="positive",Z203="positive"), ISNUMBER(SEARCH("BRAF",AB203)))),"intermediate","low"))</f>
        <v>intermediate</v>
      </c>
      <c r="AF203" s="31" t="str">
        <f t="shared" si="51"/>
        <v>2</v>
      </c>
      <c r="AG203" s="31" t="str">
        <f t="shared" si="52"/>
        <v>1a</v>
      </c>
      <c r="AH203" s="31" t="str">
        <f t="shared" si="53"/>
        <v>0</v>
      </c>
      <c r="AI203" s="36" t="str">
        <f t="shared" si="54"/>
        <v>II</v>
      </c>
      <c r="AJ203" s="30" t="s">
        <v>816</v>
      </c>
      <c r="AK203" s="37" t="s">
        <v>929</v>
      </c>
      <c r="AL203" s="37" t="s">
        <v>931</v>
      </c>
      <c r="AM203" s="37" t="s">
        <v>930</v>
      </c>
      <c r="AN203" s="31" t="s">
        <v>928</v>
      </c>
      <c r="AO203" s="30">
        <f t="shared" ca="1" si="55"/>
        <v>1</v>
      </c>
      <c r="AP203" s="37">
        <f t="shared" si="56"/>
        <v>1</v>
      </c>
      <c r="AQ203" s="37">
        <f t="shared" si="57"/>
        <v>1</v>
      </c>
      <c r="AR203" s="37">
        <f t="shared" si="58"/>
        <v>1</v>
      </c>
      <c r="AS203" s="36">
        <f t="shared" si="59"/>
        <v>1</v>
      </c>
    </row>
    <row r="204" spans="1:45">
      <c r="A204" t="str">
        <f>'Model output'!A203</f>
        <v>TCGA-EM-A3O6</v>
      </c>
      <c r="B204" s="43">
        <v>54</v>
      </c>
      <c r="C204" s="1" t="str">
        <f>IF(OR(ISNUMBER(SEARCH("0",'Model output'!D203)), ISNUMBER(SEARCH("1",'Model output'!D203)), ISNUMBER(SEARCH("1a",'Model output'!D203)), ISNUMBER(SEARCH("1b",'Model output'!D203)), ISNUMBER(SEARCH("2",'Model output'!D203)), ISNUMBER(SEARCH("3",'Model output'!D203)), ISNUMBER(SEARCH("4a",'Model output'!D203)), ISNUMBER(SEARCH("4b",'Model output'!D203))), IF(ISNUMBER(SEARCH("pT",'Model output'!D203)),IF(OR(ISNUMBER(SEARCH("a",'Model output'!D203)),ISNUMBER(SEARCH("b",'Model output'!D203))),MID(SUBSTITUTE('Model output'!D203," ",""),SEARCH("pT",'Model output'!D203)+2,2),MID(SUBSTITUTE('Model output'!D203," ",""),SEARCH("pT",'Model output'!D203)+2,1)),IF(ISNUMBER(SEARCH("T",'Model output'!D203)),IF(OR(ISNUMBER(SEARCH("a",'Model output'!D203)),ISNUMBER(SEARCH("b",'Model output'!D203))),MID(SUBSTITUTE('Model output'!D203," ",""),SEARCH("T",'Model output'!D203)+1,2),MID(SUBSTITUTE('Model output'!D203," ",""),SEARCH("T",'Model output'!D203)+1,1)),SUBSTITUTE('Model output'!D203," ",""))),"")</f>
        <v>2</v>
      </c>
      <c r="D204" s="1" t="str">
        <f>IF(ISNUMBER(SEARCH("lymph node",'Model output'!E203)),"1", IF(AND('Model output'!E203&lt;&gt;"",ISNUMBER('Model output'!E203),'Model output'!E203&gt;0),"1",IF(OR(ISNUMBER(SEARCH("0",'Model output'!E203)), ISNUMBER(SEARCH("1",'Model output'!E203)), ISNUMBER(SEARCH("1a",'Model output'!E203)), ISNUMBER(SEARCH("1b",'Model output'!E203)), ISNUMBER(SEARCH("X",'Model output'!E203))), IF(ISNUMBER(SEARCH("pN",'Model output'!E203)),IF(OR(ISNUMBER(SEARCH("a",'Model output'!E203)),ISNUMBER(SEARCH("b",'Model output'!E203))),MID(SUBSTITUTE('Model output'!E203," ",""),SEARCH("pN",'Model output'!E203)+2,2),MID(SUBSTITUTE('Model output'!E203," ",""),SEARCH("pN",'Model output'!E203)+2,1)),IF(ISNUMBER(SEARCH("N",'Model output'!E203)),IF(OR(ISNUMBER(SEARCH("a",'Model output'!E203)),ISNUMBER(SEARCH("b",'Model output'!E203))),MID(SUBSTITUTE('Model output'!E203," ",""),SEARCH("N",'Model output'!E203)+1,2),MID(SUBSTITUTE('Model output'!E203," ",""),SEARCH("N",'Model output'!E203)+1,1)),SUBSTITUTE('Model output'!E203," ",""))),"")))</f>
        <v>X</v>
      </c>
      <c r="E204" s="1" t="str">
        <f>IF(OR(ISNUMBER(SEARCH("Not applicable",'Model output'!F203)), ISNUMBER(SEARCH("N/A",'Model output'!F203))),"0",IF(OR(ISNUMBER(SEARCH("0",'Model output'!F203)), ISNUMBER(SEARCH("1",'Model output'!F203)), ISNUMBER(SEARCH("X",'Model output'!F203))), IF(ISNUMBER(SEARCH("pM",'Model output'!F203)),MID(SUBSTITUTE('Model output'!F203," ",""),SEARCH("pM",'Model output'!F203)+2,1),IF(ISNUMBER(SEARCH("M",'Model output'!F203)),MID(SUBSTITUTE('Model output'!F203," ",""),SEARCH("M",'Model output'!F203)+1,1),SUBSTITUTE('Model output'!F203," ",""))),""))</f>
        <v/>
      </c>
      <c r="F204" t="str">
        <f t="shared" si="48"/>
        <v>negative</v>
      </c>
      <c r="G204" t="str">
        <f>IF(OR('Model output'!G203="",AND(ISNUMBER('Model output'!J203),'Model output'!J203&lt;1)),"",IF(OR(ISNUMBER(SEARCH("lateral",'Model output'!G203)),ISNUMBER(SEARCH("cervical",'Model output'!G203)),ISNUMBER(SEARCH("jugular",'Model output'!G203)),ISNUMBER(SEARCH("left neck",'Model output'!G203)),ISNUMBER(SEARCH("left anterior neck",'Model output'!G203)),ISNUMBER(SEARCH("left posterior neck",'Model output'!G203)),ISNUMBER(SEARCH("right neck",'Model output'!G203)),ISNUMBER(SEARCH("right anterior neck",'Model output'!G203)),ISNUMBER(SEARCH("right posterior neck",'Model output'!G203)),AND(ISNUMBER(SEARCH("level",'Model output'!G203)),OR(,ISNUMBER(SEARCH("II",'Model output'!G203)),ISNUMBER(SEARCH("two",'Model output'!G203)),ISNUMBER(SEARCH("2",'Model output'!G203)),ISNUMBER(SEARCH("III",'Model output'!G203)),ISNUMBER(SEARCH("three",'Model output'!G203)),ISNUMBER(SEARCH("3",'Model output'!G203)),ISNUMBER(SEARCH("IV",'Model output'!G203)),ISNUMBER(SEARCH("four",'Model output'!G203)),ISNUMBER(SEARCH("4",'Model output'!G203)),AND(ISNUMBER(SEARCH("V ",'Model output'!G203)),NOT(ISNUMBER(SEARCH("VI",'Model output'!G203)))),ISNUMBER(SEARCH("five",'Model output'!G203)),ISNUMBER(SEARCH("5",'Model output'!G203))))), "lateral", "central"))</f>
        <v/>
      </c>
      <c r="H204" t="str">
        <f>IF('Model output'!H203="","negative", IF('Model output'!H203=" ", "negative", IF(ISNUMBER(SEARCH("lymph node",'Model output'!H203)),"negative","positive")))</f>
        <v>negative</v>
      </c>
      <c r="I204">
        <f>IF('Model output'!I203="","",IF(ISNUMBER('Model output'!I203),'Model output'!I203,1))</f>
        <v>0</v>
      </c>
      <c r="J204">
        <f>IF('Model output'!J203="","",IF(AND(ISNUMBER('Model output'!J203),'Model output'!J203&lt;=I204),'Model output'!J203,IF(ISNUMBER(SEARCH("0/",'Model output'!J203)),0,1)))</f>
        <v>0</v>
      </c>
      <c r="K204" t="str" cm="1">
        <f t="array" ref="K204">IF(COUNT(FIND({0,1,2,3,4,5,6,7,8,9},'Model output'!K203))&gt;0,'Model output'!K203,"")</f>
        <v/>
      </c>
      <c r="L204" s="8" t="str">
        <f t="shared" si="50"/>
        <v/>
      </c>
      <c r="M204" t="str" cm="1">
        <f t="array" ref="M204">IF(L204="","",IF(ISNUMBER(SEARCH("cm",L204)),MAX(VALUE(SUBSTITUTE(_xlfn.FILTERXML("&lt;t&gt;&lt;s&gt;"&amp;SUBSTITUTE(L204,",","&lt;/s&gt;&lt;s&gt;")&amp;"&lt;/s&gt;&lt;/t&gt;","//s"),"cm",""))),MAX(VALUE(SUBSTITUTE(_xlfn.FILTERXML("&lt;t&gt;&lt;s&gt;"&amp;SUBSTITUTE(L204,",","&lt;/s&gt;&lt;s&gt;")&amp;"&lt;/s&gt;&lt;/t&gt;","//s"),"mm","")))/10))</f>
        <v/>
      </c>
      <c r="N204" t="str">
        <f>IF('Model output'!L203="","",'Model output'!L203)</f>
        <v>Papillary carcinoma</v>
      </c>
      <c r="O204" t="str">
        <f>IF('Model output'!M203="","",'Model output'!M203)</f>
        <v>follicular variant</v>
      </c>
      <c r="P204" t="str">
        <f>IF('Model output'!N203="","",'Model output'!N203)</f>
        <v>4.0cm</v>
      </c>
      <c r="Q204" t="str">
        <f t="shared" si="49"/>
        <v>4.0cm</v>
      </c>
      <c r="R204" cm="1">
        <f t="array" ref="R204">IF(Q204="","",IF(ISNUMBER(SEARCH("cm",Q204)),MAX(VALUE(SUBSTITUTE(_xlfn.FILTERXML("&lt;t&gt;&lt;s&gt;"&amp;SUBSTITUTE(Q204,",","&lt;/s&gt;&lt;s&gt;")&amp;"&lt;/s&gt;&lt;/t&gt;","//s"),"cm",""))),IF(ISNUMBER(SEARCH("mm",Q204)), MAX(VALUE(SUBSTITUTE(_xlfn.FILTERXML("&lt;t&gt;&lt;s&gt;"&amp;SUBSTITUTE(Q204,",","&lt;/s&gt;&lt;s&gt;")&amp;"&lt;/s&gt;&lt;/t&gt;","//s"),"mm","")))/10, MAX(VALUE(_xlfn.FILTERXML("&lt;t&gt;&lt;s&gt;"&amp;SUBSTITUTE(Q204,",","&lt;/s&gt;&lt;s&gt;")&amp;"&lt;/s&gt;&lt;/t&gt;","//s"))))))</f>
        <v>4</v>
      </c>
      <c r="S204" t="str">
        <f>IF(OR('Model output'!P203="",ISNUMBER(SEARCH("Not identified", 'Model output'!P203)),ISNUMBER(SEARCH("Absent",'Model output'!P203)),AND(ISNUMBER(SEARCH("No",'Model output'!P203)),NOT(ISNUMBER(SEARCH("diagnostic",'Model output'!P203)))),ISNUMBER(SEARCH("Negative",'Model output'!P203))),"negative","positive")</f>
        <v>negative</v>
      </c>
      <c r="T204">
        <f>IF('Model output'!O203="","",'Model output'!O203)</f>
        <v>1</v>
      </c>
      <c r="U204" t="str">
        <f>IF('Model output'!Q203&lt;&gt;"",'Model output'!Q203,IF('Classification result'!S204="positive",IF(ISNUMBER(SEARCH("single",'Model output'!P203)),1,IF(OR(ISNUMBER(SEARCH("&lt;4",'Model output'!P203)),ISNUMBER(SEARCH("&lt; 4",'Model output'!P203)),ISNUMBER(SEARCH("less than 4",'Model output'!P203))),"&lt;4",IF(OR(ISNUMBER(SEARCH("&gt;4",'Model output'!P203)),ISNUMBER(SEARCH("&gt; 4",'Model output'!P203)),ISNUMBER(SEARCH("4 or more",'Model output'!P203))),"&gt;4",""))),""))</f>
        <v/>
      </c>
      <c r="V204" t="str">
        <f>IF(S204="negative","",IF(OR(ISNUMBER(SEARCH("Focal",'Model output'!P203)),'Classification result'!U204&lt;4,ISNUMBER(SEARCH("Focal",'Classification result'!U204)),ISNUMBER(SEARCH("&lt;4",'Classification result'!U204)),ISNUMBER(SEARCH("&lt; 4",'Classification result'!U204))),"minimal", IF(OR(ISNUMBER(SEARCH("Extensive",'Model output'!P203)),ISNUMBER(SEARCH("Extensive",'Classification result'!U204)),ISNUMBER(SEARCH("&gt;4",'Classification result'!U204)),ISNUMBER(SEARCH("&gt; 4",'Classification result'!U204)),ISNUMBER(SEARCH("4 or more",'Classification result'!U204))),"extensive","")))</f>
        <v/>
      </c>
      <c r="W204" t="str">
        <f>IF(OR('Model output'!R203="",ISNUMBER(SEARCH("Not identified", 'Model output'!R203)),ISNUMBER(SEARCH("Absent",'Model output'!R203)),ISNUMBER(SEARCH("No",'Model output'!R203)),ISNUMBER(SEARCH("Negative",'Model output'!R203)),ISNUMBER(SEARCH("None seen",'Model output'!R203)),ISNUMBER(SEARCH("Free",'Model output'!R203)),ISNUMBER(SEARCH("Cannot be assessed",'Model output'!R203))),"negative","positive")</f>
        <v>negative</v>
      </c>
      <c r="X204" s="15" t="str">
        <f>IF('Model output'!S203="","",'Model output'!S203)</f>
        <v>Not identified</v>
      </c>
      <c r="Y204" t="str">
        <f>IF(OR('Model output'!S203="",ISNUMBER(SEARCH("Absent",'Model output'!S203)),ISNUMBER(SEARCH("Not identified",'Model output'!S203)),AND(ISNUMBER(SEARCH("No",'Model output'!S203)),NOT(ISNUMBER(SEARCH("carcinoma",'Model output'!S203)))),ISNUMBER(SEARCH("no extension",'Model output'!S203)),ISNUMBER(SEARCH("negative",'Model output'!S203))),"negative",IF(Z204="positive","gETE", "positive"))</f>
        <v>negative</v>
      </c>
      <c r="Z204" t="str">
        <f>IF(OR('Model output'!S203="",ISNUMBER(SEARCH("Absent",'Model output'!S203)),ISNUMBER(SEARCH("Not identified",'Model output'!S203)),ISNUMBER(SEARCH("No",'Model output'!S203)),ISNUMBER(SEARCH("Minimal",'Model output'!S203)),ISNUMBER(SEARCH("negative",'Model output'!S203))),"negative",IF(OR(ISNUMBER(SEARCH("extensive",X204)),ISNUMBER(SEARCH("skeletal muscle",X204)),ISNUMBER(SEARCH("larynx",X204)),ISNUMBER(SEARCH("trachea",X204)),ISNUMBER(SEARCH("esophagus",X204)),ISNUMBER(SEARCH("recurrent laryngeal nerve",X204))),"positive","negative"))</f>
        <v>negative</v>
      </c>
      <c r="AA204" t="str">
        <f>IF('Model output'!T203="","",IF('Model output'!T203="Not mentioned", "No", "Yes"))</f>
        <v>Yes</v>
      </c>
      <c r="AB204" t="str">
        <f>IF(AA204&lt;&gt;"Yes","",IF(OR('Model output'!U203="",ISNUMBER(SEARCH("Not identified",'Model output'!U203))),"",'Model output'!U203))</f>
        <v>BRCA1</v>
      </c>
      <c r="AC204" s="9" t="str">
        <f>IF(OR('Model output'!V203="", AND(ISERROR(SEARCH("Positive",'Model output'!V203)), ISNUMBER(SEARCH("Negative",'Model output'!V203))), ISNUMBER(SEARCH("Uninvolved",'Model output'!V203)), ISNUMBER(SEARCH("Free",'Model output'!V203)), ISNUMBER(SEARCH("1 mm",'Model output'!V203)), ISNUMBER(SEARCH("1.0 mm",'Model output'!V203)), ISNUMBER(SEARCH("0.01 cm",'Model output'!V203)), ISNUMBER(SEARCH("0.1 CM",'Model output'!V203)), ISNUMBER(SEARCH("less than 0.2 mm",'Model output'!V203)), ISNUMBER(SEARCH("less than 0.5 mm",'Model output'!V203)), ISNUMBER(SEARCH("very close",'Model output'!V203)), ISNUMBER(SEARCH("not involved",'Model output'!V203)), ISNUMBER(SEARCH("no involvement",'Model output'!V203)), ISNUMBER(SEARCH("abut",'Model output'!V203)), AND(ISNUMBER(SEARCH("No",'Model output'!V203)),NOT(ISNUMBER(SEARCH("noted",'Model output'!V203))),NOT(ISNUMBER(SEARCH("carcinoma",'Model output'!V203))))), "negative", "positive")</f>
        <v>negative</v>
      </c>
      <c r="AE204" s="30" t="str" cm="1">
        <f t="array" aca="1" ref="AE204" ca="1">IF(OR(AC204="positive",Z204="positive",AND(OR(ISNUMBER(SEARCH("Follicular carcinoma",N204)),ISNUMBER(SEARCH("Follicular thyroid carcinoma",N204))),V204="extensive"),AND(AND(ISNUMBER(J204),J204&gt;0),AND(ISNUMBER(M204),M204&gt;3)),OR(H204="positive",AH204=1)),"high",IF(OR(ISNUMBER(SEARCH("lateral",G204,1)),ISNUMBER(SEARCH("positive",Y204,1)),ISNUMBER(SEARCH("tall",O204,1)),ISNUMBER(SEARCH("hobnail",O204,1)),ISNUMBER(SEARCH("cribriform",O204,1)),ISNUMBER(SEARCH("diffuse",O204,1)),ISNUMBER(SEARCH("columnar",O204,1)),ISNUMBER(SEARCH("solid",O204,1)),ISNUMBER(SEARCH("tall",N204,1)),ISNUMBER(SEARCH("hobnail",N204,1)),ISNUMBER(SEARCH("cribriform",N204,1)),ISNUMBER(SEARCH("diffuse",N204,1)),ISNUMBER(SEARCH("columnar",N204,1)),ISNUMBER(SEARCH("solid",N204,1)),AND(ISNUMBER(SEARCH("papillary",N204,1)),S204="positive"),AND(ISNUMBER(J204),J204&gt;=5,M204=""),AND(AND(ISNUMBER(J204),J204&gt;=5),AND(ISNUMBER(M204),M204&gt;=1)),AND(ISNUMBER(SERACH("papillary",N204)),OR(Y204="positive",Z204="positive"), ISNUMBER(SEARCH("BRAF",AB204)))),"intermediate","low"))</f>
        <v>low</v>
      </c>
      <c r="AF204" s="31" t="str">
        <f t="shared" si="51"/>
        <v>2</v>
      </c>
      <c r="AG204" s="31" t="str">
        <f t="shared" si="52"/>
        <v>0</v>
      </c>
      <c r="AH204" s="31" t="str">
        <f t="shared" si="53"/>
        <v>0</v>
      </c>
      <c r="AI204" s="36" t="str">
        <f t="shared" si="54"/>
        <v>I</v>
      </c>
      <c r="AJ204" s="30" t="s">
        <v>815</v>
      </c>
      <c r="AK204" s="37" t="s">
        <v>929</v>
      </c>
      <c r="AL204" s="37" t="s">
        <v>930</v>
      </c>
      <c r="AM204" s="37" t="s">
        <v>930</v>
      </c>
      <c r="AN204" s="31" t="s">
        <v>79</v>
      </c>
      <c r="AO204" s="30">
        <f t="shared" ca="1" si="55"/>
        <v>1</v>
      </c>
      <c r="AP204" s="37">
        <f t="shared" si="56"/>
        <v>1</v>
      </c>
      <c r="AQ204" s="37">
        <f t="shared" si="57"/>
        <v>1</v>
      </c>
      <c r="AR204" s="37">
        <f t="shared" si="58"/>
        <v>1</v>
      </c>
      <c r="AS204" s="36">
        <f t="shared" si="59"/>
        <v>1</v>
      </c>
    </row>
    <row r="205" spans="1:45">
      <c r="A205" t="str">
        <f>'Model output'!A204</f>
        <v>TCGA-EM-A3O7</v>
      </c>
      <c r="B205" s="43">
        <v>46</v>
      </c>
      <c r="C205" s="1" t="str">
        <f>IF(OR(ISNUMBER(SEARCH("0",'Model output'!D204)), ISNUMBER(SEARCH("1",'Model output'!D204)), ISNUMBER(SEARCH("1a",'Model output'!D204)), ISNUMBER(SEARCH("1b",'Model output'!D204)), ISNUMBER(SEARCH("2",'Model output'!D204)), ISNUMBER(SEARCH("3",'Model output'!D204)), ISNUMBER(SEARCH("4a",'Model output'!D204)), ISNUMBER(SEARCH("4b",'Model output'!D204))), IF(ISNUMBER(SEARCH("pT",'Model output'!D204)),IF(OR(ISNUMBER(SEARCH("a",'Model output'!D204)),ISNUMBER(SEARCH("b",'Model output'!D204))),MID(SUBSTITUTE('Model output'!D204," ",""),SEARCH("pT",'Model output'!D204)+2,2),MID(SUBSTITUTE('Model output'!D204," ",""),SEARCH("pT",'Model output'!D204)+2,1)),IF(ISNUMBER(SEARCH("T",'Model output'!D204)),IF(OR(ISNUMBER(SEARCH("a",'Model output'!D204)),ISNUMBER(SEARCH("b",'Model output'!D204))),MID(SUBSTITUTE('Model output'!D204," ",""),SEARCH("T",'Model output'!D204)+1,2),MID(SUBSTITUTE('Model output'!D204," ",""),SEARCH("T",'Model output'!D204)+1,1)),SUBSTITUTE('Model output'!D204," ",""))),"")</f>
        <v>3</v>
      </c>
      <c r="D205" s="1" t="str">
        <f>IF(ISNUMBER(SEARCH("lymph node",'Model output'!E204)),"1", IF(AND('Model output'!E204&lt;&gt;"",ISNUMBER('Model output'!E204),'Model output'!E204&gt;0),"1",IF(OR(ISNUMBER(SEARCH("0",'Model output'!E204)), ISNUMBER(SEARCH("1",'Model output'!E204)), ISNUMBER(SEARCH("1a",'Model output'!E204)), ISNUMBER(SEARCH("1b",'Model output'!E204)), ISNUMBER(SEARCH("X",'Model output'!E204))), IF(ISNUMBER(SEARCH("pN",'Model output'!E204)),IF(OR(ISNUMBER(SEARCH("a",'Model output'!E204)),ISNUMBER(SEARCH("b",'Model output'!E204))),MID(SUBSTITUTE('Model output'!E204," ",""),SEARCH("pN",'Model output'!E204)+2,2),MID(SUBSTITUTE('Model output'!E204," ",""),SEARCH("pN",'Model output'!E204)+2,1)),IF(ISNUMBER(SEARCH("N",'Model output'!E204)),IF(OR(ISNUMBER(SEARCH("a",'Model output'!E204)),ISNUMBER(SEARCH("b",'Model output'!E204))),MID(SUBSTITUTE('Model output'!E204," ",""),SEARCH("N",'Model output'!E204)+1,2),MID(SUBSTITUTE('Model output'!E204," ",""),SEARCH("N",'Model output'!E204)+1,1)),SUBSTITUTE('Model output'!E204," ",""))),"")))</f>
        <v>X</v>
      </c>
      <c r="E205" s="1" t="str">
        <f>IF(OR(ISNUMBER(SEARCH("Not applicable",'Model output'!F204)), ISNUMBER(SEARCH("N/A",'Model output'!F204))),"0",IF(OR(ISNUMBER(SEARCH("0",'Model output'!F204)), ISNUMBER(SEARCH("1",'Model output'!F204)), ISNUMBER(SEARCH("X",'Model output'!F204))), IF(ISNUMBER(SEARCH("pM",'Model output'!F204)),MID(SUBSTITUTE('Model output'!F204," ",""),SEARCH("pM",'Model output'!F204)+2,1),IF(ISNUMBER(SEARCH("M",'Model output'!F204)),MID(SUBSTITUTE('Model output'!F204," ",""),SEARCH("M",'Model output'!F204)+1,1),SUBSTITUTE('Model output'!F204," ",""))),""))</f>
        <v/>
      </c>
      <c r="F205" t="str">
        <f t="shared" si="48"/>
        <v>negative</v>
      </c>
      <c r="G205" t="str">
        <f>IF(OR('Model output'!G204="",AND(ISNUMBER('Model output'!J204),'Model output'!J204&lt;1)),"",IF(OR(ISNUMBER(SEARCH("lateral",'Model output'!G204)),ISNUMBER(SEARCH("cervical",'Model output'!G204)),ISNUMBER(SEARCH("jugular",'Model output'!G204)),ISNUMBER(SEARCH("left neck",'Model output'!G204)),ISNUMBER(SEARCH("left anterior neck",'Model output'!G204)),ISNUMBER(SEARCH("left posterior neck",'Model output'!G204)),ISNUMBER(SEARCH("right neck",'Model output'!G204)),ISNUMBER(SEARCH("right anterior neck",'Model output'!G204)),ISNUMBER(SEARCH("right posterior neck",'Model output'!G204)),AND(ISNUMBER(SEARCH("level",'Model output'!G204)),OR(,ISNUMBER(SEARCH("II",'Model output'!G204)),ISNUMBER(SEARCH("two",'Model output'!G204)),ISNUMBER(SEARCH("2",'Model output'!G204)),ISNUMBER(SEARCH("III",'Model output'!G204)),ISNUMBER(SEARCH("three",'Model output'!G204)),ISNUMBER(SEARCH("3",'Model output'!G204)),ISNUMBER(SEARCH("IV",'Model output'!G204)),ISNUMBER(SEARCH("four",'Model output'!G204)),ISNUMBER(SEARCH("4",'Model output'!G204)),AND(ISNUMBER(SEARCH("V ",'Model output'!G204)),NOT(ISNUMBER(SEARCH("VI",'Model output'!G204)))),ISNUMBER(SEARCH("five",'Model output'!G204)),ISNUMBER(SEARCH("5",'Model output'!G204))))), "lateral", "central"))</f>
        <v/>
      </c>
      <c r="H205" t="str">
        <f>IF('Model output'!H204="","negative", IF('Model output'!H204=" ", "negative", IF(ISNUMBER(SEARCH("lymph node",'Model output'!H204)),"negative","positive")))</f>
        <v>negative</v>
      </c>
      <c r="I205">
        <f>IF('Model output'!I204="","",IF(ISNUMBER('Model output'!I204),'Model output'!I204,1))</f>
        <v>0</v>
      </c>
      <c r="J205">
        <f>IF('Model output'!J204="","",IF(AND(ISNUMBER('Model output'!J204),'Model output'!J204&lt;=I205),'Model output'!J204,IF(ISNUMBER(SEARCH("0/",'Model output'!J204)),0,1)))</f>
        <v>0</v>
      </c>
      <c r="K205" t="str" cm="1">
        <f t="array" ref="K205">IF(COUNT(FIND({0,1,2,3,4,5,6,7,8,9},'Model output'!K204))&gt;0,'Model output'!K204,"")</f>
        <v/>
      </c>
      <c r="L205" s="8" t="str">
        <f t="shared" si="50"/>
        <v/>
      </c>
      <c r="M205" t="str" cm="1">
        <f t="array" ref="M205">IF(L205="","",IF(ISNUMBER(SEARCH("cm",L205)),MAX(VALUE(SUBSTITUTE(_xlfn.FILTERXML("&lt;t&gt;&lt;s&gt;"&amp;SUBSTITUTE(L205,",","&lt;/s&gt;&lt;s&gt;")&amp;"&lt;/s&gt;&lt;/t&gt;","//s"),"cm",""))),MAX(VALUE(SUBSTITUTE(_xlfn.FILTERXML("&lt;t&gt;&lt;s&gt;"&amp;SUBSTITUTE(L205,",","&lt;/s&gt;&lt;s&gt;")&amp;"&lt;/s&gt;&lt;/t&gt;","//s"),"mm","")))/10))</f>
        <v/>
      </c>
      <c r="N205" t="str">
        <f>IF('Model output'!L204="","",'Model output'!L204)</f>
        <v>Papillary carcinoma</v>
      </c>
      <c r="O205" t="str">
        <f>IF('Model output'!M204="","",'Model output'!M204)</f>
        <v>classical (usual)</v>
      </c>
      <c r="P205" t="str">
        <f>IF('Model output'!N204="","",'Model output'!N204)</f>
        <v>5.0cm</v>
      </c>
      <c r="Q205" t="str">
        <f t="shared" si="49"/>
        <v>5.0cm</v>
      </c>
      <c r="R205" cm="1">
        <f t="array" ref="R205">IF(Q205="","",IF(ISNUMBER(SEARCH("cm",Q205)),MAX(VALUE(SUBSTITUTE(_xlfn.FILTERXML("&lt;t&gt;&lt;s&gt;"&amp;SUBSTITUTE(Q205,",","&lt;/s&gt;&lt;s&gt;")&amp;"&lt;/s&gt;&lt;/t&gt;","//s"),"cm",""))),IF(ISNUMBER(SEARCH("mm",Q205)), MAX(VALUE(SUBSTITUTE(_xlfn.FILTERXML("&lt;t&gt;&lt;s&gt;"&amp;SUBSTITUTE(Q205,",","&lt;/s&gt;&lt;s&gt;")&amp;"&lt;/s&gt;&lt;/t&gt;","//s"),"mm","")))/10, MAX(VALUE(_xlfn.FILTERXML("&lt;t&gt;&lt;s&gt;"&amp;SUBSTITUTE(Q205,",","&lt;/s&gt;&lt;s&gt;")&amp;"&lt;/s&gt;&lt;/t&gt;","//s"))))))</f>
        <v>5</v>
      </c>
      <c r="S205" t="str">
        <f>IF(OR('Model output'!P204="",ISNUMBER(SEARCH("Not identified", 'Model output'!P204)),ISNUMBER(SEARCH("Absent",'Model output'!P204)),AND(ISNUMBER(SEARCH("No",'Model output'!P204)),NOT(ISNUMBER(SEARCH("diagnostic",'Model output'!P204)))),ISNUMBER(SEARCH("Negative",'Model output'!P204))),"negative","positive")</f>
        <v>negative</v>
      </c>
      <c r="T205">
        <f>IF('Model output'!O204="","",'Model output'!O204)</f>
        <v>2</v>
      </c>
      <c r="U205" t="str">
        <f>IF('Model output'!Q204&lt;&gt;"",'Model output'!Q204,IF('Classification result'!S205="positive",IF(ISNUMBER(SEARCH("single",'Model output'!P204)),1,IF(OR(ISNUMBER(SEARCH("&lt;4",'Model output'!P204)),ISNUMBER(SEARCH("&lt; 4",'Model output'!P204)),ISNUMBER(SEARCH("less than 4",'Model output'!P204))),"&lt;4",IF(OR(ISNUMBER(SEARCH("&gt;4",'Model output'!P204)),ISNUMBER(SEARCH("&gt; 4",'Model output'!P204)),ISNUMBER(SEARCH("4 or more",'Model output'!P204))),"&gt;4",""))),""))</f>
        <v/>
      </c>
      <c r="V205" t="str">
        <f>IF(S205="negative","",IF(OR(ISNUMBER(SEARCH("Focal",'Model output'!P204)),'Classification result'!U205&lt;4,ISNUMBER(SEARCH("Focal",'Classification result'!U205)),ISNUMBER(SEARCH("&lt;4",'Classification result'!U205)),ISNUMBER(SEARCH("&lt; 4",'Classification result'!U205))),"minimal", IF(OR(ISNUMBER(SEARCH("Extensive",'Model output'!P204)),ISNUMBER(SEARCH("Extensive",'Classification result'!U205)),ISNUMBER(SEARCH("&gt;4",'Classification result'!U205)),ISNUMBER(SEARCH("&gt; 4",'Classification result'!U205)),ISNUMBER(SEARCH("4 or more",'Classification result'!U205))),"extensive","")))</f>
        <v/>
      </c>
      <c r="W205" t="str">
        <f>IF(OR('Model output'!R204="",ISNUMBER(SEARCH("Not identified", 'Model output'!R204)),ISNUMBER(SEARCH("Absent",'Model output'!R204)),ISNUMBER(SEARCH("No",'Model output'!R204)),ISNUMBER(SEARCH("Negative",'Model output'!R204)),ISNUMBER(SEARCH("None seen",'Model output'!R204)),ISNUMBER(SEARCH("Free",'Model output'!R204)),ISNUMBER(SEARCH("Cannot be assessed",'Model output'!R204))),"negative","positive")</f>
        <v>negative</v>
      </c>
      <c r="X205" s="15" t="str">
        <f>IF('Model output'!S204="","",'Model output'!S204)</f>
        <v>Not identified</v>
      </c>
      <c r="Y205" t="str">
        <f>IF(OR('Model output'!S204="",ISNUMBER(SEARCH("Absent",'Model output'!S204)),ISNUMBER(SEARCH("Not identified",'Model output'!S204)),AND(ISNUMBER(SEARCH("No",'Model output'!S204)),NOT(ISNUMBER(SEARCH("carcinoma",'Model output'!S204)))),ISNUMBER(SEARCH("no extension",'Model output'!S204)),ISNUMBER(SEARCH("negative",'Model output'!S204))),"negative",IF(Z205="positive","gETE", "positive"))</f>
        <v>negative</v>
      </c>
      <c r="Z205" t="str">
        <f>IF(OR('Model output'!S204="",ISNUMBER(SEARCH("Absent",'Model output'!S204)),ISNUMBER(SEARCH("Not identified",'Model output'!S204)),ISNUMBER(SEARCH("No",'Model output'!S204)),ISNUMBER(SEARCH("Minimal",'Model output'!S204)),ISNUMBER(SEARCH("negative",'Model output'!S204))),"negative",IF(OR(ISNUMBER(SEARCH("extensive",X205)),ISNUMBER(SEARCH("skeletal muscle",X205)),ISNUMBER(SEARCH("larynx",X205)),ISNUMBER(SEARCH("trachea",X205)),ISNUMBER(SEARCH("esophagus",X205)),ISNUMBER(SEARCH("recurrent laryngeal nerve",X205))),"positive","negative"))</f>
        <v>negative</v>
      </c>
      <c r="AA205" t="str">
        <f>IF('Model output'!T204="","",IF('Model output'!T204="Not mentioned", "No", "Yes"))</f>
        <v/>
      </c>
      <c r="AB205" t="str">
        <f>IF(AA205&lt;&gt;"Yes","",IF(OR('Model output'!U204="",ISNUMBER(SEARCH("Not identified",'Model output'!U204))),"",'Model output'!U204))</f>
        <v/>
      </c>
      <c r="AC205" s="9" t="str">
        <f>IF(OR('Model output'!V204="", AND(ISERROR(SEARCH("Positive",'Model output'!V204)), ISNUMBER(SEARCH("Negative",'Model output'!V204))), ISNUMBER(SEARCH("Uninvolved",'Model output'!V204)), ISNUMBER(SEARCH("Free",'Model output'!V204)), ISNUMBER(SEARCH("1 mm",'Model output'!V204)), ISNUMBER(SEARCH("1.0 mm",'Model output'!V204)), ISNUMBER(SEARCH("0.01 cm",'Model output'!V204)), ISNUMBER(SEARCH("0.1 CM",'Model output'!V204)), ISNUMBER(SEARCH("less than 0.2 mm",'Model output'!V204)), ISNUMBER(SEARCH("less than 0.5 mm",'Model output'!V204)), ISNUMBER(SEARCH("very close",'Model output'!V204)), ISNUMBER(SEARCH("not involved",'Model output'!V204)), ISNUMBER(SEARCH("no involvement",'Model output'!V204)), ISNUMBER(SEARCH("abut",'Model output'!V204)), AND(ISNUMBER(SEARCH("No",'Model output'!V204)),NOT(ISNUMBER(SEARCH("noted",'Model output'!V204))),NOT(ISNUMBER(SEARCH("carcinoma",'Model output'!V204))))), "negative", "positive")</f>
        <v>negative</v>
      </c>
      <c r="AE205" s="30" t="str" cm="1">
        <f t="array" aca="1" ref="AE205" ca="1">IF(OR(AC205="positive",Z205="positive",AND(OR(ISNUMBER(SEARCH("Follicular carcinoma",N205)),ISNUMBER(SEARCH("Follicular thyroid carcinoma",N205))),V205="extensive"),AND(AND(ISNUMBER(J205),J205&gt;0),AND(ISNUMBER(M205),M205&gt;3)),OR(H205="positive",AH205=1)),"high",IF(OR(ISNUMBER(SEARCH("lateral",G205,1)),ISNUMBER(SEARCH("positive",Y205,1)),ISNUMBER(SEARCH("tall",O205,1)),ISNUMBER(SEARCH("hobnail",O205,1)),ISNUMBER(SEARCH("cribriform",O205,1)),ISNUMBER(SEARCH("diffuse",O205,1)),ISNUMBER(SEARCH("columnar",O205,1)),ISNUMBER(SEARCH("solid",O205,1)),ISNUMBER(SEARCH("tall",N205,1)),ISNUMBER(SEARCH("hobnail",N205,1)),ISNUMBER(SEARCH("cribriform",N205,1)),ISNUMBER(SEARCH("diffuse",N205,1)),ISNUMBER(SEARCH("columnar",N205,1)),ISNUMBER(SEARCH("solid",N205,1)),AND(ISNUMBER(SEARCH("papillary",N205,1)),S205="positive"),AND(ISNUMBER(J205),J205&gt;=5,M205=""),AND(AND(ISNUMBER(J205),J205&gt;=5),AND(ISNUMBER(M205),M205&gt;=1)),AND(ISNUMBER(SERACH("papillary",N205)),OR(Y205="positive",Z205="positive"), ISNUMBER(SEARCH("BRAF",AB205)))),"intermediate","low"))</f>
        <v>low</v>
      </c>
      <c r="AF205" s="31" t="str">
        <f t="shared" si="51"/>
        <v>3a</v>
      </c>
      <c r="AG205" s="31" t="str">
        <f t="shared" si="52"/>
        <v>0</v>
      </c>
      <c r="AH205" s="31" t="str">
        <f t="shared" si="53"/>
        <v>0</v>
      </c>
      <c r="AI205" s="36" t="str">
        <f t="shared" si="54"/>
        <v>I</v>
      </c>
      <c r="AJ205" s="30" t="s">
        <v>815</v>
      </c>
      <c r="AK205" s="37" t="s">
        <v>932</v>
      </c>
      <c r="AL205" s="37" t="s">
        <v>930</v>
      </c>
      <c r="AM205" s="37" t="s">
        <v>930</v>
      </c>
      <c r="AN205" s="31" t="s">
        <v>79</v>
      </c>
      <c r="AO205" s="30">
        <f t="shared" ca="1" si="55"/>
        <v>1</v>
      </c>
      <c r="AP205" s="37">
        <f t="shared" si="56"/>
        <v>1</v>
      </c>
      <c r="AQ205" s="37">
        <f t="shared" si="57"/>
        <v>1</v>
      </c>
      <c r="AR205" s="37">
        <f t="shared" si="58"/>
        <v>1</v>
      </c>
      <c r="AS205" s="36">
        <f t="shared" si="59"/>
        <v>1</v>
      </c>
    </row>
    <row r="206" spans="1:45">
      <c r="A206" t="str">
        <f>'Model output'!A205</f>
        <v>TCGA-EM-A3O8</v>
      </c>
      <c r="B206" s="43">
        <v>33</v>
      </c>
      <c r="C206" s="1" t="str">
        <f>IF(OR(ISNUMBER(SEARCH("0",'Model output'!D205)), ISNUMBER(SEARCH("1",'Model output'!D205)), ISNUMBER(SEARCH("1a",'Model output'!D205)), ISNUMBER(SEARCH("1b",'Model output'!D205)), ISNUMBER(SEARCH("2",'Model output'!D205)), ISNUMBER(SEARCH("3",'Model output'!D205)), ISNUMBER(SEARCH("4a",'Model output'!D205)), ISNUMBER(SEARCH("4b",'Model output'!D205))), IF(ISNUMBER(SEARCH("pT",'Model output'!D205)),IF(OR(ISNUMBER(SEARCH("a",'Model output'!D205)),ISNUMBER(SEARCH("b",'Model output'!D205))),MID(SUBSTITUTE('Model output'!D205," ",""),SEARCH("pT",'Model output'!D205)+2,2),MID(SUBSTITUTE('Model output'!D205," ",""),SEARCH("pT",'Model output'!D205)+2,1)),IF(ISNUMBER(SEARCH("T",'Model output'!D205)),IF(OR(ISNUMBER(SEARCH("a",'Model output'!D205)),ISNUMBER(SEARCH("b",'Model output'!D205))),MID(SUBSTITUTE('Model output'!D205," ",""),SEARCH("T",'Model output'!D205)+1,2),MID(SUBSTITUTE('Model output'!D205," ",""),SEARCH("T",'Model output'!D205)+1,1)),SUBSTITUTE('Model output'!D205," ",""))),"")</f>
        <v>1b</v>
      </c>
      <c r="D206" s="1" t="str">
        <f>IF(ISNUMBER(SEARCH("lymph node",'Model output'!E205)),"1", IF(AND('Model output'!E205&lt;&gt;"",ISNUMBER('Model output'!E205),'Model output'!E205&gt;0),"1",IF(OR(ISNUMBER(SEARCH("0",'Model output'!E205)), ISNUMBER(SEARCH("1",'Model output'!E205)), ISNUMBER(SEARCH("1a",'Model output'!E205)), ISNUMBER(SEARCH("1b",'Model output'!E205)), ISNUMBER(SEARCH("X",'Model output'!E205))), IF(ISNUMBER(SEARCH("pN",'Model output'!E205)),IF(OR(ISNUMBER(SEARCH("a",'Model output'!E205)),ISNUMBER(SEARCH("b",'Model output'!E205))),MID(SUBSTITUTE('Model output'!E205," ",""),SEARCH("pN",'Model output'!E205)+2,2),MID(SUBSTITUTE('Model output'!E205," ",""),SEARCH("pN",'Model output'!E205)+2,1)),IF(ISNUMBER(SEARCH("N",'Model output'!E205)),IF(OR(ISNUMBER(SEARCH("a",'Model output'!E205)),ISNUMBER(SEARCH("b",'Model output'!E205))),MID(SUBSTITUTE('Model output'!E205," ",""),SEARCH("N",'Model output'!E205)+1,2),MID(SUBSTITUTE('Model output'!E205," ",""),SEARCH("N",'Model output'!E205)+1,1)),SUBSTITUTE('Model output'!E205," ",""))),"")))</f>
        <v>0</v>
      </c>
      <c r="E206" s="1" t="str">
        <f>IF(OR(ISNUMBER(SEARCH("Not applicable",'Model output'!F205)), ISNUMBER(SEARCH("N/A",'Model output'!F205))),"0",IF(OR(ISNUMBER(SEARCH("0",'Model output'!F205)), ISNUMBER(SEARCH("1",'Model output'!F205)), ISNUMBER(SEARCH("X",'Model output'!F205))), IF(ISNUMBER(SEARCH("pM",'Model output'!F205)),MID(SUBSTITUTE('Model output'!F205," ",""),SEARCH("pM",'Model output'!F205)+2,1),IF(ISNUMBER(SEARCH("M",'Model output'!F205)),MID(SUBSTITUTE('Model output'!F205," ",""),SEARCH("M",'Model output'!F205)+1,1),SUBSTITUTE('Model output'!F205," ",""))),""))</f>
        <v/>
      </c>
      <c r="F206" t="str">
        <f t="shared" si="48"/>
        <v>negative</v>
      </c>
      <c r="G206" t="str">
        <f>IF(OR('Model output'!G205="",AND(ISNUMBER('Model output'!J205),'Model output'!J205&lt;1)),"",IF(OR(ISNUMBER(SEARCH("lateral",'Model output'!G205)),ISNUMBER(SEARCH("cervical",'Model output'!G205)),ISNUMBER(SEARCH("jugular",'Model output'!G205)),ISNUMBER(SEARCH("left neck",'Model output'!G205)),ISNUMBER(SEARCH("left anterior neck",'Model output'!G205)),ISNUMBER(SEARCH("left posterior neck",'Model output'!G205)),ISNUMBER(SEARCH("right neck",'Model output'!G205)),ISNUMBER(SEARCH("right anterior neck",'Model output'!G205)),ISNUMBER(SEARCH("right posterior neck",'Model output'!G205)),AND(ISNUMBER(SEARCH("level",'Model output'!G205)),OR(,ISNUMBER(SEARCH("II",'Model output'!G205)),ISNUMBER(SEARCH("two",'Model output'!G205)),ISNUMBER(SEARCH("2",'Model output'!G205)),ISNUMBER(SEARCH("III",'Model output'!G205)),ISNUMBER(SEARCH("three",'Model output'!G205)),ISNUMBER(SEARCH("3",'Model output'!G205)),ISNUMBER(SEARCH("IV",'Model output'!G205)),ISNUMBER(SEARCH("four",'Model output'!G205)),ISNUMBER(SEARCH("4",'Model output'!G205)),AND(ISNUMBER(SEARCH("V ",'Model output'!G205)),NOT(ISNUMBER(SEARCH("VI",'Model output'!G205)))),ISNUMBER(SEARCH("five",'Model output'!G205)),ISNUMBER(SEARCH("5",'Model output'!G205))))), "lateral", "central"))</f>
        <v/>
      </c>
      <c r="H206" t="str">
        <f>IF('Model output'!H205="","negative", IF('Model output'!H205=" ", "negative", IF(ISNUMBER(SEARCH("lymph node",'Model output'!H205)),"negative","positive")))</f>
        <v>negative</v>
      </c>
      <c r="I206">
        <f>IF('Model output'!I205="","",IF(ISNUMBER('Model output'!I205),'Model output'!I205,1))</f>
        <v>3</v>
      </c>
      <c r="J206">
        <f>IF('Model output'!J205="","",IF(AND(ISNUMBER('Model output'!J205),'Model output'!J205&lt;=I206),'Model output'!J205,IF(ISNUMBER(SEARCH("0/",'Model output'!J205)),0,1)))</f>
        <v>0</v>
      </c>
      <c r="K206" t="str" cm="1">
        <f t="array" ref="K206">IF(COUNT(FIND({0,1,2,3,4,5,6,7,8,9},'Model output'!K205))&gt;0,'Model output'!K205,"")</f>
        <v/>
      </c>
      <c r="L206" s="8" t="str">
        <f t="shared" si="50"/>
        <v/>
      </c>
      <c r="M206" t="str" cm="1">
        <f t="array" ref="M206">IF(L206="","",IF(ISNUMBER(SEARCH("cm",L206)),MAX(VALUE(SUBSTITUTE(_xlfn.FILTERXML("&lt;t&gt;&lt;s&gt;"&amp;SUBSTITUTE(L206,",","&lt;/s&gt;&lt;s&gt;")&amp;"&lt;/s&gt;&lt;/t&gt;","//s"),"cm",""))),MAX(VALUE(SUBSTITUTE(_xlfn.FILTERXML("&lt;t&gt;&lt;s&gt;"&amp;SUBSTITUTE(L206,",","&lt;/s&gt;&lt;s&gt;")&amp;"&lt;/s&gt;&lt;/t&gt;","//s"),"mm","")))/10))</f>
        <v/>
      </c>
      <c r="N206" t="str">
        <f>IF('Model output'!L205="","",'Model output'!L205)</f>
        <v>Papillary carcinoma</v>
      </c>
      <c r="O206" t="str">
        <f>IF('Model output'!M205="","",'Model output'!M205)</f>
        <v>follicular variant</v>
      </c>
      <c r="P206" t="str">
        <f>IF('Model output'!N205="","",'Model output'!N205)</f>
        <v>1.3cm</v>
      </c>
      <c r="Q206" t="str">
        <f t="shared" si="49"/>
        <v>1.3cm</v>
      </c>
      <c r="R206" cm="1">
        <f t="array" ref="R206">IF(Q206="","",IF(ISNUMBER(SEARCH("cm",Q206)),MAX(VALUE(SUBSTITUTE(_xlfn.FILTERXML("&lt;t&gt;&lt;s&gt;"&amp;SUBSTITUTE(Q206,",","&lt;/s&gt;&lt;s&gt;")&amp;"&lt;/s&gt;&lt;/t&gt;","//s"),"cm",""))),IF(ISNUMBER(SEARCH("mm",Q206)), MAX(VALUE(SUBSTITUTE(_xlfn.FILTERXML("&lt;t&gt;&lt;s&gt;"&amp;SUBSTITUTE(Q206,",","&lt;/s&gt;&lt;s&gt;")&amp;"&lt;/s&gt;&lt;/t&gt;","//s"),"mm","")))/10, MAX(VALUE(_xlfn.FILTERXML("&lt;t&gt;&lt;s&gt;"&amp;SUBSTITUTE(Q206,",","&lt;/s&gt;&lt;s&gt;")&amp;"&lt;/s&gt;&lt;/t&gt;","//s"))))))</f>
        <v>1.3</v>
      </c>
      <c r="S206" t="str">
        <f>IF(OR('Model output'!P205="",ISNUMBER(SEARCH("Not identified", 'Model output'!P205)),ISNUMBER(SEARCH("Absent",'Model output'!P205)),AND(ISNUMBER(SEARCH("No",'Model output'!P205)),NOT(ISNUMBER(SEARCH("diagnostic",'Model output'!P205)))),ISNUMBER(SEARCH("Negative",'Model output'!P205))),"negative","positive")</f>
        <v>negative</v>
      </c>
      <c r="T206">
        <f>IF('Model output'!O205="","",'Model output'!O205)</f>
        <v>2</v>
      </c>
      <c r="U206" t="str">
        <f>IF('Model output'!Q205&lt;&gt;"",'Model output'!Q205,IF('Classification result'!S206="positive",IF(ISNUMBER(SEARCH("single",'Model output'!P205)),1,IF(OR(ISNUMBER(SEARCH("&lt;4",'Model output'!P205)),ISNUMBER(SEARCH("&lt; 4",'Model output'!P205)),ISNUMBER(SEARCH("less than 4",'Model output'!P205))),"&lt;4",IF(OR(ISNUMBER(SEARCH("&gt;4",'Model output'!P205)),ISNUMBER(SEARCH("&gt; 4",'Model output'!P205)),ISNUMBER(SEARCH("4 or more",'Model output'!P205))),"&gt;4",""))),""))</f>
        <v/>
      </c>
      <c r="V206" t="str">
        <f>IF(S206="negative","",IF(OR(ISNUMBER(SEARCH("Focal",'Model output'!P205)),'Classification result'!U206&lt;4,ISNUMBER(SEARCH("Focal",'Classification result'!U206)),ISNUMBER(SEARCH("&lt;4",'Classification result'!U206)),ISNUMBER(SEARCH("&lt; 4",'Classification result'!U206))),"minimal", IF(OR(ISNUMBER(SEARCH("Extensive",'Model output'!P205)),ISNUMBER(SEARCH("Extensive",'Classification result'!U206)),ISNUMBER(SEARCH("&gt;4",'Classification result'!U206)),ISNUMBER(SEARCH("&gt; 4",'Classification result'!U206)),ISNUMBER(SEARCH("4 or more",'Classification result'!U206))),"extensive","")))</f>
        <v/>
      </c>
      <c r="W206" t="str">
        <f>IF(OR('Model output'!R205="",ISNUMBER(SEARCH("Not identified", 'Model output'!R205)),ISNUMBER(SEARCH("Absent",'Model output'!R205)),ISNUMBER(SEARCH("No",'Model output'!R205)),ISNUMBER(SEARCH("Negative",'Model output'!R205)),ISNUMBER(SEARCH("None seen",'Model output'!R205)),ISNUMBER(SEARCH("Free",'Model output'!R205)),ISNUMBER(SEARCH("Cannot be assessed",'Model output'!R205))),"negative","positive")</f>
        <v>positive</v>
      </c>
      <c r="X206" s="15" t="str">
        <f>IF('Model output'!S205="","",'Model output'!S205)</f>
        <v>Not identified</v>
      </c>
      <c r="Y206" t="str">
        <f>IF(OR('Model output'!S205="",ISNUMBER(SEARCH("Absent",'Model output'!S205)),ISNUMBER(SEARCH("Not identified",'Model output'!S205)),AND(ISNUMBER(SEARCH("No",'Model output'!S205)),NOT(ISNUMBER(SEARCH("carcinoma",'Model output'!S205)))),ISNUMBER(SEARCH("no extension",'Model output'!S205)),ISNUMBER(SEARCH("negative",'Model output'!S205))),"negative",IF(Z206="positive","gETE", "positive"))</f>
        <v>negative</v>
      </c>
      <c r="Z206" t="str">
        <f>IF(OR('Model output'!S205="",ISNUMBER(SEARCH("Absent",'Model output'!S205)),ISNUMBER(SEARCH("Not identified",'Model output'!S205)),ISNUMBER(SEARCH("No",'Model output'!S205)),ISNUMBER(SEARCH("Minimal",'Model output'!S205)),ISNUMBER(SEARCH("negative",'Model output'!S205))),"negative",IF(OR(ISNUMBER(SEARCH("extensive",X206)),ISNUMBER(SEARCH("skeletal muscle",X206)),ISNUMBER(SEARCH("larynx",X206)),ISNUMBER(SEARCH("trachea",X206)),ISNUMBER(SEARCH("esophagus",X206)),ISNUMBER(SEARCH("recurrent laryngeal nerve",X206))),"positive","negative"))</f>
        <v>negative</v>
      </c>
      <c r="AA206" t="str">
        <f>IF('Model output'!T205="","",IF('Model output'!T205="Not mentioned", "No", "Yes"))</f>
        <v/>
      </c>
      <c r="AB206" t="str">
        <f>IF(AA206&lt;&gt;"Yes","",IF(OR('Model output'!U205="",ISNUMBER(SEARCH("Not identified",'Model output'!U205))),"",'Model output'!U205))</f>
        <v/>
      </c>
      <c r="AC206" s="9" t="str">
        <f>IF(OR('Model output'!V205="", AND(ISERROR(SEARCH("Positive",'Model output'!V205)), ISNUMBER(SEARCH("Negative",'Model output'!V205))), ISNUMBER(SEARCH("Uninvolved",'Model output'!V205)), ISNUMBER(SEARCH("Free",'Model output'!V205)), ISNUMBER(SEARCH("1 mm",'Model output'!V205)), ISNUMBER(SEARCH("1.0 mm",'Model output'!V205)), ISNUMBER(SEARCH("0.01 cm",'Model output'!V205)), ISNUMBER(SEARCH("0.1 CM",'Model output'!V205)), ISNUMBER(SEARCH("less than 0.2 mm",'Model output'!V205)), ISNUMBER(SEARCH("less than 0.5 mm",'Model output'!V205)), ISNUMBER(SEARCH("very close",'Model output'!V205)), ISNUMBER(SEARCH("not involved",'Model output'!V205)), ISNUMBER(SEARCH("no involvement",'Model output'!V205)), ISNUMBER(SEARCH("abut",'Model output'!V205)), AND(ISNUMBER(SEARCH("No",'Model output'!V205)),NOT(ISNUMBER(SEARCH("noted",'Model output'!V205))),NOT(ISNUMBER(SEARCH("carcinoma",'Model output'!V205))))), "negative", "positive")</f>
        <v>negative</v>
      </c>
      <c r="AE206" s="30" t="str" cm="1">
        <f t="array" aca="1" ref="AE206" ca="1">IF(OR(AC206="positive",Z206="positive",AND(OR(ISNUMBER(SEARCH("Follicular carcinoma",N206)),ISNUMBER(SEARCH("Follicular thyroid carcinoma",N206))),V206="extensive"),AND(AND(ISNUMBER(J206),J206&gt;0),AND(ISNUMBER(M206),M206&gt;3)),OR(H206="positive",AH206=1)),"high",IF(OR(ISNUMBER(SEARCH("lateral",G206,1)),ISNUMBER(SEARCH("positive",Y206,1)),ISNUMBER(SEARCH("tall",O206,1)),ISNUMBER(SEARCH("hobnail",O206,1)),ISNUMBER(SEARCH("cribriform",O206,1)),ISNUMBER(SEARCH("diffuse",O206,1)),ISNUMBER(SEARCH("columnar",O206,1)),ISNUMBER(SEARCH("solid",O206,1)),ISNUMBER(SEARCH("tall",N206,1)),ISNUMBER(SEARCH("hobnail",N206,1)),ISNUMBER(SEARCH("cribriform",N206,1)),ISNUMBER(SEARCH("diffuse",N206,1)),ISNUMBER(SEARCH("columnar",N206,1)),ISNUMBER(SEARCH("solid",N206,1)),AND(ISNUMBER(SEARCH("papillary",N206,1)),S206="positive"),AND(ISNUMBER(J206),J206&gt;=5,M206=""),AND(AND(ISNUMBER(J206),J206&gt;=5),AND(ISNUMBER(M206),M206&gt;=1)),AND(ISNUMBER(SERACH("papillary",N206)),OR(Y206="positive",Z206="positive"), ISNUMBER(SEARCH("BRAF",AB206)))),"intermediate","low"))</f>
        <v>low</v>
      </c>
      <c r="AF206" s="31" t="str">
        <f t="shared" si="51"/>
        <v>1b</v>
      </c>
      <c r="AG206" s="31" t="str">
        <f t="shared" si="52"/>
        <v>0</v>
      </c>
      <c r="AH206" s="31" t="str">
        <f t="shared" si="53"/>
        <v>0</v>
      </c>
      <c r="AI206" s="36" t="str">
        <f t="shared" si="54"/>
        <v>I</v>
      </c>
      <c r="AJ206" s="30" t="s">
        <v>815</v>
      </c>
      <c r="AK206" s="37" t="s">
        <v>926</v>
      </c>
      <c r="AL206" s="37" t="s">
        <v>927</v>
      </c>
      <c r="AM206" s="37" t="s">
        <v>930</v>
      </c>
      <c r="AN206" s="31" t="s">
        <v>79</v>
      </c>
      <c r="AO206" s="30">
        <f t="shared" ca="1" si="55"/>
        <v>1</v>
      </c>
      <c r="AP206" s="37">
        <f t="shared" si="56"/>
        <v>1</v>
      </c>
      <c r="AQ206" s="37">
        <f t="shared" si="57"/>
        <v>1</v>
      </c>
      <c r="AR206" s="37">
        <f t="shared" si="58"/>
        <v>1</v>
      </c>
      <c r="AS206" s="36">
        <f t="shared" si="59"/>
        <v>1</v>
      </c>
    </row>
    <row r="207" spans="1:45">
      <c r="A207" t="str">
        <f>'Model output'!A206</f>
        <v>TCGA-EM-A3O9</v>
      </c>
      <c r="B207" s="43">
        <v>40</v>
      </c>
      <c r="C207" s="1" t="str">
        <f>IF(OR(ISNUMBER(SEARCH("0",'Model output'!D206)), ISNUMBER(SEARCH("1",'Model output'!D206)), ISNUMBER(SEARCH("1a",'Model output'!D206)), ISNUMBER(SEARCH("1b",'Model output'!D206)), ISNUMBER(SEARCH("2",'Model output'!D206)), ISNUMBER(SEARCH("3",'Model output'!D206)), ISNUMBER(SEARCH("4a",'Model output'!D206)), ISNUMBER(SEARCH("4b",'Model output'!D206))), IF(ISNUMBER(SEARCH("pT",'Model output'!D206)),IF(OR(ISNUMBER(SEARCH("a",'Model output'!D206)),ISNUMBER(SEARCH("b",'Model output'!D206))),MID(SUBSTITUTE('Model output'!D206," ",""),SEARCH("pT",'Model output'!D206)+2,2),MID(SUBSTITUTE('Model output'!D206," ",""),SEARCH("pT",'Model output'!D206)+2,1)),IF(ISNUMBER(SEARCH("T",'Model output'!D206)),IF(OR(ISNUMBER(SEARCH("a",'Model output'!D206)),ISNUMBER(SEARCH("b",'Model output'!D206))),MID(SUBSTITUTE('Model output'!D206," ",""),SEARCH("T",'Model output'!D206)+1,2),MID(SUBSTITUTE('Model output'!D206," ",""),SEARCH("T",'Model output'!D206)+1,1)),SUBSTITUTE('Model output'!D206," ",""))),"")</f>
        <v>3</v>
      </c>
      <c r="D207" s="1" t="str">
        <f>IF(ISNUMBER(SEARCH("lymph node",'Model output'!E206)),"1", IF(AND('Model output'!E206&lt;&gt;"",ISNUMBER('Model output'!E206),'Model output'!E206&gt;0),"1",IF(OR(ISNUMBER(SEARCH("0",'Model output'!E206)), ISNUMBER(SEARCH("1",'Model output'!E206)), ISNUMBER(SEARCH("1a",'Model output'!E206)), ISNUMBER(SEARCH("1b",'Model output'!E206)), ISNUMBER(SEARCH("X",'Model output'!E206))), IF(ISNUMBER(SEARCH("pN",'Model output'!E206)),IF(OR(ISNUMBER(SEARCH("a",'Model output'!E206)),ISNUMBER(SEARCH("b",'Model output'!E206))),MID(SUBSTITUTE('Model output'!E206," ",""),SEARCH("pN",'Model output'!E206)+2,2),MID(SUBSTITUTE('Model output'!E206," ",""),SEARCH("pN",'Model output'!E206)+2,1)),IF(ISNUMBER(SEARCH("N",'Model output'!E206)),IF(OR(ISNUMBER(SEARCH("a",'Model output'!E206)),ISNUMBER(SEARCH("b",'Model output'!E206))),MID(SUBSTITUTE('Model output'!E206," ",""),SEARCH("N",'Model output'!E206)+1,2),MID(SUBSTITUTE('Model output'!E206," ",""),SEARCH("N",'Model output'!E206)+1,1)),SUBSTITUTE('Model output'!E206," ",""))),"")))</f>
        <v>0</v>
      </c>
      <c r="E207" s="1" t="str">
        <f>IF(OR(ISNUMBER(SEARCH("Not applicable",'Model output'!F206)), ISNUMBER(SEARCH("N/A",'Model output'!F206))),"0",IF(OR(ISNUMBER(SEARCH("0",'Model output'!F206)), ISNUMBER(SEARCH("1",'Model output'!F206)), ISNUMBER(SEARCH("X",'Model output'!F206))), IF(ISNUMBER(SEARCH("pM",'Model output'!F206)),MID(SUBSTITUTE('Model output'!F206," ",""),SEARCH("pM",'Model output'!F206)+2,1),IF(ISNUMBER(SEARCH("M",'Model output'!F206)),MID(SUBSTITUTE('Model output'!F206," ",""),SEARCH("M",'Model output'!F206)+1,1),SUBSTITUTE('Model output'!F206," ",""))),""))</f>
        <v/>
      </c>
      <c r="F207" t="str">
        <f t="shared" si="48"/>
        <v>negative</v>
      </c>
      <c r="G207" t="str">
        <f>IF(OR('Model output'!G206="",AND(ISNUMBER('Model output'!J206),'Model output'!J206&lt;1)),"",IF(OR(ISNUMBER(SEARCH("lateral",'Model output'!G206)),ISNUMBER(SEARCH("cervical",'Model output'!G206)),ISNUMBER(SEARCH("jugular",'Model output'!G206)),ISNUMBER(SEARCH("left neck",'Model output'!G206)),ISNUMBER(SEARCH("left anterior neck",'Model output'!G206)),ISNUMBER(SEARCH("left posterior neck",'Model output'!G206)),ISNUMBER(SEARCH("right neck",'Model output'!G206)),ISNUMBER(SEARCH("right anterior neck",'Model output'!G206)),ISNUMBER(SEARCH("right posterior neck",'Model output'!G206)),AND(ISNUMBER(SEARCH("level",'Model output'!G206)),OR(,ISNUMBER(SEARCH("II",'Model output'!G206)),ISNUMBER(SEARCH("two",'Model output'!G206)),ISNUMBER(SEARCH("2",'Model output'!G206)),ISNUMBER(SEARCH("III",'Model output'!G206)),ISNUMBER(SEARCH("three",'Model output'!G206)),ISNUMBER(SEARCH("3",'Model output'!G206)),ISNUMBER(SEARCH("IV",'Model output'!G206)),ISNUMBER(SEARCH("four",'Model output'!G206)),ISNUMBER(SEARCH("4",'Model output'!G206)),AND(ISNUMBER(SEARCH("V ",'Model output'!G206)),NOT(ISNUMBER(SEARCH("VI",'Model output'!G206)))),ISNUMBER(SEARCH("five",'Model output'!G206)),ISNUMBER(SEARCH("5",'Model output'!G206))))), "lateral", "central"))</f>
        <v/>
      </c>
      <c r="H207" t="str">
        <f>IF('Model output'!H206="","negative", IF('Model output'!H206=" ", "negative", IF(ISNUMBER(SEARCH("lymph node",'Model output'!H206)),"negative","positive")))</f>
        <v>negative</v>
      </c>
      <c r="I207">
        <f>IF('Model output'!I206="","",IF(ISNUMBER('Model output'!I206),'Model output'!I206,1))</f>
        <v>2</v>
      </c>
      <c r="J207">
        <f>IF('Model output'!J206="","",IF(AND(ISNUMBER('Model output'!J206),'Model output'!J206&lt;=I207),'Model output'!J206,IF(ISNUMBER(SEARCH("0/",'Model output'!J206)),0,1)))</f>
        <v>0</v>
      </c>
      <c r="K207" t="str" cm="1">
        <f t="array" ref="K207">IF(COUNT(FIND({0,1,2,3,4,5,6,7,8,9},'Model output'!K206))&gt;0,'Model output'!K206,"")</f>
        <v/>
      </c>
      <c r="L207" s="8" t="str">
        <f t="shared" si="50"/>
        <v/>
      </c>
      <c r="M207" t="str" cm="1">
        <f t="array" ref="M207">IF(L207="","",IF(ISNUMBER(SEARCH("cm",L207)),MAX(VALUE(SUBSTITUTE(_xlfn.FILTERXML("&lt;t&gt;&lt;s&gt;"&amp;SUBSTITUTE(L207,",","&lt;/s&gt;&lt;s&gt;")&amp;"&lt;/s&gt;&lt;/t&gt;","//s"),"cm",""))),MAX(VALUE(SUBSTITUTE(_xlfn.FILTERXML("&lt;t&gt;&lt;s&gt;"&amp;SUBSTITUTE(L207,",","&lt;/s&gt;&lt;s&gt;")&amp;"&lt;/s&gt;&lt;/t&gt;","//s"),"mm","")))/10))</f>
        <v/>
      </c>
      <c r="N207" t="str">
        <f>IF('Model output'!L206="","",'Model output'!L206)</f>
        <v>Papillary carcinoma</v>
      </c>
      <c r="O207" t="str">
        <f>IF('Model output'!M206="","",'Model output'!M206)</f>
        <v>follicular variant, oncocytic or oxyphilic variant</v>
      </c>
      <c r="P207" t="str">
        <f>IF('Model output'!N206="","",'Model output'!N206)</f>
        <v>4.5cm</v>
      </c>
      <c r="Q207" t="str">
        <f t="shared" si="49"/>
        <v>4.5cm</v>
      </c>
      <c r="R207" cm="1">
        <f t="array" ref="R207">IF(Q207="","",IF(ISNUMBER(SEARCH("cm",Q207)),MAX(VALUE(SUBSTITUTE(_xlfn.FILTERXML("&lt;t&gt;&lt;s&gt;"&amp;SUBSTITUTE(Q207,",","&lt;/s&gt;&lt;s&gt;")&amp;"&lt;/s&gt;&lt;/t&gt;","//s"),"cm",""))),IF(ISNUMBER(SEARCH("mm",Q207)), MAX(VALUE(SUBSTITUTE(_xlfn.FILTERXML("&lt;t&gt;&lt;s&gt;"&amp;SUBSTITUTE(Q207,",","&lt;/s&gt;&lt;s&gt;")&amp;"&lt;/s&gt;&lt;/t&gt;","//s"),"mm","")))/10, MAX(VALUE(_xlfn.FILTERXML("&lt;t&gt;&lt;s&gt;"&amp;SUBSTITUTE(Q207,",","&lt;/s&gt;&lt;s&gt;")&amp;"&lt;/s&gt;&lt;/t&gt;","//s"))))))</f>
        <v>4.5</v>
      </c>
      <c r="S207" t="str">
        <f>IF(OR('Model output'!P206="",ISNUMBER(SEARCH("Not identified", 'Model output'!P206)),ISNUMBER(SEARCH("Absent",'Model output'!P206)),AND(ISNUMBER(SEARCH("No",'Model output'!P206)),NOT(ISNUMBER(SEARCH("diagnostic",'Model output'!P206)))),ISNUMBER(SEARCH("Negative",'Model output'!P206))),"negative","positive")</f>
        <v>negative</v>
      </c>
      <c r="T207">
        <f>IF('Model output'!O206="","",'Model output'!O206)</f>
        <v>2</v>
      </c>
      <c r="U207" t="str">
        <f>IF('Model output'!Q206&lt;&gt;"",'Model output'!Q206,IF('Classification result'!S207="positive",IF(ISNUMBER(SEARCH("single",'Model output'!P206)),1,IF(OR(ISNUMBER(SEARCH("&lt;4",'Model output'!P206)),ISNUMBER(SEARCH("&lt; 4",'Model output'!P206)),ISNUMBER(SEARCH("less than 4",'Model output'!P206))),"&lt;4",IF(OR(ISNUMBER(SEARCH("&gt;4",'Model output'!P206)),ISNUMBER(SEARCH("&gt; 4",'Model output'!P206)),ISNUMBER(SEARCH("4 or more",'Model output'!P206))),"&gt;4",""))),""))</f>
        <v/>
      </c>
      <c r="V207" t="str">
        <f>IF(S207="negative","",IF(OR(ISNUMBER(SEARCH("Focal",'Model output'!P206)),'Classification result'!U207&lt;4,ISNUMBER(SEARCH("Focal",'Classification result'!U207)),ISNUMBER(SEARCH("&lt;4",'Classification result'!U207)),ISNUMBER(SEARCH("&lt; 4",'Classification result'!U207))),"minimal", IF(OR(ISNUMBER(SEARCH("Extensive",'Model output'!P206)),ISNUMBER(SEARCH("Extensive",'Classification result'!U207)),ISNUMBER(SEARCH("&gt;4",'Classification result'!U207)),ISNUMBER(SEARCH("&gt; 4",'Classification result'!U207)),ISNUMBER(SEARCH("4 or more",'Classification result'!U207))),"extensive","")))</f>
        <v/>
      </c>
      <c r="W207" t="str">
        <f>IF(OR('Model output'!R206="",ISNUMBER(SEARCH("Not identified", 'Model output'!R206)),ISNUMBER(SEARCH("Absent",'Model output'!R206)),ISNUMBER(SEARCH("No",'Model output'!R206)),ISNUMBER(SEARCH("Negative",'Model output'!R206)),ISNUMBER(SEARCH("None seen",'Model output'!R206)),ISNUMBER(SEARCH("Free",'Model output'!R206)),ISNUMBER(SEARCH("Cannot be assessed",'Model output'!R206))),"negative","positive")</f>
        <v>positive</v>
      </c>
      <c r="X207" s="15" t="str">
        <f>IF('Model output'!S206="","",'Model output'!S206)</f>
        <v>Not identified</v>
      </c>
      <c r="Y207" t="str">
        <f>IF(OR('Model output'!S206="",ISNUMBER(SEARCH("Absent",'Model output'!S206)),ISNUMBER(SEARCH("Not identified",'Model output'!S206)),AND(ISNUMBER(SEARCH("No",'Model output'!S206)),NOT(ISNUMBER(SEARCH("carcinoma",'Model output'!S206)))),ISNUMBER(SEARCH("no extension",'Model output'!S206)),ISNUMBER(SEARCH("negative",'Model output'!S206))),"negative",IF(Z207="positive","gETE", "positive"))</f>
        <v>negative</v>
      </c>
      <c r="Z207" t="str">
        <f>IF(OR('Model output'!S206="",ISNUMBER(SEARCH("Absent",'Model output'!S206)),ISNUMBER(SEARCH("Not identified",'Model output'!S206)),ISNUMBER(SEARCH("No",'Model output'!S206)),ISNUMBER(SEARCH("Minimal",'Model output'!S206)),ISNUMBER(SEARCH("negative",'Model output'!S206))),"negative",IF(OR(ISNUMBER(SEARCH("extensive",X207)),ISNUMBER(SEARCH("skeletal muscle",X207)),ISNUMBER(SEARCH("larynx",X207)),ISNUMBER(SEARCH("trachea",X207)),ISNUMBER(SEARCH("esophagus",X207)),ISNUMBER(SEARCH("recurrent laryngeal nerve",X207))),"positive","negative"))</f>
        <v>negative</v>
      </c>
      <c r="AA207" t="str">
        <f>IF('Model output'!T206="","",IF('Model output'!T206="Not mentioned", "No", "Yes"))</f>
        <v/>
      </c>
      <c r="AB207" t="str">
        <f>IF(AA207&lt;&gt;"Yes","",IF(OR('Model output'!U206="",ISNUMBER(SEARCH("Not identified",'Model output'!U206))),"",'Model output'!U206))</f>
        <v/>
      </c>
      <c r="AC207" s="9" t="str">
        <f>IF(OR('Model output'!V206="", AND(ISERROR(SEARCH("Positive",'Model output'!V206)), ISNUMBER(SEARCH("Negative",'Model output'!V206))), ISNUMBER(SEARCH("Uninvolved",'Model output'!V206)), ISNUMBER(SEARCH("Free",'Model output'!V206)), ISNUMBER(SEARCH("1 mm",'Model output'!V206)), ISNUMBER(SEARCH("1.0 mm",'Model output'!V206)), ISNUMBER(SEARCH("0.01 cm",'Model output'!V206)), ISNUMBER(SEARCH("0.1 CM",'Model output'!V206)), ISNUMBER(SEARCH("less than 0.2 mm",'Model output'!V206)), ISNUMBER(SEARCH("less than 0.5 mm",'Model output'!V206)), ISNUMBER(SEARCH("very close",'Model output'!V206)), ISNUMBER(SEARCH("not involved",'Model output'!V206)), ISNUMBER(SEARCH("no involvement",'Model output'!V206)), ISNUMBER(SEARCH("abut",'Model output'!V206)), AND(ISNUMBER(SEARCH("No",'Model output'!V206)),NOT(ISNUMBER(SEARCH("noted",'Model output'!V206))),NOT(ISNUMBER(SEARCH("carcinoma",'Model output'!V206))))), "negative", "positive")</f>
        <v>negative</v>
      </c>
      <c r="AE207" s="30" t="str" cm="1">
        <f t="array" aca="1" ref="AE207" ca="1">IF(OR(AC207="positive",Z207="positive",AND(OR(ISNUMBER(SEARCH("Follicular carcinoma",N207)),ISNUMBER(SEARCH("Follicular thyroid carcinoma",N207))),V207="extensive"),AND(AND(ISNUMBER(J207),J207&gt;0),AND(ISNUMBER(M207),M207&gt;3)),OR(H207="positive",AH207=1)),"high",IF(OR(ISNUMBER(SEARCH("lateral",G207,1)),ISNUMBER(SEARCH("positive",Y207,1)),ISNUMBER(SEARCH("tall",O207,1)),ISNUMBER(SEARCH("hobnail",O207,1)),ISNUMBER(SEARCH("cribriform",O207,1)),ISNUMBER(SEARCH("diffuse",O207,1)),ISNUMBER(SEARCH("columnar",O207,1)),ISNUMBER(SEARCH("solid",O207,1)),ISNUMBER(SEARCH("tall",N207,1)),ISNUMBER(SEARCH("hobnail",N207,1)),ISNUMBER(SEARCH("cribriform",N207,1)),ISNUMBER(SEARCH("diffuse",N207,1)),ISNUMBER(SEARCH("columnar",N207,1)),ISNUMBER(SEARCH("solid",N207,1)),AND(ISNUMBER(SEARCH("papillary",N207,1)),S207="positive"),AND(ISNUMBER(J207),J207&gt;=5,M207=""),AND(AND(ISNUMBER(J207),J207&gt;=5),AND(ISNUMBER(M207),M207&gt;=1)),AND(ISNUMBER(SERACH("papillary",N207)),OR(Y207="positive",Z207="positive"), ISNUMBER(SEARCH("BRAF",AB207)))),"intermediate","low"))</f>
        <v>low</v>
      </c>
      <c r="AF207" s="31" t="str">
        <f t="shared" si="51"/>
        <v>3a</v>
      </c>
      <c r="AG207" s="31" t="str">
        <f t="shared" si="52"/>
        <v>0</v>
      </c>
      <c r="AH207" s="31" t="str">
        <f t="shared" si="53"/>
        <v>0</v>
      </c>
      <c r="AI207" s="36" t="str">
        <f t="shared" si="54"/>
        <v>I</v>
      </c>
      <c r="AJ207" s="30" t="s">
        <v>815</v>
      </c>
      <c r="AK207" s="37" t="s">
        <v>932</v>
      </c>
      <c r="AL207" s="37" t="s">
        <v>927</v>
      </c>
      <c r="AM207" s="37" t="s">
        <v>930</v>
      </c>
      <c r="AN207" s="31" t="s">
        <v>79</v>
      </c>
      <c r="AO207" s="30">
        <f t="shared" ca="1" si="55"/>
        <v>1</v>
      </c>
      <c r="AP207" s="37">
        <f t="shared" si="56"/>
        <v>1</v>
      </c>
      <c r="AQ207" s="37">
        <f t="shared" si="57"/>
        <v>1</v>
      </c>
      <c r="AR207" s="37">
        <f t="shared" si="58"/>
        <v>1</v>
      </c>
      <c r="AS207" s="36">
        <f t="shared" si="59"/>
        <v>1</v>
      </c>
    </row>
    <row r="208" spans="1:45">
      <c r="A208" t="str">
        <f>'Model output'!A207</f>
        <v>TCGA-EM-A3OA</v>
      </c>
      <c r="B208" s="43">
        <v>55</v>
      </c>
      <c r="C208" s="1" t="str">
        <f>IF(OR(ISNUMBER(SEARCH("0",'Model output'!D207)), ISNUMBER(SEARCH("1",'Model output'!D207)), ISNUMBER(SEARCH("1a",'Model output'!D207)), ISNUMBER(SEARCH("1b",'Model output'!D207)), ISNUMBER(SEARCH("2",'Model output'!D207)), ISNUMBER(SEARCH("3",'Model output'!D207)), ISNUMBER(SEARCH("4a",'Model output'!D207)), ISNUMBER(SEARCH("4b",'Model output'!D207))), IF(ISNUMBER(SEARCH("pT",'Model output'!D207)),IF(OR(ISNUMBER(SEARCH("a",'Model output'!D207)),ISNUMBER(SEARCH("b",'Model output'!D207))),MID(SUBSTITUTE('Model output'!D207," ",""),SEARCH("pT",'Model output'!D207)+2,2),MID(SUBSTITUTE('Model output'!D207," ",""),SEARCH("pT",'Model output'!D207)+2,1)),IF(ISNUMBER(SEARCH("T",'Model output'!D207)),IF(OR(ISNUMBER(SEARCH("a",'Model output'!D207)),ISNUMBER(SEARCH("b",'Model output'!D207))),MID(SUBSTITUTE('Model output'!D207," ",""),SEARCH("T",'Model output'!D207)+1,2),MID(SUBSTITUTE('Model output'!D207," ",""),SEARCH("T",'Model output'!D207)+1,1)),SUBSTITUTE('Model output'!D207," ",""))),"")</f>
        <v>2</v>
      </c>
      <c r="D208" s="1" t="str">
        <f>IF(ISNUMBER(SEARCH("lymph node",'Model output'!E207)),"1", IF(AND('Model output'!E207&lt;&gt;"",ISNUMBER('Model output'!E207),'Model output'!E207&gt;0),"1",IF(OR(ISNUMBER(SEARCH("0",'Model output'!E207)), ISNUMBER(SEARCH("1",'Model output'!E207)), ISNUMBER(SEARCH("1a",'Model output'!E207)), ISNUMBER(SEARCH("1b",'Model output'!E207)), ISNUMBER(SEARCH("X",'Model output'!E207))), IF(ISNUMBER(SEARCH("pN",'Model output'!E207)),IF(OR(ISNUMBER(SEARCH("a",'Model output'!E207)),ISNUMBER(SEARCH("b",'Model output'!E207))),MID(SUBSTITUTE('Model output'!E207," ",""),SEARCH("pN",'Model output'!E207)+2,2),MID(SUBSTITUTE('Model output'!E207," ",""),SEARCH("pN",'Model output'!E207)+2,1)),IF(ISNUMBER(SEARCH("N",'Model output'!E207)),IF(OR(ISNUMBER(SEARCH("a",'Model output'!E207)),ISNUMBER(SEARCH("b",'Model output'!E207))),MID(SUBSTITUTE('Model output'!E207," ",""),SEARCH("N",'Model output'!E207)+1,2),MID(SUBSTITUTE('Model output'!E207," ",""),SEARCH("N",'Model output'!E207)+1,1)),SUBSTITUTE('Model output'!E207," ",""))),"")))</f>
        <v>X</v>
      </c>
      <c r="E208" s="1" t="str">
        <f>IF(OR(ISNUMBER(SEARCH("Not applicable",'Model output'!F207)), ISNUMBER(SEARCH("N/A",'Model output'!F207))),"0",IF(OR(ISNUMBER(SEARCH("0",'Model output'!F207)), ISNUMBER(SEARCH("1",'Model output'!F207)), ISNUMBER(SEARCH("X",'Model output'!F207))), IF(ISNUMBER(SEARCH("pM",'Model output'!F207)),MID(SUBSTITUTE('Model output'!F207," ",""),SEARCH("pM",'Model output'!F207)+2,1),IF(ISNUMBER(SEARCH("M",'Model output'!F207)),MID(SUBSTITUTE('Model output'!F207," ",""),SEARCH("M",'Model output'!F207)+1,1),SUBSTITUTE('Model output'!F207," ",""))),""))</f>
        <v/>
      </c>
      <c r="F208" t="str">
        <f t="shared" si="48"/>
        <v>negative</v>
      </c>
      <c r="G208" t="str">
        <f>IF(OR('Model output'!G207="",AND(ISNUMBER('Model output'!J207),'Model output'!J207&lt;1)),"",IF(OR(ISNUMBER(SEARCH("lateral",'Model output'!G207)),ISNUMBER(SEARCH("cervical",'Model output'!G207)),ISNUMBER(SEARCH("jugular",'Model output'!G207)),ISNUMBER(SEARCH("left neck",'Model output'!G207)),ISNUMBER(SEARCH("left anterior neck",'Model output'!G207)),ISNUMBER(SEARCH("left posterior neck",'Model output'!G207)),ISNUMBER(SEARCH("right neck",'Model output'!G207)),ISNUMBER(SEARCH("right anterior neck",'Model output'!G207)),ISNUMBER(SEARCH("right posterior neck",'Model output'!G207)),AND(ISNUMBER(SEARCH("level",'Model output'!G207)),OR(,ISNUMBER(SEARCH("II",'Model output'!G207)),ISNUMBER(SEARCH("two",'Model output'!G207)),ISNUMBER(SEARCH("2",'Model output'!G207)),ISNUMBER(SEARCH("III",'Model output'!G207)),ISNUMBER(SEARCH("three",'Model output'!G207)),ISNUMBER(SEARCH("3",'Model output'!G207)),ISNUMBER(SEARCH("IV",'Model output'!G207)),ISNUMBER(SEARCH("four",'Model output'!G207)),ISNUMBER(SEARCH("4",'Model output'!G207)),AND(ISNUMBER(SEARCH("V ",'Model output'!G207)),NOT(ISNUMBER(SEARCH("VI",'Model output'!G207)))),ISNUMBER(SEARCH("five",'Model output'!G207)),ISNUMBER(SEARCH("5",'Model output'!G207))))), "lateral", "central"))</f>
        <v/>
      </c>
      <c r="H208" t="str">
        <f>IF('Model output'!H207="","negative", IF('Model output'!H207=" ", "negative", IF(ISNUMBER(SEARCH("lymph node",'Model output'!H207)),"negative","positive")))</f>
        <v>negative</v>
      </c>
      <c r="I208">
        <f>IF('Model output'!I207="","",IF(ISNUMBER('Model output'!I207),'Model output'!I207,1))</f>
        <v>0</v>
      </c>
      <c r="J208">
        <f>IF('Model output'!J207="","",IF(AND(ISNUMBER('Model output'!J207),'Model output'!J207&lt;=I208),'Model output'!J207,IF(ISNUMBER(SEARCH("0/",'Model output'!J207)),0,1)))</f>
        <v>0</v>
      </c>
      <c r="K208" t="str" cm="1">
        <f t="array" ref="K208">IF(COUNT(FIND({0,1,2,3,4,5,6,7,8,9},'Model output'!K207))&gt;0,'Model output'!K207,"")</f>
        <v/>
      </c>
      <c r="L208" s="8" t="str">
        <f t="shared" si="50"/>
        <v/>
      </c>
      <c r="M208" t="str" cm="1">
        <f t="array" ref="M208">IF(L208="","",IF(ISNUMBER(SEARCH("cm",L208)),MAX(VALUE(SUBSTITUTE(_xlfn.FILTERXML("&lt;t&gt;&lt;s&gt;"&amp;SUBSTITUTE(L208,",","&lt;/s&gt;&lt;s&gt;")&amp;"&lt;/s&gt;&lt;/t&gt;","//s"),"cm",""))),MAX(VALUE(SUBSTITUTE(_xlfn.FILTERXML("&lt;t&gt;&lt;s&gt;"&amp;SUBSTITUTE(L208,",","&lt;/s&gt;&lt;s&gt;")&amp;"&lt;/s&gt;&lt;/t&gt;","//s"),"mm","")))/10))</f>
        <v/>
      </c>
      <c r="N208" t="str">
        <f>IF('Model output'!L207="","",'Model output'!L207)</f>
        <v>Papillary carcinoma</v>
      </c>
      <c r="O208" t="str">
        <f>IF('Model output'!M207="","",'Model output'!M207)</f>
        <v>follicular variant with focal trabecular growth and oncocytic change</v>
      </c>
      <c r="P208" t="str">
        <f>IF('Model output'!N207="","",'Model output'!N207)</f>
        <v>2.2cm</v>
      </c>
      <c r="Q208" t="str">
        <f t="shared" si="49"/>
        <v>2.2cm</v>
      </c>
      <c r="R208" cm="1">
        <f t="array" ref="R208">IF(Q208="","",IF(ISNUMBER(SEARCH("cm",Q208)),MAX(VALUE(SUBSTITUTE(_xlfn.FILTERXML("&lt;t&gt;&lt;s&gt;"&amp;SUBSTITUTE(Q208,",","&lt;/s&gt;&lt;s&gt;")&amp;"&lt;/s&gt;&lt;/t&gt;","//s"),"cm",""))),IF(ISNUMBER(SEARCH("mm",Q208)), MAX(VALUE(SUBSTITUTE(_xlfn.FILTERXML("&lt;t&gt;&lt;s&gt;"&amp;SUBSTITUTE(Q208,",","&lt;/s&gt;&lt;s&gt;")&amp;"&lt;/s&gt;&lt;/t&gt;","//s"),"mm","")))/10, MAX(VALUE(_xlfn.FILTERXML("&lt;t&gt;&lt;s&gt;"&amp;SUBSTITUTE(Q208,",","&lt;/s&gt;&lt;s&gt;")&amp;"&lt;/s&gt;&lt;/t&gt;","//s"))))))</f>
        <v>2.2000000000000002</v>
      </c>
      <c r="S208" t="str">
        <f>IF(OR('Model output'!P207="",ISNUMBER(SEARCH("Not identified", 'Model output'!P207)),ISNUMBER(SEARCH("Absent",'Model output'!P207)),AND(ISNUMBER(SEARCH("No",'Model output'!P207)),NOT(ISNUMBER(SEARCH("diagnostic",'Model output'!P207)))),ISNUMBER(SEARCH("Negative",'Model output'!P207))),"negative","positive")</f>
        <v>negative</v>
      </c>
      <c r="T208" t="str">
        <f>IF('Model output'!O207="","",'Model output'!O207)</f>
        <v/>
      </c>
      <c r="U208" t="str">
        <f>IF('Model output'!Q207&lt;&gt;"",'Model output'!Q207,IF('Classification result'!S208="positive",IF(ISNUMBER(SEARCH("single",'Model output'!P207)),1,IF(OR(ISNUMBER(SEARCH("&lt;4",'Model output'!P207)),ISNUMBER(SEARCH("&lt; 4",'Model output'!P207)),ISNUMBER(SEARCH("less than 4",'Model output'!P207))),"&lt;4",IF(OR(ISNUMBER(SEARCH("&gt;4",'Model output'!P207)),ISNUMBER(SEARCH("&gt; 4",'Model output'!P207)),ISNUMBER(SEARCH("4 or more",'Model output'!P207))),"&gt;4",""))),""))</f>
        <v/>
      </c>
      <c r="V208" t="str">
        <f>IF(S208="negative","",IF(OR(ISNUMBER(SEARCH("Focal",'Model output'!P207)),'Classification result'!U208&lt;4,ISNUMBER(SEARCH("Focal",'Classification result'!U208)),ISNUMBER(SEARCH("&lt;4",'Classification result'!U208)),ISNUMBER(SEARCH("&lt; 4",'Classification result'!U208))),"minimal", IF(OR(ISNUMBER(SEARCH("Extensive",'Model output'!P207)),ISNUMBER(SEARCH("Extensive",'Classification result'!U208)),ISNUMBER(SEARCH("&gt;4",'Classification result'!U208)),ISNUMBER(SEARCH("&gt; 4",'Classification result'!U208)),ISNUMBER(SEARCH("4 or more",'Classification result'!U208))),"extensive","")))</f>
        <v/>
      </c>
      <c r="W208" t="str">
        <f>IF(OR('Model output'!R207="",ISNUMBER(SEARCH("Not identified", 'Model output'!R207)),ISNUMBER(SEARCH("Absent",'Model output'!R207)),ISNUMBER(SEARCH("No",'Model output'!R207)),ISNUMBER(SEARCH("Negative",'Model output'!R207)),ISNUMBER(SEARCH("None seen",'Model output'!R207)),ISNUMBER(SEARCH("Free",'Model output'!R207)),ISNUMBER(SEARCH("Cannot be assessed",'Model output'!R207))),"negative","positive")</f>
        <v>positive</v>
      </c>
      <c r="X208" s="15" t="str">
        <f>IF('Model output'!S207="","",'Model output'!S207)</f>
        <v>Not identified</v>
      </c>
      <c r="Y208" t="str">
        <f>IF(OR('Model output'!S207="",ISNUMBER(SEARCH("Absent",'Model output'!S207)),ISNUMBER(SEARCH("Not identified",'Model output'!S207)),AND(ISNUMBER(SEARCH("No",'Model output'!S207)),NOT(ISNUMBER(SEARCH("carcinoma",'Model output'!S207)))),ISNUMBER(SEARCH("no extension",'Model output'!S207)),ISNUMBER(SEARCH("negative",'Model output'!S207))),"negative",IF(Z208="positive","gETE", "positive"))</f>
        <v>negative</v>
      </c>
      <c r="Z208" t="str">
        <f>IF(OR('Model output'!S207="",ISNUMBER(SEARCH("Absent",'Model output'!S207)),ISNUMBER(SEARCH("Not identified",'Model output'!S207)),ISNUMBER(SEARCH("No",'Model output'!S207)),ISNUMBER(SEARCH("Minimal",'Model output'!S207)),ISNUMBER(SEARCH("negative",'Model output'!S207))),"negative",IF(OR(ISNUMBER(SEARCH("extensive",X208)),ISNUMBER(SEARCH("skeletal muscle",X208)),ISNUMBER(SEARCH("larynx",X208)),ISNUMBER(SEARCH("trachea",X208)),ISNUMBER(SEARCH("esophagus",X208)),ISNUMBER(SEARCH("recurrent laryngeal nerve",X208))),"positive","negative"))</f>
        <v>negative</v>
      </c>
      <c r="AA208" t="str">
        <f>IF('Model output'!T207="","",IF('Model output'!T207="Not mentioned", "No", "Yes"))</f>
        <v/>
      </c>
      <c r="AB208" t="str">
        <f>IF(AA208&lt;&gt;"Yes","",IF(OR('Model output'!U207="",ISNUMBER(SEARCH("Not identified",'Model output'!U207))),"",'Model output'!U207))</f>
        <v/>
      </c>
      <c r="AC208" s="9" t="str">
        <f>IF(OR('Model output'!V207="", AND(ISERROR(SEARCH("Positive",'Model output'!V207)), ISNUMBER(SEARCH("Negative",'Model output'!V207))), ISNUMBER(SEARCH("Uninvolved",'Model output'!V207)), ISNUMBER(SEARCH("Free",'Model output'!V207)), ISNUMBER(SEARCH("1 mm",'Model output'!V207)), ISNUMBER(SEARCH("1.0 mm",'Model output'!V207)), ISNUMBER(SEARCH("0.01 cm",'Model output'!V207)), ISNUMBER(SEARCH("0.1 CM",'Model output'!V207)), ISNUMBER(SEARCH("less than 0.2 mm",'Model output'!V207)), ISNUMBER(SEARCH("less than 0.5 mm",'Model output'!V207)), ISNUMBER(SEARCH("very close",'Model output'!V207)), ISNUMBER(SEARCH("not involved",'Model output'!V207)), ISNUMBER(SEARCH("no involvement",'Model output'!V207)), ISNUMBER(SEARCH("abut",'Model output'!V207)), AND(ISNUMBER(SEARCH("No",'Model output'!V207)),NOT(ISNUMBER(SEARCH("noted",'Model output'!V207))),NOT(ISNUMBER(SEARCH("carcinoma",'Model output'!V207))))), "negative", "positive")</f>
        <v>negative</v>
      </c>
      <c r="AE208" s="30" t="str" cm="1">
        <f t="array" aca="1" ref="AE208" ca="1">IF(OR(AC208="positive",Z208="positive",AND(OR(ISNUMBER(SEARCH("Follicular carcinoma",N208)),ISNUMBER(SEARCH("Follicular thyroid carcinoma",N208))),V208="extensive"),AND(AND(ISNUMBER(J208),J208&gt;0),AND(ISNUMBER(M208),M208&gt;3)),OR(H208="positive",AH208=1)),"high",IF(OR(ISNUMBER(SEARCH("lateral",G208,1)),ISNUMBER(SEARCH("positive",Y208,1)),ISNUMBER(SEARCH("tall",O208,1)),ISNUMBER(SEARCH("hobnail",O208,1)),ISNUMBER(SEARCH("cribriform",O208,1)),ISNUMBER(SEARCH("diffuse",O208,1)),ISNUMBER(SEARCH("columnar",O208,1)),ISNUMBER(SEARCH("solid",O208,1)),ISNUMBER(SEARCH("tall",N208,1)),ISNUMBER(SEARCH("hobnail",N208,1)),ISNUMBER(SEARCH("cribriform",N208,1)),ISNUMBER(SEARCH("diffuse",N208,1)),ISNUMBER(SEARCH("columnar",N208,1)),ISNUMBER(SEARCH("solid",N208,1)),AND(ISNUMBER(SEARCH("papillary",N208,1)),S208="positive"),AND(ISNUMBER(J208),J208&gt;=5,M208=""),AND(AND(ISNUMBER(J208),J208&gt;=5),AND(ISNUMBER(M208),M208&gt;=1)),AND(ISNUMBER(SERACH("papillary",N208)),OR(Y208="positive",Z208="positive"), ISNUMBER(SEARCH("BRAF",AB208)))),"intermediate","low"))</f>
        <v>low</v>
      </c>
      <c r="AF208" s="31" t="str">
        <f t="shared" si="51"/>
        <v>2</v>
      </c>
      <c r="AG208" s="31" t="str">
        <f t="shared" si="52"/>
        <v>0</v>
      </c>
      <c r="AH208" s="31" t="str">
        <f t="shared" si="53"/>
        <v>0</v>
      </c>
      <c r="AI208" s="36" t="str">
        <f t="shared" si="54"/>
        <v>I</v>
      </c>
      <c r="AJ208" s="30" t="s">
        <v>815</v>
      </c>
      <c r="AK208" s="37" t="s">
        <v>929</v>
      </c>
      <c r="AL208" s="37" t="s">
        <v>930</v>
      </c>
      <c r="AM208" s="37" t="s">
        <v>930</v>
      </c>
      <c r="AN208" s="31" t="s">
        <v>79</v>
      </c>
      <c r="AO208" s="30">
        <f t="shared" ca="1" si="55"/>
        <v>1</v>
      </c>
      <c r="AP208" s="37">
        <f t="shared" si="56"/>
        <v>1</v>
      </c>
      <c r="AQ208" s="37">
        <f t="shared" si="57"/>
        <v>1</v>
      </c>
      <c r="AR208" s="37">
        <f t="shared" si="58"/>
        <v>1</v>
      </c>
      <c r="AS208" s="36">
        <f t="shared" si="59"/>
        <v>1</v>
      </c>
    </row>
    <row r="209" spans="1:45">
      <c r="A209" t="str">
        <f>'Model output'!A208</f>
        <v>TCGA-EM-A3OB</v>
      </c>
      <c r="B209" s="43">
        <v>33</v>
      </c>
      <c r="C209" s="1" t="str">
        <f>IF(OR(ISNUMBER(SEARCH("0",'Model output'!D208)), ISNUMBER(SEARCH("1",'Model output'!D208)), ISNUMBER(SEARCH("1a",'Model output'!D208)), ISNUMBER(SEARCH("1b",'Model output'!D208)), ISNUMBER(SEARCH("2",'Model output'!D208)), ISNUMBER(SEARCH("3",'Model output'!D208)), ISNUMBER(SEARCH("4a",'Model output'!D208)), ISNUMBER(SEARCH("4b",'Model output'!D208))), IF(ISNUMBER(SEARCH("pT",'Model output'!D208)),IF(OR(ISNUMBER(SEARCH("a",'Model output'!D208)),ISNUMBER(SEARCH("b",'Model output'!D208))),MID(SUBSTITUTE('Model output'!D208," ",""),SEARCH("pT",'Model output'!D208)+2,2),MID(SUBSTITUTE('Model output'!D208," ",""),SEARCH("pT",'Model output'!D208)+2,1)),IF(ISNUMBER(SEARCH("T",'Model output'!D208)),IF(OR(ISNUMBER(SEARCH("a",'Model output'!D208)),ISNUMBER(SEARCH("b",'Model output'!D208))),MID(SUBSTITUTE('Model output'!D208," ",""),SEARCH("T",'Model output'!D208)+1,2),MID(SUBSTITUTE('Model output'!D208," ",""),SEARCH("T",'Model output'!D208)+1,1)),SUBSTITUTE('Model output'!D208," ",""))),"")</f>
        <v>2</v>
      </c>
      <c r="D209" s="1" t="str">
        <f>IF(ISNUMBER(SEARCH("lymph node",'Model output'!E208)),"1", IF(AND('Model output'!E208&lt;&gt;"",ISNUMBER('Model output'!E208),'Model output'!E208&gt;0),"1",IF(OR(ISNUMBER(SEARCH("0",'Model output'!E208)), ISNUMBER(SEARCH("1",'Model output'!E208)), ISNUMBER(SEARCH("1a",'Model output'!E208)), ISNUMBER(SEARCH("1b",'Model output'!E208)), ISNUMBER(SEARCH("X",'Model output'!E208))), IF(ISNUMBER(SEARCH("pN",'Model output'!E208)),IF(OR(ISNUMBER(SEARCH("a",'Model output'!E208)),ISNUMBER(SEARCH("b",'Model output'!E208))),MID(SUBSTITUTE('Model output'!E208," ",""),SEARCH("pN",'Model output'!E208)+2,2),MID(SUBSTITUTE('Model output'!E208," ",""),SEARCH("pN",'Model output'!E208)+2,1)),IF(ISNUMBER(SEARCH("N",'Model output'!E208)),IF(OR(ISNUMBER(SEARCH("a",'Model output'!E208)),ISNUMBER(SEARCH("b",'Model output'!E208))),MID(SUBSTITUTE('Model output'!E208," ",""),SEARCH("N",'Model output'!E208)+1,2),MID(SUBSTITUTE('Model output'!E208," ",""),SEARCH("N",'Model output'!E208)+1,1)),SUBSTITUTE('Model output'!E208," ",""))),"")))</f>
        <v>0</v>
      </c>
      <c r="E209" s="1" t="str">
        <f>IF(OR(ISNUMBER(SEARCH("Not applicable",'Model output'!F208)), ISNUMBER(SEARCH("N/A",'Model output'!F208))),"0",IF(OR(ISNUMBER(SEARCH("0",'Model output'!F208)), ISNUMBER(SEARCH("1",'Model output'!F208)), ISNUMBER(SEARCH("X",'Model output'!F208))), IF(ISNUMBER(SEARCH("pM",'Model output'!F208)),MID(SUBSTITUTE('Model output'!F208," ",""),SEARCH("pM",'Model output'!F208)+2,1),IF(ISNUMBER(SEARCH("M",'Model output'!F208)),MID(SUBSTITUTE('Model output'!F208," ",""),SEARCH("M",'Model output'!F208)+1,1),SUBSTITUTE('Model output'!F208," ",""))),""))</f>
        <v/>
      </c>
      <c r="F209" t="str">
        <f t="shared" si="48"/>
        <v>negative</v>
      </c>
      <c r="G209" t="str">
        <f>IF(OR('Model output'!G208="",AND(ISNUMBER('Model output'!J208),'Model output'!J208&lt;1)),"",IF(OR(ISNUMBER(SEARCH("lateral",'Model output'!G208)),ISNUMBER(SEARCH("cervical",'Model output'!G208)),ISNUMBER(SEARCH("jugular",'Model output'!G208)),ISNUMBER(SEARCH("left neck",'Model output'!G208)),ISNUMBER(SEARCH("left anterior neck",'Model output'!G208)),ISNUMBER(SEARCH("left posterior neck",'Model output'!G208)),ISNUMBER(SEARCH("right neck",'Model output'!G208)),ISNUMBER(SEARCH("right anterior neck",'Model output'!G208)),ISNUMBER(SEARCH("right posterior neck",'Model output'!G208)),AND(ISNUMBER(SEARCH("level",'Model output'!G208)),OR(,ISNUMBER(SEARCH("II",'Model output'!G208)),ISNUMBER(SEARCH("two",'Model output'!G208)),ISNUMBER(SEARCH("2",'Model output'!G208)),ISNUMBER(SEARCH("III",'Model output'!G208)),ISNUMBER(SEARCH("three",'Model output'!G208)),ISNUMBER(SEARCH("3",'Model output'!G208)),ISNUMBER(SEARCH("IV",'Model output'!G208)),ISNUMBER(SEARCH("four",'Model output'!G208)),ISNUMBER(SEARCH("4",'Model output'!G208)),AND(ISNUMBER(SEARCH("V ",'Model output'!G208)),NOT(ISNUMBER(SEARCH("VI",'Model output'!G208)))),ISNUMBER(SEARCH("five",'Model output'!G208)),ISNUMBER(SEARCH("5",'Model output'!G208))))), "lateral", "central"))</f>
        <v/>
      </c>
      <c r="H209" t="str">
        <f>IF('Model output'!H208="","negative", IF('Model output'!H208=" ", "negative", IF(ISNUMBER(SEARCH("lymph node",'Model output'!H208)),"negative","positive")))</f>
        <v>negative</v>
      </c>
      <c r="I209">
        <f>IF('Model output'!I208="","",IF(ISNUMBER('Model output'!I208),'Model output'!I208,1))</f>
        <v>4</v>
      </c>
      <c r="J209">
        <f>IF('Model output'!J208="","",IF(AND(ISNUMBER('Model output'!J208),'Model output'!J208&lt;=I209),'Model output'!J208,IF(ISNUMBER(SEARCH("0/",'Model output'!J208)),0,1)))</f>
        <v>0</v>
      </c>
      <c r="K209" t="str" cm="1">
        <f t="array" ref="K209">IF(COUNT(FIND({0,1,2,3,4,5,6,7,8,9},'Model output'!K208))&gt;0,'Model output'!K208,"")</f>
        <v/>
      </c>
      <c r="L209" s="8" t="str">
        <f t="shared" si="50"/>
        <v/>
      </c>
      <c r="M209" t="str" cm="1">
        <f t="array" ref="M209">IF(L209="","",IF(ISNUMBER(SEARCH("cm",L209)),MAX(VALUE(SUBSTITUTE(_xlfn.FILTERXML("&lt;t&gt;&lt;s&gt;"&amp;SUBSTITUTE(L209,",","&lt;/s&gt;&lt;s&gt;")&amp;"&lt;/s&gt;&lt;/t&gt;","//s"),"cm",""))),MAX(VALUE(SUBSTITUTE(_xlfn.FILTERXML("&lt;t&gt;&lt;s&gt;"&amp;SUBSTITUTE(L209,",","&lt;/s&gt;&lt;s&gt;")&amp;"&lt;/s&gt;&lt;/t&gt;","//s"),"mm","")))/10))</f>
        <v/>
      </c>
      <c r="N209" t="str">
        <f>IF('Model output'!L208="","",'Model output'!L208)</f>
        <v>Papillary carcinoma</v>
      </c>
      <c r="O209" t="str">
        <f>IF('Model output'!M208="","",'Model output'!M208)</f>
        <v>follicular variant</v>
      </c>
      <c r="P209" t="str">
        <f>IF('Model output'!N208="","",'Model output'!N208)</f>
        <v>2.2cm</v>
      </c>
      <c r="Q209" t="str">
        <f t="shared" si="49"/>
        <v>2.2cm</v>
      </c>
      <c r="R209" cm="1">
        <f t="array" ref="R209">IF(Q209="","",IF(ISNUMBER(SEARCH("cm",Q209)),MAX(VALUE(SUBSTITUTE(_xlfn.FILTERXML("&lt;t&gt;&lt;s&gt;"&amp;SUBSTITUTE(Q209,",","&lt;/s&gt;&lt;s&gt;")&amp;"&lt;/s&gt;&lt;/t&gt;","//s"),"cm",""))),IF(ISNUMBER(SEARCH("mm",Q209)), MAX(VALUE(SUBSTITUTE(_xlfn.FILTERXML("&lt;t&gt;&lt;s&gt;"&amp;SUBSTITUTE(Q209,",","&lt;/s&gt;&lt;s&gt;")&amp;"&lt;/s&gt;&lt;/t&gt;","//s"),"mm","")))/10, MAX(VALUE(_xlfn.FILTERXML("&lt;t&gt;&lt;s&gt;"&amp;SUBSTITUTE(Q209,",","&lt;/s&gt;&lt;s&gt;")&amp;"&lt;/s&gt;&lt;/t&gt;","//s"))))))</f>
        <v>2.2000000000000002</v>
      </c>
      <c r="S209" t="str">
        <f>IF(OR('Model output'!P208="",ISNUMBER(SEARCH("Not identified", 'Model output'!P208)),ISNUMBER(SEARCH("Absent",'Model output'!P208)),AND(ISNUMBER(SEARCH("No",'Model output'!P208)),NOT(ISNUMBER(SEARCH("diagnostic",'Model output'!P208)))),ISNUMBER(SEARCH("Negative",'Model output'!P208))),"negative","positive")</f>
        <v>negative</v>
      </c>
      <c r="T209">
        <f>IF('Model output'!O208="","",'Model output'!O208)</f>
        <v>1</v>
      </c>
      <c r="U209" t="str">
        <f>IF('Model output'!Q208&lt;&gt;"",'Model output'!Q208,IF('Classification result'!S209="positive",IF(ISNUMBER(SEARCH("single",'Model output'!P208)),1,IF(OR(ISNUMBER(SEARCH("&lt;4",'Model output'!P208)),ISNUMBER(SEARCH("&lt; 4",'Model output'!P208)),ISNUMBER(SEARCH("less than 4",'Model output'!P208))),"&lt;4",IF(OR(ISNUMBER(SEARCH("&gt;4",'Model output'!P208)),ISNUMBER(SEARCH("&gt; 4",'Model output'!P208)),ISNUMBER(SEARCH("4 or more",'Model output'!P208))),"&gt;4",""))),""))</f>
        <v/>
      </c>
      <c r="V209" t="str">
        <f>IF(S209="negative","",IF(OR(ISNUMBER(SEARCH("Focal",'Model output'!P208)),'Classification result'!U209&lt;4,ISNUMBER(SEARCH("Focal",'Classification result'!U209)),ISNUMBER(SEARCH("&lt;4",'Classification result'!U209)),ISNUMBER(SEARCH("&lt; 4",'Classification result'!U209))),"minimal", IF(OR(ISNUMBER(SEARCH("Extensive",'Model output'!P208)),ISNUMBER(SEARCH("Extensive",'Classification result'!U209)),ISNUMBER(SEARCH("&gt;4",'Classification result'!U209)),ISNUMBER(SEARCH("&gt; 4",'Classification result'!U209)),ISNUMBER(SEARCH("4 or more",'Classification result'!U209))),"extensive","")))</f>
        <v/>
      </c>
      <c r="W209" t="str">
        <f>IF(OR('Model output'!R208="",ISNUMBER(SEARCH("Not identified", 'Model output'!R208)),ISNUMBER(SEARCH("Absent",'Model output'!R208)),ISNUMBER(SEARCH("No",'Model output'!R208)),ISNUMBER(SEARCH("Negative",'Model output'!R208)),ISNUMBER(SEARCH("None seen",'Model output'!R208)),ISNUMBER(SEARCH("Free",'Model output'!R208)),ISNUMBER(SEARCH("Cannot be assessed",'Model output'!R208))),"negative","positive")</f>
        <v>negative</v>
      </c>
      <c r="X209" s="15" t="str">
        <f>IF('Model output'!S208="","",'Model output'!S208)</f>
        <v>Not identified</v>
      </c>
      <c r="Y209" t="str">
        <f>IF(OR('Model output'!S208="",ISNUMBER(SEARCH("Absent",'Model output'!S208)),ISNUMBER(SEARCH("Not identified",'Model output'!S208)),AND(ISNUMBER(SEARCH("No",'Model output'!S208)),NOT(ISNUMBER(SEARCH("carcinoma",'Model output'!S208)))),ISNUMBER(SEARCH("no extension",'Model output'!S208)),ISNUMBER(SEARCH("negative",'Model output'!S208))),"negative",IF(Z209="positive","gETE", "positive"))</f>
        <v>negative</v>
      </c>
      <c r="Z209" t="str">
        <f>IF(OR('Model output'!S208="",ISNUMBER(SEARCH("Absent",'Model output'!S208)),ISNUMBER(SEARCH("Not identified",'Model output'!S208)),ISNUMBER(SEARCH("No",'Model output'!S208)),ISNUMBER(SEARCH("Minimal",'Model output'!S208)),ISNUMBER(SEARCH("negative",'Model output'!S208))),"negative",IF(OR(ISNUMBER(SEARCH("extensive",X209)),ISNUMBER(SEARCH("skeletal muscle",X209)),ISNUMBER(SEARCH("larynx",X209)),ISNUMBER(SEARCH("trachea",X209)),ISNUMBER(SEARCH("esophagus",X209)),ISNUMBER(SEARCH("recurrent laryngeal nerve",X209))),"positive","negative"))</f>
        <v>negative</v>
      </c>
      <c r="AA209" t="str">
        <f>IF('Model output'!T208="","",IF('Model output'!T208="Not mentioned", "No", "Yes"))</f>
        <v/>
      </c>
      <c r="AB209" t="str">
        <f>IF(AA209&lt;&gt;"Yes","",IF(OR('Model output'!U208="",ISNUMBER(SEARCH("Not identified",'Model output'!U208))),"",'Model output'!U208))</f>
        <v/>
      </c>
      <c r="AC209" s="9" t="str">
        <f>IF(OR('Model output'!V208="", AND(ISERROR(SEARCH("Positive",'Model output'!V208)), ISNUMBER(SEARCH("Negative",'Model output'!V208))), ISNUMBER(SEARCH("Uninvolved",'Model output'!V208)), ISNUMBER(SEARCH("Free",'Model output'!V208)), ISNUMBER(SEARCH("1 mm",'Model output'!V208)), ISNUMBER(SEARCH("1.0 mm",'Model output'!V208)), ISNUMBER(SEARCH("0.01 cm",'Model output'!V208)), ISNUMBER(SEARCH("0.1 CM",'Model output'!V208)), ISNUMBER(SEARCH("less than 0.2 mm",'Model output'!V208)), ISNUMBER(SEARCH("less than 0.5 mm",'Model output'!V208)), ISNUMBER(SEARCH("very close",'Model output'!V208)), ISNUMBER(SEARCH("not involved",'Model output'!V208)), ISNUMBER(SEARCH("no involvement",'Model output'!V208)), ISNUMBER(SEARCH("abut",'Model output'!V208)), AND(ISNUMBER(SEARCH("No",'Model output'!V208)),NOT(ISNUMBER(SEARCH("noted",'Model output'!V208))),NOT(ISNUMBER(SEARCH("carcinoma",'Model output'!V208))))), "negative", "positive")</f>
        <v>negative</v>
      </c>
      <c r="AE209" s="30" t="str" cm="1">
        <f t="array" aca="1" ref="AE209" ca="1">IF(OR(AC209="positive",Z209="positive",AND(OR(ISNUMBER(SEARCH("Follicular carcinoma",N209)),ISNUMBER(SEARCH("Follicular thyroid carcinoma",N209))),V209="extensive"),AND(AND(ISNUMBER(J209),J209&gt;0),AND(ISNUMBER(M209),M209&gt;3)),OR(H209="positive",AH209=1)),"high",IF(OR(ISNUMBER(SEARCH("lateral",G209,1)),ISNUMBER(SEARCH("positive",Y209,1)),ISNUMBER(SEARCH("tall",O209,1)),ISNUMBER(SEARCH("hobnail",O209,1)),ISNUMBER(SEARCH("cribriform",O209,1)),ISNUMBER(SEARCH("diffuse",O209,1)),ISNUMBER(SEARCH("columnar",O209,1)),ISNUMBER(SEARCH("solid",O209,1)),ISNUMBER(SEARCH("tall",N209,1)),ISNUMBER(SEARCH("hobnail",N209,1)),ISNUMBER(SEARCH("cribriform",N209,1)),ISNUMBER(SEARCH("diffuse",N209,1)),ISNUMBER(SEARCH("columnar",N209,1)),ISNUMBER(SEARCH("solid",N209,1)),AND(ISNUMBER(SEARCH("papillary",N209,1)),S209="positive"),AND(ISNUMBER(J209),J209&gt;=5,M209=""),AND(AND(ISNUMBER(J209),J209&gt;=5),AND(ISNUMBER(M209),M209&gt;=1)),AND(ISNUMBER(SERACH("papillary",N209)),OR(Y209="positive",Z209="positive"), ISNUMBER(SEARCH("BRAF",AB209)))),"intermediate","low"))</f>
        <v>low</v>
      </c>
      <c r="AF209" s="31" t="str">
        <f t="shared" si="51"/>
        <v>2</v>
      </c>
      <c r="AG209" s="31" t="str">
        <f t="shared" si="52"/>
        <v>0</v>
      </c>
      <c r="AH209" s="31" t="str">
        <f t="shared" si="53"/>
        <v>0</v>
      </c>
      <c r="AI209" s="36" t="str">
        <f t="shared" si="54"/>
        <v>I</v>
      </c>
      <c r="AJ209" s="30" t="s">
        <v>815</v>
      </c>
      <c r="AK209" s="37" t="s">
        <v>929</v>
      </c>
      <c r="AL209" s="37" t="s">
        <v>927</v>
      </c>
      <c r="AM209" s="37" t="s">
        <v>930</v>
      </c>
      <c r="AN209" s="31" t="s">
        <v>79</v>
      </c>
      <c r="AO209" s="30">
        <f t="shared" ca="1" si="55"/>
        <v>1</v>
      </c>
      <c r="AP209" s="37">
        <f t="shared" si="56"/>
        <v>1</v>
      </c>
      <c r="AQ209" s="37">
        <f t="shared" si="57"/>
        <v>1</v>
      </c>
      <c r="AR209" s="37">
        <f t="shared" si="58"/>
        <v>1</v>
      </c>
      <c r="AS209" s="36">
        <f t="shared" si="59"/>
        <v>1</v>
      </c>
    </row>
    <row r="210" spans="1:45">
      <c r="A210" t="str">
        <f>'Model output'!A209</f>
        <v>TCGA-EM-A3ST</v>
      </c>
      <c r="B210" s="43">
        <v>62</v>
      </c>
      <c r="C210" s="1" t="str">
        <f>IF(OR(ISNUMBER(SEARCH("0",'Model output'!D209)), ISNUMBER(SEARCH("1",'Model output'!D209)), ISNUMBER(SEARCH("1a",'Model output'!D209)), ISNUMBER(SEARCH("1b",'Model output'!D209)), ISNUMBER(SEARCH("2",'Model output'!D209)), ISNUMBER(SEARCH("3",'Model output'!D209)), ISNUMBER(SEARCH("4a",'Model output'!D209)), ISNUMBER(SEARCH("4b",'Model output'!D209))), IF(ISNUMBER(SEARCH("pT",'Model output'!D209)),IF(OR(ISNUMBER(SEARCH("a",'Model output'!D209)),ISNUMBER(SEARCH("b",'Model output'!D209))),MID(SUBSTITUTE('Model output'!D209," ",""),SEARCH("pT",'Model output'!D209)+2,2),MID(SUBSTITUTE('Model output'!D209," ",""),SEARCH("pT",'Model output'!D209)+2,1)),IF(ISNUMBER(SEARCH("T",'Model output'!D209)),IF(OR(ISNUMBER(SEARCH("a",'Model output'!D209)),ISNUMBER(SEARCH("b",'Model output'!D209))),MID(SUBSTITUTE('Model output'!D209," ",""),SEARCH("T",'Model output'!D209)+1,2),MID(SUBSTITUTE('Model output'!D209," ",""),SEARCH("T",'Model output'!D209)+1,1)),SUBSTITUTE('Model output'!D209," ",""))),"")</f>
        <v>3</v>
      </c>
      <c r="D210" s="1" t="str">
        <f>IF(ISNUMBER(SEARCH("lymph node",'Model output'!E209)),"1", IF(AND('Model output'!E209&lt;&gt;"",ISNUMBER('Model output'!E209),'Model output'!E209&gt;0),"1",IF(OR(ISNUMBER(SEARCH("0",'Model output'!E209)), ISNUMBER(SEARCH("1",'Model output'!E209)), ISNUMBER(SEARCH("1a",'Model output'!E209)), ISNUMBER(SEARCH("1b",'Model output'!E209)), ISNUMBER(SEARCH("X",'Model output'!E209))), IF(ISNUMBER(SEARCH("pN",'Model output'!E209)),IF(OR(ISNUMBER(SEARCH("a",'Model output'!E209)),ISNUMBER(SEARCH("b",'Model output'!E209))),MID(SUBSTITUTE('Model output'!E209," ",""),SEARCH("pN",'Model output'!E209)+2,2),MID(SUBSTITUTE('Model output'!E209," ",""),SEARCH("pN",'Model output'!E209)+2,1)),IF(ISNUMBER(SEARCH("N",'Model output'!E209)),IF(OR(ISNUMBER(SEARCH("a",'Model output'!E209)),ISNUMBER(SEARCH("b",'Model output'!E209))),MID(SUBSTITUTE('Model output'!E209," ",""),SEARCH("N",'Model output'!E209)+1,2),MID(SUBSTITUTE('Model output'!E209," ",""),SEARCH("N",'Model output'!E209)+1,1)),SUBSTITUTE('Model output'!E209," ",""))),"")))</f>
        <v>0</v>
      </c>
      <c r="E210" s="1" t="str">
        <f>IF(OR(ISNUMBER(SEARCH("Not applicable",'Model output'!F209)), ISNUMBER(SEARCH("N/A",'Model output'!F209))),"0",IF(OR(ISNUMBER(SEARCH("0",'Model output'!F209)), ISNUMBER(SEARCH("1",'Model output'!F209)), ISNUMBER(SEARCH("X",'Model output'!F209))), IF(ISNUMBER(SEARCH("pM",'Model output'!F209)),MID(SUBSTITUTE('Model output'!F209," ",""),SEARCH("pM",'Model output'!F209)+2,1),IF(ISNUMBER(SEARCH("M",'Model output'!F209)),MID(SUBSTITUTE('Model output'!F209," ",""),SEARCH("M",'Model output'!F209)+1,1),SUBSTITUTE('Model output'!F209," ",""))),""))</f>
        <v/>
      </c>
      <c r="F210" t="str">
        <f t="shared" si="48"/>
        <v>negative</v>
      </c>
      <c r="G210" t="str">
        <f>IF(OR('Model output'!G209="",AND(ISNUMBER('Model output'!J209),'Model output'!J209&lt;1)),"",IF(OR(ISNUMBER(SEARCH("lateral",'Model output'!G209)),ISNUMBER(SEARCH("cervical",'Model output'!G209)),ISNUMBER(SEARCH("jugular",'Model output'!G209)),ISNUMBER(SEARCH("left neck",'Model output'!G209)),ISNUMBER(SEARCH("left anterior neck",'Model output'!G209)),ISNUMBER(SEARCH("left posterior neck",'Model output'!G209)),ISNUMBER(SEARCH("right neck",'Model output'!G209)),ISNUMBER(SEARCH("right anterior neck",'Model output'!G209)),ISNUMBER(SEARCH("right posterior neck",'Model output'!G209)),AND(ISNUMBER(SEARCH("level",'Model output'!G209)),OR(,ISNUMBER(SEARCH("II",'Model output'!G209)),ISNUMBER(SEARCH("two",'Model output'!G209)),ISNUMBER(SEARCH("2",'Model output'!G209)),ISNUMBER(SEARCH("III",'Model output'!G209)),ISNUMBER(SEARCH("three",'Model output'!G209)),ISNUMBER(SEARCH("3",'Model output'!G209)),ISNUMBER(SEARCH("IV",'Model output'!G209)),ISNUMBER(SEARCH("four",'Model output'!G209)),ISNUMBER(SEARCH("4",'Model output'!G209)),AND(ISNUMBER(SEARCH("V ",'Model output'!G209)),NOT(ISNUMBER(SEARCH("VI",'Model output'!G209)))),ISNUMBER(SEARCH("five",'Model output'!G209)),ISNUMBER(SEARCH("5",'Model output'!G209))))), "lateral", "central"))</f>
        <v/>
      </c>
      <c r="H210" t="str">
        <f>IF('Model output'!H209="","negative", IF('Model output'!H209=" ", "negative", IF(ISNUMBER(SEARCH("lymph node",'Model output'!H209)),"negative","positive")))</f>
        <v>negative</v>
      </c>
      <c r="I210">
        <f>IF('Model output'!I209="","",IF(ISNUMBER('Model output'!I209),'Model output'!I209,1))</f>
        <v>1</v>
      </c>
      <c r="J210">
        <f>IF('Model output'!J209="","",IF(AND(ISNUMBER('Model output'!J209),'Model output'!J209&lt;=I210),'Model output'!J209,IF(ISNUMBER(SEARCH("0/",'Model output'!J209)),0,1)))</f>
        <v>0</v>
      </c>
      <c r="K210" t="str" cm="1">
        <f t="array" ref="K210">IF(COUNT(FIND({0,1,2,3,4,5,6,7,8,9},'Model output'!K209))&gt;0,'Model output'!K209,"")</f>
        <v/>
      </c>
      <c r="L210" s="8" t="str">
        <f t="shared" si="50"/>
        <v/>
      </c>
      <c r="M210" t="str" cm="1">
        <f t="array" ref="M210">IF(L210="","",IF(ISNUMBER(SEARCH("cm",L210)),MAX(VALUE(SUBSTITUTE(_xlfn.FILTERXML("&lt;t&gt;&lt;s&gt;"&amp;SUBSTITUTE(L210,",","&lt;/s&gt;&lt;s&gt;")&amp;"&lt;/s&gt;&lt;/t&gt;","//s"),"cm",""))),MAX(VALUE(SUBSTITUTE(_xlfn.FILTERXML("&lt;t&gt;&lt;s&gt;"&amp;SUBSTITUTE(L210,",","&lt;/s&gt;&lt;s&gt;")&amp;"&lt;/s&gt;&lt;/t&gt;","//s"),"mm","")))/10))</f>
        <v/>
      </c>
      <c r="N210" t="str">
        <f>IF('Model output'!L209="","",'Model output'!L209)</f>
        <v>Papillary carcinoma</v>
      </c>
      <c r="O210" t="str">
        <f>IF('Model output'!M209="","",'Model output'!M209)</f>
        <v>Follicular variant</v>
      </c>
      <c r="P210" t="str">
        <f>IF('Model output'!N209="","",'Model output'!N209)</f>
        <v>5.4cm</v>
      </c>
      <c r="Q210" t="str">
        <f t="shared" si="49"/>
        <v>5.4cm</v>
      </c>
      <c r="R210" cm="1">
        <f t="array" ref="R210">IF(Q210="","",IF(ISNUMBER(SEARCH("cm",Q210)),MAX(VALUE(SUBSTITUTE(_xlfn.FILTERXML("&lt;t&gt;&lt;s&gt;"&amp;SUBSTITUTE(Q210,",","&lt;/s&gt;&lt;s&gt;")&amp;"&lt;/s&gt;&lt;/t&gt;","//s"),"cm",""))),IF(ISNUMBER(SEARCH("mm",Q210)), MAX(VALUE(SUBSTITUTE(_xlfn.FILTERXML("&lt;t&gt;&lt;s&gt;"&amp;SUBSTITUTE(Q210,",","&lt;/s&gt;&lt;s&gt;")&amp;"&lt;/s&gt;&lt;/t&gt;","//s"),"mm","")))/10, MAX(VALUE(_xlfn.FILTERXML("&lt;t&gt;&lt;s&gt;"&amp;SUBSTITUTE(Q210,",","&lt;/s&gt;&lt;s&gt;")&amp;"&lt;/s&gt;&lt;/t&gt;","//s"))))))</f>
        <v>5.4</v>
      </c>
      <c r="S210" t="str">
        <f>IF(OR('Model output'!P209="",ISNUMBER(SEARCH("Not identified", 'Model output'!P209)),ISNUMBER(SEARCH("Absent",'Model output'!P209)),AND(ISNUMBER(SEARCH("No",'Model output'!P209)),NOT(ISNUMBER(SEARCH("diagnostic",'Model output'!P209)))),ISNUMBER(SEARCH("Negative",'Model output'!P209))),"negative","positive")</f>
        <v>positive</v>
      </c>
      <c r="T210" t="str">
        <f>IF('Model output'!O209="","",'Model output'!O209)</f>
        <v>Multiple</v>
      </c>
      <c r="U210" t="str">
        <f>IF('Model output'!Q209&lt;&gt;"",'Model output'!Q209,IF('Classification result'!S210="positive",IF(ISNUMBER(SEARCH("single",'Model output'!P209)),1,IF(OR(ISNUMBER(SEARCH("&lt;4",'Model output'!P209)),ISNUMBER(SEARCH("&lt; 4",'Model output'!P209)),ISNUMBER(SEARCH("less than 4",'Model output'!P209))),"&lt;4",IF(OR(ISNUMBER(SEARCH("&gt;4",'Model output'!P209)),ISNUMBER(SEARCH("&gt; 4",'Model output'!P209)),ISNUMBER(SEARCH("4 or more",'Model output'!P209))),"&gt;4",""))),""))</f>
        <v>focal extent (less than 4 vessels)</v>
      </c>
      <c r="V210" t="str">
        <f>IF(S210="negative","",IF(OR(ISNUMBER(SEARCH("Focal",'Model output'!P209)),'Classification result'!U210&lt;4,ISNUMBER(SEARCH("Focal",'Classification result'!U210)),ISNUMBER(SEARCH("&lt;4",'Classification result'!U210)),ISNUMBER(SEARCH("&lt; 4",'Classification result'!U210))),"minimal", IF(OR(ISNUMBER(SEARCH("Extensive",'Model output'!P209)),ISNUMBER(SEARCH("Extensive",'Classification result'!U210)),ISNUMBER(SEARCH("&gt;4",'Classification result'!U210)),ISNUMBER(SEARCH("&gt; 4",'Classification result'!U210)),ISNUMBER(SEARCH("4 or more",'Classification result'!U210))),"extensive","")))</f>
        <v>minimal</v>
      </c>
      <c r="W210" t="str">
        <f>IF(OR('Model output'!R209="",ISNUMBER(SEARCH("Not identified", 'Model output'!R209)),ISNUMBER(SEARCH("Absent",'Model output'!R209)),ISNUMBER(SEARCH("No",'Model output'!R209)),ISNUMBER(SEARCH("Negative",'Model output'!R209)),ISNUMBER(SEARCH("None seen",'Model output'!R209)),ISNUMBER(SEARCH("Free",'Model output'!R209)),ISNUMBER(SEARCH("Cannot be assessed",'Model output'!R209))),"negative","positive")</f>
        <v>positive</v>
      </c>
      <c r="X210" s="15" t="str">
        <f>IF('Model output'!S209="","",'Model output'!S209)</f>
        <v/>
      </c>
      <c r="Y210" t="str">
        <f>IF(OR('Model output'!S209="",ISNUMBER(SEARCH("Absent",'Model output'!S209)),ISNUMBER(SEARCH("Not identified",'Model output'!S209)),AND(ISNUMBER(SEARCH("No",'Model output'!S209)),NOT(ISNUMBER(SEARCH("carcinoma",'Model output'!S209)))),ISNUMBER(SEARCH("no extension",'Model output'!S209)),ISNUMBER(SEARCH("negative",'Model output'!S209))),"negative",IF(Z210="positive","gETE", "positive"))</f>
        <v>negative</v>
      </c>
      <c r="Z210" t="str">
        <f>IF(OR('Model output'!S209="",ISNUMBER(SEARCH("Absent",'Model output'!S209)),ISNUMBER(SEARCH("Not identified",'Model output'!S209)),ISNUMBER(SEARCH("No",'Model output'!S209)),ISNUMBER(SEARCH("Minimal",'Model output'!S209)),ISNUMBER(SEARCH("negative",'Model output'!S209))),"negative",IF(OR(ISNUMBER(SEARCH("extensive",X210)),ISNUMBER(SEARCH("skeletal muscle",X210)),ISNUMBER(SEARCH("larynx",X210)),ISNUMBER(SEARCH("trachea",X210)),ISNUMBER(SEARCH("esophagus",X210)),ISNUMBER(SEARCH("recurrent laryngeal nerve",X210))),"positive","negative"))</f>
        <v>negative</v>
      </c>
      <c r="AA210" t="str">
        <f>IF('Model output'!T209="","",IF('Model output'!T209="Not mentioned", "No", "Yes"))</f>
        <v/>
      </c>
      <c r="AB210" t="str">
        <f>IF(AA210&lt;&gt;"Yes","",IF(OR('Model output'!U209="",ISNUMBER(SEARCH("Not identified",'Model output'!U209))),"",'Model output'!U209))</f>
        <v/>
      </c>
      <c r="AC210" s="9" t="str">
        <f>IF(OR('Model output'!V209="", AND(ISERROR(SEARCH("Positive",'Model output'!V209)), ISNUMBER(SEARCH("Negative",'Model output'!V209))), ISNUMBER(SEARCH("Uninvolved",'Model output'!V209)), ISNUMBER(SEARCH("Free",'Model output'!V209)), ISNUMBER(SEARCH("1 mm",'Model output'!V209)), ISNUMBER(SEARCH("1.0 mm",'Model output'!V209)), ISNUMBER(SEARCH("0.01 cm",'Model output'!V209)), ISNUMBER(SEARCH("0.1 CM",'Model output'!V209)), ISNUMBER(SEARCH("less than 0.2 mm",'Model output'!V209)), ISNUMBER(SEARCH("less than 0.5 mm",'Model output'!V209)), ISNUMBER(SEARCH("very close",'Model output'!V209)), ISNUMBER(SEARCH("not involved",'Model output'!V209)), ISNUMBER(SEARCH("no involvement",'Model output'!V209)), ISNUMBER(SEARCH("abut",'Model output'!V209)), AND(ISNUMBER(SEARCH("No",'Model output'!V209)),NOT(ISNUMBER(SEARCH("noted",'Model output'!V209))),NOT(ISNUMBER(SEARCH("carcinoma",'Model output'!V209))))), "negative", "positive")</f>
        <v>negative</v>
      </c>
      <c r="AE210" s="30" t="str" cm="1">
        <f t="array" aca="1" ref="AE210" ca="1">IF(OR(AC210="positive",Z210="positive",AND(OR(ISNUMBER(SEARCH("Follicular carcinoma",N210)),ISNUMBER(SEARCH("Follicular thyroid carcinoma",N210))),V210="extensive"),AND(AND(ISNUMBER(J210),J210&gt;0),AND(ISNUMBER(M210),M210&gt;3)),OR(H210="positive",AH210=1)),"high",IF(OR(ISNUMBER(SEARCH("lateral",G210,1)),ISNUMBER(SEARCH("positive",Y210,1)),ISNUMBER(SEARCH("tall",O210,1)),ISNUMBER(SEARCH("hobnail",O210,1)),ISNUMBER(SEARCH("cribriform",O210,1)),ISNUMBER(SEARCH("diffuse",O210,1)),ISNUMBER(SEARCH("columnar",O210,1)),ISNUMBER(SEARCH("solid",O210,1)),ISNUMBER(SEARCH("tall",N210,1)),ISNUMBER(SEARCH("hobnail",N210,1)),ISNUMBER(SEARCH("cribriform",N210,1)),ISNUMBER(SEARCH("diffuse",N210,1)),ISNUMBER(SEARCH("columnar",N210,1)),ISNUMBER(SEARCH("solid",N210,1)),AND(ISNUMBER(SEARCH("papillary",N210,1)),S210="positive"),AND(ISNUMBER(J210),J210&gt;=5,M210=""),AND(AND(ISNUMBER(J210),J210&gt;=5),AND(ISNUMBER(M210),M210&gt;=1)),AND(ISNUMBER(SERACH("papillary",N210)),OR(Y210="positive",Z210="positive"), ISNUMBER(SEARCH("BRAF",AB210)))),"intermediate","low"))</f>
        <v>intermediate</v>
      </c>
      <c r="AF210" s="31" t="str">
        <f t="shared" si="51"/>
        <v>3a</v>
      </c>
      <c r="AG210" s="31" t="str">
        <f t="shared" si="52"/>
        <v>0</v>
      </c>
      <c r="AH210" s="31" t="str">
        <f t="shared" si="53"/>
        <v>0</v>
      </c>
      <c r="AI210" s="36" t="str">
        <f t="shared" si="54"/>
        <v>II</v>
      </c>
      <c r="AJ210" s="30" t="s">
        <v>816</v>
      </c>
      <c r="AK210" s="37" t="s">
        <v>932</v>
      </c>
      <c r="AL210" s="37" t="s">
        <v>927</v>
      </c>
      <c r="AM210" s="37" t="s">
        <v>930</v>
      </c>
      <c r="AN210" s="31" t="s">
        <v>928</v>
      </c>
      <c r="AO210" s="30">
        <f t="shared" ca="1" si="55"/>
        <v>1</v>
      </c>
      <c r="AP210" s="37">
        <f t="shared" si="56"/>
        <v>1</v>
      </c>
      <c r="AQ210" s="37">
        <f t="shared" si="57"/>
        <v>1</v>
      </c>
      <c r="AR210" s="37">
        <f t="shared" si="58"/>
        <v>1</v>
      </c>
      <c r="AS210" s="36">
        <f t="shared" si="59"/>
        <v>1</v>
      </c>
    </row>
    <row r="211" spans="1:45">
      <c r="A211" t="str">
        <f>'Model output'!A210</f>
        <v>TCGA-EM-A3SU</v>
      </c>
      <c r="B211" s="43">
        <v>43</v>
      </c>
      <c r="C211" s="1" t="str">
        <f>IF(OR(ISNUMBER(SEARCH("0",'Model output'!D210)), ISNUMBER(SEARCH("1",'Model output'!D210)), ISNUMBER(SEARCH("1a",'Model output'!D210)), ISNUMBER(SEARCH("1b",'Model output'!D210)), ISNUMBER(SEARCH("2",'Model output'!D210)), ISNUMBER(SEARCH("3",'Model output'!D210)), ISNUMBER(SEARCH("4a",'Model output'!D210)), ISNUMBER(SEARCH("4b",'Model output'!D210))), IF(ISNUMBER(SEARCH("pT",'Model output'!D210)),IF(OR(ISNUMBER(SEARCH("a",'Model output'!D210)),ISNUMBER(SEARCH("b",'Model output'!D210))),MID(SUBSTITUTE('Model output'!D210," ",""),SEARCH("pT",'Model output'!D210)+2,2),MID(SUBSTITUTE('Model output'!D210," ",""),SEARCH("pT",'Model output'!D210)+2,1)),IF(ISNUMBER(SEARCH("T",'Model output'!D210)),IF(OR(ISNUMBER(SEARCH("a",'Model output'!D210)),ISNUMBER(SEARCH("b",'Model output'!D210))),MID(SUBSTITUTE('Model output'!D210," ",""),SEARCH("T",'Model output'!D210)+1,2),MID(SUBSTITUTE('Model output'!D210," ",""),SEARCH("T",'Model output'!D210)+1,1)),SUBSTITUTE('Model output'!D210," ",""))),"")</f>
        <v>2</v>
      </c>
      <c r="D211" s="1" t="str">
        <f>IF(ISNUMBER(SEARCH("lymph node",'Model output'!E210)),"1", IF(AND('Model output'!E210&lt;&gt;"",ISNUMBER('Model output'!E210),'Model output'!E210&gt;0),"1",IF(OR(ISNUMBER(SEARCH("0",'Model output'!E210)), ISNUMBER(SEARCH("1",'Model output'!E210)), ISNUMBER(SEARCH("1a",'Model output'!E210)), ISNUMBER(SEARCH("1b",'Model output'!E210)), ISNUMBER(SEARCH("X",'Model output'!E210))), IF(ISNUMBER(SEARCH("pN",'Model output'!E210)),IF(OR(ISNUMBER(SEARCH("a",'Model output'!E210)),ISNUMBER(SEARCH("b",'Model output'!E210))),MID(SUBSTITUTE('Model output'!E210," ",""),SEARCH("pN",'Model output'!E210)+2,2),MID(SUBSTITUTE('Model output'!E210," ",""),SEARCH("pN",'Model output'!E210)+2,1)),IF(ISNUMBER(SEARCH("N",'Model output'!E210)),IF(OR(ISNUMBER(SEARCH("a",'Model output'!E210)),ISNUMBER(SEARCH("b",'Model output'!E210))),MID(SUBSTITUTE('Model output'!E210," ",""),SEARCH("N",'Model output'!E210)+1,2),MID(SUBSTITUTE('Model output'!E210," ",""),SEARCH("N",'Model output'!E210)+1,1)),SUBSTITUTE('Model output'!E210," ",""))),"")))</f>
        <v>1b</v>
      </c>
      <c r="E211" s="1" t="str">
        <f>IF(OR(ISNUMBER(SEARCH("Not applicable",'Model output'!F210)), ISNUMBER(SEARCH("N/A",'Model output'!F210))),"0",IF(OR(ISNUMBER(SEARCH("0",'Model output'!F210)), ISNUMBER(SEARCH("1",'Model output'!F210)), ISNUMBER(SEARCH("X",'Model output'!F210))), IF(ISNUMBER(SEARCH("pM",'Model output'!F210)),MID(SUBSTITUTE('Model output'!F210," ",""),SEARCH("pM",'Model output'!F210)+2,1),IF(ISNUMBER(SEARCH("M",'Model output'!F210)),MID(SUBSTITUTE('Model output'!F210," ",""),SEARCH("M",'Model output'!F210)+1,1),SUBSTITUTE('Model output'!F210," ",""))),""))</f>
        <v/>
      </c>
      <c r="F211" t="str">
        <f t="shared" si="48"/>
        <v>positive</v>
      </c>
      <c r="G211" t="str">
        <f>IF(OR('Model output'!G210="",AND(ISNUMBER('Model output'!J210),'Model output'!J210&lt;1)),"",IF(OR(ISNUMBER(SEARCH("lateral",'Model output'!G210)),ISNUMBER(SEARCH("cervical",'Model output'!G210)),ISNUMBER(SEARCH("jugular",'Model output'!G210)),ISNUMBER(SEARCH("left neck",'Model output'!G210)),ISNUMBER(SEARCH("left anterior neck",'Model output'!G210)),ISNUMBER(SEARCH("left posterior neck",'Model output'!G210)),ISNUMBER(SEARCH("right neck",'Model output'!G210)),ISNUMBER(SEARCH("right anterior neck",'Model output'!G210)),ISNUMBER(SEARCH("right posterior neck",'Model output'!G210)),AND(ISNUMBER(SEARCH("level",'Model output'!G210)),OR(,ISNUMBER(SEARCH("II",'Model output'!G210)),ISNUMBER(SEARCH("two",'Model output'!G210)),ISNUMBER(SEARCH("2",'Model output'!G210)),ISNUMBER(SEARCH("III",'Model output'!G210)),ISNUMBER(SEARCH("three",'Model output'!G210)),ISNUMBER(SEARCH("3",'Model output'!G210)),ISNUMBER(SEARCH("IV",'Model output'!G210)),ISNUMBER(SEARCH("four",'Model output'!G210)),ISNUMBER(SEARCH("4",'Model output'!G210)),AND(ISNUMBER(SEARCH("V ",'Model output'!G210)),NOT(ISNUMBER(SEARCH("VI",'Model output'!G210)))),ISNUMBER(SEARCH("five",'Model output'!G210)),ISNUMBER(SEARCH("5",'Model output'!G210))))), "lateral", "central"))</f>
        <v>lateral</v>
      </c>
      <c r="H211" t="str">
        <f>IF('Model output'!H210="","negative", IF('Model output'!H210=" ", "negative", IF(ISNUMBER(SEARCH("lymph node",'Model output'!H210)),"negative","positive")))</f>
        <v>negative</v>
      </c>
      <c r="I211">
        <f>IF('Model output'!I210="","",IF(ISNUMBER('Model output'!I210),'Model output'!I210,1))</f>
        <v>33</v>
      </c>
      <c r="J211">
        <f>IF('Model output'!J210="","",IF(AND(ISNUMBER('Model output'!J210),'Model output'!J210&lt;=I211),'Model output'!J210,IF(ISNUMBER(SEARCH("0/",'Model output'!J210)),0,1)))</f>
        <v>3</v>
      </c>
      <c r="K211" t="str" cm="1">
        <f t="array" ref="K211">IF(COUNT(FIND({0,1,2,3,4,5,6,7,8,9},'Model output'!K210))&gt;0,'Model output'!K210,"")</f>
        <v/>
      </c>
      <c r="L211" s="8" t="str">
        <f t="shared" si="50"/>
        <v/>
      </c>
      <c r="M211" t="str" cm="1">
        <f t="array" ref="M211">IF(L211="","",IF(ISNUMBER(SEARCH("cm",L211)),MAX(VALUE(SUBSTITUTE(_xlfn.FILTERXML("&lt;t&gt;&lt;s&gt;"&amp;SUBSTITUTE(L211,",","&lt;/s&gt;&lt;s&gt;")&amp;"&lt;/s&gt;&lt;/t&gt;","//s"),"cm",""))),MAX(VALUE(SUBSTITUTE(_xlfn.FILTERXML("&lt;t&gt;&lt;s&gt;"&amp;SUBSTITUTE(L211,",","&lt;/s&gt;&lt;s&gt;")&amp;"&lt;/s&gt;&lt;/t&gt;","//s"),"mm","")))/10))</f>
        <v/>
      </c>
      <c r="N211" t="str">
        <f>IF('Model output'!L210="","",'Model output'!L210)</f>
        <v>Papillary carcinoma</v>
      </c>
      <c r="O211" t="str">
        <f>IF('Model output'!M210="","",'Model output'!M210)</f>
        <v>classical (usual), follicular variant</v>
      </c>
      <c r="P211" t="str">
        <f>IF('Model output'!N210="","",'Model output'!N210)</f>
        <v>2.1 cm</v>
      </c>
      <c r="Q211" t="str">
        <f t="shared" si="49"/>
        <v>2.1cm</v>
      </c>
      <c r="R211" cm="1">
        <f t="array" ref="R211">IF(Q211="","",IF(ISNUMBER(SEARCH("cm",Q211)),MAX(VALUE(SUBSTITUTE(_xlfn.FILTERXML("&lt;t&gt;&lt;s&gt;"&amp;SUBSTITUTE(Q211,",","&lt;/s&gt;&lt;s&gt;")&amp;"&lt;/s&gt;&lt;/t&gt;","//s"),"cm",""))),IF(ISNUMBER(SEARCH("mm",Q211)), MAX(VALUE(SUBSTITUTE(_xlfn.FILTERXML("&lt;t&gt;&lt;s&gt;"&amp;SUBSTITUTE(Q211,",","&lt;/s&gt;&lt;s&gt;")&amp;"&lt;/s&gt;&lt;/t&gt;","//s"),"mm","")))/10, MAX(VALUE(_xlfn.FILTERXML("&lt;t&gt;&lt;s&gt;"&amp;SUBSTITUTE(Q211,",","&lt;/s&gt;&lt;s&gt;")&amp;"&lt;/s&gt;&lt;/t&gt;","//s"))))))</f>
        <v>2.1</v>
      </c>
      <c r="S211" t="str">
        <f>IF(OR('Model output'!P210="",ISNUMBER(SEARCH("Not identified", 'Model output'!P210)),ISNUMBER(SEARCH("Absent",'Model output'!P210)),AND(ISNUMBER(SEARCH("No",'Model output'!P210)),NOT(ISNUMBER(SEARCH("diagnostic",'Model output'!P210)))),ISNUMBER(SEARCH("Negative",'Model output'!P210))),"negative","positive")</f>
        <v>negative</v>
      </c>
      <c r="T211">
        <f>IF('Model output'!O210="","",'Model output'!O210)</f>
        <v>2</v>
      </c>
      <c r="U211" t="str">
        <f>IF('Model output'!Q210&lt;&gt;"",'Model output'!Q210,IF('Classification result'!S211="positive",IF(ISNUMBER(SEARCH("single",'Model output'!P210)),1,IF(OR(ISNUMBER(SEARCH("&lt;4",'Model output'!P210)),ISNUMBER(SEARCH("&lt; 4",'Model output'!P210)),ISNUMBER(SEARCH("less than 4",'Model output'!P210))),"&lt;4",IF(OR(ISNUMBER(SEARCH("&gt;4",'Model output'!P210)),ISNUMBER(SEARCH("&gt; 4",'Model output'!P210)),ISNUMBER(SEARCH("4 or more",'Model output'!P210))),"&gt;4",""))),""))</f>
        <v/>
      </c>
      <c r="V211" t="str">
        <f>IF(S211="negative","",IF(OR(ISNUMBER(SEARCH("Focal",'Model output'!P210)),'Classification result'!U211&lt;4,ISNUMBER(SEARCH("Focal",'Classification result'!U211)),ISNUMBER(SEARCH("&lt;4",'Classification result'!U211)),ISNUMBER(SEARCH("&lt; 4",'Classification result'!U211))),"minimal", IF(OR(ISNUMBER(SEARCH("Extensive",'Model output'!P210)),ISNUMBER(SEARCH("Extensive",'Classification result'!U211)),ISNUMBER(SEARCH("&gt;4",'Classification result'!U211)),ISNUMBER(SEARCH("&gt; 4",'Classification result'!U211)),ISNUMBER(SEARCH("4 or more",'Classification result'!U211))),"extensive","")))</f>
        <v/>
      </c>
      <c r="W211" t="str">
        <f>IF(OR('Model output'!R210="",ISNUMBER(SEARCH("Not identified", 'Model output'!R210)),ISNUMBER(SEARCH("Absent",'Model output'!R210)),ISNUMBER(SEARCH("No",'Model output'!R210)),ISNUMBER(SEARCH("Negative",'Model output'!R210)),ISNUMBER(SEARCH("None seen",'Model output'!R210)),ISNUMBER(SEARCH("Free",'Model output'!R210)),ISNUMBER(SEARCH("Cannot be assessed",'Model output'!R210))),"negative","positive")</f>
        <v>positive</v>
      </c>
      <c r="X211" s="15" t="str">
        <f>IF('Model output'!S210="","",'Model output'!S210)</f>
        <v/>
      </c>
      <c r="Y211" t="str">
        <f>IF(OR('Model output'!S210="",ISNUMBER(SEARCH("Absent",'Model output'!S210)),ISNUMBER(SEARCH("Not identified",'Model output'!S210)),AND(ISNUMBER(SEARCH("No",'Model output'!S210)),NOT(ISNUMBER(SEARCH("carcinoma",'Model output'!S210)))),ISNUMBER(SEARCH("no extension",'Model output'!S210)),ISNUMBER(SEARCH("negative",'Model output'!S210))),"negative",IF(Z211="positive","gETE", "positive"))</f>
        <v>negative</v>
      </c>
      <c r="Z211" t="str">
        <f>IF(OR('Model output'!S210="",ISNUMBER(SEARCH("Absent",'Model output'!S210)),ISNUMBER(SEARCH("Not identified",'Model output'!S210)),ISNUMBER(SEARCH("No",'Model output'!S210)),ISNUMBER(SEARCH("Minimal",'Model output'!S210)),ISNUMBER(SEARCH("negative",'Model output'!S210))),"negative",IF(OR(ISNUMBER(SEARCH("extensive",X211)),ISNUMBER(SEARCH("skeletal muscle",X211)),ISNUMBER(SEARCH("larynx",X211)),ISNUMBER(SEARCH("trachea",X211)),ISNUMBER(SEARCH("esophagus",X211)),ISNUMBER(SEARCH("recurrent laryngeal nerve",X211))),"positive","negative"))</f>
        <v>negative</v>
      </c>
      <c r="AA211" t="str">
        <f>IF('Model output'!T210="","",IF('Model output'!T210="Not mentioned", "No", "Yes"))</f>
        <v/>
      </c>
      <c r="AB211" t="str">
        <f>IF(AA211&lt;&gt;"Yes","",IF(OR('Model output'!U210="",ISNUMBER(SEARCH("Not identified",'Model output'!U210))),"",'Model output'!U210))</f>
        <v/>
      </c>
      <c r="AC211" s="9" t="str">
        <f>IF(OR('Model output'!V210="", AND(ISERROR(SEARCH("Positive",'Model output'!V210)), ISNUMBER(SEARCH("Negative",'Model output'!V210))), ISNUMBER(SEARCH("Uninvolved",'Model output'!V210)), ISNUMBER(SEARCH("Free",'Model output'!V210)), ISNUMBER(SEARCH("1 mm",'Model output'!V210)), ISNUMBER(SEARCH("1.0 mm",'Model output'!V210)), ISNUMBER(SEARCH("0.01 cm",'Model output'!V210)), ISNUMBER(SEARCH("0.1 CM",'Model output'!V210)), ISNUMBER(SEARCH("less than 0.2 mm",'Model output'!V210)), ISNUMBER(SEARCH("less than 0.5 mm",'Model output'!V210)), ISNUMBER(SEARCH("very close",'Model output'!V210)), ISNUMBER(SEARCH("not involved",'Model output'!V210)), ISNUMBER(SEARCH("no involvement",'Model output'!V210)), ISNUMBER(SEARCH("abut",'Model output'!V210)), AND(ISNUMBER(SEARCH("No",'Model output'!V210)),NOT(ISNUMBER(SEARCH("noted",'Model output'!V210))),NOT(ISNUMBER(SEARCH("carcinoma",'Model output'!V210))))), "negative", "positive")</f>
        <v>negative</v>
      </c>
      <c r="AE211" s="30" t="str" cm="1">
        <f t="array" aca="1" ref="AE211" ca="1">IF(OR(AC211="positive",Z211="positive",AND(OR(ISNUMBER(SEARCH("Follicular carcinoma",N211)),ISNUMBER(SEARCH("Follicular thyroid carcinoma",N211))),V211="extensive"),AND(AND(ISNUMBER(J211),J211&gt;0),AND(ISNUMBER(M211),M211&gt;3)),OR(H211="positive",AH211=1)),"high",IF(OR(ISNUMBER(SEARCH("lateral",G211,1)),ISNUMBER(SEARCH("positive",Y211,1)),ISNUMBER(SEARCH("tall",O211,1)),ISNUMBER(SEARCH("hobnail",O211,1)),ISNUMBER(SEARCH("cribriform",O211,1)),ISNUMBER(SEARCH("diffuse",O211,1)),ISNUMBER(SEARCH("columnar",O211,1)),ISNUMBER(SEARCH("solid",O211,1)),ISNUMBER(SEARCH("tall",N211,1)),ISNUMBER(SEARCH("hobnail",N211,1)),ISNUMBER(SEARCH("cribriform",N211,1)),ISNUMBER(SEARCH("diffuse",N211,1)),ISNUMBER(SEARCH("columnar",N211,1)),ISNUMBER(SEARCH("solid",N211,1)),AND(ISNUMBER(SEARCH("papillary",N211,1)),S211="positive"),AND(ISNUMBER(J211),J211&gt;=5,M211=""),AND(AND(ISNUMBER(J211),J211&gt;=5),AND(ISNUMBER(M211),M211&gt;=1)),AND(ISNUMBER(SERACH("papillary",N211)),OR(Y211="positive",Z211="positive"), ISNUMBER(SEARCH("BRAF",AB211)))),"intermediate","low"))</f>
        <v>intermediate</v>
      </c>
      <c r="AF211" s="31" t="str">
        <f t="shared" si="51"/>
        <v>2</v>
      </c>
      <c r="AG211" s="31" t="str">
        <f t="shared" si="52"/>
        <v>1b</v>
      </c>
      <c r="AH211" s="31" t="str">
        <f t="shared" si="53"/>
        <v>0</v>
      </c>
      <c r="AI211" s="36" t="str">
        <f t="shared" si="54"/>
        <v>I</v>
      </c>
      <c r="AJ211" s="30" t="s">
        <v>816</v>
      </c>
      <c r="AK211" s="37" t="s">
        <v>929</v>
      </c>
      <c r="AL211" s="37" t="s">
        <v>926</v>
      </c>
      <c r="AM211" s="37" t="s">
        <v>930</v>
      </c>
      <c r="AN211" s="31" t="s">
        <v>79</v>
      </c>
      <c r="AO211" s="30">
        <f t="shared" ca="1" si="55"/>
        <v>1</v>
      </c>
      <c r="AP211" s="37">
        <f t="shared" si="56"/>
        <v>1</v>
      </c>
      <c r="AQ211" s="37">
        <f t="shared" si="57"/>
        <v>1</v>
      </c>
      <c r="AR211" s="37">
        <f t="shared" si="58"/>
        <v>1</v>
      </c>
      <c r="AS211" s="36">
        <f t="shared" si="59"/>
        <v>1</v>
      </c>
    </row>
    <row r="212" spans="1:45">
      <c r="A212" t="str">
        <f>'Model output'!A211</f>
        <v>TCGA-EM-A3SX</v>
      </c>
      <c r="B212" s="43">
        <v>28</v>
      </c>
      <c r="C212" s="1" t="str">
        <f>IF(OR(ISNUMBER(SEARCH("0",'Model output'!D211)), ISNUMBER(SEARCH("1",'Model output'!D211)), ISNUMBER(SEARCH("1a",'Model output'!D211)), ISNUMBER(SEARCH("1b",'Model output'!D211)), ISNUMBER(SEARCH("2",'Model output'!D211)), ISNUMBER(SEARCH("3",'Model output'!D211)), ISNUMBER(SEARCH("4a",'Model output'!D211)), ISNUMBER(SEARCH("4b",'Model output'!D211))), IF(ISNUMBER(SEARCH("pT",'Model output'!D211)),IF(OR(ISNUMBER(SEARCH("a",'Model output'!D211)),ISNUMBER(SEARCH("b",'Model output'!D211))),MID(SUBSTITUTE('Model output'!D211," ",""),SEARCH("pT",'Model output'!D211)+2,2),MID(SUBSTITUTE('Model output'!D211," ",""),SEARCH("pT",'Model output'!D211)+2,1)),IF(ISNUMBER(SEARCH("T",'Model output'!D211)),IF(OR(ISNUMBER(SEARCH("a",'Model output'!D211)),ISNUMBER(SEARCH("b",'Model output'!D211))),MID(SUBSTITUTE('Model output'!D211," ",""),SEARCH("T",'Model output'!D211)+1,2),MID(SUBSTITUTE('Model output'!D211," ",""),SEARCH("T",'Model output'!D211)+1,1)),SUBSTITUTE('Model output'!D211," ",""))),"")</f>
        <v>3</v>
      </c>
      <c r="D212" s="1" t="str">
        <f>IF(ISNUMBER(SEARCH("lymph node",'Model output'!E211)),"1", IF(AND('Model output'!E211&lt;&gt;"",ISNUMBER('Model output'!E211),'Model output'!E211&gt;0),"1",IF(OR(ISNUMBER(SEARCH("0",'Model output'!E211)), ISNUMBER(SEARCH("1",'Model output'!E211)), ISNUMBER(SEARCH("1a",'Model output'!E211)), ISNUMBER(SEARCH("1b",'Model output'!E211)), ISNUMBER(SEARCH("X",'Model output'!E211))), IF(ISNUMBER(SEARCH("pN",'Model output'!E211)),IF(OR(ISNUMBER(SEARCH("a",'Model output'!E211)),ISNUMBER(SEARCH("b",'Model output'!E211))),MID(SUBSTITUTE('Model output'!E211," ",""),SEARCH("pN",'Model output'!E211)+2,2),MID(SUBSTITUTE('Model output'!E211," ",""),SEARCH("pN",'Model output'!E211)+2,1)),IF(ISNUMBER(SEARCH("N",'Model output'!E211)),IF(OR(ISNUMBER(SEARCH("a",'Model output'!E211)),ISNUMBER(SEARCH("b",'Model output'!E211))),MID(SUBSTITUTE('Model output'!E211," ",""),SEARCH("N",'Model output'!E211)+1,2),MID(SUBSTITUTE('Model output'!E211," ",""),SEARCH("N",'Model output'!E211)+1,1)),SUBSTITUTE('Model output'!E211," ",""))),"")))</f>
        <v>1a</v>
      </c>
      <c r="E212" s="1" t="str">
        <f>IF(OR(ISNUMBER(SEARCH("Not applicable",'Model output'!F211)), ISNUMBER(SEARCH("N/A",'Model output'!F211))),"0",IF(OR(ISNUMBER(SEARCH("0",'Model output'!F211)), ISNUMBER(SEARCH("1",'Model output'!F211)), ISNUMBER(SEARCH("X",'Model output'!F211))), IF(ISNUMBER(SEARCH("pM",'Model output'!F211)),MID(SUBSTITUTE('Model output'!F211," ",""),SEARCH("pM",'Model output'!F211)+2,1),IF(ISNUMBER(SEARCH("M",'Model output'!F211)),MID(SUBSTITUTE('Model output'!F211," ",""),SEARCH("M",'Model output'!F211)+1,1),SUBSTITUTE('Model output'!F211," ",""))),""))</f>
        <v/>
      </c>
      <c r="F212" t="str">
        <f t="shared" si="48"/>
        <v>positive</v>
      </c>
      <c r="G212" t="str">
        <f>IF(OR('Model output'!G211="",AND(ISNUMBER('Model output'!J211),'Model output'!J211&lt;1)),"",IF(OR(ISNUMBER(SEARCH("lateral",'Model output'!G211)),ISNUMBER(SEARCH("cervical",'Model output'!G211)),ISNUMBER(SEARCH("jugular",'Model output'!G211)),ISNUMBER(SEARCH("left neck",'Model output'!G211)),ISNUMBER(SEARCH("left anterior neck",'Model output'!G211)),ISNUMBER(SEARCH("left posterior neck",'Model output'!G211)),ISNUMBER(SEARCH("right neck",'Model output'!G211)),ISNUMBER(SEARCH("right anterior neck",'Model output'!G211)),ISNUMBER(SEARCH("right posterior neck",'Model output'!G211)),AND(ISNUMBER(SEARCH("level",'Model output'!G211)),OR(,ISNUMBER(SEARCH("II",'Model output'!G211)),ISNUMBER(SEARCH("two",'Model output'!G211)),ISNUMBER(SEARCH("2",'Model output'!G211)),ISNUMBER(SEARCH("III",'Model output'!G211)),ISNUMBER(SEARCH("three",'Model output'!G211)),ISNUMBER(SEARCH("3",'Model output'!G211)),ISNUMBER(SEARCH("IV",'Model output'!G211)),ISNUMBER(SEARCH("four",'Model output'!G211)),ISNUMBER(SEARCH("4",'Model output'!G211)),AND(ISNUMBER(SEARCH("V ",'Model output'!G211)),NOT(ISNUMBER(SEARCH("VI",'Model output'!G211)))),ISNUMBER(SEARCH("five",'Model output'!G211)),ISNUMBER(SEARCH("5",'Model output'!G211))))), "lateral", "central"))</f>
        <v>central</v>
      </c>
      <c r="H212" t="str">
        <f>IF('Model output'!H211="","negative", IF('Model output'!H211=" ", "negative", IF(ISNUMBER(SEARCH("lymph node",'Model output'!H211)),"negative","positive")))</f>
        <v>negative</v>
      </c>
      <c r="I212">
        <f>IF('Model output'!I211="","",IF(ISNUMBER('Model output'!I211),'Model output'!I211,1))</f>
        <v>4</v>
      </c>
      <c r="J212">
        <f>IF('Model output'!J211="","",IF(AND(ISNUMBER('Model output'!J211),'Model output'!J211&lt;=I212),'Model output'!J211,IF(ISNUMBER(SEARCH("0/",'Model output'!J211)),0,1)))</f>
        <v>3</v>
      </c>
      <c r="K212" t="str" cm="1">
        <f t="array" ref="K212">IF(COUNT(FIND({0,1,2,3,4,5,6,7,8,9},'Model output'!K211))&gt;0,'Model output'!K211,"")</f>
        <v/>
      </c>
      <c r="L212" s="8" t="str">
        <f t="shared" si="50"/>
        <v/>
      </c>
      <c r="M212" t="str" cm="1">
        <f t="array" ref="M212">IF(L212="","",IF(ISNUMBER(SEARCH("cm",L212)),MAX(VALUE(SUBSTITUTE(_xlfn.FILTERXML("&lt;t&gt;&lt;s&gt;"&amp;SUBSTITUTE(L212,",","&lt;/s&gt;&lt;s&gt;")&amp;"&lt;/s&gt;&lt;/t&gt;","//s"),"cm",""))),MAX(VALUE(SUBSTITUTE(_xlfn.FILTERXML("&lt;t&gt;&lt;s&gt;"&amp;SUBSTITUTE(L212,",","&lt;/s&gt;&lt;s&gt;")&amp;"&lt;/s&gt;&lt;/t&gt;","//s"),"mm","")))/10))</f>
        <v/>
      </c>
      <c r="N212" t="str">
        <f>IF('Model output'!L211="","",'Model output'!L211)</f>
        <v>Papillary carcinoma</v>
      </c>
      <c r="O212" t="str">
        <f>IF('Model output'!M211="","",'Model output'!M211)</f>
        <v>classical (usual)</v>
      </c>
      <c r="P212" t="str">
        <f>IF('Model output'!N211="","",'Model output'!N211)</f>
        <v>4.4cm</v>
      </c>
      <c r="Q212" t="str">
        <f t="shared" si="49"/>
        <v>4.4cm</v>
      </c>
      <c r="R212" cm="1">
        <f t="array" ref="R212">IF(Q212="","",IF(ISNUMBER(SEARCH("cm",Q212)),MAX(VALUE(SUBSTITUTE(_xlfn.FILTERXML("&lt;t&gt;&lt;s&gt;"&amp;SUBSTITUTE(Q212,",","&lt;/s&gt;&lt;s&gt;")&amp;"&lt;/s&gt;&lt;/t&gt;","//s"),"cm",""))),IF(ISNUMBER(SEARCH("mm",Q212)), MAX(VALUE(SUBSTITUTE(_xlfn.FILTERXML("&lt;t&gt;&lt;s&gt;"&amp;SUBSTITUTE(Q212,",","&lt;/s&gt;&lt;s&gt;")&amp;"&lt;/s&gt;&lt;/t&gt;","//s"),"mm","")))/10, MAX(VALUE(_xlfn.FILTERXML("&lt;t&gt;&lt;s&gt;"&amp;SUBSTITUTE(Q212,",","&lt;/s&gt;&lt;s&gt;")&amp;"&lt;/s&gt;&lt;/t&gt;","//s"))))))</f>
        <v>4.4000000000000004</v>
      </c>
      <c r="S212" t="str">
        <f>IF(OR('Model output'!P211="",ISNUMBER(SEARCH("Not identified", 'Model output'!P211)),ISNUMBER(SEARCH("Absent",'Model output'!P211)),AND(ISNUMBER(SEARCH("No",'Model output'!P211)),NOT(ISNUMBER(SEARCH("diagnostic",'Model output'!P211)))),ISNUMBER(SEARCH("Negative",'Model output'!P211))),"negative","positive")</f>
        <v>negative</v>
      </c>
      <c r="T212">
        <f>IF('Model output'!O211="","",'Model output'!O211)</f>
        <v>2</v>
      </c>
      <c r="U212" t="str">
        <f>IF('Model output'!Q211&lt;&gt;"",'Model output'!Q211,IF('Classification result'!S212="positive",IF(ISNUMBER(SEARCH("single",'Model output'!P211)),1,IF(OR(ISNUMBER(SEARCH("&lt;4",'Model output'!P211)),ISNUMBER(SEARCH("&lt; 4",'Model output'!P211)),ISNUMBER(SEARCH("less than 4",'Model output'!P211))),"&lt;4",IF(OR(ISNUMBER(SEARCH("&gt;4",'Model output'!P211)),ISNUMBER(SEARCH("&gt; 4",'Model output'!P211)),ISNUMBER(SEARCH("4 or more",'Model output'!P211))),"&gt;4",""))),""))</f>
        <v/>
      </c>
      <c r="V212" t="str">
        <f>IF(S212="negative","",IF(OR(ISNUMBER(SEARCH("Focal",'Model output'!P211)),'Classification result'!U212&lt;4,ISNUMBER(SEARCH("Focal",'Classification result'!U212)),ISNUMBER(SEARCH("&lt;4",'Classification result'!U212)),ISNUMBER(SEARCH("&lt; 4",'Classification result'!U212))),"minimal", IF(OR(ISNUMBER(SEARCH("Extensive",'Model output'!P211)),ISNUMBER(SEARCH("Extensive",'Classification result'!U212)),ISNUMBER(SEARCH("&gt;4",'Classification result'!U212)),ISNUMBER(SEARCH("&gt; 4",'Classification result'!U212)),ISNUMBER(SEARCH("4 or more",'Classification result'!U212))),"extensive","")))</f>
        <v/>
      </c>
      <c r="W212" t="str">
        <f>IF(OR('Model output'!R211="",ISNUMBER(SEARCH("Not identified", 'Model output'!R211)),ISNUMBER(SEARCH("Absent",'Model output'!R211)),ISNUMBER(SEARCH("No",'Model output'!R211)),ISNUMBER(SEARCH("Negative",'Model output'!R211)),ISNUMBER(SEARCH("None seen",'Model output'!R211)),ISNUMBER(SEARCH("Free",'Model output'!R211)),ISNUMBER(SEARCH("Cannot be assessed",'Model output'!R211))),"negative","positive")</f>
        <v>positive</v>
      </c>
      <c r="X212" s="15" t="str">
        <f>IF('Model output'!S211="","",'Model output'!S211)</f>
        <v/>
      </c>
      <c r="Y212" t="str">
        <f>IF(OR('Model output'!S211="",ISNUMBER(SEARCH("Absent",'Model output'!S211)),ISNUMBER(SEARCH("Not identified",'Model output'!S211)),AND(ISNUMBER(SEARCH("No",'Model output'!S211)),NOT(ISNUMBER(SEARCH("carcinoma",'Model output'!S211)))),ISNUMBER(SEARCH("no extension",'Model output'!S211)),ISNUMBER(SEARCH("negative",'Model output'!S211))),"negative",IF(Z212="positive","gETE", "positive"))</f>
        <v>negative</v>
      </c>
      <c r="Z212" t="str">
        <f>IF(OR('Model output'!S211="",ISNUMBER(SEARCH("Absent",'Model output'!S211)),ISNUMBER(SEARCH("Not identified",'Model output'!S211)),ISNUMBER(SEARCH("No",'Model output'!S211)),ISNUMBER(SEARCH("Minimal",'Model output'!S211)),ISNUMBER(SEARCH("negative",'Model output'!S211))),"negative",IF(OR(ISNUMBER(SEARCH("extensive",X212)),ISNUMBER(SEARCH("skeletal muscle",X212)),ISNUMBER(SEARCH("larynx",X212)),ISNUMBER(SEARCH("trachea",X212)),ISNUMBER(SEARCH("esophagus",X212)),ISNUMBER(SEARCH("recurrent laryngeal nerve",X212))),"positive","negative"))</f>
        <v>negative</v>
      </c>
      <c r="AA212" t="str">
        <f>IF('Model output'!T211="","",IF('Model output'!T211="Not mentioned", "No", "Yes"))</f>
        <v/>
      </c>
      <c r="AB212" t="str">
        <f>IF(AA212&lt;&gt;"Yes","",IF(OR('Model output'!U211="",ISNUMBER(SEARCH("Not identified",'Model output'!U211))),"",'Model output'!U211))</f>
        <v/>
      </c>
      <c r="AC212" s="9" t="str">
        <f>IF(OR('Model output'!V211="", AND(ISERROR(SEARCH("Positive",'Model output'!V211)), ISNUMBER(SEARCH("Negative",'Model output'!V211))), ISNUMBER(SEARCH("Uninvolved",'Model output'!V211)), ISNUMBER(SEARCH("Free",'Model output'!V211)), ISNUMBER(SEARCH("1 mm",'Model output'!V211)), ISNUMBER(SEARCH("1.0 mm",'Model output'!V211)), ISNUMBER(SEARCH("0.01 cm",'Model output'!V211)), ISNUMBER(SEARCH("0.1 CM",'Model output'!V211)), ISNUMBER(SEARCH("less than 0.2 mm",'Model output'!V211)), ISNUMBER(SEARCH("less than 0.5 mm",'Model output'!V211)), ISNUMBER(SEARCH("very close",'Model output'!V211)), ISNUMBER(SEARCH("not involved",'Model output'!V211)), ISNUMBER(SEARCH("no involvement",'Model output'!V211)), ISNUMBER(SEARCH("abut",'Model output'!V211)), AND(ISNUMBER(SEARCH("No",'Model output'!V211)),NOT(ISNUMBER(SEARCH("noted",'Model output'!V211))),NOT(ISNUMBER(SEARCH("carcinoma",'Model output'!V211))))), "negative", "positive")</f>
        <v>positive</v>
      </c>
      <c r="AE212" s="30" t="str" cm="1">
        <f t="array" ref="AE212">IF(OR(AC212="positive",Z212="positive",AND(OR(ISNUMBER(SEARCH("Follicular carcinoma",N212)),ISNUMBER(SEARCH("Follicular thyroid carcinoma",N212))),V212="extensive"),AND(AND(ISNUMBER(J212),J212&gt;0),AND(ISNUMBER(M212),M212&gt;3)),OR(H212="positive",AH212=1)),"high",IF(OR(ISNUMBER(SEARCH("lateral",G212,1)),ISNUMBER(SEARCH("positive",Y212,1)),ISNUMBER(SEARCH("tall",O212,1)),ISNUMBER(SEARCH("hobnail",O212,1)),ISNUMBER(SEARCH("cribriform",O212,1)),ISNUMBER(SEARCH("diffuse",O212,1)),ISNUMBER(SEARCH("columnar",O212,1)),ISNUMBER(SEARCH("solid",O212,1)),ISNUMBER(SEARCH("tall",N212,1)),ISNUMBER(SEARCH("hobnail",N212,1)),ISNUMBER(SEARCH("cribriform",N212,1)),ISNUMBER(SEARCH("diffuse",N212,1)),ISNUMBER(SEARCH("columnar",N212,1)),ISNUMBER(SEARCH("solid",N212,1)),AND(ISNUMBER(SEARCH("papillary",N212,1)),S212="positive"),AND(ISNUMBER(J212),J212&gt;=5,M212=""),AND(AND(ISNUMBER(J212),J212&gt;=5),AND(ISNUMBER(M212),M212&gt;=1)),AND(ISNUMBER(SERACH("papillary",N212)),OR(Y212="positive",Z212="positive"), ISNUMBER(SEARCH("BRAF",AB212)))),"intermediate","low"))</f>
        <v>high</v>
      </c>
      <c r="AF212" s="31" t="str">
        <f t="shared" si="51"/>
        <v>3a</v>
      </c>
      <c r="AG212" s="31" t="str">
        <f t="shared" si="52"/>
        <v>1a</v>
      </c>
      <c r="AH212" s="31" t="str">
        <f t="shared" si="53"/>
        <v>0</v>
      </c>
      <c r="AI212" s="36" t="str">
        <f t="shared" si="54"/>
        <v>I</v>
      </c>
      <c r="AJ212" s="30" t="s">
        <v>814</v>
      </c>
      <c r="AK212" s="37" t="s">
        <v>932</v>
      </c>
      <c r="AL212" s="37" t="s">
        <v>931</v>
      </c>
      <c r="AM212" s="37" t="s">
        <v>930</v>
      </c>
      <c r="AN212" s="31" t="s">
        <v>79</v>
      </c>
      <c r="AO212" s="30">
        <f t="shared" si="55"/>
        <v>1</v>
      </c>
      <c r="AP212" s="37">
        <f t="shared" si="56"/>
        <v>1</v>
      </c>
      <c r="AQ212" s="37">
        <f t="shared" si="57"/>
        <v>1</v>
      </c>
      <c r="AR212" s="37">
        <f t="shared" si="58"/>
        <v>1</v>
      </c>
      <c r="AS212" s="36">
        <f t="shared" si="59"/>
        <v>1</v>
      </c>
    </row>
    <row r="213" spans="1:45">
      <c r="A213" t="str">
        <f>'Model output'!A212</f>
        <v>TCGA-EM-A3SY</v>
      </c>
      <c r="B213" s="43">
        <v>36</v>
      </c>
      <c r="C213" s="1" t="str">
        <f>IF(OR(ISNUMBER(SEARCH("0",'Model output'!D212)), ISNUMBER(SEARCH("1",'Model output'!D212)), ISNUMBER(SEARCH("1a",'Model output'!D212)), ISNUMBER(SEARCH("1b",'Model output'!D212)), ISNUMBER(SEARCH("2",'Model output'!D212)), ISNUMBER(SEARCH("3",'Model output'!D212)), ISNUMBER(SEARCH("4a",'Model output'!D212)), ISNUMBER(SEARCH("4b",'Model output'!D212))), IF(ISNUMBER(SEARCH("pT",'Model output'!D212)),IF(OR(ISNUMBER(SEARCH("a",'Model output'!D212)),ISNUMBER(SEARCH("b",'Model output'!D212))),MID(SUBSTITUTE('Model output'!D212," ",""),SEARCH("pT",'Model output'!D212)+2,2),MID(SUBSTITUTE('Model output'!D212," ",""),SEARCH("pT",'Model output'!D212)+2,1)),IF(ISNUMBER(SEARCH("T",'Model output'!D212)),IF(OR(ISNUMBER(SEARCH("a",'Model output'!D212)),ISNUMBER(SEARCH("b",'Model output'!D212))),MID(SUBSTITUTE('Model output'!D212," ",""),SEARCH("T",'Model output'!D212)+1,2),MID(SUBSTITUTE('Model output'!D212," ",""),SEARCH("T",'Model output'!D212)+1,1)),SUBSTITUTE('Model output'!D212," ",""))),"")</f>
        <v>1b</v>
      </c>
      <c r="D213" s="1" t="str">
        <f>IF(ISNUMBER(SEARCH("lymph node",'Model output'!E212)),"1", IF(AND('Model output'!E212&lt;&gt;"",ISNUMBER('Model output'!E212),'Model output'!E212&gt;0),"1",IF(OR(ISNUMBER(SEARCH("0",'Model output'!E212)), ISNUMBER(SEARCH("1",'Model output'!E212)), ISNUMBER(SEARCH("1a",'Model output'!E212)), ISNUMBER(SEARCH("1b",'Model output'!E212)), ISNUMBER(SEARCH("X",'Model output'!E212))), IF(ISNUMBER(SEARCH("pN",'Model output'!E212)),IF(OR(ISNUMBER(SEARCH("a",'Model output'!E212)),ISNUMBER(SEARCH("b",'Model output'!E212))),MID(SUBSTITUTE('Model output'!E212," ",""),SEARCH("pN",'Model output'!E212)+2,2),MID(SUBSTITUTE('Model output'!E212," ",""),SEARCH("pN",'Model output'!E212)+2,1)),IF(ISNUMBER(SEARCH("N",'Model output'!E212)),IF(OR(ISNUMBER(SEARCH("a",'Model output'!E212)),ISNUMBER(SEARCH("b",'Model output'!E212))),MID(SUBSTITUTE('Model output'!E212," ",""),SEARCH("N",'Model output'!E212)+1,2),MID(SUBSTITUTE('Model output'!E212," ",""),SEARCH("N",'Model output'!E212)+1,1)),SUBSTITUTE('Model output'!E212," ",""))),"")))</f>
        <v>X</v>
      </c>
      <c r="E213" s="1" t="str">
        <f>IF(OR(ISNUMBER(SEARCH("Not applicable",'Model output'!F212)), ISNUMBER(SEARCH("N/A",'Model output'!F212))),"0",IF(OR(ISNUMBER(SEARCH("0",'Model output'!F212)), ISNUMBER(SEARCH("1",'Model output'!F212)), ISNUMBER(SEARCH("X",'Model output'!F212))), IF(ISNUMBER(SEARCH("pM",'Model output'!F212)),MID(SUBSTITUTE('Model output'!F212," ",""),SEARCH("pM",'Model output'!F212)+2,1),IF(ISNUMBER(SEARCH("M",'Model output'!F212)),MID(SUBSTITUTE('Model output'!F212," ",""),SEARCH("M",'Model output'!F212)+1,1),SUBSTITUTE('Model output'!F212," ",""))),""))</f>
        <v/>
      </c>
      <c r="F213" t="str">
        <f t="shared" si="48"/>
        <v>negative</v>
      </c>
      <c r="G213" t="str">
        <f>IF(OR('Model output'!G212="",AND(ISNUMBER('Model output'!J212),'Model output'!J212&lt;1)),"",IF(OR(ISNUMBER(SEARCH("lateral",'Model output'!G212)),ISNUMBER(SEARCH("cervical",'Model output'!G212)),ISNUMBER(SEARCH("jugular",'Model output'!G212)),ISNUMBER(SEARCH("left neck",'Model output'!G212)),ISNUMBER(SEARCH("left anterior neck",'Model output'!G212)),ISNUMBER(SEARCH("left posterior neck",'Model output'!G212)),ISNUMBER(SEARCH("right neck",'Model output'!G212)),ISNUMBER(SEARCH("right anterior neck",'Model output'!G212)),ISNUMBER(SEARCH("right posterior neck",'Model output'!G212)),AND(ISNUMBER(SEARCH("level",'Model output'!G212)),OR(,ISNUMBER(SEARCH("II",'Model output'!G212)),ISNUMBER(SEARCH("two",'Model output'!G212)),ISNUMBER(SEARCH("2",'Model output'!G212)),ISNUMBER(SEARCH("III",'Model output'!G212)),ISNUMBER(SEARCH("three",'Model output'!G212)),ISNUMBER(SEARCH("3",'Model output'!G212)),ISNUMBER(SEARCH("IV",'Model output'!G212)),ISNUMBER(SEARCH("four",'Model output'!G212)),ISNUMBER(SEARCH("4",'Model output'!G212)),AND(ISNUMBER(SEARCH("V ",'Model output'!G212)),NOT(ISNUMBER(SEARCH("VI",'Model output'!G212)))),ISNUMBER(SEARCH("five",'Model output'!G212)),ISNUMBER(SEARCH("5",'Model output'!G212))))), "lateral", "central"))</f>
        <v/>
      </c>
      <c r="H213" t="str">
        <f>IF('Model output'!H212="","negative", IF('Model output'!H212=" ", "negative", IF(ISNUMBER(SEARCH("lymph node",'Model output'!H212)),"negative","positive")))</f>
        <v>negative</v>
      </c>
      <c r="I213">
        <f>IF('Model output'!I212="","",IF(ISNUMBER('Model output'!I212),'Model output'!I212,1))</f>
        <v>0</v>
      </c>
      <c r="J213">
        <f>IF('Model output'!J212="","",IF(AND(ISNUMBER('Model output'!J212),'Model output'!J212&lt;=I213),'Model output'!J212,IF(ISNUMBER(SEARCH("0/",'Model output'!J212)),0,1)))</f>
        <v>0</v>
      </c>
      <c r="K213" t="str" cm="1">
        <f t="array" ref="K213">IF(COUNT(FIND({0,1,2,3,4,5,6,7,8,9},'Model output'!K212))&gt;0,'Model output'!K212,"")</f>
        <v/>
      </c>
      <c r="L213" s="8" t="str">
        <f t="shared" si="50"/>
        <v/>
      </c>
      <c r="M213" t="str" cm="1">
        <f t="array" ref="M213">IF(L213="","",IF(ISNUMBER(SEARCH("cm",L213)),MAX(VALUE(SUBSTITUTE(_xlfn.FILTERXML("&lt;t&gt;&lt;s&gt;"&amp;SUBSTITUTE(L213,",","&lt;/s&gt;&lt;s&gt;")&amp;"&lt;/s&gt;&lt;/t&gt;","//s"),"cm",""))),MAX(VALUE(SUBSTITUTE(_xlfn.FILTERXML("&lt;t&gt;&lt;s&gt;"&amp;SUBSTITUTE(L213,",","&lt;/s&gt;&lt;s&gt;")&amp;"&lt;/s&gt;&lt;/t&gt;","//s"),"mm","")))/10))</f>
        <v/>
      </c>
      <c r="N213" t="str">
        <f>IF('Model output'!L212="","",'Model output'!L212)</f>
        <v>Papillary carcinoma</v>
      </c>
      <c r="O213" t="str">
        <f>IF('Model output'!M212="","",'Model output'!M212)</f>
        <v>oncocytic or oxyphilic variant</v>
      </c>
      <c r="P213" t="str">
        <f>IF('Model output'!N212="","",'Model output'!N212)</f>
        <v>1.4cm</v>
      </c>
      <c r="Q213" t="str">
        <f t="shared" si="49"/>
        <v>1.4cm</v>
      </c>
      <c r="R213" cm="1">
        <f t="array" ref="R213">IF(Q213="","",IF(ISNUMBER(SEARCH("cm",Q213)),MAX(VALUE(SUBSTITUTE(_xlfn.FILTERXML("&lt;t&gt;&lt;s&gt;"&amp;SUBSTITUTE(Q213,",","&lt;/s&gt;&lt;s&gt;")&amp;"&lt;/s&gt;&lt;/t&gt;","//s"),"cm",""))),IF(ISNUMBER(SEARCH("mm",Q213)), MAX(VALUE(SUBSTITUTE(_xlfn.FILTERXML("&lt;t&gt;&lt;s&gt;"&amp;SUBSTITUTE(Q213,",","&lt;/s&gt;&lt;s&gt;")&amp;"&lt;/s&gt;&lt;/t&gt;","//s"),"mm","")))/10, MAX(VALUE(_xlfn.FILTERXML("&lt;t&gt;&lt;s&gt;"&amp;SUBSTITUTE(Q213,",","&lt;/s&gt;&lt;s&gt;")&amp;"&lt;/s&gt;&lt;/t&gt;","//s"))))))</f>
        <v>1.4</v>
      </c>
      <c r="S213" t="str">
        <f>IF(OR('Model output'!P212="",ISNUMBER(SEARCH("Not identified", 'Model output'!P212)),ISNUMBER(SEARCH("Absent",'Model output'!P212)),AND(ISNUMBER(SEARCH("No",'Model output'!P212)),NOT(ISNUMBER(SEARCH("diagnostic",'Model output'!P212)))),ISNUMBER(SEARCH("Negative",'Model output'!P212))),"negative","positive")</f>
        <v>negative</v>
      </c>
      <c r="T213">
        <f>IF('Model output'!O212="","",'Model output'!O212)</f>
        <v>1</v>
      </c>
      <c r="U213" t="str">
        <f>IF('Model output'!Q212&lt;&gt;"",'Model output'!Q212,IF('Classification result'!S213="positive",IF(ISNUMBER(SEARCH("single",'Model output'!P212)),1,IF(OR(ISNUMBER(SEARCH("&lt;4",'Model output'!P212)),ISNUMBER(SEARCH("&lt; 4",'Model output'!P212)),ISNUMBER(SEARCH("less than 4",'Model output'!P212))),"&lt;4",IF(OR(ISNUMBER(SEARCH("&gt;4",'Model output'!P212)),ISNUMBER(SEARCH("&gt; 4",'Model output'!P212)),ISNUMBER(SEARCH("4 or more",'Model output'!P212))),"&gt;4",""))),""))</f>
        <v/>
      </c>
      <c r="V213" t="str">
        <f>IF(S213="negative","",IF(OR(ISNUMBER(SEARCH("Focal",'Model output'!P212)),'Classification result'!U213&lt;4,ISNUMBER(SEARCH("Focal",'Classification result'!U213)),ISNUMBER(SEARCH("&lt;4",'Classification result'!U213)),ISNUMBER(SEARCH("&lt; 4",'Classification result'!U213))),"minimal", IF(OR(ISNUMBER(SEARCH("Extensive",'Model output'!P212)),ISNUMBER(SEARCH("Extensive",'Classification result'!U213)),ISNUMBER(SEARCH("&gt;4",'Classification result'!U213)),ISNUMBER(SEARCH("&gt; 4",'Classification result'!U213)),ISNUMBER(SEARCH("4 or more",'Classification result'!U213))),"extensive","")))</f>
        <v/>
      </c>
      <c r="W213" t="str">
        <f>IF(OR('Model output'!R212="",ISNUMBER(SEARCH("Not identified", 'Model output'!R212)),ISNUMBER(SEARCH("Absent",'Model output'!R212)),ISNUMBER(SEARCH("No",'Model output'!R212)),ISNUMBER(SEARCH("Negative",'Model output'!R212)),ISNUMBER(SEARCH("None seen",'Model output'!R212)),ISNUMBER(SEARCH("Free",'Model output'!R212)),ISNUMBER(SEARCH("Cannot be assessed",'Model output'!R212))),"negative","positive")</f>
        <v>positive</v>
      </c>
      <c r="X213" s="15" t="str">
        <f>IF('Model output'!S212="","",'Model output'!S212)</f>
        <v/>
      </c>
      <c r="Y213" t="str">
        <f>IF(OR('Model output'!S212="",ISNUMBER(SEARCH("Absent",'Model output'!S212)),ISNUMBER(SEARCH("Not identified",'Model output'!S212)),AND(ISNUMBER(SEARCH("No",'Model output'!S212)),NOT(ISNUMBER(SEARCH("carcinoma",'Model output'!S212)))),ISNUMBER(SEARCH("no extension",'Model output'!S212)),ISNUMBER(SEARCH("negative",'Model output'!S212))),"negative",IF(Z213="positive","gETE", "positive"))</f>
        <v>negative</v>
      </c>
      <c r="Z213" t="str">
        <f>IF(OR('Model output'!S212="",ISNUMBER(SEARCH("Absent",'Model output'!S212)),ISNUMBER(SEARCH("Not identified",'Model output'!S212)),ISNUMBER(SEARCH("No",'Model output'!S212)),ISNUMBER(SEARCH("Minimal",'Model output'!S212)),ISNUMBER(SEARCH("negative",'Model output'!S212))),"negative",IF(OR(ISNUMBER(SEARCH("extensive",X213)),ISNUMBER(SEARCH("skeletal muscle",X213)),ISNUMBER(SEARCH("larynx",X213)),ISNUMBER(SEARCH("trachea",X213)),ISNUMBER(SEARCH("esophagus",X213)),ISNUMBER(SEARCH("recurrent laryngeal nerve",X213))),"positive","negative"))</f>
        <v>negative</v>
      </c>
      <c r="AA213" t="str">
        <f>IF('Model output'!T212="","",IF('Model output'!T212="Not mentioned", "No", "Yes"))</f>
        <v/>
      </c>
      <c r="AB213" t="str">
        <f>IF(AA213&lt;&gt;"Yes","",IF(OR('Model output'!U212="",ISNUMBER(SEARCH("Not identified",'Model output'!U212))),"",'Model output'!U212))</f>
        <v/>
      </c>
      <c r="AC213" s="9" t="str">
        <f>IF(OR('Model output'!V212="", AND(ISERROR(SEARCH("Positive",'Model output'!V212)), ISNUMBER(SEARCH("Negative",'Model output'!V212))), ISNUMBER(SEARCH("Uninvolved",'Model output'!V212)), ISNUMBER(SEARCH("Free",'Model output'!V212)), ISNUMBER(SEARCH("1 mm",'Model output'!V212)), ISNUMBER(SEARCH("1.0 mm",'Model output'!V212)), ISNUMBER(SEARCH("0.01 cm",'Model output'!V212)), ISNUMBER(SEARCH("0.1 CM",'Model output'!V212)), ISNUMBER(SEARCH("less than 0.2 mm",'Model output'!V212)), ISNUMBER(SEARCH("less than 0.5 mm",'Model output'!V212)), ISNUMBER(SEARCH("very close",'Model output'!V212)), ISNUMBER(SEARCH("not involved",'Model output'!V212)), ISNUMBER(SEARCH("no involvement",'Model output'!V212)), ISNUMBER(SEARCH("abut",'Model output'!V212)), AND(ISNUMBER(SEARCH("No",'Model output'!V212)),NOT(ISNUMBER(SEARCH("noted",'Model output'!V212))),NOT(ISNUMBER(SEARCH("carcinoma",'Model output'!V212))))), "negative", "positive")</f>
        <v>negative</v>
      </c>
      <c r="AE213" s="30" t="str" cm="1">
        <f t="array" aca="1" ref="AE213" ca="1">IF(OR(AC213="positive",Z213="positive",AND(OR(ISNUMBER(SEARCH("Follicular carcinoma",N213)),ISNUMBER(SEARCH("Follicular thyroid carcinoma",N213))),V213="extensive"),AND(AND(ISNUMBER(J213),J213&gt;0),AND(ISNUMBER(M213),M213&gt;3)),OR(H213="positive",AH213=1)),"high",IF(OR(ISNUMBER(SEARCH("lateral",G213,1)),ISNUMBER(SEARCH("positive",Y213,1)),ISNUMBER(SEARCH("tall",O213,1)),ISNUMBER(SEARCH("hobnail",O213,1)),ISNUMBER(SEARCH("cribriform",O213,1)),ISNUMBER(SEARCH("diffuse",O213,1)),ISNUMBER(SEARCH("columnar",O213,1)),ISNUMBER(SEARCH("solid",O213,1)),ISNUMBER(SEARCH("tall",N213,1)),ISNUMBER(SEARCH("hobnail",N213,1)),ISNUMBER(SEARCH("cribriform",N213,1)),ISNUMBER(SEARCH("diffuse",N213,1)),ISNUMBER(SEARCH("columnar",N213,1)),ISNUMBER(SEARCH("solid",N213,1)),AND(ISNUMBER(SEARCH("papillary",N213,1)),S213="positive"),AND(ISNUMBER(J213),J213&gt;=5,M213=""),AND(AND(ISNUMBER(J213),J213&gt;=5),AND(ISNUMBER(M213),M213&gt;=1)),AND(ISNUMBER(SERACH("papillary",N213)),OR(Y213="positive",Z213="positive"), ISNUMBER(SEARCH("BRAF",AB213)))),"intermediate","low"))</f>
        <v>low</v>
      </c>
      <c r="AF213" s="31" t="str">
        <f t="shared" si="51"/>
        <v>1b</v>
      </c>
      <c r="AG213" s="31" t="str">
        <f t="shared" si="52"/>
        <v>0</v>
      </c>
      <c r="AH213" s="31" t="str">
        <f t="shared" si="53"/>
        <v>0</v>
      </c>
      <c r="AI213" s="36" t="str">
        <f t="shared" si="54"/>
        <v>I</v>
      </c>
      <c r="AJ213" s="30" t="s">
        <v>815</v>
      </c>
      <c r="AK213" s="37" t="s">
        <v>926</v>
      </c>
      <c r="AL213" s="37" t="s">
        <v>930</v>
      </c>
      <c r="AM213" s="37" t="s">
        <v>930</v>
      </c>
      <c r="AN213" s="31" t="s">
        <v>79</v>
      </c>
      <c r="AO213" s="30">
        <f t="shared" ca="1" si="55"/>
        <v>1</v>
      </c>
      <c r="AP213" s="37">
        <f t="shared" si="56"/>
        <v>1</v>
      </c>
      <c r="AQ213" s="37">
        <f t="shared" si="57"/>
        <v>1</v>
      </c>
      <c r="AR213" s="37">
        <f t="shared" si="58"/>
        <v>1</v>
      </c>
      <c r="AS213" s="36">
        <f t="shared" si="59"/>
        <v>1</v>
      </c>
    </row>
    <row r="214" spans="1:45">
      <c r="A214" t="str">
        <f>'Model output'!A213</f>
        <v>TCGA-EM-A3SZ</v>
      </c>
      <c r="B214" s="43">
        <v>42</v>
      </c>
      <c r="C214" s="1" t="str">
        <f>IF(OR(ISNUMBER(SEARCH("0",'Model output'!D213)), ISNUMBER(SEARCH("1",'Model output'!D213)), ISNUMBER(SEARCH("1a",'Model output'!D213)), ISNUMBER(SEARCH("1b",'Model output'!D213)), ISNUMBER(SEARCH("2",'Model output'!D213)), ISNUMBER(SEARCH("3",'Model output'!D213)), ISNUMBER(SEARCH("4a",'Model output'!D213)), ISNUMBER(SEARCH("4b",'Model output'!D213))), IF(ISNUMBER(SEARCH("pT",'Model output'!D213)),IF(OR(ISNUMBER(SEARCH("a",'Model output'!D213)),ISNUMBER(SEARCH("b",'Model output'!D213))),MID(SUBSTITUTE('Model output'!D213," ",""),SEARCH("pT",'Model output'!D213)+2,2),MID(SUBSTITUTE('Model output'!D213," ",""),SEARCH("pT",'Model output'!D213)+2,1)),IF(ISNUMBER(SEARCH("T",'Model output'!D213)),IF(OR(ISNUMBER(SEARCH("a",'Model output'!D213)),ISNUMBER(SEARCH("b",'Model output'!D213))),MID(SUBSTITUTE('Model output'!D213," ",""),SEARCH("T",'Model output'!D213)+1,2),MID(SUBSTITUTE('Model output'!D213," ",""),SEARCH("T",'Model output'!D213)+1,1)),SUBSTITUTE('Model output'!D213," ",""))),"")</f>
        <v>2</v>
      </c>
      <c r="D214" s="1" t="str">
        <f>IF(ISNUMBER(SEARCH("lymph node",'Model output'!E213)),"1", IF(AND('Model output'!E213&lt;&gt;"",ISNUMBER('Model output'!E213),'Model output'!E213&gt;0),"1",IF(OR(ISNUMBER(SEARCH("0",'Model output'!E213)), ISNUMBER(SEARCH("1",'Model output'!E213)), ISNUMBER(SEARCH("1a",'Model output'!E213)), ISNUMBER(SEARCH("1b",'Model output'!E213)), ISNUMBER(SEARCH("X",'Model output'!E213))), IF(ISNUMBER(SEARCH("pN",'Model output'!E213)),IF(OR(ISNUMBER(SEARCH("a",'Model output'!E213)),ISNUMBER(SEARCH("b",'Model output'!E213))),MID(SUBSTITUTE('Model output'!E213," ",""),SEARCH("pN",'Model output'!E213)+2,2),MID(SUBSTITUTE('Model output'!E213," ",""),SEARCH("pN",'Model output'!E213)+2,1)),IF(ISNUMBER(SEARCH("N",'Model output'!E213)),IF(OR(ISNUMBER(SEARCH("a",'Model output'!E213)),ISNUMBER(SEARCH("b",'Model output'!E213))),MID(SUBSTITUTE('Model output'!E213," ",""),SEARCH("N",'Model output'!E213)+1,2),MID(SUBSTITUTE('Model output'!E213," ",""),SEARCH("N",'Model output'!E213)+1,1)),SUBSTITUTE('Model output'!E213," ",""))),"")))</f>
        <v>0</v>
      </c>
      <c r="E214" s="1" t="str">
        <f>IF(OR(ISNUMBER(SEARCH("Not applicable",'Model output'!F213)), ISNUMBER(SEARCH("N/A",'Model output'!F213))),"0",IF(OR(ISNUMBER(SEARCH("0",'Model output'!F213)), ISNUMBER(SEARCH("1",'Model output'!F213)), ISNUMBER(SEARCH("X",'Model output'!F213))), IF(ISNUMBER(SEARCH("pM",'Model output'!F213)),MID(SUBSTITUTE('Model output'!F213," ",""),SEARCH("pM",'Model output'!F213)+2,1),IF(ISNUMBER(SEARCH("M",'Model output'!F213)),MID(SUBSTITUTE('Model output'!F213," ",""),SEARCH("M",'Model output'!F213)+1,1),SUBSTITUTE('Model output'!F213," ",""))),""))</f>
        <v/>
      </c>
      <c r="F214" t="str">
        <f t="shared" si="48"/>
        <v>negative</v>
      </c>
      <c r="G214" t="str">
        <f>IF(OR('Model output'!G213="",AND(ISNUMBER('Model output'!J213),'Model output'!J213&lt;1)),"",IF(OR(ISNUMBER(SEARCH("lateral",'Model output'!G213)),ISNUMBER(SEARCH("cervical",'Model output'!G213)),ISNUMBER(SEARCH("jugular",'Model output'!G213)),ISNUMBER(SEARCH("left neck",'Model output'!G213)),ISNUMBER(SEARCH("left anterior neck",'Model output'!G213)),ISNUMBER(SEARCH("left posterior neck",'Model output'!G213)),ISNUMBER(SEARCH("right neck",'Model output'!G213)),ISNUMBER(SEARCH("right anterior neck",'Model output'!G213)),ISNUMBER(SEARCH("right posterior neck",'Model output'!G213)),AND(ISNUMBER(SEARCH("level",'Model output'!G213)),OR(,ISNUMBER(SEARCH("II",'Model output'!G213)),ISNUMBER(SEARCH("two",'Model output'!G213)),ISNUMBER(SEARCH("2",'Model output'!G213)),ISNUMBER(SEARCH("III",'Model output'!G213)),ISNUMBER(SEARCH("three",'Model output'!G213)),ISNUMBER(SEARCH("3",'Model output'!G213)),ISNUMBER(SEARCH("IV",'Model output'!G213)),ISNUMBER(SEARCH("four",'Model output'!G213)),ISNUMBER(SEARCH("4",'Model output'!G213)),AND(ISNUMBER(SEARCH("V ",'Model output'!G213)),NOT(ISNUMBER(SEARCH("VI",'Model output'!G213)))),ISNUMBER(SEARCH("five",'Model output'!G213)),ISNUMBER(SEARCH("5",'Model output'!G213))))), "lateral", "central"))</f>
        <v/>
      </c>
      <c r="H214" t="str">
        <f>IF('Model output'!H213="","negative", IF('Model output'!H213=" ", "negative", IF(ISNUMBER(SEARCH("lymph node",'Model output'!H213)),"negative","positive")))</f>
        <v>negative</v>
      </c>
      <c r="I214">
        <f>IF('Model output'!I213="","",IF(ISNUMBER('Model output'!I213),'Model output'!I213,1))</f>
        <v>4</v>
      </c>
      <c r="J214">
        <f>IF('Model output'!J213="","",IF(AND(ISNUMBER('Model output'!J213),'Model output'!J213&lt;=I214),'Model output'!J213,IF(ISNUMBER(SEARCH("0/",'Model output'!J213)),0,1)))</f>
        <v>0</v>
      </c>
      <c r="K214" t="str" cm="1">
        <f t="array" ref="K214">IF(COUNT(FIND({0,1,2,3,4,5,6,7,8,9},'Model output'!K213))&gt;0,'Model output'!K213,"")</f>
        <v/>
      </c>
      <c r="L214" s="8" t="str">
        <f t="shared" si="50"/>
        <v/>
      </c>
      <c r="M214" t="str" cm="1">
        <f t="array" ref="M214">IF(L214="","",IF(ISNUMBER(SEARCH("cm",L214)),MAX(VALUE(SUBSTITUTE(_xlfn.FILTERXML("&lt;t&gt;&lt;s&gt;"&amp;SUBSTITUTE(L214,",","&lt;/s&gt;&lt;s&gt;")&amp;"&lt;/s&gt;&lt;/t&gt;","//s"),"cm",""))),MAX(VALUE(SUBSTITUTE(_xlfn.FILTERXML("&lt;t&gt;&lt;s&gt;"&amp;SUBSTITUTE(L214,",","&lt;/s&gt;&lt;s&gt;")&amp;"&lt;/s&gt;&lt;/t&gt;","//s"),"mm","")))/10))</f>
        <v/>
      </c>
      <c r="N214" t="str">
        <f>IF('Model output'!L213="","",'Model output'!L213)</f>
        <v>Papillary carcinoma</v>
      </c>
      <c r="O214" t="str">
        <f>IF('Model output'!M213="","",'Model output'!M213)</f>
        <v>classical (usual), Warthin-like variant, with focal tall cell (&lt;10%) and hobnail cell change (&lt;20%)</v>
      </c>
      <c r="P214" t="str">
        <f>IF('Model output'!N213="","",'Model output'!N213)</f>
        <v>2.6cm</v>
      </c>
      <c r="Q214" t="str">
        <f t="shared" si="49"/>
        <v>2.6cm</v>
      </c>
      <c r="R214" cm="1">
        <f t="array" ref="R214">IF(Q214="","",IF(ISNUMBER(SEARCH("cm",Q214)),MAX(VALUE(SUBSTITUTE(_xlfn.FILTERXML("&lt;t&gt;&lt;s&gt;"&amp;SUBSTITUTE(Q214,",","&lt;/s&gt;&lt;s&gt;")&amp;"&lt;/s&gt;&lt;/t&gt;","//s"),"cm",""))),IF(ISNUMBER(SEARCH("mm",Q214)), MAX(VALUE(SUBSTITUTE(_xlfn.FILTERXML("&lt;t&gt;&lt;s&gt;"&amp;SUBSTITUTE(Q214,",","&lt;/s&gt;&lt;s&gt;")&amp;"&lt;/s&gt;&lt;/t&gt;","//s"),"mm","")))/10, MAX(VALUE(_xlfn.FILTERXML("&lt;t&gt;&lt;s&gt;"&amp;SUBSTITUTE(Q214,",","&lt;/s&gt;&lt;s&gt;")&amp;"&lt;/s&gt;&lt;/t&gt;","//s"))))))</f>
        <v>2.6</v>
      </c>
      <c r="S214" t="str">
        <f>IF(OR('Model output'!P213="",ISNUMBER(SEARCH("Not identified", 'Model output'!P213)),ISNUMBER(SEARCH("Absent",'Model output'!P213)),AND(ISNUMBER(SEARCH("No",'Model output'!P213)),NOT(ISNUMBER(SEARCH("diagnostic",'Model output'!P213)))),ISNUMBER(SEARCH("Negative",'Model output'!P213))),"negative","positive")</f>
        <v>negative</v>
      </c>
      <c r="T214">
        <f>IF('Model output'!O213="","",'Model output'!O213)</f>
        <v>2</v>
      </c>
      <c r="U214" t="str">
        <f>IF('Model output'!Q213&lt;&gt;"",'Model output'!Q213,IF('Classification result'!S214="positive",IF(ISNUMBER(SEARCH("single",'Model output'!P213)),1,IF(OR(ISNUMBER(SEARCH("&lt;4",'Model output'!P213)),ISNUMBER(SEARCH("&lt; 4",'Model output'!P213)),ISNUMBER(SEARCH("less than 4",'Model output'!P213))),"&lt;4",IF(OR(ISNUMBER(SEARCH("&gt;4",'Model output'!P213)),ISNUMBER(SEARCH("&gt; 4",'Model output'!P213)),ISNUMBER(SEARCH("4 or more",'Model output'!P213))),"&gt;4",""))),""))</f>
        <v/>
      </c>
      <c r="V214" t="str">
        <f>IF(S214="negative","",IF(OR(ISNUMBER(SEARCH("Focal",'Model output'!P213)),'Classification result'!U214&lt;4,ISNUMBER(SEARCH("Focal",'Classification result'!U214)),ISNUMBER(SEARCH("&lt;4",'Classification result'!U214)),ISNUMBER(SEARCH("&lt; 4",'Classification result'!U214))),"minimal", IF(OR(ISNUMBER(SEARCH("Extensive",'Model output'!P213)),ISNUMBER(SEARCH("Extensive",'Classification result'!U214)),ISNUMBER(SEARCH("&gt;4",'Classification result'!U214)),ISNUMBER(SEARCH("&gt; 4",'Classification result'!U214)),ISNUMBER(SEARCH("4 or more",'Classification result'!U214))),"extensive","")))</f>
        <v/>
      </c>
      <c r="W214" t="str">
        <f>IF(OR('Model output'!R213="",ISNUMBER(SEARCH("Not identified", 'Model output'!R213)),ISNUMBER(SEARCH("Absent",'Model output'!R213)),ISNUMBER(SEARCH("No",'Model output'!R213)),ISNUMBER(SEARCH("Negative",'Model output'!R213)),ISNUMBER(SEARCH("None seen",'Model output'!R213)),ISNUMBER(SEARCH("Free",'Model output'!R213)),ISNUMBER(SEARCH("Cannot be assessed",'Model output'!R213))),"negative","positive")</f>
        <v>positive</v>
      </c>
      <c r="X214" s="15" t="str">
        <f>IF('Model output'!S213="","",'Model output'!S213)</f>
        <v/>
      </c>
      <c r="Y214" t="str">
        <f>IF(OR('Model output'!S213="",ISNUMBER(SEARCH("Absent",'Model output'!S213)),ISNUMBER(SEARCH("Not identified",'Model output'!S213)),AND(ISNUMBER(SEARCH("No",'Model output'!S213)),NOT(ISNUMBER(SEARCH("carcinoma",'Model output'!S213)))),ISNUMBER(SEARCH("no extension",'Model output'!S213)),ISNUMBER(SEARCH("negative",'Model output'!S213))),"negative",IF(Z214="positive","gETE", "positive"))</f>
        <v>negative</v>
      </c>
      <c r="Z214" t="str">
        <f>IF(OR('Model output'!S213="",ISNUMBER(SEARCH("Absent",'Model output'!S213)),ISNUMBER(SEARCH("Not identified",'Model output'!S213)),ISNUMBER(SEARCH("No",'Model output'!S213)),ISNUMBER(SEARCH("Minimal",'Model output'!S213)),ISNUMBER(SEARCH("negative",'Model output'!S213))),"negative",IF(OR(ISNUMBER(SEARCH("extensive",X214)),ISNUMBER(SEARCH("skeletal muscle",X214)),ISNUMBER(SEARCH("larynx",X214)),ISNUMBER(SEARCH("trachea",X214)),ISNUMBER(SEARCH("esophagus",X214)),ISNUMBER(SEARCH("recurrent laryngeal nerve",X214))),"positive","negative"))</f>
        <v>negative</v>
      </c>
      <c r="AA214" t="str">
        <f>IF('Model output'!T213="","",IF('Model output'!T213="Not mentioned", "No", "Yes"))</f>
        <v/>
      </c>
      <c r="AB214" t="str">
        <f>IF(AA214&lt;&gt;"Yes","",IF(OR('Model output'!U213="",ISNUMBER(SEARCH("Not identified",'Model output'!U213))),"",'Model output'!U213))</f>
        <v/>
      </c>
      <c r="AC214" s="9" t="str">
        <f>IF(OR('Model output'!V213="", AND(ISERROR(SEARCH("Positive",'Model output'!V213)), ISNUMBER(SEARCH("Negative",'Model output'!V213))), ISNUMBER(SEARCH("Uninvolved",'Model output'!V213)), ISNUMBER(SEARCH("Free",'Model output'!V213)), ISNUMBER(SEARCH("1 mm",'Model output'!V213)), ISNUMBER(SEARCH("1.0 mm",'Model output'!V213)), ISNUMBER(SEARCH("0.01 cm",'Model output'!V213)), ISNUMBER(SEARCH("0.1 CM",'Model output'!V213)), ISNUMBER(SEARCH("less than 0.2 mm",'Model output'!V213)), ISNUMBER(SEARCH("less than 0.5 mm",'Model output'!V213)), ISNUMBER(SEARCH("very close",'Model output'!V213)), ISNUMBER(SEARCH("not involved",'Model output'!V213)), ISNUMBER(SEARCH("no involvement",'Model output'!V213)), ISNUMBER(SEARCH("abut",'Model output'!V213)), AND(ISNUMBER(SEARCH("No",'Model output'!V213)),NOT(ISNUMBER(SEARCH("noted",'Model output'!V213))),NOT(ISNUMBER(SEARCH("carcinoma",'Model output'!V213))))), "negative", "positive")</f>
        <v>negative</v>
      </c>
      <c r="AE214" s="30" t="str" cm="1">
        <f t="array" aca="1" ref="AE214" ca="1">IF(OR(AC214="positive",Z214="positive",AND(OR(ISNUMBER(SEARCH("Follicular carcinoma",N214)),ISNUMBER(SEARCH("Follicular thyroid carcinoma",N214))),V214="extensive"),AND(AND(ISNUMBER(J214),J214&gt;0),AND(ISNUMBER(M214),M214&gt;3)),OR(H214="positive",AH214=1)),"high",IF(OR(ISNUMBER(SEARCH("lateral",G214,1)),ISNUMBER(SEARCH("positive",Y214,1)),ISNUMBER(SEARCH("tall",O214,1)),ISNUMBER(SEARCH("hobnail",O214,1)),ISNUMBER(SEARCH("cribriform",O214,1)),ISNUMBER(SEARCH("diffuse",O214,1)),ISNUMBER(SEARCH("columnar",O214,1)),ISNUMBER(SEARCH("solid",O214,1)),ISNUMBER(SEARCH("tall",N214,1)),ISNUMBER(SEARCH("hobnail",N214,1)),ISNUMBER(SEARCH("cribriform",N214,1)),ISNUMBER(SEARCH("diffuse",N214,1)),ISNUMBER(SEARCH("columnar",N214,1)),ISNUMBER(SEARCH("solid",N214,1)),AND(ISNUMBER(SEARCH("papillary",N214,1)),S214="positive"),AND(ISNUMBER(J214),J214&gt;=5,M214=""),AND(AND(ISNUMBER(J214),J214&gt;=5),AND(ISNUMBER(M214),M214&gt;=1)),AND(ISNUMBER(SERACH("papillary",N214)),OR(Y214="positive",Z214="positive"), ISNUMBER(SEARCH("BRAF",AB214)))),"intermediate","low"))</f>
        <v>intermediate</v>
      </c>
      <c r="AF214" s="31" t="str">
        <f t="shared" si="51"/>
        <v>2</v>
      </c>
      <c r="AG214" s="31" t="str">
        <f t="shared" si="52"/>
        <v>0</v>
      </c>
      <c r="AH214" s="31" t="str">
        <f t="shared" si="53"/>
        <v>0</v>
      </c>
      <c r="AI214" s="36" t="str">
        <f t="shared" si="54"/>
        <v>I</v>
      </c>
      <c r="AJ214" s="30" t="s">
        <v>816</v>
      </c>
      <c r="AK214" s="37" t="s">
        <v>929</v>
      </c>
      <c r="AL214" s="37" t="s">
        <v>927</v>
      </c>
      <c r="AM214" s="37" t="s">
        <v>930</v>
      </c>
      <c r="AN214" s="31" t="s">
        <v>79</v>
      </c>
      <c r="AO214" s="30">
        <f t="shared" ca="1" si="55"/>
        <v>1</v>
      </c>
      <c r="AP214" s="37">
        <f t="shared" si="56"/>
        <v>1</v>
      </c>
      <c r="AQ214" s="37">
        <f t="shared" si="57"/>
        <v>1</v>
      </c>
      <c r="AR214" s="37">
        <f t="shared" si="58"/>
        <v>1</v>
      </c>
      <c r="AS214" s="36">
        <f t="shared" si="59"/>
        <v>1</v>
      </c>
    </row>
    <row r="215" spans="1:45">
      <c r="A215" t="str">
        <f>'Model output'!A214</f>
        <v>TCGA-EM-A4FH</v>
      </c>
      <c r="B215" s="43">
        <v>69</v>
      </c>
      <c r="C215" s="1" t="str">
        <f>IF(OR(ISNUMBER(SEARCH("0",'Model output'!D214)), ISNUMBER(SEARCH("1",'Model output'!D214)), ISNUMBER(SEARCH("1a",'Model output'!D214)), ISNUMBER(SEARCH("1b",'Model output'!D214)), ISNUMBER(SEARCH("2",'Model output'!D214)), ISNUMBER(SEARCH("3",'Model output'!D214)), ISNUMBER(SEARCH("4a",'Model output'!D214)), ISNUMBER(SEARCH("4b",'Model output'!D214))), IF(ISNUMBER(SEARCH("pT",'Model output'!D214)),IF(OR(ISNUMBER(SEARCH("a",'Model output'!D214)),ISNUMBER(SEARCH("b",'Model output'!D214))),MID(SUBSTITUTE('Model output'!D214," ",""),SEARCH("pT",'Model output'!D214)+2,2),MID(SUBSTITUTE('Model output'!D214," ",""),SEARCH("pT",'Model output'!D214)+2,1)),IF(ISNUMBER(SEARCH("T",'Model output'!D214)),IF(OR(ISNUMBER(SEARCH("a",'Model output'!D214)),ISNUMBER(SEARCH("b",'Model output'!D214))),MID(SUBSTITUTE('Model output'!D214," ",""),SEARCH("T",'Model output'!D214)+1,2),MID(SUBSTITUTE('Model output'!D214," ",""),SEARCH("T",'Model output'!D214)+1,1)),SUBSTITUTE('Model output'!D214," ",""))),"")</f>
        <v>3</v>
      </c>
      <c r="D215" s="1" t="str">
        <f>IF(ISNUMBER(SEARCH("lymph node",'Model output'!E214)),"1", IF(AND('Model output'!E214&lt;&gt;"",ISNUMBER('Model output'!E214),'Model output'!E214&gt;0),"1",IF(OR(ISNUMBER(SEARCH("0",'Model output'!E214)), ISNUMBER(SEARCH("1",'Model output'!E214)), ISNUMBER(SEARCH("1a",'Model output'!E214)), ISNUMBER(SEARCH("1b",'Model output'!E214)), ISNUMBER(SEARCH("X",'Model output'!E214))), IF(ISNUMBER(SEARCH("pN",'Model output'!E214)),IF(OR(ISNUMBER(SEARCH("a",'Model output'!E214)),ISNUMBER(SEARCH("b",'Model output'!E214))),MID(SUBSTITUTE('Model output'!E214," ",""),SEARCH("pN",'Model output'!E214)+2,2),MID(SUBSTITUTE('Model output'!E214," ",""),SEARCH("pN",'Model output'!E214)+2,1)),IF(ISNUMBER(SEARCH("N",'Model output'!E214)),IF(OR(ISNUMBER(SEARCH("a",'Model output'!E214)),ISNUMBER(SEARCH("b",'Model output'!E214))),MID(SUBSTITUTE('Model output'!E214," ",""),SEARCH("N",'Model output'!E214)+1,2),MID(SUBSTITUTE('Model output'!E214," ",""),SEARCH("N",'Model output'!E214)+1,1)),SUBSTITUTE('Model output'!E214," ",""))),"")))</f>
        <v>X</v>
      </c>
      <c r="E215" s="1" t="str">
        <f>IF(OR(ISNUMBER(SEARCH("Not applicable",'Model output'!F214)), ISNUMBER(SEARCH("N/A",'Model output'!F214))),"0",IF(OR(ISNUMBER(SEARCH("0",'Model output'!F214)), ISNUMBER(SEARCH("1",'Model output'!F214)), ISNUMBER(SEARCH("X",'Model output'!F214))), IF(ISNUMBER(SEARCH("pM",'Model output'!F214)),MID(SUBSTITUTE('Model output'!F214," ",""),SEARCH("pM",'Model output'!F214)+2,1),IF(ISNUMBER(SEARCH("M",'Model output'!F214)),MID(SUBSTITUTE('Model output'!F214," ",""),SEARCH("M",'Model output'!F214)+1,1),SUBSTITUTE('Model output'!F214," ",""))),""))</f>
        <v/>
      </c>
      <c r="F215" t="str">
        <f t="shared" si="48"/>
        <v>negative</v>
      </c>
      <c r="G215" t="str">
        <f>IF(OR('Model output'!G214="",AND(ISNUMBER('Model output'!J214),'Model output'!J214&lt;1)),"",IF(OR(ISNUMBER(SEARCH("lateral",'Model output'!G214)),ISNUMBER(SEARCH("cervical",'Model output'!G214)),ISNUMBER(SEARCH("jugular",'Model output'!G214)),ISNUMBER(SEARCH("left neck",'Model output'!G214)),ISNUMBER(SEARCH("left anterior neck",'Model output'!G214)),ISNUMBER(SEARCH("left posterior neck",'Model output'!G214)),ISNUMBER(SEARCH("right neck",'Model output'!G214)),ISNUMBER(SEARCH("right anterior neck",'Model output'!G214)),ISNUMBER(SEARCH("right posterior neck",'Model output'!G214)),AND(ISNUMBER(SEARCH("level",'Model output'!G214)),OR(,ISNUMBER(SEARCH("II",'Model output'!G214)),ISNUMBER(SEARCH("two",'Model output'!G214)),ISNUMBER(SEARCH("2",'Model output'!G214)),ISNUMBER(SEARCH("III",'Model output'!G214)),ISNUMBER(SEARCH("three",'Model output'!G214)),ISNUMBER(SEARCH("3",'Model output'!G214)),ISNUMBER(SEARCH("IV",'Model output'!G214)),ISNUMBER(SEARCH("four",'Model output'!G214)),ISNUMBER(SEARCH("4",'Model output'!G214)),AND(ISNUMBER(SEARCH("V ",'Model output'!G214)),NOT(ISNUMBER(SEARCH("VI",'Model output'!G214)))),ISNUMBER(SEARCH("five",'Model output'!G214)),ISNUMBER(SEARCH("5",'Model output'!G214))))), "lateral", "central"))</f>
        <v/>
      </c>
      <c r="H215" t="str">
        <f>IF('Model output'!H214="","negative", IF('Model output'!H214=" ", "negative", IF(ISNUMBER(SEARCH("lymph node",'Model output'!H214)),"negative","positive")))</f>
        <v>negative</v>
      </c>
      <c r="I215">
        <f>IF('Model output'!I214="","",IF(ISNUMBER('Model output'!I214),'Model output'!I214,1))</f>
        <v>0</v>
      </c>
      <c r="J215">
        <f>IF('Model output'!J214="","",IF(AND(ISNUMBER('Model output'!J214),'Model output'!J214&lt;=I215),'Model output'!J214,IF(ISNUMBER(SEARCH("0/",'Model output'!J214)),0,1)))</f>
        <v>0</v>
      </c>
      <c r="K215" t="str" cm="1">
        <f t="array" ref="K215">IF(COUNT(FIND({0,1,2,3,4,5,6,7,8,9},'Model output'!K214))&gt;0,'Model output'!K214,"")</f>
        <v/>
      </c>
      <c r="L215" s="8" t="str">
        <f t="shared" si="50"/>
        <v/>
      </c>
      <c r="M215" t="str" cm="1">
        <f t="array" ref="M215">IF(L215="","",IF(ISNUMBER(SEARCH("cm",L215)),MAX(VALUE(SUBSTITUTE(_xlfn.FILTERXML("&lt;t&gt;&lt;s&gt;"&amp;SUBSTITUTE(L215,",","&lt;/s&gt;&lt;s&gt;")&amp;"&lt;/s&gt;&lt;/t&gt;","//s"),"cm",""))),MAX(VALUE(SUBSTITUTE(_xlfn.FILTERXML("&lt;t&gt;&lt;s&gt;"&amp;SUBSTITUTE(L215,",","&lt;/s&gt;&lt;s&gt;")&amp;"&lt;/s&gt;&lt;/t&gt;","//s"),"mm","")))/10))</f>
        <v/>
      </c>
      <c r="N215" t="str">
        <f>IF('Model output'!L214="","",'Model output'!L214)</f>
        <v>Papillary carcinoma</v>
      </c>
      <c r="O215" t="str">
        <f>IF('Model output'!M214="","",'Model output'!M214)</f>
        <v>follicular variant</v>
      </c>
      <c r="P215" t="str">
        <f>IF('Model output'!N214="","",'Model output'!N214)</f>
        <v>4.7cm</v>
      </c>
      <c r="Q215" t="str">
        <f t="shared" si="49"/>
        <v>4.7cm</v>
      </c>
      <c r="R215" cm="1">
        <f t="array" ref="R215">IF(Q215="","",IF(ISNUMBER(SEARCH("cm",Q215)),MAX(VALUE(SUBSTITUTE(_xlfn.FILTERXML("&lt;t&gt;&lt;s&gt;"&amp;SUBSTITUTE(Q215,",","&lt;/s&gt;&lt;s&gt;")&amp;"&lt;/s&gt;&lt;/t&gt;","//s"),"cm",""))),IF(ISNUMBER(SEARCH("mm",Q215)), MAX(VALUE(SUBSTITUTE(_xlfn.FILTERXML("&lt;t&gt;&lt;s&gt;"&amp;SUBSTITUTE(Q215,",","&lt;/s&gt;&lt;s&gt;")&amp;"&lt;/s&gt;&lt;/t&gt;","//s"),"mm","")))/10, MAX(VALUE(_xlfn.FILTERXML("&lt;t&gt;&lt;s&gt;"&amp;SUBSTITUTE(Q215,",","&lt;/s&gt;&lt;s&gt;")&amp;"&lt;/s&gt;&lt;/t&gt;","//s"))))))</f>
        <v>4.7</v>
      </c>
      <c r="S215" t="str">
        <f>IF(OR('Model output'!P214="",ISNUMBER(SEARCH("Not identified", 'Model output'!P214)),ISNUMBER(SEARCH("Absent",'Model output'!P214)),AND(ISNUMBER(SEARCH("No",'Model output'!P214)),NOT(ISNUMBER(SEARCH("diagnostic",'Model output'!P214)))),ISNUMBER(SEARCH("Negative",'Model output'!P214))),"negative","positive")</f>
        <v>negative</v>
      </c>
      <c r="T215">
        <f>IF('Model output'!O214="","",'Model output'!O214)</f>
        <v>2</v>
      </c>
      <c r="U215" t="str">
        <f>IF('Model output'!Q214&lt;&gt;"",'Model output'!Q214,IF('Classification result'!S215="positive",IF(ISNUMBER(SEARCH("single",'Model output'!P214)),1,IF(OR(ISNUMBER(SEARCH("&lt;4",'Model output'!P214)),ISNUMBER(SEARCH("&lt; 4",'Model output'!P214)),ISNUMBER(SEARCH("less than 4",'Model output'!P214))),"&lt;4",IF(OR(ISNUMBER(SEARCH("&gt;4",'Model output'!P214)),ISNUMBER(SEARCH("&gt; 4",'Model output'!P214)),ISNUMBER(SEARCH("4 or more",'Model output'!P214))),"&gt;4",""))),""))</f>
        <v/>
      </c>
      <c r="V215" t="str">
        <f>IF(S215="negative","",IF(OR(ISNUMBER(SEARCH("Focal",'Model output'!P214)),'Classification result'!U215&lt;4,ISNUMBER(SEARCH("Focal",'Classification result'!U215)),ISNUMBER(SEARCH("&lt;4",'Classification result'!U215)),ISNUMBER(SEARCH("&lt; 4",'Classification result'!U215))),"minimal", IF(OR(ISNUMBER(SEARCH("Extensive",'Model output'!P214)),ISNUMBER(SEARCH("Extensive",'Classification result'!U215)),ISNUMBER(SEARCH("&gt;4",'Classification result'!U215)),ISNUMBER(SEARCH("&gt; 4",'Classification result'!U215)),ISNUMBER(SEARCH("4 or more",'Classification result'!U215))),"extensive","")))</f>
        <v/>
      </c>
      <c r="W215" t="str">
        <f>IF(OR('Model output'!R214="",ISNUMBER(SEARCH("Not identified", 'Model output'!R214)),ISNUMBER(SEARCH("Absent",'Model output'!R214)),ISNUMBER(SEARCH("No",'Model output'!R214)),ISNUMBER(SEARCH("Negative",'Model output'!R214)),ISNUMBER(SEARCH("None seen",'Model output'!R214)),ISNUMBER(SEARCH("Free",'Model output'!R214)),ISNUMBER(SEARCH("Cannot be assessed",'Model output'!R214))),"negative","positive")</f>
        <v>positive</v>
      </c>
      <c r="X215" s="15" t="str">
        <f>IF('Model output'!S214="","",'Model output'!S214)</f>
        <v>Not identified</v>
      </c>
      <c r="Y215" t="str">
        <f>IF(OR('Model output'!S214="",ISNUMBER(SEARCH("Absent",'Model output'!S214)),ISNUMBER(SEARCH("Not identified",'Model output'!S214)),AND(ISNUMBER(SEARCH("No",'Model output'!S214)),NOT(ISNUMBER(SEARCH("carcinoma",'Model output'!S214)))),ISNUMBER(SEARCH("no extension",'Model output'!S214)),ISNUMBER(SEARCH("negative",'Model output'!S214))),"negative",IF(Z215="positive","gETE", "positive"))</f>
        <v>negative</v>
      </c>
      <c r="Z215" t="str">
        <f>IF(OR('Model output'!S214="",ISNUMBER(SEARCH("Absent",'Model output'!S214)),ISNUMBER(SEARCH("Not identified",'Model output'!S214)),ISNUMBER(SEARCH("No",'Model output'!S214)),ISNUMBER(SEARCH("Minimal",'Model output'!S214)),ISNUMBER(SEARCH("negative",'Model output'!S214))),"negative",IF(OR(ISNUMBER(SEARCH("extensive",X215)),ISNUMBER(SEARCH("skeletal muscle",X215)),ISNUMBER(SEARCH("larynx",X215)),ISNUMBER(SEARCH("trachea",X215)),ISNUMBER(SEARCH("esophagus",X215)),ISNUMBER(SEARCH("recurrent laryngeal nerve",X215))),"positive","negative"))</f>
        <v>negative</v>
      </c>
      <c r="AA215" t="str">
        <f>IF('Model output'!T214="","",IF('Model output'!T214="Not mentioned", "No", "Yes"))</f>
        <v/>
      </c>
      <c r="AB215" t="str">
        <f>IF(AA215&lt;&gt;"Yes","",IF(OR('Model output'!U214="",ISNUMBER(SEARCH("Not identified",'Model output'!U214))),"",'Model output'!U214))</f>
        <v/>
      </c>
      <c r="AC215" s="9" t="str">
        <f>IF(OR('Model output'!V214="", AND(ISERROR(SEARCH("Positive",'Model output'!V214)), ISNUMBER(SEARCH("Negative",'Model output'!V214))), ISNUMBER(SEARCH("Uninvolved",'Model output'!V214)), ISNUMBER(SEARCH("Free",'Model output'!V214)), ISNUMBER(SEARCH("1 mm",'Model output'!V214)), ISNUMBER(SEARCH("1.0 mm",'Model output'!V214)), ISNUMBER(SEARCH("0.01 cm",'Model output'!V214)), ISNUMBER(SEARCH("0.1 CM",'Model output'!V214)), ISNUMBER(SEARCH("less than 0.2 mm",'Model output'!V214)), ISNUMBER(SEARCH("less than 0.5 mm",'Model output'!V214)), ISNUMBER(SEARCH("very close",'Model output'!V214)), ISNUMBER(SEARCH("not involved",'Model output'!V214)), ISNUMBER(SEARCH("no involvement",'Model output'!V214)), ISNUMBER(SEARCH("abut",'Model output'!V214)), AND(ISNUMBER(SEARCH("No",'Model output'!V214)),NOT(ISNUMBER(SEARCH("noted",'Model output'!V214))),NOT(ISNUMBER(SEARCH("carcinoma",'Model output'!V214))))), "negative", "positive")</f>
        <v>negative</v>
      </c>
      <c r="AE215" s="30" t="str" cm="1">
        <f t="array" aca="1" ref="AE215" ca="1">IF(OR(AC215="positive",Z215="positive",AND(OR(ISNUMBER(SEARCH("Follicular carcinoma",N215)),ISNUMBER(SEARCH("Follicular thyroid carcinoma",N215))),V215="extensive"),AND(AND(ISNUMBER(J215),J215&gt;0),AND(ISNUMBER(M215),M215&gt;3)),OR(H215="positive",AH215=1)),"high",IF(OR(ISNUMBER(SEARCH("lateral",G215,1)),ISNUMBER(SEARCH("positive",Y215,1)),ISNUMBER(SEARCH("tall",O215,1)),ISNUMBER(SEARCH("hobnail",O215,1)),ISNUMBER(SEARCH("cribriform",O215,1)),ISNUMBER(SEARCH("diffuse",O215,1)),ISNUMBER(SEARCH("columnar",O215,1)),ISNUMBER(SEARCH("solid",O215,1)),ISNUMBER(SEARCH("tall",N215,1)),ISNUMBER(SEARCH("hobnail",N215,1)),ISNUMBER(SEARCH("cribriform",N215,1)),ISNUMBER(SEARCH("diffuse",N215,1)),ISNUMBER(SEARCH("columnar",N215,1)),ISNUMBER(SEARCH("solid",N215,1)),AND(ISNUMBER(SEARCH("papillary",N215,1)),S215="positive"),AND(ISNUMBER(J215),J215&gt;=5,M215=""),AND(AND(ISNUMBER(J215),J215&gt;=5),AND(ISNUMBER(M215),M215&gt;=1)),AND(ISNUMBER(SERACH("papillary",N215)),OR(Y215="positive",Z215="positive"), ISNUMBER(SEARCH("BRAF",AB215)))),"intermediate","low"))</f>
        <v>low</v>
      </c>
      <c r="AF215" s="31" t="str">
        <f t="shared" si="51"/>
        <v>3a</v>
      </c>
      <c r="AG215" s="31" t="str">
        <f t="shared" si="52"/>
        <v>0</v>
      </c>
      <c r="AH215" s="31" t="str">
        <f t="shared" si="53"/>
        <v>0</v>
      </c>
      <c r="AI215" s="36" t="str">
        <f t="shared" si="54"/>
        <v>II</v>
      </c>
      <c r="AJ215" s="30" t="s">
        <v>815</v>
      </c>
      <c r="AK215" s="37" t="s">
        <v>932</v>
      </c>
      <c r="AL215" s="37" t="s">
        <v>930</v>
      </c>
      <c r="AM215" s="37" t="s">
        <v>930</v>
      </c>
      <c r="AN215" s="31" t="s">
        <v>928</v>
      </c>
      <c r="AO215" s="30">
        <f t="shared" ca="1" si="55"/>
        <v>1</v>
      </c>
      <c r="AP215" s="37">
        <f t="shared" si="56"/>
        <v>1</v>
      </c>
      <c r="AQ215" s="37">
        <f t="shared" si="57"/>
        <v>1</v>
      </c>
      <c r="AR215" s="37">
        <f t="shared" si="58"/>
        <v>1</v>
      </c>
      <c r="AS215" s="36">
        <f t="shared" si="59"/>
        <v>1</v>
      </c>
    </row>
    <row r="216" spans="1:45">
      <c r="A216" t="str">
        <f>'Model output'!A215</f>
        <v>TCGA-EM-A4FK</v>
      </c>
      <c r="B216" s="43">
        <v>33</v>
      </c>
      <c r="C216" s="1" t="str">
        <f>IF(OR(ISNUMBER(SEARCH("0",'Model output'!D215)), ISNUMBER(SEARCH("1",'Model output'!D215)), ISNUMBER(SEARCH("1a",'Model output'!D215)), ISNUMBER(SEARCH("1b",'Model output'!D215)), ISNUMBER(SEARCH("2",'Model output'!D215)), ISNUMBER(SEARCH("3",'Model output'!D215)), ISNUMBER(SEARCH("4a",'Model output'!D215)), ISNUMBER(SEARCH("4b",'Model output'!D215))), IF(ISNUMBER(SEARCH("pT",'Model output'!D215)),IF(OR(ISNUMBER(SEARCH("a",'Model output'!D215)),ISNUMBER(SEARCH("b",'Model output'!D215))),MID(SUBSTITUTE('Model output'!D215," ",""),SEARCH("pT",'Model output'!D215)+2,2),MID(SUBSTITUTE('Model output'!D215," ",""),SEARCH("pT",'Model output'!D215)+2,1)),IF(ISNUMBER(SEARCH("T",'Model output'!D215)),IF(OR(ISNUMBER(SEARCH("a",'Model output'!D215)),ISNUMBER(SEARCH("b",'Model output'!D215))),MID(SUBSTITUTE('Model output'!D215," ",""),SEARCH("T",'Model output'!D215)+1,2),MID(SUBSTITUTE('Model output'!D215," ",""),SEARCH("T",'Model output'!D215)+1,1)),SUBSTITUTE('Model output'!D215," ",""))),"")</f>
        <v>2</v>
      </c>
      <c r="D216" s="1" t="str">
        <f>IF(ISNUMBER(SEARCH("lymph node",'Model output'!E215)),"1", IF(AND('Model output'!E215&lt;&gt;"",ISNUMBER('Model output'!E215),'Model output'!E215&gt;0),"1",IF(OR(ISNUMBER(SEARCH("0",'Model output'!E215)), ISNUMBER(SEARCH("1",'Model output'!E215)), ISNUMBER(SEARCH("1a",'Model output'!E215)), ISNUMBER(SEARCH("1b",'Model output'!E215)), ISNUMBER(SEARCH("X",'Model output'!E215))), IF(ISNUMBER(SEARCH("pN",'Model output'!E215)),IF(OR(ISNUMBER(SEARCH("a",'Model output'!E215)),ISNUMBER(SEARCH("b",'Model output'!E215))),MID(SUBSTITUTE('Model output'!E215," ",""),SEARCH("pN",'Model output'!E215)+2,2),MID(SUBSTITUTE('Model output'!E215," ",""),SEARCH("pN",'Model output'!E215)+2,1)),IF(ISNUMBER(SEARCH("N",'Model output'!E215)),IF(OR(ISNUMBER(SEARCH("a",'Model output'!E215)),ISNUMBER(SEARCH("b",'Model output'!E215))),MID(SUBSTITUTE('Model output'!E215," ",""),SEARCH("N",'Model output'!E215)+1,2),MID(SUBSTITUTE('Model output'!E215," ",""),SEARCH("N",'Model output'!E215)+1,1)),SUBSTITUTE('Model output'!E215," ",""))),"")))</f>
        <v>X</v>
      </c>
      <c r="E216" s="1" t="str">
        <f>IF(OR(ISNUMBER(SEARCH("Not applicable",'Model output'!F215)), ISNUMBER(SEARCH("N/A",'Model output'!F215))),"0",IF(OR(ISNUMBER(SEARCH("0",'Model output'!F215)), ISNUMBER(SEARCH("1",'Model output'!F215)), ISNUMBER(SEARCH("X",'Model output'!F215))), IF(ISNUMBER(SEARCH("pM",'Model output'!F215)),MID(SUBSTITUTE('Model output'!F215," ",""),SEARCH("pM",'Model output'!F215)+2,1),IF(ISNUMBER(SEARCH("M",'Model output'!F215)),MID(SUBSTITUTE('Model output'!F215," ",""),SEARCH("M",'Model output'!F215)+1,1),SUBSTITUTE('Model output'!F215," ",""))),""))</f>
        <v/>
      </c>
      <c r="F216" t="str">
        <f t="shared" si="48"/>
        <v>negative</v>
      </c>
      <c r="G216" t="str">
        <f>IF(OR('Model output'!G215="",AND(ISNUMBER('Model output'!J215),'Model output'!J215&lt;1)),"",IF(OR(ISNUMBER(SEARCH("lateral",'Model output'!G215)),ISNUMBER(SEARCH("cervical",'Model output'!G215)),ISNUMBER(SEARCH("jugular",'Model output'!G215)),ISNUMBER(SEARCH("left neck",'Model output'!G215)),ISNUMBER(SEARCH("left anterior neck",'Model output'!G215)),ISNUMBER(SEARCH("left posterior neck",'Model output'!G215)),ISNUMBER(SEARCH("right neck",'Model output'!G215)),ISNUMBER(SEARCH("right anterior neck",'Model output'!G215)),ISNUMBER(SEARCH("right posterior neck",'Model output'!G215)),AND(ISNUMBER(SEARCH("level",'Model output'!G215)),OR(,ISNUMBER(SEARCH("II",'Model output'!G215)),ISNUMBER(SEARCH("two",'Model output'!G215)),ISNUMBER(SEARCH("2",'Model output'!G215)),ISNUMBER(SEARCH("III",'Model output'!G215)),ISNUMBER(SEARCH("three",'Model output'!G215)),ISNUMBER(SEARCH("3",'Model output'!G215)),ISNUMBER(SEARCH("IV",'Model output'!G215)),ISNUMBER(SEARCH("four",'Model output'!G215)),ISNUMBER(SEARCH("4",'Model output'!G215)),AND(ISNUMBER(SEARCH("V ",'Model output'!G215)),NOT(ISNUMBER(SEARCH("VI",'Model output'!G215)))),ISNUMBER(SEARCH("five",'Model output'!G215)),ISNUMBER(SEARCH("5",'Model output'!G215))))), "lateral", "central"))</f>
        <v/>
      </c>
      <c r="H216" t="str">
        <f>IF('Model output'!H215="","negative", IF('Model output'!H215=" ", "negative", IF(ISNUMBER(SEARCH("lymph node",'Model output'!H215)),"negative","positive")))</f>
        <v>negative</v>
      </c>
      <c r="I216">
        <f>IF('Model output'!I215="","",IF(ISNUMBER('Model output'!I215),'Model output'!I215,1))</f>
        <v>0</v>
      </c>
      <c r="J216">
        <f>IF('Model output'!J215="","",IF(AND(ISNUMBER('Model output'!J215),'Model output'!J215&lt;=I216),'Model output'!J215,IF(ISNUMBER(SEARCH("0/",'Model output'!J215)),0,1)))</f>
        <v>0</v>
      </c>
      <c r="K216" t="str" cm="1">
        <f t="array" ref="K216">IF(COUNT(FIND({0,1,2,3,4,5,6,7,8,9},'Model output'!K215))&gt;0,'Model output'!K215,"")</f>
        <v/>
      </c>
      <c r="L216" s="8" t="str">
        <f t="shared" si="50"/>
        <v/>
      </c>
      <c r="M216" t="str" cm="1">
        <f t="array" ref="M216">IF(L216="","",IF(ISNUMBER(SEARCH("cm",L216)),MAX(VALUE(SUBSTITUTE(_xlfn.FILTERXML("&lt;t&gt;&lt;s&gt;"&amp;SUBSTITUTE(L216,",","&lt;/s&gt;&lt;s&gt;")&amp;"&lt;/s&gt;&lt;/t&gt;","//s"),"cm",""))),MAX(VALUE(SUBSTITUTE(_xlfn.FILTERXML("&lt;t&gt;&lt;s&gt;"&amp;SUBSTITUTE(L216,",","&lt;/s&gt;&lt;s&gt;")&amp;"&lt;/s&gt;&lt;/t&gt;","//s"),"mm","")))/10))</f>
        <v/>
      </c>
      <c r="N216" t="str">
        <f>IF('Model output'!L215="","",'Model output'!L215)</f>
        <v>Papillary carcinoma</v>
      </c>
      <c r="O216" t="str">
        <f>IF('Model output'!M215="","",'Model output'!M215)</f>
        <v>oncocytic or oxyphilic variant</v>
      </c>
      <c r="P216" t="str">
        <f>IF('Model output'!N215="","",'Model output'!N215)</f>
        <v>2.6cm</v>
      </c>
      <c r="Q216" t="str">
        <f t="shared" si="49"/>
        <v>2.6cm</v>
      </c>
      <c r="R216" cm="1">
        <f t="array" ref="R216">IF(Q216="","",IF(ISNUMBER(SEARCH("cm",Q216)),MAX(VALUE(SUBSTITUTE(_xlfn.FILTERXML("&lt;t&gt;&lt;s&gt;"&amp;SUBSTITUTE(Q216,",","&lt;/s&gt;&lt;s&gt;")&amp;"&lt;/s&gt;&lt;/t&gt;","//s"),"cm",""))),IF(ISNUMBER(SEARCH("mm",Q216)), MAX(VALUE(SUBSTITUTE(_xlfn.FILTERXML("&lt;t&gt;&lt;s&gt;"&amp;SUBSTITUTE(Q216,",","&lt;/s&gt;&lt;s&gt;")&amp;"&lt;/s&gt;&lt;/t&gt;","//s"),"mm","")))/10, MAX(VALUE(_xlfn.FILTERXML("&lt;t&gt;&lt;s&gt;"&amp;SUBSTITUTE(Q216,",","&lt;/s&gt;&lt;s&gt;")&amp;"&lt;/s&gt;&lt;/t&gt;","//s"))))))</f>
        <v>2.6</v>
      </c>
      <c r="S216" t="str">
        <f>IF(OR('Model output'!P215="",ISNUMBER(SEARCH("Not identified", 'Model output'!P215)),ISNUMBER(SEARCH("Absent",'Model output'!P215)),AND(ISNUMBER(SEARCH("No",'Model output'!P215)),NOT(ISNUMBER(SEARCH("diagnostic",'Model output'!P215)))),ISNUMBER(SEARCH("Negative",'Model output'!P215))),"negative","positive")</f>
        <v>negative</v>
      </c>
      <c r="T216">
        <f>IF('Model output'!O215="","",'Model output'!O215)</f>
        <v>1</v>
      </c>
      <c r="U216" t="str">
        <f>IF('Model output'!Q215&lt;&gt;"",'Model output'!Q215,IF('Classification result'!S216="positive",IF(ISNUMBER(SEARCH("single",'Model output'!P215)),1,IF(OR(ISNUMBER(SEARCH("&lt;4",'Model output'!P215)),ISNUMBER(SEARCH("&lt; 4",'Model output'!P215)),ISNUMBER(SEARCH("less than 4",'Model output'!P215))),"&lt;4",IF(OR(ISNUMBER(SEARCH("&gt;4",'Model output'!P215)),ISNUMBER(SEARCH("&gt; 4",'Model output'!P215)),ISNUMBER(SEARCH("4 or more",'Model output'!P215))),"&gt;4",""))),""))</f>
        <v/>
      </c>
      <c r="V216" t="str">
        <f>IF(S216="negative","",IF(OR(ISNUMBER(SEARCH("Focal",'Model output'!P215)),'Classification result'!U216&lt;4,ISNUMBER(SEARCH("Focal",'Classification result'!U216)),ISNUMBER(SEARCH("&lt;4",'Classification result'!U216)),ISNUMBER(SEARCH("&lt; 4",'Classification result'!U216))),"minimal", IF(OR(ISNUMBER(SEARCH("Extensive",'Model output'!P215)),ISNUMBER(SEARCH("Extensive",'Classification result'!U216)),ISNUMBER(SEARCH("&gt;4",'Classification result'!U216)),ISNUMBER(SEARCH("&gt; 4",'Classification result'!U216)),ISNUMBER(SEARCH("4 or more",'Classification result'!U216))),"extensive","")))</f>
        <v/>
      </c>
      <c r="W216" t="str">
        <f>IF(OR('Model output'!R215="",ISNUMBER(SEARCH("Not identified", 'Model output'!R215)),ISNUMBER(SEARCH("Absent",'Model output'!R215)),ISNUMBER(SEARCH("No",'Model output'!R215)),ISNUMBER(SEARCH("Negative",'Model output'!R215)),ISNUMBER(SEARCH("None seen",'Model output'!R215)),ISNUMBER(SEARCH("Free",'Model output'!R215)),ISNUMBER(SEARCH("Cannot be assessed",'Model output'!R215))),"negative","positive")</f>
        <v>negative</v>
      </c>
      <c r="X216" s="15" t="str">
        <f>IF('Model output'!S215="","",'Model output'!S215)</f>
        <v>Not identified</v>
      </c>
      <c r="Y216" t="str">
        <f>IF(OR('Model output'!S215="",ISNUMBER(SEARCH("Absent",'Model output'!S215)),ISNUMBER(SEARCH("Not identified",'Model output'!S215)),AND(ISNUMBER(SEARCH("No",'Model output'!S215)),NOT(ISNUMBER(SEARCH("carcinoma",'Model output'!S215)))),ISNUMBER(SEARCH("no extension",'Model output'!S215)),ISNUMBER(SEARCH("negative",'Model output'!S215))),"negative",IF(Z216="positive","gETE", "positive"))</f>
        <v>negative</v>
      </c>
      <c r="Z216" t="str">
        <f>IF(OR('Model output'!S215="",ISNUMBER(SEARCH("Absent",'Model output'!S215)),ISNUMBER(SEARCH("Not identified",'Model output'!S215)),ISNUMBER(SEARCH("No",'Model output'!S215)),ISNUMBER(SEARCH("Minimal",'Model output'!S215)),ISNUMBER(SEARCH("negative",'Model output'!S215))),"negative",IF(OR(ISNUMBER(SEARCH("extensive",X216)),ISNUMBER(SEARCH("skeletal muscle",X216)),ISNUMBER(SEARCH("larynx",X216)),ISNUMBER(SEARCH("trachea",X216)),ISNUMBER(SEARCH("esophagus",X216)),ISNUMBER(SEARCH("recurrent laryngeal nerve",X216))),"positive","negative"))</f>
        <v>negative</v>
      </c>
      <c r="AA216" t="str">
        <f>IF('Model output'!T215="","",IF('Model output'!T215="Not mentioned", "No", "Yes"))</f>
        <v/>
      </c>
      <c r="AB216" t="str">
        <f>IF(AA216&lt;&gt;"Yes","",IF(OR('Model output'!U215="",ISNUMBER(SEARCH("Not identified",'Model output'!U215))),"",'Model output'!U215))</f>
        <v/>
      </c>
      <c r="AC216" s="9" t="str">
        <f>IF(OR('Model output'!V215="", AND(ISERROR(SEARCH("Positive",'Model output'!V215)), ISNUMBER(SEARCH("Negative",'Model output'!V215))), ISNUMBER(SEARCH("Uninvolved",'Model output'!V215)), ISNUMBER(SEARCH("Free",'Model output'!V215)), ISNUMBER(SEARCH("1 mm",'Model output'!V215)), ISNUMBER(SEARCH("1.0 mm",'Model output'!V215)), ISNUMBER(SEARCH("0.01 cm",'Model output'!V215)), ISNUMBER(SEARCH("0.1 CM",'Model output'!V215)), ISNUMBER(SEARCH("less than 0.2 mm",'Model output'!V215)), ISNUMBER(SEARCH("less than 0.5 mm",'Model output'!V215)), ISNUMBER(SEARCH("very close",'Model output'!V215)), ISNUMBER(SEARCH("not involved",'Model output'!V215)), ISNUMBER(SEARCH("no involvement",'Model output'!V215)), ISNUMBER(SEARCH("abut",'Model output'!V215)), AND(ISNUMBER(SEARCH("No",'Model output'!V215)),NOT(ISNUMBER(SEARCH("noted",'Model output'!V215))),NOT(ISNUMBER(SEARCH("carcinoma",'Model output'!V215))))), "negative", "positive")</f>
        <v>negative</v>
      </c>
      <c r="AE216" s="30" t="str" cm="1">
        <f t="array" aca="1" ref="AE216" ca="1">IF(OR(AC216="positive",Z216="positive",AND(OR(ISNUMBER(SEARCH("Follicular carcinoma",N216)),ISNUMBER(SEARCH("Follicular thyroid carcinoma",N216))),V216="extensive"),AND(AND(ISNUMBER(J216),J216&gt;0),AND(ISNUMBER(M216),M216&gt;3)),OR(H216="positive",AH216=1)),"high",IF(OR(ISNUMBER(SEARCH("lateral",G216,1)),ISNUMBER(SEARCH("positive",Y216,1)),ISNUMBER(SEARCH("tall",O216,1)),ISNUMBER(SEARCH("hobnail",O216,1)),ISNUMBER(SEARCH("cribriform",O216,1)),ISNUMBER(SEARCH("diffuse",O216,1)),ISNUMBER(SEARCH("columnar",O216,1)),ISNUMBER(SEARCH("solid",O216,1)),ISNUMBER(SEARCH("tall",N216,1)),ISNUMBER(SEARCH("hobnail",N216,1)),ISNUMBER(SEARCH("cribriform",N216,1)),ISNUMBER(SEARCH("diffuse",N216,1)),ISNUMBER(SEARCH("columnar",N216,1)),ISNUMBER(SEARCH("solid",N216,1)),AND(ISNUMBER(SEARCH("papillary",N216,1)),S216="positive"),AND(ISNUMBER(J216),J216&gt;=5,M216=""),AND(AND(ISNUMBER(J216),J216&gt;=5),AND(ISNUMBER(M216),M216&gt;=1)),AND(ISNUMBER(SERACH("papillary",N216)),OR(Y216="positive",Z216="positive"), ISNUMBER(SEARCH("BRAF",AB216)))),"intermediate","low"))</f>
        <v>low</v>
      </c>
      <c r="AF216" s="31" t="str">
        <f t="shared" si="51"/>
        <v>2</v>
      </c>
      <c r="AG216" s="31" t="str">
        <f t="shared" si="52"/>
        <v>0</v>
      </c>
      <c r="AH216" s="31" t="str">
        <f t="shared" si="53"/>
        <v>0</v>
      </c>
      <c r="AI216" s="36" t="str">
        <f t="shared" si="54"/>
        <v>I</v>
      </c>
      <c r="AJ216" s="30" t="s">
        <v>815</v>
      </c>
      <c r="AK216" s="37" t="s">
        <v>929</v>
      </c>
      <c r="AL216" s="37" t="s">
        <v>930</v>
      </c>
      <c r="AM216" s="37" t="s">
        <v>930</v>
      </c>
      <c r="AN216" s="31" t="s">
        <v>79</v>
      </c>
      <c r="AO216" s="30">
        <f t="shared" ca="1" si="55"/>
        <v>1</v>
      </c>
      <c r="AP216" s="37">
        <f t="shared" si="56"/>
        <v>1</v>
      </c>
      <c r="AQ216" s="37">
        <f t="shared" si="57"/>
        <v>1</v>
      </c>
      <c r="AR216" s="37">
        <f t="shared" si="58"/>
        <v>1</v>
      </c>
      <c r="AS216" s="36">
        <f t="shared" si="59"/>
        <v>1</v>
      </c>
    </row>
    <row r="217" spans="1:45">
      <c r="A217" t="str">
        <f>'Model output'!A216</f>
        <v>TCGA-EM-A4FM</v>
      </c>
      <c r="B217" s="43">
        <v>59</v>
      </c>
      <c r="C217" s="1" t="str">
        <f>IF(OR(ISNUMBER(SEARCH("0",'Model output'!D216)), ISNUMBER(SEARCH("1",'Model output'!D216)), ISNUMBER(SEARCH("1a",'Model output'!D216)), ISNUMBER(SEARCH("1b",'Model output'!D216)), ISNUMBER(SEARCH("2",'Model output'!D216)), ISNUMBER(SEARCH("3",'Model output'!D216)), ISNUMBER(SEARCH("4a",'Model output'!D216)), ISNUMBER(SEARCH("4b",'Model output'!D216))), IF(ISNUMBER(SEARCH("pT",'Model output'!D216)),IF(OR(ISNUMBER(SEARCH("a",'Model output'!D216)),ISNUMBER(SEARCH("b",'Model output'!D216))),MID(SUBSTITUTE('Model output'!D216," ",""),SEARCH("pT",'Model output'!D216)+2,2),MID(SUBSTITUTE('Model output'!D216," ",""),SEARCH("pT",'Model output'!D216)+2,1)),IF(ISNUMBER(SEARCH("T",'Model output'!D216)),IF(OR(ISNUMBER(SEARCH("a",'Model output'!D216)),ISNUMBER(SEARCH("b",'Model output'!D216))),MID(SUBSTITUTE('Model output'!D216," ",""),SEARCH("T",'Model output'!D216)+1,2),MID(SUBSTITUTE('Model output'!D216," ",""),SEARCH("T",'Model output'!D216)+1,1)),SUBSTITUTE('Model output'!D216," ",""))),"")</f>
        <v>3</v>
      </c>
      <c r="D217" s="1" t="str">
        <f>IF(ISNUMBER(SEARCH("lymph node",'Model output'!E216)),"1", IF(AND('Model output'!E216&lt;&gt;"",ISNUMBER('Model output'!E216),'Model output'!E216&gt;0),"1",IF(OR(ISNUMBER(SEARCH("0",'Model output'!E216)), ISNUMBER(SEARCH("1",'Model output'!E216)), ISNUMBER(SEARCH("1a",'Model output'!E216)), ISNUMBER(SEARCH("1b",'Model output'!E216)), ISNUMBER(SEARCH("X",'Model output'!E216))), IF(ISNUMBER(SEARCH("pN",'Model output'!E216)),IF(OR(ISNUMBER(SEARCH("a",'Model output'!E216)),ISNUMBER(SEARCH("b",'Model output'!E216))),MID(SUBSTITUTE('Model output'!E216," ",""),SEARCH("pN",'Model output'!E216)+2,2),MID(SUBSTITUTE('Model output'!E216," ",""),SEARCH("pN",'Model output'!E216)+2,1)),IF(ISNUMBER(SEARCH("N",'Model output'!E216)),IF(OR(ISNUMBER(SEARCH("a",'Model output'!E216)),ISNUMBER(SEARCH("b",'Model output'!E216))),MID(SUBSTITUTE('Model output'!E216," ",""),SEARCH("N",'Model output'!E216)+1,2),MID(SUBSTITUTE('Model output'!E216," ",""),SEARCH("N",'Model output'!E216)+1,1)),SUBSTITUTE('Model output'!E216," ",""))),"")))</f>
        <v>1b</v>
      </c>
      <c r="E217" s="1" t="str">
        <f>IF(OR(ISNUMBER(SEARCH("Not applicable",'Model output'!F216)), ISNUMBER(SEARCH("N/A",'Model output'!F216))),"0",IF(OR(ISNUMBER(SEARCH("0",'Model output'!F216)), ISNUMBER(SEARCH("1",'Model output'!F216)), ISNUMBER(SEARCH("X",'Model output'!F216))), IF(ISNUMBER(SEARCH("pM",'Model output'!F216)),MID(SUBSTITUTE('Model output'!F216," ",""),SEARCH("pM",'Model output'!F216)+2,1),IF(ISNUMBER(SEARCH("M",'Model output'!F216)),MID(SUBSTITUTE('Model output'!F216," ",""),SEARCH("M",'Model output'!F216)+1,1),SUBSTITUTE('Model output'!F216," ",""))),""))</f>
        <v/>
      </c>
      <c r="F217" t="str">
        <f t="shared" si="48"/>
        <v>positive</v>
      </c>
      <c r="G217" t="str">
        <f>IF(OR('Model output'!G216="",AND(ISNUMBER('Model output'!J216),'Model output'!J216&lt;1)),"",IF(OR(ISNUMBER(SEARCH("lateral",'Model output'!G216)),ISNUMBER(SEARCH("cervical",'Model output'!G216)),ISNUMBER(SEARCH("jugular",'Model output'!G216)),ISNUMBER(SEARCH("left neck",'Model output'!G216)),ISNUMBER(SEARCH("left anterior neck",'Model output'!G216)),ISNUMBER(SEARCH("left posterior neck",'Model output'!G216)),ISNUMBER(SEARCH("right neck",'Model output'!G216)),ISNUMBER(SEARCH("right anterior neck",'Model output'!G216)),ISNUMBER(SEARCH("right posterior neck",'Model output'!G216)),AND(ISNUMBER(SEARCH("level",'Model output'!G216)),OR(,ISNUMBER(SEARCH("II",'Model output'!G216)),ISNUMBER(SEARCH("two",'Model output'!G216)),ISNUMBER(SEARCH("2",'Model output'!G216)),ISNUMBER(SEARCH("III",'Model output'!G216)),ISNUMBER(SEARCH("three",'Model output'!G216)),ISNUMBER(SEARCH("3",'Model output'!G216)),ISNUMBER(SEARCH("IV",'Model output'!G216)),ISNUMBER(SEARCH("four",'Model output'!G216)),ISNUMBER(SEARCH("4",'Model output'!G216)),AND(ISNUMBER(SEARCH("V ",'Model output'!G216)),NOT(ISNUMBER(SEARCH("VI",'Model output'!G216)))),ISNUMBER(SEARCH("five",'Model output'!G216)),ISNUMBER(SEARCH("5",'Model output'!G216))))), "lateral", "central"))</f>
        <v>lateral</v>
      </c>
      <c r="H217" t="str">
        <f>IF('Model output'!H216="","negative", IF('Model output'!H216=" ", "negative", IF(ISNUMBER(SEARCH("lymph node",'Model output'!H216)),"negative","positive")))</f>
        <v>negative</v>
      </c>
      <c r="I217">
        <f>IF('Model output'!I216="","",IF(ISNUMBER('Model output'!I216),'Model output'!I216,1))</f>
        <v>40</v>
      </c>
      <c r="J217">
        <f>IF('Model output'!J216="","",IF(AND(ISNUMBER('Model output'!J216),'Model output'!J216&lt;=I217),'Model output'!J216,IF(ISNUMBER(SEARCH("0/",'Model output'!J216)),0,1)))</f>
        <v>12</v>
      </c>
      <c r="K217" t="str" cm="1">
        <f t="array" ref="K217">IF(COUNT(FIND({0,1,2,3,4,5,6,7,8,9},'Model output'!K216))&gt;0,'Model output'!K216,"")</f>
        <v>2.5 cm</v>
      </c>
      <c r="L217" s="8" t="str">
        <f t="shared" si="50"/>
        <v>2.5cm</v>
      </c>
      <c r="M217" cm="1">
        <f t="array" ref="M217">IF(L217="","",IF(ISNUMBER(SEARCH("cm",L217)),MAX(VALUE(SUBSTITUTE(_xlfn.FILTERXML("&lt;t&gt;&lt;s&gt;"&amp;SUBSTITUTE(L217,",","&lt;/s&gt;&lt;s&gt;")&amp;"&lt;/s&gt;&lt;/t&gt;","//s"),"cm",""))),MAX(VALUE(SUBSTITUTE(_xlfn.FILTERXML("&lt;t&gt;&lt;s&gt;"&amp;SUBSTITUTE(L217,",","&lt;/s&gt;&lt;s&gt;")&amp;"&lt;/s&gt;&lt;/t&gt;","//s"),"mm","")))/10))</f>
        <v>2.5</v>
      </c>
      <c r="N217" t="str">
        <f>IF('Model output'!L216="","",'Model output'!L216)</f>
        <v>Papillary carcinoma</v>
      </c>
      <c r="O217" t="str">
        <f>IF('Model output'!M216="","",'Model output'!M216)</f>
        <v>classical (usual), follicular variant, with focal tall cell change</v>
      </c>
      <c r="P217" t="str">
        <f>IF('Model output'!N216="","",'Model output'!N216)</f>
        <v>3.0cm</v>
      </c>
      <c r="Q217" t="str">
        <f t="shared" si="49"/>
        <v>3.0cm</v>
      </c>
      <c r="R217" cm="1">
        <f t="array" ref="R217">IF(Q217="","",IF(ISNUMBER(SEARCH("cm",Q217)),MAX(VALUE(SUBSTITUTE(_xlfn.FILTERXML("&lt;t&gt;&lt;s&gt;"&amp;SUBSTITUTE(Q217,",","&lt;/s&gt;&lt;s&gt;")&amp;"&lt;/s&gt;&lt;/t&gt;","//s"),"cm",""))),IF(ISNUMBER(SEARCH("mm",Q217)), MAX(VALUE(SUBSTITUTE(_xlfn.FILTERXML("&lt;t&gt;&lt;s&gt;"&amp;SUBSTITUTE(Q217,",","&lt;/s&gt;&lt;s&gt;")&amp;"&lt;/s&gt;&lt;/t&gt;","//s"),"mm","")))/10, MAX(VALUE(_xlfn.FILTERXML("&lt;t&gt;&lt;s&gt;"&amp;SUBSTITUTE(Q217,",","&lt;/s&gt;&lt;s&gt;")&amp;"&lt;/s&gt;&lt;/t&gt;","//s"))))))</f>
        <v>3</v>
      </c>
      <c r="S217" t="str">
        <f>IF(OR('Model output'!P216="",ISNUMBER(SEARCH("Not identified", 'Model output'!P216)),ISNUMBER(SEARCH("Absent",'Model output'!P216)),AND(ISNUMBER(SEARCH("No",'Model output'!P216)),NOT(ISNUMBER(SEARCH("diagnostic",'Model output'!P216)))),ISNUMBER(SEARCH("Negative",'Model output'!P216))),"negative","positive")</f>
        <v>negative</v>
      </c>
      <c r="T217">
        <f>IF('Model output'!O216="","",'Model output'!O216)</f>
        <v>2</v>
      </c>
      <c r="U217" t="str">
        <f>IF('Model output'!Q216&lt;&gt;"",'Model output'!Q216,IF('Classification result'!S217="positive",IF(ISNUMBER(SEARCH("single",'Model output'!P216)),1,IF(OR(ISNUMBER(SEARCH("&lt;4",'Model output'!P216)),ISNUMBER(SEARCH("&lt; 4",'Model output'!P216)),ISNUMBER(SEARCH("less than 4",'Model output'!P216))),"&lt;4",IF(OR(ISNUMBER(SEARCH("&gt;4",'Model output'!P216)),ISNUMBER(SEARCH("&gt; 4",'Model output'!P216)),ISNUMBER(SEARCH("4 or more",'Model output'!P216))),"&gt;4",""))),""))</f>
        <v/>
      </c>
      <c r="V217" t="str">
        <f>IF(S217="negative","",IF(OR(ISNUMBER(SEARCH("Focal",'Model output'!P216)),'Classification result'!U217&lt;4,ISNUMBER(SEARCH("Focal",'Classification result'!U217)),ISNUMBER(SEARCH("&lt;4",'Classification result'!U217)),ISNUMBER(SEARCH("&lt; 4",'Classification result'!U217))),"minimal", IF(OR(ISNUMBER(SEARCH("Extensive",'Model output'!P216)),ISNUMBER(SEARCH("Extensive",'Classification result'!U217)),ISNUMBER(SEARCH("&gt;4",'Classification result'!U217)),ISNUMBER(SEARCH("&gt; 4",'Classification result'!U217)),ISNUMBER(SEARCH("4 or more",'Classification result'!U217))),"extensive","")))</f>
        <v/>
      </c>
      <c r="W217" t="str">
        <f>IF(OR('Model output'!R216="",ISNUMBER(SEARCH("Not identified", 'Model output'!R216)),ISNUMBER(SEARCH("Absent",'Model output'!R216)),ISNUMBER(SEARCH("No",'Model output'!R216)),ISNUMBER(SEARCH("Negative",'Model output'!R216)),ISNUMBER(SEARCH("None seen",'Model output'!R216)),ISNUMBER(SEARCH("Free",'Model output'!R216)),ISNUMBER(SEARCH("Cannot be assessed",'Model output'!R216))),"negative","positive")</f>
        <v>positive</v>
      </c>
      <c r="X217" s="15" t="str">
        <f>IF('Model output'!S216="","",'Model output'!S216)</f>
        <v>Present, minimal</v>
      </c>
      <c r="Y217" t="str">
        <f>IF(OR('Model output'!S216="",ISNUMBER(SEARCH("Absent",'Model output'!S216)),ISNUMBER(SEARCH("Not identified",'Model output'!S216)),AND(ISNUMBER(SEARCH("No",'Model output'!S216)),NOT(ISNUMBER(SEARCH("carcinoma",'Model output'!S216)))),ISNUMBER(SEARCH("no extension",'Model output'!S216)),ISNUMBER(SEARCH("negative",'Model output'!S216))),"negative",IF(Z217="positive","gETE", "positive"))</f>
        <v>positive</v>
      </c>
      <c r="Z217" t="str">
        <f>IF(OR('Model output'!S216="",ISNUMBER(SEARCH("Absent",'Model output'!S216)),ISNUMBER(SEARCH("Not identified",'Model output'!S216)),ISNUMBER(SEARCH("No",'Model output'!S216)),ISNUMBER(SEARCH("Minimal",'Model output'!S216)),ISNUMBER(SEARCH("negative",'Model output'!S216))),"negative",IF(OR(ISNUMBER(SEARCH("extensive",X217)),ISNUMBER(SEARCH("skeletal muscle",X217)),ISNUMBER(SEARCH("larynx",X217)),ISNUMBER(SEARCH("trachea",X217)),ISNUMBER(SEARCH("esophagus",X217)),ISNUMBER(SEARCH("recurrent laryngeal nerve",X217))),"positive","negative"))</f>
        <v>negative</v>
      </c>
      <c r="AA217" t="str">
        <f>IF('Model output'!T216="","",IF('Model output'!T216="Not mentioned", "No", "Yes"))</f>
        <v/>
      </c>
      <c r="AB217" t="str">
        <f>IF(AA217&lt;&gt;"Yes","",IF(OR('Model output'!U216="",ISNUMBER(SEARCH("Not identified",'Model output'!U216))),"",'Model output'!U216))</f>
        <v/>
      </c>
      <c r="AC217" s="9" t="str">
        <f>IF(OR('Model output'!V216="", AND(ISERROR(SEARCH("Positive",'Model output'!V216)), ISNUMBER(SEARCH("Negative",'Model output'!V216))), ISNUMBER(SEARCH("Uninvolved",'Model output'!V216)), ISNUMBER(SEARCH("Free",'Model output'!V216)), ISNUMBER(SEARCH("1 mm",'Model output'!V216)), ISNUMBER(SEARCH("1.0 mm",'Model output'!V216)), ISNUMBER(SEARCH("0.01 cm",'Model output'!V216)), ISNUMBER(SEARCH("0.1 CM",'Model output'!V216)), ISNUMBER(SEARCH("less than 0.2 mm",'Model output'!V216)), ISNUMBER(SEARCH("less than 0.5 mm",'Model output'!V216)), ISNUMBER(SEARCH("very close",'Model output'!V216)), ISNUMBER(SEARCH("not involved",'Model output'!V216)), ISNUMBER(SEARCH("no involvement",'Model output'!V216)), ISNUMBER(SEARCH("abut",'Model output'!V216)), AND(ISNUMBER(SEARCH("No",'Model output'!V216)),NOT(ISNUMBER(SEARCH("noted",'Model output'!V216))),NOT(ISNUMBER(SEARCH("carcinoma",'Model output'!V216))))), "negative", "positive")</f>
        <v>positive</v>
      </c>
      <c r="AE217" s="30" t="str" cm="1">
        <f t="array" ref="AE217">IF(OR(AC217="positive",Z217="positive",AND(OR(ISNUMBER(SEARCH("Follicular carcinoma",N217)),ISNUMBER(SEARCH("Follicular thyroid carcinoma",N217))),V217="extensive"),AND(AND(ISNUMBER(J217),J217&gt;0),AND(ISNUMBER(M217),M217&gt;3)),OR(H217="positive",AH217=1)),"high",IF(OR(ISNUMBER(SEARCH("lateral",G217,1)),ISNUMBER(SEARCH("positive",Y217,1)),ISNUMBER(SEARCH("tall",O217,1)),ISNUMBER(SEARCH("hobnail",O217,1)),ISNUMBER(SEARCH("cribriform",O217,1)),ISNUMBER(SEARCH("diffuse",O217,1)),ISNUMBER(SEARCH("columnar",O217,1)),ISNUMBER(SEARCH("solid",O217,1)),ISNUMBER(SEARCH("tall",N217,1)),ISNUMBER(SEARCH("hobnail",N217,1)),ISNUMBER(SEARCH("cribriform",N217,1)),ISNUMBER(SEARCH("diffuse",N217,1)),ISNUMBER(SEARCH("columnar",N217,1)),ISNUMBER(SEARCH("solid",N217,1)),AND(ISNUMBER(SEARCH("papillary",N217,1)),S217="positive"),AND(ISNUMBER(J217),J217&gt;=5,M217=""),AND(AND(ISNUMBER(J217),J217&gt;=5),AND(ISNUMBER(M217),M217&gt;=1)),AND(ISNUMBER(SERACH("papillary",N217)),OR(Y217="positive",Z217="positive"), ISNUMBER(SEARCH("BRAF",AB217)))),"intermediate","low"))</f>
        <v>high</v>
      </c>
      <c r="AF217" s="31" t="str">
        <f t="shared" si="51"/>
        <v>2</v>
      </c>
      <c r="AG217" s="31" t="str">
        <f t="shared" si="52"/>
        <v>1b</v>
      </c>
      <c r="AH217" s="31" t="str">
        <f t="shared" si="53"/>
        <v>0</v>
      </c>
      <c r="AI217" s="36" t="str">
        <f t="shared" si="54"/>
        <v>II</v>
      </c>
      <c r="AJ217" s="30" t="s">
        <v>814</v>
      </c>
      <c r="AK217" s="37" t="s">
        <v>929</v>
      </c>
      <c r="AL217" s="37" t="s">
        <v>926</v>
      </c>
      <c r="AM217" s="37" t="s">
        <v>930</v>
      </c>
      <c r="AN217" s="31" t="s">
        <v>928</v>
      </c>
      <c r="AO217" s="30">
        <f t="shared" si="55"/>
        <v>1</v>
      </c>
      <c r="AP217" s="37">
        <f t="shared" si="56"/>
        <v>1</v>
      </c>
      <c r="AQ217" s="37">
        <f t="shared" si="57"/>
        <v>1</v>
      </c>
      <c r="AR217" s="37">
        <f t="shared" si="58"/>
        <v>1</v>
      </c>
      <c r="AS217" s="36">
        <f t="shared" si="59"/>
        <v>1</v>
      </c>
    </row>
    <row r="218" spans="1:45">
      <c r="A218" t="str">
        <f>'Model output'!A217</f>
        <v>TCGA-EM-A4FN</v>
      </c>
      <c r="B218" s="43">
        <v>49</v>
      </c>
      <c r="C218" s="1" t="str">
        <f>IF(OR(ISNUMBER(SEARCH("0",'Model output'!D217)), ISNUMBER(SEARCH("1",'Model output'!D217)), ISNUMBER(SEARCH("1a",'Model output'!D217)), ISNUMBER(SEARCH("1b",'Model output'!D217)), ISNUMBER(SEARCH("2",'Model output'!D217)), ISNUMBER(SEARCH("3",'Model output'!D217)), ISNUMBER(SEARCH("4a",'Model output'!D217)), ISNUMBER(SEARCH("4b",'Model output'!D217))), IF(ISNUMBER(SEARCH("pT",'Model output'!D217)),IF(OR(ISNUMBER(SEARCH("a",'Model output'!D217)),ISNUMBER(SEARCH("b",'Model output'!D217))),MID(SUBSTITUTE('Model output'!D217," ",""),SEARCH("pT",'Model output'!D217)+2,2),MID(SUBSTITUTE('Model output'!D217," ",""),SEARCH("pT",'Model output'!D217)+2,1)),IF(ISNUMBER(SEARCH("T",'Model output'!D217)),IF(OR(ISNUMBER(SEARCH("a",'Model output'!D217)),ISNUMBER(SEARCH("b",'Model output'!D217))),MID(SUBSTITUTE('Model output'!D217," ",""),SEARCH("T",'Model output'!D217)+1,2),MID(SUBSTITUTE('Model output'!D217," ",""),SEARCH("T",'Model output'!D217)+1,1)),SUBSTITUTE('Model output'!D217," ",""))),"")</f>
        <v>1b</v>
      </c>
      <c r="D218" s="1" t="str">
        <f>IF(ISNUMBER(SEARCH("lymph node",'Model output'!E217)),"1", IF(AND('Model output'!E217&lt;&gt;"",ISNUMBER('Model output'!E217),'Model output'!E217&gt;0),"1",IF(OR(ISNUMBER(SEARCH("0",'Model output'!E217)), ISNUMBER(SEARCH("1",'Model output'!E217)), ISNUMBER(SEARCH("1a",'Model output'!E217)), ISNUMBER(SEARCH("1b",'Model output'!E217)), ISNUMBER(SEARCH("X",'Model output'!E217))), IF(ISNUMBER(SEARCH("pN",'Model output'!E217)),IF(OR(ISNUMBER(SEARCH("a",'Model output'!E217)),ISNUMBER(SEARCH("b",'Model output'!E217))),MID(SUBSTITUTE('Model output'!E217," ",""),SEARCH("pN",'Model output'!E217)+2,2),MID(SUBSTITUTE('Model output'!E217," ",""),SEARCH("pN",'Model output'!E217)+2,1)),IF(ISNUMBER(SEARCH("N",'Model output'!E217)),IF(OR(ISNUMBER(SEARCH("a",'Model output'!E217)),ISNUMBER(SEARCH("b",'Model output'!E217))),MID(SUBSTITUTE('Model output'!E217," ",""),SEARCH("N",'Model output'!E217)+1,2),MID(SUBSTITUTE('Model output'!E217," ",""),SEARCH("N",'Model output'!E217)+1,1)),SUBSTITUTE('Model output'!E217," ",""))),"")))</f>
        <v>1b</v>
      </c>
      <c r="E218" s="1" t="str">
        <f>IF(OR(ISNUMBER(SEARCH("Not applicable",'Model output'!F217)), ISNUMBER(SEARCH("N/A",'Model output'!F217))),"0",IF(OR(ISNUMBER(SEARCH("0",'Model output'!F217)), ISNUMBER(SEARCH("1",'Model output'!F217)), ISNUMBER(SEARCH("X",'Model output'!F217))), IF(ISNUMBER(SEARCH("pM",'Model output'!F217)),MID(SUBSTITUTE('Model output'!F217," ",""),SEARCH("pM",'Model output'!F217)+2,1),IF(ISNUMBER(SEARCH("M",'Model output'!F217)),MID(SUBSTITUTE('Model output'!F217," ",""),SEARCH("M",'Model output'!F217)+1,1),SUBSTITUTE('Model output'!F217," ",""))),""))</f>
        <v/>
      </c>
      <c r="F218" t="str">
        <f t="shared" si="48"/>
        <v>positive</v>
      </c>
      <c r="G218" t="str">
        <f>IF(OR('Model output'!G217="",AND(ISNUMBER('Model output'!J217),'Model output'!J217&lt;1)),"",IF(OR(ISNUMBER(SEARCH("lateral",'Model output'!G217)),ISNUMBER(SEARCH("cervical",'Model output'!G217)),ISNUMBER(SEARCH("jugular",'Model output'!G217)),ISNUMBER(SEARCH("left neck",'Model output'!G217)),ISNUMBER(SEARCH("left anterior neck",'Model output'!G217)),ISNUMBER(SEARCH("left posterior neck",'Model output'!G217)),ISNUMBER(SEARCH("right neck",'Model output'!G217)),ISNUMBER(SEARCH("right anterior neck",'Model output'!G217)),ISNUMBER(SEARCH("right posterior neck",'Model output'!G217)),AND(ISNUMBER(SEARCH("level",'Model output'!G217)),OR(,ISNUMBER(SEARCH("II",'Model output'!G217)),ISNUMBER(SEARCH("two",'Model output'!G217)),ISNUMBER(SEARCH("2",'Model output'!G217)),ISNUMBER(SEARCH("III",'Model output'!G217)),ISNUMBER(SEARCH("three",'Model output'!G217)),ISNUMBER(SEARCH("3",'Model output'!G217)),ISNUMBER(SEARCH("IV",'Model output'!G217)),ISNUMBER(SEARCH("four",'Model output'!G217)),ISNUMBER(SEARCH("4",'Model output'!G217)),AND(ISNUMBER(SEARCH("V ",'Model output'!G217)),NOT(ISNUMBER(SEARCH("VI",'Model output'!G217)))),ISNUMBER(SEARCH("five",'Model output'!G217)),ISNUMBER(SEARCH("5",'Model output'!G217))))), "lateral", "central"))</f>
        <v>lateral</v>
      </c>
      <c r="H218" t="str">
        <f>IF('Model output'!H217="","negative", IF('Model output'!H217=" ", "negative", IF(ISNUMBER(SEARCH("lymph node",'Model output'!H217)),"negative","positive")))</f>
        <v>negative</v>
      </c>
      <c r="I218">
        <f>IF('Model output'!I217="","",IF(ISNUMBER('Model output'!I217),'Model output'!I217,1))</f>
        <v>32</v>
      </c>
      <c r="J218">
        <f>IF('Model output'!J217="","",IF(AND(ISNUMBER('Model output'!J217),'Model output'!J217&lt;=I218),'Model output'!J217,IF(ISNUMBER(SEARCH("0/",'Model output'!J217)),0,1)))</f>
        <v>8</v>
      </c>
      <c r="K218" t="str" cm="1">
        <f t="array" ref="K218">IF(COUNT(FIND({0,1,2,3,4,5,6,7,8,9},'Model output'!K217))&gt;0,'Model output'!K217,"")</f>
        <v/>
      </c>
      <c r="L218" s="8" t="str">
        <f t="shared" si="50"/>
        <v/>
      </c>
      <c r="M218" t="str" cm="1">
        <f t="array" ref="M218">IF(L218="","",IF(ISNUMBER(SEARCH("cm",L218)),MAX(VALUE(SUBSTITUTE(_xlfn.FILTERXML("&lt;t&gt;&lt;s&gt;"&amp;SUBSTITUTE(L218,",","&lt;/s&gt;&lt;s&gt;")&amp;"&lt;/s&gt;&lt;/t&gt;","//s"),"cm",""))),MAX(VALUE(SUBSTITUTE(_xlfn.FILTERXML("&lt;t&gt;&lt;s&gt;"&amp;SUBSTITUTE(L218,",","&lt;/s&gt;&lt;s&gt;")&amp;"&lt;/s&gt;&lt;/t&gt;","//s"),"mm","")))/10))</f>
        <v/>
      </c>
      <c r="N218" t="str">
        <f>IF('Model output'!L217="","",'Model output'!L217)</f>
        <v>Papillary carcinoma</v>
      </c>
      <c r="O218" t="str">
        <f>IF('Model output'!M217="","",'Model output'!M217)</f>
        <v>Classical (usual), follicular variant, other variant with focal tall cell change (&lt;5%)</v>
      </c>
      <c r="P218" t="str">
        <f>IF('Model output'!N217="","",'Model output'!N217)</f>
        <v>1.9cm</v>
      </c>
      <c r="Q218" t="str">
        <f t="shared" si="49"/>
        <v>1.9cm</v>
      </c>
      <c r="R218" cm="1">
        <f t="array" ref="R218">IF(Q218="","",IF(ISNUMBER(SEARCH("cm",Q218)),MAX(VALUE(SUBSTITUTE(_xlfn.FILTERXML("&lt;t&gt;&lt;s&gt;"&amp;SUBSTITUTE(Q218,",","&lt;/s&gt;&lt;s&gt;")&amp;"&lt;/s&gt;&lt;/t&gt;","//s"),"cm",""))),IF(ISNUMBER(SEARCH("mm",Q218)), MAX(VALUE(SUBSTITUTE(_xlfn.FILTERXML("&lt;t&gt;&lt;s&gt;"&amp;SUBSTITUTE(Q218,",","&lt;/s&gt;&lt;s&gt;")&amp;"&lt;/s&gt;&lt;/t&gt;","//s"),"mm","")))/10, MAX(VALUE(_xlfn.FILTERXML("&lt;t&gt;&lt;s&gt;"&amp;SUBSTITUTE(Q218,",","&lt;/s&gt;&lt;s&gt;")&amp;"&lt;/s&gt;&lt;/t&gt;","//s"))))))</f>
        <v>1.9</v>
      </c>
      <c r="S218" t="str">
        <f>IF(OR('Model output'!P217="",ISNUMBER(SEARCH("Not identified", 'Model output'!P217)),ISNUMBER(SEARCH("Absent",'Model output'!P217)),AND(ISNUMBER(SEARCH("No",'Model output'!P217)),NOT(ISNUMBER(SEARCH("diagnostic",'Model output'!P217)))),ISNUMBER(SEARCH("Negative",'Model output'!P217))),"negative","positive")</f>
        <v>negative</v>
      </c>
      <c r="T218">
        <f>IF('Model output'!O217="","",'Model output'!O217)</f>
        <v>2</v>
      </c>
      <c r="U218" t="str">
        <f>IF('Model output'!Q217&lt;&gt;"",'Model output'!Q217,IF('Classification result'!S218="positive",IF(ISNUMBER(SEARCH("single",'Model output'!P217)),1,IF(OR(ISNUMBER(SEARCH("&lt;4",'Model output'!P217)),ISNUMBER(SEARCH("&lt; 4",'Model output'!P217)),ISNUMBER(SEARCH("less than 4",'Model output'!P217))),"&lt;4",IF(OR(ISNUMBER(SEARCH("&gt;4",'Model output'!P217)),ISNUMBER(SEARCH("&gt; 4",'Model output'!P217)),ISNUMBER(SEARCH("4 or more",'Model output'!P217))),"&gt;4",""))),""))</f>
        <v/>
      </c>
      <c r="V218" t="str">
        <f>IF(S218="negative","",IF(OR(ISNUMBER(SEARCH("Focal",'Model output'!P217)),'Classification result'!U218&lt;4,ISNUMBER(SEARCH("Focal",'Classification result'!U218)),ISNUMBER(SEARCH("&lt;4",'Classification result'!U218)),ISNUMBER(SEARCH("&lt; 4",'Classification result'!U218))),"minimal", IF(OR(ISNUMBER(SEARCH("Extensive",'Model output'!P217)),ISNUMBER(SEARCH("Extensive",'Classification result'!U218)),ISNUMBER(SEARCH("&gt;4",'Classification result'!U218)),ISNUMBER(SEARCH("&gt; 4",'Classification result'!U218)),ISNUMBER(SEARCH("4 or more",'Classification result'!U218))),"extensive","")))</f>
        <v/>
      </c>
      <c r="W218" t="str">
        <f>IF(OR('Model output'!R217="",ISNUMBER(SEARCH("Not identified", 'Model output'!R217)),ISNUMBER(SEARCH("Absent",'Model output'!R217)),ISNUMBER(SEARCH("No",'Model output'!R217)),ISNUMBER(SEARCH("Negative",'Model output'!R217)),ISNUMBER(SEARCH("None seen",'Model output'!R217)),ISNUMBER(SEARCH("Free",'Model output'!R217)),ISNUMBER(SEARCH("Cannot be assessed",'Model output'!R217))),"negative","positive")</f>
        <v>positive</v>
      </c>
      <c r="X218" s="15" t="str">
        <f>IF('Model output'!S217="","",'Model output'!S217)</f>
        <v>Not identified</v>
      </c>
      <c r="Y218" t="str">
        <f>IF(OR('Model output'!S217="",ISNUMBER(SEARCH("Absent",'Model output'!S217)),ISNUMBER(SEARCH("Not identified",'Model output'!S217)),AND(ISNUMBER(SEARCH("No",'Model output'!S217)),NOT(ISNUMBER(SEARCH("carcinoma",'Model output'!S217)))),ISNUMBER(SEARCH("no extension",'Model output'!S217)),ISNUMBER(SEARCH("negative",'Model output'!S217))),"negative",IF(Z218="positive","gETE", "positive"))</f>
        <v>negative</v>
      </c>
      <c r="Z218" t="str">
        <f>IF(OR('Model output'!S217="",ISNUMBER(SEARCH("Absent",'Model output'!S217)),ISNUMBER(SEARCH("Not identified",'Model output'!S217)),ISNUMBER(SEARCH("No",'Model output'!S217)),ISNUMBER(SEARCH("Minimal",'Model output'!S217)),ISNUMBER(SEARCH("negative",'Model output'!S217))),"negative",IF(OR(ISNUMBER(SEARCH("extensive",X218)),ISNUMBER(SEARCH("skeletal muscle",X218)),ISNUMBER(SEARCH("larynx",X218)),ISNUMBER(SEARCH("trachea",X218)),ISNUMBER(SEARCH("esophagus",X218)),ISNUMBER(SEARCH("recurrent laryngeal nerve",X218))),"positive","negative"))</f>
        <v>negative</v>
      </c>
      <c r="AA218" t="str">
        <f>IF('Model output'!T217="","",IF('Model output'!T217="Not mentioned", "No", "Yes"))</f>
        <v/>
      </c>
      <c r="AB218" t="str">
        <f>IF(AA218&lt;&gt;"Yes","",IF(OR('Model output'!U217="",ISNUMBER(SEARCH("Not identified",'Model output'!U217))),"",'Model output'!U217))</f>
        <v/>
      </c>
      <c r="AC218" s="9" t="str">
        <f>IF(OR('Model output'!V217="", AND(ISERROR(SEARCH("Positive",'Model output'!V217)), ISNUMBER(SEARCH("Negative",'Model output'!V217))), ISNUMBER(SEARCH("Uninvolved",'Model output'!V217)), ISNUMBER(SEARCH("Free",'Model output'!V217)), ISNUMBER(SEARCH("1 mm",'Model output'!V217)), ISNUMBER(SEARCH("1.0 mm",'Model output'!V217)), ISNUMBER(SEARCH("0.01 cm",'Model output'!V217)), ISNUMBER(SEARCH("0.1 CM",'Model output'!V217)), ISNUMBER(SEARCH("less than 0.2 mm",'Model output'!V217)), ISNUMBER(SEARCH("less than 0.5 mm",'Model output'!V217)), ISNUMBER(SEARCH("very close",'Model output'!V217)), ISNUMBER(SEARCH("not involved",'Model output'!V217)), ISNUMBER(SEARCH("no involvement",'Model output'!V217)), ISNUMBER(SEARCH("abut",'Model output'!V217)), AND(ISNUMBER(SEARCH("No",'Model output'!V217)),NOT(ISNUMBER(SEARCH("noted",'Model output'!V217))),NOT(ISNUMBER(SEARCH("carcinoma",'Model output'!V217))))), "negative", "positive")</f>
        <v>negative</v>
      </c>
      <c r="AE218" s="30" t="str" cm="1">
        <f t="array" aca="1" ref="AE218" ca="1">IF(OR(AC218="positive",Z218="positive",AND(OR(ISNUMBER(SEARCH("Follicular carcinoma",N218)),ISNUMBER(SEARCH("Follicular thyroid carcinoma",N218))),V218="extensive"),AND(AND(ISNUMBER(J218),J218&gt;0),AND(ISNUMBER(M218),M218&gt;3)),OR(H218="positive",AH218=1)),"high",IF(OR(ISNUMBER(SEARCH("lateral",G218,1)),ISNUMBER(SEARCH("positive",Y218,1)),ISNUMBER(SEARCH("tall",O218,1)),ISNUMBER(SEARCH("hobnail",O218,1)),ISNUMBER(SEARCH("cribriform",O218,1)),ISNUMBER(SEARCH("diffuse",O218,1)),ISNUMBER(SEARCH("columnar",O218,1)),ISNUMBER(SEARCH("solid",O218,1)),ISNUMBER(SEARCH("tall",N218,1)),ISNUMBER(SEARCH("hobnail",N218,1)),ISNUMBER(SEARCH("cribriform",N218,1)),ISNUMBER(SEARCH("diffuse",N218,1)),ISNUMBER(SEARCH("columnar",N218,1)),ISNUMBER(SEARCH("solid",N218,1)),AND(ISNUMBER(SEARCH("papillary",N218,1)),S218="positive"),AND(ISNUMBER(J218),J218&gt;=5,M218=""),AND(AND(ISNUMBER(J218),J218&gt;=5),AND(ISNUMBER(M218),M218&gt;=1)),AND(ISNUMBER(SERACH("papillary",N218)),OR(Y218="positive",Z218="positive"), ISNUMBER(SEARCH("BRAF",AB218)))),"intermediate","low"))</f>
        <v>intermediate</v>
      </c>
      <c r="AF218" s="31" t="str">
        <f t="shared" si="51"/>
        <v>1b</v>
      </c>
      <c r="AG218" s="31" t="str">
        <f t="shared" si="52"/>
        <v>1b</v>
      </c>
      <c r="AH218" s="31" t="str">
        <f t="shared" si="53"/>
        <v>0</v>
      </c>
      <c r="AI218" s="36" t="str">
        <f t="shared" si="54"/>
        <v>I</v>
      </c>
      <c r="AJ218" s="30" t="s">
        <v>816</v>
      </c>
      <c r="AK218" s="37" t="s">
        <v>926</v>
      </c>
      <c r="AL218" s="37" t="s">
        <v>926</v>
      </c>
      <c r="AM218" s="37" t="s">
        <v>930</v>
      </c>
      <c r="AN218" s="31" t="s">
        <v>79</v>
      </c>
      <c r="AO218" s="30">
        <f t="shared" ca="1" si="55"/>
        <v>1</v>
      </c>
      <c r="AP218" s="37">
        <f t="shared" si="56"/>
        <v>1</v>
      </c>
      <c r="AQ218" s="37">
        <f t="shared" si="57"/>
        <v>1</v>
      </c>
      <c r="AR218" s="37">
        <f t="shared" si="58"/>
        <v>1</v>
      </c>
      <c r="AS218" s="36">
        <f t="shared" si="59"/>
        <v>1</v>
      </c>
    </row>
    <row r="219" spans="1:45">
      <c r="A219" t="str">
        <f>'Model output'!A218</f>
        <v>TCGA-EM-A4FO</v>
      </c>
      <c r="B219" s="43">
        <v>72</v>
      </c>
      <c r="C219" s="1" t="str">
        <f>IF(OR(ISNUMBER(SEARCH("0",'Model output'!D218)), ISNUMBER(SEARCH("1",'Model output'!D218)), ISNUMBER(SEARCH("1a",'Model output'!D218)), ISNUMBER(SEARCH("1b",'Model output'!D218)), ISNUMBER(SEARCH("2",'Model output'!D218)), ISNUMBER(SEARCH("3",'Model output'!D218)), ISNUMBER(SEARCH("4a",'Model output'!D218)), ISNUMBER(SEARCH("4b",'Model output'!D218))), IF(ISNUMBER(SEARCH("pT",'Model output'!D218)),IF(OR(ISNUMBER(SEARCH("a",'Model output'!D218)),ISNUMBER(SEARCH("b",'Model output'!D218))),MID(SUBSTITUTE('Model output'!D218," ",""),SEARCH("pT",'Model output'!D218)+2,2),MID(SUBSTITUTE('Model output'!D218," ",""),SEARCH("pT",'Model output'!D218)+2,1)),IF(ISNUMBER(SEARCH("T",'Model output'!D218)),IF(OR(ISNUMBER(SEARCH("a",'Model output'!D218)),ISNUMBER(SEARCH("b",'Model output'!D218))),MID(SUBSTITUTE('Model output'!D218," ",""),SEARCH("T",'Model output'!D218)+1,2),MID(SUBSTITUTE('Model output'!D218," ",""),SEARCH("T",'Model output'!D218)+1,1)),SUBSTITUTE('Model output'!D218," ",""))),"")</f>
        <v>1b</v>
      </c>
      <c r="D219" s="1" t="str">
        <f>IF(ISNUMBER(SEARCH("lymph node",'Model output'!E218)),"1", IF(AND('Model output'!E218&lt;&gt;"",ISNUMBER('Model output'!E218),'Model output'!E218&gt;0),"1",IF(OR(ISNUMBER(SEARCH("0",'Model output'!E218)), ISNUMBER(SEARCH("1",'Model output'!E218)), ISNUMBER(SEARCH("1a",'Model output'!E218)), ISNUMBER(SEARCH("1b",'Model output'!E218)), ISNUMBER(SEARCH("X",'Model output'!E218))), IF(ISNUMBER(SEARCH("pN",'Model output'!E218)),IF(OR(ISNUMBER(SEARCH("a",'Model output'!E218)),ISNUMBER(SEARCH("b",'Model output'!E218))),MID(SUBSTITUTE('Model output'!E218," ",""),SEARCH("pN",'Model output'!E218)+2,2),MID(SUBSTITUTE('Model output'!E218," ",""),SEARCH("pN",'Model output'!E218)+2,1)),IF(ISNUMBER(SEARCH("N",'Model output'!E218)),IF(OR(ISNUMBER(SEARCH("a",'Model output'!E218)),ISNUMBER(SEARCH("b",'Model output'!E218))),MID(SUBSTITUTE('Model output'!E218," ",""),SEARCH("N",'Model output'!E218)+1,2),MID(SUBSTITUTE('Model output'!E218," ",""),SEARCH("N",'Model output'!E218)+1,1)),SUBSTITUTE('Model output'!E218," ",""))),"")))</f>
        <v>0</v>
      </c>
      <c r="E219" s="1" t="str">
        <f>IF(OR(ISNUMBER(SEARCH("Not applicable",'Model output'!F218)), ISNUMBER(SEARCH("N/A",'Model output'!F218))),"0",IF(OR(ISNUMBER(SEARCH("0",'Model output'!F218)), ISNUMBER(SEARCH("1",'Model output'!F218)), ISNUMBER(SEARCH("X",'Model output'!F218))), IF(ISNUMBER(SEARCH("pM",'Model output'!F218)),MID(SUBSTITUTE('Model output'!F218," ",""),SEARCH("pM",'Model output'!F218)+2,1),IF(ISNUMBER(SEARCH("M",'Model output'!F218)),MID(SUBSTITUTE('Model output'!F218," ",""),SEARCH("M",'Model output'!F218)+1,1),SUBSTITUTE('Model output'!F218," ",""))),""))</f>
        <v/>
      </c>
      <c r="F219" t="str">
        <f t="shared" si="48"/>
        <v>negative</v>
      </c>
      <c r="G219" t="str">
        <f>IF(OR('Model output'!G218="",AND(ISNUMBER('Model output'!J218),'Model output'!J218&lt;1)),"",IF(OR(ISNUMBER(SEARCH("lateral",'Model output'!G218)),ISNUMBER(SEARCH("cervical",'Model output'!G218)),ISNUMBER(SEARCH("jugular",'Model output'!G218)),ISNUMBER(SEARCH("left neck",'Model output'!G218)),ISNUMBER(SEARCH("left anterior neck",'Model output'!G218)),ISNUMBER(SEARCH("left posterior neck",'Model output'!G218)),ISNUMBER(SEARCH("right neck",'Model output'!G218)),ISNUMBER(SEARCH("right anterior neck",'Model output'!G218)),ISNUMBER(SEARCH("right posterior neck",'Model output'!G218)),AND(ISNUMBER(SEARCH("level",'Model output'!G218)),OR(,ISNUMBER(SEARCH("II",'Model output'!G218)),ISNUMBER(SEARCH("two",'Model output'!G218)),ISNUMBER(SEARCH("2",'Model output'!G218)),ISNUMBER(SEARCH("III",'Model output'!G218)),ISNUMBER(SEARCH("three",'Model output'!G218)),ISNUMBER(SEARCH("3",'Model output'!G218)),ISNUMBER(SEARCH("IV",'Model output'!G218)),ISNUMBER(SEARCH("four",'Model output'!G218)),ISNUMBER(SEARCH("4",'Model output'!G218)),AND(ISNUMBER(SEARCH("V ",'Model output'!G218)),NOT(ISNUMBER(SEARCH("VI",'Model output'!G218)))),ISNUMBER(SEARCH("five",'Model output'!G218)),ISNUMBER(SEARCH("5",'Model output'!G218))))), "lateral", "central"))</f>
        <v/>
      </c>
      <c r="H219" t="str">
        <f>IF('Model output'!H218="","negative", IF('Model output'!H218=" ", "negative", IF(ISNUMBER(SEARCH("lymph node",'Model output'!H218)),"negative","positive")))</f>
        <v>negative</v>
      </c>
      <c r="I219">
        <f>IF('Model output'!I218="","",IF(ISNUMBER('Model output'!I218),'Model output'!I218,1))</f>
        <v>6</v>
      </c>
      <c r="J219">
        <f>IF('Model output'!J218="","",IF(AND(ISNUMBER('Model output'!J218),'Model output'!J218&lt;=I219),'Model output'!J218,IF(ISNUMBER(SEARCH("0/",'Model output'!J218)),0,1)))</f>
        <v>0</v>
      </c>
      <c r="K219" t="str" cm="1">
        <f t="array" ref="K219">IF(COUNT(FIND({0,1,2,3,4,5,6,7,8,9},'Model output'!K218))&gt;0,'Model output'!K218,"")</f>
        <v/>
      </c>
      <c r="L219" s="8" t="str">
        <f t="shared" si="50"/>
        <v/>
      </c>
      <c r="M219" t="str" cm="1">
        <f t="array" ref="M219">IF(L219="","",IF(ISNUMBER(SEARCH("cm",L219)),MAX(VALUE(SUBSTITUTE(_xlfn.FILTERXML("&lt;t&gt;&lt;s&gt;"&amp;SUBSTITUTE(L219,",","&lt;/s&gt;&lt;s&gt;")&amp;"&lt;/s&gt;&lt;/t&gt;","//s"),"cm",""))),MAX(VALUE(SUBSTITUTE(_xlfn.FILTERXML("&lt;t&gt;&lt;s&gt;"&amp;SUBSTITUTE(L219,",","&lt;/s&gt;&lt;s&gt;")&amp;"&lt;/s&gt;&lt;/t&gt;","//s"),"mm","")))/10))</f>
        <v/>
      </c>
      <c r="N219" t="str">
        <f>IF('Model output'!L218="","",'Model output'!L218)</f>
        <v>Papillary carcinoma</v>
      </c>
      <c r="O219" t="str">
        <f>IF('Model output'!M218="","",'Model output'!M218)</f>
        <v>classical (usual) with focal tall cell change (&lt;5%)</v>
      </c>
      <c r="P219" t="str">
        <f>IF('Model output'!N218="","",'Model output'!N218)</f>
        <v>1.1cm</v>
      </c>
      <c r="Q219" t="str">
        <f t="shared" si="49"/>
        <v>1.1cm</v>
      </c>
      <c r="R219" cm="1">
        <f t="array" ref="R219">IF(Q219="","",IF(ISNUMBER(SEARCH("cm",Q219)),MAX(VALUE(SUBSTITUTE(_xlfn.FILTERXML("&lt;t&gt;&lt;s&gt;"&amp;SUBSTITUTE(Q219,",","&lt;/s&gt;&lt;s&gt;")&amp;"&lt;/s&gt;&lt;/t&gt;","//s"),"cm",""))),IF(ISNUMBER(SEARCH("mm",Q219)), MAX(VALUE(SUBSTITUTE(_xlfn.FILTERXML("&lt;t&gt;&lt;s&gt;"&amp;SUBSTITUTE(Q219,",","&lt;/s&gt;&lt;s&gt;")&amp;"&lt;/s&gt;&lt;/t&gt;","//s"),"mm","")))/10, MAX(VALUE(_xlfn.FILTERXML("&lt;t&gt;&lt;s&gt;"&amp;SUBSTITUTE(Q219,",","&lt;/s&gt;&lt;s&gt;")&amp;"&lt;/s&gt;&lt;/t&gt;","//s"))))))</f>
        <v>1.1000000000000001</v>
      </c>
      <c r="S219" t="str">
        <f>IF(OR('Model output'!P218="",ISNUMBER(SEARCH("Not identified", 'Model output'!P218)),ISNUMBER(SEARCH("Absent",'Model output'!P218)),AND(ISNUMBER(SEARCH("No",'Model output'!P218)),NOT(ISNUMBER(SEARCH("diagnostic",'Model output'!P218)))),ISNUMBER(SEARCH("Negative",'Model output'!P218))),"negative","positive")</f>
        <v>negative</v>
      </c>
      <c r="T219">
        <f>IF('Model output'!O218="","",'Model output'!O218)</f>
        <v>2</v>
      </c>
      <c r="U219" t="str">
        <f>IF('Model output'!Q218&lt;&gt;"",'Model output'!Q218,IF('Classification result'!S219="positive",IF(ISNUMBER(SEARCH("single",'Model output'!P218)),1,IF(OR(ISNUMBER(SEARCH("&lt;4",'Model output'!P218)),ISNUMBER(SEARCH("&lt; 4",'Model output'!P218)),ISNUMBER(SEARCH("less than 4",'Model output'!P218))),"&lt;4",IF(OR(ISNUMBER(SEARCH("&gt;4",'Model output'!P218)),ISNUMBER(SEARCH("&gt; 4",'Model output'!P218)),ISNUMBER(SEARCH("4 or more",'Model output'!P218))),"&gt;4",""))),""))</f>
        <v/>
      </c>
      <c r="V219" t="str">
        <f>IF(S219="negative","",IF(OR(ISNUMBER(SEARCH("Focal",'Model output'!P218)),'Classification result'!U219&lt;4,ISNUMBER(SEARCH("Focal",'Classification result'!U219)),ISNUMBER(SEARCH("&lt;4",'Classification result'!U219)),ISNUMBER(SEARCH("&lt; 4",'Classification result'!U219))),"minimal", IF(OR(ISNUMBER(SEARCH("Extensive",'Model output'!P218)),ISNUMBER(SEARCH("Extensive",'Classification result'!U219)),ISNUMBER(SEARCH("&gt;4",'Classification result'!U219)),ISNUMBER(SEARCH("&gt; 4",'Classification result'!U219)),ISNUMBER(SEARCH("4 or more",'Classification result'!U219))),"extensive","")))</f>
        <v/>
      </c>
      <c r="W219" t="str">
        <f>IF(OR('Model output'!R218="",ISNUMBER(SEARCH("Not identified", 'Model output'!R218)),ISNUMBER(SEARCH("Absent",'Model output'!R218)),ISNUMBER(SEARCH("No",'Model output'!R218)),ISNUMBER(SEARCH("Negative",'Model output'!R218)),ISNUMBER(SEARCH("None seen",'Model output'!R218)),ISNUMBER(SEARCH("Free",'Model output'!R218)),ISNUMBER(SEARCH("Cannot be assessed",'Model output'!R218))),"negative","positive")</f>
        <v>positive</v>
      </c>
      <c r="X219" s="15" t="str">
        <f>IF('Model output'!S218="","",'Model output'!S218)</f>
        <v/>
      </c>
      <c r="Y219" t="str">
        <f>IF(OR('Model output'!S218="",ISNUMBER(SEARCH("Absent",'Model output'!S218)),ISNUMBER(SEARCH("Not identified",'Model output'!S218)),AND(ISNUMBER(SEARCH("No",'Model output'!S218)),NOT(ISNUMBER(SEARCH("carcinoma",'Model output'!S218)))),ISNUMBER(SEARCH("no extension",'Model output'!S218)),ISNUMBER(SEARCH("negative",'Model output'!S218))),"negative",IF(Z219="positive","gETE", "positive"))</f>
        <v>negative</v>
      </c>
      <c r="Z219" t="str">
        <f>IF(OR('Model output'!S218="",ISNUMBER(SEARCH("Absent",'Model output'!S218)),ISNUMBER(SEARCH("Not identified",'Model output'!S218)),ISNUMBER(SEARCH("No",'Model output'!S218)),ISNUMBER(SEARCH("Minimal",'Model output'!S218)),ISNUMBER(SEARCH("negative",'Model output'!S218))),"negative",IF(OR(ISNUMBER(SEARCH("extensive",X219)),ISNUMBER(SEARCH("skeletal muscle",X219)),ISNUMBER(SEARCH("larynx",X219)),ISNUMBER(SEARCH("trachea",X219)),ISNUMBER(SEARCH("esophagus",X219)),ISNUMBER(SEARCH("recurrent laryngeal nerve",X219))),"positive","negative"))</f>
        <v>negative</v>
      </c>
      <c r="AA219" t="str">
        <f>IF('Model output'!T218="","",IF('Model output'!T218="Not mentioned", "No", "Yes"))</f>
        <v/>
      </c>
      <c r="AB219" t="str">
        <f>IF(AA219&lt;&gt;"Yes","",IF(OR('Model output'!U218="",ISNUMBER(SEARCH("Not identified",'Model output'!U218))),"",'Model output'!U218))</f>
        <v/>
      </c>
      <c r="AC219" s="9" t="str">
        <f>IF(OR('Model output'!V218="", AND(ISERROR(SEARCH("Positive",'Model output'!V218)), ISNUMBER(SEARCH("Negative",'Model output'!V218))), ISNUMBER(SEARCH("Uninvolved",'Model output'!V218)), ISNUMBER(SEARCH("Free",'Model output'!V218)), ISNUMBER(SEARCH("1 mm",'Model output'!V218)), ISNUMBER(SEARCH("1.0 mm",'Model output'!V218)), ISNUMBER(SEARCH("0.01 cm",'Model output'!V218)), ISNUMBER(SEARCH("0.1 CM",'Model output'!V218)), ISNUMBER(SEARCH("less than 0.2 mm",'Model output'!V218)), ISNUMBER(SEARCH("less than 0.5 mm",'Model output'!V218)), ISNUMBER(SEARCH("very close",'Model output'!V218)), ISNUMBER(SEARCH("not involved",'Model output'!V218)), ISNUMBER(SEARCH("no involvement",'Model output'!V218)), ISNUMBER(SEARCH("abut",'Model output'!V218)), AND(ISNUMBER(SEARCH("No",'Model output'!V218)),NOT(ISNUMBER(SEARCH("noted",'Model output'!V218))),NOT(ISNUMBER(SEARCH("carcinoma",'Model output'!V218))))), "negative", "positive")</f>
        <v>negative</v>
      </c>
      <c r="AE219" s="30" t="str" cm="1">
        <f t="array" aca="1" ref="AE219" ca="1">IF(OR(AC219="positive",Z219="positive",AND(OR(ISNUMBER(SEARCH("Follicular carcinoma",N219)),ISNUMBER(SEARCH("Follicular thyroid carcinoma",N219))),V219="extensive"),AND(AND(ISNUMBER(J219),J219&gt;0),AND(ISNUMBER(M219),M219&gt;3)),OR(H219="positive",AH219=1)),"high",IF(OR(ISNUMBER(SEARCH("lateral",G219,1)),ISNUMBER(SEARCH("positive",Y219,1)),ISNUMBER(SEARCH("tall",O219,1)),ISNUMBER(SEARCH("hobnail",O219,1)),ISNUMBER(SEARCH("cribriform",O219,1)),ISNUMBER(SEARCH("diffuse",O219,1)),ISNUMBER(SEARCH("columnar",O219,1)),ISNUMBER(SEARCH("solid",O219,1)),ISNUMBER(SEARCH("tall",N219,1)),ISNUMBER(SEARCH("hobnail",N219,1)),ISNUMBER(SEARCH("cribriform",N219,1)),ISNUMBER(SEARCH("diffuse",N219,1)),ISNUMBER(SEARCH("columnar",N219,1)),ISNUMBER(SEARCH("solid",N219,1)),AND(ISNUMBER(SEARCH("papillary",N219,1)),S219="positive"),AND(ISNUMBER(J219),J219&gt;=5,M219=""),AND(AND(ISNUMBER(J219),J219&gt;=5),AND(ISNUMBER(M219),M219&gt;=1)),AND(ISNUMBER(SERACH("papillary",N219)),OR(Y219="positive",Z219="positive"), ISNUMBER(SEARCH("BRAF",AB219)))),"intermediate","low"))</f>
        <v>intermediate</v>
      </c>
      <c r="AF219" s="31" t="str">
        <f t="shared" si="51"/>
        <v>1b</v>
      </c>
      <c r="AG219" s="31" t="str">
        <f t="shared" si="52"/>
        <v>0</v>
      </c>
      <c r="AH219" s="31" t="str">
        <f t="shared" si="53"/>
        <v>0</v>
      </c>
      <c r="AI219" s="36" t="str">
        <f t="shared" si="54"/>
        <v>I</v>
      </c>
      <c r="AJ219" s="30" t="s">
        <v>816</v>
      </c>
      <c r="AK219" s="37" t="s">
        <v>926</v>
      </c>
      <c r="AL219" s="37" t="s">
        <v>927</v>
      </c>
      <c r="AM219" s="37" t="s">
        <v>930</v>
      </c>
      <c r="AN219" s="31" t="s">
        <v>79</v>
      </c>
      <c r="AO219" s="30">
        <f t="shared" ca="1" si="55"/>
        <v>1</v>
      </c>
      <c r="AP219" s="37">
        <f t="shared" si="56"/>
        <v>1</v>
      </c>
      <c r="AQ219" s="37">
        <f t="shared" si="57"/>
        <v>1</v>
      </c>
      <c r="AR219" s="37">
        <f t="shared" si="58"/>
        <v>1</v>
      </c>
      <c r="AS219" s="36">
        <f t="shared" si="59"/>
        <v>1</v>
      </c>
    </row>
    <row r="220" spans="1:45">
      <c r="A220" t="str">
        <f>'Model output'!A219</f>
        <v>TCGA-EM-A4FQ</v>
      </c>
      <c r="B220" s="43">
        <v>42</v>
      </c>
      <c r="C220" s="1" t="str">
        <f>IF(OR(ISNUMBER(SEARCH("0",'Model output'!D219)), ISNUMBER(SEARCH("1",'Model output'!D219)), ISNUMBER(SEARCH("1a",'Model output'!D219)), ISNUMBER(SEARCH("1b",'Model output'!D219)), ISNUMBER(SEARCH("2",'Model output'!D219)), ISNUMBER(SEARCH("3",'Model output'!D219)), ISNUMBER(SEARCH("4a",'Model output'!D219)), ISNUMBER(SEARCH("4b",'Model output'!D219))), IF(ISNUMBER(SEARCH("pT",'Model output'!D219)),IF(OR(ISNUMBER(SEARCH("a",'Model output'!D219)),ISNUMBER(SEARCH("b",'Model output'!D219))),MID(SUBSTITUTE('Model output'!D219," ",""),SEARCH("pT",'Model output'!D219)+2,2),MID(SUBSTITUTE('Model output'!D219," ",""),SEARCH("pT",'Model output'!D219)+2,1)),IF(ISNUMBER(SEARCH("T",'Model output'!D219)),IF(OR(ISNUMBER(SEARCH("a",'Model output'!D219)),ISNUMBER(SEARCH("b",'Model output'!D219))),MID(SUBSTITUTE('Model output'!D219," ",""),SEARCH("T",'Model output'!D219)+1,2),MID(SUBSTITUTE('Model output'!D219," ",""),SEARCH("T",'Model output'!D219)+1,1)),SUBSTITUTE('Model output'!D219," ",""))),"")</f>
        <v>2</v>
      </c>
      <c r="D220" s="1" t="str">
        <f>IF(ISNUMBER(SEARCH("lymph node",'Model output'!E219)),"1", IF(AND('Model output'!E219&lt;&gt;"",ISNUMBER('Model output'!E219),'Model output'!E219&gt;0),"1",IF(OR(ISNUMBER(SEARCH("0",'Model output'!E219)), ISNUMBER(SEARCH("1",'Model output'!E219)), ISNUMBER(SEARCH("1a",'Model output'!E219)), ISNUMBER(SEARCH("1b",'Model output'!E219)), ISNUMBER(SEARCH("X",'Model output'!E219))), IF(ISNUMBER(SEARCH("pN",'Model output'!E219)),IF(OR(ISNUMBER(SEARCH("a",'Model output'!E219)),ISNUMBER(SEARCH("b",'Model output'!E219))),MID(SUBSTITUTE('Model output'!E219," ",""),SEARCH("pN",'Model output'!E219)+2,2),MID(SUBSTITUTE('Model output'!E219," ",""),SEARCH("pN",'Model output'!E219)+2,1)),IF(ISNUMBER(SEARCH("N",'Model output'!E219)),IF(OR(ISNUMBER(SEARCH("a",'Model output'!E219)),ISNUMBER(SEARCH("b",'Model output'!E219))),MID(SUBSTITUTE('Model output'!E219," ",""),SEARCH("N",'Model output'!E219)+1,2),MID(SUBSTITUTE('Model output'!E219," ",""),SEARCH("N",'Model output'!E219)+1,1)),SUBSTITUTE('Model output'!E219," ",""))),"")))</f>
        <v>1b</v>
      </c>
      <c r="E220" s="1" t="str">
        <f>IF(OR(ISNUMBER(SEARCH("Not applicable",'Model output'!F219)), ISNUMBER(SEARCH("N/A",'Model output'!F219))),"0",IF(OR(ISNUMBER(SEARCH("0",'Model output'!F219)), ISNUMBER(SEARCH("1",'Model output'!F219)), ISNUMBER(SEARCH("X",'Model output'!F219))), IF(ISNUMBER(SEARCH("pM",'Model output'!F219)),MID(SUBSTITUTE('Model output'!F219," ",""),SEARCH("pM",'Model output'!F219)+2,1),IF(ISNUMBER(SEARCH("M",'Model output'!F219)),MID(SUBSTITUTE('Model output'!F219," ",""),SEARCH("M",'Model output'!F219)+1,1),SUBSTITUTE('Model output'!F219," ",""))),""))</f>
        <v/>
      </c>
      <c r="F220" t="str">
        <f t="shared" si="48"/>
        <v>positive</v>
      </c>
      <c r="G220" t="str">
        <f>IF(OR('Model output'!G219="",AND(ISNUMBER('Model output'!J219),'Model output'!J219&lt;1)),"",IF(OR(ISNUMBER(SEARCH("lateral",'Model output'!G219)),ISNUMBER(SEARCH("cervical",'Model output'!G219)),ISNUMBER(SEARCH("jugular",'Model output'!G219)),ISNUMBER(SEARCH("left neck",'Model output'!G219)),ISNUMBER(SEARCH("left anterior neck",'Model output'!G219)),ISNUMBER(SEARCH("left posterior neck",'Model output'!G219)),ISNUMBER(SEARCH("right neck",'Model output'!G219)),ISNUMBER(SEARCH("right anterior neck",'Model output'!G219)),ISNUMBER(SEARCH("right posterior neck",'Model output'!G219)),AND(ISNUMBER(SEARCH("level",'Model output'!G219)),OR(,ISNUMBER(SEARCH("II",'Model output'!G219)),ISNUMBER(SEARCH("two",'Model output'!G219)),ISNUMBER(SEARCH("2",'Model output'!G219)),ISNUMBER(SEARCH("III",'Model output'!G219)),ISNUMBER(SEARCH("three",'Model output'!G219)),ISNUMBER(SEARCH("3",'Model output'!G219)),ISNUMBER(SEARCH("IV",'Model output'!G219)),ISNUMBER(SEARCH("four",'Model output'!G219)),ISNUMBER(SEARCH("4",'Model output'!G219)),AND(ISNUMBER(SEARCH("V ",'Model output'!G219)),NOT(ISNUMBER(SEARCH("VI",'Model output'!G219)))),ISNUMBER(SEARCH("five",'Model output'!G219)),ISNUMBER(SEARCH("5",'Model output'!G219))))), "lateral", "central"))</f>
        <v>lateral</v>
      </c>
      <c r="H220" t="str">
        <f>IF('Model output'!H219="","negative", IF('Model output'!H219=" ", "negative", IF(ISNUMBER(SEARCH("lymph node",'Model output'!H219)),"negative","positive")))</f>
        <v>negative</v>
      </c>
      <c r="I220">
        <f>IF('Model output'!I219="","",IF(ISNUMBER('Model output'!I219),'Model output'!I219,1))</f>
        <v>55</v>
      </c>
      <c r="J220">
        <f>IF('Model output'!J219="","",IF(AND(ISNUMBER('Model output'!J219),'Model output'!J219&lt;=I220),'Model output'!J219,IF(ISNUMBER(SEARCH("0/",'Model output'!J219)),0,1)))</f>
        <v>17</v>
      </c>
      <c r="K220" t="str" cm="1">
        <f t="array" ref="K220">IF(COUNT(FIND({0,1,2,3,4,5,6,7,8,9},'Model output'!K219))&gt;0,'Model output'!K219,"")</f>
        <v/>
      </c>
      <c r="L220" s="8" t="str">
        <f t="shared" si="50"/>
        <v/>
      </c>
      <c r="M220" t="str" cm="1">
        <f t="array" ref="M220">IF(L220="","",IF(ISNUMBER(SEARCH("cm",L220)),MAX(VALUE(SUBSTITUTE(_xlfn.FILTERXML("&lt;t&gt;&lt;s&gt;"&amp;SUBSTITUTE(L220,",","&lt;/s&gt;&lt;s&gt;")&amp;"&lt;/s&gt;&lt;/t&gt;","//s"),"cm",""))),MAX(VALUE(SUBSTITUTE(_xlfn.FILTERXML("&lt;t&gt;&lt;s&gt;"&amp;SUBSTITUTE(L220,",","&lt;/s&gt;&lt;s&gt;")&amp;"&lt;/s&gt;&lt;/t&gt;","//s"),"mm","")))/10))</f>
        <v/>
      </c>
      <c r="N220" t="str">
        <f>IF('Model output'!L219="","",'Model output'!L219)</f>
        <v>Papillary</v>
      </c>
      <c r="O220" t="str">
        <f>IF('Model output'!M219="","",'Model output'!M219)</f>
        <v>Follicular variant, classical</v>
      </c>
      <c r="P220" t="str">
        <f>IF('Model output'!N219="","",'Model output'!N219)</f>
        <v>3.5cm</v>
      </c>
      <c r="Q220" t="str">
        <f t="shared" si="49"/>
        <v>3.5cm</v>
      </c>
      <c r="R220" cm="1">
        <f t="array" ref="R220">IF(Q220="","",IF(ISNUMBER(SEARCH("cm",Q220)),MAX(VALUE(SUBSTITUTE(_xlfn.FILTERXML("&lt;t&gt;&lt;s&gt;"&amp;SUBSTITUTE(Q220,",","&lt;/s&gt;&lt;s&gt;")&amp;"&lt;/s&gt;&lt;/t&gt;","//s"),"cm",""))),IF(ISNUMBER(SEARCH("mm",Q220)), MAX(VALUE(SUBSTITUTE(_xlfn.FILTERXML("&lt;t&gt;&lt;s&gt;"&amp;SUBSTITUTE(Q220,",","&lt;/s&gt;&lt;s&gt;")&amp;"&lt;/s&gt;&lt;/t&gt;","//s"),"mm","")))/10, MAX(VALUE(_xlfn.FILTERXML("&lt;t&gt;&lt;s&gt;"&amp;SUBSTITUTE(Q220,",","&lt;/s&gt;&lt;s&gt;")&amp;"&lt;/s&gt;&lt;/t&gt;","//s"))))))</f>
        <v>3.5</v>
      </c>
      <c r="S220" t="str">
        <f>IF(OR('Model output'!P219="",ISNUMBER(SEARCH("Not identified", 'Model output'!P219)),ISNUMBER(SEARCH("Absent",'Model output'!P219)),AND(ISNUMBER(SEARCH("No",'Model output'!P219)),NOT(ISNUMBER(SEARCH("diagnostic",'Model output'!P219)))),ISNUMBER(SEARCH("Negative",'Model output'!P219))),"negative","positive")</f>
        <v>negative</v>
      </c>
      <c r="T220">
        <f>IF('Model output'!O219="","",'Model output'!O219)</f>
        <v>2</v>
      </c>
      <c r="U220" t="str">
        <f>IF('Model output'!Q219&lt;&gt;"",'Model output'!Q219,IF('Classification result'!S220="positive",IF(ISNUMBER(SEARCH("single",'Model output'!P219)),1,IF(OR(ISNUMBER(SEARCH("&lt;4",'Model output'!P219)),ISNUMBER(SEARCH("&lt; 4",'Model output'!P219)),ISNUMBER(SEARCH("less than 4",'Model output'!P219))),"&lt;4",IF(OR(ISNUMBER(SEARCH("&gt;4",'Model output'!P219)),ISNUMBER(SEARCH("&gt; 4",'Model output'!P219)),ISNUMBER(SEARCH("4 or more",'Model output'!P219))),"&gt;4",""))),""))</f>
        <v/>
      </c>
      <c r="V220" t="str">
        <f>IF(S220="negative","",IF(OR(ISNUMBER(SEARCH("Focal",'Model output'!P219)),'Classification result'!U220&lt;4,ISNUMBER(SEARCH("Focal",'Classification result'!U220)),ISNUMBER(SEARCH("&lt;4",'Classification result'!U220)),ISNUMBER(SEARCH("&lt; 4",'Classification result'!U220))),"minimal", IF(OR(ISNUMBER(SEARCH("Extensive",'Model output'!P219)),ISNUMBER(SEARCH("Extensive",'Classification result'!U220)),ISNUMBER(SEARCH("&gt;4",'Classification result'!U220)),ISNUMBER(SEARCH("&gt; 4",'Classification result'!U220)),ISNUMBER(SEARCH("4 or more",'Classification result'!U220))),"extensive","")))</f>
        <v/>
      </c>
      <c r="W220" t="str">
        <f>IF(OR('Model output'!R219="",ISNUMBER(SEARCH("Not identified", 'Model output'!R219)),ISNUMBER(SEARCH("Absent",'Model output'!R219)),ISNUMBER(SEARCH("No",'Model output'!R219)),ISNUMBER(SEARCH("Negative",'Model output'!R219)),ISNUMBER(SEARCH("None seen",'Model output'!R219)),ISNUMBER(SEARCH("Free",'Model output'!R219)),ISNUMBER(SEARCH("Cannot be assessed",'Model output'!R219))),"negative","positive")</f>
        <v>positive</v>
      </c>
      <c r="X220" s="15" t="str">
        <f>IF('Model output'!S219="","",'Model output'!S219)</f>
        <v/>
      </c>
      <c r="Y220" t="str">
        <f>IF(OR('Model output'!S219="",ISNUMBER(SEARCH("Absent",'Model output'!S219)),ISNUMBER(SEARCH("Not identified",'Model output'!S219)),AND(ISNUMBER(SEARCH("No",'Model output'!S219)),NOT(ISNUMBER(SEARCH("carcinoma",'Model output'!S219)))),ISNUMBER(SEARCH("no extension",'Model output'!S219)),ISNUMBER(SEARCH("negative",'Model output'!S219))),"negative",IF(Z220="positive","gETE", "positive"))</f>
        <v>negative</v>
      </c>
      <c r="Z220" t="str">
        <f>IF(OR('Model output'!S219="",ISNUMBER(SEARCH("Absent",'Model output'!S219)),ISNUMBER(SEARCH("Not identified",'Model output'!S219)),ISNUMBER(SEARCH("No",'Model output'!S219)),ISNUMBER(SEARCH("Minimal",'Model output'!S219)),ISNUMBER(SEARCH("negative",'Model output'!S219))),"negative",IF(OR(ISNUMBER(SEARCH("extensive",X220)),ISNUMBER(SEARCH("skeletal muscle",X220)),ISNUMBER(SEARCH("larynx",X220)),ISNUMBER(SEARCH("trachea",X220)),ISNUMBER(SEARCH("esophagus",X220)),ISNUMBER(SEARCH("recurrent laryngeal nerve",X220))),"positive","negative"))</f>
        <v>negative</v>
      </c>
      <c r="AA220" t="str">
        <f>IF('Model output'!T219="","",IF('Model output'!T219="Not mentioned", "No", "Yes"))</f>
        <v/>
      </c>
      <c r="AB220" t="str">
        <f>IF(AA220&lt;&gt;"Yes","",IF(OR('Model output'!U219="",ISNUMBER(SEARCH("Not identified",'Model output'!U219))),"",'Model output'!U219))</f>
        <v/>
      </c>
      <c r="AC220" s="9" t="str">
        <f>IF(OR('Model output'!V219="", AND(ISERROR(SEARCH("Positive",'Model output'!V219)), ISNUMBER(SEARCH("Negative",'Model output'!V219))), ISNUMBER(SEARCH("Uninvolved",'Model output'!V219)), ISNUMBER(SEARCH("Free",'Model output'!V219)), ISNUMBER(SEARCH("1 mm",'Model output'!V219)), ISNUMBER(SEARCH("1.0 mm",'Model output'!V219)), ISNUMBER(SEARCH("0.01 cm",'Model output'!V219)), ISNUMBER(SEARCH("0.1 CM",'Model output'!V219)), ISNUMBER(SEARCH("less than 0.2 mm",'Model output'!V219)), ISNUMBER(SEARCH("less than 0.5 mm",'Model output'!V219)), ISNUMBER(SEARCH("very close",'Model output'!V219)), ISNUMBER(SEARCH("not involved",'Model output'!V219)), ISNUMBER(SEARCH("no involvement",'Model output'!V219)), ISNUMBER(SEARCH("abut",'Model output'!V219)), AND(ISNUMBER(SEARCH("No",'Model output'!V219)),NOT(ISNUMBER(SEARCH("noted",'Model output'!V219))),NOT(ISNUMBER(SEARCH("carcinoma",'Model output'!V219))))), "negative", "positive")</f>
        <v>negative</v>
      </c>
      <c r="AE220" s="30" t="str" cm="1">
        <f t="array" aca="1" ref="AE220" ca="1">IF(OR(AC220="positive",Z220="positive",AND(OR(ISNUMBER(SEARCH("Follicular carcinoma",N220)),ISNUMBER(SEARCH("Follicular thyroid carcinoma",N220))),V220="extensive"),AND(AND(ISNUMBER(J220),J220&gt;0),AND(ISNUMBER(M220),M220&gt;3)),OR(H220="positive",AH220=1)),"high",IF(OR(ISNUMBER(SEARCH("lateral",G220,1)),ISNUMBER(SEARCH("positive",Y220,1)),ISNUMBER(SEARCH("tall",O220,1)),ISNUMBER(SEARCH("hobnail",O220,1)),ISNUMBER(SEARCH("cribriform",O220,1)),ISNUMBER(SEARCH("diffuse",O220,1)),ISNUMBER(SEARCH("columnar",O220,1)),ISNUMBER(SEARCH("solid",O220,1)),ISNUMBER(SEARCH("tall",N220,1)),ISNUMBER(SEARCH("hobnail",N220,1)),ISNUMBER(SEARCH("cribriform",N220,1)),ISNUMBER(SEARCH("diffuse",N220,1)),ISNUMBER(SEARCH("columnar",N220,1)),ISNUMBER(SEARCH("solid",N220,1)),AND(ISNUMBER(SEARCH("papillary",N220,1)),S220="positive"),AND(ISNUMBER(J220),J220&gt;=5,M220=""),AND(AND(ISNUMBER(J220),J220&gt;=5),AND(ISNUMBER(M220),M220&gt;=1)),AND(ISNUMBER(SERACH("papillary",N220)),OR(Y220="positive",Z220="positive"), ISNUMBER(SEARCH("BRAF",AB220)))),"intermediate","low"))</f>
        <v>intermediate</v>
      </c>
      <c r="AF220" s="31" t="str">
        <f t="shared" si="51"/>
        <v>2</v>
      </c>
      <c r="AG220" s="31" t="str">
        <f t="shared" si="52"/>
        <v>1b</v>
      </c>
      <c r="AH220" s="31" t="str">
        <f t="shared" si="53"/>
        <v>0</v>
      </c>
      <c r="AI220" s="36" t="str">
        <f t="shared" si="54"/>
        <v>I</v>
      </c>
      <c r="AJ220" s="30" t="s">
        <v>816</v>
      </c>
      <c r="AK220" s="37" t="s">
        <v>929</v>
      </c>
      <c r="AL220" s="37" t="s">
        <v>926</v>
      </c>
      <c r="AM220" s="37" t="s">
        <v>930</v>
      </c>
      <c r="AN220" s="31" t="s">
        <v>79</v>
      </c>
      <c r="AO220" s="30">
        <f t="shared" ca="1" si="55"/>
        <v>1</v>
      </c>
      <c r="AP220" s="37">
        <f t="shared" si="56"/>
        <v>1</v>
      </c>
      <c r="AQ220" s="37">
        <f t="shared" si="57"/>
        <v>1</v>
      </c>
      <c r="AR220" s="37">
        <f t="shared" si="58"/>
        <v>1</v>
      </c>
      <c r="AS220" s="36">
        <f t="shared" si="59"/>
        <v>1</v>
      </c>
    </row>
    <row r="221" spans="1:45">
      <c r="A221" t="str">
        <f>'Model output'!A220</f>
        <v>TCGA-EM-A4FR</v>
      </c>
      <c r="B221" s="43">
        <v>28</v>
      </c>
      <c r="C221" s="1" t="str">
        <f>IF(OR(ISNUMBER(SEARCH("0",'Model output'!D220)), ISNUMBER(SEARCH("1",'Model output'!D220)), ISNUMBER(SEARCH("1a",'Model output'!D220)), ISNUMBER(SEARCH("1b",'Model output'!D220)), ISNUMBER(SEARCH("2",'Model output'!D220)), ISNUMBER(SEARCH("3",'Model output'!D220)), ISNUMBER(SEARCH("4a",'Model output'!D220)), ISNUMBER(SEARCH("4b",'Model output'!D220))), IF(ISNUMBER(SEARCH("pT",'Model output'!D220)),IF(OR(ISNUMBER(SEARCH("a",'Model output'!D220)),ISNUMBER(SEARCH("b",'Model output'!D220))),MID(SUBSTITUTE('Model output'!D220," ",""),SEARCH("pT",'Model output'!D220)+2,2),MID(SUBSTITUTE('Model output'!D220," ",""),SEARCH("pT",'Model output'!D220)+2,1)),IF(ISNUMBER(SEARCH("T",'Model output'!D220)),IF(OR(ISNUMBER(SEARCH("a",'Model output'!D220)),ISNUMBER(SEARCH("b",'Model output'!D220))),MID(SUBSTITUTE('Model output'!D220," ",""),SEARCH("T",'Model output'!D220)+1,2),MID(SUBSTITUTE('Model output'!D220," ",""),SEARCH("T",'Model output'!D220)+1,1)),SUBSTITUTE('Model output'!D220," ",""))),"")</f>
        <v>3</v>
      </c>
      <c r="D221" s="1" t="str">
        <f>IF(ISNUMBER(SEARCH("lymph node",'Model output'!E220)),"1", IF(AND('Model output'!E220&lt;&gt;"",ISNUMBER('Model output'!E220),'Model output'!E220&gt;0),"1",IF(OR(ISNUMBER(SEARCH("0",'Model output'!E220)), ISNUMBER(SEARCH("1",'Model output'!E220)), ISNUMBER(SEARCH("1a",'Model output'!E220)), ISNUMBER(SEARCH("1b",'Model output'!E220)), ISNUMBER(SEARCH("X",'Model output'!E220))), IF(ISNUMBER(SEARCH("pN",'Model output'!E220)),IF(OR(ISNUMBER(SEARCH("a",'Model output'!E220)),ISNUMBER(SEARCH("b",'Model output'!E220))),MID(SUBSTITUTE('Model output'!E220," ",""),SEARCH("pN",'Model output'!E220)+2,2),MID(SUBSTITUTE('Model output'!E220," ",""),SEARCH("pN",'Model output'!E220)+2,1)),IF(ISNUMBER(SEARCH("N",'Model output'!E220)),IF(OR(ISNUMBER(SEARCH("a",'Model output'!E220)),ISNUMBER(SEARCH("b",'Model output'!E220))),MID(SUBSTITUTE('Model output'!E220," ",""),SEARCH("N",'Model output'!E220)+1,2),MID(SUBSTITUTE('Model output'!E220," ",""),SEARCH("N",'Model output'!E220)+1,1)),SUBSTITUTE('Model output'!E220," ",""))),"")))</f>
        <v>1a</v>
      </c>
      <c r="E221" s="1" t="str">
        <f>IF(OR(ISNUMBER(SEARCH("Not applicable",'Model output'!F220)), ISNUMBER(SEARCH("N/A",'Model output'!F220))),"0",IF(OR(ISNUMBER(SEARCH("0",'Model output'!F220)), ISNUMBER(SEARCH("1",'Model output'!F220)), ISNUMBER(SEARCH("X",'Model output'!F220))), IF(ISNUMBER(SEARCH("pM",'Model output'!F220)),MID(SUBSTITUTE('Model output'!F220," ",""),SEARCH("pM",'Model output'!F220)+2,1),IF(ISNUMBER(SEARCH("M",'Model output'!F220)),MID(SUBSTITUTE('Model output'!F220," ",""),SEARCH("M",'Model output'!F220)+1,1),SUBSTITUTE('Model output'!F220," ",""))),""))</f>
        <v/>
      </c>
      <c r="F221" t="str">
        <f t="shared" si="48"/>
        <v>positive</v>
      </c>
      <c r="G221" t="str">
        <f>IF(OR('Model output'!G220="",AND(ISNUMBER('Model output'!J220),'Model output'!J220&lt;1)),"",IF(OR(ISNUMBER(SEARCH("lateral",'Model output'!G220)),ISNUMBER(SEARCH("cervical",'Model output'!G220)),ISNUMBER(SEARCH("jugular",'Model output'!G220)),ISNUMBER(SEARCH("left neck",'Model output'!G220)),ISNUMBER(SEARCH("left anterior neck",'Model output'!G220)),ISNUMBER(SEARCH("left posterior neck",'Model output'!G220)),ISNUMBER(SEARCH("right neck",'Model output'!G220)),ISNUMBER(SEARCH("right anterior neck",'Model output'!G220)),ISNUMBER(SEARCH("right posterior neck",'Model output'!G220)),AND(ISNUMBER(SEARCH("level",'Model output'!G220)),OR(,ISNUMBER(SEARCH("II",'Model output'!G220)),ISNUMBER(SEARCH("two",'Model output'!G220)),ISNUMBER(SEARCH("2",'Model output'!G220)),ISNUMBER(SEARCH("III",'Model output'!G220)),ISNUMBER(SEARCH("three",'Model output'!G220)),ISNUMBER(SEARCH("3",'Model output'!G220)),ISNUMBER(SEARCH("IV",'Model output'!G220)),ISNUMBER(SEARCH("four",'Model output'!G220)),ISNUMBER(SEARCH("4",'Model output'!G220)),AND(ISNUMBER(SEARCH("V ",'Model output'!G220)),NOT(ISNUMBER(SEARCH("VI",'Model output'!G220)))),ISNUMBER(SEARCH("five",'Model output'!G220)),ISNUMBER(SEARCH("5",'Model output'!G220))))), "lateral", "central"))</f>
        <v>central</v>
      </c>
      <c r="H221" t="str">
        <f>IF('Model output'!H220="","negative", IF('Model output'!H220=" ", "negative", IF(ISNUMBER(SEARCH("lymph node",'Model output'!H220)),"negative","positive")))</f>
        <v>negative</v>
      </c>
      <c r="I221">
        <f>IF('Model output'!I220="","",IF(ISNUMBER('Model output'!I220),'Model output'!I220,1))</f>
        <v>3</v>
      </c>
      <c r="J221">
        <f>IF('Model output'!J220="","",IF(AND(ISNUMBER('Model output'!J220),'Model output'!J220&lt;=I221),'Model output'!J220,IF(ISNUMBER(SEARCH("0/",'Model output'!J220)),0,1)))</f>
        <v>3</v>
      </c>
      <c r="K221" t="str" cm="1">
        <f t="array" ref="K221">IF(COUNT(FIND({0,1,2,3,4,5,6,7,8,9},'Model output'!K220))&gt;0,'Model output'!K220,"")</f>
        <v/>
      </c>
      <c r="L221" s="8" t="str">
        <f t="shared" si="50"/>
        <v/>
      </c>
      <c r="M221" t="str" cm="1">
        <f t="array" ref="M221">IF(L221="","",IF(ISNUMBER(SEARCH("cm",L221)),MAX(VALUE(SUBSTITUTE(_xlfn.FILTERXML("&lt;t&gt;&lt;s&gt;"&amp;SUBSTITUTE(L221,",","&lt;/s&gt;&lt;s&gt;")&amp;"&lt;/s&gt;&lt;/t&gt;","//s"),"cm",""))),MAX(VALUE(SUBSTITUTE(_xlfn.FILTERXML("&lt;t&gt;&lt;s&gt;"&amp;SUBSTITUTE(L221,",","&lt;/s&gt;&lt;s&gt;")&amp;"&lt;/s&gt;&lt;/t&gt;","//s"),"mm","")))/10))</f>
        <v/>
      </c>
      <c r="N221" t="str">
        <f>IF('Model output'!L220="","",'Model output'!L220)</f>
        <v>Papillary carcinoma</v>
      </c>
      <c r="O221" t="str">
        <f>IF('Model output'!M220="","",'Model output'!M220)</f>
        <v>Cribriform without morules</v>
      </c>
      <c r="P221" t="str">
        <f>IF('Model output'!N220="","",'Model output'!N220)</f>
        <v>5.1cm</v>
      </c>
      <c r="Q221" t="str">
        <f t="shared" si="49"/>
        <v>5.1cm</v>
      </c>
      <c r="R221" cm="1">
        <f t="array" ref="R221">IF(Q221="","",IF(ISNUMBER(SEARCH("cm",Q221)),MAX(VALUE(SUBSTITUTE(_xlfn.FILTERXML("&lt;t&gt;&lt;s&gt;"&amp;SUBSTITUTE(Q221,",","&lt;/s&gt;&lt;s&gt;")&amp;"&lt;/s&gt;&lt;/t&gt;","//s"),"cm",""))),IF(ISNUMBER(SEARCH("mm",Q221)), MAX(VALUE(SUBSTITUTE(_xlfn.FILTERXML("&lt;t&gt;&lt;s&gt;"&amp;SUBSTITUTE(Q221,",","&lt;/s&gt;&lt;s&gt;")&amp;"&lt;/s&gt;&lt;/t&gt;","//s"),"mm","")))/10, MAX(VALUE(_xlfn.FILTERXML("&lt;t&gt;&lt;s&gt;"&amp;SUBSTITUTE(Q221,",","&lt;/s&gt;&lt;s&gt;")&amp;"&lt;/s&gt;&lt;/t&gt;","//s"))))))</f>
        <v>5.0999999999999996</v>
      </c>
      <c r="S221" t="str">
        <f>IF(OR('Model output'!P220="",ISNUMBER(SEARCH("Not identified", 'Model output'!P220)),ISNUMBER(SEARCH("Absent",'Model output'!P220)),AND(ISNUMBER(SEARCH("No",'Model output'!P220)),NOT(ISNUMBER(SEARCH("diagnostic",'Model output'!P220)))),ISNUMBER(SEARCH("Negative",'Model output'!P220))),"negative","positive")</f>
        <v>negative</v>
      </c>
      <c r="T221">
        <f>IF('Model output'!O220="","",'Model output'!O220)</f>
        <v>2</v>
      </c>
      <c r="U221" t="str">
        <f>IF('Model output'!Q220&lt;&gt;"",'Model output'!Q220,IF('Classification result'!S221="positive",IF(ISNUMBER(SEARCH("single",'Model output'!P220)),1,IF(OR(ISNUMBER(SEARCH("&lt;4",'Model output'!P220)),ISNUMBER(SEARCH("&lt; 4",'Model output'!P220)),ISNUMBER(SEARCH("less than 4",'Model output'!P220))),"&lt;4",IF(OR(ISNUMBER(SEARCH("&gt;4",'Model output'!P220)),ISNUMBER(SEARCH("&gt; 4",'Model output'!P220)),ISNUMBER(SEARCH("4 or more",'Model output'!P220))),"&gt;4",""))),""))</f>
        <v/>
      </c>
      <c r="V221" t="str">
        <f>IF(S221="negative","",IF(OR(ISNUMBER(SEARCH("Focal",'Model output'!P220)),'Classification result'!U221&lt;4,ISNUMBER(SEARCH("Focal",'Classification result'!U221)),ISNUMBER(SEARCH("&lt;4",'Classification result'!U221)),ISNUMBER(SEARCH("&lt; 4",'Classification result'!U221))),"minimal", IF(OR(ISNUMBER(SEARCH("Extensive",'Model output'!P220)),ISNUMBER(SEARCH("Extensive",'Classification result'!U221)),ISNUMBER(SEARCH("&gt;4",'Classification result'!U221)),ISNUMBER(SEARCH("&gt; 4",'Classification result'!U221)),ISNUMBER(SEARCH("4 or more",'Classification result'!U221))),"extensive","")))</f>
        <v/>
      </c>
      <c r="W221" t="str">
        <f>IF(OR('Model output'!R220="",ISNUMBER(SEARCH("Not identified", 'Model output'!R220)),ISNUMBER(SEARCH("Absent",'Model output'!R220)),ISNUMBER(SEARCH("No",'Model output'!R220)),ISNUMBER(SEARCH("Negative",'Model output'!R220)),ISNUMBER(SEARCH("None seen",'Model output'!R220)),ISNUMBER(SEARCH("Free",'Model output'!R220)),ISNUMBER(SEARCH("Cannot be assessed",'Model output'!R220))),"negative","positive")</f>
        <v>positive</v>
      </c>
      <c r="X221" s="15" t="str">
        <f>IF('Model output'!S220="","",'Model output'!S220)</f>
        <v>Not identified</v>
      </c>
      <c r="Y221" t="str">
        <f>IF(OR('Model output'!S220="",ISNUMBER(SEARCH("Absent",'Model output'!S220)),ISNUMBER(SEARCH("Not identified",'Model output'!S220)),AND(ISNUMBER(SEARCH("No",'Model output'!S220)),NOT(ISNUMBER(SEARCH("carcinoma",'Model output'!S220)))),ISNUMBER(SEARCH("no extension",'Model output'!S220)),ISNUMBER(SEARCH("negative",'Model output'!S220))),"negative",IF(Z221="positive","gETE", "positive"))</f>
        <v>negative</v>
      </c>
      <c r="Z221" t="str">
        <f>IF(OR('Model output'!S220="",ISNUMBER(SEARCH("Absent",'Model output'!S220)),ISNUMBER(SEARCH("Not identified",'Model output'!S220)),ISNUMBER(SEARCH("No",'Model output'!S220)),ISNUMBER(SEARCH("Minimal",'Model output'!S220)),ISNUMBER(SEARCH("negative",'Model output'!S220))),"negative",IF(OR(ISNUMBER(SEARCH("extensive",X221)),ISNUMBER(SEARCH("skeletal muscle",X221)),ISNUMBER(SEARCH("larynx",X221)),ISNUMBER(SEARCH("trachea",X221)),ISNUMBER(SEARCH("esophagus",X221)),ISNUMBER(SEARCH("recurrent laryngeal nerve",X221))),"positive","negative"))</f>
        <v>negative</v>
      </c>
      <c r="AA221" t="str">
        <f>IF('Model output'!T220="","",IF('Model output'!T220="Not mentioned", "No", "Yes"))</f>
        <v/>
      </c>
      <c r="AB221" t="str">
        <f>IF(AA221&lt;&gt;"Yes","",IF(OR('Model output'!U220="",ISNUMBER(SEARCH("Not identified",'Model output'!U220))),"",'Model output'!U220))</f>
        <v/>
      </c>
      <c r="AC221" s="9" t="str">
        <f>IF(OR('Model output'!V220="", AND(ISERROR(SEARCH("Positive",'Model output'!V220)), ISNUMBER(SEARCH("Negative",'Model output'!V220))), ISNUMBER(SEARCH("Uninvolved",'Model output'!V220)), ISNUMBER(SEARCH("Free",'Model output'!V220)), ISNUMBER(SEARCH("1 mm",'Model output'!V220)), ISNUMBER(SEARCH("1.0 mm",'Model output'!V220)), ISNUMBER(SEARCH("0.01 cm",'Model output'!V220)), ISNUMBER(SEARCH("0.1 CM",'Model output'!V220)), ISNUMBER(SEARCH("less than 0.2 mm",'Model output'!V220)), ISNUMBER(SEARCH("less than 0.5 mm",'Model output'!V220)), ISNUMBER(SEARCH("very close",'Model output'!V220)), ISNUMBER(SEARCH("not involved",'Model output'!V220)), ISNUMBER(SEARCH("no involvement",'Model output'!V220)), ISNUMBER(SEARCH("abut",'Model output'!V220)), AND(ISNUMBER(SEARCH("No",'Model output'!V220)),NOT(ISNUMBER(SEARCH("noted",'Model output'!V220))),NOT(ISNUMBER(SEARCH("carcinoma",'Model output'!V220))))), "negative", "positive")</f>
        <v>negative</v>
      </c>
      <c r="AE221" s="30" t="str" cm="1">
        <f t="array" aca="1" ref="AE221" ca="1">IF(OR(AC221="positive",Z221="positive",AND(OR(ISNUMBER(SEARCH("Follicular carcinoma",N221)),ISNUMBER(SEARCH("Follicular thyroid carcinoma",N221))),V221="extensive"),AND(AND(ISNUMBER(J221),J221&gt;0),AND(ISNUMBER(M221),M221&gt;3)),OR(H221="positive",AH221=1)),"high",IF(OR(ISNUMBER(SEARCH("lateral",G221,1)),ISNUMBER(SEARCH("positive",Y221,1)),ISNUMBER(SEARCH("tall",O221,1)),ISNUMBER(SEARCH("hobnail",O221,1)),ISNUMBER(SEARCH("cribriform",O221,1)),ISNUMBER(SEARCH("diffuse",O221,1)),ISNUMBER(SEARCH("columnar",O221,1)),ISNUMBER(SEARCH("solid",O221,1)),ISNUMBER(SEARCH("tall",N221,1)),ISNUMBER(SEARCH("hobnail",N221,1)),ISNUMBER(SEARCH("cribriform",N221,1)),ISNUMBER(SEARCH("diffuse",N221,1)),ISNUMBER(SEARCH("columnar",N221,1)),ISNUMBER(SEARCH("solid",N221,1)),AND(ISNUMBER(SEARCH("papillary",N221,1)),S221="positive"),AND(ISNUMBER(J221),J221&gt;=5,M221=""),AND(AND(ISNUMBER(J221),J221&gt;=5),AND(ISNUMBER(M221),M221&gt;=1)),AND(ISNUMBER(SERACH("papillary",N221)),OR(Y221="positive",Z221="positive"), ISNUMBER(SEARCH("BRAF",AB221)))),"intermediate","low"))</f>
        <v>intermediate</v>
      </c>
      <c r="AF221" s="31" t="str">
        <f t="shared" si="51"/>
        <v>3a</v>
      </c>
      <c r="AG221" s="31" t="str">
        <f t="shared" si="52"/>
        <v>1a</v>
      </c>
      <c r="AH221" s="31" t="str">
        <f t="shared" si="53"/>
        <v>0</v>
      </c>
      <c r="AI221" s="36" t="str">
        <f t="shared" si="54"/>
        <v>I</v>
      </c>
      <c r="AJ221" s="30" t="s">
        <v>816</v>
      </c>
      <c r="AK221" s="37" t="s">
        <v>932</v>
      </c>
      <c r="AL221" s="37" t="s">
        <v>931</v>
      </c>
      <c r="AM221" s="37" t="s">
        <v>930</v>
      </c>
      <c r="AN221" s="31" t="s">
        <v>79</v>
      </c>
      <c r="AO221" s="30">
        <f t="shared" ca="1" si="55"/>
        <v>1</v>
      </c>
      <c r="AP221" s="37">
        <f t="shared" si="56"/>
        <v>1</v>
      </c>
      <c r="AQ221" s="37">
        <f t="shared" si="57"/>
        <v>1</v>
      </c>
      <c r="AR221" s="37">
        <f t="shared" si="58"/>
        <v>1</v>
      </c>
      <c r="AS221" s="36">
        <f t="shared" si="59"/>
        <v>1</v>
      </c>
    </row>
    <row r="222" spans="1:45">
      <c r="A222" t="str">
        <f>'Model output'!A221</f>
        <v>TCGA-EM-A4FV</v>
      </c>
      <c r="B222" s="43">
        <v>64</v>
      </c>
      <c r="C222" s="1" t="str">
        <f>IF(OR(ISNUMBER(SEARCH("0",'Model output'!D221)), ISNUMBER(SEARCH("1",'Model output'!D221)), ISNUMBER(SEARCH("1a",'Model output'!D221)), ISNUMBER(SEARCH("1b",'Model output'!D221)), ISNUMBER(SEARCH("2",'Model output'!D221)), ISNUMBER(SEARCH("3",'Model output'!D221)), ISNUMBER(SEARCH("4a",'Model output'!D221)), ISNUMBER(SEARCH("4b",'Model output'!D221))), IF(ISNUMBER(SEARCH("pT",'Model output'!D221)),IF(OR(ISNUMBER(SEARCH("a",'Model output'!D221)),ISNUMBER(SEARCH("b",'Model output'!D221))),MID(SUBSTITUTE('Model output'!D221," ",""),SEARCH("pT",'Model output'!D221)+2,2),MID(SUBSTITUTE('Model output'!D221," ",""),SEARCH("pT",'Model output'!D221)+2,1)),IF(ISNUMBER(SEARCH("T",'Model output'!D221)),IF(OR(ISNUMBER(SEARCH("a",'Model output'!D221)),ISNUMBER(SEARCH("b",'Model output'!D221))),MID(SUBSTITUTE('Model output'!D221," ",""),SEARCH("T",'Model output'!D221)+1,2),MID(SUBSTITUTE('Model output'!D221," ",""),SEARCH("T",'Model output'!D221)+1,1)),SUBSTITUTE('Model output'!D221," ",""))),"")</f>
        <v>1b</v>
      </c>
      <c r="D222" s="1" t="str">
        <f>IF(ISNUMBER(SEARCH("lymph node",'Model output'!E221)),"1", IF(AND('Model output'!E221&lt;&gt;"",ISNUMBER('Model output'!E221),'Model output'!E221&gt;0),"1",IF(OR(ISNUMBER(SEARCH("0",'Model output'!E221)), ISNUMBER(SEARCH("1",'Model output'!E221)), ISNUMBER(SEARCH("1a",'Model output'!E221)), ISNUMBER(SEARCH("1b",'Model output'!E221)), ISNUMBER(SEARCH("X",'Model output'!E221))), IF(ISNUMBER(SEARCH("pN",'Model output'!E221)),IF(OR(ISNUMBER(SEARCH("a",'Model output'!E221)),ISNUMBER(SEARCH("b",'Model output'!E221))),MID(SUBSTITUTE('Model output'!E221," ",""),SEARCH("pN",'Model output'!E221)+2,2),MID(SUBSTITUTE('Model output'!E221," ",""),SEARCH("pN",'Model output'!E221)+2,1)),IF(ISNUMBER(SEARCH("N",'Model output'!E221)),IF(OR(ISNUMBER(SEARCH("a",'Model output'!E221)),ISNUMBER(SEARCH("b",'Model output'!E221))),MID(SUBSTITUTE('Model output'!E221," ",""),SEARCH("N",'Model output'!E221)+1,2),MID(SUBSTITUTE('Model output'!E221," ",""),SEARCH("N",'Model output'!E221)+1,1)),SUBSTITUTE('Model output'!E221," ",""))),"")))</f>
        <v>0</v>
      </c>
      <c r="E222" s="1" t="str">
        <f>IF(OR(ISNUMBER(SEARCH("Not applicable",'Model output'!F221)), ISNUMBER(SEARCH("N/A",'Model output'!F221))),"0",IF(OR(ISNUMBER(SEARCH("0",'Model output'!F221)), ISNUMBER(SEARCH("1",'Model output'!F221)), ISNUMBER(SEARCH("X",'Model output'!F221))), IF(ISNUMBER(SEARCH("pM",'Model output'!F221)),MID(SUBSTITUTE('Model output'!F221," ",""),SEARCH("pM",'Model output'!F221)+2,1),IF(ISNUMBER(SEARCH("M",'Model output'!F221)),MID(SUBSTITUTE('Model output'!F221," ",""),SEARCH("M",'Model output'!F221)+1,1),SUBSTITUTE('Model output'!F221," ",""))),""))</f>
        <v/>
      </c>
      <c r="F222" t="str">
        <f t="shared" si="48"/>
        <v>negative</v>
      </c>
      <c r="G222" t="str">
        <f>IF(OR('Model output'!G221="",AND(ISNUMBER('Model output'!J221),'Model output'!J221&lt;1)),"",IF(OR(ISNUMBER(SEARCH("lateral",'Model output'!G221)),ISNUMBER(SEARCH("cervical",'Model output'!G221)),ISNUMBER(SEARCH("jugular",'Model output'!G221)),ISNUMBER(SEARCH("left neck",'Model output'!G221)),ISNUMBER(SEARCH("left anterior neck",'Model output'!G221)),ISNUMBER(SEARCH("left posterior neck",'Model output'!G221)),ISNUMBER(SEARCH("right neck",'Model output'!G221)),ISNUMBER(SEARCH("right anterior neck",'Model output'!G221)),ISNUMBER(SEARCH("right posterior neck",'Model output'!G221)),AND(ISNUMBER(SEARCH("level",'Model output'!G221)),OR(,ISNUMBER(SEARCH("II",'Model output'!G221)),ISNUMBER(SEARCH("two",'Model output'!G221)),ISNUMBER(SEARCH("2",'Model output'!G221)),ISNUMBER(SEARCH("III",'Model output'!G221)),ISNUMBER(SEARCH("three",'Model output'!G221)),ISNUMBER(SEARCH("3",'Model output'!G221)),ISNUMBER(SEARCH("IV",'Model output'!G221)),ISNUMBER(SEARCH("four",'Model output'!G221)),ISNUMBER(SEARCH("4",'Model output'!G221)),AND(ISNUMBER(SEARCH("V ",'Model output'!G221)),NOT(ISNUMBER(SEARCH("VI",'Model output'!G221)))),ISNUMBER(SEARCH("five",'Model output'!G221)),ISNUMBER(SEARCH("5",'Model output'!G221))))), "lateral", "central"))</f>
        <v/>
      </c>
      <c r="H222" t="str">
        <f>IF('Model output'!H221="","negative", IF('Model output'!H221=" ", "negative", IF(ISNUMBER(SEARCH("lymph node",'Model output'!H221)),"negative","positive")))</f>
        <v>negative</v>
      </c>
      <c r="I222">
        <f>IF('Model output'!I221="","",IF(ISNUMBER('Model output'!I221),'Model output'!I221,1))</f>
        <v>5</v>
      </c>
      <c r="J222">
        <f>IF('Model output'!J221="","",IF(AND(ISNUMBER('Model output'!J221),'Model output'!J221&lt;=I222),'Model output'!J221,IF(ISNUMBER(SEARCH("0/",'Model output'!J221)),0,1)))</f>
        <v>0</v>
      </c>
      <c r="K222" t="str" cm="1">
        <f t="array" ref="K222">IF(COUNT(FIND({0,1,2,3,4,5,6,7,8,9},'Model output'!K221))&gt;0,'Model output'!K221,"")</f>
        <v/>
      </c>
      <c r="L222" s="8" t="str">
        <f t="shared" si="50"/>
        <v/>
      </c>
      <c r="M222" t="str" cm="1">
        <f t="array" ref="M222">IF(L222="","",IF(ISNUMBER(SEARCH("cm",L222)),MAX(VALUE(SUBSTITUTE(_xlfn.FILTERXML("&lt;t&gt;&lt;s&gt;"&amp;SUBSTITUTE(L222,",","&lt;/s&gt;&lt;s&gt;")&amp;"&lt;/s&gt;&lt;/t&gt;","//s"),"cm",""))),MAX(VALUE(SUBSTITUTE(_xlfn.FILTERXML("&lt;t&gt;&lt;s&gt;"&amp;SUBSTITUTE(L222,",","&lt;/s&gt;&lt;s&gt;")&amp;"&lt;/s&gt;&lt;/t&gt;","//s"),"mm","")))/10))</f>
        <v/>
      </c>
      <c r="N222" t="str">
        <f>IF('Model output'!L221="","",'Model output'!L221)</f>
        <v>Papillary carcinoma</v>
      </c>
      <c r="O222" t="str">
        <f>IF('Model output'!M221="","",'Model output'!M221)</f>
        <v>follicular variant</v>
      </c>
      <c r="P222" t="str">
        <f>IF('Model output'!N221="","",'Model output'!N221)</f>
        <v>1.3cm</v>
      </c>
      <c r="Q222" t="str">
        <f t="shared" si="49"/>
        <v>1.3cm</v>
      </c>
      <c r="R222" cm="1">
        <f t="array" ref="R222">IF(Q222="","",IF(ISNUMBER(SEARCH("cm",Q222)),MAX(VALUE(SUBSTITUTE(_xlfn.FILTERXML("&lt;t&gt;&lt;s&gt;"&amp;SUBSTITUTE(Q222,",","&lt;/s&gt;&lt;s&gt;")&amp;"&lt;/s&gt;&lt;/t&gt;","//s"),"cm",""))),IF(ISNUMBER(SEARCH("mm",Q222)), MAX(VALUE(SUBSTITUTE(_xlfn.FILTERXML("&lt;t&gt;&lt;s&gt;"&amp;SUBSTITUTE(Q222,",","&lt;/s&gt;&lt;s&gt;")&amp;"&lt;/s&gt;&lt;/t&gt;","//s"),"mm","")))/10, MAX(VALUE(_xlfn.FILTERXML("&lt;t&gt;&lt;s&gt;"&amp;SUBSTITUTE(Q222,",","&lt;/s&gt;&lt;s&gt;")&amp;"&lt;/s&gt;&lt;/t&gt;","//s"))))))</f>
        <v>1.3</v>
      </c>
      <c r="S222" t="str">
        <f>IF(OR('Model output'!P221="",ISNUMBER(SEARCH("Not identified", 'Model output'!P221)),ISNUMBER(SEARCH("Absent",'Model output'!P221)),AND(ISNUMBER(SEARCH("No",'Model output'!P221)),NOT(ISNUMBER(SEARCH("diagnostic",'Model output'!P221)))),ISNUMBER(SEARCH("Negative",'Model output'!P221))),"negative","positive")</f>
        <v>negative</v>
      </c>
      <c r="T222">
        <f>IF('Model output'!O221="","",'Model output'!O221)</f>
        <v>1</v>
      </c>
      <c r="U222" t="str">
        <f>IF('Model output'!Q221&lt;&gt;"",'Model output'!Q221,IF('Classification result'!S222="positive",IF(ISNUMBER(SEARCH("single",'Model output'!P221)),1,IF(OR(ISNUMBER(SEARCH("&lt;4",'Model output'!P221)),ISNUMBER(SEARCH("&lt; 4",'Model output'!P221)),ISNUMBER(SEARCH("less than 4",'Model output'!P221))),"&lt;4",IF(OR(ISNUMBER(SEARCH("&gt;4",'Model output'!P221)),ISNUMBER(SEARCH("&gt; 4",'Model output'!P221)),ISNUMBER(SEARCH("4 or more",'Model output'!P221))),"&gt;4",""))),""))</f>
        <v/>
      </c>
      <c r="V222" t="str">
        <f>IF(S222="negative","",IF(OR(ISNUMBER(SEARCH("Focal",'Model output'!P221)),'Classification result'!U222&lt;4,ISNUMBER(SEARCH("Focal",'Classification result'!U222)),ISNUMBER(SEARCH("&lt;4",'Classification result'!U222)),ISNUMBER(SEARCH("&lt; 4",'Classification result'!U222))),"minimal", IF(OR(ISNUMBER(SEARCH("Extensive",'Model output'!P221)),ISNUMBER(SEARCH("Extensive",'Classification result'!U222)),ISNUMBER(SEARCH("&gt;4",'Classification result'!U222)),ISNUMBER(SEARCH("&gt; 4",'Classification result'!U222)),ISNUMBER(SEARCH("4 or more",'Classification result'!U222))),"extensive","")))</f>
        <v/>
      </c>
      <c r="W222" t="str">
        <f>IF(OR('Model output'!R221="",ISNUMBER(SEARCH("Not identified", 'Model output'!R221)),ISNUMBER(SEARCH("Absent",'Model output'!R221)),ISNUMBER(SEARCH("No",'Model output'!R221)),ISNUMBER(SEARCH("Negative",'Model output'!R221)),ISNUMBER(SEARCH("None seen",'Model output'!R221)),ISNUMBER(SEARCH("Free",'Model output'!R221)),ISNUMBER(SEARCH("Cannot be assessed",'Model output'!R221))),"negative","positive")</f>
        <v>positive</v>
      </c>
      <c r="X222" s="15" t="str">
        <f>IF('Model output'!S221="","",'Model output'!S221)</f>
        <v>Not identified</v>
      </c>
      <c r="Y222" t="str">
        <f>IF(OR('Model output'!S221="",ISNUMBER(SEARCH("Absent",'Model output'!S221)),ISNUMBER(SEARCH("Not identified",'Model output'!S221)),AND(ISNUMBER(SEARCH("No",'Model output'!S221)),NOT(ISNUMBER(SEARCH("carcinoma",'Model output'!S221)))),ISNUMBER(SEARCH("no extension",'Model output'!S221)),ISNUMBER(SEARCH("negative",'Model output'!S221))),"negative",IF(Z222="positive","gETE", "positive"))</f>
        <v>negative</v>
      </c>
      <c r="Z222" t="str">
        <f>IF(OR('Model output'!S221="",ISNUMBER(SEARCH("Absent",'Model output'!S221)),ISNUMBER(SEARCH("Not identified",'Model output'!S221)),ISNUMBER(SEARCH("No",'Model output'!S221)),ISNUMBER(SEARCH("Minimal",'Model output'!S221)),ISNUMBER(SEARCH("negative",'Model output'!S221))),"negative",IF(OR(ISNUMBER(SEARCH("extensive",X222)),ISNUMBER(SEARCH("skeletal muscle",X222)),ISNUMBER(SEARCH("larynx",X222)),ISNUMBER(SEARCH("trachea",X222)),ISNUMBER(SEARCH("esophagus",X222)),ISNUMBER(SEARCH("recurrent laryngeal nerve",X222))),"positive","negative"))</f>
        <v>negative</v>
      </c>
      <c r="AA222" t="str">
        <f>IF('Model output'!T221="","",IF('Model output'!T221="Not mentioned", "No", "Yes"))</f>
        <v/>
      </c>
      <c r="AB222" t="str">
        <f>IF(AA222&lt;&gt;"Yes","",IF(OR('Model output'!U221="",ISNUMBER(SEARCH("Not identified",'Model output'!U221))),"",'Model output'!U221))</f>
        <v/>
      </c>
      <c r="AC222" s="9" t="str">
        <f>IF(OR('Model output'!V221="", AND(ISERROR(SEARCH("Positive",'Model output'!V221)), ISNUMBER(SEARCH("Negative",'Model output'!V221))), ISNUMBER(SEARCH("Uninvolved",'Model output'!V221)), ISNUMBER(SEARCH("Free",'Model output'!V221)), ISNUMBER(SEARCH("1 mm",'Model output'!V221)), ISNUMBER(SEARCH("1.0 mm",'Model output'!V221)), ISNUMBER(SEARCH("0.01 cm",'Model output'!V221)), ISNUMBER(SEARCH("0.1 CM",'Model output'!V221)), ISNUMBER(SEARCH("less than 0.2 mm",'Model output'!V221)), ISNUMBER(SEARCH("less than 0.5 mm",'Model output'!V221)), ISNUMBER(SEARCH("very close",'Model output'!V221)), ISNUMBER(SEARCH("not involved",'Model output'!V221)), ISNUMBER(SEARCH("no involvement",'Model output'!V221)), ISNUMBER(SEARCH("abut",'Model output'!V221)), AND(ISNUMBER(SEARCH("No",'Model output'!V221)),NOT(ISNUMBER(SEARCH("noted",'Model output'!V221))),NOT(ISNUMBER(SEARCH("carcinoma",'Model output'!V221))))), "negative", "positive")</f>
        <v>negative</v>
      </c>
      <c r="AE222" s="30" t="str" cm="1">
        <f t="array" aca="1" ref="AE222" ca="1">IF(OR(AC222="positive",Z222="positive",AND(OR(ISNUMBER(SEARCH("Follicular carcinoma",N222)),ISNUMBER(SEARCH("Follicular thyroid carcinoma",N222))),V222="extensive"),AND(AND(ISNUMBER(J222),J222&gt;0),AND(ISNUMBER(M222),M222&gt;3)),OR(H222="positive",AH222=1)),"high",IF(OR(ISNUMBER(SEARCH("lateral",G222,1)),ISNUMBER(SEARCH("positive",Y222,1)),ISNUMBER(SEARCH("tall",O222,1)),ISNUMBER(SEARCH("hobnail",O222,1)),ISNUMBER(SEARCH("cribriform",O222,1)),ISNUMBER(SEARCH("diffuse",O222,1)),ISNUMBER(SEARCH("columnar",O222,1)),ISNUMBER(SEARCH("solid",O222,1)),ISNUMBER(SEARCH("tall",N222,1)),ISNUMBER(SEARCH("hobnail",N222,1)),ISNUMBER(SEARCH("cribriform",N222,1)),ISNUMBER(SEARCH("diffuse",N222,1)),ISNUMBER(SEARCH("columnar",N222,1)),ISNUMBER(SEARCH("solid",N222,1)),AND(ISNUMBER(SEARCH("papillary",N222,1)),S222="positive"),AND(ISNUMBER(J222),J222&gt;=5,M222=""),AND(AND(ISNUMBER(J222),J222&gt;=5),AND(ISNUMBER(M222),M222&gt;=1)),AND(ISNUMBER(SERACH("papillary",N222)),OR(Y222="positive",Z222="positive"), ISNUMBER(SEARCH("BRAF",AB222)))),"intermediate","low"))</f>
        <v>low</v>
      </c>
      <c r="AF222" s="31" t="str">
        <f t="shared" si="51"/>
        <v>1b</v>
      </c>
      <c r="AG222" s="31" t="str">
        <f t="shared" si="52"/>
        <v>0</v>
      </c>
      <c r="AH222" s="31" t="str">
        <f t="shared" si="53"/>
        <v>0</v>
      </c>
      <c r="AI222" s="36" t="str">
        <f t="shared" si="54"/>
        <v>I</v>
      </c>
      <c r="AJ222" s="30" t="s">
        <v>815</v>
      </c>
      <c r="AK222" s="37" t="s">
        <v>926</v>
      </c>
      <c r="AL222" s="37" t="s">
        <v>927</v>
      </c>
      <c r="AM222" s="37" t="s">
        <v>930</v>
      </c>
      <c r="AN222" s="31" t="s">
        <v>79</v>
      </c>
      <c r="AO222" s="30">
        <f t="shared" ca="1" si="55"/>
        <v>1</v>
      </c>
      <c r="AP222" s="37">
        <f t="shared" si="56"/>
        <v>1</v>
      </c>
      <c r="AQ222" s="37">
        <f t="shared" si="57"/>
        <v>1</v>
      </c>
      <c r="AR222" s="37">
        <f t="shared" si="58"/>
        <v>1</v>
      </c>
      <c r="AS222" s="36">
        <f t="shared" si="59"/>
        <v>1</v>
      </c>
    </row>
    <row r="223" spans="1:45">
      <c r="A223" t="str">
        <f>'Model output'!A222</f>
        <v>TCGA-EM-A4G1</v>
      </c>
      <c r="B223" s="43">
        <v>26</v>
      </c>
      <c r="C223" s="1" t="str">
        <f>IF(OR(ISNUMBER(SEARCH("0",'Model output'!D222)), ISNUMBER(SEARCH("1",'Model output'!D222)), ISNUMBER(SEARCH("1a",'Model output'!D222)), ISNUMBER(SEARCH("1b",'Model output'!D222)), ISNUMBER(SEARCH("2",'Model output'!D222)), ISNUMBER(SEARCH("3",'Model output'!D222)), ISNUMBER(SEARCH("4a",'Model output'!D222)), ISNUMBER(SEARCH("4b",'Model output'!D222))), IF(ISNUMBER(SEARCH("pT",'Model output'!D222)),IF(OR(ISNUMBER(SEARCH("a",'Model output'!D222)),ISNUMBER(SEARCH("b",'Model output'!D222))),MID(SUBSTITUTE('Model output'!D222," ",""),SEARCH("pT",'Model output'!D222)+2,2),MID(SUBSTITUTE('Model output'!D222," ",""),SEARCH("pT",'Model output'!D222)+2,1)),IF(ISNUMBER(SEARCH("T",'Model output'!D222)),IF(OR(ISNUMBER(SEARCH("a",'Model output'!D222)),ISNUMBER(SEARCH("b",'Model output'!D222))),MID(SUBSTITUTE('Model output'!D222," ",""),SEARCH("T",'Model output'!D222)+1,2),MID(SUBSTITUTE('Model output'!D222," ",""),SEARCH("T",'Model output'!D222)+1,1)),SUBSTITUTE('Model output'!D222," ",""))),"")</f>
        <v>1b</v>
      </c>
      <c r="D223" s="1" t="str">
        <f>IF(ISNUMBER(SEARCH("lymph node",'Model output'!E222)),"1", IF(AND('Model output'!E222&lt;&gt;"",ISNUMBER('Model output'!E222),'Model output'!E222&gt;0),"1",IF(OR(ISNUMBER(SEARCH("0",'Model output'!E222)), ISNUMBER(SEARCH("1",'Model output'!E222)), ISNUMBER(SEARCH("1a",'Model output'!E222)), ISNUMBER(SEARCH("1b",'Model output'!E222)), ISNUMBER(SEARCH("X",'Model output'!E222))), IF(ISNUMBER(SEARCH("pN",'Model output'!E222)),IF(OR(ISNUMBER(SEARCH("a",'Model output'!E222)),ISNUMBER(SEARCH("b",'Model output'!E222))),MID(SUBSTITUTE('Model output'!E222," ",""),SEARCH("pN",'Model output'!E222)+2,2),MID(SUBSTITUTE('Model output'!E222," ",""),SEARCH("pN",'Model output'!E222)+2,1)),IF(ISNUMBER(SEARCH("N",'Model output'!E222)),IF(OR(ISNUMBER(SEARCH("a",'Model output'!E222)),ISNUMBER(SEARCH("b",'Model output'!E222))),MID(SUBSTITUTE('Model output'!E222," ",""),SEARCH("N",'Model output'!E222)+1,2),MID(SUBSTITUTE('Model output'!E222," ",""),SEARCH("N",'Model output'!E222)+1,1)),SUBSTITUTE('Model output'!E222," ",""))),"")))</f>
        <v>0</v>
      </c>
      <c r="E223" s="1" t="str">
        <f>IF(OR(ISNUMBER(SEARCH("Not applicable",'Model output'!F222)), ISNUMBER(SEARCH("N/A",'Model output'!F222))),"0",IF(OR(ISNUMBER(SEARCH("0",'Model output'!F222)), ISNUMBER(SEARCH("1",'Model output'!F222)), ISNUMBER(SEARCH("X",'Model output'!F222))), IF(ISNUMBER(SEARCH("pM",'Model output'!F222)),MID(SUBSTITUTE('Model output'!F222," ",""),SEARCH("pM",'Model output'!F222)+2,1),IF(ISNUMBER(SEARCH("M",'Model output'!F222)),MID(SUBSTITUTE('Model output'!F222," ",""),SEARCH("M",'Model output'!F222)+1,1),SUBSTITUTE('Model output'!F222," ",""))),""))</f>
        <v/>
      </c>
      <c r="F223" t="str">
        <f t="shared" ref="F223:F224" si="60">IF(OR(G223&lt;&gt;"",AND(J223&lt;&gt;"",ISNUMBER(J223),J223&gt;0),AND(M223&lt;&gt;"",M223&gt;0)),"positive","negative")</f>
        <v>negative</v>
      </c>
      <c r="G223" t="str">
        <f>IF(OR('Model output'!G222="",AND(ISNUMBER('Model output'!J222),'Model output'!J222&lt;1)),"",IF(OR(ISNUMBER(SEARCH("lateral",'Model output'!G222)),ISNUMBER(SEARCH("cervical",'Model output'!G222)),ISNUMBER(SEARCH("jugular",'Model output'!G222)),ISNUMBER(SEARCH("left neck",'Model output'!G222)),ISNUMBER(SEARCH("left anterior neck",'Model output'!G222)),ISNUMBER(SEARCH("left posterior neck",'Model output'!G222)),ISNUMBER(SEARCH("right neck",'Model output'!G222)),ISNUMBER(SEARCH("right anterior neck",'Model output'!G222)),ISNUMBER(SEARCH("right posterior neck",'Model output'!G222)),AND(ISNUMBER(SEARCH("level",'Model output'!G222)),OR(,ISNUMBER(SEARCH("II",'Model output'!G222)),ISNUMBER(SEARCH("two",'Model output'!G222)),ISNUMBER(SEARCH("2",'Model output'!G222)),ISNUMBER(SEARCH("III",'Model output'!G222)),ISNUMBER(SEARCH("three",'Model output'!G222)),ISNUMBER(SEARCH("3",'Model output'!G222)),ISNUMBER(SEARCH("IV",'Model output'!G222)),ISNUMBER(SEARCH("four",'Model output'!G222)),ISNUMBER(SEARCH("4",'Model output'!G222)),AND(ISNUMBER(SEARCH("V ",'Model output'!G222)),NOT(ISNUMBER(SEARCH("VI",'Model output'!G222)))),ISNUMBER(SEARCH("five",'Model output'!G222)),ISNUMBER(SEARCH("5",'Model output'!G222))))), "lateral", "central"))</f>
        <v/>
      </c>
      <c r="H223" t="str">
        <f>IF('Model output'!H222="","negative", IF('Model output'!H222=" ", "negative", IF(ISNUMBER(SEARCH("lymph node",'Model output'!H222)),"negative","positive")))</f>
        <v>negative</v>
      </c>
      <c r="I223">
        <f>IF('Model output'!I222="","",IF(ISNUMBER('Model output'!I222),'Model output'!I222,1))</f>
        <v>2</v>
      </c>
      <c r="J223">
        <f>IF('Model output'!J222="","",IF(AND(ISNUMBER('Model output'!J222),'Model output'!J222&lt;=I223),'Model output'!J222,IF(ISNUMBER(SEARCH("0/",'Model output'!J222)),0,1)))</f>
        <v>0</v>
      </c>
      <c r="K223" t="str" cm="1">
        <f t="array" ref="K223">IF(COUNT(FIND({0,1,2,3,4,5,6,7,8,9},'Model output'!K222))&gt;0,'Model output'!K222,"")</f>
        <v/>
      </c>
      <c r="L223" s="8" t="str">
        <f t="shared" si="50"/>
        <v/>
      </c>
      <c r="M223" t="str" cm="1">
        <f t="array" ref="M223">IF(L223="","",IF(ISNUMBER(SEARCH("cm",L223)),MAX(VALUE(SUBSTITUTE(_xlfn.FILTERXML("&lt;t&gt;&lt;s&gt;"&amp;SUBSTITUTE(L223,",","&lt;/s&gt;&lt;s&gt;")&amp;"&lt;/s&gt;&lt;/t&gt;","//s"),"cm",""))),MAX(VALUE(SUBSTITUTE(_xlfn.FILTERXML("&lt;t&gt;&lt;s&gt;"&amp;SUBSTITUTE(L223,",","&lt;/s&gt;&lt;s&gt;")&amp;"&lt;/s&gt;&lt;/t&gt;","//s"),"mm","")))/10))</f>
        <v/>
      </c>
      <c r="N223" t="str">
        <f>IF('Model output'!L222="","",'Model output'!L222)</f>
        <v>Papillary carcinoma</v>
      </c>
      <c r="O223" t="str">
        <f>IF('Model output'!M222="","",'Model output'!M222)</f>
        <v>follicular variant</v>
      </c>
      <c r="P223" t="str">
        <f>IF('Model output'!N222="","",'Model output'!N222)</f>
        <v>1.7cm</v>
      </c>
      <c r="Q223" t="str">
        <f t="shared" ref="Q223:Q224" si="61">LOWER(SUBSTITUTE(SUBSTITUTE(SUBSTITUTE(SUBSTITUTE(SUBSTITUTE(SUBSTITUTE(SUBSTITUTE(SUBSTITUTE(SUBSTITUTE(SUBSTITUTE(SUBSTITUTE(SUBSTITUTE(SUBSTITUTE(SUBSTITUTE(SUBSTITUTE(SUBSTITUTE(SUBSTITUTE(P223,"cm.","cm"), "the", ""), "tumor", ""), "nodule", ""), "isthmic", ""), "lobe",""), "largest", ""), "left", ""), "right", ""), "for", ""), "in", ""), "and", ","), "(", ""), ")", ""), "A", ""), "x", ","), " ",""))</f>
        <v>1.7cm</v>
      </c>
      <c r="R223" cm="1">
        <f t="array" ref="R223">IF(Q223="","",IF(ISNUMBER(SEARCH("cm",Q223)),MAX(VALUE(SUBSTITUTE(_xlfn.FILTERXML("&lt;t&gt;&lt;s&gt;"&amp;SUBSTITUTE(Q223,",","&lt;/s&gt;&lt;s&gt;")&amp;"&lt;/s&gt;&lt;/t&gt;","//s"),"cm",""))),IF(ISNUMBER(SEARCH("mm",Q223)), MAX(VALUE(SUBSTITUTE(_xlfn.FILTERXML("&lt;t&gt;&lt;s&gt;"&amp;SUBSTITUTE(Q223,",","&lt;/s&gt;&lt;s&gt;")&amp;"&lt;/s&gt;&lt;/t&gt;","//s"),"mm","")))/10, MAX(VALUE(_xlfn.FILTERXML("&lt;t&gt;&lt;s&gt;"&amp;SUBSTITUTE(Q223,",","&lt;/s&gt;&lt;s&gt;")&amp;"&lt;/s&gt;&lt;/t&gt;","//s"))))))</f>
        <v>1.7</v>
      </c>
      <c r="S223" t="str">
        <f>IF(OR('Model output'!P222="",ISNUMBER(SEARCH("Not identified", 'Model output'!P222)),ISNUMBER(SEARCH("Absent",'Model output'!P222)),AND(ISNUMBER(SEARCH("No",'Model output'!P222)),NOT(ISNUMBER(SEARCH("diagnostic",'Model output'!P222)))),ISNUMBER(SEARCH("Negative",'Model output'!P222))),"negative","positive")</f>
        <v>negative</v>
      </c>
      <c r="T223">
        <f>IF('Model output'!O222="","",'Model output'!O222)</f>
        <v>1</v>
      </c>
      <c r="U223" t="str">
        <f>IF('Model output'!Q222&lt;&gt;"",'Model output'!Q222,IF('Classification result'!S223="positive",IF(ISNUMBER(SEARCH("single",'Model output'!P222)),1,IF(OR(ISNUMBER(SEARCH("&lt;4",'Model output'!P222)),ISNUMBER(SEARCH("&lt; 4",'Model output'!P222)),ISNUMBER(SEARCH("less than 4",'Model output'!P222))),"&lt;4",IF(OR(ISNUMBER(SEARCH("&gt;4",'Model output'!P222)),ISNUMBER(SEARCH("&gt; 4",'Model output'!P222)),ISNUMBER(SEARCH("4 or more",'Model output'!P222))),"&gt;4",""))),""))</f>
        <v/>
      </c>
      <c r="V223" t="str">
        <f>IF(S223="negative","",IF(OR(ISNUMBER(SEARCH("Focal",'Model output'!P222)),'Classification result'!U223&lt;4,ISNUMBER(SEARCH("Focal",'Classification result'!U223)),ISNUMBER(SEARCH("&lt;4",'Classification result'!U223)),ISNUMBER(SEARCH("&lt; 4",'Classification result'!U223))),"minimal", IF(OR(ISNUMBER(SEARCH("Extensive",'Model output'!P222)),ISNUMBER(SEARCH("Extensive",'Classification result'!U223)),ISNUMBER(SEARCH("&gt;4",'Classification result'!U223)),ISNUMBER(SEARCH("&gt; 4",'Classification result'!U223)),ISNUMBER(SEARCH("4 or more",'Classification result'!U223))),"extensive","")))</f>
        <v/>
      </c>
      <c r="W223" t="str">
        <f>IF(OR('Model output'!R222="",ISNUMBER(SEARCH("Not identified", 'Model output'!R222)),ISNUMBER(SEARCH("Absent",'Model output'!R222)),ISNUMBER(SEARCH("No",'Model output'!R222)),ISNUMBER(SEARCH("Negative",'Model output'!R222)),ISNUMBER(SEARCH("None seen",'Model output'!R222)),ISNUMBER(SEARCH("Free",'Model output'!R222)),ISNUMBER(SEARCH("Cannot be assessed",'Model output'!R222))),"negative","positive")</f>
        <v>negative</v>
      </c>
      <c r="X223" s="15" t="str">
        <f>IF('Model output'!S222="","",'Model output'!S222)</f>
        <v>Not identified</v>
      </c>
      <c r="Y223" t="str">
        <f>IF(OR('Model output'!S222="",ISNUMBER(SEARCH("Absent",'Model output'!S222)),ISNUMBER(SEARCH("Not identified",'Model output'!S222)),AND(ISNUMBER(SEARCH("No",'Model output'!S222)),NOT(ISNUMBER(SEARCH("carcinoma",'Model output'!S222)))),ISNUMBER(SEARCH("no extension",'Model output'!S222)),ISNUMBER(SEARCH("negative",'Model output'!S222))),"negative",IF(Z223="positive","gETE", "positive"))</f>
        <v>negative</v>
      </c>
      <c r="Z223" t="str">
        <f>IF(OR('Model output'!S222="",ISNUMBER(SEARCH("Absent",'Model output'!S222)),ISNUMBER(SEARCH("Not identified",'Model output'!S222)),ISNUMBER(SEARCH("No",'Model output'!S222)),ISNUMBER(SEARCH("Minimal",'Model output'!S222)),ISNUMBER(SEARCH("negative",'Model output'!S222))),"negative",IF(OR(ISNUMBER(SEARCH("extensive",X223)),ISNUMBER(SEARCH("skeletal muscle",X223)),ISNUMBER(SEARCH("larynx",X223)),ISNUMBER(SEARCH("trachea",X223)),ISNUMBER(SEARCH("esophagus",X223)),ISNUMBER(SEARCH("recurrent laryngeal nerve",X223))),"positive","negative"))</f>
        <v>negative</v>
      </c>
      <c r="AA223" t="str">
        <f>IF('Model output'!T222="","",IF('Model output'!T222="Not mentioned", "No", "Yes"))</f>
        <v/>
      </c>
      <c r="AB223" t="str">
        <f>IF(AA223&lt;&gt;"Yes","",IF(OR('Model output'!U222="",ISNUMBER(SEARCH("Not identified",'Model output'!U222))),"",'Model output'!U222))</f>
        <v/>
      </c>
      <c r="AC223" s="9" t="str">
        <f>IF(OR('Model output'!V222="", AND(ISERROR(SEARCH("Positive",'Model output'!V222)), ISNUMBER(SEARCH("Negative",'Model output'!V222))), ISNUMBER(SEARCH("Uninvolved",'Model output'!V222)), ISNUMBER(SEARCH("Free",'Model output'!V222)), ISNUMBER(SEARCH("1 mm",'Model output'!V222)), ISNUMBER(SEARCH("1.0 mm",'Model output'!V222)), ISNUMBER(SEARCH("0.01 cm",'Model output'!V222)), ISNUMBER(SEARCH("0.1 CM",'Model output'!V222)), ISNUMBER(SEARCH("less than 0.2 mm",'Model output'!V222)), ISNUMBER(SEARCH("less than 0.5 mm",'Model output'!V222)), ISNUMBER(SEARCH("very close",'Model output'!V222)), ISNUMBER(SEARCH("not involved",'Model output'!V222)), ISNUMBER(SEARCH("no involvement",'Model output'!V222)), ISNUMBER(SEARCH("abut",'Model output'!V222)), AND(ISNUMBER(SEARCH("No",'Model output'!V222)),NOT(ISNUMBER(SEARCH("noted",'Model output'!V222))),NOT(ISNUMBER(SEARCH("carcinoma",'Model output'!V222))))), "negative", "positive")</f>
        <v>negative</v>
      </c>
      <c r="AE223" s="30" t="str" cm="1">
        <f t="array" aca="1" ref="AE223" ca="1">IF(OR(AC223="positive",Z223="positive",AND(OR(ISNUMBER(SEARCH("Follicular carcinoma",N223)),ISNUMBER(SEARCH("Follicular thyroid carcinoma",N223))),V223="extensive"),AND(AND(ISNUMBER(J223),J223&gt;0),AND(ISNUMBER(M223),M223&gt;3)),OR(H223="positive",AH223=1)),"high",IF(OR(ISNUMBER(SEARCH("lateral",G223,1)),ISNUMBER(SEARCH("positive",Y223,1)),ISNUMBER(SEARCH("tall",O223,1)),ISNUMBER(SEARCH("hobnail",O223,1)),ISNUMBER(SEARCH("cribriform",O223,1)),ISNUMBER(SEARCH("diffuse",O223,1)),ISNUMBER(SEARCH("columnar",O223,1)),ISNUMBER(SEARCH("solid",O223,1)),ISNUMBER(SEARCH("tall",N223,1)),ISNUMBER(SEARCH("hobnail",N223,1)),ISNUMBER(SEARCH("cribriform",N223,1)),ISNUMBER(SEARCH("diffuse",N223,1)),ISNUMBER(SEARCH("columnar",N223,1)),ISNUMBER(SEARCH("solid",N223,1)),AND(ISNUMBER(SEARCH("papillary",N223,1)),S223="positive"),AND(ISNUMBER(J223),J223&gt;=5,M223=""),AND(AND(ISNUMBER(J223),J223&gt;=5),AND(ISNUMBER(M223),M223&gt;=1)),AND(ISNUMBER(SERACH("papillary",N223)),OR(Y223="positive",Z223="positive"), ISNUMBER(SEARCH("BRAF",AB223)))),"intermediate","low"))</f>
        <v>low</v>
      </c>
      <c r="AF223" s="31" t="str">
        <f t="shared" si="51"/>
        <v>1b</v>
      </c>
      <c r="AG223" s="31" t="str">
        <f t="shared" si="52"/>
        <v>0</v>
      </c>
      <c r="AH223" s="31" t="str">
        <f t="shared" si="53"/>
        <v>0</v>
      </c>
      <c r="AI223" s="36" t="str">
        <f t="shared" si="54"/>
        <v>I</v>
      </c>
      <c r="AJ223" s="30" t="s">
        <v>815</v>
      </c>
      <c r="AK223" s="37" t="s">
        <v>926</v>
      </c>
      <c r="AL223" s="37" t="s">
        <v>927</v>
      </c>
      <c r="AM223" s="37" t="s">
        <v>930</v>
      </c>
      <c r="AN223" s="31" t="s">
        <v>79</v>
      </c>
      <c r="AO223" s="30">
        <f t="shared" ca="1" si="55"/>
        <v>1</v>
      </c>
      <c r="AP223" s="37">
        <f t="shared" si="56"/>
        <v>1</v>
      </c>
      <c r="AQ223" s="37">
        <f t="shared" si="57"/>
        <v>1</v>
      </c>
      <c r="AR223" s="37">
        <f t="shared" si="58"/>
        <v>1</v>
      </c>
      <c r="AS223" s="36">
        <f t="shared" si="59"/>
        <v>1</v>
      </c>
    </row>
    <row r="224" spans="1:45">
      <c r="A224" t="str">
        <f>'Model output'!A223</f>
        <v>TCGA-ET-A25L</v>
      </c>
      <c r="B224" s="43">
        <v>52</v>
      </c>
      <c r="C224" s="1" t="str">
        <f>IF(OR(ISNUMBER(SEARCH("0",'Model output'!D223)), ISNUMBER(SEARCH("1",'Model output'!D223)), ISNUMBER(SEARCH("1a",'Model output'!D223)), ISNUMBER(SEARCH("1b",'Model output'!D223)), ISNUMBER(SEARCH("2",'Model output'!D223)), ISNUMBER(SEARCH("3",'Model output'!D223)), ISNUMBER(SEARCH("4a",'Model output'!D223)), ISNUMBER(SEARCH("4b",'Model output'!D223))), IF(ISNUMBER(SEARCH("pT",'Model output'!D223)),IF(OR(ISNUMBER(SEARCH("a",'Model output'!D223)),ISNUMBER(SEARCH("b",'Model output'!D223))),MID(SUBSTITUTE('Model output'!D223," ",""),SEARCH("pT",'Model output'!D223)+2,2),MID(SUBSTITUTE('Model output'!D223," ",""),SEARCH("pT",'Model output'!D223)+2,1)),IF(ISNUMBER(SEARCH("T",'Model output'!D223)),IF(OR(ISNUMBER(SEARCH("a",'Model output'!D223)),ISNUMBER(SEARCH("b",'Model output'!D223))),MID(SUBSTITUTE('Model output'!D223," ",""),SEARCH("T",'Model output'!D223)+1,2),MID(SUBSTITUTE('Model output'!D223," ",""),SEARCH("T",'Model output'!D223)+1,1)),SUBSTITUTE('Model output'!D223," ",""))),"")</f>
        <v>3</v>
      </c>
      <c r="D224" s="1" t="str">
        <f>IF(ISNUMBER(SEARCH("lymph node",'Model output'!E223)),"1", IF(AND('Model output'!E223&lt;&gt;"",ISNUMBER('Model output'!E223),'Model output'!E223&gt;0),"1",IF(OR(ISNUMBER(SEARCH("0",'Model output'!E223)), ISNUMBER(SEARCH("1",'Model output'!E223)), ISNUMBER(SEARCH("1a",'Model output'!E223)), ISNUMBER(SEARCH("1b",'Model output'!E223)), ISNUMBER(SEARCH("X",'Model output'!E223))), IF(ISNUMBER(SEARCH("pN",'Model output'!E223)),IF(OR(ISNUMBER(SEARCH("a",'Model output'!E223)),ISNUMBER(SEARCH("b",'Model output'!E223))),MID(SUBSTITUTE('Model output'!E223," ",""),SEARCH("pN",'Model output'!E223)+2,2),MID(SUBSTITUTE('Model output'!E223," ",""),SEARCH("pN",'Model output'!E223)+2,1)),IF(ISNUMBER(SEARCH("N",'Model output'!E223)),IF(OR(ISNUMBER(SEARCH("a",'Model output'!E223)),ISNUMBER(SEARCH("b",'Model output'!E223))),MID(SUBSTITUTE('Model output'!E223," ",""),SEARCH("N",'Model output'!E223)+1,2),MID(SUBSTITUTE('Model output'!E223," ",""),SEARCH("N",'Model output'!E223)+1,1)),SUBSTITUTE('Model output'!E223," ",""))),"")))</f>
        <v>1b</v>
      </c>
      <c r="E224" s="1" t="str">
        <f>IF(OR(ISNUMBER(SEARCH("Not applicable",'Model output'!F223)), ISNUMBER(SEARCH("N/A",'Model output'!F223))),"0",IF(OR(ISNUMBER(SEARCH("0",'Model output'!F223)), ISNUMBER(SEARCH("1",'Model output'!F223)), ISNUMBER(SEARCH("X",'Model output'!F223))), IF(ISNUMBER(SEARCH("pM",'Model output'!F223)),MID(SUBSTITUTE('Model output'!F223," ",""),SEARCH("pM",'Model output'!F223)+2,1),IF(ISNUMBER(SEARCH("M",'Model output'!F223)),MID(SUBSTITUTE('Model output'!F223," ",""),SEARCH("M",'Model output'!F223)+1,1),SUBSTITUTE('Model output'!F223," ",""))),""))</f>
        <v/>
      </c>
      <c r="F224" t="str">
        <f t="shared" si="60"/>
        <v>positive</v>
      </c>
      <c r="G224" t="str">
        <f>IF(OR('Model output'!G223="",AND(ISNUMBER('Model output'!J223),'Model output'!J223&lt;1)),"",IF(OR(ISNUMBER(SEARCH("lateral",'Model output'!G223)),ISNUMBER(SEARCH("cervical",'Model output'!G223)),ISNUMBER(SEARCH("jugular",'Model output'!G223)),ISNUMBER(SEARCH("left neck",'Model output'!G223)),ISNUMBER(SEARCH("left anterior neck",'Model output'!G223)),ISNUMBER(SEARCH("left posterior neck",'Model output'!G223)),ISNUMBER(SEARCH("right neck",'Model output'!G223)),ISNUMBER(SEARCH("right anterior neck",'Model output'!G223)),ISNUMBER(SEARCH("right posterior neck",'Model output'!G223)),AND(ISNUMBER(SEARCH("level",'Model output'!G223)),OR(,ISNUMBER(SEARCH("II",'Model output'!G223)),ISNUMBER(SEARCH("two",'Model output'!G223)),ISNUMBER(SEARCH("2",'Model output'!G223)),ISNUMBER(SEARCH("III",'Model output'!G223)),ISNUMBER(SEARCH("three",'Model output'!G223)),ISNUMBER(SEARCH("3",'Model output'!G223)),ISNUMBER(SEARCH("IV",'Model output'!G223)),ISNUMBER(SEARCH("four",'Model output'!G223)),ISNUMBER(SEARCH("4",'Model output'!G223)),AND(ISNUMBER(SEARCH("V ",'Model output'!G223)),NOT(ISNUMBER(SEARCH("VI",'Model output'!G223)))),ISNUMBER(SEARCH("five",'Model output'!G223)),ISNUMBER(SEARCH("5",'Model output'!G223))))), "lateral", "central"))</f>
        <v>lateral</v>
      </c>
      <c r="H224" t="str">
        <f>IF('Model output'!H223="","negative", IF('Model output'!H223=" ", "negative", IF(ISNUMBER(SEARCH("lymph node",'Model output'!H223)),"negative","positive")))</f>
        <v>negative</v>
      </c>
      <c r="I224">
        <f>IF('Model output'!I223="","",IF(ISNUMBER('Model output'!I223),'Model output'!I223,1))</f>
        <v>12</v>
      </c>
      <c r="J224">
        <f>IF('Model output'!J223="","",IF(AND(ISNUMBER('Model output'!J223),'Model output'!J223&lt;=I224),'Model output'!J223,IF(ISNUMBER(SEARCH("0/",'Model output'!J223)),0,1)))</f>
        <v>3</v>
      </c>
      <c r="K224" t="str" cm="1">
        <f t="array" ref="K224">IF(COUNT(FIND({0,1,2,3,4,5,6,7,8,9},'Model output'!K223))&gt;0,'Model output'!K223,"")</f>
        <v>0.9 cm</v>
      </c>
      <c r="L224" s="8" t="str">
        <f t="shared" si="50"/>
        <v>0.9cm</v>
      </c>
      <c r="M224" cm="1">
        <f t="array" ref="M224">IF(L224="","",IF(ISNUMBER(SEARCH("cm",L224)),MAX(VALUE(SUBSTITUTE(_xlfn.FILTERXML("&lt;t&gt;&lt;s&gt;"&amp;SUBSTITUTE(L224,",","&lt;/s&gt;&lt;s&gt;")&amp;"&lt;/s&gt;&lt;/t&gt;","//s"),"cm",""))),MAX(VALUE(SUBSTITUTE(_xlfn.FILTERXML("&lt;t&gt;&lt;s&gt;"&amp;SUBSTITUTE(L224,",","&lt;/s&gt;&lt;s&gt;")&amp;"&lt;/s&gt;&lt;/t&gt;","//s"),"mm","")))/10))</f>
        <v>0.9</v>
      </c>
      <c r="N224" t="str">
        <f>IF('Model output'!L223="","",'Model output'!L223)</f>
        <v>Papillary carcinoma</v>
      </c>
      <c r="O224" t="str">
        <f>IF('Model output'!M223="","",'Model output'!M223)</f>
        <v>with focal tall cell features</v>
      </c>
      <c r="P224" t="str">
        <f>IF('Model output'!N223="","",'Model output'!N223)</f>
        <v>3.0 cm</v>
      </c>
      <c r="Q224" t="str">
        <f t="shared" si="61"/>
        <v>3.0cm</v>
      </c>
      <c r="R224" cm="1">
        <f t="array" ref="R224">IF(Q224="","",IF(ISNUMBER(SEARCH("cm",Q224)),MAX(VALUE(SUBSTITUTE(_xlfn.FILTERXML("&lt;t&gt;&lt;s&gt;"&amp;SUBSTITUTE(Q224,",","&lt;/s&gt;&lt;s&gt;")&amp;"&lt;/s&gt;&lt;/t&gt;","//s"),"cm",""))),IF(ISNUMBER(SEARCH("mm",Q224)), MAX(VALUE(SUBSTITUTE(_xlfn.FILTERXML("&lt;t&gt;&lt;s&gt;"&amp;SUBSTITUTE(Q224,",","&lt;/s&gt;&lt;s&gt;")&amp;"&lt;/s&gt;&lt;/t&gt;","//s"),"mm","")))/10, MAX(VALUE(_xlfn.FILTERXML("&lt;t&gt;&lt;s&gt;"&amp;SUBSTITUTE(Q224,",","&lt;/s&gt;&lt;s&gt;")&amp;"&lt;/s&gt;&lt;/t&gt;","//s"))))))</f>
        <v>3</v>
      </c>
      <c r="S224" t="str">
        <f>IF(OR('Model output'!P223="",ISNUMBER(SEARCH("Not identified", 'Model output'!P223)),ISNUMBER(SEARCH("Absent",'Model output'!P223)),AND(ISNUMBER(SEARCH("No",'Model output'!P223)),NOT(ISNUMBER(SEARCH("diagnostic",'Model output'!P223)))),ISNUMBER(SEARCH("Negative",'Model output'!P223))),"negative","positive")</f>
        <v>positive</v>
      </c>
      <c r="T224">
        <f>IF('Model output'!O223="","",'Model output'!O223)</f>
        <v>1</v>
      </c>
      <c r="U224" t="str">
        <f>IF('Model output'!Q223&lt;&gt;"",'Model output'!Q223,IF('Classification result'!S224="positive",IF(ISNUMBER(SEARCH("single",'Model output'!P223)),1,IF(OR(ISNUMBER(SEARCH("&lt;4",'Model output'!P223)),ISNUMBER(SEARCH("&lt; 4",'Model output'!P223)),ISNUMBER(SEARCH("less than 4",'Model output'!P223))),"&lt;4",IF(OR(ISNUMBER(SEARCH("&gt;4",'Model output'!P223)),ISNUMBER(SEARCH("&gt; 4",'Model output'!P223)),ISNUMBER(SEARCH("4 or more",'Model output'!P223))),"&gt;4",""))),""))</f>
        <v/>
      </c>
      <c r="V224" t="str">
        <f>IF(S224="negative","",IF(OR(ISNUMBER(SEARCH("Focal",'Model output'!P223)),'Classification result'!U224&lt;4,ISNUMBER(SEARCH("Focal",'Classification result'!U224)),ISNUMBER(SEARCH("&lt;4",'Classification result'!U224)),ISNUMBER(SEARCH("&lt; 4",'Classification result'!U224))),"minimal", IF(OR(ISNUMBER(SEARCH("Extensive",'Model output'!P223)),ISNUMBER(SEARCH("Extensive",'Classification result'!U224)),ISNUMBER(SEARCH("&gt;4",'Classification result'!U224)),ISNUMBER(SEARCH("&gt; 4",'Classification result'!U224)),ISNUMBER(SEARCH("4 or more",'Classification result'!U224))),"extensive","")))</f>
        <v/>
      </c>
      <c r="W224" t="str">
        <f>IF(OR('Model output'!R223="",ISNUMBER(SEARCH("Not identified", 'Model output'!R223)),ISNUMBER(SEARCH("Absent",'Model output'!R223)),ISNUMBER(SEARCH("No",'Model output'!R223)),ISNUMBER(SEARCH("Negative",'Model output'!R223)),ISNUMBER(SEARCH("None seen",'Model output'!R223)),ISNUMBER(SEARCH("Free",'Model output'!R223)),ISNUMBER(SEARCH("Cannot be assessed",'Model output'!R223))),"negative","positive")</f>
        <v>negative</v>
      </c>
      <c r="X224" s="15" t="str">
        <f>IF('Model output'!S223="","",'Model output'!S223)</f>
        <v>Minimal</v>
      </c>
      <c r="Y224" t="str">
        <f>IF(OR('Model output'!S223="",ISNUMBER(SEARCH("Absent",'Model output'!S223)),ISNUMBER(SEARCH("Not identified",'Model output'!S223)),AND(ISNUMBER(SEARCH("No",'Model output'!S223)),NOT(ISNUMBER(SEARCH("carcinoma",'Model output'!S223)))),ISNUMBER(SEARCH("no extension",'Model output'!S223)),ISNUMBER(SEARCH("negative",'Model output'!S223))),"negative",IF(Z224="positive","gETE", "positive"))</f>
        <v>positive</v>
      </c>
      <c r="Z224" t="str">
        <f>IF(OR('Model output'!S223="",ISNUMBER(SEARCH("Absent",'Model output'!S223)),ISNUMBER(SEARCH("Not identified",'Model output'!S223)),ISNUMBER(SEARCH("No",'Model output'!S223)),ISNUMBER(SEARCH("Minimal",'Model output'!S223)),ISNUMBER(SEARCH("negative",'Model output'!S223))),"negative",IF(OR(ISNUMBER(SEARCH("extensive",X224)),ISNUMBER(SEARCH("skeletal muscle",X224)),ISNUMBER(SEARCH("larynx",X224)),ISNUMBER(SEARCH("trachea",X224)),ISNUMBER(SEARCH("esophagus",X224)),ISNUMBER(SEARCH("recurrent laryngeal nerve",X224))),"positive","negative"))</f>
        <v>negative</v>
      </c>
      <c r="AA224" t="str">
        <f>IF('Model output'!T223="","",IF('Model output'!T223="Not mentioned", "No", "Yes"))</f>
        <v/>
      </c>
      <c r="AB224" t="str">
        <f>IF(AA224&lt;&gt;"Yes","",IF(OR('Model output'!U223="",ISNUMBER(SEARCH("Not identified",'Model output'!U223))),"",'Model output'!U223))</f>
        <v/>
      </c>
      <c r="AC224" s="9" t="str">
        <f>IF(OR('Model output'!V223="", AND(ISERROR(SEARCH("Positive",'Model output'!V223)), ISNUMBER(SEARCH("Negative",'Model output'!V223))), ISNUMBER(SEARCH("Uninvolved",'Model output'!V223)), ISNUMBER(SEARCH("Free",'Model output'!V223)), ISNUMBER(SEARCH("1 mm",'Model output'!V223)), ISNUMBER(SEARCH("1.0 mm",'Model output'!V223)), ISNUMBER(SEARCH("0.01 cm",'Model output'!V223)), ISNUMBER(SEARCH("0.1 CM",'Model output'!V223)), ISNUMBER(SEARCH("less than 0.2 mm",'Model output'!V223)), ISNUMBER(SEARCH("less than 0.5 mm",'Model output'!V223)), ISNUMBER(SEARCH("very close",'Model output'!V223)), ISNUMBER(SEARCH("not involved",'Model output'!V223)), ISNUMBER(SEARCH("no involvement",'Model output'!V223)), ISNUMBER(SEARCH("abut",'Model output'!V223)), AND(ISNUMBER(SEARCH("No",'Model output'!V223)),NOT(ISNUMBER(SEARCH("noted",'Model output'!V223))),NOT(ISNUMBER(SEARCH("carcinoma",'Model output'!V223))))), "negative", "positive")</f>
        <v>positive</v>
      </c>
      <c r="AE224" s="30" t="str" cm="1">
        <f t="array" ref="AE224">IF(OR(AC224="positive",Z224="positive",AND(OR(ISNUMBER(SEARCH("Follicular carcinoma",N224)),ISNUMBER(SEARCH("Follicular thyroid carcinoma",N224))),V224="extensive"),AND(AND(ISNUMBER(J224),J224&gt;0),AND(ISNUMBER(M224),M224&gt;3)),OR(H224="positive",AH224=1)),"high",IF(OR(ISNUMBER(SEARCH("lateral",G224,1)),ISNUMBER(SEARCH("positive",Y224,1)),ISNUMBER(SEARCH("tall",O224,1)),ISNUMBER(SEARCH("hobnail",O224,1)),ISNUMBER(SEARCH("cribriform",O224,1)),ISNUMBER(SEARCH("diffuse",O224,1)),ISNUMBER(SEARCH("columnar",O224,1)),ISNUMBER(SEARCH("solid",O224,1)),ISNUMBER(SEARCH("tall",N224,1)),ISNUMBER(SEARCH("hobnail",N224,1)),ISNUMBER(SEARCH("cribriform",N224,1)),ISNUMBER(SEARCH("diffuse",N224,1)),ISNUMBER(SEARCH("columnar",N224,1)),ISNUMBER(SEARCH("solid",N224,1)),AND(ISNUMBER(SEARCH("papillary",N224,1)),S224="positive"),AND(ISNUMBER(J224),J224&gt;=5,M224=""),AND(AND(ISNUMBER(J224),J224&gt;=5),AND(ISNUMBER(M224),M224&gt;=1)),AND(ISNUMBER(SERACH("papillary",N224)),OR(Y224="positive",Z224="positive"), ISNUMBER(SEARCH("BRAF",AB224)))),"intermediate","low"))</f>
        <v>high</v>
      </c>
      <c r="AF224" s="31" t="str">
        <f t="shared" si="51"/>
        <v>2</v>
      </c>
      <c r="AG224" s="31" t="str">
        <f t="shared" si="52"/>
        <v>1b</v>
      </c>
      <c r="AH224" s="31" t="str">
        <f t="shared" si="53"/>
        <v>0</v>
      </c>
      <c r="AI224" s="36" t="str">
        <f t="shared" si="54"/>
        <v>I</v>
      </c>
      <c r="AJ224" s="30" t="s">
        <v>814</v>
      </c>
      <c r="AK224" s="37" t="s">
        <v>929</v>
      </c>
      <c r="AL224" s="37" t="s">
        <v>926</v>
      </c>
      <c r="AM224" s="37" t="s">
        <v>930</v>
      </c>
      <c r="AN224" s="31" t="s">
        <v>79</v>
      </c>
      <c r="AO224" s="30">
        <f t="shared" si="55"/>
        <v>1</v>
      </c>
      <c r="AP224" s="37">
        <f t="shared" si="56"/>
        <v>1</v>
      </c>
      <c r="AQ224" s="37">
        <f t="shared" si="57"/>
        <v>1</v>
      </c>
      <c r="AR224" s="37">
        <f t="shared" si="58"/>
        <v>1</v>
      </c>
      <c r="AS224" s="36">
        <f t="shared" si="59"/>
        <v>1</v>
      </c>
    </row>
    <row r="225" spans="1:45">
      <c r="A225" t="str">
        <f>'Model output'!A224</f>
        <v>TCGA-ET-A25M</v>
      </c>
      <c r="B225" s="43">
        <v>33</v>
      </c>
      <c r="C225" s="1" t="str">
        <f>IF(OR(ISNUMBER(SEARCH("0",'Model output'!D224)), ISNUMBER(SEARCH("1",'Model output'!D224)), ISNUMBER(SEARCH("1a",'Model output'!D224)), ISNUMBER(SEARCH("1b",'Model output'!D224)), ISNUMBER(SEARCH("2",'Model output'!D224)), ISNUMBER(SEARCH("3",'Model output'!D224)), ISNUMBER(SEARCH("4a",'Model output'!D224)), ISNUMBER(SEARCH("4b",'Model output'!D224))), IF(ISNUMBER(SEARCH("pT",'Model output'!D224)),IF(OR(ISNUMBER(SEARCH("a",'Model output'!D224)),ISNUMBER(SEARCH("b",'Model output'!D224))),MID(SUBSTITUTE('Model output'!D224," ",""),SEARCH("pT",'Model output'!D224)+2,2),MID(SUBSTITUTE('Model output'!D224," ",""),SEARCH("pT",'Model output'!D224)+2,1)),IF(ISNUMBER(SEARCH("T",'Model output'!D224)),IF(OR(ISNUMBER(SEARCH("a",'Model output'!D224)),ISNUMBER(SEARCH("b",'Model output'!D224))),MID(SUBSTITUTE('Model output'!D224," ",""),SEARCH("T",'Model output'!D224)+1,2),MID(SUBSTITUTE('Model output'!D224," ",""),SEARCH("T",'Model output'!D224)+1,1)),SUBSTITUTE('Model output'!D224," ",""))),"")</f>
        <v>2</v>
      </c>
      <c r="D225" s="1" t="str">
        <f>IF(ISNUMBER(SEARCH("lymph node",'Model output'!E224)),"1", IF(AND('Model output'!E224&lt;&gt;"",ISNUMBER('Model output'!E224),'Model output'!E224&gt;0),"1",IF(OR(ISNUMBER(SEARCH("0",'Model output'!E224)), ISNUMBER(SEARCH("1",'Model output'!E224)), ISNUMBER(SEARCH("1a",'Model output'!E224)), ISNUMBER(SEARCH("1b",'Model output'!E224)), ISNUMBER(SEARCH("X",'Model output'!E224))), IF(ISNUMBER(SEARCH("pN",'Model output'!E224)),IF(OR(ISNUMBER(SEARCH("a",'Model output'!E224)),ISNUMBER(SEARCH("b",'Model output'!E224))),MID(SUBSTITUTE('Model output'!E224," ",""),SEARCH("pN",'Model output'!E224)+2,2),MID(SUBSTITUTE('Model output'!E224," ",""),SEARCH("pN",'Model output'!E224)+2,1)),IF(ISNUMBER(SEARCH("N",'Model output'!E224)),IF(OR(ISNUMBER(SEARCH("a",'Model output'!E224)),ISNUMBER(SEARCH("b",'Model output'!E224))),MID(SUBSTITUTE('Model output'!E224," ",""),SEARCH("N",'Model output'!E224)+1,2),MID(SUBSTITUTE('Model output'!E224," ",""),SEARCH("N",'Model output'!E224)+1,1)),SUBSTITUTE('Model output'!E224," ",""))),"")))</f>
        <v>1</v>
      </c>
      <c r="E225" s="1" t="str">
        <f>IF(OR(ISNUMBER(SEARCH("Not applicable",'Model output'!F224)), ISNUMBER(SEARCH("N/A",'Model output'!F224))),"0",IF(OR(ISNUMBER(SEARCH("0",'Model output'!F224)), ISNUMBER(SEARCH("1",'Model output'!F224)), ISNUMBER(SEARCH("X",'Model output'!F224))), IF(ISNUMBER(SEARCH("pM",'Model output'!F224)),MID(SUBSTITUTE('Model output'!F224," ",""),SEARCH("pM",'Model output'!F224)+2,1),IF(ISNUMBER(SEARCH("M",'Model output'!F224)),MID(SUBSTITUTE('Model output'!F224," ",""),SEARCH("M",'Model output'!F224)+1,1),SUBSTITUTE('Model output'!F224," ",""))),""))</f>
        <v>X</v>
      </c>
      <c r="F225" t="str">
        <f t="shared" ref="F225:F288" si="62">IF(OR(G225&lt;&gt;"",AND(J225&lt;&gt;"",ISNUMBER(J225),J225&gt;0),AND(M225&lt;&gt;"",M225&gt;0)),"positive","negative")</f>
        <v>positive</v>
      </c>
      <c r="G225" t="str">
        <f>IF(OR('Model output'!G224="",AND(ISNUMBER('Model output'!J224),'Model output'!J224&lt;1)),"",IF(OR(ISNUMBER(SEARCH("lateral",'Model output'!G224)),ISNUMBER(SEARCH("cervical",'Model output'!G224)),ISNUMBER(SEARCH("jugular",'Model output'!G224)),ISNUMBER(SEARCH("left neck",'Model output'!G224)),ISNUMBER(SEARCH("left anterior neck",'Model output'!G224)),ISNUMBER(SEARCH("left posterior neck",'Model output'!G224)),ISNUMBER(SEARCH("right neck",'Model output'!G224)),ISNUMBER(SEARCH("right anterior neck",'Model output'!G224)),ISNUMBER(SEARCH("right posterior neck",'Model output'!G224)),AND(ISNUMBER(SEARCH("level",'Model output'!G224)),OR(,ISNUMBER(SEARCH("II",'Model output'!G224)),ISNUMBER(SEARCH("two",'Model output'!G224)),ISNUMBER(SEARCH("2",'Model output'!G224)),ISNUMBER(SEARCH("III",'Model output'!G224)),ISNUMBER(SEARCH("three",'Model output'!G224)),ISNUMBER(SEARCH("3",'Model output'!G224)),ISNUMBER(SEARCH("IV",'Model output'!G224)),ISNUMBER(SEARCH("four",'Model output'!G224)),ISNUMBER(SEARCH("4",'Model output'!G224)),AND(ISNUMBER(SEARCH("V ",'Model output'!G224)),NOT(ISNUMBER(SEARCH("VI",'Model output'!G224)))),ISNUMBER(SEARCH("five",'Model output'!G224)),ISNUMBER(SEARCH("5",'Model output'!G224))))), "lateral", "central"))</f>
        <v/>
      </c>
      <c r="H225" t="str">
        <f>IF('Model output'!H224="","negative", IF('Model output'!H224=" ", "negative", IF(ISNUMBER(SEARCH("lymph node",'Model output'!H224)),"negative","positive")))</f>
        <v>negative</v>
      </c>
      <c r="I225">
        <f>IF('Model output'!I224="","",IF(ISNUMBER('Model output'!I224),'Model output'!I224,1))</f>
        <v>2</v>
      </c>
      <c r="J225">
        <f>IF('Model output'!J224="","",IF(AND(ISNUMBER('Model output'!J224),'Model output'!J224&lt;=I225),'Model output'!J224,IF(ISNUMBER(SEARCH("0/",'Model output'!J224)),0,1)))</f>
        <v>1</v>
      </c>
      <c r="K225" t="str" cm="1">
        <f t="array" ref="K225">IF(COUNT(FIND({0,1,2,3,4,5,6,7,8,9},'Model output'!K224))&gt;0,'Model output'!K224,"")</f>
        <v/>
      </c>
      <c r="L225" s="8" t="str">
        <f t="shared" si="50"/>
        <v/>
      </c>
      <c r="M225" t="str" cm="1">
        <f t="array" ref="M225">IF(L225="","",IF(ISNUMBER(SEARCH("cm",L225)),MAX(VALUE(SUBSTITUTE(_xlfn.FILTERXML("&lt;t&gt;&lt;s&gt;"&amp;SUBSTITUTE(L225,",","&lt;/s&gt;&lt;s&gt;")&amp;"&lt;/s&gt;&lt;/t&gt;","//s"),"cm",""))),MAX(VALUE(SUBSTITUTE(_xlfn.FILTERXML("&lt;t&gt;&lt;s&gt;"&amp;SUBSTITUTE(L225,",","&lt;/s&gt;&lt;s&gt;")&amp;"&lt;/s&gt;&lt;/t&gt;","//s"),"mm","")))/10))</f>
        <v/>
      </c>
      <c r="N225" t="str">
        <f>IF('Model output'!L224="","",'Model output'!L224)</f>
        <v>Papillary carcinoma</v>
      </c>
      <c r="O225" t="str">
        <f>IF('Model output'!M224="","",'Model output'!M224)</f>
        <v/>
      </c>
      <c r="P225" t="str">
        <f>IF('Model output'!N224="","",'Model output'!N224)</f>
        <v>2.5 cm</v>
      </c>
      <c r="Q225" t="str">
        <f t="shared" ref="Q225:Q288" si="63">LOWER(SUBSTITUTE(SUBSTITUTE(SUBSTITUTE(SUBSTITUTE(SUBSTITUTE(SUBSTITUTE(SUBSTITUTE(SUBSTITUTE(SUBSTITUTE(SUBSTITUTE(SUBSTITUTE(SUBSTITUTE(SUBSTITUTE(SUBSTITUTE(SUBSTITUTE(SUBSTITUTE(SUBSTITUTE(P225,"cm.","cm"), "the", ""), "tumor", ""), "nodule", ""), "isthmic", ""), "lobe",""), "largest", ""), "left", ""), "right", ""), "for", ""), "in", ""), "and", ","), "(", ""), ")", ""), "A", ""), "x", ","), " ",""))</f>
        <v>2.5cm</v>
      </c>
      <c r="R225" cm="1">
        <f t="array" ref="R225">IF(Q225="","",IF(ISNUMBER(SEARCH("cm",Q225)),MAX(VALUE(SUBSTITUTE(_xlfn.FILTERXML("&lt;t&gt;&lt;s&gt;"&amp;SUBSTITUTE(Q225,",","&lt;/s&gt;&lt;s&gt;")&amp;"&lt;/s&gt;&lt;/t&gt;","//s"),"cm",""))),IF(ISNUMBER(SEARCH("mm",Q225)), MAX(VALUE(SUBSTITUTE(_xlfn.FILTERXML("&lt;t&gt;&lt;s&gt;"&amp;SUBSTITUTE(Q225,",","&lt;/s&gt;&lt;s&gt;")&amp;"&lt;/s&gt;&lt;/t&gt;","//s"),"mm","")))/10, MAX(VALUE(_xlfn.FILTERXML("&lt;t&gt;&lt;s&gt;"&amp;SUBSTITUTE(Q225,",","&lt;/s&gt;&lt;s&gt;")&amp;"&lt;/s&gt;&lt;/t&gt;","//s"))))))</f>
        <v>2.5</v>
      </c>
      <c r="S225" t="str">
        <f>IF(OR('Model output'!P224="",ISNUMBER(SEARCH("Not identified", 'Model output'!P224)),ISNUMBER(SEARCH("Absent",'Model output'!P224)),AND(ISNUMBER(SEARCH("No",'Model output'!P224)),NOT(ISNUMBER(SEARCH("diagnostic",'Model output'!P224)))),ISNUMBER(SEARCH("Negative",'Model output'!P224))),"negative","positive")</f>
        <v>negative</v>
      </c>
      <c r="T225">
        <f>IF('Model output'!O224="","",'Model output'!O224)</f>
        <v>1</v>
      </c>
      <c r="U225" t="str">
        <f>IF('Model output'!Q224&lt;&gt;"",'Model output'!Q224,IF('Classification result'!S225="positive",IF(ISNUMBER(SEARCH("single",'Model output'!P224)),1,IF(OR(ISNUMBER(SEARCH("&lt;4",'Model output'!P224)),ISNUMBER(SEARCH("&lt; 4",'Model output'!P224)),ISNUMBER(SEARCH("less than 4",'Model output'!P224))),"&lt;4",IF(OR(ISNUMBER(SEARCH("&gt;4",'Model output'!P224)),ISNUMBER(SEARCH("&gt; 4",'Model output'!P224)),ISNUMBER(SEARCH("4 or more",'Model output'!P224))),"&gt;4",""))),""))</f>
        <v/>
      </c>
      <c r="V225" t="str">
        <f>IF(S225="negative","",IF(OR(ISNUMBER(SEARCH("Focal",'Model output'!P224)),'Classification result'!U225&lt;4,ISNUMBER(SEARCH("Focal",'Classification result'!U225)),ISNUMBER(SEARCH("&lt;4",'Classification result'!U225)),ISNUMBER(SEARCH("&lt; 4",'Classification result'!U225))),"minimal", IF(OR(ISNUMBER(SEARCH("Extensive",'Model output'!P224)),ISNUMBER(SEARCH("Extensive",'Classification result'!U225)),ISNUMBER(SEARCH("&gt;4",'Classification result'!U225)),ISNUMBER(SEARCH("&gt; 4",'Classification result'!U225)),ISNUMBER(SEARCH("4 or more",'Classification result'!U225))),"extensive","")))</f>
        <v/>
      </c>
      <c r="W225" t="str">
        <f>IF(OR('Model output'!R224="",ISNUMBER(SEARCH("Not identified", 'Model output'!R224)),ISNUMBER(SEARCH("Absent",'Model output'!R224)),ISNUMBER(SEARCH("No",'Model output'!R224)),ISNUMBER(SEARCH("Negative",'Model output'!R224)),ISNUMBER(SEARCH("None seen",'Model output'!R224)),ISNUMBER(SEARCH("Free",'Model output'!R224)),ISNUMBER(SEARCH("Cannot be assessed",'Model output'!R224))),"negative","positive")</f>
        <v>positive</v>
      </c>
      <c r="X225" s="15" t="str">
        <f>IF('Model output'!S224="","",'Model output'!S224)</f>
        <v/>
      </c>
      <c r="Y225" t="str">
        <f>IF(OR('Model output'!S224="",ISNUMBER(SEARCH("Absent",'Model output'!S224)),ISNUMBER(SEARCH("Not identified",'Model output'!S224)),AND(ISNUMBER(SEARCH("No",'Model output'!S224)),NOT(ISNUMBER(SEARCH("carcinoma",'Model output'!S224)))),ISNUMBER(SEARCH("no extension",'Model output'!S224)),ISNUMBER(SEARCH("negative",'Model output'!S224))),"negative",IF(Z225="positive","gETE", "positive"))</f>
        <v>negative</v>
      </c>
      <c r="Z225" t="str">
        <f>IF(OR('Model output'!S224="",ISNUMBER(SEARCH("Absent",'Model output'!S224)),ISNUMBER(SEARCH("Not identified",'Model output'!S224)),ISNUMBER(SEARCH("No",'Model output'!S224)),ISNUMBER(SEARCH("Minimal",'Model output'!S224)),ISNUMBER(SEARCH("negative",'Model output'!S224))),"negative",IF(OR(ISNUMBER(SEARCH("extensive",X225)),ISNUMBER(SEARCH("skeletal muscle",X225)),ISNUMBER(SEARCH("larynx",X225)),ISNUMBER(SEARCH("trachea",X225)),ISNUMBER(SEARCH("esophagus",X225)),ISNUMBER(SEARCH("recurrent laryngeal nerve",X225))),"positive","negative"))</f>
        <v>negative</v>
      </c>
      <c r="AA225" t="str">
        <f>IF('Model output'!T224="","",IF('Model output'!T224="Not mentioned", "No", "Yes"))</f>
        <v/>
      </c>
      <c r="AB225" t="str">
        <f>IF(AA225&lt;&gt;"Yes","",IF(OR('Model output'!U224="",ISNUMBER(SEARCH("Not identified",'Model output'!U224))),"",'Model output'!U224))</f>
        <v/>
      </c>
      <c r="AC225" s="9" t="str">
        <f>IF(OR('Model output'!V224="", AND(ISERROR(SEARCH("Positive",'Model output'!V224)), ISNUMBER(SEARCH("Negative",'Model output'!V224))), ISNUMBER(SEARCH("Uninvolved",'Model output'!V224)), ISNUMBER(SEARCH("Free",'Model output'!V224)), ISNUMBER(SEARCH("1 mm",'Model output'!V224)), ISNUMBER(SEARCH("1.0 mm",'Model output'!V224)), ISNUMBER(SEARCH("0.01 cm",'Model output'!V224)), ISNUMBER(SEARCH("0.1 CM",'Model output'!V224)), ISNUMBER(SEARCH("less than 0.2 mm",'Model output'!V224)), ISNUMBER(SEARCH("less than 0.5 mm",'Model output'!V224)), ISNUMBER(SEARCH("very close",'Model output'!V224)), ISNUMBER(SEARCH("not involved",'Model output'!V224)), ISNUMBER(SEARCH("no involvement",'Model output'!V224)), ISNUMBER(SEARCH("abut",'Model output'!V224)), AND(ISNUMBER(SEARCH("No",'Model output'!V224)),NOT(ISNUMBER(SEARCH("noted",'Model output'!V224))),NOT(ISNUMBER(SEARCH("carcinoma",'Model output'!V224))))), "negative", "positive")</f>
        <v>negative</v>
      </c>
      <c r="AE225" s="30" t="str" cm="1">
        <f t="array" aca="1" ref="AE225" ca="1">IF(OR(AC225="positive",Z225="positive",AND(OR(ISNUMBER(SEARCH("Follicular carcinoma",N225)),ISNUMBER(SEARCH("Follicular thyroid carcinoma",N225))),V225="extensive"),AND(AND(ISNUMBER(J225),J225&gt;0),AND(ISNUMBER(M225),M225&gt;3)),OR(H225="positive",AH225=1)),"high",IF(OR(ISNUMBER(SEARCH("lateral",G225,1)),ISNUMBER(SEARCH("positive",Y225,1)),ISNUMBER(SEARCH("tall",O225,1)),ISNUMBER(SEARCH("hobnail",O225,1)),ISNUMBER(SEARCH("cribriform",O225,1)),ISNUMBER(SEARCH("diffuse",O225,1)),ISNUMBER(SEARCH("columnar",O225,1)),ISNUMBER(SEARCH("solid",O225,1)),ISNUMBER(SEARCH("tall",N225,1)),ISNUMBER(SEARCH("hobnail",N225,1)),ISNUMBER(SEARCH("cribriform",N225,1)),ISNUMBER(SEARCH("diffuse",N225,1)),ISNUMBER(SEARCH("columnar",N225,1)),ISNUMBER(SEARCH("solid",N225,1)),AND(ISNUMBER(SEARCH("papillary",N225,1)),S225="positive"),AND(ISNUMBER(J225),J225&gt;=5,M225=""),AND(AND(ISNUMBER(J225),J225&gt;=5),AND(ISNUMBER(M225),M225&gt;=1)),AND(ISNUMBER(SERACH("papillary",N225)),OR(Y225="positive",Z225="positive"), ISNUMBER(SEARCH("BRAF",AB225)))),"intermediate","low"))</f>
        <v>low</v>
      </c>
      <c r="AF225" s="31" t="str">
        <f t="shared" si="51"/>
        <v>2</v>
      </c>
      <c r="AG225" s="31" t="str">
        <f t="shared" si="52"/>
        <v>1a</v>
      </c>
      <c r="AH225" s="31" t="str">
        <f t="shared" si="53"/>
        <v>0</v>
      </c>
      <c r="AI225" s="36" t="str">
        <f t="shared" si="54"/>
        <v>I</v>
      </c>
      <c r="AJ225" s="30" t="s">
        <v>815</v>
      </c>
      <c r="AK225" s="37" t="s">
        <v>929</v>
      </c>
      <c r="AL225" s="37" t="s">
        <v>931</v>
      </c>
      <c r="AM225" s="37" t="s">
        <v>930</v>
      </c>
      <c r="AN225" s="31" t="s">
        <v>79</v>
      </c>
      <c r="AO225" s="30">
        <f t="shared" ca="1" si="55"/>
        <v>1</v>
      </c>
      <c r="AP225" s="37">
        <f t="shared" si="56"/>
        <v>1</v>
      </c>
      <c r="AQ225" s="37">
        <f t="shared" si="57"/>
        <v>1</v>
      </c>
      <c r="AR225" s="37">
        <f t="shared" si="58"/>
        <v>1</v>
      </c>
      <c r="AS225" s="36">
        <f t="shared" si="59"/>
        <v>1</v>
      </c>
    </row>
    <row r="226" spans="1:45">
      <c r="A226" t="str">
        <f>'Model output'!A225</f>
        <v>TCGA-ET-A25R</v>
      </c>
      <c r="B226" s="43">
        <v>51</v>
      </c>
      <c r="C226" s="1" t="str">
        <f>IF(OR(ISNUMBER(SEARCH("0",'Model output'!D225)), ISNUMBER(SEARCH("1",'Model output'!D225)), ISNUMBER(SEARCH("1a",'Model output'!D225)), ISNUMBER(SEARCH("1b",'Model output'!D225)), ISNUMBER(SEARCH("2",'Model output'!D225)), ISNUMBER(SEARCH("3",'Model output'!D225)), ISNUMBER(SEARCH("4a",'Model output'!D225)), ISNUMBER(SEARCH("4b",'Model output'!D225))), IF(ISNUMBER(SEARCH("pT",'Model output'!D225)),IF(OR(ISNUMBER(SEARCH("a",'Model output'!D225)),ISNUMBER(SEARCH("b",'Model output'!D225))),MID(SUBSTITUTE('Model output'!D225," ",""),SEARCH("pT",'Model output'!D225)+2,2),MID(SUBSTITUTE('Model output'!D225," ",""),SEARCH("pT",'Model output'!D225)+2,1)),IF(ISNUMBER(SEARCH("T",'Model output'!D225)),IF(OR(ISNUMBER(SEARCH("a",'Model output'!D225)),ISNUMBER(SEARCH("b",'Model output'!D225))),MID(SUBSTITUTE('Model output'!D225," ",""),SEARCH("T",'Model output'!D225)+1,2),MID(SUBSTITUTE('Model output'!D225," ",""),SEARCH("T",'Model output'!D225)+1,1)),SUBSTITUTE('Model output'!D225," ",""))),"")</f>
        <v>3</v>
      </c>
      <c r="D226" s="1" t="str">
        <f>IF(ISNUMBER(SEARCH("lymph node",'Model output'!E225)),"1", IF(AND('Model output'!E225&lt;&gt;"",ISNUMBER('Model output'!E225),'Model output'!E225&gt;0),"1",IF(OR(ISNUMBER(SEARCH("0",'Model output'!E225)), ISNUMBER(SEARCH("1",'Model output'!E225)), ISNUMBER(SEARCH("1a",'Model output'!E225)), ISNUMBER(SEARCH("1b",'Model output'!E225)), ISNUMBER(SEARCH("X",'Model output'!E225))), IF(ISNUMBER(SEARCH("pN",'Model output'!E225)),IF(OR(ISNUMBER(SEARCH("a",'Model output'!E225)),ISNUMBER(SEARCH("b",'Model output'!E225))),MID(SUBSTITUTE('Model output'!E225," ",""),SEARCH("pN",'Model output'!E225)+2,2),MID(SUBSTITUTE('Model output'!E225," ",""),SEARCH("pN",'Model output'!E225)+2,1)),IF(ISNUMBER(SEARCH("N",'Model output'!E225)),IF(OR(ISNUMBER(SEARCH("a",'Model output'!E225)),ISNUMBER(SEARCH("b",'Model output'!E225))),MID(SUBSTITUTE('Model output'!E225," ",""),SEARCH("N",'Model output'!E225)+1,2),MID(SUBSTITUTE('Model output'!E225," ",""),SEARCH("N",'Model output'!E225)+1,1)),SUBSTITUTE('Model output'!E225," ",""))),"")))</f>
        <v>X</v>
      </c>
      <c r="E226" s="1" t="str">
        <f>IF(OR(ISNUMBER(SEARCH("Not applicable",'Model output'!F225)), ISNUMBER(SEARCH("N/A",'Model output'!F225))),"0",IF(OR(ISNUMBER(SEARCH("0",'Model output'!F225)), ISNUMBER(SEARCH("1",'Model output'!F225)), ISNUMBER(SEARCH("X",'Model output'!F225))), IF(ISNUMBER(SEARCH("pM",'Model output'!F225)),MID(SUBSTITUTE('Model output'!F225," ",""),SEARCH("pM",'Model output'!F225)+2,1),IF(ISNUMBER(SEARCH("M",'Model output'!F225)),MID(SUBSTITUTE('Model output'!F225," ",""),SEARCH("M",'Model output'!F225)+1,1),SUBSTITUTE('Model output'!F225," ",""))),""))</f>
        <v/>
      </c>
      <c r="F226" t="str">
        <f t="shared" si="62"/>
        <v>negative</v>
      </c>
      <c r="G226" t="str">
        <f>IF(OR('Model output'!G225="",AND(ISNUMBER('Model output'!J225),'Model output'!J225&lt;1)),"",IF(OR(ISNUMBER(SEARCH("lateral",'Model output'!G225)),ISNUMBER(SEARCH("cervical",'Model output'!G225)),ISNUMBER(SEARCH("jugular",'Model output'!G225)),ISNUMBER(SEARCH("left neck",'Model output'!G225)),ISNUMBER(SEARCH("left anterior neck",'Model output'!G225)),ISNUMBER(SEARCH("left posterior neck",'Model output'!G225)),ISNUMBER(SEARCH("right neck",'Model output'!G225)),ISNUMBER(SEARCH("right anterior neck",'Model output'!G225)),ISNUMBER(SEARCH("right posterior neck",'Model output'!G225)),AND(ISNUMBER(SEARCH("level",'Model output'!G225)),OR(,ISNUMBER(SEARCH("II",'Model output'!G225)),ISNUMBER(SEARCH("two",'Model output'!G225)),ISNUMBER(SEARCH("2",'Model output'!G225)),ISNUMBER(SEARCH("III",'Model output'!G225)),ISNUMBER(SEARCH("three",'Model output'!G225)),ISNUMBER(SEARCH("3",'Model output'!G225)),ISNUMBER(SEARCH("IV",'Model output'!G225)),ISNUMBER(SEARCH("four",'Model output'!G225)),ISNUMBER(SEARCH("4",'Model output'!G225)),AND(ISNUMBER(SEARCH("V ",'Model output'!G225)),NOT(ISNUMBER(SEARCH("VI",'Model output'!G225)))),ISNUMBER(SEARCH("five",'Model output'!G225)),ISNUMBER(SEARCH("5",'Model output'!G225))))), "lateral", "central"))</f>
        <v/>
      </c>
      <c r="H226" t="str">
        <f>IF('Model output'!H225="","negative", IF('Model output'!H225=" ", "negative", IF(ISNUMBER(SEARCH("lymph node",'Model output'!H225)),"negative","positive")))</f>
        <v>negative</v>
      </c>
      <c r="I226">
        <f>IF('Model output'!I225="","",IF(ISNUMBER('Model output'!I225),'Model output'!I225,1))</f>
        <v>0</v>
      </c>
      <c r="J226">
        <f>IF('Model output'!J225="","",IF(AND(ISNUMBER('Model output'!J225),'Model output'!J225&lt;=I226),'Model output'!J225,IF(ISNUMBER(SEARCH("0/",'Model output'!J225)),0,1)))</f>
        <v>0</v>
      </c>
      <c r="K226" t="str" cm="1">
        <f t="array" ref="K226">IF(COUNT(FIND({0,1,2,3,4,5,6,7,8,9},'Model output'!K225))&gt;0,'Model output'!K225,"")</f>
        <v/>
      </c>
      <c r="L226" s="8" t="str">
        <f t="shared" si="50"/>
        <v/>
      </c>
      <c r="M226" t="str" cm="1">
        <f t="array" ref="M226">IF(L226="","",IF(ISNUMBER(SEARCH("cm",L226)),MAX(VALUE(SUBSTITUTE(_xlfn.FILTERXML("&lt;t&gt;&lt;s&gt;"&amp;SUBSTITUTE(L226,",","&lt;/s&gt;&lt;s&gt;")&amp;"&lt;/s&gt;&lt;/t&gt;","//s"),"cm",""))),MAX(VALUE(SUBSTITUTE(_xlfn.FILTERXML("&lt;t&gt;&lt;s&gt;"&amp;SUBSTITUTE(L226,",","&lt;/s&gt;&lt;s&gt;")&amp;"&lt;/s&gt;&lt;/t&gt;","//s"),"mm","")))/10))</f>
        <v/>
      </c>
      <c r="N226" t="str">
        <f>IF('Model output'!L225="","",'Model output'!L225)</f>
        <v>Papillary carcinoma</v>
      </c>
      <c r="O226" t="str">
        <f>IF('Model output'!M225="","",'Model output'!M225)</f>
        <v/>
      </c>
      <c r="P226" t="str">
        <f>IF('Model output'!N225="","",'Model output'!N225)</f>
        <v>2.6 cm</v>
      </c>
      <c r="Q226" t="str">
        <f t="shared" si="63"/>
        <v>2.6cm</v>
      </c>
      <c r="R226" cm="1">
        <f t="array" ref="R226">IF(Q226="","",IF(ISNUMBER(SEARCH("cm",Q226)),MAX(VALUE(SUBSTITUTE(_xlfn.FILTERXML("&lt;t&gt;&lt;s&gt;"&amp;SUBSTITUTE(Q226,",","&lt;/s&gt;&lt;s&gt;")&amp;"&lt;/s&gt;&lt;/t&gt;","//s"),"cm",""))),IF(ISNUMBER(SEARCH("mm",Q226)), MAX(VALUE(SUBSTITUTE(_xlfn.FILTERXML("&lt;t&gt;&lt;s&gt;"&amp;SUBSTITUTE(Q226,",","&lt;/s&gt;&lt;s&gt;")&amp;"&lt;/s&gt;&lt;/t&gt;","//s"),"mm","")))/10, MAX(VALUE(_xlfn.FILTERXML("&lt;t&gt;&lt;s&gt;"&amp;SUBSTITUTE(Q226,",","&lt;/s&gt;&lt;s&gt;")&amp;"&lt;/s&gt;&lt;/t&gt;","//s"))))))</f>
        <v>2.6</v>
      </c>
      <c r="S226" t="str">
        <f>IF(OR('Model output'!P225="",ISNUMBER(SEARCH("Not identified", 'Model output'!P225)),ISNUMBER(SEARCH("Absent",'Model output'!P225)),AND(ISNUMBER(SEARCH("No",'Model output'!P225)),NOT(ISNUMBER(SEARCH("diagnostic",'Model output'!P225)))),ISNUMBER(SEARCH("Negative",'Model output'!P225))),"negative","positive")</f>
        <v>positive</v>
      </c>
      <c r="T226">
        <f>IF('Model output'!O225="","",'Model output'!O225)</f>
        <v>1</v>
      </c>
      <c r="U226" t="str">
        <f>IF('Model output'!Q225&lt;&gt;"",'Model output'!Q225,IF('Classification result'!S226="positive",IF(ISNUMBER(SEARCH("single",'Model output'!P225)),1,IF(OR(ISNUMBER(SEARCH("&lt;4",'Model output'!P225)),ISNUMBER(SEARCH("&lt; 4",'Model output'!P225)),ISNUMBER(SEARCH("less than 4",'Model output'!P225))),"&lt;4",IF(OR(ISNUMBER(SEARCH("&gt;4",'Model output'!P225)),ISNUMBER(SEARCH("&gt; 4",'Model output'!P225)),ISNUMBER(SEARCH("4 or more",'Model output'!P225))),"&gt;4",""))),""))</f>
        <v/>
      </c>
      <c r="V226" t="str">
        <f>IF(S226="negative","",IF(OR(ISNUMBER(SEARCH("Focal",'Model output'!P225)),'Classification result'!U226&lt;4,ISNUMBER(SEARCH("Focal",'Classification result'!U226)),ISNUMBER(SEARCH("&lt;4",'Classification result'!U226)),ISNUMBER(SEARCH("&lt; 4",'Classification result'!U226))),"minimal", IF(OR(ISNUMBER(SEARCH("Extensive",'Model output'!P225)),ISNUMBER(SEARCH("Extensive",'Classification result'!U226)),ISNUMBER(SEARCH("&gt;4",'Classification result'!U226)),ISNUMBER(SEARCH("&gt; 4",'Classification result'!U226)),ISNUMBER(SEARCH("4 or more",'Classification result'!U226))),"extensive","")))</f>
        <v/>
      </c>
      <c r="W226" t="str">
        <f>IF(OR('Model output'!R225="",ISNUMBER(SEARCH("Not identified", 'Model output'!R225)),ISNUMBER(SEARCH("Absent",'Model output'!R225)),ISNUMBER(SEARCH("No",'Model output'!R225)),ISNUMBER(SEARCH("Negative",'Model output'!R225)),ISNUMBER(SEARCH("None seen",'Model output'!R225)),ISNUMBER(SEARCH("Free",'Model output'!R225)),ISNUMBER(SEARCH("Cannot be assessed",'Model output'!R225))),"negative","positive")</f>
        <v>negative</v>
      </c>
      <c r="X226" s="15" t="b">
        <f>IF('Model output'!S225="","",'Model output'!S225)</f>
        <v>1</v>
      </c>
      <c r="Y226" t="str">
        <f>IF(OR('Model output'!S225="",ISNUMBER(SEARCH("Absent",'Model output'!S225)),ISNUMBER(SEARCH("Not identified",'Model output'!S225)),AND(ISNUMBER(SEARCH("No",'Model output'!S225)),NOT(ISNUMBER(SEARCH("carcinoma",'Model output'!S225)))),ISNUMBER(SEARCH("no extension",'Model output'!S225)),ISNUMBER(SEARCH("negative",'Model output'!S225))),"negative",IF(Z226="positive","gETE", "positive"))</f>
        <v>positive</v>
      </c>
      <c r="Z226" t="str">
        <f>IF(OR('Model output'!S225="",ISNUMBER(SEARCH("Absent",'Model output'!S225)),ISNUMBER(SEARCH("Not identified",'Model output'!S225)),ISNUMBER(SEARCH("No",'Model output'!S225)),ISNUMBER(SEARCH("Minimal",'Model output'!S225)),ISNUMBER(SEARCH("negative",'Model output'!S225))),"negative",IF(OR(ISNUMBER(SEARCH("extensive",X226)),ISNUMBER(SEARCH("skeletal muscle",X226)),ISNUMBER(SEARCH("larynx",X226)),ISNUMBER(SEARCH("trachea",X226)),ISNUMBER(SEARCH("esophagus",X226)),ISNUMBER(SEARCH("recurrent laryngeal nerve",X226))),"positive","negative"))</f>
        <v>negative</v>
      </c>
      <c r="AA226" t="str">
        <f>IF('Model output'!T225="","",IF('Model output'!T225="Not mentioned", "No", "Yes"))</f>
        <v/>
      </c>
      <c r="AB226" t="str">
        <f>IF(AA226&lt;&gt;"Yes","",IF(OR('Model output'!U225="",ISNUMBER(SEARCH("Not identified",'Model output'!U225))),"",'Model output'!U225))</f>
        <v/>
      </c>
      <c r="AC226" s="9" t="str">
        <f>IF(OR('Model output'!V225="", AND(ISERROR(SEARCH("Positive",'Model output'!V225)), ISNUMBER(SEARCH("Negative",'Model output'!V225))), ISNUMBER(SEARCH("Uninvolved",'Model output'!V225)), ISNUMBER(SEARCH("Free",'Model output'!V225)), ISNUMBER(SEARCH("false",'Model output'!V225)), ISNUMBER(SEARCH("1 mm",'Model output'!V225)), ISNUMBER(SEARCH("1.0 mm",'Model output'!V225)), ISNUMBER(SEARCH("0.01 cm",'Model output'!V225)), ISNUMBER(SEARCH("0.1 CM",'Model output'!V225)), ISNUMBER(SEARCH("less than 0.2 mm",'Model output'!V225)), ISNUMBER(SEARCH("less than 0.5 mm",'Model output'!V225)), ISNUMBER(SEARCH("very close",'Model output'!V225)), ISNUMBER(SEARCH("not involved",'Model output'!V225)), ISNUMBER(SEARCH("no involvement",'Model output'!V225)), ISNUMBER(SEARCH("abut",'Model output'!V225)), AND(ISNUMBER(SEARCH("No",'Model output'!V225)),NOT(ISNUMBER(SEARCH("noted",'Model output'!V225))),NOT(ISNUMBER(SEARCH("carcinoma",'Model output'!V225))))), "negative", "positive")</f>
        <v>negative</v>
      </c>
      <c r="AE226" s="30" t="str" cm="1">
        <f t="array" aca="1" ref="AE226" ca="1">IF(OR(AC226="positive",Z226="positive",AND(OR(ISNUMBER(SEARCH("Follicular carcinoma",N226)),ISNUMBER(SEARCH("Follicular thyroid carcinoma",N226))),V226="extensive"),AND(AND(ISNUMBER(J226),J226&gt;0),AND(ISNUMBER(M226),M226&gt;3)),OR(H226="positive",AH226=1)),"high",IF(OR(ISNUMBER(SEARCH("lateral",G226,1)),ISNUMBER(SEARCH("positive",Y226,1)),ISNUMBER(SEARCH("tall",O226,1)),ISNUMBER(SEARCH("hobnail",O226,1)),ISNUMBER(SEARCH("cribriform",O226,1)),ISNUMBER(SEARCH("diffuse",O226,1)),ISNUMBER(SEARCH("columnar",O226,1)),ISNUMBER(SEARCH("solid",O226,1)),ISNUMBER(SEARCH("tall",N226,1)),ISNUMBER(SEARCH("hobnail",N226,1)),ISNUMBER(SEARCH("cribriform",N226,1)),ISNUMBER(SEARCH("diffuse",N226,1)),ISNUMBER(SEARCH("columnar",N226,1)),ISNUMBER(SEARCH("solid",N226,1)),AND(ISNUMBER(SEARCH("papillary",N226,1)),S226="positive"),AND(ISNUMBER(J226),J226&gt;=5,M226=""),AND(AND(ISNUMBER(J226),J226&gt;=5),AND(ISNUMBER(M226),M226&gt;=1)),AND(ISNUMBER(SERACH("papillary",N226)),OR(Y226="positive",Z226="positive"), ISNUMBER(SEARCH("BRAF",AB226)))),"intermediate","low"))</f>
        <v>intermediate</v>
      </c>
      <c r="AF226" s="31" t="str">
        <f t="shared" si="51"/>
        <v>2</v>
      </c>
      <c r="AG226" s="31" t="str">
        <f t="shared" si="52"/>
        <v>0</v>
      </c>
      <c r="AH226" s="31" t="str">
        <f t="shared" si="53"/>
        <v>0</v>
      </c>
      <c r="AI226" s="36" t="str">
        <f t="shared" si="54"/>
        <v>I</v>
      </c>
      <c r="AJ226" s="30" t="s">
        <v>816</v>
      </c>
      <c r="AK226" s="37" t="s">
        <v>929</v>
      </c>
      <c r="AL226" s="37" t="s">
        <v>930</v>
      </c>
      <c r="AM226" s="37" t="s">
        <v>930</v>
      </c>
      <c r="AN226" s="31" t="s">
        <v>79</v>
      </c>
      <c r="AO226" s="30">
        <f t="shared" ca="1" si="55"/>
        <v>1</v>
      </c>
      <c r="AP226" s="37">
        <f t="shared" si="56"/>
        <v>1</v>
      </c>
      <c r="AQ226" s="37">
        <f t="shared" si="57"/>
        <v>1</v>
      </c>
      <c r="AR226" s="37">
        <f t="shared" si="58"/>
        <v>1</v>
      </c>
      <c r="AS226" s="36">
        <f t="shared" si="59"/>
        <v>1</v>
      </c>
    </row>
    <row r="227" spans="1:45">
      <c r="A227" t="str">
        <f>'Model output'!A226</f>
        <v>TCGA-ET-A2MY</v>
      </c>
      <c r="B227" s="43">
        <v>72</v>
      </c>
      <c r="C227" s="1" t="str">
        <f>IF(OR(ISNUMBER(SEARCH("0",'Model output'!D226)), ISNUMBER(SEARCH("1",'Model output'!D226)), ISNUMBER(SEARCH("1a",'Model output'!D226)), ISNUMBER(SEARCH("1b",'Model output'!D226)), ISNUMBER(SEARCH("2",'Model output'!D226)), ISNUMBER(SEARCH("3",'Model output'!D226)), ISNUMBER(SEARCH("4a",'Model output'!D226)), ISNUMBER(SEARCH("4b",'Model output'!D226))), IF(ISNUMBER(SEARCH("pT",'Model output'!D226)),IF(OR(ISNUMBER(SEARCH("a",'Model output'!D226)),ISNUMBER(SEARCH("b",'Model output'!D226))),MID(SUBSTITUTE('Model output'!D226," ",""),SEARCH("pT",'Model output'!D226)+2,2),MID(SUBSTITUTE('Model output'!D226," ",""),SEARCH("pT",'Model output'!D226)+2,1)),IF(ISNUMBER(SEARCH("T",'Model output'!D226)),IF(OR(ISNUMBER(SEARCH("a",'Model output'!D226)),ISNUMBER(SEARCH("b",'Model output'!D226))),MID(SUBSTITUTE('Model output'!D226," ",""),SEARCH("T",'Model output'!D226)+1,2),MID(SUBSTITUTE('Model output'!D226," ",""),SEARCH("T",'Model output'!D226)+1,1)),SUBSTITUTE('Model output'!D226," ",""))),"")</f>
        <v>1b</v>
      </c>
      <c r="D227" s="1" t="str">
        <f>IF(ISNUMBER(SEARCH("lymph node",'Model output'!E226)),"1", IF(AND('Model output'!E226&lt;&gt;"",ISNUMBER('Model output'!E226),'Model output'!E226&gt;0),"1",IF(OR(ISNUMBER(SEARCH("0",'Model output'!E226)), ISNUMBER(SEARCH("1",'Model output'!E226)), ISNUMBER(SEARCH("1a",'Model output'!E226)), ISNUMBER(SEARCH("1b",'Model output'!E226)), ISNUMBER(SEARCH("X",'Model output'!E226))), IF(ISNUMBER(SEARCH("pN",'Model output'!E226)),IF(OR(ISNUMBER(SEARCH("a",'Model output'!E226)),ISNUMBER(SEARCH("b",'Model output'!E226))),MID(SUBSTITUTE('Model output'!E226," ",""),SEARCH("pN",'Model output'!E226)+2,2),MID(SUBSTITUTE('Model output'!E226," ",""),SEARCH("pN",'Model output'!E226)+2,1)),IF(ISNUMBER(SEARCH("N",'Model output'!E226)),IF(OR(ISNUMBER(SEARCH("a",'Model output'!E226)),ISNUMBER(SEARCH("b",'Model output'!E226))),MID(SUBSTITUTE('Model output'!E226," ",""),SEARCH("N",'Model output'!E226)+1,2),MID(SUBSTITUTE('Model output'!E226," ",""),SEARCH("N",'Model output'!E226)+1,1)),SUBSTITUTE('Model output'!E226," ",""))),"")))</f>
        <v>X</v>
      </c>
      <c r="E227" s="1" t="str">
        <f>IF(OR(ISNUMBER(SEARCH("Not applicable",'Model output'!F226)), ISNUMBER(SEARCH("N/A",'Model output'!F226))),"0",IF(OR(ISNUMBER(SEARCH("0",'Model output'!F226)), ISNUMBER(SEARCH("1",'Model output'!F226)), ISNUMBER(SEARCH("X",'Model output'!F226))), IF(ISNUMBER(SEARCH("pM",'Model output'!F226)),MID(SUBSTITUTE('Model output'!F226," ",""),SEARCH("pM",'Model output'!F226)+2,1),IF(ISNUMBER(SEARCH("M",'Model output'!F226)),MID(SUBSTITUTE('Model output'!F226," ",""),SEARCH("M",'Model output'!F226)+1,1),SUBSTITUTE('Model output'!F226," ",""))),""))</f>
        <v>X</v>
      </c>
      <c r="F227" t="str">
        <f t="shared" si="62"/>
        <v>negative</v>
      </c>
      <c r="G227" t="str">
        <f>IF(OR('Model output'!G226="",AND(ISNUMBER('Model output'!J226),'Model output'!J226&lt;1)),"",IF(OR(ISNUMBER(SEARCH("lateral",'Model output'!G226)),ISNUMBER(SEARCH("cervical",'Model output'!G226)),ISNUMBER(SEARCH("jugular",'Model output'!G226)),ISNUMBER(SEARCH("left neck",'Model output'!G226)),ISNUMBER(SEARCH("left anterior neck",'Model output'!G226)),ISNUMBER(SEARCH("left posterior neck",'Model output'!G226)),ISNUMBER(SEARCH("right neck",'Model output'!G226)),ISNUMBER(SEARCH("right anterior neck",'Model output'!G226)),ISNUMBER(SEARCH("right posterior neck",'Model output'!G226)),AND(ISNUMBER(SEARCH("level",'Model output'!G226)),OR(,ISNUMBER(SEARCH("II",'Model output'!G226)),ISNUMBER(SEARCH("two",'Model output'!G226)),ISNUMBER(SEARCH("2",'Model output'!G226)),ISNUMBER(SEARCH("III",'Model output'!G226)),ISNUMBER(SEARCH("three",'Model output'!G226)),ISNUMBER(SEARCH("3",'Model output'!G226)),ISNUMBER(SEARCH("IV",'Model output'!G226)),ISNUMBER(SEARCH("four",'Model output'!G226)),ISNUMBER(SEARCH("4",'Model output'!G226)),AND(ISNUMBER(SEARCH("V ",'Model output'!G226)),NOT(ISNUMBER(SEARCH("VI",'Model output'!G226)))),ISNUMBER(SEARCH("five",'Model output'!G226)),ISNUMBER(SEARCH("5",'Model output'!G226))))), "lateral", "central"))</f>
        <v/>
      </c>
      <c r="H227" t="str">
        <f>IF('Model output'!H226="","negative", IF('Model output'!H226=" ", "negative", IF(ISNUMBER(SEARCH("lymph node",'Model output'!H226)),"negative","positive")))</f>
        <v>negative</v>
      </c>
      <c r="I227">
        <f>IF('Model output'!I226="","",IF(ISNUMBER('Model output'!I226),'Model output'!I226,1))</f>
        <v>0</v>
      </c>
      <c r="J227">
        <f>IF('Model output'!J226="","",IF(AND(ISNUMBER('Model output'!J226),'Model output'!J226&lt;=I227),'Model output'!J226,IF(ISNUMBER(SEARCH("0/",'Model output'!J226)),0,1)))</f>
        <v>0</v>
      </c>
      <c r="K227" t="str" cm="1">
        <f t="array" ref="K227">IF(COUNT(FIND({0,1,2,3,4,5,6,7,8,9},'Model output'!K226))&gt;0,'Model output'!K226,"")</f>
        <v/>
      </c>
      <c r="L227" s="8" t="str">
        <f t="shared" si="50"/>
        <v/>
      </c>
      <c r="M227" t="str" cm="1">
        <f t="array" ref="M227">IF(L227="","",IF(ISNUMBER(SEARCH("cm",L227)),MAX(VALUE(SUBSTITUTE(_xlfn.FILTERXML("&lt;t&gt;&lt;s&gt;"&amp;SUBSTITUTE(L227,",","&lt;/s&gt;&lt;s&gt;")&amp;"&lt;/s&gt;&lt;/t&gt;","//s"),"cm",""))),MAX(VALUE(SUBSTITUTE(_xlfn.FILTERXML("&lt;t&gt;&lt;s&gt;"&amp;SUBSTITUTE(L227,",","&lt;/s&gt;&lt;s&gt;")&amp;"&lt;/s&gt;&lt;/t&gt;","//s"),"mm","")))/10))</f>
        <v/>
      </c>
      <c r="N227" t="str">
        <f>IF('Model output'!L226="","",'Model output'!L226)</f>
        <v>Papillary carcinoma</v>
      </c>
      <c r="O227" t="str">
        <f>IF('Model output'!M226="","",'Model output'!M226)</f>
        <v/>
      </c>
      <c r="P227" t="str">
        <f>IF('Model output'!N226="","",'Model output'!N226)</f>
        <v>1.3cm</v>
      </c>
      <c r="Q227" t="str">
        <f t="shared" si="63"/>
        <v>1.3cm</v>
      </c>
      <c r="R227" cm="1">
        <f t="array" ref="R227">IF(Q227="","",IF(ISNUMBER(SEARCH("cm",Q227)),MAX(VALUE(SUBSTITUTE(_xlfn.FILTERXML("&lt;t&gt;&lt;s&gt;"&amp;SUBSTITUTE(Q227,",","&lt;/s&gt;&lt;s&gt;")&amp;"&lt;/s&gt;&lt;/t&gt;","//s"),"cm",""))),IF(ISNUMBER(SEARCH("mm",Q227)), MAX(VALUE(SUBSTITUTE(_xlfn.FILTERXML("&lt;t&gt;&lt;s&gt;"&amp;SUBSTITUTE(Q227,",","&lt;/s&gt;&lt;s&gt;")&amp;"&lt;/s&gt;&lt;/t&gt;","//s"),"mm","")))/10, MAX(VALUE(_xlfn.FILTERXML("&lt;t&gt;&lt;s&gt;"&amp;SUBSTITUTE(Q227,",","&lt;/s&gt;&lt;s&gt;")&amp;"&lt;/s&gt;&lt;/t&gt;","//s"))))))</f>
        <v>1.3</v>
      </c>
      <c r="S227" t="str">
        <f>IF(OR('Model output'!P226="",ISNUMBER(SEARCH("Not identified", 'Model output'!P226)),ISNUMBER(SEARCH("Absent",'Model output'!P226)),AND(ISNUMBER(SEARCH("No",'Model output'!P226)),NOT(ISNUMBER(SEARCH("diagnostic",'Model output'!P226)))),ISNUMBER(SEARCH("Negative",'Model output'!P226))),"negative","positive")</f>
        <v>positive</v>
      </c>
      <c r="T227" t="str">
        <f>IF('Model output'!O226="","",'Model output'!O226)</f>
        <v>Unifocal</v>
      </c>
      <c r="U227" t="str">
        <f>IF('Model output'!Q226&lt;&gt;"",'Model output'!Q226,IF('Classification result'!S227="positive",IF(ISNUMBER(SEARCH("single",'Model output'!P226)),1,IF(OR(ISNUMBER(SEARCH("&lt;4",'Model output'!P226)),ISNUMBER(SEARCH("&lt; 4",'Model output'!P226)),ISNUMBER(SEARCH("less than 4",'Model output'!P226))),"&lt;4",IF(OR(ISNUMBER(SEARCH("&gt;4",'Model output'!P226)),ISNUMBER(SEARCH("&gt; 4",'Model output'!P226)),ISNUMBER(SEARCH("4 or more",'Model output'!P226))),"&gt;4",""))),""))</f>
        <v/>
      </c>
      <c r="V227" t="str">
        <f>IF(S227="negative","",IF(OR(ISNUMBER(SEARCH("Focal",'Model output'!P226)),'Classification result'!U227&lt;4,ISNUMBER(SEARCH("Focal",'Classification result'!U227)),ISNUMBER(SEARCH("&lt;4",'Classification result'!U227)),ISNUMBER(SEARCH("&lt; 4",'Classification result'!U227))),"minimal", IF(OR(ISNUMBER(SEARCH("Extensive",'Model output'!P226)),ISNUMBER(SEARCH("Extensive",'Classification result'!U227)),ISNUMBER(SEARCH("&gt;4",'Classification result'!U227)),ISNUMBER(SEARCH("&gt; 4",'Classification result'!U227)),ISNUMBER(SEARCH("4 or more",'Classification result'!U227))),"extensive","")))</f>
        <v/>
      </c>
      <c r="W227" t="str">
        <f>IF(OR('Model output'!R226="",ISNUMBER(SEARCH("Not identified", 'Model output'!R226)),ISNUMBER(SEARCH("Absent",'Model output'!R226)),ISNUMBER(SEARCH("No",'Model output'!R226)),ISNUMBER(SEARCH("Negative",'Model output'!R226)),ISNUMBER(SEARCH("None seen",'Model output'!R226)),ISNUMBER(SEARCH("Free",'Model output'!R226)),ISNUMBER(SEARCH("Cannot be assessed",'Model output'!R226))),"negative","positive")</f>
        <v>negative</v>
      </c>
      <c r="X227" s="15" t="str">
        <f>IF('Model output'!S226="","",'Model output'!S226)</f>
        <v/>
      </c>
      <c r="Y227" t="str">
        <f>IF(OR('Model output'!S226="",ISNUMBER(SEARCH("Absent",'Model output'!S226)),ISNUMBER(SEARCH("Not identified",'Model output'!S226)),AND(ISNUMBER(SEARCH("No",'Model output'!S226)),NOT(ISNUMBER(SEARCH("carcinoma",'Model output'!S226)))),ISNUMBER(SEARCH("no extension",'Model output'!S226)),ISNUMBER(SEARCH("negative",'Model output'!S226))),"negative",IF(Z227="positive","gETE", "positive"))</f>
        <v>negative</v>
      </c>
      <c r="Z227" t="str">
        <f>IF(OR('Model output'!S226="",ISNUMBER(SEARCH("Absent",'Model output'!S226)),ISNUMBER(SEARCH("Not identified",'Model output'!S226)),ISNUMBER(SEARCH("No",'Model output'!S226)),ISNUMBER(SEARCH("Minimal",'Model output'!S226)),ISNUMBER(SEARCH("negative",'Model output'!S226))),"negative",IF(OR(ISNUMBER(SEARCH("extensive",X227)),ISNUMBER(SEARCH("skeletal muscle",X227)),ISNUMBER(SEARCH("larynx",X227)),ISNUMBER(SEARCH("trachea",X227)),ISNUMBER(SEARCH("esophagus",X227)),ISNUMBER(SEARCH("recurrent laryngeal nerve",X227))),"positive","negative"))</f>
        <v>negative</v>
      </c>
      <c r="AA227" t="str">
        <f>IF('Model output'!T226="","",IF('Model output'!T226="Not mentioned", "No", "Yes"))</f>
        <v/>
      </c>
      <c r="AB227" t="str">
        <f>IF(AA227&lt;&gt;"Yes","",IF(OR('Model output'!U226="",ISNUMBER(SEARCH("Not identified",'Model output'!U226))),"",'Model output'!U226))</f>
        <v/>
      </c>
      <c r="AC227" s="9" t="str">
        <f>IF(OR('Model output'!V226="", AND(ISERROR(SEARCH("Positive",'Model output'!V226)), ISNUMBER(SEARCH("Negative",'Model output'!V226))), ISNUMBER(SEARCH("Uninvolved",'Model output'!V226)), ISNUMBER(SEARCH("Free",'Model output'!V226)), ISNUMBER(SEARCH("1 mm",'Model output'!V226)), ISNUMBER(SEARCH("1.0 mm",'Model output'!V226)), ISNUMBER(SEARCH("0.01 cm",'Model output'!V226)), ISNUMBER(SEARCH("0.1 CM",'Model output'!V226)), ISNUMBER(SEARCH("less than 0.2 mm",'Model output'!V226)), ISNUMBER(SEARCH("less than 0.5 mm",'Model output'!V226)), ISNUMBER(SEARCH("very close",'Model output'!V226)), ISNUMBER(SEARCH("not involved",'Model output'!V226)), ISNUMBER(SEARCH("no involvement",'Model output'!V226)), ISNUMBER(SEARCH("abut",'Model output'!V226)), AND(ISNUMBER(SEARCH("No",'Model output'!V226)),NOT(ISNUMBER(SEARCH("noted",'Model output'!V226))),NOT(ISNUMBER(SEARCH("carcinoma",'Model output'!V226))))), "negative", "positive")</f>
        <v>negative</v>
      </c>
      <c r="AE227" s="30" t="str" cm="1">
        <f t="array" aca="1" ref="AE227" ca="1">IF(OR(AC227="positive",Z227="positive",AND(OR(ISNUMBER(SEARCH("Follicular carcinoma",N227)),ISNUMBER(SEARCH("Follicular thyroid carcinoma",N227))),V227="extensive"),AND(AND(ISNUMBER(J227),J227&gt;0),AND(ISNUMBER(M227),M227&gt;3)),OR(H227="positive",AH227=1)),"high",IF(OR(ISNUMBER(SEARCH("lateral",G227,1)),ISNUMBER(SEARCH("positive",Y227,1)),ISNUMBER(SEARCH("tall",O227,1)),ISNUMBER(SEARCH("hobnail",O227,1)),ISNUMBER(SEARCH("cribriform",O227,1)),ISNUMBER(SEARCH("diffuse",O227,1)),ISNUMBER(SEARCH("columnar",O227,1)),ISNUMBER(SEARCH("solid",O227,1)),ISNUMBER(SEARCH("tall",N227,1)),ISNUMBER(SEARCH("hobnail",N227,1)),ISNUMBER(SEARCH("cribriform",N227,1)),ISNUMBER(SEARCH("diffuse",N227,1)),ISNUMBER(SEARCH("columnar",N227,1)),ISNUMBER(SEARCH("solid",N227,1)),AND(ISNUMBER(SEARCH("papillary",N227,1)),S227="positive"),AND(ISNUMBER(J227),J227&gt;=5,M227=""),AND(AND(ISNUMBER(J227),J227&gt;=5),AND(ISNUMBER(M227),M227&gt;=1)),AND(ISNUMBER(SERACH("papillary",N227)),OR(Y227="positive",Z227="positive"), ISNUMBER(SEARCH("BRAF",AB227)))),"intermediate","low"))</f>
        <v>intermediate</v>
      </c>
      <c r="AF227" s="31" t="str">
        <f t="shared" si="51"/>
        <v>1b</v>
      </c>
      <c r="AG227" s="31" t="str">
        <f t="shared" si="52"/>
        <v>0</v>
      </c>
      <c r="AH227" s="31" t="str">
        <f t="shared" si="53"/>
        <v>0</v>
      </c>
      <c r="AI227" s="36" t="str">
        <f t="shared" si="54"/>
        <v>I</v>
      </c>
      <c r="AJ227" s="30" t="s">
        <v>816</v>
      </c>
      <c r="AK227" s="37" t="s">
        <v>926</v>
      </c>
      <c r="AL227" s="37" t="s">
        <v>930</v>
      </c>
      <c r="AM227" s="37" t="s">
        <v>930</v>
      </c>
      <c r="AN227" s="31" t="s">
        <v>79</v>
      </c>
      <c r="AO227" s="30">
        <f t="shared" ca="1" si="55"/>
        <v>1</v>
      </c>
      <c r="AP227" s="37">
        <f t="shared" si="56"/>
        <v>1</v>
      </c>
      <c r="AQ227" s="37">
        <f t="shared" si="57"/>
        <v>1</v>
      </c>
      <c r="AR227" s="37">
        <f t="shared" si="58"/>
        <v>1</v>
      </c>
      <c r="AS227" s="36">
        <f t="shared" si="59"/>
        <v>1</v>
      </c>
    </row>
    <row r="228" spans="1:45">
      <c r="A228" t="str">
        <f>'Model output'!A227</f>
        <v>TCGA-ET-A2MZ</v>
      </c>
      <c r="B228" s="43">
        <v>39</v>
      </c>
      <c r="C228" s="1" t="str">
        <f>IF(OR(ISNUMBER(SEARCH("0",'Model output'!D227)), ISNUMBER(SEARCH("1",'Model output'!D227)), ISNUMBER(SEARCH("1a",'Model output'!D227)), ISNUMBER(SEARCH("1b",'Model output'!D227)), ISNUMBER(SEARCH("2",'Model output'!D227)), ISNUMBER(SEARCH("3",'Model output'!D227)), ISNUMBER(SEARCH("4a",'Model output'!D227)), ISNUMBER(SEARCH("4b",'Model output'!D227))), IF(ISNUMBER(SEARCH("pT",'Model output'!D227)),IF(OR(ISNUMBER(SEARCH("a",'Model output'!D227)),ISNUMBER(SEARCH("b",'Model output'!D227))),MID(SUBSTITUTE('Model output'!D227," ",""),SEARCH("pT",'Model output'!D227)+2,2),MID(SUBSTITUTE('Model output'!D227," ",""),SEARCH("pT",'Model output'!D227)+2,1)),IF(ISNUMBER(SEARCH("T",'Model output'!D227)),IF(OR(ISNUMBER(SEARCH("a",'Model output'!D227)),ISNUMBER(SEARCH("b",'Model output'!D227))),MID(SUBSTITUTE('Model output'!D227," ",""),SEARCH("T",'Model output'!D227)+1,2),MID(SUBSTITUTE('Model output'!D227," ",""),SEARCH("T",'Model output'!D227)+1,1)),SUBSTITUTE('Model output'!D227," ",""))),"")</f>
        <v>1b</v>
      </c>
      <c r="D228" s="1" t="str">
        <f>IF(ISNUMBER(SEARCH("lymph node",'Model output'!E227)),"1", IF(AND('Model output'!E227&lt;&gt;"",ISNUMBER('Model output'!E227),'Model output'!E227&gt;0),"1",IF(OR(ISNUMBER(SEARCH("0",'Model output'!E227)), ISNUMBER(SEARCH("1",'Model output'!E227)), ISNUMBER(SEARCH("1a",'Model output'!E227)), ISNUMBER(SEARCH("1b",'Model output'!E227)), ISNUMBER(SEARCH("X",'Model output'!E227))), IF(ISNUMBER(SEARCH("pN",'Model output'!E227)),IF(OR(ISNUMBER(SEARCH("a",'Model output'!E227)),ISNUMBER(SEARCH("b",'Model output'!E227))),MID(SUBSTITUTE('Model output'!E227," ",""),SEARCH("pN",'Model output'!E227)+2,2),MID(SUBSTITUTE('Model output'!E227," ",""),SEARCH("pN",'Model output'!E227)+2,1)),IF(ISNUMBER(SEARCH("N",'Model output'!E227)),IF(OR(ISNUMBER(SEARCH("a",'Model output'!E227)),ISNUMBER(SEARCH("b",'Model output'!E227))),MID(SUBSTITUTE('Model output'!E227," ",""),SEARCH("N",'Model output'!E227)+1,2),MID(SUBSTITUTE('Model output'!E227," ",""),SEARCH("N",'Model output'!E227)+1,1)),SUBSTITUTE('Model output'!E227," ",""))),"")))</f>
        <v>0</v>
      </c>
      <c r="E228" s="1" t="str">
        <f>IF(OR(ISNUMBER(SEARCH("Not applicable",'Model output'!F227)), ISNUMBER(SEARCH("N/A",'Model output'!F227))),"0",IF(OR(ISNUMBER(SEARCH("0",'Model output'!F227)), ISNUMBER(SEARCH("1",'Model output'!F227)), ISNUMBER(SEARCH("X",'Model output'!F227))), IF(ISNUMBER(SEARCH("pM",'Model output'!F227)),MID(SUBSTITUTE('Model output'!F227," ",""),SEARCH("pM",'Model output'!F227)+2,1),IF(ISNUMBER(SEARCH("M",'Model output'!F227)),MID(SUBSTITUTE('Model output'!F227," ",""),SEARCH("M",'Model output'!F227)+1,1),SUBSTITUTE('Model output'!F227," ",""))),""))</f>
        <v/>
      </c>
      <c r="F228" t="str">
        <f t="shared" si="62"/>
        <v>negative</v>
      </c>
      <c r="G228" t="str">
        <f>IF(OR('Model output'!G227="",AND(ISNUMBER('Model output'!J227),'Model output'!J227&lt;1)),"",IF(OR(ISNUMBER(SEARCH("lateral",'Model output'!G227)),ISNUMBER(SEARCH("cervical",'Model output'!G227)),ISNUMBER(SEARCH("jugular",'Model output'!G227)),ISNUMBER(SEARCH("left neck",'Model output'!G227)),ISNUMBER(SEARCH("left anterior neck",'Model output'!G227)),ISNUMBER(SEARCH("left posterior neck",'Model output'!G227)),ISNUMBER(SEARCH("right neck",'Model output'!G227)),ISNUMBER(SEARCH("right anterior neck",'Model output'!G227)),ISNUMBER(SEARCH("right posterior neck",'Model output'!G227)),AND(ISNUMBER(SEARCH("level",'Model output'!G227)),OR(,ISNUMBER(SEARCH("II",'Model output'!G227)),ISNUMBER(SEARCH("two",'Model output'!G227)),ISNUMBER(SEARCH("2",'Model output'!G227)),ISNUMBER(SEARCH("III",'Model output'!G227)),ISNUMBER(SEARCH("three",'Model output'!G227)),ISNUMBER(SEARCH("3",'Model output'!G227)),ISNUMBER(SEARCH("IV",'Model output'!G227)),ISNUMBER(SEARCH("four",'Model output'!G227)),ISNUMBER(SEARCH("4",'Model output'!G227)),AND(ISNUMBER(SEARCH("V ",'Model output'!G227)),NOT(ISNUMBER(SEARCH("VI",'Model output'!G227)))),ISNUMBER(SEARCH("five",'Model output'!G227)),ISNUMBER(SEARCH("5",'Model output'!G227))))), "lateral", "central"))</f>
        <v/>
      </c>
      <c r="H228" t="str">
        <f>IF('Model output'!H227="","negative", IF('Model output'!H227=" ", "negative", IF(ISNUMBER(SEARCH("lymph node",'Model output'!H227)),"negative","positive")))</f>
        <v>negative</v>
      </c>
      <c r="I228">
        <f>IF('Model output'!I227="","",IF(ISNUMBER('Model output'!I227),'Model output'!I227,1))</f>
        <v>6</v>
      </c>
      <c r="J228">
        <f>IF('Model output'!J227="","",IF(AND(ISNUMBER('Model output'!J227),'Model output'!J227&lt;=I228),'Model output'!J227,IF(ISNUMBER(SEARCH("0/",'Model output'!J227)),0,1)))</f>
        <v>0</v>
      </c>
      <c r="K228" t="str" cm="1">
        <f t="array" ref="K228">IF(COUNT(FIND({0,1,2,3,4,5,6,7,8,9},'Model output'!K227))&gt;0,'Model output'!K227,"")</f>
        <v/>
      </c>
      <c r="L228" s="8" t="str">
        <f t="shared" si="50"/>
        <v/>
      </c>
      <c r="M228" t="str" cm="1">
        <f t="array" ref="M228">IF(L228="","",IF(ISNUMBER(SEARCH("cm",L228)),MAX(VALUE(SUBSTITUTE(_xlfn.FILTERXML("&lt;t&gt;&lt;s&gt;"&amp;SUBSTITUTE(L228,",","&lt;/s&gt;&lt;s&gt;")&amp;"&lt;/s&gt;&lt;/t&gt;","//s"),"cm",""))),MAX(VALUE(SUBSTITUTE(_xlfn.FILTERXML("&lt;t&gt;&lt;s&gt;"&amp;SUBSTITUTE(L228,",","&lt;/s&gt;&lt;s&gt;")&amp;"&lt;/s&gt;&lt;/t&gt;","//s"),"mm","")))/10))</f>
        <v/>
      </c>
      <c r="N228" t="str">
        <f>IF('Model output'!L227="","",'Model output'!L227)</f>
        <v>Papillary carcinoma</v>
      </c>
      <c r="O228" t="str">
        <f>IF('Model output'!M227="","",'Model output'!M227)</f>
        <v/>
      </c>
      <c r="P228" t="str">
        <f>IF('Model output'!N227="","",'Model output'!N227)</f>
        <v>1.2 cm</v>
      </c>
      <c r="Q228" t="str">
        <f t="shared" si="63"/>
        <v>1.2cm</v>
      </c>
      <c r="R228" cm="1">
        <f t="array" ref="R228">IF(Q228="","",IF(ISNUMBER(SEARCH("cm",Q228)),MAX(VALUE(SUBSTITUTE(_xlfn.FILTERXML("&lt;t&gt;&lt;s&gt;"&amp;SUBSTITUTE(Q228,",","&lt;/s&gt;&lt;s&gt;")&amp;"&lt;/s&gt;&lt;/t&gt;","//s"),"cm",""))),IF(ISNUMBER(SEARCH("mm",Q228)), MAX(VALUE(SUBSTITUTE(_xlfn.FILTERXML("&lt;t&gt;&lt;s&gt;"&amp;SUBSTITUTE(Q228,",","&lt;/s&gt;&lt;s&gt;")&amp;"&lt;/s&gt;&lt;/t&gt;","//s"),"mm","")))/10, MAX(VALUE(_xlfn.FILTERXML("&lt;t&gt;&lt;s&gt;"&amp;SUBSTITUTE(Q228,",","&lt;/s&gt;&lt;s&gt;")&amp;"&lt;/s&gt;&lt;/t&gt;","//s"))))))</f>
        <v>1.2</v>
      </c>
      <c r="S228" t="str">
        <f>IF(OR('Model output'!P227="",ISNUMBER(SEARCH("Not identified", 'Model output'!P227)),ISNUMBER(SEARCH("Absent",'Model output'!P227)),AND(ISNUMBER(SEARCH("No",'Model output'!P227)),NOT(ISNUMBER(SEARCH("diagnostic",'Model output'!P227)))),ISNUMBER(SEARCH("Negative",'Model output'!P227))),"negative","positive")</f>
        <v>negative</v>
      </c>
      <c r="T228">
        <f>IF('Model output'!O227="","",'Model output'!O227)</f>
        <v>1</v>
      </c>
      <c r="U228" t="str">
        <f>IF('Model output'!Q227&lt;&gt;"",'Model output'!Q227,IF('Classification result'!S228="positive",IF(ISNUMBER(SEARCH("single",'Model output'!P227)),1,IF(OR(ISNUMBER(SEARCH("&lt;4",'Model output'!P227)),ISNUMBER(SEARCH("&lt; 4",'Model output'!P227)),ISNUMBER(SEARCH("less than 4",'Model output'!P227))),"&lt;4",IF(OR(ISNUMBER(SEARCH("&gt;4",'Model output'!P227)),ISNUMBER(SEARCH("&gt; 4",'Model output'!P227)),ISNUMBER(SEARCH("4 or more",'Model output'!P227))),"&gt;4",""))),""))</f>
        <v/>
      </c>
      <c r="V228" t="str">
        <f>IF(S228="negative","",IF(OR(ISNUMBER(SEARCH("Focal",'Model output'!P227)),'Classification result'!U228&lt;4,ISNUMBER(SEARCH("Focal",'Classification result'!U228)),ISNUMBER(SEARCH("&lt;4",'Classification result'!U228)),ISNUMBER(SEARCH("&lt; 4",'Classification result'!U228))),"minimal", IF(OR(ISNUMBER(SEARCH("Extensive",'Model output'!P227)),ISNUMBER(SEARCH("Extensive",'Classification result'!U228)),ISNUMBER(SEARCH("&gt;4",'Classification result'!U228)),ISNUMBER(SEARCH("&gt; 4",'Classification result'!U228)),ISNUMBER(SEARCH("4 or more",'Classification result'!U228))),"extensive","")))</f>
        <v/>
      </c>
      <c r="W228" t="str">
        <f>IF(OR('Model output'!R227="",ISNUMBER(SEARCH("Not identified", 'Model output'!R227)),ISNUMBER(SEARCH("Absent",'Model output'!R227)),ISNUMBER(SEARCH("No",'Model output'!R227)),ISNUMBER(SEARCH("Negative",'Model output'!R227)),ISNUMBER(SEARCH("None seen",'Model output'!R227)),ISNUMBER(SEARCH("Free",'Model output'!R227)),ISNUMBER(SEARCH("Cannot be assessed",'Model output'!R227))),"negative","positive")</f>
        <v>negative</v>
      </c>
      <c r="X228" s="15" t="str">
        <f>IF('Model output'!S227="","",'Model output'!S227)</f>
        <v/>
      </c>
      <c r="Y228" t="str">
        <f>IF(OR('Model output'!S227="",ISNUMBER(SEARCH("Absent",'Model output'!S227)),ISNUMBER(SEARCH("Not identified",'Model output'!S227)),AND(ISNUMBER(SEARCH("No",'Model output'!S227)),NOT(ISNUMBER(SEARCH("carcinoma",'Model output'!S227)))),ISNUMBER(SEARCH("no extension",'Model output'!S227)),ISNUMBER(SEARCH("negative",'Model output'!S227))),"negative",IF(Z228="positive","gETE", "positive"))</f>
        <v>negative</v>
      </c>
      <c r="Z228" t="str">
        <f>IF(OR('Model output'!S227="",ISNUMBER(SEARCH("Absent",'Model output'!S227)),ISNUMBER(SEARCH("Not identified",'Model output'!S227)),ISNUMBER(SEARCH("No",'Model output'!S227)),ISNUMBER(SEARCH("Minimal",'Model output'!S227)),ISNUMBER(SEARCH("negative",'Model output'!S227))),"negative",IF(OR(ISNUMBER(SEARCH("extensive",X228)),ISNUMBER(SEARCH("skeletal muscle",X228)),ISNUMBER(SEARCH("larynx",X228)),ISNUMBER(SEARCH("trachea",X228)),ISNUMBER(SEARCH("esophagus",X228)),ISNUMBER(SEARCH("recurrent laryngeal nerve",X228))),"positive","negative"))</f>
        <v>negative</v>
      </c>
      <c r="AA228" t="str">
        <f>IF('Model output'!T227="","",IF('Model output'!T227="Not mentioned", "No", "Yes"))</f>
        <v/>
      </c>
      <c r="AB228" t="str">
        <f>IF(AA228&lt;&gt;"Yes","",IF(OR('Model output'!U227="",ISNUMBER(SEARCH("Not identified",'Model output'!U227))),"",'Model output'!U227))</f>
        <v/>
      </c>
      <c r="AC228" s="9" t="str">
        <f>IF(OR('Model output'!V227="", AND(ISERROR(SEARCH("Positive",'Model output'!V227)), ISNUMBER(SEARCH("Negative",'Model output'!V227))), ISNUMBER(SEARCH("Uninvolved",'Model output'!V227)), ISNUMBER(SEARCH("Free",'Model output'!V227)), ISNUMBER(SEARCH("1 mm",'Model output'!V227)), ISNUMBER(SEARCH("1.0 mm",'Model output'!V227)), ISNUMBER(SEARCH("0.01 cm",'Model output'!V227)), ISNUMBER(SEARCH("0.1 CM",'Model output'!V227)), ISNUMBER(SEARCH("less than 0.2 mm",'Model output'!V227)), ISNUMBER(SEARCH("less than 0.5 mm",'Model output'!V227)), ISNUMBER(SEARCH("very close",'Model output'!V227)), ISNUMBER(SEARCH("not involved",'Model output'!V227)), ISNUMBER(SEARCH("no involvement",'Model output'!V227)), ISNUMBER(SEARCH("abut",'Model output'!V227)), AND(ISNUMBER(SEARCH("No",'Model output'!V227)),NOT(ISNUMBER(SEARCH("noted",'Model output'!V227))),NOT(ISNUMBER(SEARCH("carcinoma",'Model output'!V227))))), "negative", "positive")</f>
        <v>negative</v>
      </c>
      <c r="AE228" s="30" t="str" cm="1">
        <f t="array" aca="1" ref="AE228" ca="1">IF(OR(AC228="positive",Z228="positive",AND(OR(ISNUMBER(SEARCH("Follicular carcinoma",N228)),ISNUMBER(SEARCH("Follicular thyroid carcinoma",N228))),V228="extensive"),AND(AND(ISNUMBER(J228),J228&gt;0),AND(ISNUMBER(M228),M228&gt;3)),OR(H228="positive",AH228=1)),"high",IF(OR(ISNUMBER(SEARCH("lateral",G228,1)),ISNUMBER(SEARCH("positive",Y228,1)),ISNUMBER(SEARCH("tall",O228,1)),ISNUMBER(SEARCH("hobnail",O228,1)),ISNUMBER(SEARCH("cribriform",O228,1)),ISNUMBER(SEARCH("diffuse",O228,1)),ISNUMBER(SEARCH("columnar",O228,1)),ISNUMBER(SEARCH("solid",O228,1)),ISNUMBER(SEARCH("tall",N228,1)),ISNUMBER(SEARCH("hobnail",N228,1)),ISNUMBER(SEARCH("cribriform",N228,1)),ISNUMBER(SEARCH("diffuse",N228,1)),ISNUMBER(SEARCH("columnar",N228,1)),ISNUMBER(SEARCH("solid",N228,1)),AND(ISNUMBER(SEARCH("papillary",N228,1)),S228="positive"),AND(ISNUMBER(J228),J228&gt;=5,M228=""),AND(AND(ISNUMBER(J228),J228&gt;=5),AND(ISNUMBER(M228),M228&gt;=1)),AND(ISNUMBER(SERACH("papillary",N228)),OR(Y228="positive",Z228="positive"), ISNUMBER(SEARCH("BRAF",AB228)))),"intermediate","low"))</f>
        <v>low</v>
      </c>
      <c r="AF228" s="31" t="str">
        <f t="shared" si="51"/>
        <v>1b</v>
      </c>
      <c r="AG228" s="31" t="str">
        <f t="shared" si="52"/>
        <v>0</v>
      </c>
      <c r="AH228" s="31" t="str">
        <f t="shared" si="53"/>
        <v>0</v>
      </c>
      <c r="AI228" s="36" t="str">
        <f t="shared" si="54"/>
        <v>I</v>
      </c>
      <c r="AJ228" s="30" t="s">
        <v>815</v>
      </c>
      <c r="AK228" s="37" t="s">
        <v>926</v>
      </c>
      <c r="AL228" s="37" t="s">
        <v>927</v>
      </c>
      <c r="AM228" s="37" t="s">
        <v>930</v>
      </c>
      <c r="AN228" s="31" t="s">
        <v>79</v>
      </c>
      <c r="AO228" s="30">
        <f t="shared" ca="1" si="55"/>
        <v>1</v>
      </c>
      <c r="AP228" s="37">
        <f t="shared" si="56"/>
        <v>1</v>
      </c>
      <c r="AQ228" s="37">
        <f t="shared" si="57"/>
        <v>1</v>
      </c>
      <c r="AR228" s="37">
        <f t="shared" si="58"/>
        <v>1</v>
      </c>
      <c r="AS228" s="36">
        <f t="shared" si="59"/>
        <v>1</v>
      </c>
    </row>
    <row r="229" spans="1:45">
      <c r="A229" t="str">
        <f>'Model output'!A228</f>
        <v>TCGA-ET-A2N0</v>
      </c>
      <c r="B229" s="43">
        <v>51</v>
      </c>
      <c r="C229" s="1" t="str">
        <f>IF(OR(ISNUMBER(SEARCH("0",'Model output'!D228)), ISNUMBER(SEARCH("1",'Model output'!D228)), ISNUMBER(SEARCH("1a",'Model output'!D228)), ISNUMBER(SEARCH("1b",'Model output'!D228)), ISNUMBER(SEARCH("2",'Model output'!D228)), ISNUMBER(SEARCH("3",'Model output'!D228)), ISNUMBER(SEARCH("4a",'Model output'!D228)), ISNUMBER(SEARCH("4b",'Model output'!D228))), IF(ISNUMBER(SEARCH("pT",'Model output'!D228)),IF(OR(ISNUMBER(SEARCH("a",'Model output'!D228)),ISNUMBER(SEARCH("b",'Model output'!D228))),MID(SUBSTITUTE('Model output'!D228," ",""),SEARCH("pT",'Model output'!D228)+2,2),MID(SUBSTITUTE('Model output'!D228," ",""),SEARCH("pT",'Model output'!D228)+2,1)),IF(ISNUMBER(SEARCH("T",'Model output'!D228)),IF(OR(ISNUMBER(SEARCH("a",'Model output'!D228)),ISNUMBER(SEARCH("b",'Model output'!D228))),MID(SUBSTITUTE('Model output'!D228," ",""),SEARCH("T",'Model output'!D228)+1,2),MID(SUBSTITUTE('Model output'!D228," ",""),SEARCH("T",'Model output'!D228)+1,1)),SUBSTITUTE('Model output'!D228," ",""))),"")</f>
        <v>1b</v>
      </c>
      <c r="D229" s="1" t="str">
        <f>IF(ISNUMBER(SEARCH("lymph node",'Model output'!E228)),"1", IF(AND('Model output'!E228&lt;&gt;"",ISNUMBER('Model output'!E228),'Model output'!E228&gt;0),"1",IF(OR(ISNUMBER(SEARCH("0",'Model output'!E228)), ISNUMBER(SEARCH("1",'Model output'!E228)), ISNUMBER(SEARCH("1a",'Model output'!E228)), ISNUMBER(SEARCH("1b",'Model output'!E228)), ISNUMBER(SEARCH("X",'Model output'!E228))), IF(ISNUMBER(SEARCH("pN",'Model output'!E228)),IF(OR(ISNUMBER(SEARCH("a",'Model output'!E228)),ISNUMBER(SEARCH("b",'Model output'!E228))),MID(SUBSTITUTE('Model output'!E228," ",""),SEARCH("pN",'Model output'!E228)+2,2),MID(SUBSTITUTE('Model output'!E228," ",""),SEARCH("pN",'Model output'!E228)+2,1)),IF(ISNUMBER(SEARCH("N",'Model output'!E228)),IF(OR(ISNUMBER(SEARCH("a",'Model output'!E228)),ISNUMBER(SEARCH("b",'Model output'!E228))),MID(SUBSTITUTE('Model output'!E228," ",""),SEARCH("N",'Model output'!E228)+1,2),MID(SUBSTITUTE('Model output'!E228," ",""),SEARCH("N",'Model output'!E228)+1,1)),SUBSTITUTE('Model output'!E228," ",""))),"")))</f>
        <v>1a</v>
      </c>
      <c r="E229" s="1" t="str">
        <f>IF(OR(ISNUMBER(SEARCH("Not applicable",'Model output'!F228)), ISNUMBER(SEARCH("N/A",'Model output'!F228))),"0",IF(OR(ISNUMBER(SEARCH("0",'Model output'!F228)), ISNUMBER(SEARCH("1",'Model output'!F228)), ISNUMBER(SEARCH("X",'Model output'!F228))), IF(ISNUMBER(SEARCH("pM",'Model output'!F228)),MID(SUBSTITUTE('Model output'!F228," ",""),SEARCH("pM",'Model output'!F228)+2,1),IF(ISNUMBER(SEARCH("M",'Model output'!F228)),MID(SUBSTITUTE('Model output'!F228," ",""),SEARCH("M",'Model output'!F228)+1,1),SUBSTITUTE('Model output'!F228," ",""))),""))</f>
        <v>X</v>
      </c>
      <c r="F229" t="str">
        <f t="shared" si="62"/>
        <v>positive</v>
      </c>
      <c r="G229" t="str">
        <f>IF(OR('Model output'!G228="",AND(ISNUMBER('Model output'!J228),'Model output'!J228&lt;1)),"",IF(OR(ISNUMBER(SEARCH("lateral",'Model output'!G228)),ISNUMBER(SEARCH("cervical",'Model output'!G228)),ISNUMBER(SEARCH("jugular",'Model output'!G228)),ISNUMBER(SEARCH("left neck",'Model output'!G228)),ISNUMBER(SEARCH("left anterior neck",'Model output'!G228)),ISNUMBER(SEARCH("left posterior neck",'Model output'!G228)),ISNUMBER(SEARCH("right neck",'Model output'!G228)),ISNUMBER(SEARCH("right anterior neck",'Model output'!G228)),ISNUMBER(SEARCH("right posterior neck",'Model output'!G228)),AND(ISNUMBER(SEARCH("level",'Model output'!G228)),OR(,ISNUMBER(SEARCH("II",'Model output'!G228)),ISNUMBER(SEARCH("two",'Model output'!G228)),ISNUMBER(SEARCH("2",'Model output'!G228)),ISNUMBER(SEARCH("III",'Model output'!G228)),ISNUMBER(SEARCH("three",'Model output'!G228)),ISNUMBER(SEARCH("3",'Model output'!G228)),ISNUMBER(SEARCH("IV",'Model output'!G228)),ISNUMBER(SEARCH("four",'Model output'!G228)),ISNUMBER(SEARCH("4",'Model output'!G228)),AND(ISNUMBER(SEARCH("V ",'Model output'!G228)),NOT(ISNUMBER(SEARCH("VI",'Model output'!G228)))),ISNUMBER(SEARCH("five",'Model output'!G228)),ISNUMBER(SEARCH("5",'Model output'!G228))))), "lateral", "central"))</f>
        <v>central</v>
      </c>
      <c r="H229" t="str">
        <f>IF('Model output'!H228="","negative", IF('Model output'!H228=" ", "negative", IF(ISNUMBER(SEARCH("lymph node",'Model output'!H228)),"negative","positive")))</f>
        <v>negative</v>
      </c>
      <c r="I229">
        <f>IF('Model output'!I228="","",IF(ISNUMBER('Model output'!I228),'Model output'!I228,1))</f>
        <v>27</v>
      </c>
      <c r="J229">
        <f>IF('Model output'!J228="","",IF(AND(ISNUMBER('Model output'!J228),'Model output'!J228&lt;=I229),'Model output'!J228,IF(ISNUMBER(SEARCH("0/",'Model output'!J228)),0,1)))</f>
        <v>20</v>
      </c>
      <c r="K229" t="str" cm="1">
        <f t="array" ref="K229">IF(COUNT(FIND({0,1,2,3,4,5,6,7,8,9},'Model output'!K228))&gt;0,'Model output'!K228,"")</f>
        <v/>
      </c>
      <c r="L229" s="8" t="str">
        <f t="shared" si="50"/>
        <v/>
      </c>
      <c r="M229" t="str" cm="1">
        <f t="array" ref="M229">IF(L229="","",IF(ISNUMBER(SEARCH("cm",L229)),MAX(VALUE(SUBSTITUTE(_xlfn.FILTERXML("&lt;t&gt;&lt;s&gt;"&amp;SUBSTITUTE(L229,",","&lt;/s&gt;&lt;s&gt;")&amp;"&lt;/s&gt;&lt;/t&gt;","//s"),"cm",""))),MAX(VALUE(SUBSTITUTE(_xlfn.FILTERXML("&lt;t&gt;&lt;s&gt;"&amp;SUBSTITUTE(L229,",","&lt;/s&gt;&lt;s&gt;")&amp;"&lt;/s&gt;&lt;/t&gt;","//s"),"mm","")))/10))</f>
        <v/>
      </c>
      <c r="N229" t="str">
        <f>IF('Model output'!L228="","",'Model output'!L228)</f>
        <v>Papillary carcinoma</v>
      </c>
      <c r="O229" t="str">
        <f>IF('Model output'!M228="","",'Model output'!M228)</f>
        <v/>
      </c>
      <c r="P229" t="str">
        <f>IF('Model output'!N228="","",'Model output'!N228)</f>
        <v>2.0 cm</v>
      </c>
      <c r="Q229" t="str">
        <f t="shared" si="63"/>
        <v>2.0cm</v>
      </c>
      <c r="R229" cm="1">
        <f t="array" ref="R229">IF(Q229="","",IF(ISNUMBER(SEARCH("cm",Q229)),MAX(VALUE(SUBSTITUTE(_xlfn.FILTERXML("&lt;t&gt;&lt;s&gt;"&amp;SUBSTITUTE(Q229,",","&lt;/s&gt;&lt;s&gt;")&amp;"&lt;/s&gt;&lt;/t&gt;","//s"),"cm",""))),IF(ISNUMBER(SEARCH("mm",Q229)), MAX(VALUE(SUBSTITUTE(_xlfn.FILTERXML("&lt;t&gt;&lt;s&gt;"&amp;SUBSTITUTE(Q229,",","&lt;/s&gt;&lt;s&gt;")&amp;"&lt;/s&gt;&lt;/t&gt;","//s"),"mm","")))/10, MAX(VALUE(_xlfn.FILTERXML("&lt;t&gt;&lt;s&gt;"&amp;SUBSTITUTE(Q229,",","&lt;/s&gt;&lt;s&gt;")&amp;"&lt;/s&gt;&lt;/t&gt;","//s"))))))</f>
        <v>2</v>
      </c>
      <c r="S229" t="str">
        <f>IF(OR('Model output'!P228="",ISNUMBER(SEARCH("Not identified", 'Model output'!P228)),ISNUMBER(SEARCH("Absent",'Model output'!P228)),AND(ISNUMBER(SEARCH("No",'Model output'!P228)),NOT(ISNUMBER(SEARCH("diagnostic",'Model output'!P228)))),ISNUMBER(SEARCH("Negative",'Model output'!P228))),"negative","positive")</f>
        <v>negative</v>
      </c>
      <c r="T229">
        <f>IF('Model output'!O228="","",'Model output'!O228)</f>
        <v>1</v>
      </c>
      <c r="U229" t="str">
        <f>IF('Model output'!Q228&lt;&gt;"",'Model output'!Q228,IF('Classification result'!S229="positive",IF(ISNUMBER(SEARCH("single",'Model output'!P228)),1,IF(OR(ISNUMBER(SEARCH("&lt;4",'Model output'!P228)),ISNUMBER(SEARCH("&lt; 4",'Model output'!P228)),ISNUMBER(SEARCH("less than 4",'Model output'!P228))),"&lt;4",IF(OR(ISNUMBER(SEARCH("&gt;4",'Model output'!P228)),ISNUMBER(SEARCH("&gt; 4",'Model output'!P228)),ISNUMBER(SEARCH("4 or more",'Model output'!P228))),"&gt;4",""))),""))</f>
        <v/>
      </c>
      <c r="V229" t="str">
        <f>IF(S229="negative","",IF(OR(ISNUMBER(SEARCH("Focal",'Model output'!P228)),'Classification result'!U229&lt;4,ISNUMBER(SEARCH("Focal",'Classification result'!U229)),ISNUMBER(SEARCH("&lt;4",'Classification result'!U229)),ISNUMBER(SEARCH("&lt; 4",'Classification result'!U229))),"minimal", IF(OR(ISNUMBER(SEARCH("Extensive",'Model output'!P228)),ISNUMBER(SEARCH("Extensive",'Classification result'!U229)),ISNUMBER(SEARCH("&gt;4",'Classification result'!U229)),ISNUMBER(SEARCH("&gt; 4",'Classification result'!U229)),ISNUMBER(SEARCH("4 or more",'Classification result'!U229))),"extensive","")))</f>
        <v/>
      </c>
      <c r="W229" t="str">
        <f>IF(OR('Model output'!R228="",ISNUMBER(SEARCH("Not identified", 'Model output'!R228)),ISNUMBER(SEARCH("Absent",'Model output'!R228)),ISNUMBER(SEARCH("No",'Model output'!R228)),ISNUMBER(SEARCH("Negative",'Model output'!R228)),ISNUMBER(SEARCH("None seen",'Model output'!R228)),ISNUMBER(SEARCH("Free",'Model output'!R228)),ISNUMBER(SEARCH("Cannot be assessed",'Model output'!R228))),"negative","positive")</f>
        <v>negative</v>
      </c>
      <c r="X229" s="15" t="str">
        <f>IF('Model output'!S228="","",'Model output'!S228)</f>
        <v/>
      </c>
      <c r="Y229" t="str">
        <f>IF(OR('Model output'!S228="",ISNUMBER(SEARCH("Absent",'Model output'!S228)),ISNUMBER(SEARCH("Not identified",'Model output'!S228)),AND(ISNUMBER(SEARCH("No",'Model output'!S228)),NOT(ISNUMBER(SEARCH("carcinoma",'Model output'!S228)))),ISNUMBER(SEARCH("no extension",'Model output'!S228)),ISNUMBER(SEARCH("negative",'Model output'!S228))),"negative",IF(Z229="positive","gETE", "positive"))</f>
        <v>negative</v>
      </c>
      <c r="Z229" t="str">
        <f>IF(OR('Model output'!S228="",ISNUMBER(SEARCH("Absent",'Model output'!S228)),ISNUMBER(SEARCH("Not identified",'Model output'!S228)),ISNUMBER(SEARCH("No",'Model output'!S228)),ISNUMBER(SEARCH("Minimal",'Model output'!S228)),ISNUMBER(SEARCH("negative",'Model output'!S228))),"negative",IF(OR(ISNUMBER(SEARCH("extensive",X229)),ISNUMBER(SEARCH("skeletal muscle",X229)),ISNUMBER(SEARCH("larynx",X229)),ISNUMBER(SEARCH("trachea",X229)),ISNUMBER(SEARCH("esophagus",X229)),ISNUMBER(SEARCH("recurrent laryngeal nerve",X229))),"positive","negative"))</f>
        <v>negative</v>
      </c>
      <c r="AA229" t="str">
        <f>IF('Model output'!T228="","",IF('Model output'!T228="Not mentioned", "No", "Yes"))</f>
        <v/>
      </c>
      <c r="AB229" t="str">
        <f>IF(AA229&lt;&gt;"Yes","",IF(OR('Model output'!U228="",ISNUMBER(SEARCH("Not identified",'Model output'!U228))),"",'Model output'!U228))</f>
        <v/>
      </c>
      <c r="AC229" s="9" t="str">
        <f>IF(OR('Model output'!V228="", AND(ISERROR(SEARCH("Positive",'Model output'!V228)), ISNUMBER(SEARCH("Negative",'Model output'!V228))), ISNUMBER(SEARCH("Uninvolved",'Model output'!V228)), ISNUMBER(SEARCH("Free",'Model output'!V228)), ISNUMBER(SEARCH("1 mm",'Model output'!V228)), ISNUMBER(SEARCH("1.0 mm",'Model output'!V228)), ISNUMBER(SEARCH("0.01 cm",'Model output'!V228)), ISNUMBER(SEARCH("0.1 CM",'Model output'!V228)), ISNUMBER(SEARCH("less than 0.2 mm",'Model output'!V228)), ISNUMBER(SEARCH("less than 0.5 mm",'Model output'!V228)), ISNUMBER(SEARCH("very close",'Model output'!V228)), ISNUMBER(SEARCH("not involved",'Model output'!V228)), ISNUMBER(SEARCH("no involvement",'Model output'!V228)), ISNUMBER(SEARCH("abut",'Model output'!V228)), AND(ISNUMBER(SEARCH("No",'Model output'!V228)),NOT(ISNUMBER(SEARCH("noted",'Model output'!V228))),NOT(ISNUMBER(SEARCH("carcinoma",'Model output'!V228))))), "negative", "positive")</f>
        <v>negative</v>
      </c>
      <c r="AE229" s="30" t="str" cm="1">
        <f t="array" aca="1" ref="AE229" ca="1">IF(OR(AC229="positive",Z229="positive",AND(OR(ISNUMBER(SEARCH("Follicular carcinoma",N229)),ISNUMBER(SEARCH("Follicular thyroid carcinoma",N229))),V229="extensive"),AND(AND(ISNUMBER(J229),J229&gt;0),AND(ISNUMBER(M229),M229&gt;3)),OR(H229="positive",AH229=1)),"high",IF(OR(ISNUMBER(SEARCH("lateral",G229,1)),ISNUMBER(SEARCH("positive",Y229,1)),ISNUMBER(SEARCH("tall",O229,1)),ISNUMBER(SEARCH("hobnail",O229,1)),ISNUMBER(SEARCH("cribriform",O229,1)),ISNUMBER(SEARCH("diffuse",O229,1)),ISNUMBER(SEARCH("columnar",O229,1)),ISNUMBER(SEARCH("solid",O229,1)),ISNUMBER(SEARCH("tall",N229,1)),ISNUMBER(SEARCH("hobnail",N229,1)),ISNUMBER(SEARCH("cribriform",N229,1)),ISNUMBER(SEARCH("diffuse",N229,1)),ISNUMBER(SEARCH("columnar",N229,1)),ISNUMBER(SEARCH("solid",N229,1)),AND(ISNUMBER(SEARCH("papillary",N229,1)),S229="positive"),AND(ISNUMBER(J229),J229&gt;=5,M229=""),AND(AND(ISNUMBER(J229),J229&gt;=5),AND(ISNUMBER(M229),M229&gt;=1)),AND(ISNUMBER(SERACH("papillary",N229)),OR(Y229="positive",Z229="positive"), ISNUMBER(SEARCH("BRAF",AB229)))),"intermediate","low"))</f>
        <v>intermediate</v>
      </c>
      <c r="AF229" s="31" t="str">
        <f t="shared" si="51"/>
        <v>1b</v>
      </c>
      <c r="AG229" s="31" t="str">
        <f t="shared" si="52"/>
        <v>1a</v>
      </c>
      <c r="AH229" s="31" t="str">
        <f t="shared" si="53"/>
        <v>0</v>
      </c>
      <c r="AI229" s="36" t="str">
        <f t="shared" si="54"/>
        <v>I</v>
      </c>
      <c r="AJ229" s="30" t="s">
        <v>816</v>
      </c>
      <c r="AK229" s="37" t="s">
        <v>926</v>
      </c>
      <c r="AL229" s="37" t="s">
        <v>931</v>
      </c>
      <c r="AM229" s="37" t="s">
        <v>930</v>
      </c>
      <c r="AN229" s="31" t="s">
        <v>79</v>
      </c>
      <c r="AO229" s="30">
        <f t="shared" ca="1" si="55"/>
        <v>1</v>
      </c>
      <c r="AP229" s="37">
        <f t="shared" si="56"/>
        <v>1</v>
      </c>
      <c r="AQ229" s="37">
        <f t="shared" si="57"/>
        <v>1</v>
      </c>
      <c r="AR229" s="37">
        <f t="shared" si="58"/>
        <v>1</v>
      </c>
      <c r="AS229" s="36">
        <f t="shared" si="59"/>
        <v>1</v>
      </c>
    </row>
    <row r="230" spans="1:45">
      <c r="A230" t="str">
        <f>'Model output'!A229</f>
        <v>TCGA-ET-A2N1</v>
      </c>
      <c r="B230" s="43">
        <v>47</v>
      </c>
      <c r="C230" s="1" t="str">
        <f>IF(OR(ISNUMBER(SEARCH("0",'Model output'!D229)), ISNUMBER(SEARCH("1",'Model output'!D229)), ISNUMBER(SEARCH("1a",'Model output'!D229)), ISNUMBER(SEARCH("1b",'Model output'!D229)), ISNUMBER(SEARCH("2",'Model output'!D229)), ISNUMBER(SEARCH("3",'Model output'!D229)), ISNUMBER(SEARCH("4a",'Model output'!D229)), ISNUMBER(SEARCH("4b",'Model output'!D229))), IF(ISNUMBER(SEARCH("pT",'Model output'!D229)),IF(OR(ISNUMBER(SEARCH("a",'Model output'!D229)),ISNUMBER(SEARCH("b",'Model output'!D229))),MID(SUBSTITUTE('Model output'!D229," ",""),SEARCH("pT",'Model output'!D229)+2,2),MID(SUBSTITUTE('Model output'!D229," ",""),SEARCH("pT",'Model output'!D229)+2,1)),IF(ISNUMBER(SEARCH("T",'Model output'!D229)),IF(OR(ISNUMBER(SEARCH("a",'Model output'!D229)),ISNUMBER(SEARCH("b",'Model output'!D229))),MID(SUBSTITUTE('Model output'!D229," ",""),SEARCH("T",'Model output'!D229)+1,2),MID(SUBSTITUTE('Model output'!D229," ",""),SEARCH("T",'Model output'!D229)+1,1)),SUBSTITUTE('Model output'!D229," ",""))),"")</f>
        <v>2</v>
      </c>
      <c r="D230" s="1" t="str">
        <f>IF(ISNUMBER(SEARCH("lymph node",'Model output'!E229)),"1", IF(AND('Model output'!E229&lt;&gt;"",ISNUMBER('Model output'!E229),'Model output'!E229&gt;0),"1",IF(OR(ISNUMBER(SEARCH("0",'Model output'!E229)), ISNUMBER(SEARCH("1",'Model output'!E229)), ISNUMBER(SEARCH("1a",'Model output'!E229)), ISNUMBER(SEARCH("1b",'Model output'!E229)), ISNUMBER(SEARCH("X",'Model output'!E229))), IF(ISNUMBER(SEARCH("pN",'Model output'!E229)),IF(OR(ISNUMBER(SEARCH("a",'Model output'!E229)),ISNUMBER(SEARCH("b",'Model output'!E229))),MID(SUBSTITUTE('Model output'!E229," ",""),SEARCH("pN",'Model output'!E229)+2,2),MID(SUBSTITUTE('Model output'!E229," ",""),SEARCH("pN",'Model output'!E229)+2,1)),IF(ISNUMBER(SEARCH("N",'Model output'!E229)),IF(OR(ISNUMBER(SEARCH("a",'Model output'!E229)),ISNUMBER(SEARCH("b",'Model output'!E229))),MID(SUBSTITUTE('Model output'!E229," ",""),SEARCH("N",'Model output'!E229)+1,2),MID(SUBSTITUTE('Model output'!E229," ",""),SEARCH("N",'Model output'!E229)+1,1)),SUBSTITUTE('Model output'!E229," ",""))),"")))</f>
        <v>1a</v>
      </c>
      <c r="E230" s="1" t="str">
        <f>IF(OR(ISNUMBER(SEARCH("Not applicable",'Model output'!F229)), ISNUMBER(SEARCH("N/A",'Model output'!F229))),"0",IF(OR(ISNUMBER(SEARCH("0",'Model output'!F229)), ISNUMBER(SEARCH("1",'Model output'!F229)), ISNUMBER(SEARCH("X",'Model output'!F229))), IF(ISNUMBER(SEARCH("pM",'Model output'!F229)),MID(SUBSTITUTE('Model output'!F229," ",""),SEARCH("pM",'Model output'!F229)+2,1),IF(ISNUMBER(SEARCH("M",'Model output'!F229)),MID(SUBSTITUTE('Model output'!F229," ",""),SEARCH("M",'Model output'!F229)+1,1),SUBSTITUTE('Model output'!F229," ",""))),""))</f>
        <v>X</v>
      </c>
      <c r="F230" t="str">
        <f t="shared" si="62"/>
        <v>positive</v>
      </c>
      <c r="G230" t="str">
        <f>IF(OR('Model output'!G229="",AND(ISNUMBER('Model output'!J229),'Model output'!J229&lt;1)),"",IF(OR(ISNUMBER(SEARCH("lateral",'Model output'!G229)),ISNUMBER(SEARCH("cervical",'Model output'!G229)),ISNUMBER(SEARCH("jugular",'Model output'!G229)),ISNUMBER(SEARCH("left neck",'Model output'!G229)),ISNUMBER(SEARCH("left anterior neck",'Model output'!G229)),ISNUMBER(SEARCH("left posterior neck",'Model output'!G229)),ISNUMBER(SEARCH("right neck",'Model output'!G229)),ISNUMBER(SEARCH("right anterior neck",'Model output'!G229)),ISNUMBER(SEARCH("right posterior neck",'Model output'!G229)),AND(ISNUMBER(SEARCH("level",'Model output'!G229)),OR(,ISNUMBER(SEARCH("II",'Model output'!G229)),ISNUMBER(SEARCH("two",'Model output'!G229)),ISNUMBER(SEARCH("2",'Model output'!G229)),ISNUMBER(SEARCH("III",'Model output'!G229)),ISNUMBER(SEARCH("three",'Model output'!G229)),ISNUMBER(SEARCH("3",'Model output'!G229)),ISNUMBER(SEARCH("IV",'Model output'!G229)),ISNUMBER(SEARCH("four",'Model output'!G229)),ISNUMBER(SEARCH("4",'Model output'!G229)),AND(ISNUMBER(SEARCH("V ",'Model output'!G229)),NOT(ISNUMBER(SEARCH("VI",'Model output'!G229)))),ISNUMBER(SEARCH("five",'Model output'!G229)),ISNUMBER(SEARCH("5",'Model output'!G229))))), "lateral", "central"))</f>
        <v>central</v>
      </c>
      <c r="H230" t="str">
        <f>IF('Model output'!H229="","negative", IF('Model output'!H229=" ", "negative", IF(ISNUMBER(SEARCH("lymph node",'Model output'!H229)),"negative","positive")))</f>
        <v>negative</v>
      </c>
      <c r="I230">
        <f>IF('Model output'!I229="","",IF(ISNUMBER('Model output'!I229),'Model output'!I229,1))</f>
        <v>7</v>
      </c>
      <c r="J230">
        <f>IF('Model output'!J229="","",IF(AND(ISNUMBER('Model output'!J229),'Model output'!J229&lt;=I230),'Model output'!J229,IF(ISNUMBER(SEARCH("0/",'Model output'!J229)),0,1)))</f>
        <v>6</v>
      </c>
      <c r="K230" t="str" cm="1">
        <f t="array" ref="K230">IF(COUNT(FIND({0,1,2,3,4,5,6,7,8,9},'Model output'!K229))&gt;0,'Model output'!K229,"")</f>
        <v/>
      </c>
      <c r="L230" s="8" t="str">
        <f t="shared" si="50"/>
        <v/>
      </c>
      <c r="M230" t="str" cm="1">
        <f t="array" ref="M230">IF(L230="","",IF(ISNUMBER(SEARCH("cm",L230)),MAX(VALUE(SUBSTITUTE(_xlfn.FILTERXML("&lt;t&gt;&lt;s&gt;"&amp;SUBSTITUTE(L230,",","&lt;/s&gt;&lt;s&gt;")&amp;"&lt;/s&gt;&lt;/t&gt;","//s"),"cm",""))),MAX(VALUE(SUBSTITUTE(_xlfn.FILTERXML("&lt;t&gt;&lt;s&gt;"&amp;SUBSTITUTE(L230,",","&lt;/s&gt;&lt;s&gt;")&amp;"&lt;/s&gt;&lt;/t&gt;","//s"),"mm","")))/10))</f>
        <v/>
      </c>
      <c r="N230" t="str">
        <f>IF('Model output'!L229="","",'Model output'!L229)</f>
        <v>Papillary carcinoma</v>
      </c>
      <c r="O230" t="str">
        <f>IF('Model output'!M229="","",'Model output'!M229)</f>
        <v/>
      </c>
      <c r="P230" t="str">
        <f>IF('Model output'!N229="","",'Model output'!N229)</f>
        <v>3.0 cm</v>
      </c>
      <c r="Q230" t="str">
        <f t="shared" si="63"/>
        <v>3.0cm</v>
      </c>
      <c r="R230" cm="1">
        <f t="array" ref="R230">IF(Q230="","",IF(ISNUMBER(SEARCH("cm",Q230)),MAX(VALUE(SUBSTITUTE(_xlfn.FILTERXML("&lt;t&gt;&lt;s&gt;"&amp;SUBSTITUTE(Q230,",","&lt;/s&gt;&lt;s&gt;")&amp;"&lt;/s&gt;&lt;/t&gt;","//s"),"cm",""))),IF(ISNUMBER(SEARCH("mm",Q230)), MAX(VALUE(SUBSTITUTE(_xlfn.FILTERXML("&lt;t&gt;&lt;s&gt;"&amp;SUBSTITUTE(Q230,",","&lt;/s&gt;&lt;s&gt;")&amp;"&lt;/s&gt;&lt;/t&gt;","//s"),"mm","")))/10, MAX(VALUE(_xlfn.FILTERXML("&lt;t&gt;&lt;s&gt;"&amp;SUBSTITUTE(Q230,",","&lt;/s&gt;&lt;s&gt;")&amp;"&lt;/s&gt;&lt;/t&gt;","//s"))))))</f>
        <v>3</v>
      </c>
      <c r="S230" t="str">
        <f>IF(OR('Model output'!P229="",ISNUMBER(SEARCH("Not identified", 'Model output'!P229)),ISNUMBER(SEARCH("Absent",'Model output'!P229)),AND(ISNUMBER(SEARCH("No",'Model output'!P229)),NOT(ISNUMBER(SEARCH("diagnostic",'Model output'!P229)))),ISNUMBER(SEARCH("Negative",'Model output'!P229))),"negative","positive")</f>
        <v>positive</v>
      </c>
      <c r="T230" t="str">
        <f>IF('Model output'!O229="","",'Model output'!O229)</f>
        <v/>
      </c>
      <c r="U230" t="str">
        <f>IF('Model output'!Q229&lt;&gt;"",'Model output'!Q229,IF('Classification result'!S230="positive",IF(ISNUMBER(SEARCH("single",'Model output'!P229)),1,IF(OR(ISNUMBER(SEARCH("&lt;4",'Model output'!P229)),ISNUMBER(SEARCH("&lt; 4",'Model output'!P229)),ISNUMBER(SEARCH("less than 4",'Model output'!P229))),"&lt;4",IF(OR(ISNUMBER(SEARCH("&gt;4",'Model output'!P229)),ISNUMBER(SEARCH("&gt; 4",'Model output'!P229)),ISNUMBER(SEARCH("4 or more",'Model output'!P229))),"&gt;4",""))),""))</f>
        <v/>
      </c>
      <c r="V230" t="str">
        <f>IF(S230="negative","",IF(OR(ISNUMBER(SEARCH("Focal",'Model output'!P229)),'Classification result'!U230&lt;4,ISNUMBER(SEARCH("Focal",'Classification result'!U230)),ISNUMBER(SEARCH("&lt;4",'Classification result'!U230)),ISNUMBER(SEARCH("&lt; 4",'Classification result'!U230))),"minimal", IF(OR(ISNUMBER(SEARCH("Extensive",'Model output'!P229)),ISNUMBER(SEARCH("Extensive",'Classification result'!U230)),ISNUMBER(SEARCH("&gt;4",'Classification result'!U230)),ISNUMBER(SEARCH("&gt; 4",'Classification result'!U230)),ISNUMBER(SEARCH("4 or more",'Classification result'!U230))),"extensive","")))</f>
        <v/>
      </c>
      <c r="W230" t="str">
        <f>IF(OR('Model output'!R229="",ISNUMBER(SEARCH("Not identified", 'Model output'!R229)),ISNUMBER(SEARCH("Absent",'Model output'!R229)),ISNUMBER(SEARCH("No",'Model output'!R229)),ISNUMBER(SEARCH("Negative",'Model output'!R229)),ISNUMBER(SEARCH("None seen",'Model output'!R229)),ISNUMBER(SEARCH("Free",'Model output'!R229)),ISNUMBER(SEARCH("Cannot be assessed",'Model output'!R229))),"negative","positive")</f>
        <v>negative</v>
      </c>
      <c r="X230" s="15" t="str">
        <f>IF('Model output'!S229="","",'Model output'!S229)</f>
        <v/>
      </c>
      <c r="Y230" t="str">
        <f>IF(OR('Model output'!S229="",ISNUMBER(SEARCH("Absent",'Model output'!S229)),ISNUMBER(SEARCH("Not identified",'Model output'!S229)),AND(ISNUMBER(SEARCH("No",'Model output'!S229)),NOT(ISNUMBER(SEARCH("carcinoma",'Model output'!S229)))),ISNUMBER(SEARCH("no extension",'Model output'!S229)),ISNUMBER(SEARCH("negative",'Model output'!S229))),"negative",IF(Z230="positive","gETE", "positive"))</f>
        <v>negative</v>
      </c>
      <c r="Z230" t="str">
        <f>IF(OR('Model output'!S229="",ISNUMBER(SEARCH("Absent",'Model output'!S229)),ISNUMBER(SEARCH("Not identified",'Model output'!S229)),ISNUMBER(SEARCH("No",'Model output'!S229)),ISNUMBER(SEARCH("Minimal",'Model output'!S229)),ISNUMBER(SEARCH("negative",'Model output'!S229))),"negative",IF(OR(ISNUMBER(SEARCH("extensive",X230)),ISNUMBER(SEARCH("skeletal muscle",X230)),ISNUMBER(SEARCH("larynx",X230)),ISNUMBER(SEARCH("trachea",X230)),ISNUMBER(SEARCH("esophagus",X230)),ISNUMBER(SEARCH("recurrent laryngeal nerve",X230))),"positive","negative"))</f>
        <v>negative</v>
      </c>
      <c r="AA230" t="str">
        <f>IF('Model output'!T229="","",IF('Model output'!T229="Not mentioned", "No", "Yes"))</f>
        <v/>
      </c>
      <c r="AB230" t="str">
        <f>IF(AA230&lt;&gt;"Yes","",IF(OR('Model output'!U229="",ISNUMBER(SEARCH("Not identified",'Model output'!U229))),"",'Model output'!U229))</f>
        <v/>
      </c>
      <c r="AC230" s="9" t="str">
        <f>IF(OR('Model output'!V229="", AND(ISERROR(SEARCH("Positive",'Model output'!V229)), ISNUMBER(SEARCH("Negative",'Model output'!V229))), ISNUMBER(SEARCH("Uninvolved",'Model output'!V229)), ISNUMBER(SEARCH("Free",'Model output'!V229)), ISNUMBER(SEARCH("1 mm",'Model output'!V229)), ISNUMBER(SEARCH("1.0 mm",'Model output'!V229)), ISNUMBER(SEARCH("0.01 cm",'Model output'!V229)), ISNUMBER(SEARCH("0.1 CM",'Model output'!V229)), ISNUMBER(SEARCH("less than 0.2 mm",'Model output'!V229)), ISNUMBER(SEARCH("less than 0.5 mm",'Model output'!V229)), ISNUMBER(SEARCH("very close",'Model output'!V229)), ISNUMBER(SEARCH("not involved",'Model output'!V229)), ISNUMBER(SEARCH("no involvement",'Model output'!V229)), ISNUMBER(SEARCH("abut",'Model output'!V229)), AND(ISNUMBER(SEARCH("No",'Model output'!V229)),NOT(ISNUMBER(SEARCH("noted",'Model output'!V229))),NOT(ISNUMBER(SEARCH("carcinoma",'Model output'!V229))))), "negative", "positive")</f>
        <v>positive</v>
      </c>
      <c r="AE230" s="30" t="str" cm="1">
        <f t="array" ref="AE230">IF(OR(AC230="positive",Z230="positive",AND(OR(ISNUMBER(SEARCH("Follicular carcinoma",N230)),ISNUMBER(SEARCH("Follicular thyroid carcinoma",N230))),V230="extensive"),AND(AND(ISNUMBER(J230),J230&gt;0),AND(ISNUMBER(M230),M230&gt;3)),OR(H230="positive",AH230=1)),"high",IF(OR(ISNUMBER(SEARCH("lateral",G230,1)),ISNUMBER(SEARCH("positive",Y230,1)),ISNUMBER(SEARCH("tall",O230,1)),ISNUMBER(SEARCH("hobnail",O230,1)),ISNUMBER(SEARCH("cribriform",O230,1)),ISNUMBER(SEARCH("diffuse",O230,1)),ISNUMBER(SEARCH("columnar",O230,1)),ISNUMBER(SEARCH("solid",O230,1)),ISNUMBER(SEARCH("tall",N230,1)),ISNUMBER(SEARCH("hobnail",N230,1)),ISNUMBER(SEARCH("cribriform",N230,1)),ISNUMBER(SEARCH("diffuse",N230,1)),ISNUMBER(SEARCH("columnar",N230,1)),ISNUMBER(SEARCH("solid",N230,1)),AND(ISNUMBER(SEARCH("papillary",N230,1)),S230="positive"),AND(ISNUMBER(J230),J230&gt;=5,M230=""),AND(AND(ISNUMBER(J230),J230&gt;=5),AND(ISNUMBER(M230),M230&gt;=1)),AND(ISNUMBER(SERACH("papillary",N230)),OR(Y230="positive",Z230="positive"), ISNUMBER(SEARCH("BRAF",AB230)))),"intermediate","low"))</f>
        <v>high</v>
      </c>
      <c r="AF230" s="31" t="str">
        <f t="shared" si="51"/>
        <v>2</v>
      </c>
      <c r="AG230" s="31" t="str">
        <f t="shared" si="52"/>
        <v>1a</v>
      </c>
      <c r="AH230" s="31" t="str">
        <f t="shared" si="53"/>
        <v>0</v>
      </c>
      <c r="AI230" s="36" t="str">
        <f t="shared" si="54"/>
        <v>I</v>
      </c>
      <c r="AJ230" s="30" t="s">
        <v>814</v>
      </c>
      <c r="AK230" s="37" t="s">
        <v>929</v>
      </c>
      <c r="AL230" s="37" t="s">
        <v>931</v>
      </c>
      <c r="AM230" s="37" t="s">
        <v>930</v>
      </c>
      <c r="AN230" s="31" t="s">
        <v>79</v>
      </c>
      <c r="AO230" s="30">
        <f t="shared" si="55"/>
        <v>1</v>
      </c>
      <c r="AP230" s="37">
        <f t="shared" si="56"/>
        <v>1</v>
      </c>
      <c r="AQ230" s="37">
        <f t="shared" si="57"/>
        <v>1</v>
      </c>
      <c r="AR230" s="37">
        <f t="shared" si="58"/>
        <v>1</v>
      </c>
      <c r="AS230" s="36">
        <f t="shared" si="59"/>
        <v>1</v>
      </c>
    </row>
    <row r="231" spans="1:45">
      <c r="A231" t="str">
        <f>'Model output'!A230</f>
        <v>TCGA-ET-A3BO</v>
      </c>
      <c r="B231" s="43">
        <v>44</v>
      </c>
      <c r="C231" s="1" t="str">
        <f>IF(OR(ISNUMBER(SEARCH("0",'Model output'!D230)), ISNUMBER(SEARCH("1",'Model output'!D230)), ISNUMBER(SEARCH("1a",'Model output'!D230)), ISNUMBER(SEARCH("1b",'Model output'!D230)), ISNUMBER(SEARCH("2",'Model output'!D230)), ISNUMBER(SEARCH("3",'Model output'!D230)), ISNUMBER(SEARCH("4a",'Model output'!D230)), ISNUMBER(SEARCH("4b",'Model output'!D230))), IF(ISNUMBER(SEARCH("pT",'Model output'!D230)),IF(OR(ISNUMBER(SEARCH("a",'Model output'!D230)),ISNUMBER(SEARCH("b",'Model output'!D230))),MID(SUBSTITUTE('Model output'!D230," ",""),SEARCH("pT",'Model output'!D230)+2,2),MID(SUBSTITUTE('Model output'!D230," ",""),SEARCH("pT",'Model output'!D230)+2,1)),IF(ISNUMBER(SEARCH("T",'Model output'!D230)),IF(OR(ISNUMBER(SEARCH("a",'Model output'!D230)),ISNUMBER(SEARCH("b",'Model output'!D230))),MID(SUBSTITUTE('Model output'!D230," ",""),SEARCH("T",'Model output'!D230)+1,2),MID(SUBSTITUTE('Model output'!D230," ",""),SEARCH("T",'Model output'!D230)+1,1)),SUBSTITUTE('Model output'!D230," ",""))),"")</f>
        <v>3</v>
      </c>
      <c r="D231" s="1" t="str">
        <f>IF(ISNUMBER(SEARCH("lymph node",'Model output'!E230)),"1", IF(AND('Model output'!E230&lt;&gt;"",ISNUMBER('Model output'!E230),'Model output'!E230&gt;0),"1",IF(OR(ISNUMBER(SEARCH("0",'Model output'!E230)), ISNUMBER(SEARCH("1",'Model output'!E230)), ISNUMBER(SEARCH("1a",'Model output'!E230)), ISNUMBER(SEARCH("1b",'Model output'!E230)), ISNUMBER(SEARCH("X",'Model output'!E230))), IF(ISNUMBER(SEARCH("pN",'Model output'!E230)),IF(OR(ISNUMBER(SEARCH("a",'Model output'!E230)),ISNUMBER(SEARCH("b",'Model output'!E230))),MID(SUBSTITUTE('Model output'!E230," ",""),SEARCH("pN",'Model output'!E230)+2,2),MID(SUBSTITUTE('Model output'!E230," ",""),SEARCH("pN",'Model output'!E230)+2,1)),IF(ISNUMBER(SEARCH("N",'Model output'!E230)),IF(OR(ISNUMBER(SEARCH("a",'Model output'!E230)),ISNUMBER(SEARCH("b",'Model output'!E230))),MID(SUBSTITUTE('Model output'!E230," ",""),SEARCH("N",'Model output'!E230)+1,2),MID(SUBSTITUTE('Model output'!E230," ",""),SEARCH("N",'Model output'!E230)+1,1)),SUBSTITUTE('Model output'!E230," ",""))),"")))</f>
        <v>1a</v>
      </c>
      <c r="E231" s="1" t="str">
        <f>IF(OR(ISNUMBER(SEARCH("Not applicable",'Model output'!F230)), ISNUMBER(SEARCH("N/A",'Model output'!F230))),"0",IF(OR(ISNUMBER(SEARCH("0",'Model output'!F230)), ISNUMBER(SEARCH("1",'Model output'!F230)), ISNUMBER(SEARCH("X",'Model output'!F230))), IF(ISNUMBER(SEARCH("pM",'Model output'!F230)),MID(SUBSTITUTE('Model output'!F230," ",""),SEARCH("pM",'Model output'!F230)+2,1),IF(ISNUMBER(SEARCH("M",'Model output'!F230)),MID(SUBSTITUTE('Model output'!F230," ",""),SEARCH("M",'Model output'!F230)+1,1),SUBSTITUTE('Model output'!F230," ",""))),""))</f>
        <v/>
      </c>
      <c r="F231" t="str">
        <f t="shared" si="62"/>
        <v>positive</v>
      </c>
      <c r="G231" t="str">
        <f>IF(OR('Model output'!G230="",AND(ISNUMBER('Model output'!J230),'Model output'!J230&lt;1)),"",IF(OR(ISNUMBER(SEARCH("lateral",'Model output'!G230)),ISNUMBER(SEARCH("cervical",'Model output'!G230)),ISNUMBER(SEARCH("jugular",'Model output'!G230)),ISNUMBER(SEARCH("left neck",'Model output'!G230)),ISNUMBER(SEARCH("left anterior neck",'Model output'!G230)),ISNUMBER(SEARCH("left posterior neck",'Model output'!G230)),ISNUMBER(SEARCH("right neck",'Model output'!G230)),ISNUMBER(SEARCH("right anterior neck",'Model output'!G230)),ISNUMBER(SEARCH("right posterior neck",'Model output'!G230)),AND(ISNUMBER(SEARCH("level",'Model output'!G230)),OR(,ISNUMBER(SEARCH("II",'Model output'!G230)),ISNUMBER(SEARCH("two",'Model output'!G230)),ISNUMBER(SEARCH("2",'Model output'!G230)),ISNUMBER(SEARCH("III",'Model output'!G230)),ISNUMBER(SEARCH("three",'Model output'!G230)),ISNUMBER(SEARCH("3",'Model output'!G230)),ISNUMBER(SEARCH("IV",'Model output'!G230)),ISNUMBER(SEARCH("four",'Model output'!G230)),ISNUMBER(SEARCH("4",'Model output'!G230)),AND(ISNUMBER(SEARCH("V ",'Model output'!G230)),NOT(ISNUMBER(SEARCH("VI",'Model output'!G230)))),ISNUMBER(SEARCH("five",'Model output'!G230)),ISNUMBER(SEARCH("5",'Model output'!G230))))), "lateral", "central"))</f>
        <v>central</v>
      </c>
      <c r="H231" t="str">
        <f>IF('Model output'!H230="","negative", IF('Model output'!H230=" ", "negative", IF(ISNUMBER(SEARCH("lymph node",'Model output'!H230)),"negative","positive")))</f>
        <v>negative</v>
      </c>
      <c r="I231">
        <f>IF('Model output'!I230="","",IF(ISNUMBER('Model output'!I230),'Model output'!I230,1))</f>
        <v>10</v>
      </c>
      <c r="J231">
        <f>IF('Model output'!J230="","",IF(AND(ISNUMBER('Model output'!J230),'Model output'!J230&lt;=I231),'Model output'!J230,IF(ISNUMBER(SEARCH("0/",'Model output'!J230)),0,1)))</f>
        <v>2</v>
      </c>
      <c r="K231" t="str" cm="1">
        <f t="array" ref="K231">IF(COUNT(FIND({0,1,2,3,4,5,6,7,8,9},'Model output'!K230))&gt;0,'Model output'!K230,"")</f>
        <v/>
      </c>
      <c r="L231" s="8" t="str">
        <f t="shared" si="50"/>
        <v/>
      </c>
      <c r="M231" t="str" cm="1">
        <f t="array" ref="M231">IF(L231="","",IF(ISNUMBER(SEARCH("cm",L231)),MAX(VALUE(SUBSTITUTE(_xlfn.FILTERXML("&lt;t&gt;&lt;s&gt;"&amp;SUBSTITUTE(L231,",","&lt;/s&gt;&lt;s&gt;")&amp;"&lt;/s&gt;&lt;/t&gt;","//s"),"cm",""))),MAX(VALUE(SUBSTITUTE(_xlfn.FILTERXML("&lt;t&gt;&lt;s&gt;"&amp;SUBSTITUTE(L231,",","&lt;/s&gt;&lt;s&gt;")&amp;"&lt;/s&gt;&lt;/t&gt;","//s"),"mm","")))/10))</f>
        <v/>
      </c>
      <c r="N231" t="str">
        <f>IF('Model output'!L230="","",'Model output'!L230)</f>
        <v>Papillary carcinoma</v>
      </c>
      <c r="O231" t="str">
        <f>IF('Model output'!M230="","",'Model output'!M230)</f>
        <v>with tall cell features</v>
      </c>
      <c r="P231" t="str">
        <f>IF('Model output'!N230="","",'Model output'!N230)</f>
        <v>2.5 cm</v>
      </c>
      <c r="Q231" t="str">
        <f t="shared" si="63"/>
        <v>2.5cm</v>
      </c>
      <c r="R231" cm="1">
        <f t="array" ref="R231">IF(Q231="","",IF(ISNUMBER(SEARCH("cm",Q231)),MAX(VALUE(SUBSTITUTE(_xlfn.FILTERXML("&lt;t&gt;&lt;s&gt;"&amp;SUBSTITUTE(Q231,",","&lt;/s&gt;&lt;s&gt;")&amp;"&lt;/s&gt;&lt;/t&gt;","//s"),"cm",""))),IF(ISNUMBER(SEARCH("mm",Q231)), MAX(VALUE(SUBSTITUTE(_xlfn.FILTERXML("&lt;t&gt;&lt;s&gt;"&amp;SUBSTITUTE(Q231,",","&lt;/s&gt;&lt;s&gt;")&amp;"&lt;/s&gt;&lt;/t&gt;","//s"),"mm","")))/10, MAX(VALUE(_xlfn.FILTERXML("&lt;t&gt;&lt;s&gt;"&amp;SUBSTITUTE(Q231,",","&lt;/s&gt;&lt;s&gt;")&amp;"&lt;/s&gt;&lt;/t&gt;","//s"))))))</f>
        <v>2.5</v>
      </c>
      <c r="S231" t="str">
        <f>IF(OR('Model output'!P230="",ISNUMBER(SEARCH("Not identified", 'Model output'!P230)),ISNUMBER(SEARCH("Absent",'Model output'!P230)),AND(ISNUMBER(SEARCH("No",'Model output'!P230)),NOT(ISNUMBER(SEARCH("diagnostic",'Model output'!P230)))),ISNUMBER(SEARCH("Negative",'Model output'!P230))),"negative","positive")</f>
        <v>positive</v>
      </c>
      <c r="T231">
        <f>IF('Model output'!O230="","",'Model output'!O230)</f>
        <v>4</v>
      </c>
      <c r="U231" t="str">
        <f>IF('Model output'!Q230&lt;&gt;"",'Model output'!Q230,IF('Classification result'!S231="positive",IF(ISNUMBER(SEARCH("single",'Model output'!P230)),1,IF(OR(ISNUMBER(SEARCH("&lt;4",'Model output'!P230)),ISNUMBER(SEARCH("&lt; 4",'Model output'!P230)),ISNUMBER(SEARCH("less than 4",'Model output'!P230))),"&lt;4",IF(OR(ISNUMBER(SEARCH("&gt;4",'Model output'!P230)),ISNUMBER(SEARCH("&gt; 4",'Model output'!P230)),ISNUMBER(SEARCH("4 or more",'Model output'!P230))),"&gt;4",""))),""))</f>
        <v/>
      </c>
      <c r="V231" t="str">
        <f>IF(S231="negative","",IF(OR(ISNUMBER(SEARCH("Focal",'Model output'!P230)),'Classification result'!U231&lt;4,ISNUMBER(SEARCH("Focal",'Classification result'!U231)),ISNUMBER(SEARCH("&lt;4",'Classification result'!U231)),ISNUMBER(SEARCH("&lt; 4",'Classification result'!U231))),"minimal", IF(OR(ISNUMBER(SEARCH("Extensive",'Model output'!P230)),ISNUMBER(SEARCH("Extensive",'Classification result'!U231)),ISNUMBER(SEARCH("&gt;4",'Classification result'!U231)),ISNUMBER(SEARCH("&gt; 4",'Classification result'!U231)),ISNUMBER(SEARCH("4 or more",'Classification result'!U231))),"extensive","")))</f>
        <v/>
      </c>
      <c r="W231" t="str">
        <f>IF(OR('Model output'!R230="",ISNUMBER(SEARCH("Not identified", 'Model output'!R230)),ISNUMBER(SEARCH("Absent",'Model output'!R230)),ISNUMBER(SEARCH("No",'Model output'!R230)),ISNUMBER(SEARCH("Negative",'Model output'!R230)),ISNUMBER(SEARCH("None seen",'Model output'!R230)),ISNUMBER(SEARCH("Free",'Model output'!R230)),ISNUMBER(SEARCH("Cannot be assessed",'Model output'!R230))),"negative","positive")</f>
        <v>negative</v>
      </c>
      <c r="X231" s="15" t="b">
        <f>IF('Model output'!S230="","",'Model output'!S230)</f>
        <v>1</v>
      </c>
      <c r="Y231" t="str">
        <f>IF(OR('Model output'!S230="",ISNUMBER(SEARCH("Absent",'Model output'!S230)),ISNUMBER(SEARCH("Not identified",'Model output'!S230)),AND(ISNUMBER(SEARCH("No",'Model output'!S230)),NOT(ISNUMBER(SEARCH("carcinoma",'Model output'!S230)))),ISNUMBER(SEARCH("no extension",'Model output'!S230)),ISNUMBER(SEARCH("negative",'Model output'!S230))),"negative",IF(Z231="positive","gETE", "positive"))</f>
        <v>positive</v>
      </c>
      <c r="Z231" t="str">
        <f>IF(OR('Model output'!S230="",ISNUMBER(SEARCH("Absent",'Model output'!S230)),ISNUMBER(SEARCH("Not identified",'Model output'!S230)),ISNUMBER(SEARCH("No",'Model output'!S230)),ISNUMBER(SEARCH("Minimal",'Model output'!S230)),ISNUMBER(SEARCH("negative",'Model output'!S230))),"negative",IF(OR(ISNUMBER(SEARCH("extensive",X231)),ISNUMBER(SEARCH("skeletal muscle",X231)),ISNUMBER(SEARCH("larynx",X231)),ISNUMBER(SEARCH("trachea",X231)),ISNUMBER(SEARCH("esophagus",X231)),ISNUMBER(SEARCH("recurrent laryngeal nerve",X231))),"positive","negative"))</f>
        <v>negative</v>
      </c>
      <c r="AA231" t="str">
        <f>IF('Model output'!T230="","",IF('Model output'!T230="Not mentioned", "No", "Yes"))</f>
        <v/>
      </c>
      <c r="AB231" t="str">
        <f>IF(AA231&lt;&gt;"Yes","",IF(OR('Model output'!U230="",ISNUMBER(SEARCH("Not identified",'Model output'!U230))),"",'Model output'!U230))</f>
        <v/>
      </c>
      <c r="AC231" s="9" t="str">
        <f>IF(OR('Model output'!V230="", AND(ISERROR(SEARCH("Positive",'Model output'!V230)), ISNUMBER(SEARCH("Negative",'Model output'!V230))), ISNUMBER(SEARCH("Uninvolved",'Model output'!V230)), ISNUMBER(SEARCH("Free",'Model output'!V230)), ISNUMBER(SEARCH("1 mm",'Model output'!V230)), ISNUMBER(SEARCH("1.0 mm",'Model output'!V230)), ISNUMBER(SEARCH("0.01 cm",'Model output'!V230)), ISNUMBER(SEARCH("0.1 CM",'Model output'!V230)), ISNUMBER(SEARCH("less than 0.2 mm",'Model output'!V230)), ISNUMBER(SEARCH("less than 0.5 mm",'Model output'!V230)), ISNUMBER(SEARCH("very close",'Model output'!V230)), ISNUMBER(SEARCH("not involved",'Model output'!V230)), ISNUMBER(SEARCH("no involvement",'Model output'!V230)), ISNUMBER(SEARCH("abut",'Model output'!V230)), AND(ISNUMBER(SEARCH("No",'Model output'!V230)),NOT(ISNUMBER(SEARCH("noted",'Model output'!V230))),NOT(ISNUMBER(SEARCH("carcinoma",'Model output'!V230))))), "negative", "positive")</f>
        <v>positive</v>
      </c>
      <c r="AE231" s="30" t="str" cm="1">
        <f t="array" ref="AE231">IF(OR(AC231="positive",Z231="positive",AND(OR(ISNUMBER(SEARCH("Follicular carcinoma",N231)),ISNUMBER(SEARCH("Follicular thyroid carcinoma",N231))),V231="extensive"),AND(AND(ISNUMBER(J231),J231&gt;0),AND(ISNUMBER(M231),M231&gt;3)),OR(H231="positive",AH231=1)),"high",IF(OR(ISNUMBER(SEARCH("lateral",G231,1)),ISNUMBER(SEARCH("positive",Y231,1)),ISNUMBER(SEARCH("tall",O231,1)),ISNUMBER(SEARCH("hobnail",O231,1)),ISNUMBER(SEARCH("cribriform",O231,1)),ISNUMBER(SEARCH("diffuse",O231,1)),ISNUMBER(SEARCH("columnar",O231,1)),ISNUMBER(SEARCH("solid",O231,1)),ISNUMBER(SEARCH("tall",N231,1)),ISNUMBER(SEARCH("hobnail",N231,1)),ISNUMBER(SEARCH("cribriform",N231,1)),ISNUMBER(SEARCH("diffuse",N231,1)),ISNUMBER(SEARCH("columnar",N231,1)),ISNUMBER(SEARCH("solid",N231,1)),AND(ISNUMBER(SEARCH("papillary",N231,1)),S231="positive"),AND(ISNUMBER(J231),J231&gt;=5,M231=""),AND(AND(ISNUMBER(J231),J231&gt;=5),AND(ISNUMBER(M231),M231&gt;=1)),AND(ISNUMBER(SERACH("papillary",N231)),OR(Y231="positive",Z231="positive"), ISNUMBER(SEARCH("BRAF",AB231)))),"intermediate","low"))</f>
        <v>high</v>
      </c>
      <c r="AF231" s="31" t="str">
        <f t="shared" si="51"/>
        <v>2</v>
      </c>
      <c r="AG231" s="31" t="str">
        <f t="shared" si="52"/>
        <v>1a</v>
      </c>
      <c r="AH231" s="31" t="str">
        <f t="shared" si="53"/>
        <v>0</v>
      </c>
      <c r="AI231" s="36" t="str">
        <f t="shared" si="54"/>
        <v>I</v>
      </c>
      <c r="AJ231" s="30" t="s">
        <v>814</v>
      </c>
      <c r="AK231" s="37" t="s">
        <v>929</v>
      </c>
      <c r="AL231" s="37" t="s">
        <v>931</v>
      </c>
      <c r="AM231" s="37" t="s">
        <v>930</v>
      </c>
      <c r="AN231" s="31" t="s">
        <v>79</v>
      </c>
      <c r="AO231" s="30">
        <f t="shared" si="55"/>
        <v>1</v>
      </c>
      <c r="AP231" s="37">
        <f t="shared" si="56"/>
        <v>1</v>
      </c>
      <c r="AQ231" s="37">
        <f t="shared" si="57"/>
        <v>1</v>
      </c>
      <c r="AR231" s="37">
        <f t="shared" si="58"/>
        <v>1</v>
      </c>
      <c r="AS231" s="36">
        <f t="shared" si="59"/>
        <v>1</v>
      </c>
    </row>
    <row r="232" spans="1:45">
      <c r="A232" t="str">
        <f>'Model output'!A231</f>
        <v>TCGA-ET-A3BS</v>
      </c>
      <c r="B232" s="43">
        <v>42</v>
      </c>
      <c r="C232" s="1" t="str">
        <f>IF(OR(ISNUMBER(SEARCH("0",'Model output'!D231)), ISNUMBER(SEARCH("1",'Model output'!D231)), ISNUMBER(SEARCH("1a",'Model output'!D231)), ISNUMBER(SEARCH("1b",'Model output'!D231)), ISNUMBER(SEARCH("2",'Model output'!D231)), ISNUMBER(SEARCH("3",'Model output'!D231)), ISNUMBER(SEARCH("4a",'Model output'!D231)), ISNUMBER(SEARCH("4b",'Model output'!D231))), IF(ISNUMBER(SEARCH("pT",'Model output'!D231)),IF(OR(ISNUMBER(SEARCH("a",'Model output'!D231)),ISNUMBER(SEARCH("b",'Model output'!D231))),MID(SUBSTITUTE('Model output'!D231," ",""),SEARCH("pT",'Model output'!D231)+2,2),MID(SUBSTITUTE('Model output'!D231," ",""),SEARCH("pT",'Model output'!D231)+2,1)),IF(ISNUMBER(SEARCH("T",'Model output'!D231)),IF(OR(ISNUMBER(SEARCH("a",'Model output'!D231)),ISNUMBER(SEARCH("b",'Model output'!D231))),MID(SUBSTITUTE('Model output'!D231," ",""),SEARCH("T",'Model output'!D231)+1,2),MID(SUBSTITUTE('Model output'!D231," ",""),SEARCH("T",'Model output'!D231)+1,1)),SUBSTITUTE('Model output'!D231," ",""))),"")</f>
        <v>3</v>
      </c>
      <c r="D232" s="1" t="str">
        <f>IF(ISNUMBER(SEARCH("lymph node",'Model output'!E231)),"1", IF(AND('Model output'!E231&lt;&gt;"",ISNUMBER('Model output'!E231),'Model output'!E231&gt;0),"1",IF(OR(ISNUMBER(SEARCH("0",'Model output'!E231)), ISNUMBER(SEARCH("1",'Model output'!E231)), ISNUMBER(SEARCH("1a",'Model output'!E231)), ISNUMBER(SEARCH("1b",'Model output'!E231)), ISNUMBER(SEARCH("X",'Model output'!E231))), IF(ISNUMBER(SEARCH("pN",'Model output'!E231)),IF(OR(ISNUMBER(SEARCH("a",'Model output'!E231)),ISNUMBER(SEARCH("b",'Model output'!E231))),MID(SUBSTITUTE('Model output'!E231," ",""),SEARCH("pN",'Model output'!E231)+2,2),MID(SUBSTITUTE('Model output'!E231," ",""),SEARCH("pN",'Model output'!E231)+2,1)),IF(ISNUMBER(SEARCH("N",'Model output'!E231)),IF(OR(ISNUMBER(SEARCH("a",'Model output'!E231)),ISNUMBER(SEARCH("b",'Model output'!E231))),MID(SUBSTITUTE('Model output'!E231," ",""),SEARCH("N",'Model output'!E231)+1,2),MID(SUBSTITUTE('Model output'!E231," ",""),SEARCH("N",'Model output'!E231)+1,1)),SUBSTITUTE('Model output'!E231," ",""))),"")))</f>
        <v>1a</v>
      </c>
      <c r="E232" s="1" t="str">
        <f>IF(OR(ISNUMBER(SEARCH("Not applicable",'Model output'!F231)), ISNUMBER(SEARCH("N/A",'Model output'!F231))),"0",IF(OR(ISNUMBER(SEARCH("0",'Model output'!F231)), ISNUMBER(SEARCH("1",'Model output'!F231)), ISNUMBER(SEARCH("X",'Model output'!F231))), IF(ISNUMBER(SEARCH("pM",'Model output'!F231)),MID(SUBSTITUTE('Model output'!F231," ",""),SEARCH("pM",'Model output'!F231)+2,1),IF(ISNUMBER(SEARCH("M",'Model output'!F231)),MID(SUBSTITUTE('Model output'!F231," ",""),SEARCH("M",'Model output'!F231)+1,1),SUBSTITUTE('Model output'!F231," ",""))),""))</f>
        <v/>
      </c>
      <c r="F232" t="str">
        <f t="shared" si="62"/>
        <v>positive</v>
      </c>
      <c r="G232" t="str">
        <f>IF(OR('Model output'!G231="",AND(ISNUMBER('Model output'!J231),'Model output'!J231&lt;1)),"",IF(OR(ISNUMBER(SEARCH("lateral",'Model output'!G231)),ISNUMBER(SEARCH("cervical",'Model output'!G231)),ISNUMBER(SEARCH("jugular",'Model output'!G231)),ISNUMBER(SEARCH("left neck",'Model output'!G231)),ISNUMBER(SEARCH("left anterior neck",'Model output'!G231)),ISNUMBER(SEARCH("left posterior neck",'Model output'!G231)),ISNUMBER(SEARCH("right neck",'Model output'!G231)),ISNUMBER(SEARCH("right anterior neck",'Model output'!G231)),ISNUMBER(SEARCH("right posterior neck",'Model output'!G231)),AND(ISNUMBER(SEARCH("level",'Model output'!G231)),OR(,ISNUMBER(SEARCH("II",'Model output'!G231)),ISNUMBER(SEARCH("two",'Model output'!G231)),ISNUMBER(SEARCH("2",'Model output'!G231)),ISNUMBER(SEARCH("III",'Model output'!G231)),ISNUMBER(SEARCH("three",'Model output'!G231)),ISNUMBER(SEARCH("3",'Model output'!G231)),ISNUMBER(SEARCH("IV",'Model output'!G231)),ISNUMBER(SEARCH("four",'Model output'!G231)),ISNUMBER(SEARCH("4",'Model output'!G231)),AND(ISNUMBER(SEARCH("V ",'Model output'!G231)),NOT(ISNUMBER(SEARCH("VI",'Model output'!G231)))),ISNUMBER(SEARCH("five",'Model output'!G231)),ISNUMBER(SEARCH("5",'Model output'!G231))))), "lateral", "central"))</f>
        <v>central</v>
      </c>
      <c r="H232" t="str">
        <f>IF('Model output'!H231="","negative", IF('Model output'!H231=" ", "negative", IF(ISNUMBER(SEARCH("lymph node",'Model output'!H231)),"negative","positive")))</f>
        <v>negative</v>
      </c>
      <c r="I232">
        <f>IF('Model output'!I231="","",IF(ISNUMBER('Model output'!I231),'Model output'!I231,1))</f>
        <v>17</v>
      </c>
      <c r="J232">
        <f>IF('Model output'!J231="","",IF(AND(ISNUMBER('Model output'!J231),'Model output'!J231&lt;=I232),'Model output'!J231,IF(ISNUMBER(SEARCH("0/",'Model output'!J231)),0,1)))</f>
        <v>8</v>
      </c>
      <c r="K232" t="str" cm="1">
        <f t="array" ref="K232">IF(COUNT(FIND({0,1,2,3,4,5,6,7,8,9},'Model output'!K231))&gt;0,'Model output'!K231,"")</f>
        <v/>
      </c>
      <c r="L232" s="8" t="str">
        <f t="shared" si="50"/>
        <v/>
      </c>
      <c r="M232" t="str" cm="1">
        <f t="array" ref="M232">IF(L232="","",IF(ISNUMBER(SEARCH("cm",L232)),MAX(VALUE(SUBSTITUTE(_xlfn.FILTERXML("&lt;t&gt;&lt;s&gt;"&amp;SUBSTITUTE(L232,",","&lt;/s&gt;&lt;s&gt;")&amp;"&lt;/s&gt;&lt;/t&gt;","//s"),"cm",""))),MAX(VALUE(SUBSTITUTE(_xlfn.FILTERXML("&lt;t&gt;&lt;s&gt;"&amp;SUBSTITUTE(L232,",","&lt;/s&gt;&lt;s&gt;")&amp;"&lt;/s&gt;&lt;/t&gt;","//s"),"mm","")))/10))</f>
        <v/>
      </c>
      <c r="N232" t="str">
        <f>IF('Model output'!L231="","",'Model output'!L231)</f>
        <v>Papillary carcinoma</v>
      </c>
      <c r="O232" t="str">
        <f>IF('Model output'!M231="","",'Model output'!M231)</f>
        <v/>
      </c>
      <c r="P232" t="str">
        <f>IF('Model output'!N231="","",'Model output'!N231)</f>
        <v>5.5 cm</v>
      </c>
      <c r="Q232" t="str">
        <f t="shared" si="63"/>
        <v>5.5cm</v>
      </c>
      <c r="R232" cm="1">
        <f t="array" ref="R232">IF(Q232="","",IF(ISNUMBER(SEARCH("cm",Q232)),MAX(VALUE(SUBSTITUTE(_xlfn.FILTERXML("&lt;t&gt;&lt;s&gt;"&amp;SUBSTITUTE(Q232,",","&lt;/s&gt;&lt;s&gt;")&amp;"&lt;/s&gt;&lt;/t&gt;","//s"),"cm",""))),IF(ISNUMBER(SEARCH("mm",Q232)), MAX(VALUE(SUBSTITUTE(_xlfn.FILTERXML("&lt;t&gt;&lt;s&gt;"&amp;SUBSTITUTE(Q232,",","&lt;/s&gt;&lt;s&gt;")&amp;"&lt;/s&gt;&lt;/t&gt;","//s"),"mm","")))/10, MAX(VALUE(_xlfn.FILTERXML("&lt;t&gt;&lt;s&gt;"&amp;SUBSTITUTE(Q232,",","&lt;/s&gt;&lt;s&gt;")&amp;"&lt;/s&gt;&lt;/t&gt;","//s"))))))</f>
        <v>5.5</v>
      </c>
      <c r="S232" t="str">
        <f>IF(OR('Model output'!P231="",ISNUMBER(SEARCH("Not identified", 'Model output'!P231)),ISNUMBER(SEARCH("Absent",'Model output'!P231)),AND(ISNUMBER(SEARCH("No",'Model output'!P231)),NOT(ISNUMBER(SEARCH("diagnostic",'Model output'!P231)))),ISNUMBER(SEARCH("Negative",'Model output'!P231))),"negative","positive")</f>
        <v>negative</v>
      </c>
      <c r="T232" t="str">
        <f>IF('Model output'!O231="","",'Model output'!O231)</f>
        <v/>
      </c>
      <c r="U232" t="str">
        <f>IF('Model output'!Q231&lt;&gt;"",'Model output'!Q231,IF('Classification result'!S232="positive",IF(ISNUMBER(SEARCH("single",'Model output'!P231)),1,IF(OR(ISNUMBER(SEARCH("&lt;4",'Model output'!P231)),ISNUMBER(SEARCH("&lt; 4",'Model output'!P231)),ISNUMBER(SEARCH("less than 4",'Model output'!P231))),"&lt;4",IF(OR(ISNUMBER(SEARCH("&gt;4",'Model output'!P231)),ISNUMBER(SEARCH("&gt; 4",'Model output'!P231)),ISNUMBER(SEARCH("4 or more",'Model output'!P231))),"&gt;4",""))),""))</f>
        <v/>
      </c>
      <c r="V232" t="str">
        <f>IF(S232="negative","",IF(OR(ISNUMBER(SEARCH("Focal",'Model output'!P231)),'Classification result'!U232&lt;4,ISNUMBER(SEARCH("Focal",'Classification result'!U232)),ISNUMBER(SEARCH("&lt;4",'Classification result'!U232)),ISNUMBER(SEARCH("&lt; 4",'Classification result'!U232))),"minimal", IF(OR(ISNUMBER(SEARCH("Extensive",'Model output'!P231)),ISNUMBER(SEARCH("Extensive",'Classification result'!U232)),ISNUMBER(SEARCH("&gt;4",'Classification result'!U232)),ISNUMBER(SEARCH("&gt; 4",'Classification result'!U232)),ISNUMBER(SEARCH("4 or more",'Classification result'!U232))),"extensive","")))</f>
        <v/>
      </c>
      <c r="W232" t="str">
        <f>IF(OR('Model output'!R231="",ISNUMBER(SEARCH("Not identified", 'Model output'!R231)),ISNUMBER(SEARCH("Absent",'Model output'!R231)),ISNUMBER(SEARCH("No",'Model output'!R231)),ISNUMBER(SEARCH("Negative",'Model output'!R231)),ISNUMBER(SEARCH("None seen",'Model output'!R231)),ISNUMBER(SEARCH("Free",'Model output'!R231)),ISNUMBER(SEARCH("Cannot be assessed",'Model output'!R231))),"negative","positive")</f>
        <v>negative</v>
      </c>
      <c r="X232" s="15" t="str">
        <f>IF('Model output'!S231="","",'Model output'!S231)</f>
        <v/>
      </c>
      <c r="Y232" t="str">
        <f>IF(OR('Model output'!S231="",ISNUMBER(SEARCH("Absent",'Model output'!S231)),ISNUMBER(SEARCH("Not identified",'Model output'!S231)),AND(ISNUMBER(SEARCH("No",'Model output'!S231)),NOT(ISNUMBER(SEARCH("carcinoma",'Model output'!S231)))),ISNUMBER(SEARCH("no extension",'Model output'!S231)),ISNUMBER(SEARCH("negative",'Model output'!S231))),"negative",IF(Z232="positive","gETE", "positive"))</f>
        <v>negative</v>
      </c>
      <c r="Z232" t="str">
        <f>IF(OR('Model output'!S231="",ISNUMBER(SEARCH("Absent",'Model output'!S231)),ISNUMBER(SEARCH("Not identified",'Model output'!S231)),ISNUMBER(SEARCH("No",'Model output'!S231)),ISNUMBER(SEARCH("Minimal",'Model output'!S231)),ISNUMBER(SEARCH("negative",'Model output'!S231))),"negative",IF(OR(ISNUMBER(SEARCH("extensive",X232)),ISNUMBER(SEARCH("skeletal muscle",X232)),ISNUMBER(SEARCH("larynx",X232)),ISNUMBER(SEARCH("trachea",X232)),ISNUMBER(SEARCH("esophagus",X232)),ISNUMBER(SEARCH("recurrent laryngeal nerve",X232))),"positive","negative"))</f>
        <v>negative</v>
      </c>
      <c r="AA232" t="str">
        <f>IF('Model output'!T231="","",IF('Model output'!T231="Not mentioned", "No", "Yes"))</f>
        <v/>
      </c>
      <c r="AB232" t="str">
        <f>IF(AA232&lt;&gt;"Yes","",IF(OR('Model output'!U231="",ISNUMBER(SEARCH("Not identified",'Model output'!U231))),"",'Model output'!U231))</f>
        <v/>
      </c>
      <c r="AC232" s="9" t="str">
        <f>IF(OR('Model output'!V231="", AND(ISERROR(SEARCH("Positive",'Model output'!V231)), ISNUMBER(SEARCH("Negative",'Model output'!V231))), ISNUMBER(SEARCH("Uninvolved",'Model output'!V231)), ISNUMBER(SEARCH("Free",'Model output'!V231)), ISNUMBER(SEARCH("1 mm",'Model output'!V231)), ISNUMBER(SEARCH("1.0 mm",'Model output'!V231)), ISNUMBER(SEARCH("0.01 cm",'Model output'!V231)), ISNUMBER(SEARCH("0.1 CM",'Model output'!V231)), ISNUMBER(SEARCH("less than 0.2 mm",'Model output'!V231)), ISNUMBER(SEARCH("less than 0.5 mm",'Model output'!V231)), ISNUMBER(SEARCH("very close",'Model output'!V231)), ISNUMBER(SEARCH("not involved",'Model output'!V231)), ISNUMBER(SEARCH("no involvement",'Model output'!V231)), ISNUMBER(SEARCH("abut",'Model output'!V231)), AND(ISNUMBER(SEARCH("No",'Model output'!V231)),NOT(ISNUMBER(SEARCH("noted",'Model output'!V231))),NOT(ISNUMBER(SEARCH("carcinoma",'Model output'!V231))))), "negative", "positive")</f>
        <v>negative</v>
      </c>
      <c r="AE232" s="30" t="str" cm="1">
        <f t="array" aca="1" ref="AE232" ca="1">IF(OR(AC232="positive",Z232="positive",AND(OR(ISNUMBER(SEARCH("Follicular carcinoma",N232)),ISNUMBER(SEARCH("Follicular thyroid carcinoma",N232))),V232="extensive"),AND(AND(ISNUMBER(J232),J232&gt;0),AND(ISNUMBER(M232),M232&gt;3)),OR(H232="positive",AH232=1)),"high",IF(OR(ISNUMBER(SEARCH("lateral",G232,1)),ISNUMBER(SEARCH("positive",Y232,1)),ISNUMBER(SEARCH("tall",O232,1)),ISNUMBER(SEARCH("hobnail",O232,1)),ISNUMBER(SEARCH("cribriform",O232,1)),ISNUMBER(SEARCH("diffuse",O232,1)),ISNUMBER(SEARCH("columnar",O232,1)),ISNUMBER(SEARCH("solid",O232,1)),ISNUMBER(SEARCH("tall",N232,1)),ISNUMBER(SEARCH("hobnail",N232,1)),ISNUMBER(SEARCH("cribriform",N232,1)),ISNUMBER(SEARCH("diffuse",N232,1)),ISNUMBER(SEARCH("columnar",N232,1)),ISNUMBER(SEARCH("solid",N232,1)),AND(ISNUMBER(SEARCH("papillary",N232,1)),S232="positive"),AND(ISNUMBER(J232),J232&gt;=5,M232=""),AND(AND(ISNUMBER(J232),J232&gt;=5),AND(ISNUMBER(M232),M232&gt;=1)),AND(ISNUMBER(SERACH("papillary",N232)),OR(Y232="positive",Z232="positive"), ISNUMBER(SEARCH("BRAF",AB232)))),"intermediate","low"))</f>
        <v>intermediate</v>
      </c>
      <c r="AF232" s="31" t="str">
        <f t="shared" si="51"/>
        <v>3a</v>
      </c>
      <c r="AG232" s="31" t="str">
        <f t="shared" si="52"/>
        <v>1a</v>
      </c>
      <c r="AH232" s="31" t="str">
        <f t="shared" si="53"/>
        <v>0</v>
      </c>
      <c r="AI232" s="36" t="str">
        <f t="shared" si="54"/>
        <v>I</v>
      </c>
      <c r="AJ232" s="30" t="s">
        <v>816</v>
      </c>
      <c r="AK232" s="37" t="s">
        <v>932</v>
      </c>
      <c r="AL232" s="37" t="s">
        <v>931</v>
      </c>
      <c r="AM232" s="37" t="s">
        <v>930</v>
      </c>
      <c r="AN232" s="31" t="s">
        <v>79</v>
      </c>
      <c r="AO232" s="30">
        <f t="shared" ca="1" si="55"/>
        <v>1</v>
      </c>
      <c r="AP232" s="37">
        <f t="shared" si="56"/>
        <v>1</v>
      </c>
      <c r="AQ232" s="37">
        <f t="shared" si="57"/>
        <v>1</v>
      </c>
      <c r="AR232" s="37">
        <f t="shared" si="58"/>
        <v>1</v>
      </c>
      <c r="AS232" s="36">
        <f t="shared" si="59"/>
        <v>1</v>
      </c>
    </row>
    <row r="233" spans="1:45">
      <c r="A233" t="str">
        <f>'Model output'!A232</f>
        <v>TCGA-ET-A3BW</v>
      </c>
      <c r="B233" s="43">
        <v>30</v>
      </c>
      <c r="C233" s="1" t="str">
        <f>IF(OR(ISNUMBER(SEARCH("0",'Model output'!D232)), ISNUMBER(SEARCH("1",'Model output'!D232)), ISNUMBER(SEARCH("1a",'Model output'!D232)), ISNUMBER(SEARCH("1b",'Model output'!D232)), ISNUMBER(SEARCH("2",'Model output'!D232)), ISNUMBER(SEARCH("3",'Model output'!D232)), ISNUMBER(SEARCH("4a",'Model output'!D232)), ISNUMBER(SEARCH("4b",'Model output'!D232))), IF(ISNUMBER(SEARCH("pT",'Model output'!D232)),IF(OR(ISNUMBER(SEARCH("a",'Model output'!D232)),ISNUMBER(SEARCH("b",'Model output'!D232))),MID(SUBSTITUTE('Model output'!D232," ",""),SEARCH("pT",'Model output'!D232)+2,2),MID(SUBSTITUTE('Model output'!D232," ",""),SEARCH("pT",'Model output'!D232)+2,1)),IF(ISNUMBER(SEARCH("T",'Model output'!D232)),IF(OR(ISNUMBER(SEARCH("a",'Model output'!D232)),ISNUMBER(SEARCH("b",'Model output'!D232))),MID(SUBSTITUTE('Model output'!D232," ",""),SEARCH("T",'Model output'!D232)+1,2),MID(SUBSTITUTE('Model output'!D232," ",""),SEARCH("T",'Model output'!D232)+1,1)),SUBSTITUTE('Model output'!D232," ",""))),"")</f>
        <v>2</v>
      </c>
      <c r="D233" s="1" t="str">
        <f>IF(ISNUMBER(SEARCH("lymph node",'Model output'!E232)),"1", IF(AND('Model output'!E232&lt;&gt;"",ISNUMBER('Model output'!E232),'Model output'!E232&gt;0),"1",IF(OR(ISNUMBER(SEARCH("0",'Model output'!E232)), ISNUMBER(SEARCH("1",'Model output'!E232)), ISNUMBER(SEARCH("1a",'Model output'!E232)), ISNUMBER(SEARCH("1b",'Model output'!E232)), ISNUMBER(SEARCH("X",'Model output'!E232))), IF(ISNUMBER(SEARCH("pN",'Model output'!E232)),IF(OR(ISNUMBER(SEARCH("a",'Model output'!E232)),ISNUMBER(SEARCH("b",'Model output'!E232))),MID(SUBSTITUTE('Model output'!E232," ",""),SEARCH("pN",'Model output'!E232)+2,2),MID(SUBSTITUTE('Model output'!E232," ",""),SEARCH("pN",'Model output'!E232)+2,1)),IF(ISNUMBER(SEARCH("N",'Model output'!E232)),IF(OR(ISNUMBER(SEARCH("a",'Model output'!E232)),ISNUMBER(SEARCH("b",'Model output'!E232))),MID(SUBSTITUTE('Model output'!E232," ",""),SEARCH("N",'Model output'!E232)+1,2),MID(SUBSTITUTE('Model output'!E232," ",""),SEARCH("N",'Model output'!E232)+1,1)),SUBSTITUTE('Model output'!E232," ",""))),"")))</f>
        <v>X</v>
      </c>
      <c r="E233" s="1" t="str">
        <f>IF(OR(ISNUMBER(SEARCH("Not applicable",'Model output'!F232)), ISNUMBER(SEARCH("N/A",'Model output'!F232))),"0",IF(OR(ISNUMBER(SEARCH("0",'Model output'!F232)), ISNUMBER(SEARCH("1",'Model output'!F232)), ISNUMBER(SEARCH("X",'Model output'!F232))), IF(ISNUMBER(SEARCH("pM",'Model output'!F232)),MID(SUBSTITUTE('Model output'!F232," ",""),SEARCH("pM",'Model output'!F232)+2,1),IF(ISNUMBER(SEARCH("M",'Model output'!F232)),MID(SUBSTITUTE('Model output'!F232," ",""),SEARCH("M",'Model output'!F232)+1,1),SUBSTITUTE('Model output'!F232," ",""))),""))</f>
        <v>X</v>
      </c>
      <c r="F233" t="str">
        <f t="shared" si="62"/>
        <v>negative</v>
      </c>
      <c r="G233" t="str">
        <f>IF(OR('Model output'!G232="",AND(ISNUMBER('Model output'!J232),'Model output'!J232&lt;1)),"",IF(OR(ISNUMBER(SEARCH("lateral",'Model output'!G232)),ISNUMBER(SEARCH("cervical",'Model output'!G232)),ISNUMBER(SEARCH("jugular",'Model output'!G232)),ISNUMBER(SEARCH("left neck",'Model output'!G232)),ISNUMBER(SEARCH("left anterior neck",'Model output'!G232)),ISNUMBER(SEARCH("left posterior neck",'Model output'!G232)),ISNUMBER(SEARCH("right neck",'Model output'!G232)),ISNUMBER(SEARCH("right anterior neck",'Model output'!G232)),ISNUMBER(SEARCH("right posterior neck",'Model output'!G232)),AND(ISNUMBER(SEARCH("level",'Model output'!G232)),OR(,ISNUMBER(SEARCH("II",'Model output'!G232)),ISNUMBER(SEARCH("two",'Model output'!G232)),ISNUMBER(SEARCH("2",'Model output'!G232)),ISNUMBER(SEARCH("III",'Model output'!G232)),ISNUMBER(SEARCH("three",'Model output'!G232)),ISNUMBER(SEARCH("3",'Model output'!G232)),ISNUMBER(SEARCH("IV",'Model output'!G232)),ISNUMBER(SEARCH("four",'Model output'!G232)),ISNUMBER(SEARCH("4",'Model output'!G232)),AND(ISNUMBER(SEARCH("V ",'Model output'!G232)),NOT(ISNUMBER(SEARCH("VI",'Model output'!G232)))),ISNUMBER(SEARCH("five",'Model output'!G232)),ISNUMBER(SEARCH("5",'Model output'!G232))))), "lateral", "central"))</f>
        <v/>
      </c>
      <c r="H233" t="str">
        <f>IF('Model output'!H232="","negative", IF('Model output'!H232=" ", "negative", IF(ISNUMBER(SEARCH("lymph node",'Model output'!H232)),"negative","positive")))</f>
        <v>negative</v>
      </c>
      <c r="I233">
        <f>IF('Model output'!I232="","",IF(ISNUMBER('Model output'!I232),'Model output'!I232,1))</f>
        <v>0</v>
      </c>
      <c r="J233">
        <f>IF('Model output'!J232="","",IF(AND(ISNUMBER('Model output'!J232),'Model output'!J232&lt;=I233),'Model output'!J232,IF(ISNUMBER(SEARCH("0/",'Model output'!J232)),0,1)))</f>
        <v>0</v>
      </c>
      <c r="K233" t="str" cm="1">
        <f t="array" ref="K233">IF(COUNT(FIND({0,1,2,3,4,5,6,7,8,9},'Model output'!K232))&gt;0,'Model output'!K232,"")</f>
        <v/>
      </c>
      <c r="L233" s="8" t="str">
        <f t="shared" si="50"/>
        <v/>
      </c>
      <c r="M233" t="str" cm="1">
        <f t="array" ref="M233">IF(L233="","",IF(ISNUMBER(SEARCH("cm",L233)),MAX(VALUE(SUBSTITUTE(_xlfn.FILTERXML("&lt;t&gt;&lt;s&gt;"&amp;SUBSTITUTE(L233,",","&lt;/s&gt;&lt;s&gt;")&amp;"&lt;/s&gt;&lt;/t&gt;","//s"),"cm",""))),MAX(VALUE(SUBSTITUTE(_xlfn.FILTERXML("&lt;t&gt;&lt;s&gt;"&amp;SUBSTITUTE(L233,",","&lt;/s&gt;&lt;s&gt;")&amp;"&lt;/s&gt;&lt;/t&gt;","//s"),"mm","")))/10))</f>
        <v/>
      </c>
      <c r="N233" t="str">
        <f>IF('Model output'!L232="","",'Model output'!L232)</f>
        <v>Papillary carcinoma</v>
      </c>
      <c r="O233" t="str">
        <f>IF('Model output'!M232="","",'Model output'!M232)</f>
        <v>conventional type</v>
      </c>
      <c r="P233" t="str">
        <f>IF('Model output'!N232="","",'Model output'!N232)</f>
        <v>3.2 cm</v>
      </c>
      <c r="Q233" t="str">
        <f t="shared" si="63"/>
        <v>3.2cm</v>
      </c>
      <c r="R233" cm="1">
        <f t="array" ref="R233">IF(Q233="","",IF(ISNUMBER(SEARCH("cm",Q233)),MAX(VALUE(SUBSTITUTE(_xlfn.FILTERXML("&lt;t&gt;&lt;s&gt;"&amp;SUBSTITUTE(Q233,",","&lt;/s&gt;&lt;s&gt;")&amp;"&lt;/s&gt;&lt;/t&gt;","//s"),"cm",""))),IF(ISNUMBER(SEARCH("mm",Q233)), MAX(VALUE(SUBSTITUTE(_xlfn.FILTERXML("&lt;t&gt;&lt;s&gt;"&amp;SUBSTITUTE(Q233,",","&lt;/s&gt;&lt;s&gt;")&amp;"&lt;/s&gt;&lt;/t&gt;","//s"),"mm","")))/10, MAX(VALUE(_xlfn.FILTERXML("&lt;t&gt;&lt;s&gt;"&amp;SUBSTITUTE(Q233,",","&lt;/s&gt;&lt;s&gt;")&amp;"&lt;/s&gt;&lt;/t&gt;","//s"))))))</f>
        <v>3.2</v>
      </c>
      <c r="S233" t="str">
        <f>IF(OR('Model output'!P232="",ISNUMBER(SEARCH("Not identified", 'Model output'!P232)),ISNUMBER(SEARCH("Absent",'Model output'!P232)),AND(ISNUMBER(SEARCH("No",'Model output'!P232)),NOT(ISNUMBER(SEARCH("diagnostic",'Model output'!P232)))),ISNUMBER(SEARCH("Negative",'Model output'!P232))),"negative","positive")</f>
        <v>negative</v>
      </c>
      <c r="T233">
        <f>IF('Model output'!O232="","",'Model output'!O232)</f>
        <v>2</v>
      </c>
      <c r="U233" t="str">
        <f>IF('Model output'!Q232&lt;&gt;"",'Model output'!Q232,IF('Classification result'!S233="positive",IF(ISNUMBER(SEARCH("single",'Model output'!P232)),1,IF(OR(ISNUMBER(SEARCH("&lt;4",'Model output'!P232)),ISNUMBER(SEARCH("&lt; 4",'Model output'!P232)),ISNUMBER(SEARCH("less than 4",'Model output'!P232))),"&lt;4",IF(OR(ISNUMBER(SEARCH("&gt;4",'Model output'!P232)),ISNUMBER(SEARCH("&gt; 4",'Model output'!P232)),ISNUMBER(SEARCH("4 or more",'Model output'!P232))),"&gt;4",""))),""))</f>
        <v/>
      </c>
      <c r="V233" t="str">
        <f>IF(S233="negative","",IF(OR(ISNUMBER(SEARCH("Focal",'Model output'!P232)),'Classification result'!U233&lt;4,ISNUMBER(SEARCH("Focal",'Classification result'!U233)),ISNUMBER(SEARCH("&lt;4",'Classification result'!U233)),ISNUMBER(SEARCH("&lt; 4",'Classification result'!U233))),"minimal", IF(OR(ISNUMBER(SEARCH("Extensive",'Model output'!P232)),ISNUMBER(SEARCH("Extensive",'Classification result'!U233)),ISNUMBER(SEARCH("&gt;4",'Classification result'!U233)),ISNUMBER(SEARCH("&gt; 4",'Classification result'!U233)),ISNUMBER(SEARCH("4 or more",'Classification result'!U233))),"extensive","")))</f>
        <v/>
      </c>
      <c r="W233" t="str">
        <f>IF(OR('Model output'!R232="",ISNUMBER(SEARCH("Not identified", 'Model output'!R232)),ISNUMBER(SEARCH("Absent",'Model output'!R232)),ISNUMBER(SEARCH("No",'Model output'!R232)),ISNUMBER(SEARCH("Negative",'Model output'!R232)),ISNUMBER(SEARCH("None seen",'Model output'!R232)),ISNUMBER(SEARCH("Free",'Model output'!R232)),ISNUMBER(SEARCH("Cannot be assessed",'Model output'!R232))),"negative","positive")</f>
        <v>negative</v>
      </c>
      <c r="X233" s="15" t="str">
        <f>IF('Model output'!S232="","",'Model output'!S232)</f>
        <v/>
      </c>
      <c r="Y233" t="str">
        <f>IF(OR('Model output'!S232="",ISNUMBER(SEARCH("Absent",'Model output'!S232)),ISNUMBER(SEARCH("Not identified",'Model output'!S232)),AND(ISNUMBER(SEARCH("No",'Model output'!S232)),NOT(ISNUMBER(SEARCH("carcinoma",'Model output'!S232)))),ISNUMBER(SEARCH("no extension",'Model output'!S232)),ISNUMBER(SEARCH("negative",'Model output'!S232))),"negative",IF(Z233="positive","gETE", "positive"))</f>
        <v>negative</v>
      </c>
      <c r="Z233" t="str">
        <f>IF(OR('Model output'!S232="",ISNUMBER(SEARCH("Absent",'Model output'!S232)),ISNUMBER(SEARCH("Not identified",'Model output'!S232)),ISNUMBER(SEARCH("No",'Model output'!S232)),ISNUMBER(SEARCH("Minimal",'Model output'!S232)),ISNUMBER(SEARCH("negative",'Model output'!S232))),"negative",IF(OR(ISNUMBER(SEARCH("extensive",X233)),ISNUMBER(SEARCH("skeletal muscle",X233)),ISNUMBER(SEARCH("larynx",X233)),ISNUMBER(SEARCH("trachea",X233)),ISNUMBER(SEARCH("esophagus",X233)),ISNUMBER(SEARCH("recurrent laryngeal nerve",X233))),"positive","negative"))</f>
        <v>negative</v>
      </c>
      <c r="AA233" t="str">
        <f>IF('Model output'!T232="","",IF('Model output'!T232="Not mentioned", "No", "Yes"))</f>
        <v/>
      </c>
      <c r="AB233" t="str">
        <f>IF(AA233&lt;&gt;"Yes","",IF(OR('Model output'!U232="",ISNUMBER(SEARCH("Not identified",'Model output'!U232))),"",'Model output'!U232))</f>
        <v/>
      </c>
      <c r="AC233" s="9" t="str">
        <f>IF(OR('Model output'!V232="", AND(ISERROR(SEARCH("Positive",'Model output'!V232)), ISNUMBER(SEARCH("Negative",'Model output'!V232))), ISNUMBER(SEARCH("Uninvolved",'Model output'!V232)), ISNUMBER(SEARCH("Free",'Model output'!V232)), ISNUMBER(SEARCH("1 mm",'Model output'!V232)), ISNUMBER(SEARCH("1.0 mm",'Model output'!V232)), ISNUMBER(SEARCH("0.01 cm",'Model output'!V232)), ISNUMBER(SEARCH("0.1 CM",'Model output'!V232)), ISNUMBER(SEARCH("less than 0.2 mm",'Model output'!V232)), ISNUMBER(SEARCH("less than 0.5 mm",'Model output'!V232)), ISNUMBER(SEARCH("very close",'Model output'!V232)), ISNUMBER(SEARCH("not involved",'Model output'!V232)), ISNUMBER(SEARCH("no involvement",'Model output'!V232)), ISNUMBER(SEARCH("abut",'Model output'!V232)), AND(ISNUMBER(SEARCH("No",'Model output'!V232)),NOT(ISNUMBER(SEARCH("noted",'Model output'!V232))),NOT(ISNUMBER(SEARCH("carcinoma",'Model output'!V232))))), "negative", "positive")</f>
        <v>negative</v>
      </c>
      <c r="AE233" s="30" t="str" cm="1">
        <f t="array" aca="1" ref="AE233" ca="1">IF(OR(AC233="positive",Z233="positive",AND(OR(ISNUMBER(SEARCH("Follicular carcinoma",N233)),ISNUMBER(SEARCH("Follicular thyroid carcinoma",N233))),V233="extensive"),AND(AND(ISNUMBER(J233),J233&gt;0),AND(ISNUMBER(M233),M233&gt;3)),OR(H233="positive",AH233=1)),"high",IF(OR(ISNUMBER(SEARCH("lateral",G233,1)),ISNUMBER(SEARCH("positive",Y233,1)),ISNUMBER(SEARCH("tall",O233,1)),ISNUMBER(SEARCH("hobnail",O233,1)),ISNUMBER(SEARCH("cribriform",O233,1)),ISNUMBER(SEARCH("diffuse",O233,1)),ISNUMBER(SEARCH("columnar",O233,1)),ISNUMBER(SEARCH("solid",O233,1)),ISNUMBER(SEARCH("tall",N233,1)),ISNUMBER(SEARCH("hobnail",N233,1)),ISNUMBER(SEARCH("cribriform",N233,1)),ISNUMBER(SEARCH("diffuse",N233,1)),ISNUMBER(SEARCH("columnar",N233,1)),ISNUMBER(SEARCH("solid",N233,1)),AND(ISNUMBER(SEARCH("papillary",N233,1)),S233="positive"),AND(ISNUMBER(J233),J233&gt;=5,M233=""),AND(AND(ISNUMBER(J233),J233&gt;=5),AND(ISNUMBER(M233),M233&gt;=1)),AND(ISNUMBER(SERACH("papillary",N233)),OR(Y233="positive",Z233="positive"), ISNUMBER(SEARCH("BRAF",AB233)))),"intermediate","low"))</f>
        <v>low</v>
      </c>
      <c r="AF233" s="31" t="str">
        <f t="shared" si="51"/>
        <v>2</v>
      </c>
      <c r="AG233" s="31" t="str">
        <f t="shared" si="52"/>
        <v>0</v>
      </c>
      <c r="AH233" s="31" t="str">
        <f t="shared" si="53"/>
        <v>0</v>
      </c>
      <c r="AI233" s="36" t="str">
        <f t="shared" si="54"/>
        <v>I</v>
      </c>
      <c r="AJ233" s="30" t="s">
        <v>815</v>
      </c>
      <c r="AK233" s="37" t="s">
        <v>929</v>
      </c>
      <c r="AL233" s="37" t="s">
        <v>930</v>
      </c>
      <c r="AM233" s="37" t="s">
        <v>930</v>
      </c>
      <c r="AN233" s="31" t="s">
        <v>79</v>
      </c>
      <c r="AO233" s="30">
        <f t="shared" ca="1" si="55"/>
        <v>1</v>
      </c>
      <c r="AP233" s="37">
        <f t="shared" si="56"/>
        <v>1</v>
      </c>
      <c r="AQ233" s="37">
        <f t="shared" si="57"/>
        <v>1</v>
      </c>
      <c r="AR233" s="37">
        <f t="shared" si="58"/>
        <v>1</v>
      </c>
      <c r="AS233" s="36">
        <f t="shared" si="59"/>
        <v>1</v>
      </c>
    </row>
    <row r="234" spans="1:45">
      <c r="A234" t="str">
        <f>'Model output'!A233</f>
        <v>TCGA-ET-A3BX</v>
      </c>
      <c r="B234" s="43">
        <v>24</v>
      </c>
      <c r="C234" s="1" t="str">
        <f>IF(OR(ISNUMBER(SEARCH("0",'Model output'!D233)), ISNUMBER(SEARCH("1",'Model output'!D233)), ISNUMBER(SEARCH("1a",'Model output'!D233)), ISNUMBER(SEARCH("1b",'Model output'!D233)), ISNUMBER(SEARCH("2",'Model output'!D233)), ISNUMBER(SEARCH("3",'Model output'!D233)), ISNUMBER(SEARCH("4a",'Model output'!D233)), ISNUMBER(SEARCH("4b",'Model output'!D233))), IF(ISNUMBER(SEARCH("pT",'Model output'!D233)),IF(OR(ISNUMBER(SEARCH("a",'Model output'!D233)),ISNUMBER(SEARCH("b",'Model output'!D233))),MID(SUBSTITUTE('Model output'!D233," ",""),SEARCH("pT",'Model output'!D233)+2,2),MID(SUBSTITUTE('Model output'!D233," ",""),SEARCH("pT",'Model output'!D233)+2,1)),IF(ISNUMBER(SEARCH("T",'Model output'!D233)),IF(OR(ISNUMBER(SEARCH("a",'Model output'!D233)),ISNUMBER(SEARCH("b",'Model output'!D233))),MID(SUBSTITUTE('Model output'!D233," ",""),SEARCH("T",'Model output'!D233)+1,2),MID(SUBSTITUTE('Model output'!D233," ",""),SEARCH("T",'Model output'!D233)+1,1)),SUBSTITUTE('Model output'!D233," ",""))),"")</f>
        <v>3</v>
      </c>
      <c r="D234" s="1" t="str">
        <f>IF(ISNUMBER(SEARCH("lymph node",'Model output'!E233)),"1", IF(AND('Model output'!E233&lt;&gt;"",ISNUMBER('Model output'!E233),'Model output'!E233&gt;0),"1",IF(OR(ISNUMBER(SEARCH("0",'Model output'!E233)), ISNUMBER(SEARCH("1",'Model output'!E233)), ISNUMBER(SEARCH("1a",'Model output'!E233)), ISNUMBER(SEARCH("1b",'Model output'!E233)), ISNUMBER(SEARCH("X",'Model output'!E233))), IF(ISNUMBER(SEARCH("pN",'Model output'!E233)),IF(OR(ISNUMBER(SEARCH("a",'Model output'!E233)),ISNUMBER(SEARCH("b",'Model output'!E233))),MID(SUBSTITUTE('Model output'!E233," ",""),SEARCH("pN",'Model output'!E233)+2,2),MID(SUBSTITUTE('Model output'!E233," ",""),SEARCH("pN",'Model output'!E233)+2,1)),IF(ISNUMBER(SEARCH("N",'Model output'!E233)),IF(OR(ISNUMBER(SEARCH("a",'Model output'!E233)),ISNUMBER(SEARCH("b",'Model output'!E233))),MID(SUBSTITUTE('Model output'!E233," ",""),SEARCH("N",'Model output'!E233)+1,2),MID(SUBSTITUTE('Model output'!E233," ",""),SEARCH("N",'Model output'!E233)+1,1)),SUBSTITUTE('Model output'!E233," ",""))),"")))</f>
        <v>1a</v>
      </c>
      <c r="E234" s="1" t="str">
        <f>IF(OR(ISNUMBER(SEARCH("Not applicable",'Model output'!F233)), ISNUMBER(SEARCH("N/A",'Model output'!F233))),"0",IF(OR(ISNUMBER(SEARCH("0",'Model output'!F233)), ISNUMBER(SEARCH("1",'Model output'!F233)), ISNUMBER(SEARCH("X",'Model output'!F233))), IF(ISNUMBER(SEARCH("pM",'Model output'!F233)),MID(SUBSTITUTE('Model output'!F233," ",""),SEARCH("pM",'Model output'!F233)+2,1),IF(ISNUMBER(SEARCH("M",'Model output'!F233)),MID(SUBSTITUTE('Model output'!F233," ",""),SEARCH("M",'Model output'!F233)+1,1),SUBSTITUTE('Model output'!F233," ",""))),""))</f>
        <v/>
      </c>
      <c r="F234" t="str">
        <f t="shared" si="62"/>
        <v>positive</v>
      </c>
      <c r="G234" t="str">
        <f>IF(OR('Model output'!G233="",AND(ISNUMBER('Model output'!J233),'Model output'!J233&lt;1)),"",IF(OR(ISNUMBER(SEARCH("lateral",'Model output'!G233)),ISNUMBER(SEARCH("cervical",'Model output'!G233)),ISNUMBER(SEARCH("jugular",'Model output'!G233)),ISNUMBER(SEARCH("left neck",'Model output'!G233)),ISNUMBER(SEARCH("left anterior neck",'Model output'!G233)),ISNUMBER(SEARCH("left posterior neck",'Model output'!G233)),ISNUMBER(SEARCH("right neck",'Model output'!G233)),ISNUMBER(SEARCH("right anterior neck",'Model output'!G233)),ISNUMBER(SEARCH("right posterior neck",'Model output'!G233)),AND(ISNUMBER(SEARCH("level",'Model output'!G233)),OR(,ISNUMBER(SEARCH("II",'Model output'!G233)),ISNUMBER(SEARCH("two",'Model output'!G233)),ISNUMBER(SEARCH("2",'Model output'!G233)),ISNUMBER(SEARCH("III",'Model output'!G233)),ISNUMBER(SEARCH("three",'Model output'!G233)),ISNUMBER(SEARCH("3",'Model output'!G233)),ISNUMBER(SEARCH("IV",'Model output'!G233)),ISNUMBER(SEARCH("four",'Model output'!G233)),ISNUMBER(SEARCH("4",'Model output'!G233)),AND(ISNUMBER(SEARCH("V ",'Model output'!G233)),NOT(ISNUMBER(SEARCH("VI",'Model output'!G233)))),ISNUMBER(SEARCH("five",'Model output'!G233)),ISNUMBER(SEARCH("5",'Model output'!G233))))), "lateral", "central"))</f>
        <v>central</v>
      </c>
      <c r="H234" t="str">
        <f>IF('Model output'!H233="","negative", IF('Model output'!H233=" ", "negative", IF(ISNUMBER(SEARCH("lymph node",'Model output'!H233)),"negative","positive")))</f>
        <v>negative</v>
      </c>
      <c r="I234">
        <f>IF('Model output'!I233="","",IF(ISNUMBER('Model output'!I233),'Model output'!I233,1))</f>
        <v>4</v>
      </c>
      <c r="J234">
        <f>IF('Model output'!J233="","",IF(AND(ISNUMBER('Model output'!J233),'Model output'!J233&lt;=I234),'Model output'!J233,IF(ISNUMBER(SEARCH("0/",'Model output'!J233)),0,1)))</f>
        <v>1</v>
      </c>
      <c r="K234" t="str" cm="1">
        <f t="array" ref="K234">IF(COUNT(FIND({0,1,2,3,4,5,6,7,8,9},'Model output'!K233))&gt;0,'Model output'!K233,"")</f>
        <v/>
      </c>
      <c r="L234" s="8" t="str">
        <f t="shared" si="50"/>
        <v/>
      </c>
      <c r="M234" t="str" cm="1">
        <f t="array" ref="M234">IF(L234="","",IF(ISNUMBER(SEARCH("cm",L234)),MAX(VALUE(SUBSTITUTE(_xlfn.FILTERXML("&lt;t&gt;&lt;s&gt;"&amp;SUBSTITUTE(L234,",","&lt;/s&gt;&lt;s&gt;")&amp;"&lt;/s&gt;&lt;/t&gt;","//s"),"cm",""))),MAX(VALUE(SUBSTITUTE(_xlfn.FILTERXML("&lt;t&gt;&lt;s&gt;"&amp;SUBSTITUTE(L234,",","&lt;/s&gt;&lt;s&gt;")&amp;"&lt;/s&gt;&lt;/t&gt;","//s"),"mm","")))/10))</f>
        <v/>
      </c>
      <c r="N234" t="str">
        <f>IF('Model output'!L233="","",'Model output'!L233)</f>
        <v>Papillary carcinoma</v>
      </c>
      <c r="O234" t="str">
        <f>IF('Model output'!M233="","",'Model output'!M233)</f>
        <v/>
      </c>
      <c r="P234" t="str">
        <f>IF('Model output'!N233="","",'Model output'!N233)</f>
        <v>5.0 cm</v>
      </c>
      <c r="Q234" t="str">
        <f t="shared" si="63"/>
        <v>5.0cm</v>
      </c>
      <c r="R234" cm="1">
        <f t="array" ref="R234">IF(Q234="","",IF(ISNUMBER(SEARCH("cm",Q234)),MAX(VALUE(SUBSTITUTE(_xlfn.FILTERXML("&lt;t&gt;&lt;s&gt;"&amp;SUBSTITUTE(Q234,",","&lt;/s&gt;&lt;s&gt;")&amp;"&lt;/s&gt;&lt;/t&gt;","//s"),"cm",""))),IF(ISNUMBER(SEARCH("mm",Q234)), MAX(VALUE(SUBSTITUTE(_xlfn.FILTERXML("&lt;t&gt;&lt;s&gt;"&amp;SUBSTITUTE(Q234,",","&lt;/s&gt;&lt;s&gt;")&amp;"&lt;/s&gt;&lt;/t&gt;","//s"),"mm","")))/10, MAX(VALUE(_xlfn.FILTERXML("&lt;t&gt;&lt;s&gt;"&amp;SUBSTITUTE(Q234,",","&lt;/s&gt;&lt;s&gt;")&amp;"&lt;/s&gt;&lt;/t&gt;","//s"))))))</f>
        <v>5</v>
      </c>
      <c r="S234" t="str">
        <f>IF(OR('Model output'!P233="",ISNUMBER(SEARCH("Not identified", 'Model output'!P233)),ISNUMBER(SEARCH("Absent",'Model output'!P233)),AND(ISNUMBER(SEARCH("No",'Model output'!P233)),NOT(ISNUMBER(SEARCH("diagnostic",'Model output'!P233)))),ISNUMBER(SEARCH("Negative",'Model output'!P233))),"negative","positive")</f>
        <v>positive</v>
      </c>
      <c r="T234" t="str">
        <f>IF('Model output'!O233="","",'Model output'!O233)</f>
        <v>Unifocal</v>
      </c>
      <c r="U234" t="str">
        <f>IF('Model output'!Q233&lt;&gt;"",'Model output'!Q233,IF('Classification result'!S234="positive",IF(ISNUMBER(SEARCH("single",'Model output'!P233)),1,IF(OR(ISNUMBER(SEARCH("&lt;4",'Model output'!P233)),ISNUMBER(SEARCH("&lt; 4",'Model output'!P233)),ISNUMBER(SEARCH("less than 4",'Model output'!P233))),"&lt;4",IF(OR(ISNUMBER(SEARCH("&gt;4",'Model output'!P233)),ISNUMBER(SEARCH("&gt; 4",'Model output'!P233)),ISNUMBER(SEARCH("4 or more",'Model output'!P233))),"&gt;4",""))),""))</f>
        <v/>
      </c>
      <c r="V234" t="str">
        <f>IF(S234="negative","",IF(OR(ISNUMBER(SEARCH("Focal",'Model output'!P233)),'Classification result'!U234&lt;4,ISNUMBER(SEARCH("Focal",'Classification result'!U234)),ISNUMBER(SEARCH("&lt;4",'Classification result'!U234)),ISNUMBER(SEARCH("&lt; 4",'Classification result'!U234))),"minimal", IF(OR(ISNUMBER(SEARCH("Extensive",'Model output'!P233)),ISNUMBER(SEARCH("Extensive",'Classification result'!U234)),ISNUMBER(SEARCH("&gt;4",'Classification result'!U234)),ISNUMBER(SEARCH("&gt; 4",'Classification result'!U234)),ISNUMBER(SEARCH("4 or more",'Classification result'!U234))),"extensive","")))</f>
        <v>minimal</v>
      </c>
      <c r="W234" t="str">
        <f>IF(OR('Model output'!R233="",ISNUMBER(SEARCH("Not identified", 'Model output'!R233)),ISNUMBER(SEARCH("Absent",'Model output'!R233)),ISNUMBER(SEARCH("No",'Model output'!R233)),ISNUMBER(SEARCH("Negative",'Model output'!R233)),ISNUMBER(SEARCH("None seen",'Model output'!R233)),ISNUMBER(SEARCH("Free",'Model output'!R233)),ISNUMBER(SEARCH("Cannot be assessed",'Model output'!R233))),"negative","positive")</f>
        <v>negative</v>
      </c>
      <c r="X234" s="15" t="b">
        <f>IF('Model output'!S233="","",'Model output'!S233)</f>
        <v>1</v>
      </c>
      <c r="Y234" t="str">
        <f>IF(OR('Model output'!S233="",ISNUMBER(SEARCH("Absent",'Model output'!S233)),ISNUMBER(SEARCH("Not identified",'Model output'!S233)),AND(ISNUMBER(SEARCH("No",'Model output'!S233)),NOT(ISNUMBER(SEARCH("carcinoma",'Model output'!S233)))),ISNUMBER(SEARCH("no extension",'Model output'!S233)),ISNUMBER(SEARCH("negative",'Model output'!S233))),"negative",IF(Z234="positive","gETE", "positive"))</f>
        <v>positive</v>
      </c>
      <c r="Z234" t="str">
        <f>IF(OR('Model output'!S233="",ISNUMBER(SEARCH("Absent",'Model output'!S233)),ISNUMBER(SEARCH("Not identified",'Model output'!S233)),ISNUMBER(SEARCH("No",'Model output'!S233)),ISNUMBER(SEARCH("Minimal",'Model output'!S233)),ISNUMBER(SEARCH("negative",'Model output'!S233))),"negative",IF(OR(ISNUMBER(SEARCH("extensive",X234)),ISNUMBER(SEARCH("skeletal muscle",X234)),ISNUMBER(SEARCH("larynx",X234)),ISNUMBER(SEARCH("trachea",X234)),ISNUMBER(SEARCH("esophagus",X234)),ISNUMBER(SEARCH("recurrent laryngeal nerve",X234))),"positive","negative"))</f>
        <v>negative</v>
      </c>
      <c r="AA234" t="str">
        <f>IF('Model output'!T233="","",IF('Model output'!T233="Not mentioned", "No", "Yes"))</f>
        <v/>
      </c>
      <c r="AB234" t="str">
        <f>IF(AA234&lt;&gt;"Yes","",IF(OR('Model output'!U233="",ISNUMBER(SEARCH("Not identified",'Model output'!U233))),"",'Model output'!U233))</f>
        <v/>
      </c>
      <c r="AC234" s="9" t="str">
        <f>IF(OR('Model output'!V233="", AND(ISERROR(SEARCH("Positive",'Model output'!V233)), ISNUMBER(SEARCH("Negative",'Model output'!V233))), ISNUMBER(SEARCH("Uninvolved",'Model output'!V233)), ISNUMBER(SEARCH("Free",'Model output'!V233)), ISNUMBER(SEARCH("1 mm",'Model output'!V233)), ISNUMBER(SEARCH("1.0 mm",'Model output'!V233)), ISNUMBER(SEARCH("0.01 cm",'Model output'!V233)), ISNUMBER(SEARCH("0.1 CM",'Model output'!V233)), ISNUMBER(SEARCH("less than 0.2 mm",'Model output'!V233)), ISNUMBER(SEARCH("less than 0.5 mm",'Model output'!V233)), ISNUMBER(SEARCH("very close",'Model output'!V233)), ISNUMBER(SEARCH("not involved",'Model output'!V233)), ISNUMBER(SEARCH("no involvement",'Model output'!V233)), ISNUMBER(SEARCH("abut",'Model output'!V233)), AND(ISNUMBER(SEARCH("No",'Model output'!V233)),NOT(ISNUMBER(SEARCH("noted",'Model output'!V233))),NOT(ISNUMBER(SEARCH("carcinoma",'Model output'!V233))))), "negative", "positive")</f>
        <v>negative</v>
      </c>
      <c r="AE234" s="30" t="str" cm="1">
        <f t="array" aca="1" ref="AE234" ca="1">IF(OR(AC234="positive",Z234="positive",AND(OR(ISNUMBER(SEARCH("Follicular carcinoma",N234)),ISNUMBER(SEARCH("Follicular thyroid carcinoma",N234))),V234="extensive"),AND(AND(ISNUMBER(J234),J234&gt;0),AND(ISNUMBER(M234),M234&gt;3)),OR(H234="positive",AH234=1)),"high",IF(OR(ISNUMBER(SEARCH("lateral",G234,1)),ISNUMBER(SEARCH("positive",Y234,1)),ISNUMBER(SEARCH("tall",O234,1)),ISNUMBER(SEARCH("hobnail",O234,1)),ISNUMBER(SEARCH("cribriform",O234,1)),ISNUMBER(SEARCH("diffuse",O234,1)),ISNUMBER(SEARCH("columnar",O234,1)),ISNUMBER(SEARCH("solid",O234,1)),ISNUMBER(SEARCH("tall",N234,1)),ISNUMBER(SEARCH("hobnail",N234,1)),ISNUMBER(SEARCH("cribriform",N234,1)),ISNUMBER(SEARCH("diffuse",N234,1)),ISNUMBER(SEARCH("columnar",N234,1)),ISNUMBER(SEARCH("solid",N234,1)),AND(ISNUMBER(SEARCH("papillary",N234,1)),S234="positive"),AND(ISNUMBER(J234),J234&gt;=5,M234=""),AND(AND(ISNUMBER(J234),J234&gt;=5),AND(ISNUMBER(M234),M234&gt;=1)),AND(ISNUMBER(SERACH("papillary",N234)),OR(Y234="positive",Z234="positive"), ISNUMBER(SEARCH("BRAF",AB234)))),"intermediate","low"))</f>
        <v>intermediate</v>
      </c>
      <c r="AF234" s="31" t="str">
        <f t="shared" si="51"/>
        <v>3a</v>
      </c>
      <c r="AG234" s="31" t="str">
        <f t="shared" si="52"/>
        <v>1a</v>
      </c>
      <c r="AH234" s="31" t="str">
        <f t="shared" si="53"/>
        <v>0</v>
      </c>
      <c r="AI234" s="36" t="str">
        <f t="shared" si="54"/>
        <v>I</v>
      </c>
      <c r="AJ234" s="30" t="s">
        <v>816</v>
      </c>
      <c r="AK234" s="37" t="s">
        <v>932</v>
      </c>
      <c r="AL234" s="37" t="s">
        <v>931</v>
      </c>
      <c r="AM234" s="37" t="s">
        <v>930</v>
      </c>
      <c r="AN234" s="31" t="s">
        <v>79</v>
      </c>
      <c r="AO234" s="30">
        <f t="shared" ca="1" si="55"/>
        <v>1</v>
      </c>
      <c r="AP234" s="37">
        <f t="shared" si="56"/>
        <v>1</v>
      </c>
      <c r="AQ234" s="37">
        <f t="shared" si="57"/>
        <v>1</v>
      </c>
      <c r="AR234" s="37">
        <f t="shared" si="58"/>
        <v>1</v>
      </c>
      <c r="AS234" s="36">
        <f t="shared" si="59"/>
        <v>1</v>
      </c>
    </row>
    <row r="235" spans="1:45">
      <c r="A235" t="str">
        <f>'Model output'!A234</f>
        <v>TCGA-ET-A3DT</v>
      </c>
      <c r="B235" s="43">
        <v>23</v>
      </c>
      <c r="C235" s="1" t="str">
        <f>IF(OR(ISNUMBER(SEARCH("0",'Model output'!D234)), ISNUMBER(SEARCH("1",'Model output'!D234)), ISNUMBER(SEARCH("1a",'Model output'!D234)), ISNUMBER(SEARCH("1b",'Model output'!D234)), ISNUMBER(SEARCH("2",'Model output'!D234)), ISNUMBER(SEARCH("3",'Model output'!D234)), ISNUMBER(SEARCH("4a",'Model output'!D234)), ISNUMBER(SEARCH("4b",'Model output'!D234))), IF(ISNUMBER(SEARCH("pT",'Model output'!D234)),IF(OR(ISNUMBER(SEARCH("a",'Model output'!D234)),ISNUMBER(SEARCH("b",'Model output'!D234))),MID(SUBSTITUTE('Model output'!D234," ",""),SEARCH("pT",'Model output'!D234)+2,2),MID(SUBSTITUTE('Model output'!D234," ",""),SEARCH("pT",'Model output'!D234)+2,1)),IF(ISNUMBER(SEARCH("T",'Model output'!D234)),IF(OR(ISNUMBER(SEARCH("a",'Model output'!D234)),ISNUMBER(SEARCH("b",'Model output'!D234))),MID(SUBSTITUTE('Model output'!D234," ",""),SEARCH("T",'Model output'!D234)+1,2),MID(SUBSTITUTE('Model output'!D234," ",""),SEARCH("T",'Model output'!D234)+1,1)),SUBSTITUTE('Model output'!D234," ",""))),"")</f>
        <v>2</v>
      </c>
      <c r="D235" s="1" t="str">
        <f>IF(ISNUMBER(SEARCH("lymph node",'Model output'!E234)),"1", IF(AND('Model output'!E234&lt;&gt;"",ISNUMBER('Model output'!E234),'Model output'!E234&gt;0),"1",IF(OR(ISNUMBER(SEARCH("0",'Model output'!E234)), ISNUMBER(SEARCH("1",'Model output'!E234)), ISNUMBER(SEARCH("1a",'Model output'!E234)), ISNUMBER(SEARCH("1b",'Model output'!E234)), ISNUMBER(SEARCH("X",'Model output'!E234))), IF(ISNUMBER(SEARCH("pN",'Model output'!E234)),IF(OR(ISNUMBER(SEARCH("a",'Model output'!E234)),ISNUMBER(SEARCH("b",'Model output'!E234))),MID(SUBSTITUTE('Model output'!E234," ",""),SEARCH("pN",'Model output'!E234)+2,2),MID(SUBSTITUTE('Model output'!E234," ",""),SEARCH("pN",'Model output'!E234)+2,1)),IF(ISNUMBER(SEARCH("N",'Model output'!E234)),IF(OR(ISNUMBER(SEARCH("a",'Model output'!E234)),ISNUMBER(SEARCH("b",'Model output'!E234))),MID(SUBSTITUTE('Model output'!E234," ",""),SEARCH("N",'Model output'!E234)+1,2),MID(SUBSTITUTE('Model output'!E234," ",""),SEARCH("N",'Model output'!E234)+1,1)),SUBSTITUTE('Model output'!E234," ",""))),"")))</f>
        <v>1a</v>
      </c>
      <c r="E235" s="1" t="str">
        <f>IF(OR(ISNUMBER(SEARCH("Not applicable",'Model output'!F234)), ISNUMBER(SEARCH("N/A",'Model output'!F234))),"0",IF(OR(ISNUMBER(SEARCH("0",'Model output'!F234)), ISNUMBER(SEARCH("1",'Model output'!F234)), ISNUMBER(SEARCH("X",'Model output'!F234))), IF(ISNUMBER(SEARCH("pM",'Model output'!F234)),MID(SUBSTITUTE('Model output'!F234," ",""),SEARCH("pM",'Model output'!F234)+2,1),IF(ISNUMBER(SEARCH("M",'Model output'!F234)),MID(SUBSTITUTE('Model output'!F234," ",""),SEARCH("M",'Model output'!F234)+1,1),SUBSTITUTE('Model output'!F234," ",""))),""))</f>
        <v/>
      </c>
      <c r="F235" t="str">
        <f t="shared" si="62"/>
        <v>positive</v>
      </c>
      <c r="G235" t="str">
        <f>IF(OR('Model output'!G234="",AND(ISNUMBER('Model output'!J234),'Model output'!J234&lt;1)),"",IF(OR(ISNUMBER(SEARCH("lateral",'Model output'!G234)),ISNUMBER(SEARCH("cervical",'Model output'!G234)),ISNUMBER(SEARCH("jugular",'Model output'!G234)),ISNUMBER(SEARCH("left neck",'Model output'!G234)),ISNUMBER(SEARCH("left anterior neck",'Model output'!G234)),ISNUMBER(SEARCH("left posterior neck",'Model output'!G234)),ISNUMBER(SEARCH("right neck",'Model output'!G234)),ISNUMBER(SEARCH("right anterior neck",'Model output'!G234)),ISNUMBER(SEARCH("right posterior neck",'Model output'!G234)),AND(ISNUMBER(SEARCH("level",'Model output'!G234)),OR(,ISNUMBER(SEARCH("II",'Model output'!G234)),ISNUMBER(SEARCH("two",'Model output'!G234)),ISNUMBER(SEARCH("2",'Model output'!G234)),ISNUMBER(SEARCH("III",'Model output'!G234)),ISNUMBER(SEARCH("three",'Model output'!G234)),ISNUMBER(SEARCH("3",'Model output'!G234)),ISNUMBER(SEARCH("IV",'Model output'!G234)),ISNUMBER(SEARCH("four",'Model output'!G234)),ISNUMBER(SEARCH("4",'Model output'!G234)),AND(ISNUMBER(SEARCH("V ",'Model output'!G234)),NOT(ISNUMBER(SEARCH("VI",'Model output'!G234)))),ISNUMBER(SEARCH("five",'Model output'!G234)),ISNUMBER(SEARCH("5",'Model output'!G234))))), "lateral", "central"))</f>
        <v>central</v>
      </c>
      <c r="H235" t="str">
        <f>IF('Model output'!H234="","negative", IF('Model output'!H234=" ", "negative", IF(ISNUMBER(SEARCH("lymph node",'Model output'!H234)),"negative","positive")))</f>
        <v>negative</v>
      </c>
      <c r="I235">
        <f>IF('Model output'!I234="","",IF(ISNUMBER('Model output'!I234),'Model output'!I234,1))</f>
        <v>4</v>
      </c>
      <c r="J235">
        <f>IF('Model output'!J234="","",IF(AND(ISNUMBER('Model output'!J234),'Model output'!J234&lt;=I235),'Model output'!J234,IF(ISNUMBER(SEARCH("0/",'Model output'!J234)),0,1)))</f>
        <v>1</v>
      </c>
      <c r="K235" t="str" cm="1">
        <f t="array" ref="K235">IF(COUNT(FIND({0,1,2,3,4,5,6,7,8,9},'Model output'!K234))&gt;0,'Model output'!K234,"")</f>
        <v/>
      </c>
      <c r="L235" s="8" t="str">
        <f t="shared" si="50"/>
        <v/>
      </c>
      <c r="M235" t="str" cm="1">
        <f t="array" ref="M235">IF(L235="","",IF(ISNUMBER(SEARCH("cm",L235)),MAX(VALUE(SUBSTITUTE(_xlfn.FILTERXML("&lt;t&gt;&lt;s&gt;"&amp;SUBSTITUTE(L235,",","&lt;/s&gt;&lt;s&gt;")&amp;"&lt;/s&gt;&lt;/t&gt;","//s"),"cm",""))),MAX(VALUE(SUBSTITUTE(_xlfn.FILTERXML("&lt;t&gt;&lt;s&gt;"&amp;SUBSTITUTE(L235,",","&lt;/s&gt;&lt;s&gt;")&amp;"&lt;/s&gt;&lt;/t&gt;","//s"),"mm","")))/10))</f>
        <v/>
      </c>
      <c r="N235" t="str">
        <f>IF('Model output'!L234="","",'Model output'!L234)</f>
        <v>Papillary</v>
      </c>
      <c r="O235" t="str">
        <f>IF('Model output'!M234="","",'Model output'!M234)</f>
        <v/>
      </c>
      <c r="P235" t="str">
        <f>IF('Model output'!N234="","",'Model output'!N234)</f>
        <v>2.5 cm</v>
      </c>
      <c r="Q235" t="str">
        <f t="shared" si="63"/>
        <v>2.5cm</v>
      </c>
      <c r="R235" cm="1">
        <f t="array" ref="R235">IF(Q235="","",IF(ISNUMBER(SEARCH("cm",Q235)),MAX(VALUE(SUBSTITUTE(_xlfn.FILTERXML("&lt;t&gt;&lt;s&gt;"&amp;SUBSTITUTE(Q235,",","&lt;/s&gt;&lt;s&gt;")&amp;"&lt;/s&gt;&lt;/t&gt;","//s"),"cm",""))),IF(ISNUMBER(SEARCH("mm",Q235)), MAX(VALUE(SUBSTITUTE(_xlfn.FILTERXML("&lt;t&gt;&lt;s&gt;"&amp;SUBSTITUTE(Q235,",","&lt;/s&gt;&lt;s&gt;")&amp;"&lt;/s&gt;&lt;/t&gt;","//s"),"mm","")))/10, MAX(VALUE(_xlfn.FILTERXML("&lt;t&gt;&lt;s&gt;"&amp;SUBSTITUTE(Q235,",","&lt;/s&gt;&lt;s&gt;")&amp;"&lt;/s&gt;&lt;/t&gt;","//s"))))))</f>
        <v>2.5</v>
      </c>
      <c r="S235" t="str">
        <f>IF(OR('Model output'!P234="",ISNUMBER(SEARCH("Not identified", 'Model output'!P234)),ISNUMBER(SEARCH("Absent",'Model output'!P234)),AND(ISNUMBER(SEARCH("No",'Model output'!P234)),NOT(ISNUMBER(SEARCH("diagnostic",'Model output'!P234)))),ISNUMBER(SEARCH("Negative",'Model output'!P234))),"negative","positive")</f>
        <v>positive</v>
      </c>
      <c r="T235">
        <f>IF('Model output'!O234="","",'Model output'!O234)</f>
        <v>1</v>
      </c>
      <c r="U235" t="str">
        <f>IF('Model output'!Q234&lt;&gt;"",'Model output'!Q234,IF('Classification result'!S235="positive",IF(ISNUMBER(SEARCH("single",'Model output'!P234)),1,IF(OR(ISNUMBER(SEARCH("&lt;4",'Model output'!P234)),ISNUMBER(SEARCH("&lt; 4",'Model output'!P234)),ISNUMBER(SEARCH("less than 4",'Model output'!P234))),"&lt;4",IF(OR(ISNUMBER(SEARCH("&gt;4",'Model output'!P234)),ISNUMBER(SEARCH("&gt; 4",'Model output'!P234)),ISNUMBER(SEARCH("4 or more",'Model output'!P234))),"&gt;4",""))),""))</f>
        <v/>
      </c>
      <c r="V235" t="str">
        <f>IF(S235="negative","",IF(OR(ISNUMBER(SEARCH("Focal",'Model output'!P234)),'Classification result'!U235&lt;4,ISNUMBER(SEARCH("Focal",'Classification result'!U235)),ISNUMBER(SEARCH("&lt;4",'Classification result'!U235)),ISNUMBER(SEARCH("&lt; 4",'Classification result'!U235))),"minimal", IF(OR(ISNUMBER(SEARCH("Extensive",'Model output'!P234)),ISNUMBER(SEARCH("Extensive",'Classification result'!U235)),ISNUMBER(SEARCH("&gt;4",'Classification result'!U235)),ISNUMBER(SEARCH("&gt; 4",'Classification result'!U235)),ISNUMBER(SEARCH("4 or more",'Classification result'!U235))),"extensive","")))</f>
        <v/>
      </c>
      <c r="W235" t="str">
        <f>IF(OR('Model output'!R234="",ISNUMBER(SEARCH("Not identified", 'Model output'!R234)),ISNUMBER(SEARCH("Absent",'Model output'!R234)),ISNUMBER(SEARCH("No",'Model output'!R234)),ISNUMBER(SEARCH("Negative",'Model output'!R234)),ISNUMBER(SEARCH("None seen",'Model output'!R234)),ISNUMBER(SEARCH("Free",'Model output'!R234)),ISNUMBER(SEARCH("Cannot be assessed",'Model output'!R234))),"negative","positive")</f>
        <v>negative</v>
      </c>
      <c r="X235" s="15" t="str">
        <f>IF('Model output'!S234="","",'Model output'!S234)</f>
        <v/>
      </c>
      <c r="Y235" t="str">
        <f>IF(OR('Model output'!S234="",ISNUMBER(SEARCH("Absent",'Model output'!S234)),ISNUMBER(SEARCH("Not identified",'Model output'!S234)),AND(ISNUMBER(SEARCH("No",'Model output'!S234)),NOT(ISNUMBER(SEARCH("carcinoma",'Model output'!S234)))),ISNUMBER(SEARCH("no extension",'Model output'!S234)),ISNUMBER(SEARCH("negative",'Model output'!S234))),"negative",IF(Z235="positive","gETE", "positive"))</f>
        <v>negative</v>
      </c>
      <c r="Z235" t="str">
        <f>IF(OR('Model output'!S234="",ISNUMBER(SEARCH("Absent",'Model output'!S234)),ISNUMBER(SEARCH("Not identified",'Model output'!S234)),ISNUMBER(SEARCH("No",'Model output'!S234)),ISNUMBER(SEARCH("Minimal",'Model output'!S234)),ISNUMBER(SEARCH("negative",'Model output'!S234))),"negative",IF(OR(ISNUMBER(SEARCH("extensive",X235)),ISNUMBER(SEARCH("skeletal muscle",X235)),ISNUMBER(SEARCH("larynx",X235)),ISNUMBER(SEARCH("trachea",X235)),ISNUMBER(SEARCH("esophagus",X235)),ISNUMBER(SEARCH("recurrent laryngeal nerve",X235))),"positive","negative"))</f>
        <v>negative</v>
      </c>
      <c r="AA235" t="str">
        <f>IF('Model output'!T234="","",IF('Model output'!T234="Not mentioned", "No", "Yes"))</f>
        <v/>
      </c>
      <c r="AB235" t="str">
        <f>IF(AA235&lt;&gt;"Yes","",IF(OR('Model output'!U234="",ISNUMBER(SEARCH("Not identified",'Model output'!U234))),"",'Model output'!U234))</f>
        <v/>
      </c>
      <c r="AC235" s="9" t="str">
        <f>IF(OR('Model output'!V234="", AND(ISERROR(SEARCH("Positive",'Model output'!V234)), ISNUMBER(SEARCH("Negative",'Model output'!V234))), ISNUMBER(SEARCH("Uninvolved",'Model output'!V234)), ISNUMBER(SEARCH("Free",'Model output'!V234)), ISNUMBER(SEARCH("1 mm",'Model output'!V234)), ISNUMBER(SEARCH("1.0 mm",'Model output'!V234)), ISNUMBER(SEARCH("0.01 cm",'Model output'!V234)), ISNUMBER(SEARCH("0.1 CM",'Model output'!V234)), ISNUMBER(SEARCH("less than 0.2 mm",'Model output'!V234)), ISNUMBER(SEARCH("less than 0.5 mm",'Model output'!V234)), ISNUMBER(SEARCH("very close",'Model output'!V234)), ISNUMBER(SEARCH("not involved",'Model output'!V234)), ISNUMBER(SEARCH("no involvement",'Model output'!V234)), ISNUMBER(SEARCH("abut",'Model output'!V234)), AND(ISNUMBER(SEARCH("No",'Model output'!V234)),NOT(ISNUMBER(SEARCH("noted",'Model output'!V234))),NOT(ISNUMBER(SEARCH("carcinoma",'Model output'!V234))))), "negative", "positive")</f>
        <v>negative</v>
      </c>
      <c r="AE235" s="30" t="str" cm="1">
        <f t="array" aca="1" ref="AE235" ca="1">IF(OR(AC235="positive",Z235="positive",AND(OR(ISNUMBER(SEARCH("Follicular carcinoma",N235)),ISNUMBER(SEARCH("Follicular thyroid carcinoma",N235))),V235="extensive"),AND(AND(ISNUMBER(J235),J235&gt;0),AND(ISNUMBER(M235),M235&gt;3)),OR(H235="positive",AH235=1)),"high",IF(OR(ISNUMBER(SEARCH("lateral",G235,1)),ISNUMBER(SEARCH("positive",Y235,1)),ISNUMBER(SEARCH("tall",O235,1)),ISNUMBER(SEARCH("hobnail",O235,1)),ISNUMBER(SEARCH("cribriform",O235,1)),ISNUMBER(SEARCH("diffuse",O235,1)),ISNUMBER(SEARCH("columnar",O235,1)),ISNUMBER(SEARCH("solid",O235,1)),ISNUMBER(SEARCH("tall",N235,1)),ISNUMBER(SEARCH("hobnail",N235,1)),ISNUMBER(SEARCH("cribriform",N235,1)),ISNUMBER(SEARCH("diffuse",N235,1)),ISNUMBER(SEARCH("columnar",N235,1)),ISNUMBER(SEARCH("solid",N235,1)),AND(ISNUMBER(SEARCH("papillary",N235,1)),S235="positive"),AND(ISNUMBER(J235),J235&gt;=5,M235=""),AND(AND(ISNUMBER(J235),J235&gt;=5),AND(ISNUMBER(M235),M235&gt;=1)),AND(ISNUMBER(SERACH("papillary",N235)),OR(Y235="positive",Z235="positive"), ISNUMBER(SEARCH("BRAF",AB235)))),"intermediate","low"))</f>
        <v>intermediate</v>
      </c>
      <c r="AF235" s="31" t="str">
        <f t="shared" si="51"/>
        <v>2</v>
      </c>
      <c r="AG235" s="31" t="str">
        <f t="shared" si="52"/>
        <v>1a</v>
      </c>
      <c r="AH235" s="31" t="str">
        <f t="shared" si="53"/>
        <v>0</v>
      </c>
      <c r="AI235" s="36" t="str">
        <f t="shared" si="54"/>
        <v>I</v>
      </c>
      <c r="AJ235" s="30" t="s">
        <v>815</v>
      </c>
      <c r="AK235" s="37" t="s">
        <v>929</v>
      </c>
      <c r="AL235" s="37" t="s">
        <v>931</v>
      </c>
      <c r="AM235" s="37" t="s">
        <v>930</v>
      </c>
      <c r="AN235" s="31" t="s">
        <v>79</v>
      </c>
      <c r="AO235" s="30">
        <f t="shared" ca="1" si="55"/>
        <v>0</v>
      </c>
      <c r="AP235" s="37">
        <f t="shared" si="56"/>
        <v>1</v>
      </c>
      <c r="AQ235" s="37">
        <f t="shared" si="57"/>
        <v>1</v>
      </c>
      <c r="AR235" s="37">
        <f t="shared" si="58"/>
        <v>1</v>
      </c>
      <c r="AS235" s="36">
        <f t="shared" si="59"/>
        <v>1</v>
      </c>
    </row>
    <row r="236" spans="1:45">
      <c r="A236" t="str">
        <f>'Model output'!A235</f>
        <v>TCGA-ET-A40P</v>
      </c>
      <c r="B236" s="43">
        <v>32</v>
      </c>
      <c r="C236" s="1" t="str">
        <f>IF(OR(ISNUMBER(SEARCH("0",'Model output'!D235)), ISNUMBER(SEARCH("1",'Model output'!D235)), ISNUMBER(SEARCH("1a",'Model output'!D235)), ISNUMBER(SEARCH("1b",'Model output'!D235)), ISNUMBER(SEARCH("2",'Model output'!D235)), ISNUMBER(SEARCH("3",'Model output'!D235)), ISNUMBER(SEARCH("4a",'Model output'!D235)), ISNUMBER(SEARCH("4b",'Model output'!D235))), IF(ISNUMBER(SEARCH("pT",'Model output'!D235)),IF(OR(ISNUMBER(SEARCH("a",'Model output'!D235)),ISNUMBER(SEARCH("b",'Model output'!D235))),MID(SUBSTITUTE('Model output'!D235," ",""),SEARCH("pT",'Model output'!D235)+2,2),MID(SUBSTITUTE('Model output'!D235," ",""),SEARCH("pT",'Model output'!D235)+2,1)),IF(ISNUMBER(SEARCH("T",'Model output'!D235)),IF(OR(ISNUMBER(SEARCH("a",'Model output'!D235)),ISNUMBER(SEARCH("b",'Model output'!D235))),MID(SUBSTITUTE('Model output'!D235," ",""),SEARCH("T",'Model output'!D235)+1,2),MID(SUBSTITUTE('Model output'!D235," ",""),SEARCH("T",'Model output'!D235)+1,1)),SUBSTITUTE('Model output'!D235," ",""))),"")</f>
        <v>2</v>
      </c>
      <c r="D236" s="1" t="str">
        <f>IF(ISNUMBER(SEARCH("lymph node",'Model output'!E235)),"1", IF(AND('Model output'!E235&lt;&gt;"",ISNUMBER('Model output'!E235),'Model output'!E235&gt;0),"1",IF(OR(ISNUMBER(SEARCH("0",'Model output'!E235)), ISNUMBER(SEARCH("1",'Model output'!E235)), ISNUMBER(SEARCH("1a",'Model output'!E235)), ISNUMBER(SEARCH("1b",'Model output'!E235)), ISNUMBER(SEARCH("X",'Model output'!E235))), IF(ISNUMBER(SEARCH("pN",'Model output'!E235)),IF(OR(ISNUMBER(SEARCH("a",'Model output'!E235)),ISNUMBER(SEARCH("b",'Model output'!E235))),MID(SUBSTITUTE('Model output'!E235," ",""),SEARCH("pN",'Model output'!E235)+2,2),MID(SUBSTITUTE('Model output'!E235," ",""),SEARCH("pN",'Model output'!E235)+2,1)),IF(ISNUMBER(SEARCH("N",'Model output'!E235)),IF(OR(ISNUMBER(SEARCH("a",'Model output'!E235)),ISNUMBER(SEARCH("b",'Model output'!E235))),MID(SUBSTITUTE('Model output'!E235," ",""),SEARCH("N",'Model output'!E235)+1,2),MID(SUBSTITUTE('Model output'!E235," ",""),SEARCH("N",'Model output'!E235)+1,1)),SUBSTITUTE('Model output'!E235," ",""))),"")))</f>
        <v>0</v>
      </c>
      <c r="E236" s="1" t="str">
        <f>IF(OR(ISNUMBER(SEARCH("Not applicable",'Model output'!F235)), ISNUMBER(SEARCH("N/A",'Model output'!F235))),"0",IF(OR(ISNUMBER(SEARCH("0",'Model output'!F235)), ISNUMBER(SEARCH("1",'Model output'!F235)), ISNUMBER(SEARCH("X",'Model output'!F235))), IF(ISNUMBER(SEARCH("pM",'Model output'!F235)),MID(SUBSTITUTE('Model output'!F235," ",""),SEARCH("pM",'Model output'!F235)+2,1),IF(ISNUMBER(SEARCH("M",'Model output'!F235)),MID(SUBSTITUTE('Model output'!F235," ",""),SEARCH("M",'Model output'!F235)+1,1),SUBSTITUTE('Model output'!F235," ",""))),""))</f>
        <v>X</v>
      </c>
      <c r="F236" t="str">
        <f t="shared" si="62"/>
        <v>negative</v>
      </c>
      <c r="G236" t="str">
        <f>IF(OR('Model output'!G235="",AND(ISNUMBER('Model output'!J235),'Model output'!J235&lt;1)),"",IF(OR(ISNUMBER(SEARCH("lateral",'Model output'!G235)),ISNUMBER(SEARCH("cervical",'Model output'!G235)),ISNUMBER(SEARCH("jugular",'Model output'!G235)),ISNUMBER(SEARCH("left neck",'Model output'!G235)),ISNUMBER(SEARCH("left anterior neck",'Model output'!G235)),ISNUMBER(SEARCH("left posterior neck",'Model output'!G235)),ISNUMBER(SEARCH("right neck",'Model output'!G235)),ISNUMBER(SEARCH("right anterior neck",'Model output'!G235)),ISNUMBER(SEARCH("right posterior neck",'Model output'!G235)),AND(ISNUMBER(SEARCH("level",'Model output'!G235)),OR(,ISNUMBER(SEARCH("II",'Model output'!G235)),ISNUMBER(SEARCH("two",'Model output'!G235)),ISNUMBER(SEARCH("2",'Model output'!G235)),ISNUMBER(SEARCH("III",'Model output'!G235)),ISNUMBER(SEARCH("three",'Model output'!G235)),ISNUMBER(SEARCH("3",'Model output'!G235)),ISNUMBER(SEARCH("IV",'Model output'!G235)),ISNUMBER(SEARCH("four",'Model output'!G235)),ISNUMBER(SEARCH("4",'Model output'!G235)),AND(ISNUMBER(SEARCH("V ",'Model output'!G235)),NOT(ISNUMBER(SEARCH("VI",'Model output'!G235)))),ISNUMBER(SEARCH("five",'Model output'!G235)),ISNUMBER(SEARCH("5",'Model output'!G235))))), "lateral", "central"))</f>
        <v/>
      </c>
      <c r="H236" t="str">
        <f>IF('Model output'!H235="","negative", IF('Model output'!H235=" ", "negative", IF(ISNUMBER(SEARCH("lymph node",'Model output'!H235)),"negative","positive")))</f>
        <v>negative</v>
      </c>
      <c r="I236">
        <f>IF('Model output'!I235="","",IF(ISNUMBER('Model output'!I235),'Model output'!I235,1))</f>
        <v>1</v>
      </c>
      <c r="J236">
        <f>IF('Model output'!J235="","",IF(AND(ISNUMBER('Model output'!J235),'Model output'!J235&lt;=I236),'Model output'!J235,IF(ISNUMBER(SEARCH("0/",'Model output'!J235)),0,1)))</f>
        <v>0</v>
      </c>
      <c r="K236" t="str" cm="1">
        <f t="array" ref="K236">IF(COUNT(FIND({0,1,2,3,4,5,6,7,8,9},'Model output'!K235))&gt;0,'Model output'!K235,"")</f>
        <v/>
      </c>
      <c r="L236" s="8" t="str">
        <f t="shared" si="50"/>
        <v/>
      </c>
      <c r="M236" t="str" cm="1">
        <f t="array" ref="M236">IF(L236="","",IF(ISNUMBER(SEARCH("cm",L236)),MAX(VALUE(SUBSTITUTE(_xlfn.FILTERXML("&lt;t&gt;&lt;s&gt;"&amp;SUBSTITUTE(L236,",","&lt;/s&gt;&lt;s&gt;")&amp;"&lt;/s&gt;&lt;/t&gt;","//s"),"cm",""))),MAX(VALUE(SUBSTITUTE(_xlfn.FILTERXML("&lt;t&gt;&lt;s&gt;"&amp;SUBSTITUTE(L236,",","&lt;/s&gt;&lt;s&gt;")&amp;"&lt;/s&gt;&lt;/t&gt;","//s"),"mm","")))/10))</f>
        <v/>
      </c>
      <c r="N236" t="str">
        <f>IF('Model output'!L235="","",'Model output'!L235)</f>
        <v>PAPILLARY CARCINOMA</v>
      </c>
      <c r="O236" t="str">
        <f>IF('Model output'!M235="","",'Model output'!M235)</f>
        <v>FOLLICULAR VARIANT</v>
      </c>
      <c r="P236" t="str">
        <f>IF('Model output'!N235="","",'Model output'!N235)</f>
        <v>3.2 CM</v>
      </c>
      <c r="Q236" t="str">
        <f t="shared" si="63"/>
        <v>3.2cm</v>
      </c>
      <c r="R236" cm="1">
        <f t="array" ref="R236">IF(Q236="","",IF(ISNUMBER(SEARCH("cm",Q236)),MAX(VALUE(SUBSTITUTE(_xlfn.FILTERXML("&lt;t&gt;&lt;s&gt;"&amp;SUBSTITUTE(Q236,",","&lt;/s&gt;&lt;s&gt;")&amp;"&lt;/s&gt;&lt;/t&gt;","//s"),"cm",""))),IF(ISNUMBER(SEARCH("mm",Q236)), MAX(VALUE(SUBSTITUTE(_xlfn.FILTERXML("&lt;t&gt;&lt;s&gt;"&amp;SUBSTITUTE(Q236,",","&lt;/s&gt;&lt;s&gt;")&amp;"&lt;/s&gt;&lt;/t&gt;","//s"),"mm","")))/10, MAX(VALUE(_xlfn.FILTERXML("&lt;t&gt;&lt;s&gt;"&amp;SUBSTITUTE(Q236,",","&lt;/s&gt;&lt;s&gt;")&amp;"&lt;/s&gt;&lt;/t&gt;","//s"))))))</f>
        <v>3.2</v>
      </c>
      <c r="S236" t="str">
        <f>IF(OR('Model output'!P235="",ISNUMBER(SEARCH("Not identified", 'Model output'!P235)),ISNUMBER(SEARCH("Absent",'Model output'!P235)),AND(ISNUMBER(SEARCH("No",'Model output'!P235)),NOT(ISNUMBER(SEARCH("diagnostic",'Model output'!P235)))),ISNUMBER(SEARCH("Negative",'Model output'!P235))),"negative","positive")</f>
        <v>negative</v>
      </c>
      <c r="T236">
        <f>IF('Model output'!O235="","",'Model output'!O235)</f>
        <v>1</v>
      </c>
      <c r="U236" t="str">
        <f>IF('Model output'!Q235&lt;&gt;"",'Model output'!Q235,IF('Classification result'!S236="positive",IF(ISNUMBER(SEARCH("single",'Model output'!P235)),1,IF(OR(ISNUMBER(SEARCH("&lt;4",'Model output'!P235)),ISNUMBER(SEARCH("&lt; 4",'Model output'!P235)),ISNUMBER(SEARCH("less than 4",'Model output'!P235))),"&lt;4",IF(OR(ISNUMBER(SEARCH("&gt;4",'Model output'!P235)),ISNUMBER(SEARCH("&gt; 4",'Model output'!P235)),ISNUMBER(SEARCH("4 or more",'Model output'!P235))),"&gt;4",""))),""))</f>
        <v/>
      </c>
      <c r="V236" t="str">
        <f>IF(S236="negative","",IF(OR(ISNUMBER(SEARCH("Focal",'Model output'!P235)),'Classification result'!U236&lt;4,ISNUMBER(SEARCH("Focal",'Classification result'!U236)),ISNUMBER(SEARCH("&lt;4",'Classification result'!U236)),ISNUMBER(SEARCH("&lt; 4",'Classification result'!U236))),"minimal", IF(OR(ISNUMBER(SEARCH("Extensive",'Model output'!P235)),ISNUMBER(SEARCH("Extensive",'Classification result'!U236)),ISNUMBER(SEARCH("&gt;4",'Classification result'!U236)),ISNUMBER(SEARCH("&gt; 4",'Classification result'!U236)),ISNUMBER(SEARCH("4 or more",'Classification result'!U236))),"extensive","")))</f>
        <v/>
      </c>
      <c r="W236" t="str">
        <f>IF(OR('Model output'!R235="",ISNUMBER(SEARCH("Not identified", 'Model output'!R235)),ISNUMBER(SEARCH("Absent",'Model output'!R235)),ISNUMBER(SEARCH("No",'Model output'!R235)),ISNUMBER(SEARCH("Negative",'Model output'!R235)),ISNUMBER(SEARCH("None seen",'Model output'!R235)),ISNUMBER(SEARCH("Free",'Model output'!R235)),ISNUMBER(SEARCH("Cannot be assessed",'Model output'!R235))),"negative","positive")</f>
        <v>negative</v>
      </c>
      <c r="X236" s="15" t="str">
        <f>IF('Model output'!S235="","",'Model output'!S235)</f>
        <v/>
      </c>
      <c r="Y236" t="str">
        <f>IF(OR('Model output'!S235="",ISNUMBER(SEARCH("Absent",'Model output'!S235)),ISNUMBER(SEARCH("Not identified",'Model output'!S235)),AND(ISNUMBER(SEARCH("No",'Model output'!S235)),NOT(ISNUMBER(SEARCH("carcinoma",'Model output'!S235)))),ISNUMBER(SEARCH("no extension",'Model output'!S235)),ISNUMBER(SEARCH("negative",'Model output'!S235))),"negative",IF(Z236="positive","gETE", "positive"))</f>
        <v>negative</v>
      </c>
      <c r="Z236" t="str">
        <f>IF(OR('Model output'!S235="",ISNUMBER(SEARCH("Absent",'Model output'!S235)),ISNUMBER(SEARCH("Not identified",'Model output'!S235)),ISNUMBER(SEARCH("No",'Model output'!S235)),ISNUMBER(SEARCH("Minimal",'Model output'!S235)),ISNUMBER(SEARCH("negative",'Model output'!S235))),"negative",IF(OR(ISNUMBER(SEARCH("extensive",X236)),ISNUMBER(SEARCH("skeletal muscle",X236)),ISNUMBER(SEARCH("larynx",X236)),ISNUMBER(SEARCH("trachea",X236)),ISNUMBER(SEARCH("esophagus",X236)),ISNUMBER(SEARCH("recurrent laryngeal nerve",X236))),"positive","negative"))</f>
        <v>negative</v>
      </c>
      <c r="AA236" t="str">
        <f>IF('Model output'!T235="","",IF('Model output'!T235="Not mentioned", "No", "Yes"))</f>
        <v/>
      </c>
      <c r="AB236" t="str">
        <f>IF(AA236&lt;&gt;"Yes","",IF(OR('Model output'!U235="",ISNUMBER(SEARCH("Not identified",'Model output'!U235))),"",'Model output'!U235))</f>
        <v/>
      </c>
      <c r="AC236" s="9" t="str">
        <f>IF(OR('Model output'!V235="", AND(ISERROR(SEARCH("Positive",'Model output'!V235)), ISNUMBER(SEARCH("Negative",'Model output'!V235))), ISNUMBER(SEARCH("Uninvolved",'Model output'!V235)), ISNUMBER(SEARCH("Free",'Model output'!V235)), ISNUMBER(SEARCH("1 mm",'Model output'!V235)), ISNUMBER(SEARCH("1.0 mm",'Model output'!V235)), ISNUMBER(SEARCH("0.01 cm",'Model output'!V235)), ISNUMBER(SEARCH("0.1 CM",'Model output'!V235)), ISNUMBER(SEARCH("less than 0.2 mm",'Model output'!V235)), ISNUMBER(SEARCH("less than 0.5 mm",'Model output'!V235)), ISNUMBER(SEARCH("very close",'Model output'!V235)), ISNUMBER(SEARCH("not involved",'Model output'!V235)), ISNUMBER(SEARCH("no involvement",'Model output'!V235)), ISNUMBER(SEARCH("abut",'Model output'!V235)), AND(ISNUMBER(SEARCH("No",'Model output'!V235)),NOT(ISNUMBER(SEARCH("noted",'Model output'!V235))),NOT(ISNUMBER(SEARCH("carcinoma",'Model output'!V235))))), "negative", "positive")</f>
        <v>negative</v>
      </c>
      <c r="AE236" s="30" t="str" cm="1">
        <f t="array" aca="1" ref="AE236" ca="1">IF(OR(AC236="positive",Z236="positive",AND(OR(ISNUMBER(SEARCH("Follicular carcinoma",N236)),ISNUMBER(SEARCH("Follicular thyroid carcinoma",N236))),V236="extensive"),AND(AND(ISNUMBER(J236),J236&gt;0),AND(ISNUMBER(M236),M236&gt;3)),OR(H236="positive",AH236=1)),"high",IF(OR(ISNUMBER(SEARCH("lateral",G236,1)),ISNUMBER(SEARCH("positive",Y236,1)),ISNUMBER(SEARCH("tall",O236,1)),ISNUMBER(SEARCH("hobnail",O236,1)),ISNUMBER(SEARCH("cribriform",O236,1)),ISNUMBER(SEARCH("diffuse",O236,1)),ISNUMBER(SEARCH("columnar",O236,1)),ISNUMBER(SEARCH("solid",O236,1)),ISNUMBER(SEARCH("tall",N236,1)),ISNUMBER(SEARCH("hobnail",N236,1)),ISNUMBER(SEARCH("cribriform",N236,1)),ISNUMBER(SEARCH("diffuse",N236,1)),ISNUMBER(SEARCH("columnar",N236,1)),ISNUMBER(SEARCH("solid",N236,1)),AND(ISNUMBER(SEARCH("papillary",N236,1)),S236="positive"),AND(ISNUMBER(J236),J236&gt;=5,M236=""),AND(AND(ISNUMBER(J236),J236&gt;=5),AND(ISNUMBER(M236),M236&gt;=1)),AND(ISNUMBER(SERACH("papillary",N236)),OR(Y236="positive",Z236="positive"), ISNUMBER(SEARCH("BRAF",AB236)))),"intermediate","low"))</f>
        <v>low</v>
      </c>
      <c r="AF236" s="31" t="str">
        <f t="shared" si="51"/>
        <v>2</v>
      </c>
      <c r="AG236" s="31" t="str">
        <f t="shared" si="52"/>
        <v>0</v>
      </c>
      <c r="AH236" s="31" t="str">
        <f t="shared" si="53"/>
        <v>0</v>
      </c>
      <c r="AI236" s="36" t="str">
        <f t="shared" si="54"/>
        <v>I</v>
      </c>
      <c r="AJ236" s="30" t="s">
        <v>815</v>
      </c>
      <c r="AK236" s="37" t="s">
        <v>929</v>
      </c>
      <c r="AL236" s="37" t="s">
        <v>927</v>
      </c>
      <c r="AM236" s="37" t="s">
        <v>930</v>
      </c>
      <c r="AN236" s="31" t="s">
        <v>79</v>
      </c>
      <c r="AO236" s="30">
        <f t="shared" ca="1" si="55"/>
        <v>1</v>
      </c>
      <c r="AP236" s="37">
        <f t="shared" si="56"/>
        <v>1</v>
      </c>
      <c r="AQ236" s="37">
        <f t="shared" si="57"/>
        <v>1</v>
      </c>
      <c r="AR236" s="37">
        <f t="shared" si="58"/>
        <v>1</v>
      </c>
      <c r="AS236" s="36">
        <f t="shared" si="59"/>
        <v>1</v>
      </c>
    </row>
    <row r="237" spans="1:45">
      <c r="A237" t="str">
        <f>'Model output'!A236</f>
        <v>TCGA-ET-A40Q</v>
      </c>
      <c r="B237" s="43">
        <v>38</v>
      </c>
      <c r="C237" s="1" t="str">
        <f>IF(OR(ISNUMBER(SEARCH("0",'Model output'!D236)), ISNUMBER(SEARCH("1",'Model output'!D236)), ISNUMBER(SEARCH("1a",'Model output'!D236)), ISNUMBER(SEARCH("1b",'Model output'!D236)), ISNUMBER(SEARCH("2",'Model output'!D236)), ISNUMBER(SEARCH("3",'Model output'!D236)), ISNUMBER(SEARCH("4a",'Model output'!D236)), ISNUMBER(SEARCH("4b",'Model output'!D236))), IF(ISNUMBER(SEARCH("pT",'Model output'!D236)),IF(OR(ISNUMBER(SEARCH("a",'Model output'!D236)),ISNUMBER(SEARCH("b",'Model output'!D236))),MID(SUBSTITUTE('Model output'!D236," ",""),SEARCH("pT",'Model output'!D236)+2,2),MID(SUBSTITUTE('Model output'!D236," ",""),SEARCH("pT",'Model output'!D236)+2,1)),IF(ISNUMBER(SEARCH("T",'Model output'!D236)),IF(OR(ISNUMBER(SEARCH("a",'Model output'!D236)),ISNUMBER(SEARCH("b",'Model output'!D236))),MID(SUBSTITUTE('Model output'!D236," ",""),SEARCH("T",'Model output'!D236)+1,2),MID(SUBSTITUTE('Model output'!D236," ",""),SEARCH("T",'Model output'!D236)+1,1)),SUBSTITUTE('Model output'!D236," ",""))),"")</f>
        <v>3</v>
      </c>
      <c r="D237" s="1" t="str">
        <f>IF(ISNUMBER(SEARCH("lymph node",'Model output'!E236)),"1", IF(AND('Model output'!E236&lt;&gt;"",ISNUMBER('Model output'!E236),'Model output'!E236&gt;0),"1",IF(OR(ISNUMBER(SEARCH("0",'Model output'!E236)), ISNUMBER(SEARCH("1",'Model output'!E236)), ISNUMBER(SEARCH("1a",'Model output'!E236)), ISNUMBER(SEARCH("1b",'Model output'!E236)), ISNUMBER(SEARCH("X",'Model output'!E236))), IF(ISNUMBER(SEARCH("pN",'Model output'!E236)),IF(OR(ISNUMBER(SEARCH("a",'Model output'!E236)),ISNUMBER(SEARCH("b",'Model output'!E236))),MID(SUBSTITUTE('Model output'!E236," ",""),SEARCH("pN",'Model output'!E236)+2,2),MID(SUBSTITUTE('Model output'!E236," ",""),SEARCH("pN",'Model output'!E236)+2,1)),IF(ISNUMBER(SEARCH("N",'Model output'!E236)),IF(OR(ISNUMBER(SEARCH("a",'Model output'!E236)),ISNUMBER(SEARCH("b",'Model output'!E236))),MID(SUBSTITUTE('Model output'!E236," ",""),SEARCH("N",'Model output'!E236)+1,2),MID(SUBSTITUTE('Model output'!E236," ",""),SEARCH("N",'Model output'!E236)+1,1)),SUBSTITUTE('Model output'!E236," ",""))),"")))</f>
        <v>1b</v>
      </c>
      <c r="E237" s="1" t="str">
        <f>IF(OR(ISNUMBER(SEARCH("Not applicable",'Model output'!F236)), ISNUMBER(SEARCH("N/A",'Model output'!F236))),"0",IF(OR(ISNUMBER(SEARCH("0",'Model output'!F236)), ISNUMBER(SEARCH("1",'Model output'!F236)), ISNUMBER(SEARCH("X",'Model output'!F236))), IF(ISNUMBER(SEARCH("pM",'Model output'!F236)),MID(SUBSTITUTE('Model output'!F236," ",""),SEARCH("pM",'Model output'!F236)+2,1),IF(ISNUMBER(SEARCH("M",'Model output'!F236)),MID(SUBSTITUTE('Model output'!F236," ",""),SEARCH("M",'Model output'!F236)+1,1),SUBSTITUTE('Model output'!F236," ",""))),""))</f>
        <v>X</v>
      </c>
      <c r="F237" t="str">
        <f t="shared" si="62"/>
        <v>positive</v>
      </c>
      <c r="G237" t="str">
        <f>IF(OR('Model output'!G236="",AND(ISNUMBER('Model output'!J236),'Model output'!J236&lt;1)),"",IF(OR(ISNUMBER(SEARCH("lateral",'Model output'!G236)),ISNUMBER(SEARCH("cervical",'Model output'!G236)),ISNUMBER(SEARCH("jugular",'Model output'!G236)),ISNUMBER(SEARCH("left neck",'Model output'!G236)),ISNUMBER(SEARCH("left anterior neck",'Model output'!G236)),ISNUMBER(SEARCH("left posterior neck",'Model output'!G236)),ISNUMBER(SEARCH("right neck",'Model output'!G236)),ISNUMBER(SEARCH("right anterior neck",'Model output'!G236)),ISNUMBER(SEARCH("right posterior neck",'Model output'!G236)),AND(ISNUMBER(SEARCH("level",'Model output'!G236)),OR(,ISNUMBER(SEARCH("II",'Model output'!G236)),ISNUMBER(SEARCH("two",'Model output'!G236)),ISNUMBER(SEARCH("2",'Model output'!G236)),ISNUMBER(SEARCH("III",'Model output'!G236)),ISNUMBER(SEARCH("three",'Model output'!G236)),ISNUMBER(SEARCH("3",'Model output'!G236)),ISNUMBER(SEARCH("IV",'Model output'!G236)),ISNUMBER(SEARCH("four",'Model output'!G236)),ISNUMBER(SEARCH("4",'Model output'!G236)),AND(ISNUMBER(SEARCH("V ",'Model output'!G236)),NOT(ISNUMBER(SEARCH("VI",'Model output'!G236)))),ISNUMBER(SEARCH("five",'Model output'!G236)),ISNUMBER(SEARCH("5",'Model output'!G236))))), "lateral", "central"))</f>
        <v>lateral</v>
      </c>
      <c r="H237" t="str">
        <f>IF('Model output'!H236="","negative", IF('Model output'!H236=" ", "negative", IF(ISNUMBER(SEARCH("lymph node",'Model output'!H236)),"negative","positive")))</f>
        <v>negative</v>
      </c>
      <c r="I237">
        <f>IF('Model output'!I236="","",IF(ISNUMBER('Model output'!I236),'Model output'!I236,1))</f>
        <v>62</v>
      </c>
      <c r="J237">
        <f>IF('Model output'!J236="","",IF(AND(ISNUMBER('Model output'!J236),'Model output'!J236&lt;=I237),'Model output'!J236,IF(ISNUMBER(SEARCH("0/",'Model output'!J236)),0,1)))</f>
        <v>23</v>
      </c>
      <c r="K237" t="str" cm="1">
        <f t="array" ref="K237">IF(COUNT(FIND({0,1,2,3,4,5,6,7,8,9},'Model output'!K236))&gt;0,'Model output'!K236,"")</f>
        <v>1.4 CM</v>
      </c>
      <c r="L237" s="8" t="str">
        <f t="shared" si="50"/>
        <v>1.4cm</v>
      </c>
      <c r="M237" cm="1">
        <f t="array" ref="M237">IF(L237="","",IF(ISNUMBER(SEARCH("cm",L237)),MAX(VALUE(SUBSTITUTE(_xlfn.FILTERXML("&lt;t&gt;&lt;s&gt;"&amp;SUBSTITUTE(L237,",","&lt;/s&gt;&lt;s&gt;")&amp;"&lt;/s&gt;&lt;/t&gt;","//s"),"cm",""))),MAX(VALUE(SUBSTITUTE(_xlfn.FILTERXML("&lt;t&gt;&lt;s&gt;"&amp;SUBSTITUTE(L237,",","&lt;/s&gt;&lt;s&gt;")&amp;"&lt;/s&gt;&lt;/t&gt;","//s"),"mm","")))/10))</f>
        <v>1.4</v>
      </c>
      <c r="N237" t="str">
        <f>IF('Model output'!L236="","",'Model output'!L236)</f>
        <v>PAPILLARY</v>
      </c>
      <c r="O237" t="str">
        <f>IF('Model output'!M236="","",'Model output'!M236)</f>
        <v>TALL CELL VARIANT</v>
      </c>
      <c r="P237" t="str">
        <f>IF('Model output'!N236="","",'Model output'!N236)</f>
        <v>2.5 CM</v>
      </c>
      <c r="Q237" t="str">
        <f t="shared" si="63"/>
        <v>2.5cm</v>
      </c>
      <c r="R237" cm="1">
        <f t="array" ref="R237">IF(Q237="","",IF(ISNUMBER(SEARCH("cm",Q237)),MAX(VALUE(SUBSTITUTE(_xlfn.FILTERXML("&lt;t&gt;&lt;s&gt;"&amp;SUBSTITUTE(Q237,",","&lt;/s&gt;&lt;s&gt;")&amp;"&lt;/s&gt;&lt;/t&gt;","//s"),"cm",""))),IF(ISNUMBER(SEARCH("mm",Q237)), MAX(VALUE(SUBSTITUTE(_xlfn.FILTERXML("&lt;t&gt;&lt;s&gt;"&amp;SUBSTITUTE(Q237,",","&lt;/s&gt;&lt;s&gt;")&amp;"&lt;/s&gt;&lt;/t&gt;","//s"),"mm","")))/10, MAX(VALUE(_xlfn.FILTERXML("&lt;t&gt;&lt;s&gt;"&amp;SUBSTITUTE(Q237,",","&lt;/s&gt;&lt;s&gt;")&amp;"&lt;/s&gt;&lt;/t&gt;","//s"))))))</f>
        <v>2.5</v>
      </c>
      <c r="S237" t="str">
        <f>IF(OR('Model output'!P236="",ISNUMBER(SEARCH("Not identified", 'Model output'!P236)),ISNUMBER(SEARCH("Absent",'Model output'!P236)),AND(ISNUMBER(SEARCH("No",'Model output'!P236)),NOT(ISNUMBER(SEARCH("diagnostic",'Model output'!P236)))),ISNUMBER(SEARCH("Negative",'Model output'!P236))),"negative","positive")</f>
        <v>positive</v>
      </c>
      <c r="T237">
        <f>IF('Model output'!O236="","",'Model output'!O236)</f>
        <v>3</v>
      </c>
      <c r="U237" t="str">
        <f>IF('Model output'!Q236&lt;&gt;"",'Model output'!Q236,IF('Classification result'!S237="positive",IF(ISNUMBER(SEARCH("single",'Model output'!P236)),1,IF(OR(ISNUMBER(SEARCH("&lt;4",'Model output'!P236)),ISNUMBER(SEARCH("&lt; 4",'Model output'!P236)),ISNUMBER(SEARCH("less than 4",'Model output'!P236))),"&lt;4",IF(OR(ISNUMBER(SEARCH("&gt;4",'Model output'!P236)),ISNUMBER(SEARCH("&gt; 4",'Model output'!P236)),ISNUMBER(SEARCH("4 or more",'Model output'!P236))),"&gt;4",""))),""))</f>
        <v/>
      </c>
      <c r="V237" t="str">
        <f>IF(S237="negative","",IF(OR(ISNUMBER(SEARCH("Focal",'Model output'!P236)),'Classification result'!U237&lt;4,ISNUMBER(SEARCH("Focal",'Classification result'!U237)),ISNUMBER(SEARCH("&lt;4",'Classification result'!U237)),ISNUMBER(SEARCH("&lt; 4",'Classification result'!U237))),"minimal", IF(OR(ISNUMBER(SEARCH("Extensive",'Model output'!P236)),ISNUMBER(SEARCH("Extensive",'Classification result'!U237)),ISNUMBER(SEARCH("&gt;4",'Classification result'!U237)),ISNUMBER(SEARCH("&gt; 4",'Classification result'!U237)),ISNUMBER(SEARCH("4 or more",'Classification result'!U237))),"extensive","")))</f>
        <v/>
      </c>
      <c r="W237" t="str">
        <f>IF(OR('Model output'!R236="",ISNUMBER(SEARCH("Not identified", 'Model output'!R236)),ISNUMBER(SEARCH("Absent",'Model output'!R236)),ISNUMBER(SEARCH("No",'Model output'!R236)),ISNUMBER(SEARCH("Negative",'Model output'!R236)),ISNUMBER(SEARCH("None seen",'Model output'!R236)),ISNUMBER(SEARCH("Free",'Model output'!R236)),ISNUMBER(SEARCH("Cannot be assessed",'Model output'!R236))),"negative","positive")</f>
        <v>negative</v>
      </c>
      <c r="X237" s="15" t="str">
        <f>IF('Model output'!S236="","",'Model output'!S236)</f>
        <v>MINIMAL</v>
      </c>
      <c r="Y237" t="str">
        <f>IF(OR('Model output'!S236="",ISNUMBER(SEARCH("Absent",'Model output'!S236)),ISNUMBER(SEARCH("Not identified",'Model output'!S236)),AND(ISNUMBER(SEARCH("No",'Model output'!S236)),NOT(ISNUMBER(SEARCH("carcinoma",'Model output'!S236)))),ISNUMBER(SEARCH("no extension",'Model output'!S236)),ISNUMBER(SEARCH("negative",'Model output'!S236))),"negative",IF(Z237="positive","gETE", "positive"))</f>
        <v>positive</v>
      </c>
      <c r="Z237" t="str">
        <f>IF(OR('Model output'!S236="",ISNUMBER(SEARCH("Absent",'Model output'!S236)),ISNUMBER(SEARCH("Not identified",'Model output'!S236)),ISNUMBER(SEARCH("No",'Model output'!S236)),ISNUMBER(SEARCH("Minimal",'Model output'!S236)),ISNUMBER(SEARCH("negative",'Model output'!S236))),"negative",IF(OR(ISNUMBER(SEARCH("extensive",X237)),ISNUMBER(SEARCH("skeletal muscle",X237)),ISNUMBER(SEARCH("larynx",X237)),ISNUMBER(SEARCH("trachea",X237)),ISNUMBER(SEARCH("esophagus",X237)),ISNUMBER(SEARCH("recurrent laryngeal nerve",X237))),"positive","negative"))</f>
        <v>negative</v>
      </c>
      <c r="AA237" t="str">
        <f>IF('Model output'!T236="","",IF('Model output'!T236="Not mentioned", "No", "Yes"))</f>
        <v/>
      </c>
      <c r="AB237" t="str">
        <f>IF(AA237&lt;&gt;"Yes","",IF(OR('Model output'!U236="",ISNUMBER(SEARCH("Not identified",'Model output'!U236))),"",'Model output'!U236))</f>
        <v/>
      </c>
      <c r="AC237" s="9" t="str">
        <f>IF(OR('Model output'!V236="", AND(ISERROR(SEARCH("Positive",'Model output'!V236)), ISNUMBER(SEARCH("Negative",'Model output'!V236))), ISNUMBER(SEARCH("Uninvolved",'Model output'!V236)), ISNUMBER(SEARCH("Free",'Model output'!V236)), ISNUMBER(SEARCH("1 mm",'Model output'!V236)), ISNUMBER(SEARCH("1.0 mm",'Model output'!V236)), ISNUMBER(SEARCH("0.01 cm",'Model output'!V236)), ISNUMBER(SEARCH("0.1 CM",'Model output'!V236)), ISNUMBER(SEARCH("less than 0.2 mm",'Model output'!V236)), ISNUMBER(SEARCH("less than 0.5 mm",'Model output'!V236)), ISNUMBER(SEARCH("very close",'Model output'!V236)), ISNUMBER(SEARCH("not involved",'Model output'!V236)), ISNUMBER(SEARCH("no involvement",'Model output'!V236)), ISNUMBER(SEARCH("abut",'Model output'!V236)), AND(ISNUMBER(SEARCH("No",'Model output'!V236)),NOT(ISNUMBER(SEARCH("noted",'Model output'!V236))),NOT(ISNUMBER(SEARCH("carcinoma",'Model output'!V236))))), "negative", "positive")</f>
        <v>negative</v>
      </c>
      <c r="AE237" s="30" t="str" cm="1">
        <f t="array" aca="1" ref="AE237" ca="1">IF(OR(AC237="positive",Z237="positive",AND(OR(ISNUMBER(SEARCH("Follicular carcinoma",N237)),ISNUMBER(SEARCH("Follicular thyroid carcinoma",N237))),V237="extensive"),AND(AND(ISNUMBER(J237),J237&gt;0),AND(ISNUMBER(M237),M237&gt;3)),OR(H237="positive",AH237=1)),"high",IF(OR(ISNUMBER(SEARCH("lateral",G237,1)),ISNUMBER(SEARCH("positive",Y237,1)),ISNUMBER(SEARCH("tall",O237,1)),ISNUMBER(SEARCH("hobnail",O237,1)),ISNUMBER(SEARCH("cribriform",O237,1)),ISNUMBER(SEARCH("diffuse",O237,1)),ISNUMBER(SEARCH("columnar",O237,1)),ISNUMBER(SEARCH("solid",O237,1)),ISNUMBER(SEARCH("tall",N237,1)),ISNUMBER(SEARCH("hobnail",N237,1)),ISNUMBER(SEARCH("cribriform",N237,1)),ISNUMBER(SEARCH("diffuse",N237,1)),ISNUMBER(SEARCH("columnar",N237,1)),ISNUMBER(SEARCH("solid",N237,1)),AND(ISNUMBER(SEARCH("papillary",N237,1)),S237="positive"),AND(ISNUMBER(J237),J237&gt;=5,M237=""),AND(AND(ISNUMBER(J237),J237&gt;=5),AND(ISNUMBER(M237),M237&gt;=1)),AND(ISNUMBER(SERACH("papillary",N237)),OR(Y237="positive",Z237="positive"), ISNUMBER(SEARCH("BRAF",AB237)))),"intermediate","low"))</f>
        <v>intermediate</v>
      </c>
      <c r="AF237" s="31" t="str">
        <f t="shared" si="51"/>
        <v>2</v>
      </c>
      <c r="AG237" s="31" t="str">
        <f t="shared" si="52"/>
        <v>1b</v>
      </c>
      <c r="AH237" s="31" t="str">
        <f t="shared" si="53"/>
        <v>0</v>
      </c>
      <c r="AI237" s="36" t="str">
        <f t="shared" si="54"/>
        <v>I</v>
      </c>
      <c r="AJ237" s="30" t="s">
        <v>816</v>
      </c>
      <c r="AK237" s="37" t="s">
        <v>929</v>
      </c>
      <c r="AL237" s="37" t="s">
        <v>926</v>
      </c>
      <c r="AM237" s="37" t="s">
        <v>930</v>
      </c>
      <c r="AN237" s="31" t="s">
        <v>79</v>
      </c>
      <c r="AO237" s="30">
        <f t="shared" ca="1" si="55"/>
        <v>1</v>
      </c>
      <c r="AP237" s="37">
        <f t="shared" si="56"/>
        <v>1</v>
      </c>
      <c r="AQ237" s="37">
        <f t="shared" si="57"/>
        <v>1</v>
      </c>
      <c r="AR237" s="37">
        <f t="shared" si="58"/>
        <v>1</v>
      </c>
      <c r="AS237" s="36">
        <f t="shared" si="59"/>
        <v>1</v>
      </c>
    </row>
    <row r="238" spans="1:45">
      <c r="A238" t="str">
        <f>'Model output'!A237</f>
        <v>TCGA-ET-A40R</v>
      </c>
      <c r="B238" s="43">
        <v>24</v>
      </c>
      <c r="C238" s="1" t="str">
        <f>IF(OR(ISNUMBER(SEARCH("0",'Model output'!D237)), ISNUMBER(SEARCH("1",'Model output'!D237)), ISNUMBER(SEARCH("1a",'Model output'!D237)), ISNUMBER(SEARCH("1b",'Model output'!D237)), ISNUMBER(SEARCH("2",'Model output'!D237)), ISNUMBER(SEARCH("3",'Model output'!D237)), ISNUMBER(SEARCH("4a",'Model output'!D237)), ISNUMBER(SEARCH("4b",'Model output'!D237))), IF(ISNUMBER(SEARCH("pT",'Model output'!D237)),IF(OR(ISNUMBER(SEARCH("a",'Model output'!D237)),ISNUMBER(SEARCH("b",'Model output'!D237))),MID(SUBSTITUTE('Model output'!D237," ",""),SEARCH("pT",'Model output'!D237)+2,2),MID(SUBSTITUTE('Model output'!D237," ",""),SEARCH("pT",'Model output'!D237)+2,1)),IF(ISNUMBER(SEARCH("T",'Model output'!D237)),IF(OR(ISNUMBER(SEARCH("a",'Model output'!D237)),ISNUMBER(SEARCH("b",'Model output'!D237))),MID(SUBSTITUTE('Model output'!D237," ",""),SEARCH("T",'Model output'!D237)+1,2),MID(SUBSTITUTE('Model output'!D237," ",""),SEARCH("T",'Model output'!D237)+1,1)),SUBSTITUTE('Model output'!D237," ",""))),"")</f>
        <v>2</v>
      </c>
      <c r="D238" s="1" t="str">
        <f>IF(ISNUMBER(SEARCH("lymph node",'Model output'!E237)),"1", IF(AND('Model output'!E237&lt;&gt;"",ISNUMBER('Model output'!E237),'Model output'!E237&gt;0),"1",IF(OR(ISNUMBER(SEARCH("0",'Model output'!E237)), ISNUMBER(SEARCH("1",'Model output'!E237)), ISNUMBER(SEARCH("1a",'Model output'!E237)), ISNUMBER(SEARCH("1b",'Model output'!E237)), ISNUMBER(SEARCH("X",'Model output'!E237))), IF(ISNUMBER(SEARCH("pN",'Model output'!E237)),IF(OR(ISNUMBER(SEARCH("a",'Model output'!E237)),ISNUMBER(SEARCH("b",'Model output'!E237))),MID(SUBSTITUTE('Model output'!E237," ",""),SEARCH("pN",'Model output'!E237)+2,2),MID(SUBSTITUTE('Model output'!E237," ",""),SEARCH("pN",'Model output'!E237)+2,1)),IF(ISNUMBER(SEARCH("N",'Model output'!E237)),IF(OR(ISNUMBER(SEARCH("a",'Model output'!E237)),ISNUMBER(SEARCH("b",'Model output'!E237))),MID(SUBSTITUTE('Model output'!E237," ",""),SEARCH("N",'Model output'!E237)+1,2),MID(SUBSTITUTE('Model output'!E237," ",""),SEARCH("N",'Model output'!E237)+1,1)),SUBSTITUTE('Model output'!E237," ",""))),"")))</f>
        <v>1a</v>
      </c>
      <c r="E238" s="1" t="str">
        <f>IF(OR(ISNUMBER(SEARCH("Not applicable",'Model output'!F237)), ISNUMBER(SEARCH("N/A",'Model output'!F237))),"0",IF(OR(ISNUMBER(SEARCH("0",'Model output'!F237)), ISNUMBER(SEARCH("1",'Model output'!F237)), ISNUMBER(SEARCH("X",'Model output'!F237))), IF(ISNUMBER(SEARCH("pM",'Model output'!F237)),MID(SUBSTITUTE('Model output'!F237," ",""),SEARCH("pM",'Model output'!F237)+2,1),IF(ISNUMBER(SEARCH("M",'Model output'!F237)),MID(SUBSTITUTE('Model output'!F237," ",""),SEARCH("M",'Model output'!F237)+1,1),SUBSTITUTE('Model output'!F237," ",""))),""))</f>
        <v/>
      </c>
      <c r="F238" t="str">
        <f t="shared" si="62"/>
        <v>positive</v>
      </c>
      <c r="G238" t="str">
        <f>IF(OR('Model output'!G237="",AND(ISNUMBER('Model output'!J237),'Model output'!J237&lt;1)),"",IF(OR(ISNUMBER(SEARCH("lateral",'Model output'!G237)),ISNUMBER(SEARCH("cervical",'Model output'!G237)),ISNUMBER(SEARCH("jugular",'Model output'!G237)),ISNUMBER(SEARCH("left neck",'Model output'!G237)),ISNUMBER(SEARCH("left anterior neck",'Model output'!G237)),ISNUMBER(SEARCH("left posterior neck",'Model output'!G237)),ISNUMBER(SEARCH("right neck",'Model output'!G237)),ISNUMBER(SEARCH("right anterior neck",'Model output'!G237)),ISNUMBER(SEARCH("right posterior neck",'Model output'!G237)),AND(ISNUMBER(SEARCH("level",'Model output'!G237)),OR(,ISNUMBER(SEARCH("II",'Model output'!G237)),ISNUMBER(SEARCH("two",'Model output'!G237)),ISNUMBER(SEARCH("2",'Model output'!G237)),ISNUMBER(SEARCH("III",'Model output'!G237)),ISNUMBER(SEARCH("three",'Model output'!G237)),ISNUMBER(SEARCH("3",'Model output'!G237)),ISNUMBER(SEARCH("IV",'Model output'!G237)),ISNUMBER(SEARCH("four",'Model output'!G237)),ISNUMBER(SEARCH("4",'Model output'!G237)),AND(ISNUMBER(SEARCH("V ",'Model output'!G237)),NOT(ISNUMBER(SEARCH("VI",'Model output'!G237)))),ISNUMBER(SEARCH("five",'Model output'!G237)),ISNUMBER(SEARCH("5",'Model output'!G237))))), "lateral", "central"))</f>
        <v>central</v>
      </c>
      <c r="H238" t="str">
        <f>IF('Model output'!H237="","negative", IF('Model output'!H237=" ", "negative", IF(ISNUMBER(SEARCH("lymph node",'Model output'!H237)),"negative","positive")))</f>
        <v>negative</v>
      </c>
      <c r="I238">
        <f>IF('Model output'!I237="","",IF(ISNUMBER('Model output'!I237),'Model output'!I237,1))</f>
        <v>20</v>
      </c>
      <c r="J238">
        <f>IF('Model output'!J237="","",IF(AND(ISNUMBER('Model output'!J237),'Model output'!J237&lt;=I238),'Model output'!J237,IF(ISNUMBER(SEARCH("0/",'Model output'!J237)),0,1)))</f>
        <v>7</v>
      </c>
      <c r="K238" t="str" cm="1">
        <f t="array" ref="K238">IF(COUNT(FIND({0,1,2,3,4,5,6,7,8,9},'Model output'!K237))&gt;0,'Model output'!K237,"")</f>
        <v/>
      </c>
      <c r="L238" s="8" t="str">
        <f t="shared" si="50"/>
        <v/>
      </c>
      <c r="M238" t="str" cm="1">
        <f t="array" ref="M238">IF(L238="","",IF(ISNUMBER(SEARCH("cm",L238)),MAX(VALUE(SUBSTITUTE(_xlfn.FILTERXML("&lt;t&gt;&lt;s&gt;"&amp;SUBSTITUTE(L238,",","&lt;/s&gt;&lt;s&gt;")&amp;"&lt;/s&gt;&lt;/t&gt;","//s"),"cm",""))),MAX(VALUE(SUBSTITUTE(_xlfn.FILTERXML("&lt;t&gt;&lt;s&gt;"&amp;SUBSTITUTE(L238,",","&lt;/s&gt;&lt;s&gt;")&amp;"&lt;/s&gt;&lt;/t&gt;","//s"),"mm","")))/10))</f>
        <v/>
      </c>
      <c r="N238" t="str">
        <f>IF('Model output'!L237="","",'Model output'!L237)</f>
        <v>Papillary carcinoma</v>
      </c>
      <c r="O238" t="str">
        <f>IF('Model output'!M237="","",'Model output'!M237)</f>
        <v>follicular variant</v>
      </c>
      <c r="P238" t="str">
        <f>IF('Model output'!N237="","",'Model output'!N237)</f>
        <v>3 cm</v>
      </c>
      <c r="Q238" t="str">
        <f t="shared" si="63"/>
        <v>3cm</v>
      </c>
      <c r="R238" cm="1">
        <f t="array" ref="R238">IF(Q238="","",IF(ISNUMBER(SEARCH("cm",Q238)),MAX(VALUE(SUBSTITUTE(_xlfn.FILTERXML("&lt;t&gt;&lt;s&gt;"&amp;SUBSTITUTE(Q238,",","&lt;/s&gt;&lt;s&gt;")&amp;"&lt;/s&gt;&lt;/t&gt;","//s"),"cm",""))),IF(ISNUMBER(SEARCH("mm",Q238)), MAX(VALUE(SUBSTITUTE(_xlfn.FILTERXML("&lt;t&gt;&lt;s&gt;"&amp;SUBSTITUTE(Q238,",","&lt;/s&gt;&lt;s&gt;")&amp;"&lt;/s&gt;&lt;/t&gt;","//s"),"mm","")))/10, MAX(VALUE(_xlfn.FILTERXML("&lt;t&gt;&lt;s&gt;"&amp;SUBSTITUTE(Q238,",","&lt;/s&gt;&lt;s&gt;")&amp;"&lt;/s&gt;&lt;/t&gt;","//s"))))))</f>
        <v>3</v>
      </c>
      <c r="S238" t="str">
        <f>IF(OR('Model output'!P237="",ISNUMBER(SEARCH("Not identified", 'Model output'!P237)),ISNUMBER(SEARCH("Absent",'Model output'!P237)),AND(ISNUMBER(SEARCH("No",'Model output'!P237)),NOT(ISNUMBER(SEARCH("diagnostic",'Model output'!P237)))),ISNUMBER(SEARCH("Negative",'Model output'!P237))),"negative","positive")</f>
        <v>positive</v>
      </c>
      <c r="T238">
        <f>IF('Model output'!O237="","",'Model output'!O237)</f>
        <v>1</v>
      </c>
      <c r="U238" t="str">
        <f>IF('Model output'!Q237&lt;&gt;"",'Model output'!Q237,IF('Classification result'!S238="positive",IF(ISNUMBER(SEARCH("single",'Model output'!P237)),1,IF(OR(ISNUMBER(SEARCH("&lt;4",'Model output'!P237)),ISNUMBER(SEARCH("&lt; 4",'Model output'!P237)),ISNUMBER(SEARCH("less than 4",'Model output'!P237))),"&lt;4",IF(OR(ISNUMBER(SEARCH("&gt;4",'Model output'!P237)),ISNUMBER(SEARCH("&gt; 4",'Model output'!P237)),ISNUMBER(SEARCH("4 or more",'Model output'!P237))),"&gt;4",""))),""))</f>
        <v/>
      </c>
      <c r="V238" t="str">
        <f>IF(S238="negative","",IF(OR(ISNUMBER(SEARCH("Focal",'Model output'!P237)),'Classification result'!U238&lt;4,ISNUMBER(SEARCH("Focal",'Classification result'!U238)),ISNUMBER(SEARCH("&lt;4",'Classification result'!U238)),ISNUMBER(SEARCH("&lt; 4",'Classification result'!U238))),"minimal", IF(OR(ISNUMBER(SEARCH("Extensive",'Model output'!P237)),ISNUMBER(SEARCH("Extensive",'Classification result'!U238)),ISNUMBER(SEARCH("&gt;4",'Classification result'!U238)),ISNUMBER(SEARCH("&gt; 4",'Classification result'!U238)),ISNUMBER(SEARCH("4 or more",'Classification result'!U238))),"extensive","")))</f>
        <v/>
      </c>
      <c r="W238" t="str">
        <f>IF(OR('Model output'!R237="",ISNUMBER(SEARCH("Not identified", 'Model output'!R237)),ISNUMBER(SEARCH("Absent",'Model output'!R237)),ISNUMBER(SEARCH("No",'Model output'!R237)),ISNUMBER(SEARCH("Negative",'Model output'!R237)),ISNUMBER(SEARCH("None seen",'Model output'!R237)),ISNUMBER(SEARCH("Free",'Model output'!R237)),ISNUMBER(SEARCH("Cannot be assessed",'Model output'!R237))),"negative","positive")</f>
        <v>negative</v>
      </c>
      <c r="X238" s="15" t="str">
        <f>IF('Model output'!S237="","",'Model output'!S237)</f>
        <v/>
      </c>
      <c r="Y238" t="str">
        <f>IF(OR('Model output'!S237="",ISNUMBER(SEARCH("Absent",'Model output'!S237)),ISNUMBER(SEARCH("Not identified",'Model output'!S237)),AND(ISNUMBER(SEARCH("No",'Model output'!S237)),NOT(ISNUMBER(SEARCH("carcinoma",'Model output'!S237)))),ISNUMBER(SEARCH("no extension",'Model output'!S237)),ISNUMBER(SEARCH("negative",'Model output'!S237))),"negative",IF(Z238="positive","gETE", "positive"))</f>
        <v>negative</v>
      </c>
      <c r="Z238" t="str">
        <f>IF(OR('Model output'!S237="",ISNUMBER(SEARCH("Absent",'Model output'!S237)),ISNUMBER(SEARCH("Not identified",'Model output'!S237)),ISNUMBER(SEARCH("No",'Model output'!S237)),ISNUMBER(SEARCH("Minimal",'Model output'!S237)),ISNUMBER(SEARCH("negative",'Model output'!S237))),"negative",IF(OR(ISNUMBER(SEARCH("extensive",X238)),ISNUMBER(SEARCH("skeletal muscle",X238)),ISNUMBER(SEARCH("larynx",X238)),ISNUMBER(SEARCH("trachea",X238)),ISNUMBER(SEARCH("esophagus",X238)),ISNUMBER(SEARCH("recurrent laryngeal nerve",X238))),"positive","negative"))</f>
        <v>negative</v>
      </c>
      <c r="AA238" t="str">
        <f>IF('Model output'!T237="","",IF('Model output'!T237="Not mentioned", "No", "Yes"))</f>
        <v/>
      </c>
      <c r="AB238" t="str">
        <f>IF(AA238&lt;&gt;"Yes","",IF(OR('Model output'!U237="",ISNUMBER(SEARCH("Not identified",'Model output'!U237))),"",'Model output'!U237))</f>
        <v/>
      </c>
      <c r="AC238" s="9" t="str">
        <f>IF(OR('Model output'!V237="", AND(ISERROR(SEARCH("Positive",'Model output'!V237)), ISNUMBER(SEARCH("Negative",'Model output'!V237))), ISNUMBER(SEARCH("Uninvolved",'Model output'!V237)), ISNUMBER(SEARCH("Free",'Model output'!V237)), ISNUMBER(SEARCH("1 mm",'Model output'!V237)), ISNUMBER(SEARCH("1.0 mm",'Model output'!V237)), ISNUMBER(SEARCH("0.01 cm",'Model output'!V237)), ISNUMBER(SEARCH("0.1 CM",'Model output'!V237)), ISNUMBER(SEARCH("less than 0.2 mm",'Model output'!V237)), ISNUMBER(SEARCH("less than 0.5 mm",'Model output'!V237)), ISNUMBER(SEARCH("very close",'Model output'!V237)), ISNUMBER(SEARCH("not involved",'Model output'!V237)), ISNUMBER(SEARCH("no involvement",'Model output'!V237)), ISNUMBER(SEARCH("abut",'Model output'!V237)), AND(ISNUMBER(SEARCH("No",'Model output'!V237)),NOT(ISNUMBER(SEARCH("noted",'Model output'!V237))),NOT(ISNUMBER(SEARCH("carcinoma",'Model output'!V237))))), "negative", "positive")</f>
        <v>positive</v>
      </c>
      <c r="AE238" s="30" t="str" cm="1">
        <f t="array" ref="AE238">IF(OR(AC238="positive",Z238="positive",AND(OR(ISNUMBER(SEARCH("Follicular carcinoma",N238)),ISNUMBER(SEARCH("Follicular thyroid carcinoma",N238))),V238="extensive"),AND(AND(ISNUMBER(J238),J238&gt;0),AND(ISNUMBER(M238),M238&gt;3)),OR(H238="positive",AH238=1)),"high",IF(OR(ISNUMBER(SEARCH("lateral",G238,1)),ISNUMBER(SEARCH("positive",Y238,1)),ISNUMBER(SEARCH("tall",O238,1)),ISNUMBER(SEARCH("hobnail",O238,1)),ISNUMBER(SEARCH("cribriform",O238,1)),ISNUMBER(SEARCH("diffuse",O238,1)),ISNUMBER(SEARCH("columnar",O238,1)),ISNUMBER(SEARCH("solid",O238,1)),ISNUMBER(SEARCH("tall",N238,1)),ISNUMBER(SEARCH("hobnail",N238,1)),ISNUMBER(SEARCH("cribriform",N238,1)),ISNUMBER(SEARCH("diffuse",N238,1)),ISNUMBER(SEARCH("columnar",N238,1)),ISNUMBER(SEARCH("solid",N238,1)),AND(ISNUMBER(SEARCH("papillary",N238,1)),S238="positive"),AND(ISNUMBER(J238),J238&gt;=5,M238=""),AND(AND(ISNUMBER(J238),J238&gt;=5),AND(ISNUMBER(M238),M238&gt;=1)),AND(ISNUMBER(SERACH("papillary",N238)),OR(Y238="positive",Z238="positive"), ISNUMBER(SEARCH("BRAF",AB238)))),"intermediate","low"))</f>
        <v>high</v>
      </c>
      <c r="AF238" s="31" t="str">
        <f t="shared" si="51"/>
        <v>2</v>
      </c>
      <c r="AG238" s="31" t="str">
        <f t="shared" si="52"/>
        <v>1a</v>
      </c>
      <c r="AH238" s="31" t="str">
        <f t="shared" si="53"/>
        <v>0</v>
      </c>
      <c r="AI238" s="36" t="str">
        <f t="shared" si="54"/>
        <v>I</v>
      </c>
      <c r="AJ238" s="30" t="s">
        <v>814</v>
      </c>
      <c r="AK238" s="37" t="s">
        <v>929</v>
      </c>
      <c r="AL238" s="37" t="s">
        <v>931</v>
      </c>
      <c r="AM238" s="37" t="s">
        <v>930</v>
      </c>
      <c r="AN238" s="31" t="s">
        <v>79</v>
      </c>
      <c r="AO238" s="30">
        <f t="shared" si="55"/>
        <v>1</v>
      </c>
      <c r="AP238" s="37">
        <f t="shared" si="56"/>
        <v>1</v>
      </c>
      <c r="AQ238" s="37">
        <f t="shared" si="57"/>
        <v>1</v>
      </c>
      <c r="AR238" s="37">
        <f t="shared" si="58"/>
        <v>1</v>
      </c>
      <c r="AS238" s="36">
        <f t="shared" si="59"/>
        <v>1</v>
      </c>
    </row>
    <row r="239" spans="1:45">
      <c r="A239" t="str">
        <f>'Model output'!A238</f>
        <v>TCGA-ET-A40S</v>
      </c>
      <c r="B239" s="43">
        <v>62</v>
      </c>
      <c r="C239" s="1" t="str">
        <f>IF(OR(ISNUMBER(SEARCH("0",'Model output'!D238)), ISNUMBER(SEARCH("1",'Model output'!D238)), ISNUMBER(SEARCH("1a",'Model output'!D238)), ISNUMBER(SEARCH("1b",'Model output'!D238)), ISNUMBER(SEARCH("2",'Model output'!D238)), ISNUMBER(SEARCH("3",'Model output'!D238)), ISNUMBER(SEARCH("4a",'Model output'!D238)), ISNUMBER(SEARCH("4b",'Model output'!D238))), IF(ISNUMBER(SEARCH("pT",'Model output'!D238)),IF(OR(ISNUMBER(SEARCH("a",'Model output'!D238)),ISNUMBER(SEARCH("b",'Model output'!D238))),MID(SUBSTITUTE('Model output'!D238," ",""),SEARCH("pT",'Model output'!D238)+2,2),MID(SUBSTITUTE('Model output'!D238," ",""),SEARCH("pT",'Model output'!D238)+2,1)),IF(ISNUMBER(SEARCH("T",'Model output'!D238)),IF(OR(ISNUMBER(SEARCH("a",'Model output'!D238)),ISNUMBER(SEARCH("b",'Model output'!D238))),MID(SUBSTITUTE('Model output'!D238," ",""),SEARCH("T",'Model output'!D238)+1,2),MID(SUBSTITUTE('Model output'!D238," ",""),SEARCH("T",'Model output'!D238)+1,1)),SUBSTITUTE('Model output'!D238," ",""))),"")</f>
        <v>2</v>
      </c>
      <c r="D239" s="1" t="str">
        <f>IF(ISNUMBER(SEARCH("lymph node",'Model output'!E238)),"1", IF(AND('Model output'!E238&lt;&gt;"",ISNUMBER('Model output'!E238),'Model output'!E238&gt;0),"1",IF(OR(ISNUMBER(SEARCH("0",'Model output'!E238)), ISNUMBER(SEARCH("1",'Model output'!E238)), ISNUMBER(SEARCH("1a",'Model output'!E238)), ISNUMBER(SEARCH("1b",'Model output'!E238)), ISNUMBER(SEARCH("X",'Model output'!E238))), IF(ISNUMBER(SEARCH("pN",'Model output'!E238)),IF(OR(ISNUMBER(SEARCH("a",'Model output'!E238)),ISNUMBER(SEARCH("b",'Model output'!E238))),MID(SUBSTITUTE('Model output'!E238," ",""),SEARCH("pN",'Model output'!E238)+2,2),MID(SUBSTITUTE('Model output'!E238," ",""),SEARCH("pN",'Model output'!E238)+2,1)),IF(ISNUMBER(SEARCH("N",'Model output'!E238)),IF(OR(ISNUMBER(SEARCH("a",'Model output'!E238)),ISNUMBER(SEARCH("b",'Model output'!E238))),MID(SUBSTITUTE('Model output'!E238," ",""),SEARCH("N",'Model output'!E238)+1,2),MID(SUBSTITUTE('Model output'!E238," ",""),SEARCH("N",'Model output'!E238)+1,1)),SUBSTITUTE('Model output'!E238," ",""))),"")))</f>
        <v>0</v>
      </c>
      <c r="E239" s="1" t="str">
        <f>IF(OR(ISNUMBER(SEARCH("Not applicable",'Model output'!F238)), ISNUMBER(SEARCH("N/A",'Model output'!F238))),"0",IF(OR(ISNUMBER(SEARCH("0",'Model output'!F238)), ISNUMBER(SEARCH("1",'Model output'!F238)), ISNUMBER(SEARCH("X",'Model output'!F238))), IF(ISNUMBER(SEARCH("pM",'Model output'!F238)),MID(SUBSTITUTE('Model output'!F238," ",""),SEARCH("pM",'Model output'!F238)+2,1),IF(ISNUMBER(SEARCH("M",'Model output'!F238)),MID(SUBSTITUTE('Model output'!F238," ",""),SEARCH("M",'Model output'!F238)+1,1),SUBSTITUTE('Model output'!F238," ",""))),""))</f>
        <v/>
      </c>
      <c r="F239" t="str">
        <f t="shared" si="62"/>
        <v>negative</v>
      </c>
      <c r="G239" t="str">
        <f>IF(OR('Model output'!G238="",AND(ISNUMBER('Model output'!J238),'Model output'!J238&lt;1)),"",IF(OR(ISNUMBER(SEARCH("lateral",'Model output'!G238)),ISNUMBER(SEARCH("cervical",'Model output'!G238)),ISNUMBER(SEARCH("jugular",'Model output'!G238)),ISNUMBER(SEARCH("left neck",'Model output'!G238)),ISNUMBER(SEARCH("left anterior neck",'Model output'!G238)),ISNUMBER(SEARCH("left posterior neck",'Model output'!G238)),ISNUMBER(SEARCH("right neck",'Model output'!G238)),ISNUMBER(SEARCH("right anterior neck",'Model output'!G238)),ISNUMBER(SEARCH("right posterior neck",'Model output'!G238)),AND(ISNUMBER(SEARCH("level",'Model output'!G238)),OR(,ISNUMBER(SEARCH("II",'Model output'!G238)),ISNUMBER(SEARCH("two",'Model output'!G238)),ISNUMBER(SEARCH("2",'Model output'!G238)),ISNUMBER(SEARCH("III",'Model output'!G238)),ISNUMBER(SEARCH("three",'Model output'!G238)),ISNUMBER(SEARCH("3",'Model output'!G238)),ISNUMBER(SEARCH("IV",'Model output'!G238)),ISNUMBER(SEARCH("four",'Model output'!G238)),ISNUMBER(SEARCH("4",'Model output'!G238)),AND(ISNUMBER(SEARCH("V ",'Model output'!G238)),NOT(ISNUMBER(SEARCH("VI",'Model output'!G238)))),ISNUMBER(SEARCH("five",'Model output'!G238)),ISNUMBER(SEARCH("5",'Model output'!G238))))), "lateral", "central"))</f>
        <v/>
      </c>
      <c r="H239" t="str">
        <f>IF('Model output'!H238="","negative", IF('Model output'!H238=" ", "negative", IF(ISNUMBER(SEARCH("lymph node",'Model output'!H238)),"negative","positive")))</f>
        <v>negative</v>
      </c>
      <c r="I239">
        <f>IF('Model output'!I238="","",IF(ISNUMBER('Model output'!I238),'Model output'!I238,1))</f>
        <v>12</v>
      </c>
      <c r="J239">
        <f>IF('Model output'!J238="","",IF(AND(ISNUMBER('Model output'!J238),'Model output'!J238&lt;=I239),'Model output'!J238,IF(ISNUMBER(SEARCH("0/",'Model output'!J238)),0,1)))</f>
        <v>0</v>
      </c>
      <c r="K239" t="str" cm="1">
        <f t="array" ref="K239">IF(COUNT(FIND({0,1,2,3,4,5,6,7,8,9},'Model output'!K238))&gt;0,'Model output'!K238,"")</f>
        <v/>
      </c>
      <c r="L239" s="8" t="str">
        <f t="shared" si="50"/>
        <v/>
      </c>
      <c r="M239" t="str" cm="1">
        <f t="array" ref="M239">IF(L239="","",IF(ISNUMBER(SEARCH("cm",L239)),MAX(VALUE(SUBSTITUTE(_xlfn.FILTERXML("&lt;t&gt;&lt;s&gt;"&amp;SUBSTITUTE(L239,",","&lt;/s&gt;&lt;s&gt;")&amp;"&lt;/s&gt;&lt;/t&gt;","//s"),"cm",""))),MAX(VALUE(SUBSTITUTE(_xlfn.FILTERXML("&lt;t&gt;&lt;s&gt;"&amp;SUBSTITUTE(L239,",","&lt;/s&gt;&lt;s&gt;")&amp;"&lt;/s&gt;&lt;/t&gt;","//s"),"mm","")))/10))</f>
        <v/>
      </c>
      <c r="N239" t="str">
        <f>IF('Model output'!L238="","",'Model output'!L238)</f>
        <v>Papillary carcinoma</v>
      </c>
      <c r="O239" t="str">
        <f>IF('Model output'!M238="","",'Model output'!M238)</f>
        <v/>
      </c>
      <c r="P239" t="str">
        <f>IF('Model output'!N238="","",'Model output'!N238)</f>
        <v>2.5 cm</v>
      </c>
      <c r="Q239" t="str">
        <f t="shared" si="63"/>
        <v>2.5cm</v>
      </c>
      <c r="R239" cm="1">
        <f t="array" ref="R239">IF(Q239="","",IF(ISNUMBER(SEARCH("cm",Q239)),MAX(VALUE(SUBSTITUTE(_xlfn.FILTERXML("&lt;t&gt;&lt;s&gt;"&amp;SUBSTITUTE(Q239,",","&lt;/s&gt;&lt;s&gt;")&amp;"&lt;/s&gt;&lt;/t&gt;","//s"),"cm",""))),IF(ISNUMBER(SEARCH("mm",Q239)), MAX(VALUE(SUBSTITUTE(_xlfn.FILTERXML("&lt;t&gt;&lt;s&gt;"&amp;SUBSTITUTE(Q239,",","&lt;/s&gt;&lt;s&gt;")&amp;"&lt;/s&gt;&lt;/t&gt;","//s"),"mm","")))/10, MAX(VALUE(_xlfn.FILTERXML("&lt;t&gt;&lt;s&gt;"&amp;SUBSTITUTE(Q239,",","&lt;/s&gt;&lt;s&gt;")&amp;"&lt;/s&gt;&lt;/t&gt;","//s"))))))</f>
        <v>2.5</v>
      </c>
      <c r="S239" t="str">
        <f>IF(OR('Model output'!P238="",ISNUMBER(SEARCH("Not identified", 'Model output'!P238)),ISNUMBER(SEARCH("Absent",'Model output'!P238)),AND(ISNUMBER(SEARCH("No",'Model output'!P238)),NOT(ISNUMBER(SEARCH("diagnostic",'Model output'!P238)))),ISNUMBER(SEARCH("Negative",'Model output'!P238))),"negative","positive")</f>
        <v>negative</v>
      </c>
      <c r="T239" t="str">
        <f>IF('Model output'!O238="","",'Model output'!O238)</f>
        <v/>
      </c>
      <c r="U239" t="str">
        <f>IF('Model output'!Q238&lt;&gt;"",'Model output'!Q238,IF('Classification result'!S239="positive",IF(ISNUMBER(SEARCH("single",'Model output'!P238)),1,IF(OR(ISNUMBER(SEARCH("&lt;4",'Model output'!P238)),ISNUMBER(SEARCH("&lt; 4",'Model output'!P238)),ISNUMBER(SEARCH("less than 4",'Model output'!P238))),"&lt;4",IF(OR(ISNUMBER(SEARCH("&gt;4",'Model output'!P238)),ISNUMBER(SEARCH("&gt; 4",'Model output'!P238)),ISNUMBER(SEARCH("4 or more",'Model output'!P238))),"&gt;4",""))),""))</f>
        <v/>
      </c>
      <c r="V239" t="str">
        <f>IF(S239="negative","",IF(OR(ISNUMBER(SEARCH("Focal",'Model output'!P238)),'Classification result'!U239&lt;4,ISNUMBER(SEARCH("Focal",'Classification result'!U239)),ISNUMBER(SEARCH("&lt;4",'Classification result'!U239)),ISNUMBER(SEARCH("&lt; 4",'Classification result'!U239))),"minimal", IF(OR(ISNUMBER(SEARCH("Extensive",'Model output'!P238)),ISNUMBER(SEARCH("Extensive",'Classification result'!U239)),ISNUMBER(SEARCH("&gt;4",'Classification result'!U239)),ISNUMBER(SEARCH("&gt; 4",'Classification result'!U239)),ISNUMBER(SEARCH("4 or more",'Classification result'!U239))),"extensive","")))</f>
        <v/>
      </c>
      <c r="W239" t="str">
        <f>IF(OR('Model output'!R238="",ISNUMBER(SEARCH("Not identified", 'Model output'!R238)),ISNUMBER(SEARCH("Absent",'Model output'!R238)),ISNUMBER(SEARCH("No",'Model output'!R238)),ISNUMBER(SEARCH("Negative",'Model output'!R238)),ISNUMBER(SEARCH("None seen",'Model output'!R238)),ISNUMBER(SEARCH("Free",'Model output'!R238)),ISNUMBER(SEARCH("Cannot be assessed",'Model output'!R238))),"negative","positive")</f>
        <v>negative</v>
      </c>
      <c r="X239" s="15" t="str">
        <f>IF('Model output'!S238="","",'Model output'!S238)</f>
        <v/>
      </c>
      <c r="Y239" t="str">
        <f>IF(OR('Model output'!S238="",ISNUMBER(SEARCH("Absent",'Model output'!S238)),ISNUMBER(SEARCH("Not identified",'Model output'!S238)),AND(ISNUMBER(SEARCH("No",'Model output'!S238)),NOT(ISNUMBER(SEARCH("carcinoma",'Model output'!S238)))),ISNUMBER(SEARCH("no extension",'Model output'!S238)),ISNUMBER(SEARCH("negative",'Model output'!S238))),"negative",IF(Z239="positive","gETE", "positive"))</f>
        <v>negative</v>
      </c>
      <c r="Z239" t="str">
        <f>IF(OR('Model output'!S238="",ISNUMBER(SEARCH("Absent",'Model output'!S238)),ISNUMBER(SEARCH("Not identified",'Model output'!S238)),ISNUMBER(SEARCH("No",'Model output'!S238)),ISNUMBER(SEARCH("Minimal",'Model output'!S238)),ISNUMBER(SEARCH("negative",'Model output'!S238))),"negative",IF(OR(ISNUMBER(SEARCH("extensive",X239)),ISNUMBER(SEARCH("skeletal muscle",X239)),ISNUMBER(SEARCH("larynx",X239)),ISNUMBER(SEARCH("trachea",X239)),ISNUMBER(SEARCH("esophagus",X239)),ISNUMBER(SEARCH("recurrent laryngeal nerve",X239))),"positive","negative"))</f>
        <v>negative</v>
      </c>
      <c r="AA239" t="str">
        <f>IF('Model output'!T238="","",IF('Model output'!T238="Not mentioned", "No", "Yes"))</f>
        <v/>
      </c>
      <c r="AB239" t="str">
        <f>IF(AA239&lt;&gt;"Yes","",IF(OR('Model output'!U238="",ISNUMBER(SEARCH("Not identified",'Model output'!U238))),"",'Model output'!U238))</f>
        <v/>
      </c>
      <c r="AC239" s="9" t="str">
        <f>IF(OR('Model output'!V238="", AND(ISERROR(SEARCH("Positive",'Model output'!V238)), ISNUMBER(SEARCH("Negative",'Model output'!V238))), ISNUMBER(SEARCH("Uninvolved",'Model output'!V238)), ISNUMBER(SEARCH("Free",'Model output'!V238)), ISNUMBER(SEARCH("1 mm",'Model output'!V238)), ISNUMBER(SEARCH("1.0 mm",'Model output'!V238)), ISNUMBER(SEARCH("0.01 cm",'Model output'!V238)), ISNUMBER(SEARCH("0.1 CM",'Model output'!V238)), ISNUMBER(SEARCH("less than 0.2 mm",'Model output'!V238)), ISNUMBER(SEARCH("less than 0.5 mm",'Model output'!V238)), ISNUMBER(SEARCH("very close",'Model output'!V238)), ISNUMBER(SEARCH("not involved",'Model output'!V238)), ISNUMBER(SEARCH("no involvement",'Model output'!V238)), ISNUMBER(SEARCH("abut",'Model output'!V238)), AND(ISNUMBER(SEARCH("No",'Model output'!V238)),NOT(ISNUMBER(SEARCH("noted",'Model output'!V238))),NOT(ISNUMBER(SEARCH("carcinoma",'Model output'!V238))))), "negative", "positive")</f>
        <v>negative</v>
      </c>
      <c r="AE239" s="30" t="str" cm="1">
        <f t="array" aca="1" ref="AE239" ca="1">IF(OR(AC239="positive",Z239="positive",AND(OR(ISNUMBER(SEARCH("Follicular carcinoma",N239)),ISNUMBER(SEARCH("Follicular thyroid carcinoma",N239))),V239="extensive"),AND(AND(ISNUMBER(J239),J239&gt;0),AND(ISNUMBER(M239),M239&gt;3)),OR(H239="positive",AH239=1)),"high",IF(OR(ISNUMBER(SEARCH("lateral",G239,1)),ISNUMBER(SEARCH("positive",Y239,1)),ISNUMBER(SEARCH("tall",O239,1)),ISNUMBER(SEARCH("hobnail",O239,1)),ISNUMBER(SEARCH("cribriform",O239,1)),ISNUMBER(SEARCH("diffuse",O239,1)),ISNUMBER(SEARCH("columnar",O239,1)),ISNUMBER(SEARCH("solid",O239,1)),ISNUMBER(SEARCH("tall",N239,1)),ISNUMBER(SEARCH("hobnail",N239,1)),ISNUMBER(SEARCH("cribriform",N239,1)),ISNUMBER(SEARCH("diffuse",N239,1)),ISNUMBER(SEARCH("columnar",N239,1)),ISNUMBER(SEARCH("solid",N239,1)),AND(ISNUMBER(SEARCH("papillary",N239,1)),S239="positive"),AND(ISNUMBER(J239),J239&gt;=5,M239=""),AND(AND(ISNUMBER(J239),J239&gt;=5),AND(ISNUMBER(M239),M239&gt;=1)),AND(ISNUMBER(SERACH("papillary",N239)),OR(Y239="positive",Z239="positive"), ISNUMBER(SEARCH("BRAF",AB239)))),"intermediate","low"))</f>
        <v>low</v>
      </c>
      <c r="AF239" s="31" t="str">
        <f t="shared" si="51"/>
        <v>2</v>
      </c>
      <c r="AG239" s="31" t="str">
        <f t="shared" si="52"/>
        <v>0</v>
      </c>
      <c r="AH239" s="31" t="str">
        <f t="shared" si="53"/>
        <v>0</v>
      </c>
      <c r="AI239" s="36" t="str">
        <f t="shared" si="54"/>
        <v>I</v>
      </c>
      <c r="AJ239" s="30" t="s">
        <v>815</v>
      </c>
      <c r="AK239" s="37" t="s">
        <v>929</v>
      </c>
      <c r="AL239" s="37" t="s">
        <v>927</v>
      </c>
      <c r="AM239" s="37" t="s">
        <v>930</v>
      </c>
      <c r="AN239" s="31" t="s">
        <v>79</v>
      </c>
      <c r="AO239" s="30">
        <f t="shared" ca="1" si="55"/>
        <v>1</v>
      </c>
      <c r="AP239" s="37">
        <f t="shared" si="56"/>
        <v>1</v>
      </c>
      <c r="AQ239" s="37">
        <f t="shared" si="57"/>
        <v>1</v>
      </c>
      <c r="AR239" s="37">
        <f t="shared" si="58"/>
        <v>1</v>
      </c>
      <c r="AS239" s="36">
        <f t="shared" si="59"/>
        <v>1</v>
      </c>
    </row>
    <row r="240" spans="1:45">
      <c r="A240" t="str">
        <f>'Model output'!A239</f>
        <v>TCGA-ET-A40T</v>
      </c>
      <c r="B240" s="43">
        <v>26</v>
      </c>
      <c r="C240" s="1" t="str">
        <f>IF(OR(ISNUMBER(SEARCH("0",'Model output'!D239)), ISNUMBER(SEARCH("1",'Model output'!D239)), ISNUMBER(SEARCH("1a",'Model output'!D239)), ISNUMBER(SEARCH("1b",'Model output'!D239)), ISNUMBER(SEARCH("2",'Model output'!D239)), ISNUMBER(SEARCH("3",'Model output'!D239)), ISNUMBER(SEARCH("4a",'Model output'!D239)), ISNUMBER(SEARCH("4b",'Model output'!D239))), IF(ISNUMBER(SEARCH("pT",'Model output'!D239)),IF(OR(ISNUMBER(SEARCH("a",'Model output'!D239)),ISNUMBER(SEARCH("b",'Model output'!D239))),MID(SUBSTITUTE('Model output'!D239," ",""),SEARCH("pT",'Model output'!D239)+2,2),MID(SUBSTITUTE('Model output'!D239," ",""),SEARCH("pT",'Model output'!D239)+2,1)),IF(ISNUMBER(SEARCH("T",'Model output'!D239)),IF(OR(ISNUMBER(SEARCH("a",'Model output'!D239)),ISNUMBER(SEARCH("b",'Model output'!D239))),MID(SUBSTITUTE('Model output'!D239," ",""),SEARCH("T",'Model output'!D239)+1,2),MID(SUBSTITUTE('Model output'!D239," ",""),SEARCH("T",'Model output'!D239)+1,1)),SUBSTITUTE('Model output'!D239," ",""))),"")</f>
        <v>2</v>
      </c>
      <c r="D240" s="1" t="str">
        <f>IF(ISNUMBER(SEARCH("lymph node",'Model output'!E239)),"1", IF(AND('Model output'!E239&lt;&gt;"",ISNUMBER('Model output'!E239),'Model output'!E239&gt;0),"1",IF(OR(ISNUMBER(SEARCH("0",'Model output'!E239)), ISNUMBER(SEARCH("1",'Model output'!E239)), ISNUMBER(SEARCH("1a",'Model output'!E239)), ISNUMBER(SEARCH("1b",'Model output'!E239)), ISNUMBER(SEARCH("X",'Model output'!E239))), IF(ISNUMBER(SEARCH("pN",'Model output'!E239)),IF(OR(ISNUMBER(SEARCH("a",'Model output'!E239)),ISNUMBER(SEARCH("b",'Model output'!E239))),MID(SUBSTITUTE('Model output'!E239," ",""),SEARCH("pN",'Model output'!E239)+2,2),MID(SUBSTITUTE('Model output'!E239," ",""),SEARCH("pN",'Model output'!E239)+2,1)),IF(ISNUMBER(SEARCH("N",'Model output'!E239)),IF(OR(ISNUMBER(SEARCH("a",'Model output'!E239)),ISNUMBER(SEARCH("b",'Model output'!E239))),MID(SUBSTITUTE('Model output'!E239," ",""),SEARCH("N",'Model output'!E239)+1,2),MID(SUBSTITUTE('Model output'!E239," ",""),SEARCH("N",'Model output'!E239)+1,1)),SUBSTITUTE('Model output'!E239," ",""))),"")))</f>
        <v>1A</v>
      </c>
      <c r="E240" s="1" t="str">
        <f>IF(OR(ISNUMBER(SEARCH("Not applicable",'Model output'!F239)), ISNUMBER(SEARCH("N/A",'Model output'!F239))),"0",IF(OR(ISNUMBER(SEARCH("0",'Model output'!F239)), ISNUMBER(SEARCH("1",'Model output'!F239)), ISNUMBER(SEARCH("X",'Model output'!F239))), IF(ISNUMBER(SEARCH("pM",'Model output'!F239)),MID(SUBSTITUTE('Model output'!F239," ",""),SEARCH("pM",'Model output'!F239)+2,1),IF(ISNUMBER(SEARCH("M",'Model output'!F239)),MID(SUBSTITUTE('Model output'!F239," ",""),SEARCH("M",'Model output'!F239)+1,1),SUBSTITUTE('Model output'!F239," ",""))),""))</f>
        <v/>
      </c>
      <c r="F240" t="str">
        <f t="shared" si="62"/>
        <v>positive</v>
      </c>
      <c r="G240" t="str">
        <f>IF(OR('Model output'!G239="",AND(ISNUMBER('Model output'!J239),'Model output'!J239&lt;1)),"",IF(OR(ISNUMBER(SEARCH("lateral",'Model output'!G239)),ISNUMBER(SEARCH("cervical",'Model output'!G239)),ISNUMBER(SEARCH("jugular",'Model output'!G239)),ISNUMBER(SEARCH("left neck",'Model output'!G239)),ISNUMBER(SEARCH("left anterior neck",'Model output'!G239)),ISNUMBER(SEARCH("left posterior neck",'Model output'!G239)),ISNUMBER(SEARCH("right neck",'Model output'!G239)),ISNUMBER(SEARCH("right anterior neck",'Model output'!G239)),ISNUMBER(SEARCH("right posterior neck",'Model output'!G239)),AND(ISNUMBER(SEARCH("level",'Model output'!G239)),OR(,ISNUMBER(SEARCH("II",'Model output'!G239)),ISNUMBER(SEARCH("two",'Model output'!G239)),ISNUMBER(SEARCH("2",'Model output'!G239)),ISNUMBER(SEARCH("III",'Model output'!G239)),ISNUMBER(SEARCH("three",'Model output'!G239)),ISNUMBER(SEARCH("3",'Model output'!G239)),ISNUMBER(SEARCH("IV",'Model output'!G239)),ISNUMBER(SEARCH("four",'Model output'!G239)),ISNUMBER(SEARCH("4",'Model output'!G239)),AND(ISNUMBER(SEARCH("V ",'Model output'!G239)),NOT(ISNUMBER(SEARCH("VI",'Model output'!G239)))),ISNUMBER(SEARCH("five",'Model output'!G239)),ISNUMBER(SEARCH("5",'Model output'!G239))))), "lateral", "central"))</f>
        <v/>
      </c>
      <c r="H240" t="str">
        <f>IF('Model output'!H239="","negative", IF('Model output'!H239=" ", "negative", IF(ISNUMBER(SEARCH("lymph node",'Model output'!H239)),"negative","positive")))</f>
        <v>negative</v>
      </c>
      <c r="I240">
        <f>IF('Model output'!I239="","",IF(ISNUMBER('Model output'!I239),'Model output'!I239,1))</f>
        <v>15</v>
      </c>
      <c r="J240">
        <f>IF('Model output'!J239="","",IF(AND(ISNUMBER('Model output'!J239),'Model output'!J239&lt;=I240),'Model output'!J239,IF(ISNUMBER(SEARCH("0/",'Model output'!J239)),0,1)))</f>
        <v>3</v>
      </c>
      <c r="K240" t="str" cm="1">
        <f t="array" ref="K240">IF(COUNT(FIND({0,1,2,3,4,5,6,7,8,9},'Model output'!K239))&gt;0,'Model output'!K239,"")</f>
        <v/>
      </c>
      <c r="L240" s="8" t="str">
        <f t="shared" si="50"/>
        <v/>
      </c>
      <c r="M240" t="str" cm="1">
        <f t="array" ref="M240">IF(L240="","",IF(ISNUMBER(SEARCH("cm",L240)),MAX(VALUE(SUBSTITUTE(_xlfn.FILTERXML("&lt;t&gt;&lt;s&gt;"&amp;SUBSTITUTE(L240,",","&lt;/s&gt;&lt;s&gt;")&amp;"&lt;/s&gt;&lt;/t&gt;","//s"),"cm",""))),MAX(VALUE(SUBSTITUTE(_xlfn.FILTERXML("&lt;t&gt;&lt;s&gt;"&amp;SUBSTITUTE(L240,",","&lt;/s&gt;&lt;s&gt;")&amp;"&lt;/s&gt;&lt;/t&gt;","//s"),"mm","")))/10))</f>
        <v/>
      </c>
      <c r="N240" t="str">
        <f>IF('Model output'!L239="","",'Model output'!L239)</f>
        <v>Papillary carcinoma</v>
      </c>
      <c r="O240" t="str">
        <f>IF('Model output'!M239="","",'Model output'!M239)</f>
        <v>with focal solid areas</v>
      </c>
      <c r="P240" t="str">
        <f>IF('Model output'!N239="","",'Model output'!N239)</f>
        <v>2.8cm</v>
      </c>
      <c r="Q240" t="str">
        <f t="shared" si="63"/>
        <v>2.8cm</v>
      </c>
      <c r="R240" cm="1">
        <f t="array" ref="R240">IF(Q240="","",IF(ISNUMBER(SEARCH("cm",Q240)),MAX(VALUE(SUBSTITUTE(_xlfn.FILTERXML("&lt;t&gt;&lt;s&gt;"&amp;SUBSTITUTE(Q240,",","&lt;/s&gt;&lt;s&gt;")&amp;"&lt;/s&gt;&lt;/t&gt;","//s"),"cm",""))),IF(ISNUMBER(SEARCH("mm",Q240)), MAX(VALUE(SUBSTITUTE(_xlfn.FILTERXML("&lt;t&gt;&lt;s&gt;"&amp;SUBSTITUTE(Q240,",","&lt;/s&gt;&lt;s&gt;")&amp;"&lt;/s&gt;&lt;/t&gt;","//s"),"mm","")))/10, MAX(VALUE(_xlfn.FILTERXML("&lt;t&gt;&lt;s&gt;"&amp;SUBSTITUTE(Q240,",","&lt;/s&gt;&lt;s&gt;")&amp;"&lt;/s&gt;&lt;/t&gt;","//s"))))))</f>
        <v>2.8</v>
      </c>
      <c r="S240" t="str">
        <f>IF(OR('Model output'!P239="",ISNUMBER(SEARCH("Not identified", 'Model output'!P239)),ISNUMBER(SEARCH("Absent",'Model output'!P239)),AND(ISNUMBER(SEARCH("No",'Model output'!P239)),NOT(ISNUMBER(SEARCH("diagnostic",'Model output'!P239)))),ISNUMBER(SEARCH("Negative",'Model output'!P239))),"negative","positive")</f>
        <v>positive</v>
      </c>
      <c r="T240">
        <f>IF('Model output'!O239="","",'Model output'!O239)</f>
        <v>1</v>
      </c>
      <c r="U240" t="str">
        <f>IF('Model output'!Q239&lt;&gt;"",'Model output'!Q239,IF('Classification result'!S240="positive",IF(ISNUMBER(SEARCH("single",'Model output'!P239)),1,IF(OR(ISNUMBER(SEARCH("&lt;4",'Model output'!P239)),ISNUMBER(SEARCH("&lt; 4",'Model output'!P239)),ISNUMBER(SEARCH("less than 4",'Model output'!P239))),"&lt;4",IF(OR(ISNUMBER(SEARCH("&gt;4",'Model output'!P239)),ISNUMBER(SEARCH("&gt; 4",'Model output'!P239)),ISNUMBER(SEARCH("4 or more",'Model output'!P239))),"&gt;4",""))),""))</f>
        <v/>
      </c>
      <c r="V240" t="str">
        <f>IF(S240="negative","",IF(OR(ISNUMBER(SEARCH("Focal",'Model output'!P239)),'Classification result'!U240&lt;4,ISNUMBER(SEARCH("Focal",'Classification result'!U240)),ISNUMBER(SEARCH("&lt;4",'Classification result'!U240)),ISNUMBER(SEARCH("&lt; 4",'Classification result'!U240))),"minimal", IF(OR(ISNUMBER(SEARCH("Extensive",'Model output'!P239)),ISNUMBER(SEARCH("Extensive",'Classification result'!U240)),ISNUMBER(SEARCH("&gt;4",'Classification result'!U240)),ISNUMBER(SEARCH("&gt; 4",'Classification result'!U240)),ISNUMBER(SEARCH("4 or more",'Classification result'!U240))),"extensive","")))</f>
        <v/>
      </c>
      <c r="W240" t="str">
        <f>IF(OR('Model output'!R239="",ISNUMBER(SEARCH("Not identified", 'Model output'!R239)),ISNUMBER(SEARCH("Absent",'Model output'!R239)),ISNUMBER(SEARCH("No",'Model output'!R239)),ISNUMBER(SEARCH("Negative",'Model output'!R239)),ISNUMBER(SEARCH("None seen",'Model output'!R239)),ISNUMBER(SEARCH("Free",'Model output'!R239)),ISNUMBER(SEARCH("Cannot be assessed",'Model output'!R239))),"negative","positive")</f>
        <v>negative</v>
      </c>
      <c r="X240" s="15" t="str">
        <f>IF('Model output'!S239="","",'Model output'!S239)</f>
        <v/>
      </c>
      <c r="Y240" t="str">
        <f>IF(OR('Model output'!S239="",ISNUMBER(SEARCH("Absent",'Model output'!S239)),ISNUMBER(SEARCH("Not identified",'Model output'!S239)),AND(ISNUMBER(SEARCH("No",'Model output'!S239)),NOT(ISNUMBER(SEARCH("carcinoma",'Model output'!S239)))),ISNUMBER(SEARCH("no extension",'Model output'!S239)),ISNUMBER(SEARCH("negative",'Model output'!S239))),"negative",IF(Z240="positive","gETE", "positive"))</f>
        <v>negative</v>
      </c>
      <c r="Z240" t="str">
        <f>IF(OR('Model output'!S239="",ISNUMBER(SEARCH("Absent",'Model output'!S239)),ISNUMBER(SEARCH("Not identified",'Model output'!S239)),ISNUMBER(SEARCH("No",'Model output'!S239)),ISNUMBER(SEARCH("Minimal",'Model output'!S239)),ISNUMBER(SEARCH("negative",'Model output'!S239))),"negative",IF(OR(ISNUMBER(SEARCH("extensive",X240)),ISNUMBER(SEARCH("skeletal muscle",X240)),ISNUMBER(SEARCH("larynx",X240)),ISNUMBER(SEARCH("trachea",X240)),ISNUMBER(SEARCH("esophagus",X240)),ISNUMBER(SEARCH("recurrent laryngeal nerve",X240))),"positive","negative"))</f>
        <v>negative</v>
      </c>
      <c r="AA240" t="str">
        <f>IF('Model output'!T239="","",IF('Model output'!T239="Not mentioned", "No", "Yes"))</f>
        <v/>
      </c>
      <c r="AB240" t="str">
        <f>IF(AA240&lt;&gt;"Yes","",IF(OR('Model output'!U239="",ISNUMBER(SEARCH("Not identified",'Model output'!U239))),"",'Model output'!U239))</f>
        <v/>
      </c>
      <c r="AC240" s="9" t="str">
        <f>IF(OR('Model output'!V239="", AND(ISERROR(SEARCH("Positive",'Model output'!V239)), ISNUMBER(SEARCH("Negative",'Model output'!V239))), ISNUMBER(SEARCH("Uninvolved",'Model output'!V239)), ISNUMBER(SEARCH("Free",'Model output'!V239)), ISNUMBER(SEARCH("1 mm",'Model output'!V239)), ISNUMBER(SEARCH("1.0 mm",'Model output'!V239)), ISNUMBER(SEARCH("0.01 cm",'Model output'!V239)), ISNUMBER(SEARCH("0.1 CM",'Model output'!V239)), ISNUMBER(SEARCH("less than 0.2 mm",'Model output'!V239)), ISNUMBER(SEARCH("less than 0.5 mm",'Model output'!V239)), ISNUMBER(SEARCH("very close",'Model output'!V239)), ISNUMBER(SEARCH("not involved",'Model output'!V239)), ISNUMBER(SEARCH("no involvement",'Model output'!V239)), ISNUMBER(SEARCH("abut",'Model output'!V239)), AND(ISNUMBER(SEARCH("No",'Model output'!V239)),NOT(ISNUMBER(SEARCH("noted",'Model output'!V239))),NOT(ISNUMBER(SEARCH("carcinoma",'Model output'!V239))))), "negative", "positive")</f>
        <v>negative</v>
      </c>
      <c r="AE240" s="30" t="str" cm="1">
        <f t="array" aca="1" ref="AE240" ca="1">IF(OR(AC240="positive",Z240="positive",AND(OR(ISNUMBER(SEARCH("Follicular carcinoma",N240)),ISNUMBER(SEARCH("Follicular thyroid carcinoma",N240))),V240="extensive"),AND(AND(ISNUMBER(J240),J240&gt;0),AND(ISNUMBER(M240),M240&gt;3)),OR(H240="positive",AH240=1)),"high",IF(OR(ISNUMBER(SEARCH("lateral",G240,1)),ISNUMBER(SEARCH("positive",Y240,1)),ISNUMBER(SEARCH("tall",O240,1)),ISNUMBER(SEARCH("hobnail",O240,1)),ISNUMBER(SEARCH("cribriform",O240,1)),ISNUMBER(SEARCH("diffuse",O240,1)),ISNUMBER(SEARCH("columnar",O240,1)),ISNUMBER(SEARCH("solid",O240,1)),ISNUMBER(SEARCH("tall",N240,1)),ISNUMBER(SEARCH("hobnail",N240,1)),ISNUMBER(SEARCH("cribriform",N240,1)),ISNUMBER(SEARCH("diffuse",N240,1)),ISNUMBER(SEARCH("columnar",N240,1)),ISNUMBER(SEARCH("solid",N240,1)),AND(ISNUMBER(SEARCH("papillary",N240,1)),S240="positive"),AND(ISNUMBER(J240),J240&gt;=5,M240=""),AND(AND(ISNUMBER(J240),J240&gt;=5),AND(ISNUMBER(M240),M240&gt;=1)),AND(ISNUMBER(SERACH("papillary",N240)),OR(Y240="positive",Z240="positive"), ISNUMBER(SEARCH("BRAF",AB240)))),"intermediate","low"))</f>
        <v>intermediate</v>
      </c>
      <c r="AF240" s="31" t="str">
        <f t="shared" si="51"/>
        <v>2</v>
      </c>
      <c r="AG240" s="31" t="str">
        <f t="shared" si="52"/>
        <v>1a</v>
      </c>
      <c r="AH240" s="31" t="str">
        <f t="shared" si="53"/>
        <v>0</v>
      </c>
      <c r="AI240" s="36" t="str">
        <f t="shared" si="54"/>
        <v>I</v>
      </c>
      <c r="AJ240" s="30" t="s">
        <v>816</v>
      </c>
      <c r="AK240" s="37" t="s">
        <v>929</v>
      </c>
      <c r="AL240" s="37" t="s">
        <v>931</v>
      </c>
      <c r="AM240" s="37" t="s">
        <v>930</v>
      </c>
      <c r="AN240" s="31" t="s">
        <v>79</v>
      </c>
      <c r="AO240" s="30">
        <f t="shared" ca="1" si="55"/>
        <v>1</v>
      </c>
      <c r="AP240" s="37">
        <f t="shared" si="56"/>
        <v>1</v>
      </c>
      <c r="AQ240" s="37">
        <f t="shared" si="57"/>
        <v>1</v>
      </c>
      <c r="AR240" s="37">
        <f t="shared" si="58"/>
        <v>1</v>
      </c>
      <c r="AS240" s="36">
        <f t="shared" si="59"/>
        <v>1</v>
      </c>
    </row>
    <row r="241" spans="1:45">
      <c r="A241" t="str">
        <f>'Model output'!A240</f>
        <v>TCGA-ET-A4KQ</v>
      </c>
      <c r="B241" s="43">
        <v>45</v>
      </c>
      <c r="C241" s="1" t="str">
        <f>IF(OR(ISNUMBER(SEARCH("0",'Model output'!D240)), ISNUMBER(SEARCH("1",'Model output'!D240)), ISNUMBER(SEARCH("1a",'Model output'!D240)), ISNUMBER(SEARCH("1b",'Model output'!D240)), ISNUMBER(SEARCH("2",'Model output'!D240)), ISNUMBER(SEARCH("3",'Model output'!D240)), ISNUMBER(SEARCH("4a",'Model output'!D240)), ISNUMBER(SEARCH("4b",'Model output'!D240))), IF(ISNUMBER(SEARCH("pT",'Model output'!D240)),IF(OR(ISNUMBER(SEARCH("a",'Model output'!D240)),ISNUMBER(SEARCH("b",'Model output'!D240))),MID(SUBSTITUTE('Model output'!D240," ",""),SEARCH("pT",'Model output'!D240)+2,2),MID(SUBSTITUTE('Model output'!D240," ",""),SEARCH("pT",'Model output'!D240)+2,1)),IF(ISNUMBER(SEARCH("T",'Model output'!D240)),IF(OR(ISNUMBER(SEARCH("a",'Model output'!D240)),ISNUMBER(SEARCH("b",'Model output'!D240))),MID(SUBSTITUTE('Model output'!D240," ",""),SEARCH("T",'Model output'!D240)+1,2),MID(SUBSTITUTE('Model output'!D240," ",""),SEARCH("T",'Model output'!D240)+1,1)),SUBSTITUTE('Model output'!D240," ",""))),"")</f>
        <v>2</v>
      </c>
      <c r="D241" s="1" t="str">
        <f>IF(ISNUMBER(SEARCH("lymph node",'Model output'!E240)),"1", IF(AND('Model output'!E240&lt;&gt;"",ISNUMBER('Model output'!E240),'Model output'!E240&gt;0),"1",IF(OR(ISNUMBER(SEARCH("0",'Model output'!E240)), ISNUMBER(SEARCH("1",'Model output'!E240)), ISNUMBER(SEARCH("1a",'Model output'!E240)), ISNUMBER(SEARCH("1b",'Model output'!E240)), ISNUMBER(SEARCH("X",'Model output'!E240))), IF(ISNUMBER(SEARCH("pN",'Model output'!E240)),IF(OR(ISNUMBER(SEARCH("a",'Model output'!E240)),ISNUMBER(SEARCH("b",'Model output'!E240))),MID(SUBSTITUTE('Model output'!E240," ",""),SEARCH("pN",'Model output'!E240)+2,2),MID(SUBSTITUTE('Model output'!E240," ",""),SEARCH("pN",'Model output'!E240)+2,1)),IF(ISNUMBER(SEARCH("N",'Model output'!E240)),IF(OR(ISNUMBER(SEARCH("a",'Model output'!E240)),ISNUMBER(SEARCH("b",'Model output'!E240))),MID(SUBSTITUTE('Model output'!E240," ",""),SEARCH("N",'Model output'!E240)+1,2),MID(SUBSTITUTE('Model output'!E240," ",""),SEARCH("N",'Model output'!E240)+1,1)),SUBSTITUTE('Model output'!E240," ",""))),"")))</f>
        <v>X</v>
      </c>
      <c r="E241" s="1" t="str">
        <f>IF(OR(ISNUMBER(SEARCH("Not applicable",'Model output'!F240)), ISNUMBER(SEARCH("N/A",'Model output'!F240))),"0",IF(OR(ISNUMBER(SEARCH("0",'Model output'!F240)), ISNUMBER(SEARCH("1",'Model output'!F240)), ISNUMBER(SEARCH("X",'Model output'!F240))), IF(ISNUMBER(SEARCH("pM",'Model output'!F240)),MID(SUBSTITUTE('Model output'!F240," ",""),SEARCH("pM",'Model output'!F240)+2,1),IF(ISNUMBER(SEARCH("M",'Model output'!F240)),MID(SUBSTITUTE('Model output'!F240," ",""),SEARCH("M",'Model output'!F240)+1,1),SUBSTITUTE('Model output'!F240," ",""))),""))</f>
        <v>X</v>
      </c>
      <c r="F241" t="str">
        <f t="shared" si="62"/>
        <v>negative</v>
      </c>
      <c r="G241" t="str">
        <f>IF(OR('Model output'!G240="",AND(ISNUMBER('Model output'!J240),'Model output'!J240&lt;1)),"",IF(OR(ISNUMBER(SEARCH("lateral",'Model output'!G240)),ISNUMBER(SEARCH("cervical",'Model output'!G240)),ISNUMBER(SEARCH("jugular",'Model output'!G240)),ISNUMBER(SEARCH("left neck",'Model output'!G240)),ISNUMBER(SEARCH("left anterior neck",'Model output'!G240)),ISNUMBER(SEARCH("left posterior neck",'Model output'!G240)),ISNUMBER(SEARCH("right neck",'Model output'!G240)),ISNUMBER(SEARCH("right anterior neck",'Model output'!G240)),ISNUMBER(SEARCH("right posterior neck",'Model output'!G240)),AND(ISNUMBER(SEARCH("level",'Model output'!G240)),OR(,ISNUMBER(SEARCH("II",'Model output'!G240)),ISNUMBER(SEARCH("two",'Model output'!G240)),ISNUMBER(SEARCH("2",'Model output'!G240)),ISNUMBER(SEARCH("III",'Model output'!G240)),ISNUMBER(SEARCH("three",'Model output'!G240)),ISNUMBER(SEARCH("3",'Model output'!G240)),ISNUMBER(SEARCH("IV",'Model output'!G240)),ISNUMBER(SEARCH("four",'Model output'!G240)),ISNUMBER(SEARCH("4",'Model output'!G240)),AND(ISNUMBER(SEARCH("V ",'Model output'!G240)),NOT(ISNUMBER(SEARCH("VI",'Model output'!G240)))),ISNUMBER(SEARCH("five",'Model output'!G240)),ISNUMBER(SEARCH("5",'Model output'!G240))))), "lateral", "central"))</f>
        <v/>
      </c>
      <c r="H241" t="str">
        <f>IF('Model output'!H240="","negative", IF('Model output'!H240=" ", "negative", IF(ISNUMBER(SEARCH("lymph node",'Model output'!H240)),"negative","positive")))</f>
        <v>negative</v>
      </c>
      <c r="I241">
        <f>IF('Model output'!I240="","",IF(ISNUMBER('Model output'!I240),'Model output'!I240,1))</f>
        <v>0</v>
      </c>
      <c r="J241">
        <f>IF('Model output'!J240="","",IF(AND(ISNUMBER('Model output'!J240),'Model output'!J240&lt;=I241),'Model output'!J240,IF(ISNUMBER(SEARCH("0/",'Model output'!J240)),0,1)))</f>
        <v>0</v>
      </c>
      <c r="K241" t="str" cm="1">
        <f t="array" ref="K241">IF(COUNT(FIND({0,1,2,3,4,5,6,7,8,9},'Model output'!K240))&gt;0,'Model output'!K240,"")</f>
        <v/>
      </c>
      <c r="L241" s="8" t="str">
        <f t="shared" si="50"/>
        <v/>
      </c>
      <c r="M241" t="str" cm="1">
        <f t="array" ref="M241">IF(L241="","",IF(ISNUMBER(SEARCH("cm",L241)),MAX(VALUE(SUBSTITUTE(_xlfn.FILTERXML("&lt;t&gt;&lt;s&gt;"&amp;SUBSTITUTE(L241,",","&lt;/s&gt;&lt;s&gt;")&amp;"&lt;/s&gt;&lt;/t&gt;","//s"),"cm",""))),MAX(VALUE(SUBSTITUTE(_xlfn.FILTERXML("&lt;t&gt;&lt;s&gt;"&amp;SUBSTITUTE(L241,",","&lt;/s&gt;&lt;s&gt;")&amp;"&lt;/s&gt;&lt;/t&gt;","//s"),"mm","")))/10))</f>
        <v/>
      </c>
      <c r="N241" t="str">
        <f>IF('Model output'!L240="","",'Model output'!L240)</f>
        <v>Papillary carcinoma</v>
      </c>
      <c r="O241" t="str">
        <f>IF('Model output'!M240="","",'Model output'!M240)</f>
        <v>follicular variant</v>
      </c>
      <c r="P241" t="str">
        <f>IF('Model output'!N240="","",'Model output'!N240)</f>
        <v>4.0 cm</v>
      </c>
      <c r="Q241" t="str">
        <f t="shared" si="63"/>
        <v>4.0cm</v>
      </c>
      <c r="R241" cm="1">
        <f t="array" ref="R241">IF(Q241="","",IF(ISNUMBER(SEARCH("cm",Q241)),MAX(VALUE(SUBSTITUTE(_xlfn.FILTERXML("&lt;t&gt;&lt;s&gt;"&amp;SUBSTITUTE(Q241,",","&lt;/s&gt;&lt;s&gt;")&amp;"&lt;/s&gt;&lt;/t&gt;","//s"),"cm",""))),IF(ISNUMBER(SEARCH("mm",Q241)), MAX(VALUE(SUBSTITUTE(_xlfn.FILTERXML("&lt;t&gt;&lt;s&gt;"&amp;SUBSTITUTE(Q241,",","&lt;/s&gt;&lt;s&gt;")&amp;"&lt;/s&gt;&lt;/t&gt;","//s"),"mm","")))/10, MAX(VALUE(_xlfn.FILTERXML("&lt;t&gt;&lt;s&gt;"&amp;SUBSTITUTE(Q241,",","&lt;/s&gt;&lt;s&gt;")&amp;"&lt;/s&gt;&lt;/t&gt;","//s"))))))</f>
        <v>4</v>
      </c>
      <c r="S241" t="str">
        <f>IF(OR('Model output'!P240="",ISNUMBER(SEARCH("Not identified", 'Model output'!P240)),ISNUMBER(SEARCH("Absent",'Model output'!P240)),AND(ISNUMBER(SEARCH("No",'Model output'!P240)),NOT(ISNUMBER(SEARCH("diagnostic",'Model output'!P240)))),ISNUMBER(SEARCH("Negative",'Model output'!P240))),"negative","positive")</f>
        <v>negative</v>
      </c>
      <c r="T241">
        <f>IF('Model output'!O240="","",'Model output'!O240)</f>
        <v>1</v>
      </c>
      <c r="U241" t="str">
        <f>IF('Model output'!Q240&lt;&gt;"",'Model output'!Q240,IF('Classification result'!S241="positive",IF(ISNUMBER(SEARCH("single",'Model output'!P240)),1,IF(OR(ISNUMBER(SEARCH("&lt;4",'Model output'!P240)),ISNUMBER(SEARCH("&lt; 4",'Model output'!P240)),ISNUMBER(SEARCH("less than 4",'Model output'!P240))),"&lt;4",IF(OR(ISNUMBER(SEARCH("&gt;4",'Model output'!P240)),ISNUMBER(SEARCH("&gt; 4",'Model output'!P240)),ISNUMBER(SEARCH("4 or more",'Model output'!P240))),"&gt;4",""))),""))</f>
        <v/>
      </c>
      <c r="V241" t="str">
        <f>IF(S241="negative","",IF(OR(ISNUMBER(SEARCH("Focal",'Model output'!P240)),'Classification result'!U241&lt;4,ISNUMBER(SEARCH("Focal",'Classification result'!U241)),ISNUMBER(SEARCH("&lt;4",'Classification result'!U241)),ISNUMBER(SEARCH("&lt; 4",'Classification result'!U241))),"minimal", IF(OR(ISNUMBER(SEARCH("Extensive",'Model output'!P240)),ISNUMBER(SEARCH("Extensive",'Classification result'!U241)),ISNUMBER(SEARCH("&gt;4",'Classification result'!U241)),ISNUMBER(SEARCH("&gt; 4",'Classification result'!U241)),ISNUMBER(SEARCH("4 or more",'Classification result'!U241))),"extensive","")))</f>
        <v/>
      </c>
      <c r="W241" t="str">
        <f>IF(OR('Model output'!R240="",ISNUMBER(SEARCH("Not identified", 'Model output'!R240)),ISNUMBER(SEARCH("Absent",'Model output'!R240)),ISNUMBER(SEARCH("No",'Model output'!R240)),ISNUMBER(SEARCH("Negative",'Model output'!R240)),ISNUMBER(SEARCH("None seen",'Model output'!R240)),ISNUMBER(SEARCH("Free",'Model output'!R240)),ISNUMBER(SEARCH("Cannot be assessed",'Model output'!R240))),"negative","positive")</f>
        <v>negative</v>
      </c>
      <c r="X241" s="15" t="str">
        <f>IF('Model output'!S240="","",'Model output'!S240)</f>
        <v/>
      </c>
      <c r="Y241" t="str">
        <f>IF(OR('Model output'!S240="",ISNUMBER(SEARCH("Absent",'Model output'!S240)),ISNUMBER(SEARCH("Not identified",'Model output'!S240)),AND(ISNUMBER(SEARCH("No",'Model output'!S240)),NOT(ISNUMBER(SEARCH("carcinoma",'Model output'!S240)))),ISNUMBER(SEARCH("no extension",'Model output'!S240)),ISNUMBER(SEARCH("negative",'Model output'!S240))),"negative",IF(Z241="positive","gETE", "positive"))</f>
        <v>negative</v>
      </c>
      <c r="Z241" t="str">
        <f>IF(OR('Model output'!S240="",ISNUMBER(SEARCH("Absent",'Model output'!S240)),ISNUMBER(SEARCH("Not identified",'Model output'!S240)),ISNUMBER(SEARCH("No",'Model output'!S240)),ISNUMBER(SEARCH("Minimal",'Model output'!S240)),ISNUMBER(SEARCH("negative",'Model output'!S240))),"negative",IF(OR(ISNUMBER(SEARCH("extensive",X241)),ISNUMBER(SEARCH("skeletal muscle",X241)),ISNUMBER(SEARCH("larynx",X241)),ISNUMBER(SEARCH("trachea",X241)),ISNUMBER(SEARCH("esophagus",X241)),ISNUMBER(SEARCH("recurrent laryngeal nerve",X241))),"positive","negative"))</f>
        <v>negative</v>
      </c>
      <c r="AA241" t="str">
        <f>IF('Model output'!T240="","",IF('Model output'!T240="Not mentioned", "No", "Yes"))</f>
        <v/>
      </c>
      <c r="AB241" t="str">
        <f>IF(AA241&lt;&gt;"Yes","",IF(OR('Model output'!U240="",ISNUMBER(SEARCH("Not identified",'Model output'!U240))),"",'Model output'!U240))</f>
        <v/>
      </c>
      <c r="AC241" s="9" t="str">
        <f>IF(OR('Model output'!V240="", AND(ISERROR(SEARCH("Positive",'Model output'!V240)), ISNUMBER(SEARCH("Negative",'Model output'!V240))), ISNUMBER(SEARCH("Uninvolved",'Model output'!V240)), ISNUMBER(SEARCH("Free",'Model output'!V240)), ISNUMBER(SEARCH("1 mm",'Model output'!V240)), ISNUMBER(SEARCH("1.0 mm",'Model output'!V240)), ISNUMBER(SEARCH("0.01 cm",'Model output'!V240)), ISNUMBER(SEARCH("0.1 CM",'Model output'!V240)), ISNUMBER(SEARCH("less than 0.2 mm",'Model output'!V240)), ISNUMBER(SEARCH("less than 0.5 mm",'Model output'!V240)), ISNUMBER(SEARCH("very close",'Model output'!V240)), ISNUMBER(SEARCH("not involved",'Model output'!V240)), ISNUMBER(SEARCH("no involvement",'Model output'!V240)), ISNUMBER(SEARCH("abut",'Model output'!V240)), AND(ISNUMBER(SEARCH("No",'Model output'!V240)),NOT(ISNUMBER(SEARCH("noted",'Model output'!V240))),NOT(ISNUMBER(SEARCH("carcinoma",'Model output'!V240))))), "negative", "positive")</f>
        <v>negative</v>
      </c>
      <c r="AE241" s="30" t="str" cm="1">
        <f t="array" aca="1" ref="AE241" ca="1">IF(OR(AC241="positive",Z241="positive",AND(OR(ISNUMBER(SEARCH("Follicular carcinoma",N241)),ISNUMBER(SEARCH("Follicular thyroid carcinoma",N241))),V241="extensive"),AND(AND(ISNUMBER(J241),J241&gt;0),AND(ISNUMBER(M241),M241&gt;3)),OR(H241="positive",AH241=1)),"high",IF(OR(ISNUMBER(SEARCH("lateral",G241,1)),ISNUMBER(SEARCH("positive",Y241,1)),ISNUMBER(SEARCH("tall",O241,1)),ISNUMBER(SEARCH("hobnail",O241,1)),ISNUMBER(SEARCH("cribriform",O241,1)),ISNUMBER(SEARCH("diffuse",O241,1)),ISNUMBER(SEARCH("columnar",O241,1)),ISNUMBER(SEARCH("solid",O241,1)),ISNUMBER(SEARCH("tall",N241,1)),ISNUMBER(SEARCH("hobnail",N241,1)),ISNUMBER(SEARCH("cribriform",N241,1)),ISNUMBER(SEARCH("diffuse",N241,1)),ISNUMBER(SEARCH("columnar",N241,1)),ISNUMBER(SEARCH("solid",N241,1)),AND(ISNUMBER(SEARCH("papillary",N241,1)),S241="positive"),AND(ISNUMBER(J241),J241&gt;=5,M241=""),AND(AND(ISNUMBER(J241),J241&gt;=5),AND(ISNUMBER(M241),M241&gt;=1)),AND(ISNUMBER(SERACH("papillary",N241)),OR(Y241="positive",Z241="positive"), ISNUMBER(SEARCH("BRAF",AB241)))),"intermediate","low"))</f>
        <v>low</v>
      </c>
      <c r="AF241" s="31" t="str">
        <f t="shared" si="51"/>
        <v>2</v>
      </c>
      <c r="AG241" s="31" t="str">
        <f t="shared" si="52"/>
        <v>0</v>
      </c>
      <c r="AH241" s="31" t="str">
        <f t="shared" si="53"/>
        <v>0</v>
      </c>
      <c r="AI241" s="36" t="str">
        <f t="shared" si="54"/>
        <v>I</v>
      </c>
      <c r="AJ241" s="30" t="s">
        <v>815</v>
      </c>
      <c r="AK241" s="37" t="s">
        <v>929</v>
      </c>
      <c r="AL241" s="37" t="s">
        <v>930</v>
      </c>
      <c r="AM241" s="37" t="s">
        <v>930</v>
      </c>
      <c r="AN241" s="31" t="s">
        <v>79</v>
      </c>
      <c r="AO241" s="30">
        <f t="shared" ca="1" si="55"/>
        <v>1</v>
      </c>
      <c r="AP241" s="37">
        <f t="shared" si="56"/>
        <v>1</v>
      </c>
      <c r="AQ241" s="37">
        <f t="shared" si="57"/>
        <v>1</v>
      </c>
      <c r="AR241" s="37">
        <f t="shared" si="58"/>
        <v>1</v>
      </c>
      <c r="AS241" s="36">
        <f t="shared" si="59"/>
        <v>1</v>
      </c>
    </row>
    <row r="242" spans="1:45">
      <c r="A242" t="str">
        <f>'Model output'!A241</f>
        <v>TCGA-FE-A231</v>
      </c>
      <c r="B242" s="43">
        <v>70</v>
      </c>
      <c r="C242" s="1" t="str">
        <f>IF(OR(ISNUMBER(SEARCH("0",'Model output'!D241)), ISNUMBER(SEARCH("1",'Model output'!D241)), ISNUMBER(SEARCH("1a",'Model output'!D241)), ISNUMBER(SEARCH("1b",'Model output'!D241)), ISNUMBER(SEARCH("2",'Model output'!D241)), ISNUMBER(SEARCH("3",'Model output'!D241)), ISNUMBER(SEARCH("4a",'Model output'!D241)), ISNUMBER(SEARCH("4b",'Model output'!D241))), IF(ISNUMBER(SEARCH("pT",'Model output'!D241)),IF(OR(ISNUMBER(SEARCH("a",'Model output'!D241)),ISNUMBER(SEARCH("b",'Model output'!D241))),MID(SUBSTITUTE('Model output'!D241," ",""),SEARCH("pT",'Model output'!D241)+2,2),MID(SUBSTITUTE('Model output'!D241," ",""),SEARCH("pT",'Model output'!D241)+2,1)),IF(ISNUMBER(SEARCH("T",'Model output'!D241)),IF(OR(ISNUMBER(SEARCH("a",'Model output'!D241)),ISNUMBER(SEARCH("b",'Model output'!D241))),MID(SUBSTITUTE('Model output'!D241," ",""),SEARCH("T",'Model output'!D241)+1,2),MID(SUBSTITUTE('Model output'!D241," ",""),SEARCH("T",'Model output'!D241)+1,1)),SUBSTITUTE('Model output'!D241," ",""))),"")</f>
        <v>3</v>
      </c>
      <c r="D242" s="1" t="str">
        <f>IF(ISNUMBER(SEARCH("lymph node",'Model output'!E241)),"1", IF(AND('Model output'!E241&lt;&gt;"",ISNUMBER('Model output'!E241),'Model output'!E241&gt;0),"1",IF(OR(ISNUMBER(SEARCH("0",'Model output'!E241)), ISNUMBER(SEARCH("1",'Model output'!E241)), ISNUMBER(SEARCH("1a",'Model output'!E241)), ISNUMBER(SEARCH("1b",'Model output'!E241)), ISNUMBER(SEARCH("X",'Model output'!E241))), IF(ISNUMBER(SEARCH("pN",'Model output'!E241)),IF(OR(ISNUMBER(SEARCH("a",'Model output'!E241)),ISNUMBER(SEARCH("b",'Model output'!E241))),MID(SUBSTITUTE('Model output'!E241," ",""),SEARCH("pN",'Model output'!E241)+2,2),MID(SUBSTITUTE('Model output'!E241," ",""),SEARCH("pN",'Model output'!E241)+2,1)),IF(ISNUMBER(SEARCH("N",'Model output'!E241)),IF(OR(ISNUMBER(SEARCH("a",'Model output'!E241)),ISNUMBER(SEARCH("b",'Model output'!E241))),MID(SUBSTITUTE('Model output'!E241," ",""),SEARCH("N",'Model output'!E241)+1,2),MID(SUBSTITUTE('Model output'!E241," ",""),SEARCH("N",'Model output'!E241)+1,1)),SUBSTITUTE('Model output'!E241," ",""))),"")))</f>
        <v>1b</v>
      </c>
      <c r="E242" s="1" t="str">
        <f>IF(OR(ISNUMBER(SEARCH("Not applicable",'Model output'!F241)), ISNUMBER(SEARCH("N/A",'Model output'!F241))),"0",IF(OR(ISNUMBER(SEARCH("0",'Model output'!F241)), ISNUMBER(SEARCH("1",'Model output'!F241)), ISNUMBER(SEARCH("X",'Model output'!F241))), IF(ISNUMBER(SEARCH("pM",'Model output'!F241)),MID(SUBSTITUTE('Model output'!F241," ",""),SEARCH("pM",'Model output'!F241)+2,1),IF(ISNUMBER(SEARCH("M",'Model output'!F241)),MID(SUBSTITUTE('Model output'!F241," ",""),SEARCH("M",'Model output'!F241)+1,1),SUBSTITUTE('Model output'!F241," ",""))),""))</f>
        <v>x</v>
      </c>
      <c r="F242" t="str">
        <f t="shared" si="62"/>
        <v>positive</v>
      </c>
      <c r="G242" t="str">
        <f>IF(OR('Model output'!G241="",AND(ISNUMBER('Model output'!J241),'Model output'!J241&lt;1)),"",IF(OR(ISNUMBER(SEARCH("lateral",'Model output'!G241)),ISNUMBER(SEARCH("cervical",'Model output'!G241)),ISNUMBER(SEARCH("jugular",'Model output'!G241)),ISNUMBER(SEARCH("left neck",'Model output'!G241)),ISNUMBER(SEARCH("left anterior neck",'Model output'!G241)),ISNUMBER(SEARCH("left posterior neck",'Model output'!G241)),ISNUMBER(SEARCH("right neck",'Model output'!G241)),ISNUMBER(SEARCH("right anterior neck",'Model output'!G241)),ISNUMBER(SEARCH("right posterior neck",'Model output'!G241)),AND(ISNUMBER(SEARCH("level",'Model output'!G241)),OR(,ISNUMBER(SEARCH("II",'Model output'!G241)),ISNUMBER(SEARCH("two",'Model output'!G241)),ISNUMBER(SEARCH("2",'Model output'!G241)),ISNUMBER(SEARCH("III",'Model output'!G241)),ISNUMBER(SEARCH("three",'Model output'!G241)),ISNUMBER(SEARCH("3",'Model output'!G241)),ISNUMBER(SEARCH("IV",'Model output'!G241)),ISNUMBER(SEARCH("four",'Model output'!G241)),ISNUMBER(SEARCH("4",'Model output'!G241)),AND(ISNUMBER(SEARCH("V ",'Model output'!G241)),NOT(ISNUMBER(SEARCH("VI",'Model output'!G241)))),ISNUMBER(SEARCH("five",'Model output'!G241)),ISNUMBER(SEARCH("5",'Model output'!G241))))), "lateral", "central"))</f>
        <v>lateral</v>
      </c>
      <c r="H242" t="str">
        <f>IF('Model output'!H241="","negative", IF('Model output'!H241=" ", "negative", IF(ISNUMBER(SEARCH("lymph node",'Model output'!H241)),"negative","positive")))</f>
        <v>negative</v>
      </c>
      <c r="I242">
        <f>IF('Model output'!I241="","",IF(ISNUMBER('Model output'!I241),'Model output'!I241,1))</f>
        <v>31</v>
      </c>
      <c r="J242">
        <f>IF('Model output'!J241="","",IF(AND(ISNUMBER('Model output'!J241),'Model output'!J241&lt;=I242),'Model output'!J241,IF(ISNUMBER(SEARCH("0/",'Model output'!J241)),0,1)))</f>
        <v>16</v>
      </c>
      <c r="K242" t="str" cm="1">
        <f t="array" ref="K242">IF(COUNT(FIND({0,1,2,3,4,5,6,7,8,9},'Model output'!K241))&gt;0,'Model output'!K241,"")</f>
        <v>2.5 cm</v>
      </c>
      <c r="L242" s="8" t="str">
        <f t="shared" si="50"/>
        <v>2.5cm</v>
      </c>
      <c r="M242" cm="1">
        <f t="array" ref="M242">IF(L242="","",IF(ISNUMBER(SEARCH("cm",L242)),MAX(VALUE(SUBSTITUTE(_xlfn.FILTERXML("&lt;t&gt;&lt;s&gt;"&amp;SUBSTITUTE(L242,",","&lt;/s&gt;&lt;s&gt;")&amp;"&lt;/s&gt;&lt;/t&gt;","//s"),"cm",""))),MAX(VALUE(SUBSTITUTE(_xlfn.FILTERXML("&lt;t&gt;&lt;s&gt;"&amp;SUBSTITUTE(L242,",","&lt;/s&gt;&lt;s&gt;")&amp;"&lt;/s&gt;&lt;/t&gt;","//s"),"mm","")))/10))</f>
        <v>2.5</v>
      </c>
      <c r="N242" t="str">
        <f>IF('Model output'!L241="","",'Model output'!L241)</f>
        <v>Papillary</v>
      </c>
      <c r="O242" t="str">
        <f>IF('Model output'!M241="","",'Model output'!M241)</f>
        <v/>
      </c>
      <c r="P242" t="str">
        <f>IF('Model output'!N241="","",'Model output'!N241)</f>
        <v>9.4 cm</v>
      </c>
      <c r="Q242" t="str">
        <f t="shared" si="63"/>
        <v>9.4cm</v>
      </c>
      <c r="R242" cm="1">
        <f t="array" ref="R242">IF(Q242="","",IF(ISNUMBER(SEARCH("cm",Q242)),MAX(VALUE(SUBSTITUTE(_xlfn.FILTERXML("&lt;t&gt;&lt;s&gt;"&amp;SUBSTITUTE(Q242,",","&lt;/s&gt;&lt;s&gt;")&amp;"&lt;/s&gt;&lt;/t&gt;","//s"),"cm",""))),IF(ISNUMBER(SEARCH("mm",Q242)), MAX(VALUE(SUBSTITUTE(_xlfn.FILTERXML("&lt;t&gt;&lt;s&gt;"&amp;SUBSTITUTE(Q242,",","&lt;/s&gt;&lt;s&gt;")&amp;"&lt;/s&gt;&lt;/t&gt;","//s"),"mm","")))/10, MAX(VALUE(_xlfn.FILTERXML("&lt;t&gt;&lt;s&gt;"&amp;SUBSTITUTE(Q242,",","&lt;/s&gt;&lt;s&gt;")&amp;"&lt;/s&gt;&lt;/t&gt;","//s"))))))</f>
        <v>9.4</v>
      </c>
      <c r="S242" t="str">
        <f>IF(OR('Model output'!P241="",ISNUMBER(SEARCH("Not identified", 'Model output'!P241)),ISNUMBER(SEARCH("Absent",'Model output'!P241)),AND(ISNUMBER(SEARCH("No",'Model output'!P241)),NOT(ISNUMBER(SEARCH("diagnostic",'Model output'!P241)))),ISNUMBER(SEARCH("Negative",'Model output'!P241))),"negative","positive")</f>
        <v>positive</v>
      </c>
      <c r="T242">
        <f>IF('Model output'!O241="","",'Model output'!O241)</f>
        <v>1</v>
      </c>
      <c r="U242" t="str">
        <f>IF('Model output'!Q241&lt;&gt;"",'Model output'!Q241,IF('Classification result'!S242="positive",IF(ISNUMBER(SEARCH("single",'Model output'!P241)),1,IF(OR(ISNUMBER(SEARCH("&lt;4",'Model output'!P241)),ISNUMBER(SEARCH("&lt; 4",'Model output'!P241)),ISNUMBER(SEARCH("less than 4",'Model output'!P241))),"&lt;4",IF(OR(ISNUMBER(SEARCH("&gt;4",'Model output'!P241)),ISNUMBER(SEARCH("&gt; 4",'Model output'!P241)),ISNUMBER(SEARCH("4 or more",'Model output'!P241))),"&gt;4",""))),""))</f>
        <v/>
      </c>
      <c r="V242" t="str">
        <f>IF(S242="negative","",IF(OR(ISNUMBER(SEARCH("Focal",'Model output'!P241)),'Classification result'!U242&lt;4,ISNUMBER(SEARCH("Focal",'Classification result'!U242)),ISNUMBER(SEARCH("&lt;4",'Classification result'!U242)),ISNUMBER(SEARCH("&lt; 4",'Classification result'!U242))),"minimal", IF(OR(ISNUMBER(SEARCH("Extensive",'Model output'!P241)),ISNUMBER(SEARCH("Extensive",'Classification result'!U242)),ISNUMBER(SEARCH("&gt;4",'Classification result'!U242)),ISNUMBER(SEARCH("&gt; 4",'Classification result'!U242)),ISNUMBER(SEARCH("4 or more",'Classification result'!U242))),"extensive","")))</f>
        <v/>
      </c>
      <c r="W242" t="str">
        <f>IF(OR('Model output'!R241="",ISNUMBER(SEARCH("Not identified", 'Model output'!R241)),ISNUMBER(SEARCH("Absent",'Model output'!R241)),ISNUMBER(SEARCH("No",'Model output'!R241)),ISNUMBER(SEARCH("Negative",'Model output'!R241)),ISNUMBER(SEARCH("None seen",'Model output'!R241)),ISNUMBER(SEARCH("Free",'Model output'!R241)),ISNUMBER(SEARCH("Cannot be assessed",'Model output'!R241))),"negative","positive")</f>
        <v>negative</v>
      </c>
      <c r="X242" s="15" t="str">
        <f>IF('Model output'!S241="","",'Model output'!S241)</f>
        <v>No</v>
      </c>
      <c r="Y242" t="str">
        <f>IF(OR('Model output'!S241="",ISNUMBER(SEARCH("Absent",'Model output'!S241)),ISNUMBER(SEARCH("Not identified",'Model output'!S241)),AND(ISNUMBER(SEARCH("No",'Model output'!S241)),NOT(ISNUMBER(SEARCH("carcinoma",'Model output'!S241)))),ISNUMBER(SEARCH("no extension",'Model output'!S241)),ISNUMBER(SEARCH("negative",'Model output'!S241))),"negative",IF(Z242="positive","gETE", "positive"))</f>
        <v>negative</v>
      </c>
      <c r="Z242" t="str">
        <f>IF(OR('Model output'!S241="",ISNUMBER(SEARCH("Absent",'Model output'!S241)),ISNUMBER(SEARCH("Not identified",'Model output'!S241)),ISNUMBER(SEARCH("No",'Model output'!S241)),ISNUMBER(SEARCH("Minimal",'Model output'!S241)),ISNUMBER(SEARCH("negative",'Model output'!S241))),"negative",IF(OR(ISNUMBER(SEARCH("extensive",X242)),ISNUMBER(SEARCH("skeletal muscle",X242)),ISNUMBER(SEARCH("larynx",X242)),ISNUMBER(SEARCH("trachea",X242)),ISNUMBER(SEARCH("esophagus",X242)),ISNUMBER(SEARCH("recurrent laryngeal nerve",X242))),"positive","negative"))</f>
        <v>negative</v>
      </c>
      <c r="AA242" t="str">
        <f>IF('Model output'!T241="","",IF('Model output'!T241="Not mentioned", "No", "Yes"))</f>
        <v/>
      </c>
      <c r="AB242" t="str">
        <f>IF(AA242&lt;&gt;"Yes","",IF(OR('Model output'!U241="",ISNUMBER(SEARCH("Not identified",'Model output'!U241))),"",'Model output'!U241))</f>
        <v/>
      </c>
      <c r="AC242" s="9" t="str">
        <f>IF(OR('Model output'!V241="", AND(ISERROR(SEARCH("Positive",'Model output'!V241)), ISNUMBER(SEARCH("Negative",'Model output'!V241))), ISNUMBER(SEARCH("Uninvolved",'Model output'!V241)), ISNUMBER(SEARCH("Free",'Model output'!V241)), ISNUMBER(SEARCH("1 mm",'Model output'!V241)), ISNUMBER(SEARCH("1.0 mm",'Model output'!V241)), ISNUMBER(SEARCH("0.01 cm",'Model output'!V241)), ISNUMBER(SEARCH("0.1 CM",'Model output'!V241)), ISNUMBER(SEARCH("less than 0.2 mm",'Model output'!V241)), ISNUMBER(SEARCH("less than 0.5 mm",'Model output'!V241)), ISNUMBER(SEARCH("very close",'Model output'!V241)), ISNUMBER(SEARCH("not involved",'Model output'!V241)), ISNUMBER(SEARCH("no involvement",'Model output'!V241)), ISNUMBER(SEARCH("abut",'Model output'!V241)), AND(ISNUMBER(SEARCH("No",'Model output'!V241)),NOT(ISNUMBER(SEARCH("noted",'Model output'!V241))),NOT(ISNUMBER(SEARCH("carcinoma",'Model output'!V241))))), "negative", "positive")</f>
        <v>negative</v>
      </c>
      <c r="AE242" s="30" t="str" cm="1">
        <f t="array" aca="1" ref="AE242" ca="1">IF(OR(AC242="positive",Z242="positive",AND(OR(ISNUMBER(SEARCH("Follicular carcinoma",N242)),ISNUMBER(SEARCH("Follicular thyroid carcinoma",N242))),V242="extensive"),AND(AND(ISNUMBER(J242),J242&gt;0),AND(ISNUMBER(M242),M242&gt;3)),OR(H242="positive",AH242=1)),"high",IF(OR(ISNUMBER(SEARCH("lateral",G242,1)),ISNUMBER(SEARCH("positive",Y242,1)),ISNUMBER(SEARCH("tall",O242,1)),ISNUMBER(SEARCH("hobnail",O242,1)),ISNUMBER(SEARCH("cribriform",O242,1)),ISNUMBER(SEARCH("diffuse",O242,1)),ISNUMBER(SEARCH("columnar",O242,1)),ISNUMBER(SEARCH("solid",O242,1)),ISNUMBER(SEARCH("tall",N242,1)),ISNUMBER(SEARCH("hobnail",N242,1)),ISNUMBER(SEARCH("cribriform",N242,1)),ISNUMBER(SEARCH("diffuse",N242,1)),ISNUMBER(SEARCH("columnar",N242,1)),ISNUMBER(SEARCH("solid",N242,1)),AND(ISNUMBER(SEARCH("papillary",N242,1)),S242="positive"),AND(ISNUMBER(J242),J242&gt;=5,M242=""),AND(AND(ISNUMBER(J242),J242&gt;=5),AND(ISNUMBER(M242),M242&gt;=1)),AND(ISNUMBER(SERACH("papillary",N242)),OR(Y242="positive",Z242="positive"), ISNUMBER(SEARCH("BRAF",AB242)))),"intermediate","low"))</f>
        <v>intermediate</v>
      </c>
      <c r="AF242" s="31" t="str">
        <f t="shared" si="51"/>
        <v>3a</v>
      </c>
      <c r="AG242" s="31" t="str">
        <f t="shared" si="52"/>
        <v>1b</v>
      </c>
      <c r="AH242" s="31" t="str">
        <f t="shared" si="53"/>
        <v>0</v>
      </c>
      <c r="AI242" s="36" t="str">
        <f t="shared" si="54"/>
        <v>II</v>
      </c>
      <c r="AJ242" s="30" t="s">
        <v>816</v>
      </c>
      <c r="AK242" s="37" t="s">
        <v>932</v>
      </c>
      <c r="AL242" s="37" t="s">
        <v>926</v>
      </c>
      <c r="AM242" s="37" t="s">
        <v>930</v>
      </c>
      <c r="AN242" s="31" t="s">
        <v>928</v>
      </c>
      <c r="AO242" s="30">
        <f t="shared" ca="1" si="55"/>
        <v>1</v>
      </c>
      <c r="AP242" s="37">
        <f t="shared" si="56"/>
        <v>1</v>
      </c>
      <c r="AQ242" s="37">
        <f t="shared" si="57"/>
        <v>1</v>
      </c>
      <c r="AR242" s="37">
        <f t="shared" si="58"/>
        <v>1</v>
      </c>
      <c r="AS242" s="36">
        <f t="shared" si="59"/>
        <v>1</v>
      </c>
    </row>
    <row r="243" spans="1:45">
      <c r="A243" t="str">
        <f>'Model output'!A242</f>
        <v>TCGA-FY-A2QD</v>
      </c>
      <c r="B243" s="43">
        <v>61</v>
      </c>
      <c r="C243" s="1" t="str">
        <f>IF(OR(ISNUMBER(SEARCH("0",'Model output'!D242)), ISNUMBER(SEARCH("1",'Model output'!D242)), ISNUMBER(SEARCH("1a",'Model output'!D242)), ISNUMBER(SEARCH("1b",'Model output'!D242)), ISNUMBER(SEARCH("2",'Model output'!D242)), ISNUMBER(SEARCH("3",'Model output'!D242)), ISNUMBER(SEARCH("4a",'Model output'!D242)), ISNUMBER(SEARCH("4b",'Model output'!D242))), IF(ISNUMBER(SEARCH("pT",'Model output'!D242)),IF(OR(ISNUMBER(SEARCH("a",'Model output'!D242)),ISNUMBER(SEARCH("b",'Model output'!D242))),MID(SUBSTITUTE('Model output'!D242," ",""),SEARCH("pT",'Model output'!D242)+2,2),MID(SUBSTITUTE('Model output'!D242," ",""),SEARCH("pT",'Model output'!D242)+2,1)),IF(ISNUMBER(SEARCH("T",'Model output'!D242)),IF(OR(ISNUMBER(SEARCH("a",'Model output'!D242)),ISNUMBER(SEARCH("b",'Model output'!D242))),MID(SUBSTITUTE('Model output'!D242," ",""),SEARCH("T",'Model output'!D242)+1,2),MID(SUBSTITUTE('Model output'!D242," ",""),SEARCH("T",'Model output'!D242)+1,1)),SUBSTITUTE('Model output'!D242," ",""))),"")</f>
        <v>1</v>
      </c>
      <c r="D243" s="1" t="str">
        <f>IF(ISNUMBER(SEARCH("lymph node",'Model output'!E242)),"1", IF(AND('Model output'!E242&lt;&gt;"",ISNUMBER('Model output'!E242),'Model output'!E242&gt;0),"1",IF(OR(ISNUMBER(SEARCH("0",'Model output'!E242)), ISNUMBER(SEARCH("1",'Model output'!E242)), ISNUMBER(SEARCH("1a",'Model output'!E242)), ISNUMBER(SEARCH("1b",'Model output'!E242)), ISNUMBER(SEARCH("X",'Model output'!E242))), IF(ISNUMBER(SEARCH("pN",'Model output'!E242)),IF(OR(ISNUMBER(SEARCH("a",'Model output'!E242)),ISNUMBER(SEARCH("b",'Model output'!E242))),MID(SUBSTITUTE('Model output'!E242," ",""),SEARCH("pN",'Model output'!E242)+2,2),MID(SUBSTITUTE('Model output'!E242," ",""),SEARCH("pN",'Model output'!E242)+2,1)),IF(ISNUMBER(SEARCH("N",'Model output'!E242)),IF(OR(ISNUMBER(SEARCH("a",'Model output'!E242)),ISNUMBER(SEARCH("b",'Model output'!E242))),MID(SUBSTITUTE('Model output'!E242," ",""),SEARCH("N",'Model output'!E242)+1,2),MID(SUBSTITUTE('Model output'!E242," ",""),SEARCH("N",'Model output'!E242)+1,1)),SUBSTITUTE('Model output'!E242," ",""))),"")))</f>
        <v>0</v>
      </c>
      <c r="E243" s="1" t="str">
        <f>IF(OR(ISNUMBER(SEARCH("Not applicable",'Model output'!F242)), ISNUMBER(SEARCH("N/A",'Model output'!F242))),"0",IF(OR(ISNUMBER(SEARCH("0",'Model output'!F242)), ISNUMBER(SEARCH("1",'Model output'!F242)), ISNUMBER(SEARCH("X",'Model output'!F242))), IF(ISNUMBER(SEARCH("pM",'Model output'!F242)),MID(SUBSTITUTE('Model output'!F242," ",""),SEARCH("pM",'Model output'!F242)+2,1),IF(ISNUMBER(SEARCH("M",'Model output'!F242)),MID(SUBSTITUTE('Model output'!F242," ",""),SEARCH("M",'Model output'!F242)+1,1),SUBSTITUTE('Model output'!F242," ",""))),""))</f>
        <v/>
      </c>
      <c r="F243" t="str">
        <f t="shared" si="62"/>
        <v>negative</v>
      </c>
      <c r="G243" t="str">
        <f>IF(OR('Model output'!G242="",AND(ISNUMBER('Model output'!J242),'Model output'!J242&lt;1)),"",IF(OR(ISNUMBER(SEARCH("lateral",'Model output'!G242)),ISNUMBER(SEARCH("cervical",'Model output'!G242)),ISNUMBER(SEARCH("jugular",'Model output'!G242)),ISNUMBER(SEARCH("left neck",'Model output'!G242)),ISNUMBER(SEARCH("left anterior neck",'Model output'!G242)),ISNUMBER(SEARCH("left posterior neck",'Model output'!G242)),ISNUMBER(SEARCH("right neck",'Model output'!G242)),ISNUMBER(SEARCH("right anterior neck",'Model output'!G242)),ISNUMBER(SEARCH("right posterior neck",'Model output'!G242)),AND(ISNUMBER(SEARCH("level",'Model output'!G242)),OR(,ISNUMBER(SEARCH("II",'Model output'!G242)),ISNUMBER(SEARCH("two",'Model output'!G242)),ISNUMBER(SEARCH("2",'Model output'!G242)),ISNUMBER(SEARCH("III",'Model output'!G242)),ISNUMBER(SEARCH("three",'Model output'!G242)),ISNUMBER(SEARCH("3",'Model output'!G242)),ISNUMBER(SEARCH("IV",'Model output'!G242)),ISNUMBER(SEARCH("four",'Model output'!G242)),ISNUMBER(SEARCH("4",'Model output'!G242)),AND(ISNUMBER(SEARCH("V ",'Model output'!G242)),NOT(ISNUMBER(SEARCH("VI",'Model output'!G242)))),ISNUMBER(SEARCH("five",'Model output'!G242)),ISNUMBER(SEARCH("5",'Model output'!G242))))), "lateral", "central"))</f>
        <v/>
      </c>
      <c r="H243" t="str">
        <f>IF('Model output'!H242="","negative", IF('Model output'!H242=" ", "negative", IF(ISNUMBER(SEARCH("lymph node",'Model output'!H242)),"negative","positive")))</f>
        <v>negative</v>
      </c>
      <c r="I243">
        <f>IF('Model output'!I242="","",IF(ISNUMBER('Model output'!I242),'Model output'!I242,1))</f>
        <v>3</v>
      </c>
      <c r="J243">
        <f>IF('Model output'!J242="","",IF(AND(ISNUMBER('Model output'!J242),'Model output'!J242&lt;=I243),'Model output'!J242,IF(ISNUMBER(SEARCH("0/",'Model output'!J242)),0,1)))</f>
        <v>0</v>
      </c>
      <c r="K243" t="str" cm="1">
        <f t="array" ref="K243">IF(COUNT(FIND({0,1,2,3,4,5,6,7,8,9},'Model output'!K242))&gt;0,'Model output'!K242,"")</f>
        <v/>
      </c>
      <c r="L243" s="8" t="str">
        <f t="shared" si="50"/>
        <v/>
      </c>
      <c r="M243" t="str" cm="1">
        <f t="array" ref="M243">IF(L243="","",IF(ISNUMBER(SEARCH("cm",L243)),MAX(VALUE(SUBSTITUTE(_xlfn.FILTERXML("&lt;t&gt;&lt;s&gt;"&amp;SUBSTITUTE(L243,",","&lt;/s&gt;&lt;s&gt;")&amp;"&lt;/s&gt;&lt;/t&gt;","//s"),"cm",""))),MAX(VALUE(SUBSTITUTE(_xlfn.FILTERXML("&lt;t&gt;&lt;s&gt;"&amp;SUBSTITUTE(L243,",","&lt;/s&gt;&lt;s&gt;")&amp;"&lt;/s&gt;&lt;/t&gt;","//s"),"mm","")))/10))</f>
        <v/>
      </c>
      <c r="N243" t="str">
        <f>IF('Model output'!L242="","",'Model output'!L242)</f>
        <v>Papillary</v>
      </c>
      <c r="O243" t="str">
        <f>IF('Model output'!M242="","",'Model output'!M242)</f>
        <v/>
      </c>
      <c r="P243" t="str">
        <f>IF('Model output'!N242="","",'Model output'!N242)</f>
        <v>0.6 cm</v>
      </c>
      <c r="Q243" t="str">
        <f t="shared" si="63"/>
        <v>0.6cm</v>
      </c>
      <c r="R243" cm="1">
        <f t="array" ref="R243">IF(Q243="","",IF(ISNUMBER(SEARCH("cm",Q243)),MAX(VALUE(SUBSTITUTE(_xlfn.FILTERXML("&lt;t&gt;&lt;s&gt;"&amp;SUBSTITUTE(Q243,",","&lt;/s&gt;&lt;s&gt;")&amp;"&lt;/s&gt;&lt;/t&gt;","//s"),"cm",""))),IF(ISNUMBER(SEARCH("mm",Q243)), MAX(VALUE(SUBSTITUTE(_xlfn.FILTERXML("&lt;t&gt;&lt;s&gt;"&amp;SUBSTITUTE(Q243,",","&lt;/s&gt;&lt;s&gt;")&amp;"&lt;/s&gt;&lt;/t&gt;","//s"),"mm","")))/10, MAX(VALUE(_xlfn.FILTERXML("&lt;t&gt;&lt;s&gt;"&amp;SUBSTITUTE(Q243,",","&lt;/s&gt;&lt;s&gt;")&amp;"&lt;/s&gt;&lt;/t&gt;","//s"))))))</f>
        <v>0.6</v>
      </c>
      <c r="S243" t="str">
        <f>IF(OR('Model output'!P242="",ISNUMBER(SEARCH("Not identified", 'Model output'!P242)),ISNUMBER(SEARCH("Absent",'Model output'!P242)),AND(ISNUMBER(SEARCH("No",'Model output'!P242)),NOT(ISNUMBER(SEARCH("diagnostic",'Model output'!P242)))),ISNUMBER(SEARCH("Negative",'Model output'!P242))),"negative","positive")</f>
        <v>negative</v>
      </c>
      <c r="T243" t="str">
        <f>IF('Model output'!O242="","",'Model output'!O242)</f>
        <v/>
      </c>
      <c r="U243" t="str">
        <f>IF('Model output'!Q242&lt;&gt;"",'Model output'!Q242,IF('Classification result'!S243="positive",IF(ISNUMBER(SEARCH("single",'Model output'!P242)),1,IF(OR(ISNUMBER(SEARCH("&lt;4",'Model output'!P242)),ISNUMBER(SEARCH("&lt; 4",'Model output'!P242)),ISNUMBER(SEARCH("less than 4",'Model output'!P242))),"&lt;4",IF(OR(ISNUMBER(SEARCH("&gt;4",'Model output'!P242)),ISNUMBER(SEARCH("&gt; 4",'Model output'!P242)),ISNUMBER(SEARCH("4 or more",'Model output'!P242))),"&gt;4",""))),""))</f>
        <v/>
      </c>
      <c r="V243" t="str">
        <f>IF(S243="negative","",IF(OR(ISNUMBER(SEARCH("Focal",'Model output'!P242)),'Classification result'!U243&lt;4,ISNUMBER(SEARCH("Focal",'Classification result'!U243)),ISNUMBER(SEARCH("&lt;4",'Classification result'!U243)),ISNUMBER(SEARCH("&lt; 4",'Classification result'!U243))),"minimal", IF(OR(ISNUMBER(SEARCH("Extensive",'Model output'!P242)),ISNUMBER(SEARCH("Extensive",'Classification result'!U243)),ISNUMBER(SEARCH("&gt;4",'Classification result'!U243)),ISNUMBER(SEARCH("&gt; 4",'Classification result'!U243)),ISNUMBER(SEARCH("4 or more",'Classification result'!U243))),"extensive","")))</f>
        <v/>
      </c>
      <c r="W243" t="str">
        <f>IF(OR('Model output'!R242="",ISNUMBER(SEARCH("Not identified", 'Model output'!R242)),ISNUMBER(SEARCH("Absent",'Model output'!R242)),ISNUMBER(SEARCH("No",'Model output'!R242)),ISNUMBER(SEARCH("Negative",'Model output'!R242)),ISNUMBER(SEARCH("None seen",'Model output'!R242)),ISNUMBER(SEARCH("Free",'Model output'!R242)),ISNUMBER(SEARCH("Cannot be assessed",'Model output'!R242))),"negative","positive")</f>
        <v>positive</v>
      </c>
      <c r="X243" s="15" t="str">
        <f>IF('Model output'!S242="","",'Model output'!S242)</f>
        <v>Not identified</v>
      </c>
      <c r="Y243" t="str">
        <f>IF(OR('Model output'!S242="",ISNUMBER(SEARCH("Absent",'Model output'!S242)),ISNUMBER(SEARCH("Not identified",'Model output'!S242)),AND(ISNUMBER(SEARCH("No",'Model output'!S242)),NOT(ISNUMBER(SEARCH("carcinoma",'Model output'!S242)))),ISNUMBER(SEARCH("no extension",'Model output'!S242)),ISNUMBER(SEARCH("negative",'Model output'!S242))),"negative",IF(Z243="positive","gETE", "positive"))</f>
        <v>negative</v>
      </c>
      <c r="Z243" t="str">
        <f>IF(OR('Model output'!S242="",ISNUMBER(SEARCH("Absent",'Model output'!S242)),ISNUMBER(SEARCH("Not identified",'Model output'!S242)),ISNUMBER(SEARCH("No",'Model output'!S242)),ISNUMBER(SEARCH("Minimal",'Model output'!S242)),ISNUMBER(SEARCH("negative",'Model output'!S242))),"negative",IF(OR(ISNUMBER(SEARCH("extensive",X243)),ISNUMBER(SEARCH("skeletal muscle",X243)),ISNUMBER(SEARCH("larynx",X243)),ISNUMBER(SEARCH("trachea",X243)),ISNUMBER(SEARCH("esophagus",X243)),ISNUMBER(SEARCH("recurrent laryngeal nerve",X243))),"positive","negative"))</f>
        <v>negative</v>
      </c>
      <c r="AA243" t="str">
        <f>IF('Model output'!T242="","",IF('Model output'!T242="Not mentioned", "No", "Yes"))</f>
        <v/>
      </c>
      <c r="AB243" t="str">
        <f>IF(AA243&lt;&gt;"Yes","",IF(OR('Model output'!U242="",ISNUMBER(SEARCH("Not identified",'Model output'!U242))),"",'Model output'!U242))</f>
        <v/>
      </c>
      <c r="AC243" s="9" t="str">
        <f>IF(OR('Model output'!V242="", AND(ISERROR(SEARCH("Positive",'Model output'!V242)), ISNUMBER(SEARCH("Negative",'Model output'!V242))), ISNUMBER(SEARCH("Uninvolved",'Model output'!V242)), ISNUMBER(SEARCH("Free",'Model output'!V242)), ISNUMBER(SEARCH("1 mm",'Model output'!V242)), ISNUMBER(SEARCH("1.0 mm",'Model output'!V242)), ISNUMBER(SEARCH("0.01 cm",'Model output'!V242)), ISNUMBER(SEARCH("0.1 CM",'Model output'!V242)), ISNUMBER(SEARCH("less than 0.2 mm",'Model output'!V242)), ISNUMBER(SEARCH("less than 0.5 mm",'Model output'!V242)), ISNUMBER(SEARCH("very close",'Model output'!V242)), ISNUMBER(SEARCH("not involved",'Model output'!V242)), ISNUMBER(SEARCH("no involvement",'Model output'!V242)), ISNUMBER(SEARCH("abut",'Model output'!V242)), AND(ISNUMBER(SEARCH("No",'Model output'!V242)),NOT(ISNUMBER(SEARCH("noted",'Model output'!V242))),NOT(ISNUMBER(SEARCH("carcinoma",'Model output'!V242))))), "negative", "positive")</f>
        <v>negative</v>
      </c>
      <c r="AE243" s="30" t="str" cm="1">
        <f t="array" aca="1" ref="AE243" ca="1">IF(OR(AC243="positive",Z243="positive",AND(OR(ISNUMBER(SEARCH("Follicular carcinoma",N243)),ISNUMBER(SEARCH("Follicular thyroid carcinoma",N243))),V243="extensive"),AND(AND(ISNUMBER(J243),J243&gt;0),AND(ISNUMBER(M243),M243&gt;3)),OR(H243="positive",AH243=1)),"high",IF(OR(ISNUMBER(SEARCH("lateral",G243,1)),ISNUMBER(SEARCH("positive",Y243,1)),ISNUMBER(SEARCH("tall",O243,1)),ISNUMBER(SEARCH("hobnail",O243,1)),ISNUMBER(SEARCH("cribriform",O243,1)),ISNUMBER(SEARCH("diffuse",O243,1)),ISNUMBER(SEARCH("columnar",O243,1)),ISNUMBER(SEARCH("solid",O243,1)),ISNUMBER(SEARCH("tall",N243,1)),ISNUMBER(SEARCH("hobnail",N243,1)),ISNUMBER(SEARCH("cribriform",N243,1)),ISNUMBER(SEARCH("diffuse",N243,1)),ISNUMBER(SEARCH("columnar",N243,1)),ISNUMBER(SEARCH("solid",N243,1)),AND(ISNUMBER(SEARCH("papillary",N243,1)),S243="positive"),AND(ISNUMBER(J243),J243&gt;=5,M243=""),AND(AND(ISNUMBER(J243),J243&gt;=5),AND(ISNUMBER(M243),M243&gt;=1)),AND(ISNUMBER(SERACH("papillary",N243)),OR(Y243="positive",Z243="positive"), ISNUMBER(SEARCH("BRAF",AB243)))),"intermediate","low"))</f>
        <v>low</v>
      </c>
      <c r="AF243" s="31" t="str">
        <f t="shared" si="51"/>
        <v>1a</v>
      </c>
      <c r="AG243" s="31" t="str">
        <f t="shared" si="52"/>
        <v>0</v>
      </c>
      <c r="AH243" s="31" t="str">
        <f t="shared" si="53"/>
        <v>0</v>
      </c>
      <c r="AI243" s="36" t="str">
        <f t="shared" si="54"/>
        <v>I</v>
      </c>
      <c r="AJ243" s="30" t="s">
        <v>815</v>
      </c>
      <c r="AK243" s="37" t="s">
        <v>931</v>
      </c>
      <c r="AL243" s="37" t="s">
        <v>927</v>
      </c>
      <c r="AM243" s="37" t="s">
        <v>930</v>
      </c>
      <c r="AN243" s="31" t="s">
        <v>79</v>
      </c>
      <c r="AO243" s="30">
        <f t="shared" ca="1" si="55"/>
        <v>1</v>
      </c>
      <c r="AP243" s="37">
        <f t="shared" si="56"/>
        <v>1</v>
      </c>
      <c r="AQ243" s="37">
        <f t="shared" si="57"/>
        <v>1</v>
      </c>
      <c r="AR243" s="37">
        <f t="shared" si="58"/>
        <v>1</v>
      </c>
      <c r="AS243" s="36">
        <f t="shared" si="59"/>
        <v>1</v>
      </c>
    </row>
    <row r="244" spans="1:45">
      <c r="A244" t="str">
        <f>'Model output'!A243</f>
        <v>TCGA-FY-A3BL</v>
      </c>
      <c r="B244" s="43">
        <v>29</v>
      </c>
      <c r="C244" s="1" t="str">
        <f>IF(OR(ISNUMBER(SEARCH("0",'Model output'!D243)), ISNUMBER(SEARCH("1",'Model output'!D243)), ISNUMBER(SEARCH("1a",'Model output'!D243)), ISNUMBER(SEARCH("1b",'Model output'!D243)), ISNUMBER(SEARCH("2",'Model output'!D243)), ISNUMBER(SEARCH("3",'Model output'!D243)), ISNUMBER(SEARCH("4a",'Model output'!D243)), ISNUMBER(SEARCH("4b",'Model output'!D243))), IF(ISNUMBER(SEARCH("pT",'Model output'!D243)),IF(OR(ISNUMBER(SEARCH("a",'Model output'!D243)),ISNUMBER(SEARCH("b",'Model output'!D243))),MID(SUBSTITUTE('Model output'!D243," ",""),SEARCH("pT",'Model output'!D243)+2,2),MID(SUBSTITUTE('Model output'!D243," ",""),SEARCH("pT",'Model output'!D243)+2,1)),IF(ISNUMBER(SEARCH("T",'Model output'!D243)),IF(OR(ISNUMBER(SEARCH("a",'Model output'!D243)),ISNUMBER(SEARCH("b",'Model output'!D243))),MID(SUBSTITUTE('Model output'!D243," ",""),SEARCH("T",'Model output'!D243)+1,2),MID(SUBSTITUTE('Model output'!D243," ",""),SEARCH("T",'Model output'!D243)+1,1)),SUBSTITUTE('Model output'!D243," ",""))),"")</f>
        <v>1</v>
      </c>
      <c r="D244" s="1" t="str">
        <f>IF(ISNUMBER(SEARCH("lymph node",'Model output'!E243)),"1", IF(AND('Model output'!E243&lt;&gt;"",ISNUMBER('Model output'!E243),'Model output'!E243&gt;0),"1",IF(OR(ISNUMBER(SEARCH("0",'Model output'!E243)), ISNUMBER(SEARCH("1",'Model output'!E243)), ISNUMBER(SEARCH("1a",'Model output'!E243)), ISNUMBER(SEARCH("1b",'Model output'!E243)), ISNUMBER(SEARCH("X",'Model output'!E243))), IF(ISNUMBER(SEARCH("pN",'Model output'!E243)),IF(OR(ISNUMBER(SEARCH("a",'Model output'!E243)),ISNUMBER(SEARCH("b",'Model output'!E243))),MID(SUBSTITUTE('Model output'!E243," ",""),SEARCH("pN",'Model output'!E243)+2,2),MID(SUBSTITUTE('Model output'!E243," ",""),SEARCH("pN",'Model output'!E243)+2,1)),IF(ISNUMBER(SEARCH("N",'Model output'!E243)),IF(OR(ISNUMBER(SEARCH("a",'Model output'!E243)),ISNUMBER(SEARCH("b",'Model output'!E243))),MID(SUBSTITUTE('Model output'!E243," ",""),SEARCH("N",'Model output'!E243)+1,2),MID(SUBSTITUTE('Model output'!E243," ",""),SEARCH("N",'Model output'!E243)+1,1)),SUBSTITUTE('Model output'!E243," ",""))),"")))</f>
        <v>X</v>
      </c>
      <c r="E244" s="1" t="str">
        <f>IF(OR(ISNUMBER(SEARCH("Not applicable",'Model output'!F243)), ISNUMBER(SEARCH("N/A",'Model output'!F243))),"0",IF(OR(ISNUMBER(SEARCH("0",'Model output'!F243)), ISNUMBER(SEARCH("1",'Model output'!F243)), ISNUMBER(SEARCH("X",'Model output'!F243))), IF(ISNUMBER(SEARCH("pM",'Model output'!F243)),MID(SUBSTITUTE('Model output'!F243," ",""),SEARCH("pM",'Model output'!F243)+2,1),IF(ISNUMBER(SEARCH("M",'Model output'!F243)),MID(SUBSTITUTE('Model output'!F243," ",""),SEARCH("M",'Model output'!F243)+1,1),SUBSTITUTE('Model output'!F243," ",""))),""))</f>
        <v/>
      </c>
      <c r="F244" t="str">
        <f t="shared" si="62"/>
        <v>negative</v>
      </c>
      <c r="G244" t="str">
        <f>IF(OR('Model output'!G243="",AND(ISNUMBER('Model output'!J243),'Model output'!J243&lt;1)),"",IF(OR(ISNUMBER(SEARCH("lateral",'Model output'!G243)),ISNUMBER(SEARCH("cervical",'Model output'!G243)),ISNUMBER(SEARCH("jugular",'Model output'!G243)),ISNUMBER(SEARCH("left neck",'Model output'!G243)),ISNUMBER(SEARCH("left anterior neck",'Model output'!G243)),ISNUMBER(SEARCH("left posterior neck",'Model output'!G243)),ISNUMBER(SEARCH("right neck",'Model output'!G243)),ISNUMBER(SEARCH("right anterior neck",'Model output'!G243)),ISNUMBER(SEARCH("right posterior neck",'Model output'!G243)),AND(ISNUMBER(SEARCH("level",'Model output'!G243)),OR(,ISNUMBER(SEARCH("II",'Model output'!G243)),ISNUMBER(SEARCH("two",'Model output'!G243)),ISNUMBER(SEARCH("2",'Model output'!G243)),ISNUMBER(SEARCH("III",'Model output'!G243)),ISNUMBER(SEARCH("three",'Model output'!G243)),ISNUMBER(SEARCH("3",'Model output'!G243)),ISNUMBER(SEARCH("IV",'Model output'!G243)),ISNUMBER(SEARCH("four",'Model output'!G243)),ISNUMBER(SEARCH("4",'Model output'!G243)),AND(ISNUMBER(SEARCH("V ",'Model output'!G243)),NOT(ISNUMBER(SEARCH("VI",'Model output'!G243)))),ISNUMBER(SEARCH("five",'Model output'!G243)),ISNUMBER(SEARCH("5",'Model output'!G243))))), "lateral", "central"))</f>
        <v/>
      </c>
      <c r="H244" t="str">
        <f>IF('Model output'!H243="","negative", IF('Model output'!H243=" ", "negative", IF(ISNUMBER(SEARCH("lymph node",'Model output'!H243)),"negative","positive")))</f>
        <v>negative</v>
      </c>
      <c r="I244" t="str">
        <f>IF('Model output'!I243="","",IF(ISNUMBER('Model output'!I243),'Model output'!I243,1))</f>
        <v/>
      </c>
      <c r="J244" t="str">
        <f>IF('Model output'!J243="","",IF(AND(ISNUMBER('Model output'!J243),'Model output'!J243&lt;=I244),'Model output'!J243,IF(ISNUMBER(SEARCH("0/",'Model output'!J243)),0,1)))</f>
        <v/>
      </c>
      <c r="K244" t="str" cm="1">
        <f t="array" ref="K244">IF(COUNT(FIND({0,1,2,3,4,5,6,7,8,9},'Model output'!K243))&gt;0,'Model output'!K243,"")</f>
        <v/>
      </c>
      <c r="L244" s="8" t="str">
        <f t="shared" si="50"/>
        <v/>
      </c>
      <c r="M244" t="str" cm="1">
        <f t="array" ref="M244">IF(L244="","",IF(ISNUMBER(SEARCH("cm",L244)),MAX(VALUE(SUBSTITUTE(_xlfn.FILTERXML("&lt;t&gt;&lt;s&gt;"&amp;SUBSTITUTE(L244,",","&lt;/s&gt;&lt;s&gt;")&amp;"&lt;/s&gt;&lt;/t&gt;","//s"),"cm",""))),MAX(VALUE(SUBSTITUTE(_xlfn.FILTERXML("&lt;t&gt;&lt;s&gt;"&amp;SUBSTITUTE(L244,",","&lt;/s&gt;&lt;s&gt;")&amp;"&lt;/s&gt;&lt;/t&gt;","//s"),"mm","")))/10))</f>
        <v/>
      </c>
      <c r="N244" t="str">
        <f>IF('Model output'!L243="","",'Model output'!L243)</f>
        <v>Papillary</v>
      </c>
      <c r="O244" t="str">
        <f>IF('Model output'!M243="","",'Model output'!M243)</f>
        <v>follicular variant</v>
      </c>
      <c r="P244" t="str">
        <f>IF('Model output'!N243="","",'Model output'!N243)</f>
        <v>1.2 cm</v>
      </c>
      <c r="Q244" t="str">
        <f t="shared" si="63"/>
        <v>1.2cm</v>
      </c>
      <c r="R244" cm="1">
        <f t="array" ref="R244">IF(Q244="","",IF(ISNUMBER(SEARCH("cm",Q244)),MAX(VALUE(SUBSTITUTE(_xlfn.FILTERXML("&lt;t&gt;&lt;s&gt;"&amp;SUBSTITUTE(Q244,",","&lt;/s&gt;&lt;s&gt;")&amp;"&lt;/s&gt;&lt;/t&gt;","//s"),"cm",""))),IF(ISNUMBER(SEARCH("mm",Q244)), MAX(VALUE(SUBSTITUTE(_xlfn.FILTERXML("&lt;t&gt;&lt;s&gt;"&amp;SUBSTITUTE(Q244,",","&lt;/s&gt;&lt;s&gt;")&amp;"&lt;/s&gt;&lt;/t&gt;","//s"),"mm","")))/10, MAX(VALUE(_xlfn.FILTERXML("&lt;t&gt;&lt;s&gt;"&amp;SUBSTITUTE(Q244,",","&lt;/s&gt;&lt;s&gt;")&amp;"&lt;/s&gt;&lt;/t&gt;","//s"))))))</f>
        <v>1.2</v>
      </c>
      <c r="S244" t="str">
        <f>IF(OR('Model output'!P243="",ISNUMBER(SEARCH("Not identified", 'Model output'!P243)),ISNUMBER(SEARCH("Absent",'Model output'!P243)),AND(ISNUMBER(SEARCH("No",'Model output'!P243)),NOT(ISNUMBER(SEARCH("diagnostic",'Model output'!P243)))),ISNUMBER(SEARCH("Negative",'Model output'!P243))),"negative","positive")</f>
        <v>negative</v>
      </c>
      <c r="T244" t="str">
        <f>IF('Model output'!O243="","",'Model output'!O243)</f>
        <v/>
      </c>
      <c r="U244" t="str">
        <f>IF('Model output'!Q243&lt;&gt;"",'Model output'!Q243,IF('Classification result'!S244="positive",IF(ISNUMBER(SEARCH("single",'Model output'!P243)),1,IF(OR(ISNUMBER(SEARCH("&lt;4",'Model output'!P243)),ISNUMBER(SEARCH("&lt; 4",'Model output'!P243)),ISNUMBER(SEARCH("less than 4",'Model output'!P243))),"&lt;4",IF(OR(ISNUMBER(SEARCH("&gt;4",'Model output'!P243)),ISNUMBER(SEARCH("&gt; 4",'Model output'!P243)),ISNUMBER(SEARCH("4 or more",'Model output'!P243))),"&gt;4",""))),""))</f>
        <v/>
      </c>
      <c r="V244" t="str">
        <f>IF(S244="negative","",IF(OR(ISNUMBER(SEARCH("Focal",'Model output'!P243)),'Classification result'!U244&lt;4,ISNUMBER(SEARCH("Focal",'Classification result'!U244)),ISNUMBER(SEARCH("&lt;4",'Classification result'!U244)),ISNUMBER(SEARCH("&lt; 4",'Classification result'!U244))),"minimal", IF(OR(ISNUMBER(SEARCH("Extensive",'Model output'!P243)),ISNUMBER(SEARCH("Extensive",'Classification result'!U244)),ISNUMBER(SEARCH("&gt;4",'Classification result'!U244)),ISNUMBER(SEARCH("&gt; 4",'Classification result'!U244)),ISNUMBER(SEARCH("4 or more",'Classification result'!U244))),"extensive","")))</f>
        <v/>
      </c>
      <c r="W244" t="str">
        <f>IF(OR('Model output'!R243="",ISNUMBER(SEARCH("Not identified", 'Model output'!R243)),ISNUMBER(SEARCH("Absent",'Model output'!R243)),ISNUMBER(SEARCH("No",'Model output'!R243)),ISNUMBER(SEARCH("Negative",'Model output'!R243)),ISNUMBER(SEARCH("None seen",'Model output'!R243)),ISNUMBER(SEARCH("Free",'Model output'!R243)),ISNUMBER(SEARCH("Cannot be assessed",'Model output'!R243))),"negative","positive")</f>
        <v>negative</v>
      </c>
      <c r="X244" s="15" t="str">
        <f>IF('Model output'!S243="","",'Model output'!S243)</f>
        <v/>
      </c>
      <c r="Y244" t="str">
        <f>IF(OR('Model output'!S243="",ISNUMBER(SEARCH("Absent",'Model output'!S243)),ISNUMBER(SEARCH("Not identified",'Model output'!S243)),AND(ISNUMBER(SEARCH("No",'Model output'!S243)),NOT(ISNUMBER(SEARCH("carcinoma",'Model output'!S243)))),ISNUMBER(SEARCH("no extension",'Model output'!S243)),ISNUMBER(SEARCH("negative",'Model output'!S243))),"negative",IF(Z244="positive","gETE", "positive"))</f>
        <v>negative</v>
      </c>
      <c r="Z244" t="str">
        <f>IF(OR('Model output'!S243="",ISNUMBER(SEARCH("Absent",'Model output'!S243)),ISNUMBER(SEARCH("Not identified",'Model output'!S243)),ISNUMBER(SEARCH("No",'Model output'!S243)),ISNUMBER(SEARCH("Minimal",'Model output'!S243)),ISNUMBER(SEARCH("negative",'Model output'!S243))),"negative",IF(OR(ISNUMBER(SEARCH("extensive",X244)),ISNUMBER(SEARCH("skeletal muscle",X244)),ISNUMBER(SEARCH("larynx",X244)),ISNUMBER(SEARCH("trachea",X244)),ISNUMBER(SEARCH("esophagus",X244)),ISNUMBER(SEARCH("recurrent laryngeal nerve",X244))),"positive","negative"))</f>
        <v>negative</v>
      </c>
      <c r="AA244" t="str">
        <f>IF('Model output'!T243="","",IF('Model output'!T243="Not mentioned", "No", "Yes"))</f>
        <v/>
      </c>
      <c r="AB244" t="str">
        <f>IF(AA244&lt;&gt;"Yes","",IF(OR('Model output'!U243="",ISNUMBER(SEARCH("Not identified",'Model output'!U243))),"",'Model output'!U243))</f>
        <v/>
      </c>
      <c r="AC244" s="9" t="str">
        <f>IF(OR('Model output'!V243="", AND(ISERROR(SEARCH("Positive",'Model output'!V243)), ISNUMBER(SEARCH("Negative",'Model output'!V243))), ISNUMBER(SEARCH("Uninvolved",'Model output'!V243)), ISNUMBER(SEARCH("Free",'Model output'!V243)), ISNUMBER(SEARCH("1 mm",'Model output'!V243)), ISNUMBER(SEARCH("1.0 mm",'Model output'!V243)), ISNUMBER(SEARCH("0.01 cm",'Model output'!V243)), ISNUMBER(SEARCH("0.1 CM",'Model output'!V243)), ISNUMBER(SEARCH("less than 0.2 mm",'Model output'!V243)), ISNUMBER(SEARCH("less than 0.5 mm",'Model output'!V243)), ISNUMBER(SEARCH("very close",'Model output'!V243)), ISNUMBER(SEARCH("not involved",'Model output'!V243)), ISNUMBER(SEARCH("no involvement",'Model output'!V243)), ISNUMBER(SEARCH("abut",'Model output'!V243)), AND(ISNUMBER(SEARCH("No",'Model output'!V243)),NOT(ISNUMBER(SEARCH("noted",'Model output'!V243))),NOT(ISNUMBER(SEARCH("carcinoma",'Model output'!V243))))), "negative", "positive")</f>
        <v>negative</v>
      </c>
      <c r="AE244" s="30" t="str" cm="1">
        <f t="array" aca="1" ref="AE244" ca="1">IF(OR(AC244="positive",Z244="positive",AND(OR(ISNUMBER(SEARCH("Follicular carcinoma",N244)),ISNUMBER(SEARCH("Follicular thyroid carcinoma",N244))),V244="extensive"),AND(AND(ISNUMBER(J244),J244&gt;0),AND(ISNUMBER(M244),M244&gt;3)),OR(H244="positive",AH244=1)),"high",IF(OR(ISNUMBER(SEARCH("lateral",G244,1)),ISNUMBER(SEARCH("positive",Y244,1)),ISNUMBER(SEARCH("tall",O244,1)),ISNUMBER(SEARCH("hobnail",O244,1)),ISNUMBER(SEARCH("cribriform",O244,1)),ISNUMBER(SEARCH("diffuse",O244,1)),ISNUMBER(SEARCH("columnar",O244,1)),ISNUMBER(SEARCH("solid",O244,1)),ISNUMBER(SEARCH("tall",N244,1)),ISNUMBER(SEARCH("hobnail",N244,1)),ISNUMBER(SEARCH("cribriform",N244,1)),ISNUMBER(SEARCH("diffuse",N244,1)),ISNUMBER(SEARCH("columnar",N244,1)),ISNUMBER(SEARCH("solid",N244,1)),AND(ISNUMBER(SEARCH("papillary",N244,1)),S244="positive"),AND(ISNUMBER(J244),J244&gt;=5,M244=""),AND(AND(ISNUMBER(J244),J244&gt;=5),AND(ISNUMBER(M244),M244&gt;=1)),AND(ISNUMBER(SERACH("papillary",N244)),OR(Y244="positive",Z244="positive"), ISNUMBER(SEARCH("BRAF",AB244)))),"intermediate","low"))</f>
        <v>low</v>
      </c>
      <c r="AF244" s="31" t="str">
        <f t="shared" si="51"/>
        <v>1b</v>
      </c>
      <c r="AG244" s="31" t="str">
        <f t="shared" si="52"/>
        <v>0</v>
      </c>
      <c r="AH244" s="31" t="str">
        <f t="shared" si="53"/>
        <v>0</v>
      </c>
      <c r="AI244" s="36" t="str">
        <f t="shared" si="54"/>
        <v>I</v>
      </c>
      <c r="AJ244" s="30" t="s">
        <v>815</v>
      </c>
      <c r="AK244" s="37" t="s">
        <v>926</v>
      </c>
      <c r="AL244" s="37" t="s">
        <v>930</v>
      </c>
      <c r="AM244" s="37" t="s">
        <v>930</v>
      </c>
      <c r="AN244" s="31" t="s">
        <v>79</v>
      </c>
      <c r="AO244" s="30">
        <f t="shared" ca="1" si="55"/>
        <v>1</v>
      </c>
      <c r="AP244" s="37">
        <f t="shared" si="56"/>
        <v>1</v>
      </c>
      <c r="AQ244" s="37">
        <f t="shared" si="57"/>
        <v>1</v>
      </c>
      <c r="AR244" s="37">
        <f t="shared" si="58"/>
        <v>1</v>
      </c>
      <c r="AS244" s="36">
        <f t="shared" si="59"/>
        <v>1</v>
      </c>
    </row>
    <row r="245" spans="1:45">
      <c r="A245" t="str">
        <f>'Model output'!A244</f>
        <v>TCGA-FY-A3I5</v>
      </c>
      <c r="B245" s="43">
        <v>64</v>
      </c>
      <c r="C245" s="1" t="str">
        <f>IF(OR(ISNUMBER(SEARCH("0",'Model output'!D244)), ISNUMBER(SEARCH("1",'Model output'!D244)), ISNUMBER(SEARCH("1a",'Model output'!D244)), ISNUMBER(SEARCH("1b",'Model output'!D244)), ISNUMBER(SEARCH("2",'Model output'!D244)), ISNUMBER(SEARCH("3",'Model output'!D244)), ISNUMBER(SEARCH("4a",'Model output'!D244)), ISNUMBER(SEARCH("4b",'Model output'!D244))), IF(ISNUMBER(SEARCH("pT",'Model output'!D244)),IF(OR(ISNUMBER(SEARCH("a",'Model output'!D244)),ISNUMBER(SEARCH("b",'Model output'!D244))),MID(SUBSTITUTE('Model output'!D244," ",""),SEARCH("pT",'Model output'!D244)+2,2),MID(SUBSTITUTE('Model output'!D244," ",""),SEARCH("pT",'Model output'!D244)+2,1)),IF(ISNUMBER(SEARCH("T",'Model output'!D244)),IF(OR(ISNUMBER(SEARCH("a",'Model output'!D244)),ISNUMBER(SEARCH("b",'Model output'!D244))),MID(SUBSTITUTE('Model output'!D244," ",""),SEARCH("T",'Model output'!D244)+1,2),MID(SUBSTITUTE('Model output'!D244," ",""),SEARCH("T",'Model output'!D244)+1,1)),SUBSTITUTE('Model output'!D244," ",""))),"")</f>
        <v>3</v>
      </c>
      <c r="D245" s="1" t="str">
        <f>IF(ISNUMBER(SEARCH("lymph node",'Model output'!E244)),"1", IF(AND('Model output'!E244&lt;&gt;"",ISNUMBER('Model output'!E244),'Model output'!E244&gt;0),"1",IF(OR(ISNUMBER(SEARCH("0",'Model output'!E244)), ISNUMBER(SEARCH("1",'Model output'!E244)), ISNUMBER(SEARCH("1a",'Model output'!E244)), ISNUMBER(SEARCH("1b",'Model output'!E244)), ISNUMBER(SEARCH("X",'Model output'!E244))), IF(ISNUMBER(SEARCH("pN",'Model output'!E244)),IF(OR(ISNUMBER(SEARCH("a",'Model output'!E244)),ISNUMBER(SEARCH("b",'Model output'!E244))),MID(SUBSTITUTE('Model output'!E244," ",""),SEARCH("pN",'Model output'!E244)+2,2),MID(SUBSTITUTE('Model output'!E244," ",""),SEARCH("pN",'Model output'!E244)+2,1)),IF(ISNUMBER(SEARCH("N",'Model output'!E244)),IF(OR(ISNUMBER(SEARCH("a",'Model output'!E244)),ISNUMBER(SEARCH("b",'Model output'!E244))),MID(SUBSTITUTE('Model output'!E244," ",""),SEARCH("N",'Model output'!E244)+1,2),MID(SUBSTITUTE('Model output'!E244," ",""),SEARCH("N",'Model output'!E244)+1,1)),SUBSTITUTE('Model output'!E244," ",""))),"")))</f>
        <v>0</v>
      </c>
      <c r="E245" s="1" t="str">
        <f>IF(OR(ISNUMBER(SEARCH("Not applicable",'Model output'!F244)), ISNUMBER(SEARCH("N/A",'Model output'!F244))),"0",IF(OR(ISNUMBER(SEARCH("0",'Model output'!F244)), ISNUMBER(SEARCH("1",'Model output'!F244)), ISNUMBER(SEARCH("X",'Model output'!F244))), IF(ISNUMBER(SEARCH("pM",'Model output'!F244)),MID(SUBSTITUTE('Model output'!F244," ",""),SEARCH("pM",'Model output'!F244)+2,1),IF(ISNUMBER(SEARCH("M",'Model output'!F244)),MID(SUBSTITUTE('Model output'!F244," ",""),SEARCH("M",'Model output'!F244)+1,1),SUBSTITUTE('Model output'!F244," ",""))),""))</f>
        <v/>
      </c>
      <c r="F245" t="str">
        <f t="shared" si="62"/>
        <v>negative</v>
      </c>
      <c r="G245" t="str">
        <f>IF(OR('Model output'!G244="",AND(ISNUMBER('Model output'!J244),'Model output'!J244&lt;1)),"",IF(OR(ISNUMBER(SEARCH("lateral",'Model output'!G244)),ISNUMBER(SEARCH("cervical",'Model output'!G244)),ISNUMBER(SEARCH("jugular",'Model output'!G244)),ISNUMBER(SEARCH("left neck",'Model output'!G244)),ISNUMBER(SEARCH("left anterior neck",'Model output'!G244)),ISNUMBER(SEARCH("left posterior neck",'Model output'!G244)),ISNUMBER(SEARCH("right neck",'Model output'!G244)),ISNUMBER(SEARCH("right anterior neck",'Model output'!G244)),ISNUMBER(SEARCH("right posterior neck",'Model output'!G244)),AND(ISNUMBER(SEARCH("level",'Model output'!G244)),OR(,ISNUMBER(SEARCH("II",'Model output'!G244)),ISNUMBER(SEARCH("two",'Model output'!G244)),ISNUMBER(SEARCH("2",'Model output'!G244)),ISNUMBER(SEARCH("III",'Model output'!G244)),ISNUMBER(SEARCH("three",'Model output'!G244)),ISNUMBER(SEARCH("3",'Model output'!G244)),ISNUMBER(SEARCH("IV",'Model output'!G244)),ISNUMBER(SEARCH("four",'Model output'!G244)),ISNUMBER(SEARCH("4",'Model output'!G244)),AND(ISNUMBER(SEARCH("V ",'Model output'!G244)),NOT(ISNUMBER(SEARCH("VI",'Model output'!G244)))),ISNUMBER(SEARCH("five",'Model output'!G244)),ISNUMBER(SEARCH("5",'Model output'!G244))))), "lateral", "central"))</f>
        <v/>
      </c>
      <c r="H245" t="str">
        <f>IF('Model output'!H244="","negative", IF('Model output'!H244=" ", "negative", IF(ISNUMBER(SEARCH("lymph node",'Model output'!H244)),"negative","positive")))</f>
        <v>negative</v>
      </c>
      <c r="I245">
        <f>IF('Model output'!I244="","",IF(ISNUMBER('Model output'!I244),'Model output'!I244,1))</f>
        <v>21</v>
      </c>
      <c r="J245">
        <f>IF('Model output'!J244="","",IF(AND(ISNUMBER('Model output'!J244),'Model output'!J244&lt;=I245),'Model output'!J244,IF(ISNUMBER(SEARCH("0/",'Model output'!J244)),0,1)))</f>
        <v>0</v>
      </c>
      <c r="K245" t="str" cm="1">
        <f t="array" ref="K245">IF(COUNT(FIND({0,1,2,3,4,5,6,7,8,9},'Model output'!K244))&gt;0,'Model output'!K244,"")</f>
        <v/>
      </c>
      <c r="L245" s="8" t="str">
        <f t="shared" si="50"/>
        <v/>
      </c>
      <c r="M245" t="str" cm="1">
        <f t="array" ref="M245">IF(L245="","",IF(ISNUMBER(SEARCH("cm",L245)),MAX(VALUE(SUBSTITUTE(_xlfn.FILTERXML("&lt;t&gt;&lt;s&gt;"&amp;SUBSTITUTE(L245,",","&lt;/s&gt;&lt;s&gt;")&amp;"&lt;/s&gt;&lt;/t&gt;","//s"),"cm",""))),MAX(VALUE(SUBSTITUTE(_xlfn.FILTERXML("&lt;t&gt;&lt;s&gt;"&amp;SUBSTITUTE(L245,",","&lt;/s&gt;&lt;s&gt;")&amp;"&lt;/s&gt;&lt;/t&gt;","//s"),"mm","")))/10))</f>
        <v/>
      </c>
      <c r="N245" t="str">
        <f>IF('Model output'!L244="","",'Model output'!L244)</f>
        <v>Papillary</v>
      </c>
      <c r="O245" t="str">
        <f>IF('Model output'!M244="","",'Model output'!M244)</f>
        <v>Follicular Variant</v>
      </c>
      <c r="P245" t="str">
        <f>IF('Model output'!N244="","",'Model output'!N244)</f>
        <v>4.5 x 3.0 x 3.0 cm</v>
      </c>
      <c r="Q245" t="str">
        <f t="shared" si="63"/>
        <v>4.5,3.0,3.0cm</v>
      </c>
      <c r="R245" cm="1">
        <f t="array" ref="R245">IF(Q245="","",IF(ISNUMBER(SEARCH("cm",Q245)),MAX(VALUE(SUBSTITUTE(_xlfn.FILTERXML("&lt;t&gt;&lt;s&gt;"&amp;SUBSTITUTE(Q245,",","&lt;/s&gt;&lt;s&gt;")&amp;"&lt;/s&gt;&lt;/t&gt;","//s"),"cm",""))),IF(ISNUMBER(SEARCH("mm",Q245)), MAX(VALUE(SUBSTITUTE(_xlfn.FILTERXML("&lt;t&gt;&lt;s&gt;"&amp;SUBSTITUTE(Q245,",","&lt;/s&gt;&lt;s&gt;")&amp;"&lt;/s&gt;&lt;/t&gt;","//s"),"mm","")))/10, MAX(VALUE(_xlfn.FILTERXML("&lt;t&gt;&lt;s&gt;"&amp;SUBSTITUTE(Q245,",","&lt;/s&gt;&lt;s&gt;")&amp;"&lt;/s&gt;&lt;/t&gt;","//s"))))))</f>
        <v>4.5</v>
      </c>
      <c r="S245" t="str">
        <f>IF(OR('Model output'!P244="",ISNUMBER(SEARCH("Not identified", 'Model output'!P244)),ISNUMBER(SEARCH("Absent",'Model output'!P244)),AND(ISNUMBER(SEARCH("No",'Model output'!P244)),NOT(ISNUMBER(SEARCH("diagnostic",'Model output'!P244)))),ISNUMBER(SEARCH("Negative",'Model output'!P244))),"negative","positive")</f>
        <v>negative</v>
      </c>
      <c r="T245" t="str">
        <f>IF('Model output'!O244="","",'Model output'!O244)</f>
        <v/>
      </c>
      <c r="U245" t="str">
        <f>IF('Model output'!Q244&lt;&gt;"",'Model output'!Q244,IF('Classification result'!S245="positive",IF(ISNUMBER(SEARCH("single",'Model output'!P244)),1,IF(OR(ISNUMBER(SEARCH("&lt;4",'Model output'!P244)),ISNUMBER(SEARCH("&lt; 4",'Model output'!P244)),ISNUMBER(SEARCH("less than 4",'Model output'!P244))),"&lt;4",IF(OR(ISNUMBER(SEARCH("&gt;4",'Model output'!P244)),ISNUMBER(SEARCH("&gt; 4",'Model output'!P244)),ISNUMBER(SEARCH("4 or more",'Model output'!P244))),"&gt;4",""))),""))</f>
        <v/>
      </c>
      <c r="V245" t="str">
        <f>IF(S245="negative","",IF(OR(ISNUMBER(SEARCH("Focal",'Model output'!P244)),'Classification result'!U245&lt;4,ISNUMBER(SEARCH("Focal",'Classification result'!U245)),ISNUMBER(SEARCH("&lt;4",'Classification result'!U245)),ISNUMBER(SEARCH("&lt; 4",'Classification result'!U245))),"minimal", IF(OR(ISNUMBER(SEARCH("Extensive",'Model output'!P244)),ISNUMBER(SEARCH("Extensive",'Classification result'!U245)),ISNUMBER(SEARCH("&gt;4",'Classification result'!U245)),ISNUMBER(SEARCH("&gt; 4",'Classification result'!U245)),ISNUMBER(SEARCH("4 or more",'Classification result'!U245))),"extensive","")))</f>
        <v/>
      </c>
      <c r="W245" t="str">
        <f>IF(OR('Model output'!R244="",ISNUMBER(SEARCH("Not identified", 'Model output'!R244)),ISNUMBER(SEARCH("Absent",'Model output'!R244)),ISNUMBER(SEARCH("No",'Model output'!R244)),ISNUMBER(SEARCH("Negative",'Model output'!R244)),ISNUMBER(SEARCH("None seen",'Model output'!R244)),ISNUMBER(SEARCH("Free",'Model output'!R244)),ISNUMBER(SEARCH("Cannot be assessed",'Model output'!R244))),"negative","positive")</f>
        <v>positive</v>
      </c>
      <c r="X245" s="15" t="str">
        <f>IF('Model output'!S244="","",'Model output'!S244)</f>
        <v>Not identified</v>
      </c>
      <c r="Y245" t="str">
        <f>IF(OR('Model output'!S244="",ISNUMBER(SEARCH("Absent",'Model output'!S244)),ISNUMBER(SEARCH("Not identified",'Model output'!S244)),AND(ISNUMBER(SEARCH("No",'Model output'!S244)),NOT(ISNUMBER(SEARCH("carcinoma",'Model output'!S244)))),ISNUMBER(SEARCH("no extension",'Model output'!S244)),ISNUMBER(SEARCH("negative",'Model output'!S244))),"negative",IF(Z245="positive","gETE", "positive"))</f>
        <v>negative</v>
      </c>
      <c r="Z245" t="str">
        <f>IF(OR('Model output'!S244="",ISNUMBER(SEARCH("Absent",'Model output'!S244)),ISNUMBER(SEARCH("Not identified",'Model output'!S244)),ISNUMBER(SEARCH("No",'Model output'!S244)),ISNUMBER(SEARCH("Minimal",'Model output'!S244)),ISNUMBER(SEARCH("negative",'Model output'!S244))),"negative",IF(OR(ISNUMBER(SEARCH("extensive",X245)),ISNUMBER(SEARCH("skeletal muscle",X245)),ISNUMBER(SEARCH("larynx",X245)),ISNUMBER(SEARCH("trachea",X245)),ISNUMBER(SEARCH("esophagus",X245)),ISNUMBER(SEARCH("recurrent laryngeal nerve",X245))),"positive","negative"))</f>
        <v>negative</v>
      </c>
      <c r="AA245" t="str">
        <f>IF('Model output'!T244="","",IF('Model output'!T244="Not mentioned", "No", "Yes"))</f>
        <v/>
      </c>
      <c r="AB245" t="str">
        <f>IF(AA245&lt;&gt;"Yes","",IF(OR('Model output'!U244="",ISNUMBER(SEARCH("Not identified",'Model output'!U244))),"",'Model output'!U244))</f>
        <v/>
      </c>
      <c r="AC245" s="9" t="str">
        <f>IF(OR('Model output'!V244="", AND(ISERROR(SEARCH("Positive",'Model output'!V244)), ISNUMBER(SEARCH("Negative",'Model output'!V244))), ISNUMBER(SEARCH("Uninvolved",'Model output'!V244)), ISNUMBER(SEARCH("Free",'Model output'!V244)), ISNUMBER(SEARCH("1 mm",'Model output'!V244)), ISNUMBER(SEARCH("1.0 mm",'Model output'!V244)), ISNUMBER(SEARCH("0.01 cm",'Model output'!V244)), ISNUMBER(SEARCH("0.1 CM",'Model output'!V244)), ISNUMBER(SEARCH("less than 0.2 mm",'Model output'!V244)), ISNUMBER(SEARCH("less than 0.5 mm",'Model output'!V244)), ISNUMBER(SEARCH("very close",'Model output'!V244)), ISNUMBER(SEARCH("not involved",'Model output'!V244)), ISNUMBER(SEARCH("no involvement",'Model output'!V244)), ISNUMBER(SEARCH("abut",'Model output'!V244)), AND(ISNUMBER(SEARCH("No",'Model output'!V244)),NOT(ISNUMBER(SEARCH("noted",'Model output'!V244))),NOT(ISNUMBER(SEARCH("carcinoma",'Model output'!V244))))), "negative", "positive")</f>
        <v>negative</v>
      </c>
      <c r="AE245" s="30" t="str" cm="1">
        <f t="array" aca="1" ref="AE245" ca="1">IF(OR(AC245="positive",Z245="positive",AND(OR(ISNUMBER(SEARCH("Follicular carcinoma",N245)),ISNUMBER(SEARCH("Follicular thyroid carcinoma",N245))),V245="extensive"),AND(AND(ISNUMBER(J245),J245&gt;0),AND(ISNUMBER(M245),M245&gt;3)),OR(H245="positive",AH245=1)),"high",IF(OR(ISNUMBER(SEARCH("lateral",G245,1)),ISNUMBER(SEARCH("positive",Y245,1)),ISNUMBER(SEARCH("tall",O245,1)),ISNUMBER(SEARCH("hobnail",O245,1)),ISNUMBER(SEARCH("cribriform",O245,1)),ISNUMBER(SEARCH("diffuse",O245,1)),ISNUMBER(SEARCH("columnar",O245,1)),ISNUMBER(SEARCH("solid",O245,1)),ISNUMBER(SEARCH("tall",N245,1)),ISNUMBER(SEARCH("hobnail",N245,1)),ISNUMBER(SEARCH("cribriform",N245,1)),ISNUMBER(SEARCH("diffuse",N245,1)),ISNUMBER(SEARCH("columnar",N245,1)),ISNUMBER(SEARCH("solid",N245,1)),AND(ISNUMBER(SEARCH("papillary",N245,1)),S245="positive"),AND(ISNUMBER(J245),J245&gt;=5,M245=""),AND(AND(ISNUMBER(J245),J245&gt;=5),AND(ISNUMBER(M245),M245&gt;=1)),AND(ISNUMBER(SERACH("papillary",N245)),OR(Y245="positive",Z245="positive"), ISNUMBER(SEARCH("BRAF",AB245)))),"intermediate","low"))</f>
        <v>low</v>
      </c>
      <c r="AF245" s="31" t="str">
        <f t="shared" si="51"/>
        <v>3a</v>
      </c>
      <c r="AG245" s="31" t="str">
        <f t="shared" si="52"/>
        <v>0</v>
      </c>
      <c r="AH245" s="31" t="str">
        <f t="shared" si="53"/>
        <v>0</v>
      </c>
      <c r="AI245" s="36" t="str">
        <f t="shared" si="54"/>
        <v>II</v>
      </c>
      <c r="AJ245" s="30" t="s">
        <v>815</v>
      </c>
      <c r="AK245" s="37" t="s">
        <v>932</v>
      </c>
      <c r="AL245" s="37" t="s">
        <v>927</v>
      </c>
      <c r="AM245" s="37" t="s">
        <v>930</v>
      </c>
      <c r="AN245" s="31" t="s">
        <v>928</v>
      </c>
      <c r="AO245" s="30">
        <f t="shared" ca="1" si="55"/>
        <v>1</v>
      </c>
      <c r="AP245" s="37">
        <f t="shared" si="56"/>
        <v>1</v>
      </c>
      <c r="AQ245" s="37">
        <f t="shared" si="57"/>
        <v>1</v>
      </c>
      <c r="AR245" s="37">
        <f t="shared" si="58"/>
        <v>1</v>
      </c>
      <c r="AS245" s="36">
        <f t="shared" si="59"/>
        <v>1</v>
      </c>
    </row>
    <row r="246" spans="1:45">
      <c r="A246" t="str">
        <f>'Model output'!A245</f>
        <v>TCGA-FY-A3NM</v>
      </c>
      <c r="B246" s="43">
        <v>48</v>
      </c>
      <c r="C246" s="1" t="str">
        <f>IF(OR(ISNUMBER(SEARCH("0",'Model output'!D245)), ISNUMBER(SEARCH("1",'Model output'!D245)), ISNUMBER(SEARCH("1a",'Model output'!D245)), ISNUMBER(SEARCH("1b",'Model output'!D245)), ISNUMBER(SEARCH("2",'Model output'!D245)), ISNUMBER(SEARCH("3",'Model output'!D245)), ISNUMBER(SEARCH("4a",'Model output'!D245)), ISNUMBER(SEARCH("4b",'Model output'!D245))), IF(ISNUMBER(SEARCH("pT",'Model output'!D245)),IF(OR(ISNUMBER(SEARCH("a",'Model output'!D245)),ISNUMBER(SEARCH("b",'Model output'!D245))),MID(SUBSTITUTE('Model output'!D245," ",""),SEARCH("pT",'Model output'!D245)+2,2),MID(SUBSTITUTE('Model output'!D245," ",""),SEARCH("pT",'Model output'!D245)+2,1)),IF(ISNUMBER(SEARCH("T",'Model output'!D245)),IF(OR(ISNUMBER(SEARCH("a",'Model output'!D245)),ISNUMBER(SEARCH("b",'Model output'!D245))),MID(SUBSTITUTE('Model output'!D245," ",""),SEARCH("T",'Model output'!D245)+1,2),MID(SUBSTITUTE('Model output'!D245," ",""),SEARCH("T",'Model output'!D245)+1,1)),SUBSTITUTE('Model output'!D245," ",""))),"")</f>
        <v>3</v>
      </c>
      <c r="D246" s="1" t="str">
        <f>IF(ISNUMBER(SEARCH("lymph node",'Model output'!E245)),"1", IF(AND('Model output'!E245&lt;&gt;"",ISNUMBER('Model output'!E245),'Model output'!E245&gt;0),"1",IF(OR(ISNUMBER(SEARCH("0",'Model output'!E245)), ISNUMBER(SEARCH("1",'Model output'!E245)), ISNUMBER(SEARCH("1a",'Model output'!E245)), ISNUMBER(SEARCH("1b",'Model output'!E245)), ISNUMBER(SEARCH("X",'Model output'!E245))), IF(ISNUMBER(SEARCH("pN",'Model output'!E245)),IF(OR(ISNUMBER(SEARCH("a",'Model output'!E245)),ISNUMBER(SEARCH("b",'Model output'!E245))),MID(SUBSTITUTE('Model output'!E245," ",""),SEARCH("pN",'Model output'!E245)+2,2),MID(SUBSTITUTE('Model output'!E245," ",""),SEARCH("pN",'Model output'!E245)+2,1)),IF(ISNUMBER(SEARCH("N",'Model output'!E245)),IF(OR(ISNUMBER(SEARCH("a",'Model output'!E245)),ISNUMBER(SEARCH("b",'Model output'!E245))),MID(SUBSTITUTE('Model output'!E245," ",""),SEARCH("N",'Model output'!E245)+1,2),MID(SUBSTITUTE('Model output'!E245," ",""),SEARCH("N",'Model output'!E245)+1,1)),SUBSTITUTE('Model output'!E245," ",""))),"")))</f>
        <v>0</v>
      </c>
      <c r="E246" s="1" t="str">
        <f>IF(OR(ISNUMBER(SEARCH("Not applicable",'Model output'!F245)), ISNUMBER(SEARCH("N/A",'Model output'!F245))),"0",IF(OR(ISNUMBER(SEARCH("0",'Model output'!F245)), ISNUMBER(SEARCH("1",'Model output'!F245)), ISNUMBER(SEARCH("X",'Model output'!F245))), IF(ISNUMBER(SEARCH("pM",'Model output'!F245)),MID(SUBSTITUTE('Model output'!F245," ",""),SEARCH("pM",'Model output'!F245)+2,1),IF(ISNUMBER(SEARCH("M",'Model output'!F245)),MID(SUBSTITUTE('Model output'!F245," ",""),SEARCH("M",'Model output'!F245)+1,1),SUBSTITUTE('Model output'!F245," ",""))),""))</f>
        <v>X</v>
      </c>
      <c r="F246" t="str">
        <f t="shared" si="62"/>
        <v>negative</v>
      </c>
      <c r="G246" t="str">
        <f>IF(OR('Model output'!G245="",AND(ISNUMBER('Model output'!J245),'Model output'!J245&lt;1)),"",IF(OR(ISNUMBER(SEARCH("lateral",'Model output'!G245)),ISNUMBER(SEARCH("cervical",'Model output'!G245)),ISNUMBER(SEARCH("jugular",'Model output'!G245)),ISNUMBER(SEARCH("left neck",'Model output'!G245)),ISNUMBER(SEARCH("left anterior neck",'Model output'!G245)),ISNUMBER(SEARCH("left posterior neck",'Model output'!G245)),ISNUMBER(SEARCH("right neck",'Model output'!G245)),ISNUMBER(SEARCH("right anterior neck",'Model output'!G245)),ISNUMBER(SEARCH("right posterior neck",'Model output'!G245)),AND(ISNUMBER(SEARCH("level",'Model output'!G245)),OR(,ISNUMBER(SEARCH("II",'Model output'!G245)),ISNUMBER(SEARCH("two",'Model output'!G245)),ISNUMBER(SEARCH("2",'Model output'!G245)),ISNUMBER(SEARCH("III",'Model output'!G245)),ISNUMBER(SEARCH("three",'Model output'!G245)),ISNUMBER(SEARCH("3",'Model output'!G245)),ISNUMBER(SEARCH("IV",'Model output'!G245)),ISNUMBER(SEARCH("four",'Model output'!G245)),ISNUMBER(SEARCH("4",'Model output'!G245)),AND(ISNUMBER(SEARCH("V ",'Model output'!G245)),NOT(ISNUMBER(SEARCH("VI",'Model output'!G245)))),ISNUMBER(SEARCH("five",'Model output'!G245)),ISNUMBER(SEARCH("5",'Model output'!G245))))), "lateral", "central"))</f>
        <v/>
      </c>
      <c r="H246" t="str">
        <f>IF('Model output'!H245="","negative", IF('Model output'!H245=" ", "negative", IF(ISNUMBER(SEARCH("lymph node",'Model output'!H245)),"negative","positive")))</f>
        <v>negative</v>
      </c>
      <c r="I246">
        <f>IF('Model output'!I245="","",IF(ISNUMBER('Model output'!I245),'Model output'!I245,1))</f>
        <v>5</v>
      </c>
      <c r="J246">
        <f>IF('Model output'!J245="","",IF(AND(ISNUMBER('Model output'!J245),'Model output'!J245&lt;=I246),'Model output'!J245,IF(ISNUMBER(SEARCH("0/",'Model output'!J245)),0,1)))</f>
        <v>0</v>
      </c>
      <c r="K246" t="str" cm="1">
        <f t="array" ref="K246">IF(COUNT(FIND({0,1,2,3,4,5,6,7,8,9},'Model output'!K245))&gt;0,'Model output'!K245,"")</f>
        <v/>
      </c>
      <c r="L246" s="8" t="str">
        <f t="shared" si="50"/>
        <v/>
      </c>
      <c r="M246" t="str" cm="1">
        <f t="array" ref="M246">IF(L246="","",IF(ISNUMBER(SEARCH("cm",L246)),MAX(VALUE(SUBSTITUTE(_xlfn.FILTERXML("&lt;t&gt;&lt;s&gt;"&amp;SUBSTITUTE(L246,",","&lt;/s&gt;&lt;s&gt;")&amp;"&lt;/s&gt;&lt;/t&gt;","//s"),"cm",""))),MAX(VALUE(SUBSTITUTE(_xlfn.FILTERXML("&lt;t&gt;&lt;s&gt;"&amp;SUBSTITUTE(L246,",","&lt;/s&gt;&lt;s&gt;")&amp;"&lt;/s&gt;&lt;/t&gt;","//s"),"mm","")))/10))</f>
        <v/>
      </c>
      <c r="N246" t="str">
        <f>IF('Model output'!L245="","",'Model output'!L245)</f>
        <v>Papillary carcinoma</v>
      </c>
      <c r="O246" t="str">
        <f>IF('Model output'!M245="","",'Model output'!M245)</f>
        <v>Classical</v>
      </c>
      <c r="P246" t="str">
        <f>IF('Model output'!N245="","",'Model output'!N245)</f>
        <v>1.6 cm</v>
      </c>
      <c r="Q246" t="str">
        <f t="shared" si="63"/>
        <v>1.6cm</v>
      </c>
      <c r="R246" cm="1">
        <f t="array" ref="R246">IF(Q246="","",IF(ISNUMBER(SEARCH("cm",Q246)),MAX(VALUE(SUBSTITUTE(_xlfn.FILTERXML("&lt;t&gt;&lt;s&gt;"&amp;SUBSTITUTE(Q246,",","&lt;/s&gt;&lt;s&gt;")&amp;"&lt;/s&gt;&lt;/t&gt;","//s"),"cm",""))),IF(ISNUMBER(SEARCH("mm",Q246)), MAX(VALUE(SUBSTITUTE(_xlfn.FILTERXML("&lt;t&gt;&lt;s&gt;"&amp;SUBSTITUTE(Q246,",","&lt;/s&gt;&lt;s&gt;")&amp;"&lt;/s&gt;&lt;/t&gt;","//s"),"mm","")))/10, MAX(VALUE(_xlfn.FILTERXML("&lt;t&gt;&lt;s&gt;"&amp;SUBSTITUTE(Q246,",","&lt;/s&gt;&lt;s&gt;")&amp;"&lt;/s&gt;&lt;/t&gt;","//s"))))))</f>
        <v>1.6</v>
      </c>
      <c r="S246" t="str">
        <f>IF(OR('Model output'!P245="",ISNUMBER(SEARCH("Not identified", 'Model output'!P245)),ISNUMBER(SEARCH("Absent",'Model output'!P245)),AND(ISNUMBER(SEARCH("No",'Model output'!P245)),NOT(ISNUMBER(SEARCH("diagnostic",'Model output'!P245)))),ISNUMBER(SEARCH("Negative",'Model output'!P245))),"negative","positive")</f>
        <v>negative</v>
      </c>
      <c r="T246">
        <f>IF('Model output'!O245="","",'Model output'!O245)</f>
        <v>3</v>
      </c>
      <c r="U246" t="str">
        <f>IF('Model output'!Q245&lt;&gt;"",'Model output'!Q245,IF('Classification result'!S246="positive",IF(ISNUMBER(SEARCH("single",'Model output'!P245)),1,IF(OR(ISNUMBER(SEARCH("&lt;4",'Model output'!P245)),ISNUMBER(SEARCH("&lt; 4",'Model output'!P245)),ISNUMBER(SEARCH("less than 4",'Model output'!P245))),"&lt;4",IF(OR(ISNUMBER(SEARCH("&gt;4",'Model output'!P245)),ISNUMBER(SEARCH("&gt; 4",'Model output'!P245)),ISNUMBER(SEARCH("4 or more",'Model output'!P245))),"&gt;4",""))),""))</f>
        <v/>
      </c>
      <c r="V246" t="str">
        <f>IF(S246="negative","",IF(OR(ISNUMBER(SEARCH("Focal",'Model output'!P245)),'Classification result'!U246&lt;4,ISNUMBER(SEARCH("Focal",'Classification result'!U246)),ISNUMBER(SEARCH("&lt;4",'Classification result'!U246)),ISNUMBER(SEARCH("&lt; 4",'Classification result'!U246))),"minimal", IF(OR(ISNUMBER(SEARCH("Extensive",'Model output'!P245)),ISNUMBER(SEARCH("Extensive",'Classification result'!U246)),ISNUMBER(SEARCH("&gt;4",'Classification result'!U246)),ISNUMBER(SEARCH("&gt; 4",'Classification result'!U246)),ISNUMBER(SEARCH("4 or more",'Classification result'!U246))),"extensive","")))</f>
        <v/>
      </c>
      <c r="W246" t="str">
        <f>IF(OR('Model output'!R245="",ISNUMBER(SEARCH("Not identified", 'Model output'!R245)),ISNUMBER(SEARCH("Absent",'Model output'!R245)),ISNUMBER(SEARCH("No",'Model output'!R245)),ISNUMBER(SEARCH("Negative",'Model output'!R245)),ISNUMBER(SEARCH("None seen",'Model output'!R245)),ISNUMBER(SEARCH("Free",'Model output'!R245)),ISNUMBER(SEARCH("Cannot be assessed",'Model output'!R245))),"negative","positive")</f>
        <v>positive</v>
      </c>
      <c r="X246" s="15" t="str">
        <f>IF('Model output'!S245="","",'Model output'!S245)</f>
        <v>Minimal</v>
      </c>
      <c r="Y246" t="str">
        <f>IF(OR('Model output'!S245="",ISNUMBER(SEARCH("Absent",'Model output'!S245)),ISNUMBER(SEARCH("Not identified",'Model output'!S245)),AND(ISNUMBER(SEARCH("No",'Model output'!S245)),NOT(ISNUMBER(SEARCH("carcinoma",'Model output'!S245)))),ISNUMBER(SEARCH("no extension",'Model output'!S245)),ISNUMBER(SEARCH("negative",'Model output'!S245))),"negative",IF(Z246="positive","gETE", "positive"))</f>
        <v>positive</v>
      </c>
      <c r="Z246" t="str">
        <f>IF(OR('Model output'!S245="",ISNUMBER(SEARCH("Absent",'Model output'!S245)),ISNUMBER(SEARCH("Not identified",'Model output'!S245)),ISNUMBER(SEARCH("No",'Model output'!S245)),ISNUMBER(SEARCH("Minimal",'Model output'!S245)),ISNUMBER(SEARCH("negative",'Model output'!S245))),"negative",IF(OR(ISNUMBER(SEARCH("extensive",X246)),ISNUMBER(SEARCH("skeletal muscle",X246)),ISNUMBER(SEARCH("larynx",X246)),ISNUMBER(SEARCH("trachea",X246)),ISNUMBER(SEARCH("esophagus",X246)),ISNUMBER(SEARCH("recurrent laryngeal nerve",X246))),"positive","negative"))</f>
        <v>negative</v>
      </c>
      <c r="AA246" t="str">
        <f>IF('Model output'!T245="","",IF('Model output'!T245="Not mentioned", "No", "Yes"))</f>
        <v/>
      </c>
      <c r="AB246" t="str">
        <f>IF(AA246&lt;&gt;"Yes","",IF(OR('Model output'!U245="",ISNUMBER(SEARCH("Not identified",'Model output'!U245))),"",'Model output'!U245))</f>
        <v/>
      </c>
      <c r="AC246" s="9" t="str">
        <f>IF(OR('Model output'!V245="", AND(ISERROR(SEARCH("Positive",'Model output'!V245)), ISNUMBER(SEARCH("Negative",'Model output'!V245))), ISNUMBER(SEARCH("Uninvolved",'Model output'!V245)), ISNUMBER(SEARCH("Free",'Model output'!V245)), ISNUMBER(SEARCH("1 mm",'Model output'!V245)), ISNUMBER(SEARCH("1.0 mm",'Model output'!V245)), ISNUMBER(SEARCH("0.01 cm",'Model output'!V245)), ISNUMBER(SEARCH("0.1 CM",'Model output'!V245)), ISNUMBER(SEARCH("less than 0.2 mm",'Model output'!V245)), ISNUMBER(SEARCH("less than 0.5 mm",'Model output'!V245)), ISNUMBER(SEARCH("very close",'Model output'!V245)), ISNUMBER(SEARCH("not involved",'Model output'!V245)), ISNUMBER(SEARCH("no involvement",'Model output'!V245)), ISNUMBER(SEARCH("abut",'Model output'!V245)), AND(ISNUMBER(SEARCH("No",'Model output'!V245)),NOT(ISNUMBER(SEARCH("noted",'Model output'!V245))),NOT(ISNUMBER(SEARCH("carcinoma",'Model output'!V245))))), "negative", "positive")</f>
        <v>negative</v>
      </c>
      <c r="AE246" s="30" t="str" cm="1">
        <f t="array" aca="1" ref="AE246" ca="1">IF(OR(AC246="positive",Z246="positive",AND(OR(ISNUMBER(SEARCH("Follicular carcinoma",N246)),ISNUMBER(SEARCH("Follicular thyroid carcinoma",N246))),V246="extensive"),AND(AND(ISNUMBER(J246),J246&gt;0),AND(ISNUMBER(M246),M246&gt;3)),OR(H246="positive",AH246=1)),"high",IF(OR(ISNUMBER(SEARCH("lateral",G246,1)),ISNUMBER(SEARCH("positive",Y246,1)),ISNUMBER(SEARCH("tall",O246,1)),ISNUMBER(SEARCH("hobnail",O246,1)),ISNUMBER(SEARCH("cribriform",O246,1)),ISNUMBER(SEARCH("diffuse",O246,1)),ISNUMBER(SEARCH("columnar",O246,1)),ISNUMBER(SEARCH("solid",O246,1)),ISNUMBER(SEARCH("tall",N246,1)),ISNUMBER(SEARCH("hobnail",N246,1)),ISNUMBER(SEARCH("cribriform",N246,1)),ISNUMBER(SEARCH("diffuse",N246,1)),ISNUMBER(SEARCH("columnar",N246,1)),ISNUMBER(SEARCH("solid",N246,1)),AND(ISNUMBER(SEARCH("papillary",N246,1)),S246="positive"),AND(ISNUMBER(J246),J246&gt;=5,M246=""),AND(AND(ISNUMBER(J246),J246&gt;=5),AND(ISNUMBER(M246),M246&gt;=1)),AND(ISNUMBER(SERACH("papillary",N246)),OR(Y246="positive",Z246="positive"), ISNUMBER(SEARCH("BRAF",AB246)))),"intermediate","low"))</f>
        <v>intermediate</v>
      </c>
      <c r="AF246" s="31" t="str">
        <f t="shared" si="51"/>
        <v>1b</v>
      </c>
      <c r="AG246" s="31" t="str">
        <f t="shared" si="52"/>
        <v>0</v>
      </c>
      <c r="AH246" s="31" t="str">
        <f t="shared" si="53"/>
        <v>0</v>
      </c>
      <c r="AI246" s="36" t="str">
        <f t="shared" si="54"/>
        <v>I</v>
      </c>
      <c r="AJ246" s="30" t="s">
        <v>816</v>
      </c>
      <c r="AK246" s="37" t="s">
        <v>926</v>
      </c>
      <c r="AL246" s="37" t="s">
        <v>927</v>
      </c>
      <c r="AM246" s="37" t="s">
        <v>930</v>
      </c>
      <c r="AN246" s="31" t="s">
        <v>79</v>
      </c>
      <c r="AO246" s="30">
        <f t="shared" ca="1" si="55"/>
        <v>1</v>
      </c>
      <c r="AP246" s="37">
        <f t="shared" si="56"/>
        <v>1</v>
      </c>
      <c r="AQ246" s="37">
        <f t="shared" si="57"/>
        <v>1</v>
      </c>
      <c r="AR246" s="37">
        <f t="shared" si="58"/>
        <v>1</v>
      </c>
      <c r="AS246" s="36">
        <f t="shared" si="59"/>
        <v>1</v>
      </c>
    </row>
    <row r="247" spans="1:45">
      <c r="A247" t="str">
        <f>'Model output'!A246</f>
        <v>TCGA-FY-A3NN</v>
      </c>
      <c r="B247" s="43">
        <v>48</v>
      </c>
      <c r="C247" s="1" t="str">
        <f>IF(OR(ISNUMBER(SEARCH("0",'Model output'!D246)), ISNUMBER(SEARCH("1",'Model output'!D246)), ISNUMBER(SEARCH("1a",'Model output'!D246)), ISNUMBER(SEARCH("1b",'Model output'!D246)), ISNUMBER(SEARCH("2",'Model output'!D246)), ISNUMBER(SEARCH("3",'Model output'!D246)), ISNUMBER(SEARCH("4a",'Model output'!D246)), ISNUMBER(SEARCH("4b",'Model output'!D246))), IF(ISNUMBER(SEARCH("pT",'Model output'!D246)),IF(OR(ISNUMBER(SEARCH("a",'Model output'!D246)),ISNUMBER(SEARCH("b",'Model output'!D246))),MID(SUBSTITUTE('Model output'!D246," ",""),SEARCH("pT",'Model output'!D246)+2,2),MID(SUBSTITUTE('Model output'!D246," ",""),SEARCH("pT",'Model output'!D246)+2,1)),IF(ISNUMBER(SEARCH("T",'Model output'!D246)),IF(OR(ISNUMBER(SEARCH("a",'Model output'!D246)),ISNUMBER(SEARCH("b",'Model output'!D246))),MID(SUBSTITUTE('Model output'!D246," ",""),SEARCH("T",'Model output'!D246)+1,2),MID(SUBSTITUTE('Model output'!D246," ",""),SEARCH("T",'Model output'!D246)+1,1)),SUBSTITUTE('Model output'!D246," ",""))),"")</f>
        <v>1b</v>
      </c>
      <c r="D247" s="1" t="str">
        <f>IF(ISNUMBER(SEARCH("lymph node",'Model output'!E246)),"1", IF(AND('Model output'!E246&lt;&gt;"",ISNUMBER('Model output'!E246),'Model output'!E246&gt;0),"1",IF(OR(ISNUMBER(SEARCH("0",'Model output'!E246)), ISNUMBER(SEARCH("1",'Model output'!E246)), ISNUMBER(SEARCH("1a",'Model output'!E246)), ISNUMBER(SEARCH("1b",'Model output'!E246)), ISNUMBER(SEARCH("X",'Model output'!E246))), IF(ISNUMBER(SEARCH("pN",'Model output'!E246)),IF(OR(ISNUMBER(SEARCH("a",'Model output'!E246)),ISNUMBER(SEARCH("b",'Model output'!E246))),MID(SUBSTITUTE('Model output'!E246," ",""),SEARCH("pN",'Model output'!E246)+2,2),MID(SUBSTITUTE('Model output'!E246," ",""),SEARCH("pN",'Model output'!E246)+2,1)),IF(ISNUMBER(SEARCH("N",'Model output'!E246)),IF(OR(ISNUMBER(SEARCH("a",'Model output'!E246)),ISNUMBER(SEARCH("b",'Model output'!E246))),MID(SUBSTITUTE('Model output'!E246," ",""),SEARCH("N",'Model output'!E246)+1,2),MID(SUBSTITUTE('Model output'!E246," ",""),SEARCH("N",'Model output'!E246)+1,1)),SUBSTITUTE('Model output'!E246," ",""))),"")))</f>
        <v>1a</v>
      </c>
      <c r="E247" s="1" t="str">
        <f>IF(OR(ISNUMBER(SEARCH("Not applicable",'Model output'!F246)), ISNUMBER(SEARCH("N/A",'Model output'!F246))),"0",IF(OR(ISNUMBER(SEARCH("0",'Model output'!F246)), ISNUMBER(SEARCH("1",'Model output'!F246)), ISNUMBER(SEARCH("X",'Model output'!F246))), IF(ISNUMBER(SEARCH("pM",'Model output'!F246)),MID(SUBSTITUTE('Model output'!F246," ",""),SEARCH("pM",'Model output'!F246)+2,1),IF(ISNUMBER(SEARCH("M",'Model output'!F246)),MID(SUBSTITUTE('Model output'!F246," ",""),SEARCH("M",'Model output'!F246)+1,1),SUBSTITUTE('Model output'!F246," ",""))),""))</f>
        <v>0</v>
      </c>
      <c r="F247" t="str">
        <f t="shared" si="62"/>
        <v>positive</v>
      </c>
      <c r="G247" t="str">
        <f>IF(OR('Model output'!G246="",AND(ISNUMBER('Model output'!J246),'Model output'!J246&lt;1)),"",IF(OR(ISNUMBER(SEARCH("lateral",'Model output'!G246)),ISNUMBER(SEARCH("cervical",'Model output'!G246)),ISNUMBER(SEARCH("jugular",'Model output'!G246)),ISNUMBER(SEARCH("left neck",'Model output'!G246)),ISNUMBER(SEARCH("left anterior neck",'Model output'!G246)),ISNUMBER(SEARCH("left posterior neck",'Model output'!G246)),ISNUMBER(SEARCH("right neck",'Model output'!G246)),ISNUMBER(SEARCH("right anterior neck",'Model output'!G246)),ISNUMBER(SEARCH("right posterior neck",'Model output'!G246)),AND(ISNUMBER(SEARCH("level",'Model output'!G246)),OR(,ISNUMBER(SEARCH("II",'Model output'!G246)),ISNUMBER(SEARCH("two",'Model output'!G246)),ISNUMBER(SEARCH("2",'Model output'!G246)),ISNUMBER(SEARCH("III",'Model output'!G246)),ISNUMBER(SEARCH("three",'Model output'!G246)),ISNUMBER(SEARCH("3",'Model output'!G246)),ISNUMBER(SEARCH("IV",'Model output'!G246)),ISNUMBER(SEARCH("four",'Model output'!G246)),ISNUMBER(SEARCH("4",'Model output'!G246)),AND(ISNUMBER(SEARCH("V ",'Model output'!G246)),NOT(ISNUMBER(SEARCH("VI",'Model output'!G246)))),ISNUMBER(SEARCH("five",'Model output'!G246)),ISNUMBER(SEARCH("5",'Model output'!G246))))), "lateral", "central"))</f>
        <v>central</v>
      </c>
      <c r="H247" t="str">
        <f>IF('Model output'!H246="","negative", IF('Model output'!H246=" ", "negative", IF(ISNUMBER(SEARCH("lymph node",'Model output'!H246)),"negative","positive")))</f>
        <v>negative</v>
      </c>
      <c r="I247">
        <f>IF('Model output'!I246="","",IF(ISNUMBER('Model output'!I246),'Model output'!I246,1))</f>
        <v>2</v>
      </c>
      <c r="J247">
        <f>IF('Model output'!J246="","",IF(AND(ISNUMBER('Model output'!J246),'Model output'!J246&lt;=I247),'Model output'!J246,IF(ISNUMBER(SEARCH("0/",'Model output'!J246)),0,1)))</f>
        <v>2</v>
      </c>
      <c r="K247" t="str" cm="1">
        <f t="array" ref="K247">IF(COUNT(FIND({0,1,2,3,4,5,6,7,8,9},'Model output'!K246))&gt;0,'Model output'!K246,"")</f>
        <v>0.5 cm</v>
      </c>
      <c r="L247" s="8" t="str">
        <f t="shared" si="50"/>
        <v>0.5cm</v>
      </c>
      <c r="M247" cm="1">
        <f t="array" ref="M247">IF(L247="","",IF(ISNUMBER(SEARCH("cm",L247)),MAX(VALUE(SUBSTITUTE(_xlfn.FILTERXML("&lt;t&gt;&lt;s&gt;"&amp;SUBSTITUTE(L247,",","&lt;/s&gt;&lt;s&gt;")&amp;"&lt;/s&gt;&lt;/t&gt;","//s"),"cm",""))),MAX(VALUE(SUBSTITUTE(_xlfn.FILTERXML("&lt;t&gt;&lt;s&gt;"&amp;SUBSTITUTE(L247,",","&lt;/s&gt;&lt;s&gt;")&amp;"&lt;/s&gt;&lt;/t&gt;","//s"),"mm","")))/10))</f>
        <v>0.5</v>
      </c>
      <c r="N247" t="str">
        <f>IF('Model output'!L246="","",'Model output'!L246)</f>
        <v>Papillary</v>
      </c>
      <c r="O247" t="str">
        <f>IF('Model output'!M246="","",'Model output'!M246)</f>
        <v>Follicular</v>
      </c>
      <c r="P247" t="str">
        <f>IF('Model output'!N246="","",'Model output'!N246)</f>
        <v>2.0 cm</v>
      </c>
      <c r="Q247" t="str">
        <f t="shared" si="63"/>
        <v>2.0cm</v>
      </c>
      <c r="R247" cm="1">
        <f t="array" ref="R247">IF(Q247="","",IF(ISNUMBER(SEARCH("cm",Q247)),MAX(VALUE(SUBSTITUTE(_xlfn.FILTERXML("&lt;t&gt;&lt;s&gt;"&amp;SUBSTITUTE(Q247,",","&lt;/s&gt;&lt;s&gt;")&amp;"&lt;/s&gt;&lt;/t&gt;","//s"),"cm",""))),IF(ISNUMBER(SEARCH("mm",Q247)), MAX(VALUE(SUBSTITUTE(_xlfn.FILTERXML("&lt;t&gt;&lt;s&gt;"&amp;SUBSTITUTE(Q247,",","&lt;/s&gt;&lt;s&gt;")&amp;"&lt;/s&gt;&lt;/t&gt;","//s"),"mm","")))/10, MAX(VALUE(_xlfn.FILTERXML("&lt;t&gt;&lt;s&gt;"&amp;SUBSTITUTE(Q247,",","&lt;/s&gt;&lt;s&gt;")&amp;"&lt;/s&gt;&lt;/t&gt;","//s"))))))</f>
        <v>2</v>
      </c>
      <c r="S247" t="str">
        <f>IF(OR('Model output'!P246="",ISNUMBER(SEARCH("Not identified", 'Model output'!P246)),ISNUMBER(SEARCH("Absent",'Model output'!P246)),AND(ISNUMBER(SEARCH("No",'Model output'!P246)),NOT(ISNUMBER(SEARCH("diagnostic",'Model output'!P246)))),ISNUMBER(SEARCH("Negative",'Model output'!P246))),"negative","positive")</f>
        <v>negative</v>
      </c>
      <c r="T247">
        <f>IF('Model output'!O246="","",'Model output'!O246)</f>
        <v>1</v>
      </c>
      <c r="U247" t="str">
        <f>IF('Model output'!Q246&lt;&gt;"",'Model output'!Q246,IF('Classification result'!S247="positive",IF(ISNUMBER(SEARCH("single",'Model output'!P246)),1,IF(OR(ISNUMBER(SEARCH("&lt;4",'Model output'!P246)),ISNUMBER(SEARCH("&lt; 4",'Model output'!P246)),ISNUMBER(SEARCH("less than 4",'Model output'!P246))),"&lt;4",IF(OR(ISNUMBER(SEARCH("&gt;4",'Model output'!P246)),ISNUMBER(SEARCH("&gt; 4",'Model output'!P246)),ISNUMBER(SEARCH("4 or more",'Model output'!P246))),"&gt;4",""))),""))</f>
        <v/>
      </c>
      <c r="V247" t="str">
        <f>IF(S247="negative","",IF(OR(ISNUMBER(SEARCH("Focal",'Model output'!P246)),'Classification result'!U247&lt;4,ISNUMBER(SEARCH("Focal",'Classification result'!U247)),ISNUMBER(SEARCH("&lt;4",'Classification result'!U247)),ISNUMBER(SEARCH("&lt; 4",'Classification result'!U247))),"minimal", IF(OR(ISNUMBER(SEARCH("Extensive",'Model output'!P246)),ISNUMBER(SEARCH("Extensive",'Classification result'!U247)),ISNUMBER(SEARCH("&gt;4",'Classification result'!U247)),ISNUMBER(SEARCH("&gt; 4",'Classification result'!U247)),ISNUMBER(SEARCH("4 or more",'Classification result'!U247))),"extensive","")))</f>
        <v/>
      </c>
      <c r="W247" t="str">
        <f>IF(OR('Model output'!R246="",ISNUMBER(SEARCH("Not identified", 'Model output'!R246)),ISNUMBER(SEARCH("Absent",'Model output'!R246)),ISNUMBER(SEARCH("No",'Model output'!R246)),ISNUMBER(SEARCH("Negative",'Model output'!R246)),ISNUMBER(SEARCH("None seen",'Model output'!R246)),ISNUMBER(SEARCH("Free",'Model output'!R246)),ISNUMBER(SEARCH("Cannot be assessed",'Model output'!R246))),"negative","positive")</f>
        <v>negative</v>
      </c>
      <c r="X247" s="15" t="str">
        <f>IF('Model output'!S246="","",'Model output'!S246)</f>
        <v/>
      </c>
      <c r="Y247" t="str">
        <f>IF(OR('Model output'!S246="",ISNUMBER(SEARCH("Absent",'Model output'!S246)),ISNUMBER(SEARCH("Not identified",'Model output'!S246)),AND(ISNUMBER(SEARCH("No",'Model output'!S246)),NOT(ISNUMBER(SEARCH("carcinoma",'Model output'!S246)))),ISNUMBER(SEARCH("no extension",'Model output'!S246)),ISNUMBER(SEARCH("negative",'Model output'!S246))),"negative",IF(Z247="positive","gETE", "positive"))</f>
        <v>negative</v>
      </c>
      <c r="Z247" t="str">
        <f>IF(OR('Model output'!S246="",ISNUMBER(SEARCH("Absent",'Model output'!S246)),ISNUMBER(SEARCH("Not identified",'Model output'!S246)),ISNUMBER(SEARCH("No",'Model output'!S246)),ISNUMBER(SEARCH("Minimal",'Model output'!S246)),ISNUMBER(SEARCH("negative",'Model output'!S246))),"negative",IF(OR(ISNUMBER(SEARCH("extensive",X247)),ISNUMBER(SEARCH("skeletal muscle",X247)),ISNUMBER(SEARCH("larynx",X247)),ISNUMBER(SEARCH("trachea",X247)),ISNUMBER(SEARCH("esophagus",X247)),ISNUMBER(SEARCH("recurrent laryngeal nerve",X247))),"positive","negative"))</f>
        <v>negative</v>
      </c>
      <c r="AA247" t="str">
        <f>IF('Model output'!T246="","",IF('Model output'!T246="Not mentioned", "No", "Yes"))</f>
        <v/>
      </c>
      <c r="AB247" t="str">
        <f>IF(AA247&lt;&gt;"Yes","",IF(OR('Model output'!U246="",ISNUMBER(SEARCH("Not identified",'Model output'!U246))),"",'Model output'!U246))</f>
        <v/>
      </c>
      <c r="AC247" s="9" t="str">
        <f>IF(OR('Model output'!V246="", AND(ISERROR(SEARCH("Positive",'Model output'!V246)), ISNUMBER(SEARCH("Negative",'Model output'!V246))), ISNUMBER(SEARCH("Uninvolved",'Model output'!V246)), ISNUMBER(SEARCH("Free",'Model output'!V246)), ISNUMBER(SEARCH("1 mm",'Model output'!V246)), ISNUMBER(SEARCH("1.0 mm",'Model output'!V246)), ISNUMBER(SEARCH("0.01 cm",'Model output'!V246)), ISNUMBER(SEARCH("0.1 CM",'Model output'!V246)), ISNUMBER(SEARCH("less than 0.2 mm",'Model output'!V246)), ISNUMBER(SEARCH("less than 0.5 mm",'Model output'!V246)), ISNUMBER(SEARCH("very close",'Model output'!V246)), ISNUMBER(SEARCH("not involved",'Model output'!V246)), ISNUMBER(SEARCH("no involvement",'Model output'!V246)), ISNUMBER(SEARCH("abut",'Model output'!V246)), AND(ISNUMBER(SEARCH("No",'Model output'!V246)),NOT(ISNUMBER(SEARCH("noted",'Model output'!V246))),NOT(ISNUMBER(SEARCH("carcinoma",'Model output'!V246))))), "negative", "positive")</f>
        <v>negative</v>
      </c>
      <c r="AE247" s="30" t="str" cm="1">
        <f t="array" aca="1" ref="AE247" ca="1">IF(OR(AC247="positive",Z247="positive",AND(OR(ISNUMBER(SEARCH("Follicular carcinoma",N247)),ISNUMBER(SEARCH("Follicular thyroid carcinoma",N247))),V247="extensive"),AND(AND(ISNUMBER(J247),J247&gt;0),AND(ISNUMBER(M247),M247&gt;3)),OR(H247="positive",AH247=1)),"high",IF(OR(ISNUMBER(SEARCH("lateral",G247,1)),ISNUMBER(SEARCH("positive",Y247,1)),ISNUMBER(SEARCH("tall",O247,1)),ISNUMBER(SEARCH("hobnail",O247,1)),ISNUMBER(SEARCH("cribriform",O247,1)),ISNUMBER(SEARCH("diffuse",O247,1)),ISNUMBER(SEARCH("columnar",O247,1)),ISNUMBER(SEARCH("solid",O247,1)),ISNUMBER(SEARCH("tall",N247,1)),ISNUMBER(SEARCH("hobnail",N247,1)),ISNUMBER(SEARCH("cribriform",N247,1)),ISNUMBER(SEARCH("diffuse",N247,1)),ISNUMBER(SEARCH("columnar",N247,1)),ISNUMBER(SEARCH("solid",N247,1)),AND(ISNUMBER(SEARCH("papillary",N247,1)),S247="positive"),AND(ISNUMBER(J247),J247&gt;=5,M247=""),AND(AND(ISNUMBER(J247),J247&gt;=5),AND(ISNUMBER(M247),M247&gt;=1)),AND(ISNUMBER(SERACH("papillary",N247)),OR(Y247="positive",Z247="positive"), ISNUMBER(SEARCH("BRAF",AB247)))),"intermediate","low"))</f>
        <v>low</v>
      </c>
      <c r="AF247" s="31" t="str">
        <f t="shared" si="51"/>
        <v>1b</v>
      </c>
      <c r="AG247" s="31" t="str">
        <f t="shared" si="52"/>
        <v>1a</v>
      </c>
      <c r="AH247" s="31" t="str">
        <f t="shared" si="53"/>
        <v>0</v>
      </c>
      <c r="AI247" s="36" t="str">
        <f t="shared" si="54"/>
        <v>I</v>
      </c>
      <c r="AJ247" s="30" t="s">
        <v>815</v>
      </c>
      <c r="AK247" s="37" t="s">
        <v>926</v>
      </c>
      <c r="AL247" s="37" t="s">
        <v>931</v>
      </c>
      <c r="AM247" s="37" t="s">
        <v>930</v>
      </c>
      <c r="AN247" s="31" t="s">
        <v>79</v>
      </c>
      <c r="AO247" s="30">
        <f t="shared" ca="1" si="55"/>
        <v>1</v>
      </c>
      <c r="AP247" s="37">
        <f t="shared" si="56"/>
        <v>1</v>
      </c>
      <c r="AQ247" s="37">
        <f t="shared" si="57"/>
        <v>1</v>
      </c>
      <c r="AR247" s="37">
        <f t="shared" si="58"/>
        <v>1</v>
      </c>
      <c r="AS247" s="36">
        <f t="shared" si="59"/>
        <v>1</v>
      </c>
    </row>
    <row r="248" spans="1:45">
      <c r="A248" t="str">
        <f>'Model output'!A247</f>
        <v>TCGA-FY-A3NP</v>
      </c>
      <c r="B248" s="43">
        <v>69</v>
      </c>
      <c r="C248" s="1" t="str">
        <f>IF(OR(ISNUMBER(SEARCH("0",'Model output'!D247)), ISNUMBER(SEARCH("1",'Model output'!D247)), ISNUMBER(SEARCH("1a",'Model output'!D247)), ISNUMBER(SEARCH("1b",'Model output'!D247)), ISNUMBER(SEARCH("2",'Model output'!D247)), ISNUMBER(SEARCH("3",'Model output'!D247)), ISNUMBER(SEARCH("4a",'Model output'!D247)), ISNUMBER(SEARCH("4b",'Model output'!D247))), IF(ISNUMBER(SEARCH("pT",'Model output'!D247)),IF(OR(ISNUMBER(SEARCH("a",'Model output'!D247)),ISNUMBER(SEARCH("b",'Model output'!D247))),MID(SUBSTITUTE('Model output'!D247," ",""),SEARCH("pT",'Model output'!D247)+2,2),MID(SUBSTITUTE('Model output'!D247," ",""),SEARCH("pT",'Model output'!D247)+2,1)),IF(ISNUMBER(SEARCH("T",'Model output'!D247)),IF(OR(ISNUMBER(SEARCH("a",'Model output'!D247)),ISNUMBER(SEARCH("b",'Model output'!D247))),MID(SUBSTITUTE('Model output'!D247," ",""),SEARCH("T",'Model output'!D247)+1,2),MID(SUBSTITUTE('Model output'!D247," ",""),SEARCH("T",'Model output'!D247)+1,1)),SUBSTITUTE('Model output'!D247," ",""))),"")</f>
        <v>2</v>
      </c>
      <c r="D248" s="1" t="str">
        <f>IF(ISNUMBER(SEARCH("lymph node",'Model output'!E247)),"1", IF(AND('Model output'!E247&lt;&gt;"",ISNUMBER('Model output'!E247),'Model output'!E247&gt;0),"1",IF(OR(ISNUMBER(SEARCH("0",'Model output'!E247)), ISNUMBER(SEARCH("1",'Model output'!E247)), ISNUMBER(SEARCH("1a",'Model output'!E247)), ISNUMBER(SEARCH("1b",'Model output'!E247)), ISNUMBER(SEARCH("X",'Model output'!E247))), IF(ISNUMBER(SEARCH("pN",'Model output'!E247)),IF(OR(ISNUMBER(SEARCH("a",'Model output'!E247)),ISNUMBER(SEARCH("b",'Model output'!E247))),MID(SUBSTITUTE('Model output'!E247," ",""),SEARCH("pN",'Model output'!E247)+2,2),MID(SUBSTITUTE('Model output'!E247," ",""),SEARCH("pN",'Model output'!E247)+2,1)),IF(ISNUMBER(SEARCH("N",'Model output'!E247)),IF(OR(ISNUMBER(SEARCH("a",'Model output'!E247)),ISNUMBER(SEARCH("b",'Model output'!E247))),MID(SUBSTITUTE('Model output'!E247," ",""),SEARCH("N",'Model output'!E247)+1,2),MID(SUBSTITUTE('Model output'!E247," ",""),SEARCH("N",'Model output'!E247)+1,1)),SUBSTITUTE('Model output'!E247," ",""))),"")))</f>
        <v>X</v>
      </c>
      <c r="E248" s="1" t="str">
        <f>IF(OR(ISNUMBER(SEARCH("Not applicable",'Model output'!F247)), ISNUMBER(SEARCH("N/A",'Model output'!F247))),"0",IF(OR(ISNUMBER(SEARCH("0",'Model output'!F247)), ISNUMBER(SEARCH("1",'Model output'!F247)), ISNUMBER(SEARCH("X",'Model output'!F247))), IF(ISNUMBER(SEARCH("pM",'Model output'!F247)),MID(SUBSTITUTE('Model output'!F247," ",""),SEARCH("pM",'Model output'!F247)+2,1),IF(ISNUMBER(SEARCH("M",'Model output'!F247)),MID(SUBSTITUTE('Model output'!F247," ",""),SEARCH("M",'Model output'!F247)+1,1),SUBSTITUTE('Model output'!F247," ",""))),""))</f>
        <v>0</v>
      </c>
      <c r="F248" t="str">
        <f t="shared" si="62"/>
        <v>negative</v>
      </c>
      <c r="G248" t="str">
        <f>IF(OR('Model output'!G247="",AND(ISNUMBER('Model output'!J247),'Model output'!J247&lt;1)),"",IF(OR(ISNUMBER(SEARCH("lateral",'Model output'!G247)),ISNUMBER(SEARCH("cervical",'Model output'!G247)),ISNUMBER(SEARCH("jugular",'Model output'!G247)),ISNUMBER(SEARCH("left neck",'Model output'!G247)),ISNUMBER(SEARCH("left anterior neck",'Model output'!G247)),ISNUMBER(SEARCH("left posterior neck",'Model output'!G247)),ISNUMBER(SEARCH("right neck",'Model output'!G247)),ISNUMBER(SEARCH("right anterior neck",'Model output'!G247)),ISNUMBER(SEARCH("right posterior neck",'Model output'!G247)),AND(ISNUMBER(SEARCH("level",'Model output'!G247)),OR(,ISNUMBER(SEARCH("II",'Model output'!G247)),ISNUMBER(SEARCH("two",'Model output'!G247)),ISNUMBER(SEARCH("2",'Model output'!G247)),ISNUMBER(SEARCH("III",'Model output'!G247)),ISNUMBER(SEARCH("three",'Model output'!G247)),ISNUMBER(SEARCH("3",'Model output'!G247)),ISNUMBER(SEARCH("IV",'Model output'!G247)),ISNUMBER(SEARCH("four",'Model output'!G247)),ISNUMBER(SEARCH("4",'Model output'!G247)),AND(ISNUMBER(SEARCH("V ",'Model output'!G247)),NOT(ISNUMBER(SEARCH("VI",'Model output'!G247)))),ISNUMBER(SEARCH("five",'Model output'!G247)),ISNUMBER(SEARCH("5",'Model output'!G247))))), "lateral", "central"))</f>
        <v/>
      </c>
      <c r="H248" t="str">
        <f>IF('Model output'!H247="","negative", IF('Model output'!H247=" ", "negative", IF(ISNUMBER(SEARCH("lymph node",'Model output'!H247)),"negative","positive")))</f>
        <v>negative</v>
      </c>
      <c r="I248">
        <f>IF('Model output'!I247="","",IF(ISNUMBER('Model output'!I247),'Model output'!I247,1))</f>
        <v>0</v>
      </c>
      <c r="J248">
        <f>IF('Model output'!J247="","",IF(AND(ISNUMBER('Model output'!J247),'Model output'!J247&lt;=I248),'Model output'!J247,IF(ISNUMBER(SEARCH("0/",'Model output'!J247)),0,1)))</f>
        <v>0</v>
      </c>
      <c r="K248" t="str" cm="1">
        <f t="array" ref="K248">IF(COUNT(FIND({0,1,2,3,4,5,6,7,8,9},'Model output'!K247))&gt;0,'Model output'!K247,"")</f>
        <v/>
      </c>
      <c r="L248" s="8" t="str">
        <f t="shared" si="50"/>
        <v/>
      </c>
      <c r="M248" t="str" cm="1">
        <f t="array" ref="M248">IF(L248="","",IF(ISNUMBER(SEARCH("cm",L248)),MAX(VALUE(SUBSTITUTE(_xlfn.FILTERXML("&lt;t&gt;&lt;s&gt;"&amp;SUBSTITUTE(L248,",","&lt;/s&gt;&lt;s&gt;")&amp;"&lt;/s&gt;&lt;/t&gt;","//s"),"cm",""))),MAX(VALUE(SUBSTITUTE(_xlfn.FILTERXML("&lt;t&gt;&lt;s&gt;"&amp;SUBSTITUTE(L248,",","&lt;/s&gt;&lt;s&gt;")&amp;"&lt;/s&gt;&lt;/t&gt;","//s"),"mm","")))/10))</f>
        <v/>
      </c>
      <c r="N248" t="str">
        <f>IF('Model output'!L247="","",'Model output'!L247)</f>
        <v>Papillary</v>
      </c>
      <c r="O248" t="str">
        <f>IF('Model output'!M247="","",'Model output'!M247)</f>
        <v>Follicular variant</v>
      </c>
      <c r="P248" t="str">
        <f>IF('Model output'!N247="","",'Model output'!N247)</f>
        <v>3 cm</v>
      </c>
      <c r="Q248" t="str">
        <f t="shared" si="63"/>
        <v>3cm</v>
      </c>
      <c r="R248" cm="1">
        <f t="array" ref="R248">IF(Q248="","",IF(ISNUMBER(SEARCH("cm",Q248)),MAX(VALUE(SUBSTITUTE(_xlfn.FILTERXML("&lt;t&gt;&lt;s&gt;"&amp;SUBSTITUTE(Q248,",","&lt;/s&gt;&lt;s&gt;")&amp;"&lt;/s&gt;&lt;/t&gt;","//s"),"cm",""))),IF(ISNUMBER(SEARCH("mm",Q248)), MAX(VALUE(SUBSTITUTE(_xlfn.FILTERXML("&lt;t&gt;&lt;s&gt;"&amp;SUBSTITUTE(Q248,",","&lt;/s&gt;&lt;s&gt;")&amp;"&lt;/s&gt;&lt;/t&gt;","//s"),"mm","")))/10, MAX(VALUE(_xlfn.FILTERXML("&lt;t&gt;&lt;s&gt;"&amp;SUBSTITUTE(Q248,",","&lt;/s&gt;&lt;s&gt;")&amp;"&lt;/s&gt;&lt;/t&gt;","//s"))))))</f>
        <v>3</v>
      </c>
      <c r="S248" t="str">
        <f>IF(OR('Model output'!P247="",ISNUMBER(SEARCH("Not identified", 'Model output'!P247)),ISNUMBER(SEARCH("Absent",'Model output'!P247)),AND(ISNUMBER(SEARCH("No",'Model output'!P247)),NOT(ISNUMBER(SEARCH("diagnostic",'Model output'!P247)))),ISNUMBER(SEARCH("Negative",'Model output'!P247))),"negative","positive")</f>
        <v>negative</v>
      </c>
      <c r="T248">
        <f>IF('Model output'!O247="","",'Model output'!O247)</f>
        <v>1</v>
      </c>
      <c r="U248" t="str">
        <f>IF('Model output'!Q247&lt;&gt;"",'Model output'!Q247,IF('Classification result'!S248="positive",IF(ISNUMBER(SEARCH("single",'Model output'!P247)),1,IF(OR(ISNUMBER(SEARCH("&lt;4",'Model output'!P247)),ISNUMBER(SEARCH("&lt; 4",'Model output'!P247)),ISNUMBER(SEARCH("less than 4",'Model output'!P247))),"&lt;4",IF(OR(ISNUMBER(SEARCH("&gt;4",'Model output'!P247)),ISNUMBER(SEARCH("&gt; 4",'Model output'!P247)),ISNUMBER(SEARCH("4 or more",'Model output'!P247))),"&gt;4",""))),""))</f>
        <v/>
      </c>
      <c r="V248" t="str">
        <f>IF(S248="negative","",IF(OR(ISNUMBER(SEARCH("Focal",'Model output'!P247)),'Classification result'!U248&lt;4,ISNUMBER(SEARCH("Focal",'Classification result'!U248)),ISNUMBER(SEARCH("&lt;4",'Classification result'!U248)),ISNUMBER(SEARCH("&lt; 4",'Classification result'!U248))),"minimal", IF(OR(ISNUMBER(SEARCH("Extensive",'Model output'!P247)),ISNUMBER(SEARCH("Extensive",'Classification result'!U248)),ISNUMBER(SEARCH("&gt;4",'Classification result'!U248)),ISNUMBER(SEARCH("&gt; 4",'Classification result'!U248)),ISNUMBER(SEARCH("4 or more",'Classification result'!U248))),"extensive","")))</f>
        <v/>
      </c>
      <c r="W248" t="str">
        <f>IF(OR('Model output'!R247="",ISNUMBER(SEARCH("Not identified", 'Model output'!R247)),ISNUMBER(SEARCH("Absent",'Model output'!R247)),ISNUMBER(SEARCH("No",'Model output'!R247)),ISNUMBER(SEARCH("Negative",'Model output'!R247)),ISNUMBER(SEARCH("None seen",'Model output'!R247)),ISNUMBER(SEARCH("Free",'Model output'!R247)),ISNUMBER(SEARCH("Cannot be assessed",'Model output'!R247))),"negative","positive")</f>
        <v>negative</v>
      </c>
      <c r="X248" s="15" t="str">
        <f>IF('Model output'!S247="","",'Model output'!S247)</f>
        <v/>
      </c>
      <c r="Y248" t="str">
        <f>IF(OR('Model output'!S247="",ISNUMBER(SEARCH("Absent",'Model output'!S247)),ISNUMBER(SEARCH("Not identified",'Model output'!S247)),AND(ISNUMBER(SEARCH("No",'Model output'!S247)),NOT(ISNUMBER(SEARCH("carcinoma",'Model output'!S247)))),ISNUMBER(SEARCH("no extension",'Model output'!S247)),ISNUMBER(SEARCH("negative",'Model output'!S247))),"negative",IF(Z248="positive","gETE", "positive"))</f>
        <v>negative</v>
      </c>
      <c r="Z248" t="str">
        <f>IF(OR('Model output'!S247="",ISNUMBER(SEARCH("Absent",'Model output'!S247)),ISNUMBER(SEARCH("Not identified",'Model output'!S247)),ISNUMBER(SEARCH("No",'Model output'!S247)),ISNUMBER(SEARCH("Minimal",'Model output'!S247)),ISNUMBER(SEARCH("negative",'Model output'!S247))),"negative",IF(OR(ISNUMBER(SEARCH("extensive",X248)),ISNUMBER(SEARCH("skeletal muscle",X248)),ISNUMBER(SEARCH("larynx",X248)),ISNUMBER(SEARCH("trachea",X248)),ISNUMBER(SEARCH("esophagus",X248)),ISNUMBER(SEARCH("recurrent laryngeal nerve",X248))),"positive","negative"))</f>
        <v>negative</v>
      </c>
      <c r="AA248" t="str">
        <f>IF('Model output'!T247="","",IF('Model output'!T247="Not mentioned", "No", "Yes"))</f>
        <v/>
      </c>
      <c r="AB248" t="str">
        <f>IF(AA248&lt;&gt;"Yes","",IF(OR('Model output'!U247="",ISNUMBER(SEARCH("Not identified",'Model output'!U247))),"",'Model output'!U247))</f>
        <v/>
      </c>
      <c r="AC248" s="9" t="str">
        <f>IF(OR('Model output'!V247="", AND(ISERROR(SEARCH("Positive",'Model output'!V247)), ISNUMBER(SEARCH("Negative",'Model output'!V247))), ISNUMBER(SEARCH("Uninvolved",'Model output'!V247)), ISNUMBER(SEARCH("Free",'Model output'!V247)), ISNUMBER(SEARCH("1 mm",'Model output'!V247)), ISNUMBER(SEARCH("1.0 mm",'Model output'!V247)), ISNUMBER(SEARCH("0.01 cm",'Model output'!V247)), ISNUMBER(SEARCH("0.1 CM",'Model output'!V247)), ISNUMBER(SEARCH("less than 0.2 mm",'Model output'!V247)), ISNUMBER(SEARCH("less than 0.5 mm",'Model output'!V247)), ISNUMBER(SEARCH("very close",'Model output'!V247)), ISNUMBER(SEARCH("not involved",'Model output'!V247)), ISNUMBER(SEARCH("no involvement",'Model output'!V247)), ISNUMBER(SEARCH("abut",'Model output'!V247)), AND(ISNUMBER(SEARCH("No",'Model output'!V247)),NOT(ISNUMBER(SEARCH("noted",'Model output'!V247))),NOT(ISNUMBER(SEARCH("carcinoma",'Model output'!V247))))), "negative", "positive")</f>
        <v>negative</v>
      </c>
      <c r="AE248" s="30" t="str" cm="1">
        <f t="array" aca="1" ref="AE248" ca="1">IF(OR(AC248="positive",Z248="positive",AND(OR(ISNUMBER(SEARCH("Follicular carcinoma",N248)),ISNUMBER(SEARCH("Follicular thyroid carcinoma",N248))),V248="extensive"),AND(AND(ISNUMBER(J248),J248&gt;0),AND(ISNUMBER(M248),M248&gt;3)),OR(H248="positive",AH248=1)),"high",IF(OR(ISNUMBER(SEARCH("lateral",G248,1)),ISNUMBER(SEARCH("positive",Y248,1)),ISNUMBER(SEARCH("tall",O248,1)),ISNUMBER(SEARCH("hobnail",O248,1)),ISNUMBER(SEARCH("cribriform",O248,1)),ISNUMBER(SEARCH("diffuse",O248,1)),ISNUMBER(SEARCH("columnar",O248,1)),ISNUMBER(SEARCH("solid",O248,1)),ISNUMBER(SEARCH("tall",N248,1)),ISNUMBER(SEARCH("hobnail",N248,1)),ISNUMBER(SEARCH("cribriform",N248,1)),ISNUMBER(SEARCH("diffuse",N248,1)),ISNUMBER(SEARCH("columnar",N248,1)),ISNUMBER(SEARCH("solid",N248,1)),AND(ISNUMBER(SEARCH("papillary",N248,1)),S248="positive"),AND(ISNUMBER(J248),J248&gt;=5,M248=""),AND(AND(ISNUMBER(J248),J248&gt;=5),AND(ISNUMBER(M248),M248&gt;=1)),AND(ISNUMBER(SERACH("papillary",N248)),OR(Y248="positive",Z248="positive"), ISNUMBER(SEARCH("BRAF",AB248)))),"intermediate","low"))</f>
        <v>low</v>
      </c>
      <c r="AF248" s="31" t="str">
        <f t="shared" si="51"/>
        <v>2</v>
      </c>
      <c r="AG248" s="31" t="str">
        <f t="shared" si="52"/>
        <v>0</v>
      </c>
      <c r="AH248" s="31" t="str">
        <f t="shared" si="53"/>
        <v>0</v>
      </c>
      <c r="AI248" s="36" t="str">
        <f t="shared" si="54"/>
        <v>I</v>
      </c>
      <c r="AJ248" s="30" t="s">
        <v>815</v>
      </c>
      <c r="AK248" s="37" t="s">
        <v>926</v>
      </c>
      <c r="AL248" s="37" t="s">
        <v>935</v>
      </c>
      <c r="AM248" s="37" t="s">
        <v>927</v>
      </c>
      <c r="AN248" s="31" t="s">
        <v>79</v>
      </c>
      <c r="AO248" s="30">
        <f t="shared" ca="1" si="55"/>
        <v>1</v>
      </c>
      <c r="AP248" s="37">
        <f t="shared" si="56"/>
        <v>0</v>
      </c>
      <c r="AQ248" s="37">
        <f t="shared" si="57"/>
        <v>1</v>
      </c>
      <c r="AR248" s="37">
        <f t="shared" si="58"/>
        <v>1</v>
      </c>
      <c r="AS248" s="36">
        <f t="shared" si="59"/>
        <v>1</v>
      </c>
    </row>
    <row r="249" spans="1:45">
      <c r="A249" t="str">
        <f>'Model output'!A248</f>
        <v>TCGA-FY-A3ON</v>
      </c>
      <c r="B249" s="43">
        <v>20</v>
      </c>
      <c r="C249" s="1" t="str">
        <f>IF(OR(ISNUMBER(SEARCH("0",'Model output'!D248)), ISNUMBER(SEARCH("1",'Model output'!D248)), ISNUMBER(SEARCH("1a",'Model output'!D248)), ISNUMBER(SEARCH("1b",'Model output'!D248)), ISNUMBER(SEARCH("2",'Model output'!D248)), ISNUMBER(SEARCH("3",'Model output'!D248)), ISNUMBER(SEARCH("4a",'Model output'!D248)), ISNUMBER(SEARCH("4b",'Model output'!D248))), IF(ISNUMBER(SEARCH("pT",'Model output'!D248)),IF(OR(ISNUMBER(SEARCH("a",'Model output'!D248)),ISNUMBER(SEARCH("b",'Model output'!D248))),MID(SUBSTITUTE('Model output'!D248," ",""),SEARCH("pT",'Model output'!D248)+2,2),MID(SUBSTITUTE('Model output'!D248," ",""),SEARCH("pT",'Model output'!D248)+2,1)),IF(ISNUMBER(SEARCH("T",'Model output'!D248)),IF(OR(ISNUMBER(SEARCH("a",'Model output'!D248)),ISNUMBER(SEARCH("b",'Model output'!D248))),MID(SUBSTITUTE('Model output'!D248," ",""),SEARCH("T",'Model output'!D248)+1,2),MID(SUBSTITUTE('Model output'!D248," ",""),SEARCH("T",'Model output'!D248)+1,1)),SUBSTITUTE('Model output'!D248," ",""))),"")</f>
        <v>2</v>
      </c>
      <c r="D249" s="1" t="str">
        <f>IF(ISNUMBER(SEARCH("lymph node",'Model output'!E248)),"1", IF(AND('Model output'!E248&lt;&gt;"",ISNUMBER('Model output'!E248),'Model output'!E248&gt;0),"1",IF(OR(ISNUMBER(SEARCH("0",'Model output'!E248)), ISNUMBER(SEARCH("1",'Model output'!E248)), ISNUMBER(SEARCH("1a",'Model output'!E248)), ISNUMBER(SEARCH("1b",'Model output'!E248)), ISNUMBER(SEARCH("X",'Model output'!E248))), IF(ISNUMBER(SEARCH("pN",'Model output'!E248)),IF(OR(ISNUMBER(SEARCH("a",'Model output'!E248)),ISNUMBER(SEARCH("b",'Model output'!E248))),MID(SUBSTITUTE('Model output'!E248," ",""),SEARCH("pN",'Model output'!E248)+2,2),MID(SUBSTITUTE('Model output'!E248," ",""),SEARCH("pN",'Model output'!E248)+2,1)),IF(ISNUMBER(SEARCH("N",'Model output'!E248)),IF(OR(ISNUMBER(SEARCH("a",'Model output'!E248)),ISNUMBER(SEARCH("b",'Model output'!E248))),MID(SUBSTITUTE('Model output'!E248," ",""),SEARCH("N",'Model output'!E248)+1,2),MID(SUBSTITUTE('Model output'!E248," ",""),SEARCH("N",'Model output'!E248)+1,1)),SUBSTITUTE('Model output'!E248," ",""))),"")))</f>
        <v>1</v>
      </c>
      <c r="E249" s="1" t="str">
        <f>IF(OR(ISNUMBER(SEARCH("Not applicable",'Model output'!F248)), ISNUMBER(SEARCH("N/A",'Model output'!F248))),"0",IF(OR(ISNUMBER(SEARCH("0",'Model output'!F248)), ISNUMBER(SEARCH("1",'Model output'!F248)), ISNUMBER(SEARCH("X",'Model output'!F248))), IF(ISNUMBER(SEARCH("pM",'Model output'!F248)),MID(SUBSTITUTE('Model output'!F248," ",""),SEARCH("pM",'Model output'!F248)+2,1),IF(ISNUMBER(SEARCH("M",'Model output'!F248)),MID(SUBSTITUTE('Model output'!F248," ",""),SEARCH("M",'Model output'!F248)+1,1),SUBSTITUTE('Model output'!F248," ",""))),""))</f>
        <v>X</v>
      </c>
      <c r="F249" t="str">
        <f t="shared" si="62"/>
        <v>positive</v>
      </c>
      <c r="G249" t="str">
        <f>IF(OR('Model output'!G248="",AND(ISNUMBER('Model output'!J248),'Model output'!J248&lt;1)),"",IF(OR(ISNUMBER(SEARCH("lateral",'Model output'!G248)),ISNUMBER(SEARCH("cervical",'Model output'!G248)),ISNUMBER(SEARCH("jugular",'Model output'!G248)),ISNUMBER(SEARCH("left neck",'Model output'!G248)),ISNUMBER(SEARCH("left anterior neck",'Model output'!G248)),ISNUMBER(SEARCH("left posterior neck",'Model output'!G248)),ISNUMBER(SEARCH("right neck",'Model output'!G248)),ISNUMBER(SEARCH("right anterior neck",'Model output'!G248)),ISNUMBER(SEARCH("right posterior neck",'Model output'!G248)),AND(ISNUMBER(SEARCH("level",'Model output'!G248)),OR(,ISNUMBER(SEARCH("II",'Model output'!G248)),ISNUMBER(SEARCH("two",'Model output'!G248)),ISNUMBER(SEARCH("2",'Model output'!G248)),ISNUMBER(SEARCH("III",'Model output'!G248)),ISNUMBER(SEARCH("three",'Model output'!G248)),ISNUMBER(SEARCH("3",'Model output'!G248)),ISNUMBER(SEARCH("IV",'Model output'!G248)),ISNUMBER(SEARCH("four",'Model output'!G248)),ISNUMBER(SEARCH("4",'Model output'!G248)),AND(ISNUMBER(SEARCH("V ",'Model output'!G248)),NOT(ISNUMBER(SEARCH("VI",'Model output'!G248)))),ISNUMBER(SEARCH("five",'Model output'!G248)),ISNUMBER(SEARCH("5",'Model output'!G248))))), "lateral", "central"))</f>
        <v/>
      </c>
      <c r="H249" t="str">
        <f>IF('Model output'!H248="","negative", IF('Model output'!H248=" ", "negative", IF(ISNUMBER(SEARCH("lymph node",'Model output'!H248)),"negative","positive")))</f>
        <v>negative</v>
      </c>
      <c r="I249">
        <f>IF('Model output'!I248="","",IF(ISNUMBER('Model output'!I248),'Model output'!I248,1))</f>
        <v>4</v>
      </c>
      <c r="J249">
        <f>IF('Model output'!J248="","",IF(AND(ISNUMBER('Model output'!J248),'Model output'!J248&lt;=I249),'Model output'!J248,IF(ISNUMBER(SEARCH("0/",'Model output'!J248)),0,1)))</f>
        <v>1</v>
      </c>
      <c r="K249" t="str" cm="1">
        <f t="array" ref="K249">IF(COUNT(FIND({0,1,2,3,4,5,6,7,8,9},'Model output'!K248))&gt;0,'Model output'!K248,"")</f>
        <v/>
      </c>
      <c r="L249" s="8" t="str">
        <f t="shared" si="50"/>
        <v/>
      </c>
      <c r="M249" t="str" cm="1">
        <f t="array" ref="M249">IF(L249="","",IF(ISNUMBER(SEARCH("cm",L249)),MAX(VALUE(SUBSTITUTE(_xlfn.FILTERXML("&lt;t&gt;&lt;s&gt;"&amp;SUBSTITUTE(L249,",","&lt;/s&gt;&lt;s&gt;")&amp;"&lt;/s&gt;&lt;/t&gt;","//s"),"cm",""))),MAX(VALUE(SUBSTITUTE(_xlfn.FILTERXML("&lt;t&gt;&lt;s&gt;"&amp;SUBSTITUTE(L249,",","&lt;/s&gt;&lt;s&gt;")&amp;"&lt;/s&gt;&lt;/t&gt;","//s"),"mm","")))/10))</f>
        <v/>
      </c>
      <c r="N249" t="str">
        <f>IF('Model output'!L248="","",'Model output'!L248)</f>
        <v>Papillary</v>
      </c>
      <c r="O249" t="str">
        <f>IF('Model output'!M248="","",'Model output'!M248)</f>
        <v>classical</v>
      </c>
      <c r="P249" t="str">
        <f>IF('Model output'!N248="","",'Model output'!N248)</f>
        <v>2.5cm</v>
      </c>
      <c r="Q249" t="str">
        <f t="shared" si="63"/>
        <v>2.5cm</v>
      </c>
      <c r="R249" cm="1">
        <f t="array" ref="R249">IF(Q249="","",IF(ISNUMBER(SEARCH("cm",Q249)),MAX(VALUE(SUBSTITUTE(_xlfn.FILTERXML("&lt;t&gt;&lt;s&gt;"&amp;SUBSTITUTE(Q249,",","&lt;/s&gt;&lt;s&gt;")&amp;"&lt;/s&gt;&lt;/t&gt;","//s"),"cm",""))),IF(ISNUMBER(SEARCH("mm",Q249)), MAX(VALUE(SUBSTITUTE(_xlfn.FILTERXML("&lt;t&gt;&lt;s&gt;"&amp;SUBSTITUTE(Q249,",","&lt;/s&gt;&lt;s&gt;")&amp;"&lt;/s&gt;&lt;/t&gt;","//s"),"mm","")))/10, MAX(VALUE(_xlfn.FILTERXML("&lt;t&gt;&lt;s&gt;"&amp;SUBSTITUTE(Q249,",","&lt;/s&gt;&lt;s&gt;")&amp;"&lt;/s&gt;&lt;/t&gt;","//s"))))))</f>
        <v>2.5</v>
      </c>
      <c r="S249" t="str">
        <f>IF(OR('Model output'!P248="",ISNUMBER(SEARCH("Not identified", 'Model output'!P248)),ISNUMBER(SEARCH("Absent",'Model output'!P248)),AND(ISNUMBER(SEARCH("No",'Model output'!P248)),NOT(ISNUMBER(SEARCH("diagnostic",'Model output'!P248)))),ISNUMBER(SEARCH("Negative",'Model output'!P248))),"negative","positive")</f>
        <v>negative</v>
      </c>
      <c r="T249">
        <f>IF('Model output'!O248="","",'Model output'!O248)</f>
        <v>3</v>
      </c>
      <c r="U249" t="str">
        <f>IF('Model output'!Q248&lt;&gt;"",'Model output'!Q248,IF('Classification result'!S249="positive",IF(ISNUMBER(SEARCH("single",'Model output'!P248)),1,IF(OR(ISNUMBER(SEARCH("&lt;4",'Model output'!P248)),ISNUMBER(SEARCH("&lt; 4",'Model output'!P248)),ISNUMBER(SEARCH("less than 4",'Model output'!P248))),"&lt;4",IF(OR(ISNUMBER(SEARCH("&gt;4",'Model output'!P248)),ISNUMBER(SEARCH("&gt; 4",'Model output'!P248)),ISNUMBER(SEARCH("4 or more",'Model output'!P248))),"&gt;4",""))),""))</f>
        <v/>
      </c>
      <c r="V249" t="str">
        <f>IF(S249="negative","",IF(OR(ISNUMBER(SEARCH("Focal",'Model output'!P248)),'Classification result'!U249&lt;4,ISNUMBER(SEARCH("Focal",'Classification result'!U249)),ISNUMBER(SEARCH("&lt;4",'Classification result'!U249)),ISNUMBER(SEARCH("&lt; 4",'Classification result'!U249))),"minimal", IF(OR(ISNUMBER(SEARCH("Extensive",'Model output'!P248)),ISNUMBER(SEARCH("Extensive",'Classification result'!U249)),ISNUMBER(SEARCH("&gt;4",'Classification result'!U249)),ISNUMBER(SEARCH("&gt; 4",'Classification result'!U249)),ISNUMBER(SEARCH("4 or more",'Classification result'!U249))),"extensive","")))</f>
        <v/>
      </c>
      <c r="W249" t="str">
        <f>IF(OR('Model output'!R248="",ISNUMBER(SEARCH("Not identified", 'Model output'!R248)),ISNUMBER(SEARCH("Absent",'Model output'!R248)),ISNUMBER(SEARCH("No",'Model output'!R248)),ISNUMBER(SEARCH("Negative",'Model output'!R248)),ISNUMBER(SEARCH("None seen",'Model output'!R248)),ISNUMBER(SEARCH("Free",'Model output'!R248)),ISNUMBER(SEARCH("Cannot be assessed",'Model output'!R248))),"negative","positive")</f>
        <v>negative</v>
      </c>
      <c r="X249" s="15" t="str">
        <f>IF('Model output'!S248="","",'Model output'!S248)</f>
        <v>Not identified</v>
      </c>
      <c r="Y249" t="str">
        <f>IF(OR('Model output'!S248="",ISNUMBER(SEARCH("Absent",'Model output'!S248)),ISNUMBER(SEARCH("Not identified",'Model output'!S248)),AND(ISNUMBER(SEARCH("No",'Model output'!S248)),NOT(ISNUMBER(SEARCH("carcinoma",'Model output'!S248)))),ISNUMBER(SEARCH("no extension",'Model output'!S248)),ISNUMBER(SEARCH("negative",'Model output'!S248))),"negative",IF(Z249="positive","gETE", "positive"))</f>
        <v>negative</v>
      </c>
      <c r="Z249" t="str">
        <f>IF(OR('Model output'!S248="",ISNUMBER(SEARCH("Absent",'Model output'!S248)),ISNUMBER(SEARCH("Not identified",'Model output'!S248)),ISNUMBER(SEARCH("No",'Model output'!S248)),ISNUMBER(SEARCH("Minimal",'Model output'!S248)),ISNUMBER(SEARCH("negative",'Model output'!S248))),"negative",IF(OR(ISNUMBER(SEARCH("extensive",X249)),ISNUMBER(SEARCH("skeletal muscle",X249)),ISNUMBER(SEARCH("larynx",X249)),ISNUMBER(SEARCH("trachea",X249)),ISNUMBER(SEARCH("esophagus",X249)),ISNUMBER(SEARCH("recurrent laryngeal nerve",X249))),"positive","negative"))</f>
        <v>negative</v>
      </c>
      <c r="AA249" t="str">
        <f>IF('Model output'!T248="","",IF('Model output'!T248="Not mentioned", "No", "Yes"))</f>
        <v/>
      </c>
      <c r="AB249" t="str">
        <f>IF(AA249&lt;&gt;"Yes","",IF(OR('Model output'!U248="",ISNUMBER(SEARCH("Not identified",'Model output'!U248))),"",'Model output'!U248))</f>
        <v/>
      </c>
      <c r="AC249" s="9" t="str">
        <f>IF(OR('Model output'!V248="", AND(ISERROR(SEARCH("Positive",'Model output'!V248)), ISNUMBER(SEARCH("Negative",'Model output'!V248))), ISNUMBER(SEARCH("Uninvolved",'Model output'!V248)), ISNUMBER(SEARCH("Free",'Model output'!V248)), ISNUMBER(SEARCH("1 mm",'Model output'!V248)), ISNUMBER(SEARCH("1.0 mm",'Model output'!V248)), ISNUMBER(SEARCH("0.01 cm",'Model output'!V248)), ISNUMBER(SEARCH("0.1 CM",'Model output'!V248)), ISNUMBER(SEARCH("less than 0.2 mm",'Model output'!V248)), ISNUMBER(SEARCH("less than 0.5 mm",'Model output'!V248)), ISNUMBER(SEARCH("very close",'Model output'!V248)), ISNUMBER(SEARCH("not involved",'Model output'!V248)), ISNUMBER(SEARCH("no involvement",'Model output'!V248)), ISNUMBER(SEARCH("abut",'Model output'!V248)), AND(ISNUMBER(SEARCH("No",'Model output'!V248)),NOT(ISNUMBER(SEARCH("noted",'Model output'!V248))),NOT(ISNUMBER(SEARCH("carcinoma",'Model output'!V248))))), "negative", "positive")</f>
        <v>negative</v>
      </c>
      <c r="AE249" s="30" t="str" cm="1">
        <f t="array" aca="1" ref="AE249" ca="1">IF(OR(AC249="positive",Z249="positive",AND(OR(ISNUMBER(SEARCH("Follicular carcinoma",N249)),ISNUMBER(SEARCH("Follicular thyroid carcinoma",N249))),V249="extensive"),AND(AND(ISNUMBER(J249),J249&gt;0),AND(ISNUMBER(M249),M249&gt;3)),OR(H249="positive",AH249=1)),"high",IF(OR(ISNUMBER(SEARCH("lateral",G249,1)),ISNUMBER(SEARCH("positive",Y249,1)),ISNUMBER(SEARCH("tall",O249,1)),ISNUMBER(SEARCH("hobnail",O249,1)),ISNUMBER(SEARCH("cribriform",O249,1)),ISNUMBER(SEARCH("diffuse",O249,1)),ISNUMBER(SEARCH("columnar",O249,1)),ISNUMBER(SEARCH("solid",O249,1)),ISNUMBER(SEARCH("tall",N249,1)),ISNUMBER(SEARCH("hobnail",N249,1)),ISNUMBER(SEARCH("cribriform",N249,1)),ISNUMBER(SEARCH("diffuse",N249,1)),ISNUMBER(SEARCH("columnar",N249,1)),ISNUMBER(SEARCH("solid",N249,1)),AND(ISNUMBER(SEARCH("papillary",N249,1)),S249="positive"),AND(ISNUMBER(J249),J249&gt;=5,M249=""),AND(AND(ISNUMBER(J249),J249&gt;=5),AND(ISNUMBER(M249),M249&gt;=1)),AND(ISNUMBER(SERACH("papillary",N249)),OR(Y249="positive",Z249="positive"), ISNUMBER(SEARCH("BRAF",AB249)))),"intermediate","low"))</f>
        <v>low</v>
      </c>
      <c r="AF249" s="31" t="str">
        <f t="shared" si="51"/>
        <v>2</v>
      </c>
      <c r="AG249" s="31" t="str">
        <f t="shared" si="52"/>
        <v>1a</v>
      </c>
      <c r="AH249" s="31" t="str">
        <f t="shared" si="53"/>
        <v>0</v>
      </c>
      <c r="AI249" s="36" t="str">
        <f t="shared" si="54"/>
        <v>I</v>
      </c>
      <c r="AJ249" s="30" t="s">
        <v>815</v>
      </c>
      <c r="AK249" s="37" t="s">
        <v>929</v>
      </c>
      <c r="AL249" s="37" t="s">
        <v>931</v>
      </c>
      <c r="AM249" s="37" t="s">
        <v>930</v>
      </c>
      <c r="AN249" s="31" t="s">
        <v>79</v>
      </c>
      <c r="AO249" s="30">
        <f t="shared" ca="1" si="55"/>
        <v>1</v>
      </c>
      <c r="AP249" s="37">
        <f t="shared" si="56"/>
        <v>1</v>
      </c>
      <c r="AQ249" s="37">
        <f t="shared" si="57"/>
        <v>1</v>
      </c>
      <c r="AR249" s="37">
        <f t="shared" si="58"/>
        <v>1</v>
      </c>
      <c r="AS249" s="36">
        <f t="shared" si="59"/>
        <v>1</v>
      </c>
    </row>
    <row r="250" spans="1:45">
      <c r="A250" t="str">
        <f>'Model output'!A249</f>
        <v>TCGA-FY-A3R7</v>
      </c>
      <c r="B250" s="43">
        <v>50</v>
      </c>
      <c r="C250" s="1" t="str">
        <f>IF(OR(ISNUMBER(SEARCH("0",'Model output'!D249)), ISNUMBER(SEARCH("1",'Model output'!D249)), ISNUMBER(SEARCH("1a",'Model output'!D249)), ISNUMBER(SEARCH("1b",'Model output'!D249)), ISNUMBER(SEARCH("2",'Model output'!D249)), ISNUMBER(SEARCH("3",'Model output'!D249)), ISNUMBER(SEARCH("4a",'Model output'!D249)), ISNUMBER(SEARCH("4b",'Model output'!D249))), IF(ISNUMBER(SEARCH("pT",'Model output'!D249)),IF(OR(ISNUMBER(SEARCH("a",'Model output'!D249)),ISNUMBER(SEARCH("b",'Model output'!D249))),MID(SUBSTITUTE('Model output'!D249," ",""),SEARCH("pT",'Model output'!D249)+2,2),MID(SUBSTITUTE('Model output'!D249," ",""),SEARCH("pT",'Model output'!D249)+2,1)),IF(ISNUMBER(SEARCH("T",'Model output'!D249)),IF(OR(ISNUMBER(SEARCH("a",'Model output'!D249)),ISNUMBER(SEARCH("b",'Model output'!D249))),MID(SUBSTITUTE('Model output'!D249," ",""),SEARCH("T",'Model output'!D249)+1,2),MID(SUBSTITUTE('Model output'!D249," ",""),SEARCH("T",'Model output'!D249)+1,1)),SUBSTITUTE('Model output'!D249," ",""))),"")</f>
        <v>3</v>
      </c>
      <c r="D250" s="1" t="str">
        <f>IF(ISNUMBER(SEARCH("lymph node",'Model output'!E249)),"1", IF(AND('Model output'!E249&lt;&gt;"",ISNUMBER('Model output'!E249),'Model output'!E249&gt;0),"1",IF(OR(ISNUMBER(SEARCH("0",'Model output'!E249)), ISNUMBER(SEARCH("1",'Model output'!E249)), ISNUMBER(SEARCH("1a",'Model output'!E249)), ISNUMBER(SEARCH("1b",'Model output'!E249)), ISNUMBER(SEARCH("X",'Model output'!E249))), IF(ISNUMBER(SEARCH("pN",'Model output'!E249)),IF(OR(ISNUMBER(SEARCH("a",'Model output'!E249)),ISNUMBER(SEARCH("b",'Model output'!E249))),MID(SUBSTITUTE('Model output'!E249," ",""),SEARCH("pN",'Model output'!E249)+2,2),MID(SUBSTITUTE('Model output'!E249," ",""),SEARCH("pN",'Model output'!E249)+2,1)),IF(ISNUMBER(SEARCH("N",'Model output'!E249)),IF(OR(ISNUMBER(SEARCH("a",'Model output'!E249)),ISNUMBER(SEARCH("b",'Model output'!E249))),MID(SUBSTITUTE('Model output'!E249," ",""),SEARCH("N",'Model output'!E249)+1,2),MID(SUBSTITUTE('Model output'!E249," ",""),SEARCH("N",'Model output'!E249)+1,1)),SUBSTITUTE('Model output'!E249," ",""))),"")))</f>
        <v>1a</v>
      </c>
      <c r="E250" s="1" t="str">
        <f>IF(OR(ISNUMBER(SEARCH("Not applicable",'Model output'!F249)), ISNUMBER(SEARCH("N/A",'Model output'!F249))),"0",IF(OR(ISNUMBER(SEARCH("0",'Model output'!F249)), ISNUMBER(SEARCH("1",'Model output'!F249)), ISNUMBER(SEARCH("X",'Model output'!F249))), IF(ISNUMBER(SEARCH("pM",'Model output'!F249)),MID(SUBSTITUTE('Model output'!F249," ",""),SEARCH("pM",'Model output'!F249)+2,1),IF(ISNUMBER(SEARCH("M",'Model output'!F249)),MID(SUBSTITUTE('Model output'!F249," ",""),SEARCH("M",'Model output'!F249)+1,1),SUBSTITUTE('Model output'!F249," ",""))),""))</f>
        <v>X</v>
      </c>
      <c r="F250" t="str">
        <f t="shared" si="62"/>
        <v>positive</v>
      </c>
      <c r="G250" t="str">
        <f>IF(OR('Model output'!G249="",AND(ISNUMBER('Model output'!J249),'Model output'!J249&lt;1)),"",IF(OR(ISNUMBER(SEARCH("lateral",'Model output'!G249)),ISNUMBER(SEARCH("cervical",'Model output'!G249)),ISNUMBER(SEARCH("jugular",'Model output'!G249)),ISNUMBER(SEARCH("left neck",'Model output'!G249)),ISNUMBER(SEARCH("left anterior neck",'Model output'!G249)),ISNUMBER(SEARCH("left posterior neck",'Model output'!G249)),ISNUMBER(SEARCH("right neck",'Model output'!G249)),ISNUMBER(SEARCH("right anterior neck",'Model output'!G249)),ISNUMBER(SEARCH("right posterior neck",'Model output'!G249)),AND(ISNUMBER(SEARCH("level",'Model output'!G249)),OR(,ISNUMBER(SEARCH("II",'Model output'!G249)),ISNUMBER(SEARCH("two",'Model output'!G249)),ISNUMBER(SEARCH("2",'Model output'!G249)),ISNUMBER(SEARCH("III",'Model output'!G249)),ISNUMBER(SEARCH("three",'Model output'!G249)),ISNUMBER(SEARCH("3",'Model output'!G249)),ISNUMBER(SEARCH("IV",'Model output'!G249)),ISNUMBER(SEARCH("four",'Model output'!G249)),ISNUMBER(SEARCH("4",'Model output'!G249)),AND(ISNUMBER(SEARCH("V ",'Model output'!G249)),NOT(ISNUMBER(SEARCH("VI",'Model output'!G249)))),ISNUMBER(SEARCH("five",'Model output'!G249)),ISNUMBER(SEARCH("5",'Model output'!G249))))), "lateral", "central"))</f>
        <v>central</v>
      </c>
      <c r="H250" t="str">
        <f>IF('Model output'!H249="","negative", IF('Model output'!H249=" ", "negative", IF(ISNUMBER(SEARCH("lymph node",'Model output'!H249)),"negative","positive")))</f>
        <v>negative</v>
      </c>
      <c r="I250">
        <f>IF('Model output'!I249="","",IF(ISNUMBER('Model output'!I249),'Model output'!I249,1))</f>
        <v>3</v>
      </c>
      <c r="J250">
        <f>IF('Model output'!J249="","",IF(AND(ISNUMBER('Model output'!J249),'Model output'!J249&lt;=I250),'Model output'!J249,IF(ISNUMBER(SEARCH("0/",'Model output'!J249)),0,1)))</f>
        <v>2</v>
      </c>
      <c r="K250" t="str" cm="1">
        <f t="array" ref="K250">IF(COUNT(FIND({0,1,2,3,4,5,6,7,8,9},'Model output'!K249))&gt;0,'Model output'!K249,"")</f>
        <v/>
      </c>
      <c r="L250" s="8" t="str">
        <f t="shared" si="50"/>
        <v/>
      </c>
      <c r="M250" t="str" cm="1">
        <f t="array" ref="M250">IF(L250="","",IF(ISNUMBER(SEARCH("cm",L250)),MAX(VALUE(SUBSTITUTE(_xlfn.FILTERXML("&lt;t&gt;&lt;s&gt;"&amp;SUBSTITUTE(L250,",","&lt;/s&gt;&lt;s&gt;")&amp;"&lt;/s&gt;&lt;/t&gt;","//s"),"cm",""))),MAX(VALUE(SUBSTITUTE(_xlfn.FILTERXML("&lt;t&gt;&lt;s&gt;"&amp;SUBSTITUTE(L250,",","&lt;/s&gt;&lt;s&gt;")&amp;"&lt;/s&gt;&lt;/t&gt;","//s"),"mm","")))/10))</f>
        <v/>
      </c>
      <c r="N250" t="str">
        <f>IF('Model output'!L249="","",'Model output'!L249)</f>
        <v>Papillary carcinoma</v>
      </c>
      <c r="O250" t="str">
        <f>IF('Model output'!M249="","",'Model output'!M249)</f>
        <v>Classical</v>
      </c>
      <c r="P250" t="str">
        <f>IF('Model output'!N249="","",'Model output'!N249)</f>
        <v>2.0 cm</v>
      </c>
      <c r="Q250" t="str">
        <f t="shared" si="63"/>
        <v>2.0cm</v>
      </c>
      <c r="R250" cm="1">
        <f t="array" ref="R250">IF(Q250="","",IF(ISNUMBER(SEARCH("cm",Q250)),MAX(VALUE(SUBSTITUTE(_xlfn.FILTERXML("&lt;t&gt;&lt;s&gt;"&amp;SUBSTITUTE(Q250,",","&lt;/s&gt;&lt;s&gt;")&amp;"&lt;/s&gt;&lt;/t&gt;","//s"),"cm",""))),IF(ISNUMBER(SEARCH("mm",Q250)), MAX(VALUE(SUBSTITUTE(_xlfn.FILTERXML("&lt;t&gt;&lt;s&gt;"&amp;SUBSTITUTE(Q250,",","&lt;/s&gt;&lt;s&gt;")&amp;"&lt;/s&gt;&lt;/t&gt;","//s"),"mm","")))/10, MAX(VALUE(_xlfn.FILTERXML("&lt;t&gt;&lt;s&gt;"&amp;SUBSTITUTE(Q250,",","&lt;/s&gt;&lt;s&gt;")&amp;"&lt;/s&gt;&lt;/t&gt;","//s"))))))</f>
        <v>2</v>
      </c>
      <c r="S250" t="str">
        <f>IF(OR('Model output'!P249="",ISNUMBER(SEARCH("Not identified", 'Model output'!P249)),ISNUMBER(SEARCH("Absent",'Model output'!P249)),AND(ISNUMBER(SEARCH("No",'Model output'!P249)),NOT(ISNUMBER(SEARCH("diagnostic",'Model output'!P249)))),ISNUMBER(SEARCH("Negative",'Model output'!P249))),"negative","positive")</f>
        <v>negative</v>
      </c>
      <c r="T250">
        <f>IF('Model output'!O249="","",'Model output'!O249)</f>
        <v>2</v>
      </c>
      <c r="U250" t="str">
        <f>IF('Model output'!Q249&lt;&gt;"",'Model output'!Q249,IF('Classification result'!S250="positive",IF(ISNUMBER(SEARCH("single",'Model output'!P249)),1,IF(OR(ISNUMBER(SEARCH("&lt;4",'Model output'!P249)),ISNUMBER(SEARCH("&lt; 4",'Model output'!P249)),ISNUMBER(SEARCH("less than 4",'Model output'!P249))),"&lt;4",IF(OR(ISNUMBER(SEARCH("&gt;4",'Model output'!P249)),ISNUMBER(SEARCH("&gt; 4",'Model output'!P249)),ISNUMBER(SEARCH("4 or more",'Model output'!P249))),"&gt;4",""))),""))</f>
        <v/>
      </c>
      <c r="V250" t="str">
        <f>IF(S250="negative","",IF(OR(ISNUMBER(SEARCH("Focal",'Model output'!P249)),'Classification result'!U250&lt;4,ISNUMBER(SEARCH("Focal",'Classification result'!U250)),ISNUMBER(SEARCH("&lt;4",'Classification result'!U250)),ISNUMBER(SEARCH("&lt; 4",'Classification result'!U250))),"minimal", IF(OR(ISNUMBER(SEARCH("Extensive",'Model output'!P249)),ISNUMBER(SEARCH("Extensive",'Classification result'!U250)),ISNUMBER(SEARCH("&gt;4",'Classification result'!U250)),ISNUMBER(SEARCH("&gt; 4",'Classification result'!U250)),ISNUMBER(SEARCH("4 or more",'Classification result'!U250))),"extensive","")))</f>
        <v/>
      </c>
      <c r="W250" t="str">
        <f>IF(OR('Model output'!R249="",ISNUMBER(SEARCH("Not identified", 'Model output'!R249)),ISNUMBER(SEARCH("Absent",'Model output'!R249)),ISNUMBER(SEARCH("No",'Model output'!R249)),ISNUMBER(SEARCH("Negative",'Model output'!R249)),ISNUMBER(SEARCH("None seen",'Model output'!R249)),ISNUMBER(SEARCH("Free",'Model output'!R249)),ISNUMBER(SEARCH("Cannot be assessed",'Model output'!R249))),"negative","positive")</f>
        <v>positive</v>
      </c>
      <c r="X250" s="15" t="str">
        <f>IF('Model output'!S249="","",'Model output'!S249)</f>
        <v>Present, minimal</v>
      </c>
      <c r="Y250" t="str">
        <f>IF(OR('Model output'!S249="",ISNUMBER(SEARCH("Absent",'Model output'!S249)),ISNUMBER(SEARCH("Not identified",'Model output'!S249)),AND(ISNUMBER(SEARCH("No",'Model output'!S249)),NOT(ISNUMBER(SEARCH("carcinoma",'Model output'!S249)))),ISNUMBER(SEARCH("no extension",'Model output'!S249)),ISNUMBER(SEARCH("negative",'Model output'!S249))),"negative",IF(Z250="positive","gETE", "positive"))</f>
        <v>positive</v>
      </c>
      <c r="Z250" t="str">
        <f>IF(OR('Model output'!S249="",ISNUMBER(SEARCH("Absent",'Model output'!S249)),ISNUMBER(SEARCH("Not identified",'Model output'!S249)),ISNUMBER(SEARCH("No",'Model output'!S249)),ISNUMBER(SEARCH("Minimal",'Model output'!S249)),ISNUMBER(SEARCH("negative",'Model output'!S249))),"negative",IF(OR(ISNUMBER(SEARCH("extensive",X250)),ISNUMBER(SEARCH("skeletal muscle",X250)),ISNUMBER(SEARCH("larynx",X250)),ISNUMBER(SEARCH("trachea",X250)),ISNUMBER(SEARCH("esophagus",X250)),ISNUMBER(SEARCH("recurrent laryngeal nerve",X250))),"positive","negative"))</f>
        <v>negative</v>
      </c>
      <c r="AA250" t="str">
        <f>IF('Model output'!T249="","",IF('Model output'!T249="Not mentioned", "No", "Yes"))</f>
        <v/>
      </c>
      <c r="AB250" t="str">
        <f>IF(AA250&lt;&gt;"Yes","",IF(OR('Model output'!U249="",ISNUMBER(SEARCH("Not identified",'Model output'!U249))),"",'Model output'!U249))</f>
        <v/>
      </c>
      <c r="AC250" s="9" t="str">
        <f>IF(OR('Model output'!V249="", AND(ISERROR(SEARCH("Positive",'Model output'!V249)), ISNUMBER(SEARCH("Negative",'Model output'!V249))), ISNUMBER(SEARCH("Uninvolved",'Model output'!V249)), ISNUMBER(SEARCH("Free",'Model output'!V249)), ISNUMBER(SEARCH("1 mm",'Model output'!V249)), ISNUMBER(SEARCH("1.0 mm",'Model output'!V249)), ISNUMBER(SEARCH("0.01 cm",'Model output'!V249)), ISNUMBER(SEARCH("0.1 CM",'Model output'!V249)), ISNUMBER(SEARCH("less than 0.2 mm",'Model output'!V249)), ISNUMBER(SEARCH("less than 0.5 mm",'Model output'!V249)), ISNUMBER(SEARCH("very close",'Model output'!V249)), ISNUMBER(SEARCH("not involved",'Model output'!V249)), ISNUMBER(SEARCH("no involvement",'Model output'!V249)), ISNUMBER(SEARCH("abut",'Model output'!V249)), AND(ISNUMBER(SEARCH("No",'Model output'!V249)),NOT(ISNUMBER(SEARCH("noted",'Model output'!V249))),NOT(ISNUMBER(SEARCH("carcinoma",'Model output'!V249))))), "negative", "positive")</f>
        <v>negative</v>
      </c>
      <c r="AE250" s="30" t="str" cm="1">
        <f t="array" aca="1" ref="AE250" ca="1">IF(OR(AC250="positive",Z250="positive",AND(OR(ISNUMBER(SEARCH("Follicular carcinoma",N250)),ISNUMBER(SEARCH("Follicular thyroid carcinoma",N250))),V250="extensive"),AND(AND(ISNUMBER(J250),J250&gt;0),AND(ISNUMBER(M250),M250&gt;3)),OR(H250="positive",AH250=1)),"high",IF(OR(ISNUMBER(SEARCH("lateral",G250,1)),ISNUMBER(SEARCH("positive",Y250,1)),ISNUMBER(SEARCH("tall",O250,1)),ISNUMBER(SEARCH("hobnail",O250,1)),ISNUMBER(SEARCH("cribriform",O250,1)),ISNUMBER(SEARCH("diffuse",O250,1)),ISNUMBER(SEARCH("columnar",O250,1)),ISNUMBER(SEARCH("solid",O250,1)),ISNUMBER(SEARCH("tall",N250,1)),ISNUMBER(SEARCH("hobnail",N250,1)),ISNUMBER(SEARCH("cribriform",N250,1)),ISNUMBER(SEARCH("diffuse",N250,1)),ISNUMBER(SEARCH("columnar",N250,1)),ISNUMBER(SEARCH("solid",N250,1)),AND(ISNUMBER(SEARCH("papillary",N250,1)),S250="positive"),AND(ISNUMBER(J250),J250&gt;=5,M250=""),AND(AND(ISNUMBER(J250),J250&gt;=5),AND(ISNUMBER(M250),M250&gt;=1)),AND(ISNUMBER(SERACH("papillary",N250)),OR(Y250="positive",Z250="positive"), ISNUMBER(SEARCH("BRAF",AB250)))),"intermediate","low"))</f>
        <v>intermediate</v>
      </c>
      <c r="AF250" s="31" t="str">
        <f t="shared" si="51"/>
        <v>1b</v>
      </c>
      <c r="AG250" s="31" t="str">
        <f t="shared" si="52"/>
        <v>1a</v>
      </c>
      <c r="AH250" s="31" t="str">
        <f t="shared" si="53"/>
        <v>0</v>
      </c>
      <c r="AI250" s="36" t="str">
        <f t="shared" si="54"/>
        <v>I</v>
      </c>
      <c r="AJ250" s="30" t="s">
        <v>816</v>
      </c>
      <c r="AK250" s="37" t="s">
        <v>926</v>
      </c>
      <c r="AL250" s="37" t="s">
        <v>931</v>
      </c>
      <c r="AM250" s="37" t="s">
        <v>930</v>
      </c>
      <c r="AN250" s="31" t="s">
        <v>79</v>
      </c>
      <c r="AO250" s="30">
        <f t="shared" ca="1" si="55"/>
        <v>1</v>
      </c>
      <c r="AP250" s="37">
        <f t="shared" si="56"/>
        <v>1</v>
      </c>
      <c r="AQ250" s="37">
        <f t="shared" si="57"/>
        <v>1</v>
      </c>
      <c r="AR250" s="37">
        <f t="shared" si="58"/>
        <v>1</v>
      </c>
      <c r="AS250" s="36">
        <f t="shared" si="59"/>
        <v>1</v>
      </c>
    </row>
    <row r="251" spans="1:45">
      <c r="A251" t="str">
        <f>'Model output'!A250</f>
        <v>TCGA-FY-A3R8</v>
      </c>
      <c r="B251" s="43">
        <v>62</v>
      </c>
      <c r="C251" s="1" t="str">
        <f>IF(OR(ISNUMBER(SEARCH("0",'Model output'!D250)), ISNUMBER(SEARCH("1",'Model output'!D250)), ISNUMBER(SEARCH("1a",'Model output'!D250)), ISNUMBER(SEARCH("1b",'Model output'!D250)), ISNUMBER(SEARCH("2",'Model output'!D250)), ISNUMBER(SEARCH("3",'Model output'!D250)), ISNUMBER(SEARCH("4a",'Model output'!D250)), ISNUMBER(SEARCH("4b",'Model output'!D250))), IF(ISNUMBER(SEARCH("pT",'Model output'!D250)),IF(OR(ISNUMBER(SEARCH("a",'Model output'!D250)),ISNUMBER(SEARCH("b",'Model output'!D250))),MID(SUBSTITUTE('Model output'!D250," ",""),SEARCH("pT",'Model output'!D250)+2,2),MID(SUBSTITUTE('Model output'!D250," ",""),SEARCH("pT",'Model output'!D250)+2,1)),IF(ISNUMBER(SEARCH("T",'Model output'!D250)),IF(OR(ISNUMBER(SEARCH("a",'Model output'!D250)),ISNUMBER(SEARCH("b",'Model output'!D250))),MID(SUBSTITUTE('Model output'!D250," ",""),SEARCH("T",'Model output'!D250)+1,2),MID(SUBSTITUTE('Model output'!D250," ",""),SEARCH("T",'Model output'!D250)+1,1)),SUBSTITUTE('Model output'!D250," ",""))),"")</f>
        <v>1b</v>
      </c>
      <c r="D251" s="1" t="str">
        <f>IF(ISNUMBER(SEARCH("lymph node",'Model output'!E250)),"1", IF(AND('Model output'!E250&lt;&gt;"",ISNUMBER('Model output'!E250),'Model output'!E250&gt;0),"1",IF(OR(ISNUMBER(SEARCH("0",'Model output'!E250)), ISNUMBER(SEARCH("1",'Model output'!E250)), ISNUMBER(SEARCH("1a",'Model output'!E250)), ISNUMBER(SEARCH("1b",'Model output'!E250)), ISNUMBER(SEARCH("X",'Model output'!E250))), IF(ISNUMBER(SEARCH("pN",'Model output'!E250)),IF(OR(ISNUMBER(SEARCH("a",'Model output'!E250)),ISNUMBER(SEARCH("b",'Model output'!E250))),MID(SUBSTITUTE('Model output'!E250," ",""),SEARCH("pN",'Model output'!E250)+2,2),MID(SUBSTITUTE('Model output'!E250," ",""),SEARCH("pN",'Model output'!E250)+2,1)),IF(ISNUMBER(SEARCH("N",'Model output'!E250)),IF(OR(ISNUMBER(SEARCH("a",'Model output'!E250)),ISNUMBER(SEARCH("b",'Model output'!E250))),MID(SUBSTITUTE('Model output'!E250," ",""),SEARCH("N",'Model output'!E250)+1,2),MID(SUBSTITUTE('Model output'!E250," ",""),SEARCH("N",'Model output'!E250)+1,1)),SUBSTITUTE('Model output'!E250," ",""))),"")))</f>
        <v>X</v>
      </c>
      <c r="E251" s="1" t="str">
        <f>IF(OR(ISNUMBER(SEARCH("Not applicable",'Model output'!F250)), ISNUMBER(SEARCH("N/A",'Model output'!F250))),"0",IF(OR(ISNUMBER(SEARCH("0",'Model output'!F250)), ISNUMBER(SEARCH("1",'Model output'!F250)), ISNUMBER(SEARCH("X",'Model output'!F250))), IF(ISNUMBER(SEARCH("pM",'Model output'!F250)),MID(SUBSTITUTE('Model output'!F250," ",""),SEARCH("pM",'Model output'!F250)+2,1),IF(ISNUMBER(SEARCH("M",'Model output'!F250)),MID(SUBSTITUTE('Model output'!F250," ",""),SEARCH("M",'Model output'!F250)+1,1),SUBSTITUTE('Model output'!F250," ",""))),""))</f>
        <v/>
      </c>
      <c r="F251" t="str">
        <f t="shared" si="62"/>
        <v>negative</v>
      </c>
      <c r="G251" t="str">
        <f>IF(OR('Model output'!G250="",AND(ISNUMBER('Model output'!J250),'Model output'!J250&lt;1)),"",IF(OR(ISNUMBER(SEARCH("lateral",'Model output'!G250)),ISNUMBER(SEARCH("cervical",'Model output'!G250)),ISNUMBER(SEARCH("jugular",'Model output'!G250)),ISNUMBER(SEARCH("left neck",'Model output'!G250)),ISNUMBER(SEARCH("left anterior neck",'Model output'!G250)),ISNUMBER(SEARCH("left posterior neck",'Model output'!G250)),ISNUMBER(SEARCH("right neck",'Model output'!G250)),ISNUMBER(SEARCH("right anterior neck",'Model output'!G250)),ISNUMBER(SEARCH("right posterior neck",'Model output'!G250)),AND(ISNUMBER(SEARCH("level",'Model output'!G250)),OR(,ISNUMBER(SEARCH("II",'Model output'!G250)),ISNUMBER(SEARCH("two",'Model output'!G250)),ISNUMBER(SEARCH("2",'Model output'!G250)),ISNUMBER(SEARCH("III",'Model output'!G250)),ISNUMBER(SEARCH("three",'Model output'!G250)),ISNUMBER(SEARCH("3",'Model output'!G250)),ISNUMBER(SEARCH("IV",'Model output'!G250)),ISNUMBER(SEARCH("four",'Model output'!G250)),ISNUMBER(SEARCH("4",'Model output'!G250)),AND(ISNUMBER(SEARCH("V ",'Model output'!G250)),NOT(ISNUMBER(SEARCH("VI",'Model output'!G250)))),ISNUMBER(SEARCH("five",'Model output'!G250)),ISNUMBER(SEARCH("5",'Model output'!G250))))), "lateral", "central"))</f>
        <v/>
      </c>
      <c r="H251" t="str">
        <f>IF('Model output'!H250="","negative", IF('Model output'!H250=" ", "negative", IF(ISNUMBER(SEARCH("lymph node",'Model output'!H250)),"negative","positive")))</f>
        <v>negative</v>
      </c>
      <c r="I251">
        <f>IF('Model output'!I250="","",IF(ISNUMBER('Model output'!I250),'Model output'!I250,1))</f>
        <v>2</v>
      </c>
      <c r="J251">
        <f>IF('Model output'!J250="","",IF(AND(ISNUMBER('Model output'!J250),'Model output'!J250&lt;=I251),'Model output'!J250,IF(ISNUMBER(SEARCH("0/",'Model output'!J250)),0,1)))</f>
        <v>0</v>
      </c>
      <c r="K251" t="str" cm="1">
        <f t="array" ref="K251">IF(COUNT(FIND({0,1,2,3,4,5,6,7,8,9},'Model output'!K250))&gt;0,'Model output'!K250,"")</f>
        <v/>
      </c>
      <c r="L251" s="8" t="str">
        <f t="shared" si="50"/>
        <v/>
      </c>
      <c r="M251" t="str" cm="1">
        <f t="array" ref="M251">IF(L251="","",IF(ISNUMBER(SEARCH("cm",L251)),MAX(VALUE(SUBSTITUTE(_xlfn.FILTERXML("&lt;t&gt;&lt;s&gt;"&amp;SUBSTITUTE(L251,",","&lt;/s&gt;&lt;s&gt;")&amp;"&lt;/s&gt;&lt;/t&gt;","//s"),"cm",""))),MAX(VALUE(SUBSTITUTE(_xlfn.FILTERXML("&lt;t&gt;&lt;s&gt;"&amp;SUBSTITUTE(L251,",","&lt;/s&gt;&lt;s&gt;")&amp;"&lt;/s&gt;&lt;/t&gt;","//s"),"mm","")))/10))</f>
        <v/>
      </c>
      <c r="N251" t="str">
        <f>IF('Model output'!L250="","",'Model output'!L250)</f>
        <v>Papillary</v>
      </c>
      <c r="O251" t="str">
        <f>IF('Model output'!M250="","",'Model output'!M250)</f>
        <v>Classical</v>
      </c>
      <c r="P251" t="str">
        <f>IF('Model output'!N250="","",'Model output'!N250)</f>
        <v>1.7 cm</v>
      </c>
      <c r="Q251" t="str">
        <f t="shared" si="63"/>
        <v>1.7cm</v>
      </c>
      <c r="R251" cm="1">
        <f t="array" ref="R251">IF(Q251="","",IF(ISNUMBER(SEARCH("cm",Q251)),MAX(VALUE(SUBSTITUTE(_xlfn.FILTERXML("&lt;t&gt;&lt;s&gt;"&amp;SUBSTITUTE(Q251,",","&lt;/s&gt;&lt;s&gt;")&amp;"&lt;/s&gt;&lt;/t&gt;","//s"),"cm",""))),IF(ISNUMBER(SEARCH("mm",Q251)), MAX(VALUE(SUBSTITUTE(_xlfn.FILTERXML("&lt;t&gt;&lt;s&gt;"&amp;SUBSTITUTE(Q251,",","&lt;/s&gt;&lt;s&gt;")&amp;"&lt;/s&gt;&lt;/t&gt;","//s"),"mm","")))/10, MAX(VALUE(_xlfn.FILTERXML("&lt;t&gt;&lt;s&gt;"&amp;SUBSTITUTE(Q251,",","&lt;/s&gt;&lt;s&gt;")&amp;"&lt;/s&gt;&lt;/t&gt;","//s"))))))</f>
        <v>1.7</v>
      </c>
      <c r="S251" t="str">
        <f>IF(OR('Model output'!P250="",ISNUMBER(SEARCH("Not identified", 'Model output'!P250)),ISNUMBER(SEARCH("Absent",'Model output'!P250)),AND(ISNUMBER(SEARCH("No",'Model output'!P250)),NOT(ISNUMBER(SEARCH("diagnostic",'Model output'!P250)))),ISNUMBER(SEARCH("Negative",'Model output'!P250))),"negative","positive")</f>
        <v>negative</v>
      </c>
      <c r="T251">
        <f>IF('Model output'!O250="","",'Model output'!O250)</f>
        <v>1</v>
      </c>
      <c r="U251" t="str">
        <f>IF('Model output'!Q250&lt;&gt;"",'Model output'!Q250,IF('Classification result'!S251="positive",IF(ISNUMBER(SEARCH("single",'Model output'!P250)),1,IF(OR(ISNUMBER(SEARCH("&lt;4",'Model output'!P250)),ISNUMBER(SEARCH("&lt; 4",'Model output'!P250)),ISNUMBER(SEARCH("less than 4",'Model output'!P250))),"&lt;4",IF(OR(ISNUMBER(SEARCH("&gt;4",'Model output'!P250)),ISNUMBER(SEARCH("&gt; 4",'Model output'!P250)),ISNUMBER(SEARCH("4 or more",'Model output'!P250))),"&gt;4",""))),""))</f>
        <v/>
      </c>
      <c r="V251" t="str">
        <f>IF(S251="negative","",IF(OR(ISNUMBER(SEARCH("Focal",'Model output'!P250)),'Classification result'!U251&lt;4,ISNUMBER(SEARCH("Focal",'Classification result'!U251)),ISNUMBER(SEARCH("&lt;4",'Classification result'!U251)),ISNUMBER(SEARCH("&lt; 4",'Classification result'!U251))),"minimal", IF(OR(ISNUMBER(SEARCH("Extensive",'Model output'!P250)),ISNUMBER(SEARCH("Extensive",'Classification result'!U251)),ISNUMBER(SEARCH("&gt;4",'Classification result'!U251)),ISNUMBER(SEARCH("&gt; 4",'Classification result'!U251)),ISNUMBER(SEARCH("4 or more",'Classification result'!U251))),"extensive","")))</f>
        <v/>
      </c>
      <c r="W251" t="str">
        <f>IF(OR('Model output'!R250="",ISNUMBER(SEARCH("Not identified", 'Model output'!R250)),ISNUMBER(SEARCH("Absent",'Model output'!R250)),ISNUMBER(SEARCH("No",'Model output'!R250)),ISNUMBER(SEARCH("Negative",'Model output'!R250)),ISNUMBER(SEARCH("None seen",'Model output'!R250)),ISNUMBER(SEARCH("Free",'Model output'!R250)),ISNUMBER(SEARCH("Cannot be assessed",'Model output'!R250))),"negative","positive")</f>
        <v>positive</v>
      </c>
      <c r="X251" s="15" t="str">
        <f>IF('Model output'!S250="","",'Model output'!S250)</f>
        <v>Present</v>
      </c>
      <c r="Y251" t="str">
        <f>IF(OR('Model output'!S250="",ISNUMBER(SEARCH("Absent",'Model output'!S250)),ISNUMBER(SEARCH("Not identified",'Model output'!S250)),AND(ISNUMBER(SEARCH("No",'Model output'!S250)),NOT(ISNUMBER(SEARCH("carcinoma",'Model output'!S250)))),ISNUMBER(SEARCH("no extension",'Model output'!S250)),ISNUMBER(SEARCH("negative",'Model output'!S250))),"negative",IF(Z251="positive","gETE", "positive"))</f>
        <v>positive</v>
      </c>
      <c r="Z251" t="str">
        <f>IF(OR('Model output'!S250="",ISNUMBER(SEARCH("Absent",'Model output'!S250)),ISNUMBER(SEARCH("Not identified",'Model output'!S250)),ISNUMBER(SEARCH("No",'Model output'!S250)),ISNUMBER(SEARCH("Minimal",'Model output'!S250)),ISNUMBER(SEARCH("negative",'Model output'!S250))),"negative",IF(OR(ISNUMBER(SEARCH("extensive",X251)),ISNUMBER(SEARCH("skeletal muscle",X251)),ISNUMBER(SEARCH("larynx",X251)),ISNUMBER(SEARCH("trachea",X251)),ISNUMBER(SEARCH("esophagus",X251)),ISNUMBER(SEARCH("recurrent laryngeal nerve",X251))),"positive","negative"))</f>
        <v>negative</v>
      </c>
      <c r="AA251" t="str">
        <f>IF('Model output'!T250="","",IF('Model output'!T250="Not mentioned", "No", "Yes"))</f>
        <v/>
      </c>
      <c r="AB251" t="str">
        <f>IF(AA251&lt;&gt;"Yes","",IF(OR('Model output'!U250="",ISNUMBER(SEARCH("Not identified",'Model output'!U250))),"",'Model output'!U250))</f>
        <v/>
      </c>
      <c r="AC251" s="9" t="str">
        <f>IF(OR('Model output'!V250="", AND(ISERROR(SEARCH("Positive",'Model output'!V250)), ISNUMBER(SEARCH("Negative",'Model output'!V250))), ISNUMBER(SEARCH("Uninvolved",'Model output'!V250)), ISNUMBER(SEARCH("Free",'Model output'!V250)), ISNUMBER(SEARCH("1 mm",'Model output'!V250)), ISNUMBER(SEARCH("1.0 mm",'Model output'!V250)), ISNUMBER(SEARCH("0.01 cm",'Model output'!V250)), ISNUMBER(SEARCH("0.1 CM",'Model output'!V250)), ISNUMBER(SEARCH("less than 0.2 mm",'Model output'!V250)), ISNUMBER(SEARCH("less than 0.5 mm",'Model output'!V250)), ISNUMBER(SEARCH("very close",'Model output'!V250)), ISNUMBER(SEARCH("not involved",'Model output'!V250)), ISNUMBER(SEARCH("no involvement",'Model output'!V250)), ISNUMBER(SEARCH("abut",'Model output'!V250)), AND(ISNUMBER(SEARCH("No",'Model output'!V250)),NOT(ISNUMBER(SEARCH("noted",'Model output'!V250))),NOT(ISNUMBER(SEARCH("carcinoma",'Model output'!V250))))), "negative", "positive")</f>
        <v>negative</v>
      </c>
      <c r="AE251" s="30" t="str" cm="1">
        <f t="array" aca="1" ref="AE251" ca="1">IF(OR(AC251="positive",Z251="positive",AND(OR(ISNUMBER(SEARCH("Follicular carcinoma",N251)),ISNUMBER(SEARCH("Follicular thyroid carcinoma",N251))),V251="extensive"),AND(AND(ISNUMBER(J251),J251&gt;0),AND(ISNUMBER(M251),M251&gt;3)),OR(H251="positive",AH251=1)),"high",IF(OR(ISNUMBER(SEARCH("lateral",G251,1)),ISNUMBER(SEARCH("positive",Y251,1)),ISNUMBER(SEARCH("tall",O251,1)),ISNUMBER(SEARCH("hobnail",O251,1)),ISNUMBER(SEARCH("cribriform",O251,1)),ISNUMBER(SEARCH("diffuse",O251,1)),ISNUMBER(SEARCH("columnar",O251,1)),ISNUMBER(SEARCH("solid",O251,1)),ISNUMBER(SEARCH("tall",N251,1)),ISNUMBER(SEARCH("hobnail",N251,1)),ISNUMBER(SEARCH("cribriform",N251,1)),ISNUMBER(SEARCH("diffuse",N251,1)),ISNUMBER(SEARCH("columnar",N251,1)),ISNUMBER(SEARCH("solid",N251,1)),AND(ISNUMBER(SEARCH("papillary",N251,1)),S251="positive"),AND(ISNUMBER(J251),J251&gt;=5,M251=""),AND(AND(ISNUMBER(J251),J251&gt;=5),AND(ISNUMBER(M251),M251&gt;=1)),AND(ISNUMBER(SERACH("papillary",N251)),OR(Y251="positive",Z251="positive"), ISNUMBER(SEARCH("BRAF",AB251)))),"intermediate","low"))</f>
        <v>intermediate</v>
      </c>
      <c r="AF251" s="31" t="str">
        <f t="shared" si="51"/>
        <v>1b</v>
      </c>
      <c r="AG251" s="31" t="str">
        <f t="shared" si="52"/>
        <v>0</v>
      </c>
      <c r="AH251" s="31" t="str">
        <f t="shared" si="53"/>
        <v>0</v>
      </c>
      <c r="AI251" s="36" t="str">
        <f t="shared" si="54"/>
        <v>I</v>
      </c>
      <c r="AJ251" s="30" t="s">
        <v>814</v>
      </c>
      <c r="AK251" s="37" t="s">
        <v>925</v>
      </c>
      <c r="AL251" s="37" t="s">
        <v>930</v>
      </c>
      <c r="AM251" s="37" t="s">
        <v>930</v>
      </c>
      <c r="AN251" s="31" t="s">
        <v>928</v>
      </c>
      <c r="AO251" s="30">
        <f t="shared" ca="1" si="55"/>
        <v>0</v>
      </c>
      <c r="AP251" s="37">
        <f t="shared" si="56"/>
        <v>0</v>
      </c>
      <c r="AQ251" s="37">
        <f t="shared" si="57"/>
        <v>1</v>
      </c>
      <c r="AR251" s="37">
        <f t="shared" si="58"/>
        <v>1</v>
      </c>
      <c r="AS251" s="36">
        <f t="shared" si="59"/>
        <v>0</v>
      </c>
    </row>
    <row r="252" spans="1:45">
      <c r="A252" t="str">
        <f>'Model output'!A251</f>
        <v>TCGA-FY-A3R9</v>
      </c>
      <c r="B252" s="43">
        <v>66</v>
      </c>
      <c r="C252" s="1" t="str">
        <f>IF(OR(ISNUMBER(SEARCH("0",'Model output'!D251)), ISNUMBER(SEARCH("1",'Model output'!D251)), ISNUMBER(SEARCH("1a",'Model output'!D251)), ISNUMBER(SEARCH("1b",'Model output'!D251)), ISNUMBER(SEARCH("2",'Model output'!D251)), ISNUMBER(SEARCH("3",'Model output'!D251)), ISNUMBER(SEARCH("4a",'Model output'!D251)), ISNUMBER(SEARCH("4b",'Model output'!D251))), IF(ISNUMBER(SEARCH("pT",'Model output'!D251)),IF(OR(ISNUMBER(SEARCH("a",'Model output'!D251)),ISNUMBER(SEARCH("b",'Model output'!D251))),MID(SUBSTITUTE('Model output'!D251," ",""),SEARCH("pT",'Model output'!D251)+2,2),MID(SUBSTITUTE('Model output'!D251," ",""),SEARCH("pT",'Model output'!D251)+2,1)),IF(ISNUMBER(SEARCH("T",'Model output'!D251)),IF(OR(ISNUMBER(SEARCH("a",'Model output'!D251)),ISNUMBER(SEARCH("b",'Model output'!D251))),MID(SUBSTITUTE('Model output'!D251," ",""),SEARCH("T",'Model output'!D251)+1,2),MID(SUBSTITUTE('Model output'!D251," ",""),SEARCH("T",'Model output'!D251)+1,1)),SUBSTITUTE('Model output'!D251," ",""))),"")</f>
        <v>2</v>
      </c>
      <c r="D252" s="1" t="str">
        <f>IF(ISNUMBER(SEARCH("lymph node",'Model output'!E251)),"1", IF(AND('Model output'!E251&lt;&gt;"",ISNUMBER('Model output'!E251),'Model output'!E251&gt;0),"1",IF(OR(ISNUMBER(SEARCH("0",'Model output'!E251)), ISNUMBER(SEARCH("1",'Model output'!E251)), ISNUMBER(SEARCH("1a",'Model output'!E251)), ISNUMBER(SEARCH("1b",'Model output'!E251)), ISNUMBER(SEARCH("X",'Model output'!E251))), IF(ISNUMBER(SEARCH("pN",'Model output'!E251)),IF(OR(ISNUMBER(SEARCH("a",'Model output'!E251)),ISNUMBER(SEARCH("b",'Model output'!E251))),MID(SUBSTITUTE('Model output'!E251," ",""),SEARCH("pN",'Model output'!E251)+2,2),MID(SUBSTITUTE('Model output'!E251," ",""),SEARCH("pN",'Model output'!E251)+2,1)),IF(ISNUMBER(SEARCH("N",'Model output'!E251)),IF(OR(ISNUMBER(SEARCH("a",'Model output'!E251)),ISNUMBER(SEARCH("b",'Model output'!E251))),MID(SUBSTITUTE('Model output'!E251," ",""),SEARCH("N",'Model output'!E251)+1,2),MID(SUBSTITUTE('Model output'!E251," ",""),SEARCH("N",'Model output'!E251)+1,1)),SUBSTITUTE('Model output'!E251," ",""))),"")))</f>
        <v>0</v>
      </c>
      <c r="E252" s="1" t="str">
        <f>IF(OR(ISNUMBER(SEARCH("Not applicable",'Model output'!F251)), ISNUMBER(SEARCH("N/A",'Model output'!F251))),"0",IF(OR(ISNUMBER(SEARCH("0",'Model output'!F251)), ISNUMBER(SEARCH("1",'Model output'!F251)), ISNUMBER(SEARCH("X",'Model output'!F251))), IF(ISNUMBER(SEARCH("pM",'Model output'!F251)),MID(SUBSTITUTE('Model output'!F251," ",""),SEARCH("pM",'Model output'!F251)+2,1),IF(ISNUMBER(SEARCH("M",'Model output'!F251)),MID(SUBSTITUTE('Model output'!F251," ",""),SEARCH("M",'Model output'!F251)+1,1),SUBSTITUTE('Model output'!F251," ",""))),""))</f>
        <v>0</v>
      </c>
      <c r="F252" t="str">
        <f t="shared" si="62"/>
        <v>negative</v>
      </c>
      <c r="G252" t="str">
        <f>IF(OR('Model output'!G251="",AND(ISNUMBER('Model output'!J251),'Model output'!J251&lt;1)),"",IF(OR(ISNUMBER(SEARCH("lateral",'Model output'!G251)),ISNUMBER(SEARCH("cervical",'Model output'!G251)),ISNUMBER(SEARCH("jugular",'Model output'!G251)),ISNUMBER(SEARCH("left neck",'Model output'!G251)),ISNUMBER(SEARCH("left anterior neck",'Model output'!G251)),ISNUMBER(SEARCH("left posterior neck",'Model output'!G251)),ISNUMBER(SEARCH("right neck",'Model output'!G251)),ISNUMBER(SEARCH("right anterior neck",'Model output'!G251)),ISNUMBER(SEARCH("right posterior neck",'Model output'!G251)),AND(ISNUMBER(SEARCH("level",'Model output'!G251)),OR(,ISNUMBER(SEARCH("II",'Model output'!G251)),ISNUMBER(SEARCH("two",'Model output'!G251)),ISNUMBER(SEARCH("2",'Model output'!G251)),ISNUMBER(SEARCH("III",'Model output'!G251)),ISNUMBER(SEARCH("three",'Model output'!G251)),ISNUMBER(SEARCH("3",'Model output'!G251)),ISNUMBER(SEARCH("IV",'Model output'!G251)),ISNUMBER(SEARCH("four",'Model output'!G251)),ISNUMBER(SEARCH("4",'Model output'!G251)),AND(ISNUMBER(SEARCH("V ",'Model output'!G251)),NOT(ISNUMBER(SEARCH("VI",'Model output'!G251)))),ISNUMBER(SEARCH("five",'Model output'!G251)),ISNUMBER(SEARCH("5",'Model output'!G251))))), "lateral", "central"))</f>
        <v/>
      </c>
      <c r="H252" t="str">
        <f>IF('Model output'!H251="","negative", IF('Model output'!H251=" ", "negative", IF(ISNUMBER(SEARCH("lymph node",'Model output'!H251)),"negative","positive")))</f>
        <v>negative</v>
      </c>
      <c r="I252">
        <f>IF('Model output'!I251="","",IF(ISNUMBER('Model output'!I251),'Model output'!I251,1))</f>
        <v>1</v>
      </c>
      <c r="J252">
        <f>IF('Model output'!J251="","",IF(AND(ISNUMBER('Model output'!J251),'Model output'!J251&lt;=I252),'Model output'!J251,IF(ISNUMBER(SEARCH("0/",'Model output'!J251)),0,1)))</f>
        <v>0</v>
      </c>
      <c r="K252" t="str" cm="1">
        <f t="array" ref="K252">IF(COUNT(FIND({0,1,2,3,4,5,6,7,8,9},'Model output'!K251))&gt;0,'Model output'!K251,"")</f>
        <v/>
      </c>
      <c r="L252" s="8" t="str">
        <f t="shared" si="50"/>
        <v/>
      </c>
      <c r="M252" t="str" cm="1">
        <f t="array" ref="M252">IF(L252="","",IF(ISNUMBER(SEARCH("cm",L252)),MAX(VALUE(SUBSTITUTE(_xlfn.FILTERXML("&lt;t&gt;&lt;s&gt;"&amp;SUBSTITUTE(L252,",","&lt;/s&gt;&lt;s&gt;")&amp;"&lt;/s&gt;&lt;/t&gt;","//s"),"cm",""))),MAX(VALUE(SUBSTITUTE(_xlfn.FILTERXML("&lt;t&gt;&lt;s&gt;"&amp;SUBSTITUTE(L252,",","&lt;/s&gt;&lt;s&gt;")&amp;"&lt;/s&gt;&lt;/t&gt;","//s"),"mm","")))/10))</f>
        <v/>
      </c>
      <c r="N252" t="str">
        <f>IF('Model output'!L251="","",'Model output'!L251)</f>
        <v>Papillary</v>
      </c>
      <c r="O252" t="str">
        <f>IF('Model output'!M251="","",'Model output'!M251)</f>
        <v>Classical (usual), Follicular</v>
      </c>
      <c r="P252" t="str">
        <f>IF('Model output'!N251="","",'Model output'!N251)</f>
        <v>0.7 cm</v>
      </c>
      <c r="Q252" t="str">
        <f t="shared" si="63"/>
        <v>0.7cm</v>
      </c>
      <c r="R252" cm="1">
        <f t="array" ref="R252">IF(Q252="","",IF(ISNUMBER(SEARCH("cm",Q252)),MAX(VALUE(SUBSTITUTE(_xlfn.FILTERXML("&lt;t&gt;&lt;s&gt;"&amp;SUBSTITUTE(Q252,",","&lt;/s&gt;&lt;s&gt;")&amp;"&lt;/s&gt;&lt;/t&gt;","//s"),"cm",""))),IF(ISNUMBER(SEARCH("mm",Q252)), MAX(VALUE(SUBSTITUTE(_xlfn.FILTERXML("&lt;t&gt;&lt;s&gt;"&amp;SUBSTITUTE(Q252,",","&lt;/s&gt;&lt;s&gt;")&amp;"&lt;/s&gt;&lt;/t&gt;","//s"),"mm","")))/10, MAX(VALUE(_xlfn.FILTERXML("&lt;t&gt;&lt;s&gt;"&amp;SUBSTITUTE(Q252,",","&lt;/s&gt;&lt;s&gt;")&amp;"&lt;/s&gt;&lt;/t&gt;","//s"))))))</f>
        <v>0.7</v>
      </c>
      <c r="S252" t="str">
        <f>IF(OR('Model output'!P251="",ISNUMBER(SEARCH("Not identified", 'Model output'!P251)),ISNUMBER(SEARCH("Absent",'Model output'!P251)),AND(ISNUMBER(SEARCH("No",'Model output'!P251)),NOT(ISNUMBER(SEARCH("diagnostic",'Model output'!P251)))),ISNUMBER(SEARCH("Negative",'Model output'!P251))),"negative","positive")</f>
        <v>negative</v>
      </c>
      <c r="T252">
        <f>IF('Model output'!O251="","",'Model output'!O251)</f>
        <v>6</v>
      </c>
      <c r="U252" t="str">
        <f>IF('Model output'!Q251&lt;&gt;"",'Model output'!Q251,IF('Classification result'!S252="positive",IF(ISNUMBER(SEARCH("single",'Model output'!P251)),1,IF(OR(ISNUMBER(SEARCH("&lt;4",'Model output'!P251)),ISNUMBER(SEARCH("&lt; 4",'Model output'!P251)),ISNUMBER(SEARCH("less than 4",'Model output'!P251))),"&lt;4",IF(OR(ISNUMBER(SEARCH("&gt;4",'Model output'!P251)),ISNUMBER(SEARCH("&gt; 4",'Model output'!P251)),ISNUMBER(SEARCH("4 or more",'Model output'!P251))),"&gt;4",""))),""))</f>
        <v/>
      </c>
      <c r="V252" t="str">
        <f>IF(S252="negative","",IF(OR(ISNUMBER(SEARCH("Focal",'Model output'!P251)),'Classification result'!U252&lt;4,ISNUMBER(SEARCH("Focal",'Classification result'!U252)),ISNUMBER(SEARCH("&lt;4",'Classification result'!U252)),ISNUMBER(SEARCH("&lt; 4",'Classification result'!U252))),"minimal", IF(OR(ISNUMBER(SEARCH("Extensive",'Model output'!P251)),ISNUMBER(SEARCH("Extensive",'Classification result'!U252)),ISNUMBER(SEARCH("&gt;4",'Classification result'!U252)),ISNUMBER(SEARCH("&gt; 4",'Classification result'!U252)),ISNUMBER(SEARCH("4 or more",'Classification result'!U252))),"extensive","")))</f>
        <v/>
      </c>
      <c r="W252" t="str">
        <f>IF(OR('Model output'!R251="",ISNUMBER(SEARCH("Not identified", 'Model output'!R251)),ISNUMBER(SEARCH("Absent",'Model output'!R251)),ISNUMBER(SEARCH("No",'Model output'!R251)),ISNUMBER(SEARCH("Negative",'Model output'!R251)),ISNUMBER(SEARCH("None seen",'Model output'!R251)),ISNUMBER(SEARCH("Free",'Model output'!R251)),ISNUMBER(SEARCH("Cannot be assessed",'Model output'!R251))),"negative","positive")</f>
        <v>positive</v>
      </c>
      <c r="X252" s="15" t="str">
        <f>IF('Model output'!S251="","",'Model output'!S251)</f>
        <v>Not identified</v>
      </c>
      <c r="Y252" t="str">
        <f>IF(OR('Model output'!S251="",ISNUMBER(SEARCH("Absent",'Model output'!S251)),ISNUMBER(SEARCH("Not identified",'Model output'!S251)),AND(ISNUMBER(SEARCH("No",'Model output'!S251)),NOT(ISNUMBER(SEARCH("carcinoma",'Model output'!S251)))),ISNUMBER(SEARCH("no extension",'Model output'!S251)),ISNUMBER(SEARCH("negative",'Model output'!S251))),"negative",IF(Z252="positive","gETE", "positive"))</f>
        <v>negative</v>
      </c>
      <c r="Z252" t="str">
        <f>IF(OR('Model output'!S251="",ISNUMBER(SEARCH("Absent",'Model output'!S251)),ISNUMBER(SEARCH("Not identified",'Model output'!S251)),ISNUMBER(SEARCH("No",'Model output'!S251)),ISNUMBER(SEARCH("Minimal",'Model output'!S251)),ISNUMBER(SEARCH("negative",'Model output'!S251))),"negative",IF(OR(ISNUMBER(SEARCH("extensive",X252)),ISNUMBER(SEARCH("skeletal muscle",X252)),ISNUMBER(SEARCH("larynx",X252)),ISNUMBER(SEARCH("trachea",X252)),ISNUMBER(SEARCH("esophagus",X252)),ISNUMBER(SEARCH("recurrent laryngeal nerve",X252))),"positive","negative"))</f>
        <v>negative</v>
      </c>
      <c r="AA252" t="str">
        <f>IF('Model output'!T251="","",IF('Model output'!T251="Not mentioned", "No", "Yes"))</f>
        <v/>
      </c>
      <c r="AB252" t="str">
        <f>IF(AA252&lt;&gt;"Yes","",IF(OR('Model output'!U251="",ISNUMBER(SEARCH("Not identified",'Model output'!U251))),"",'Model output'!U251))</f>
        <v/>
      </c>
      <c r="AC252" s="9" t="str">
        <f>IF(OR('Model output'!V251="", AND(ISERROR(SEARCH("Positive",'Model output'!V251)), ISNUMBER(SEARCH("Negative",'Model output'!V251))), ISNUMBER(SEARCH("Uninvolved",'Model output'!V251)), ISNUMBER(SEARCH("Free",'Model output'!V251)), ISNUMBER(SEARCH("1 mm",'Model output'!V251)), ISNUMBER(SEARCH("1.0 mm",'Model output'!V251)), ISNUMBER(SEARCH("0.01 cm",'Model output'!V251)), ISNUMBER(SEARCH("0.1 CM",'Model output'!V251)), ISNUMBER(SEARCH("less than 0.2 mm",'Model output'!V251)), ISNUMBER(SEARCH("less than 0.5 mm",'Model output'!V251)), ISNUMBER(SEARCH("very close",'Model output'!V251)), ISNUMBER(SEARCH("not involved",'Model output'!V251)), ISNUMBER(SEARCH("no involvement",'Model output'!V251)), ISNUMBER(SEARCH("abut",'Model output'!V251)), AND(ISNUMBER(SEARCH("No",'Model output'!V251)),NOT(ISNUMBER(SEARCH("noted",'Model output'!V251))),NOT(ISNUMBER(SEARCH("carcinoma",'Model output'!V251))))), "negative", "positive")</f>
        <v>negative</v>
      </c>
      <c r="AE252" s="30" t="str" cm="1">
        <f t="array" aca="1" ref="AE252" ca="1">IF(OR(AC252="positive",Z252="positive",AND(OR(ISNUMBER(SEARCH("Follicular carcinoma",N252)),ISNUMBER(SEARCH("Follicular thyroid carcinoma",N252))),V252="extensive"),AND(AND(ISNUMBER(J252),J252&gt;0),AND(ISNUMBER(M252),M252&gt;3)),OR(H252="positive",AH252=1)),"high",IF(OR(ISNUMBER(SEARCH("lateral",G252,1)),ISNUMBER(SEARCH("positive",Y252,1)),ISNUMBER(SEARCH("tall",O252,1)),ISNUMBER(SEARCH("hobnail",O252,1)),ISNUMBER(SEARCH("cribriform",O252,1)),ISNUMBER(SEARCH("diffuse",O252,1)),ISNUMBER(SEARCH("columnar",O252,1)),ISNUMBER(SEARCH("solid",O252,1)),ISNUMBER(SEARCH("tall",N252,1)),ISNUMBER(SEARCH("hobnail",N252,1)),ISNUMBER(SEARCH("cribriform",N252,1)),ISNUMBER(SEARCH("diffuse",N252,1)),ISNUMBER(SEARCH("columnar",N252,1)),ISNUMBER(SEARCH("solid",N252,1)),AND(ISNUMBER(SEARCH("papillary",N252,1)),S252="positive"),AND(ISNUMBER(J252),J252&gt;=5,M252=""),AND(AND(ISNUMBER(J252),J252&gt;=5),AND(ISNUMBER(M252),M252&gt;=1)),AND(ISNUMBER(SERACH("papillary",N252)),OR(Y252="positive",Z252="positive"), ISNUMBER(SEARCH("BRAF",AB252)))),"intermediate","low"))</f>
        <v>low</v>
      </c>
      <c r="AF252" s="31" t="str">
        <f t="shared" si="51"/>
        <v>1a</v>
      </c>
      <c r="AG252" s="31" t="str">
        <f t="shared" si="52"/>
        <v>0</v>
      </c>
      <c r="AH252" s="31" t="str">
        <f t="shared" si="53"/>
        <v>0</v>
      </c>
      <c r="AI252" s="36" t="str">
        <f t="shared" si="54"/>
        <v>I</v>
      </c>
      <c r="AJ252" s="30" t="s">
        <v>815</v>
      </c>
      <c r="AK252" s="37" t="s">
        <v>931</v>
      </c>
      <c r="AL252" s="37" t="s">
        <v>927</v>
      </c>
      <c r="AM252" s="37" t="s">
        <v>930</v>
      </c>
      <c r="AN252" s="31" t="s">
        <v>79</v>
      </c>
      <c r="AO252" s="30">
        <f t="shared" ca="1" si="55"/>
        <v>1</v>
      </c>
      <c r="AP252" s="37">
        <f t="shared" si="56"/>
        <v>1</v>
      </c>
      <c r="AQ252" s="37">
        <f t="shared" si="57"/>
        <v>1</v>
      </c>
      <c r="AR252" s="37">
        <f t="shared" si="58"/>
        <v>1</v>
      </c>
      <c r="AS252" s="36">
        <f t="shared" si="59"/>
        <v>1</v>
      </c>
    </row>
    <row r="253" spans="1:45">
      <c r="A253" t="str">
        <f>'Model output'!A252</f>
        <v>TCGA-FY-A3RA</v>
      </c>
      <c r="B253" s="43">
        <v>21</v>
      </c>
      <c r="C253" s="1" t="str">
        <f>IF(OR(ISNUMBER(SEARCH("0",'Model output'!D252)), ISNUMBER(SEARCH("1",'Model output'!D252)), ISNUMBER(SEARCH("1a",'Model output'!D252)), ISNUMBER(SEARCH("1b",'Model output'!D252)), ISNUMBER(SEARCH("2",'Model output'!D252)), ISNUMBER(SEARCH("3",'Model output'!D252)), ISNUMBER(SEARCH("4a",'Model output'!D252)), ISNUMBER(SEARCH("4b",'Model output'!D252))), IF(ISNUMBER(SEARCH("pT",'Model output'!D252)),IF(OR(ISNUMBER(SEARCH("a",'Model output'!D252)),ISNUMBER(SEARCH("b",'Model output'!D252))),MID(SUBSTITUTE('Model output'!D252," ",""),SEARCH("pT",'Model output'!D252)+2,2),MID(SUBSTITUTE('Model output'!D252," ",""),SEARCH("pT",'Model output'!D252)+2,1)),IF(ISNUMBER(SEARCH("T",'Model output'!D252)),IF(OR(ISNUMBER(SEARCH("a",'Model output'!D252)),ISNUMBER(SEARCH("b",'Model output'!D252))),MID(SUBSTITUTE('Model output'!D252," ",""),SEARCH("T",'Model output'!D252)+1,2),MID(SUBSTITUTE('Model output'!D252," ",""),SEARCH("T",'Model output'!D252)+1,1)),SUBSTITUTE('Model output'!D252," ",""))),"")</f>
        <v>2</v>
      </c>
      <c r="D253" s="1" t="str">
        <f>IF(ISNUMBER(SEARCH("lymph node",'Model output'!E252)),"1", IF(AND('Model output'!E252&lt;&gt;"",ISNUMBER('Model output'!E252),'Model output'!E252&gt;0),"1",IF(OR(ISNUMBER(SEARCH("0",'Model output'!E252)), ISNUMBER(SEARCH("1",'Model output'!E252)), ISNUMBER(SEARCH("1a",'Model output'!E252)), ISNUMBER(SEARCH("1b",'Model output'!E252)), ISNUMBER(SEARCH("X",'Model output'!E252))), IF(ISNUMBER(SEARCH("pN",'Model output'!E252)),IF(OR(ISNUMBER(SEARCH("a",'Model output'!E252)),ISNUMBER(SEARCH("b",'Model output'!E252))),MID(SUBSTITUTE('Model output'!E252," ",""),SEARCH("pN",'Model output'!E252)+2,2),MID(SUBSTITUTE('Model output'!E252," ",""),SEARCH("pN",'Model output'!E252)+2,1)),IF(ISNUMBER(SEARCH("N",'Model output'!E252)),IF(OR(ISNUMBER(SEARCH("a",'Model output'!E252)),ISNUMBER(SEARCH("b",'Model output'!E252))),MID(SUBSTITUTE('Model output'!E252," ",""),SEARCH("N",'Model output'!E252)+1,2),MID(SUBSTITUTE('Model output'!E252," ",""),SEARCH("N",'Model output'!E252)+1,1)),SUBSTITUTE('Model output'!E252," ",""))),"")))</f>
        <v>X</v>
      </c>
      <c r="E253" s="1" t="str">
        <f>IF(OR(ISNUMBER(SEARCH("Not applicable",'Model output'!F252)), ISNUMBER(SEARCH("N/A",'Model output'!F252))),"0",IF(OR(ISNUMBER(SEARCH("0",'Model output'!F252)), ISNUMBER(SEARCH("1",'Model output'!F252)), ISNUMBER(SEARCH("X",'Model output'!F252))), IF(ISNUMBER(SEARCH("pM",'Model output'!F252)),MID(SUBSTITUTE('Model output'!F252," ",""),SEARCH("pM",'Model output'!F252)+2,1),IF(ISNUMBER(SEARCH("M",'Model output'!F252)),MID(SUBSTITUTE('Model output'!F252," ",""),SEARCH("M",'Model output'!F252)+1,1),SUBSTITUTE('Model output'!F252," ",""))),""))</f>
        <v/>
      </c>
      <c r="F253" t="str">
        <f t="shared" si="62"/>
        <v>negative</v>
      </c>
      <c r="G253" t="str">
        <f>IF(OR('Model output'!G252="",AND(ISNUMBER('Model output'!J252),'Model output'!J252&lt;1)),"",IF(OR(ISNUMBER(SEARCH("lateral",'Model output'!G252)),ISNUMBER(SEARCH("cervical",'Model output'!G252)),ISNUMBER(SEARCH("jugular",'Model output'!G252)),ISNUMBER(SEARCH("left neck",'Model output'!G252)),ISNUMBER(SEARCH("left anterior neck",'Model output'!G252)),ISNUMBER(SEARCH("left posterior neck",'Model output'!G252)),ISNUMBER(SEARCH("right neck",'Model output'!G252)),ISNUMBER(SEARCH("right anterior neck",'Model output'!G252)),ISNUMBER(SEARCH("right posterior neck",'Model output'!G252)),AND(ISNUMBER(SEARCH("level",'Model output'!G252)),OR(,ISNUMBER(SEARCH("II",'Model output'!G252)),ISNUMBER(SEARCH("two",'Model output'!G252)),ISNUMBER(SEARCH("2",'Model output'!G252)),ISNUMBER(SEARCH("III",'Model output'!G252)),ISNUMBER(SEARCH("three",'Model output'!G252)),ISNUMBER(SEARCH("3",'Model output'!G252)),ISNUMBER(SEARCH("IV",'Model output'!G252)),ISNUMBER(SEARCH("four",'Model output'!G252)),ISNUMBER(SEARCH("4",'Model output'!G252)),AND(ISNUMBER(SEARCH("V ",'Model output'!G252)),NOT(ISNUMBER(SEARCH("VI",'Model output'!G252)))),ISNUMBER(SEARCH("five",'Model output'!G252)),ISNUMBER(SEARCH("5",'Model output'!G252))))), "lateral", "central"))</f>
        <v/>
      </c>
      <c r="H253" t="str">
        <f>IF('Model output'!H252="","negative", IF('Model output'!H252=" ", "negative", IF(ISNUMBER(SEARCH("lymph node",'Model output'!H252)),"negative","positive")))</f>
        <v>negative</v>
      </c>
      <c r="I253" t="str">
        <f>IF('Model output'!I252="","",IF(ISNUMBER('Model output'!I252),'Model output'!I252,1))</f>
        <v/>
      </c>
      <c r="J253" t="str">
        <f>IF('Model output'!J252="","",IF(AND(ISNUMBER('Model output'!J252),'Model output'!J252&lt;=I253),'Model output'!J252,IF(ISNUMBER(SEARCH("0/",'Model output'!J252)),0,1)))</f>
        <v/>
      </c>
      <c r="K253" t="str" cm="1">
        <f t="array" ref="K253">IF(COUNT(FIND({0,1,2,3,4,5,6,7,8,9},'Model output'!K252))&gt;0,'Model output'!K252,"")</f>
        <v/>
      </c>
      <c r="L253" s="8" t="str">
        <f t="shared" si="50"/>
        <v/>
      </c>
      <c r="M253" t="str" cm="1">
        <f t="array" ref="M253">IF(L253="","",IF(ISNUMBER(SEARCH("cm",L253)),MAX(VALUE(SUBSTITUTE(_xlfn.FILTERXML("&lt;t&gt;&lt;s&gt;"&amp;SUBSTITUTE(L253,",","&lt;/s&gt;&lt;s&gt;")&amp;"&lt;/s&gt;&lt;/t&gt;","//s"),"cm",""))),MAX(VALUE(SUBSTITUTE(_xlfn.FILTERXML("&lt;t&gt;&lt;s&gt;"&amp;SUBSTITUTE(L253,",","&lt;/s&gt;&lt;s&gt;")&amp;"&lt;/s&gt;&lt;/t&gt;","//s"),"mm","")))/10))</f>
        <v/>
      </c>
      <c r="N253" t="str">
        <f>IF('Model output'!L252="","",'Model output'!L252)</f>
        <v>Papillary carcinoma</v>
      </c>
      <c r="O253" t="str">
        <f>IF('Model output'!M252="","",'Model output'!M252)</f>
        <v/>
      </c>
      <c r="P253" t="str">
        <f>IF('Model output'!N252="","",'Model output'!N252)</f>
        <v>4 cm</v>
      </c>
      <c r="Q253" t="str">
        <f t="shared" si="63"/>
        <v>4cm</v>
      </c>
      <c r="R253" cm="1">
        <f t="array" ref="R253">IF(Q253="","",IF(ISNUMBER(SEARCH("cm",Q253)),MAX(VALUE(SUBSTITUTE(_xlfn.FILTERXML("&lt;t&gt;&lt;s&gt;"&amp;SUBSTITUTE(Q253,",","&lt;/s&gt;&lt;s&gt;")&amp;"&lt;/s&gt;&lt;/t&gt;","//s"),"cm",""))),IF(ISNUMBER(SEARCH("mm",Q253)), MAX(VALUE(SUBSTITUTE(_xlfn.FILTERXML("&lt;t&gt;&lt;s&gt;"&amp;SUBSTITUTE(Q253,",","&lt;/s&gt;&lt;s&gt;")&amp;"&lt;/s&gt;&lt;/t&gt;","//s"),"mm","")))/10, MAX(VALUE(_xlfn.FILTERXML("&lt;t&gt;&lt;s&gt;"&amp;SUBSTITUTE(Q253,",","&lt;/s&gt;&lt;s&gt;")&amp;"&lt;/s&gt;&lt;/t&gt;","//s"))))))</f>
        <v>4</v>
      </c>
      <c r="S253" t="str">
        <f>IF(OR('Model output'!P252="",ISNUMBER(SEARCH("Not identified", 'Model output'!P252)),ISNUMBER(SEARCH("Absent",'Model output'!P252)),AND(ISNUMBER(SEARCH("No",'Model output'!P252)),NOT(ISNUMBER(SEARCH("diagnostic",'Model output'!P252)))),ISNUMBER(SEARCH("Negative",'Model output'!P252))),"negative","positive")</f>
        <v>negative</v>
      </c>
      <c r="T253">
        <f>IF('Model output'!O252="","",'Model output'!O252)</f>
        <v>1</v>
      </c>
      <c r="U253" t="str">
        <f>IF('Model output'!Q252&lt;&gt;"",'Model output'!Q252,IF('Classification result'!S253="positive",IF(ISNUMBER(SEARCH("single",'Model output'!P252)),1,IF(OR(ISNUMBER(SEARCH("&lt;4",'Model output'!P252)),ISNUMBER(SEARCH("&lt; 4",'Model output'!P252)),ISNUMBER(SEARCH("less than 4",'Model output'!P252))),"&lt;4",IF(OR(ISNUMBER(SEARCH("&gt;4",'Model output'!P252)),ISNUMBER(SEARCH("&gt; 4",'Model output'!P252)),ISNUMBER(SEARCH("4 or more",'Model output'!P252))),"&gt;4",""))),""))</f>
        <v/>
      </c>
      <c r="V253" t="str">
        <f>IF(S253="negative","",IF(OR(ISNUMBER(SEARCH("Focal",'Model output'!P252)),'Classification result'!U253&lt;4,ISNUMBER(SEARCH("Focal",'Classification result'!U253)),ISNUMBER(SEARCH("&lt;4",'Classification result'!U253)),ISNUMBER(SEARCH("&lt; 4",'Classification result'!U253))),"minimal", IF(OR(ISNUMBER(SEARCH("Extensive",'Model output'!P252)),ISNUMBER(SEARCH("Extensive",'Classification result'!U253)),ISNUMBER(SEARCH("&gt;4",'Classification result'!U253)),ISNUMBER(SEARCH("&gt; 4",'Classification result'!U253)),ISNUMBER(SEARCH("4 or more",'Classification result'!U253))),"extensive","")))</f>
        <v/>
      </c>
      <c r="W253" t="str">
        <f>IF(OR('Model output'!R252="",ISNUMBER(SEARCH("Not identified", 'Model output'!R252)),ISNUMBER(SEARCH("Absent",'Model output'!R252)),ISNUMBER(SEARCH("No",'Model output'!R252)),ISNUMBER(SEARCH("Negative",'Model output'!R252)),ISNUMBER(SEARCH("None seen",'Model output'!R252)),ISNUMBER(SEARCH("Free",'Model output'!R252)),ISNUMBER(SEARCH("Cannot be assessed",'Model output'!R252))),"negative","positive")</f>
        <v>positive</v>
      </c>
      <c r="X253" s="15" t="str">
        <f>IF('Model output'!S252="","",'Model output'!S252)</f>
        <v>Not identified</v>
      </c>
      <c r="Y253" t="str">
        <f>IF(OR('Model output'!S252="",ISNUMBER(SEARCH("Absent",'Model output'!S252)),ISNUMBER(SEARCH("Not identified",'Model output'!S252)),AND(ISNUMBER(SEARCH("No",'Model output'!S252)),NOT(ISNUMBER(SEARCH("carcinoma",'Model output'!S252)))),ISNUMBER(SEARCH("no extension",'Model output'!S252)),ISNUMBER(SEARCH("negative",'Model output'!S252))),"negative",IF(Z253="positive","gETE", "positive"))</f>
        <v>negative</v>
      </c>
      <c r="Z253" t="str">
        <f>IF(OR('Model output'!S252="",ISNUMBER(SEARCH("Absent",'Model output'!S252)),ISNUMBER(SEARCH("Not identified",'Model output'!S252)),ISNUMBER(SEARCH("No",'Model output'!S252)),ISNUMBER(SEARCH("Minimal",'Model output'!S252)),ISNUMBER(SEARCH("negative",'Model output'!S252))),"negative",IF(OR(ISNUMBER(SEARCH("extensive",X253)),ISNUMBER(SEARCH("skeletal muscle",X253)),ISNUMBER(SEARCH("larynx",X253)),ISNUMBER(SEARCH("trachea",X253)),ISNUMBER(SEARCH("esophagus",X253)),ISNUMBER(SEARCH("recurrent laryngeal nerve",X253))),"positive","negative"))</f>
        <v>negative</v>
      </c>
      <c r="AA253" t="str">
        <f>IF('Model output'!T252="","",IF('Model output'!T252="Not mentioned", "No", "Yes"))</f>
        <v/>
      </c>
      <c r="AB253" t="str">
        <f>IF(AA253&lt;&gt;"Yes","",IF(OR('Model output'!U252="",ISNUMBER(SEARCH("Not identified",'Model output'!U252))),"",'Model output'!U252))</f>
        <v/>
      </c>
      <c r="AC253" s="9" t="str">
        <f>IF(OR('Model output'!V252="", AND(ISERROR(SEARCH("Positive",'Model output'!V252)), ISNUMBER(SEARCH("Negative",'Model output'!V252))), ISNUMBER(SEARCH("Uninvolved",'Model output'!V252)), ISNUMBER(SEARCH("Free",'Model output'!V252)), ISNUMBER(SEARCH("1 mm",'Model output'!V252)), ISNUMBER(SEARCH("1.0 mm",'Model output'!V252)), ISNUMBER(SEARCH("0.01 cm",'Model output'!V252)), ISNUMBER(SEARCH("0.1 CM",'Model output'!V252)), ISNUMBER(SEARCH("less than 0.2 mm",'Model output'!V252)), ISNUMBER(SEARCH("less than 0.5 mm",'Model output'!V252)), ISNUMBER(SEARCH("very close",'Model output'!V252)), ISNUMBER(SEARCH("not involved",'Model output'!V252)), ISNUMBER(SEARCH("no involvement",'Model output'!V252)), ISNUMBER(SEARCH("abut",'Model output'!V252)), AND(ISNUMBER(SEARCH("No",'Model output'!V252)),NOT(ISNUMBER(SEARCH("noted",'Model output'!V252))),NOT(ISNUMBER(SEARCH("carcinoma",'Model output'!V252))))), "negative", "positive")</f>
        <v>negative</v>
      </c>
      <c r="AE253" s="30" t="str" cm="1">
        <f t="array" aca="1" ref="AE253" ca="1">IF(OR(AC253="positive",Z253="positive",AND(OR(ISNUMBER(SEARCH("Follicular carcinoma",N253)),ISNUMBER(SEARCH("Follicular thyroid carcinoma",N253))),V253="extensive"),AND(AND(ISNUMBER(J253),J253&gt;0),AND(ISNUMBER(M253),M253&gt;3)),OR(H253="positive",AH253=1)),"high",IF(OR(ISNUMBER(SEARCH("lateral",G253,1)),ISNUMBER(SEARCH("positive",Y253,1)),ISNUMBER(SEARCH("tall",O253,1)),ISNUMBER(SEARCH("hobnail",O253,1)),ISNUMBER(SEARCH("cribriform",O253,1)),ISNUMBER(SEARCH("diffuse",O253,1)),ISNUMBER(SEARCH("columnar",O253,1)),ISNUMBER(SEARCH("solid",O253,1)),ISNUMBER(SEARCH("tall",N253,1)),ISNUMBER(SEARCH("hobnail",N253,1)),ISNUMBER(SEARCH("cribriform",N253,1)),ISNUMBER(SEARCH("diffuse",N253,1)),ISNUMBER(SEARCH("columnar",N253,1)),ISNUMBER(SEARCH("solid",N253,1)),AND(ISNUMBER(SEARCH("papillary",N253,1)),S253="positive"),AND(ISNUMBER(J253),J253&gt;=5,M253=""),AND(AND(ISNUMBER(J253),J253&gt;=5),AND(ISNUMBER(M253),M253&gt;=1)),AND(ISNUMBER(SERACH("papillary",N253)),OR(Y253="positive",Z253="positive"), ISNUMBER(SEARCH("BRAF",AB253)))),"intermediate","low"))</f>
        <v>low</v>
      </c>
      <c r="AF253" s="31" t="str">
        <f t="shared" si="51"/>
        <v>2</v>
      </c>
      <c r="AG253" s="31" t="str">
        <f t="shared" si="52"/>
        <v>0</v>
      </c>
      <c r="AH253" s="31" t="str">
        <f t="shared" si="53"/>
        <v>0</v>
      </c>
      <c r="AI253" s="36" t="str">
        <f t="shared" si="54"/>
        <v>I</v>
      </c>
      <c r="AJ253" s="30" t="s">
        <v>815</v>
      </c>
      <c r="AK253" s="37" t="s">
        <v>929</v>
      </c>
      <c r="AL253" s="37" t="s">
        <v>930</v>
      </c>
      <c r="AM253" s="37" t="s">
        <v>930</v>
      </c>
      <c r="AN253" s="31" t="s">
        <v>79</v>
      </c>
      <c r="AO253" s="30">
        <f t="shared" ca="1" si="55"/>
        <v>1</v>
      </c>
      <c r="AP253" s="37">
        <f t="shared" si="56"/>
        <v>1</v>
      </c>
      <c r="AQ253" s="37">
        <f t="shared" si="57"/>
        <v>1</v>
      </c>
      <c r="AR253" s="37">
        <f t="shared" si="58"/>
        <v>1</v>
      </c>
      <c r="AS253" s="36">
        <f t="shared" si="59"/>
        <v>1</v>
      </c>
    </row>
    <row r="254" spans="1:45">
      <c r="A254" t="str">
        <f>'Model output'!A253</f>
        <v>TCGA-FY-A3TY</v>
      </c>
      <c r="B254" s="43">
        <v>61</v>
      </c>
      <c r="C254" s="1" t="str">
        <f>IF(OR(ISNUMBER(SEARCH("0",'Model output'!D253)), ISNUMBER(SEARCH("1",'Model output'!D253)), ISNUMBER(SEARCH("1a",'Model output'!D253)), ISNUMBER(SEARCH("1b",'Model output'!D253)), ISNUMBER(SEARCH("2",'Model output'!D253)), ISNUMBER(SEARCH("3",'Model output'!D253)), ISNUMBER(SEARCH("4a",'Model output'!D253)), ISNUMBER(SEARCH("4b",'Model output'!D253))), IF(ISNUMBER(SEARCH("pT",'Model output'!D253)),IF(OR(ISNUMBER(SEARCH("a",'Model output'!D253)),ISNUMBER(SEARCH("b",'Model output'!D253))),MID(SUBSTITUTE('Model output'!D253," ",""),SEARCH("pT",'Model output'!D253)+2,2),MID(SUBSTITUTE('Model output'!D253," ",""),SEARCH("pT",'Model output'!D253)+2,1)),IF(ISNUMBER(SEARCH("T",'Model output'!D253)),IF(OR(ISNUMBER(SEARCH("a",'Model output'!D253)),ISNUMBER(SEARCH("b",'Model output'!D253))),MID(SUBSTITUTE('Model output'!D253," ",""),SEARCH("T",'Model output'!D253)+1,2),MID(SUBSTITUTE('Model output'!D253," ",""),SEARCH("T",'Model output'!D253)+1,1)),SUBSTITUTE('Model output'!D253," ",""))),"")</f>
        <v>3</v>
      </c>
      <c r="D254" s="1" t="str">
        <f>IF(ISNUMBER(SEARCH("lymph node",'Model output'!E253)),"1", IF(AND('Model output'!E253&lt;&gt;"",ISNUMBER('Model output'!E253),'Model output'!E253&gt;0),"1",IF(OR(ISNUMBER(SEARCH("0",'Model output'!E253)), ISNUMBER(SEARCH("1",'Model output'!E253)), ISNUMBER(SEARCH("1a",'Model output'!E253)), ISNUMBER(SEARCH("1b",'Model output'!E253)), ISNUMBER(SEARCH("X",'Model output'!E253))), IF(ISNUMBER(SEARCH("pN",'Model output'!E253)),IF(OR(ISNUMBER(SEARCH("a",'Model output'!E253)),ISNUMBER(SEARCH("b",'Model output'!E253))),MID(SUBSTITUTE('Model output'!E253," ",""),SEARCH("pN",'Model output'!E253)+2,2),MID(SUBSTITUTE('Model output'!E253," ",""),SEARCH("pN",'Model output'!E253)+2,1)),IF(ISNUMBER(SEARCH("N",'Model output'!E253)),IF(OR(ISNUMBER(SEARCH("a",'Model output'!E253)),ISNUMBER(SEARCH("b",'Model output'!E253))),MID(SUBSTITUTE('Model output'!E253," ",""),SEARCH("N",'Model output'!E253)+1,2),MID(SUBSTITUTE('Model output'!E253," ",""),SEARCH("N",'Model output'!E253)+1,1)),SUBSTITUTE('Model output'!E253," ",""))),"")))</f>
        <v>0</v>
      </c>
      <c r="E254" s="1" t="str">
        <f>IF(OR(ISNUMBER(SEARCH("Not applicable",'Model output'!F253)), ISNUMBER(SEARCH("N/A",'Model output'!F253))),"0",IF(OR(ISNUMBER(SEARCH("0",'Model output'!F253)), ISNUMBER(SEARCH("1",'Model output'!F253)), ISNUMBER(SEARCH("X",'Model output'!F253))), IF(ISNUMBER(SEARCH("pM",'Model output'!F253)),MID(SUBSTITUTE('Model output'!F253," ",""),SEARCH("pM",'Model output'!F253)+2,1),IF(ISNUMBER(SEARCH("M",'Model output'!F253)),MID(SUBSTITUTE('Model output'!F253," ",""),SEARCH("M",'Model output'!F253)+1,1),SUBSTITUTE('Model output'!F253," ",""))),""))</f>
        <v>X</v>
      </c>
      <c r="F254" t="str">
        <f t="shared" si="62"/>
        <v>negative</v>
      </c>
      <c r="G254" t="str">
        <f>IF(OR('Model output'!G253="",AND(ISNUMBER('Model output'!J253),'Model output'!J253&lt;1)),"",IF(OR(ISNUMBER(SEARCH("lateral",'Model output'!G253)),ISNUMBER(SEARCH("cervical",'Model output'!G253)),ISNUMBER(SEARCH("jugular",'Model output'!G253)),ISNUMBER(SEARCH("left neck",'Model output'!G253)),ISNUMBER(SEARCH("left anterior neck",'Model output'!G253)),ISNUMBER(SEARCH("left posterior neck",'Model output'!G253)),ISNUMBER(SEARCH("right neck",'Model output'!G253)),ISNUMBER(SEARCH("right anterior neck",'Model output'!G253)),ISNUMBER(SEARCH("right posterior neck",'Model output'!G253)),AND(ISNUMBER(SEARCH("level",'Model output'!G253)),OR(,ISNUMBER(SEARCH("II",'Model output'!G253)),ISNUMBER(SEARCH("two",'Model output'!G253)),ISNUMBER(SEARCH("2",'Model output'!G253)),ISNUMBER(SEARCH("III",'Model output'!G253)),ISNUMBER(SEARCH("three",'Model output'!G253)),ISNUMBER(SEARCH("3",'Model output'!G253)),ISNUMBER(SEARCH("IV",'Model output'!G253)),ISNUMBER(SEARCH("four",'Model output'!G253)),ISNUMBER(SEARCH("4",'Model output'!G253)),AND(ISNUMBER(SEARCH("V ",'Model output'!G253)),NOT(ISNUMBER(SEARCH("VI",'Model output'!G253)))),ISNUMBER(SEARCH("five",'Model output'!G253)),ISNUMBER(SEARCH("5",'Model output'!G253))))), "lateral", "central"))</f>
        <v/>
      </c>
      <c r="H254" t="str">
        <f>IF('Model output'!H253="","negative", IF('Model output'!H253=" ", "negative", IF(ISNUMBER(SEARCH("lymph node",'Model output'!H253)),"negative","positive")))</f>
        <v>negative</v>
      </c>
      <c r="I254">
        <f>IF('Model output'!I253="","",IF(ISNUMBER('Model output'!I253),'Model output'!I253,1))</f>
        <v>6</v>
      </c>
      <c r="J254">
        <f>IF('Model output'!J253="","",IF(AND(ISNUMBER('Model output'!J253),'Model output'!J253&lt;=I254),'Model output'!J253,IF(ISNUMBER(SEARCH("0/",'Model output'!J253)),0,1)))</f>
        <v>0</v>
      </c>
      <c r="K254" t="str" cm="1">
        <f t="array" ref="K254">IF(COUNT(FIND({0,1,2,3,4,5,6,7,8,9},'Model output'!K253))&gt;0,'Model output'!K253,"")</f>
        <v/>
      </c>
      <c r="L254" s="8" t="str">
        <f t="shared" si="50"/>
        <v/>
      </c>
      <c r="M254" t="str" cm="1">
        <f t="array" ref="M254">IF(L254="","",IF(ISNUMBER(SEARCH("cm",L254)),MAX(VALUE(SUBSTITUTE(_xlfn.FILTERXML("&lt;t&gt;&lt;s&gt;"&amp;SUBSTITUTE(L254,",","&lt;/s&gt;&lt;s&gt;")&amp;"&lt;/s&gt;&lt;/t&gt;","//s"),"cm",""))),MAX(VALUE(SUBSTITUTE(_xlfn.FILTERXML("&lt;t&gt;&lt;s&gt;"&amp;SUBSTITUTE(L254,",","&lt;/s&gt;&lt;s&gt;")&amp;"&lt;/s&gt;&lt;/t&gt;","//s"),"mm","")))/10))</f>
        <v/>
      </c>
      <c r="N254" t="str">
        <f>IF('Model output'!L253="","",'Model output'!L253)</f>
        <v>Papillary</v>
      </c>
      <c r="O254" t="str">
        <f>IF('Model output'!M253="","",'Model output'!M253)</f>
        <v>Classical</v>
      </c>
      <c r="P254" t="str">
        <f>IF('Model output'!N253="","",'Model output'!N253)</f>
        <v>4.2 cm</v>
      </c>
      <c r="Q254" t="str">
        <f t="shared" si="63"/>
        <v>4.2cm</v>
      </c>
      <c r="R254" cm="1">
        <f t="array" ref="R254">IF(Q254="","",IF(ISNUMBER(SEARCH("cm",Q254)),MAX(VALUE(SUBSTITUTE(_xlfn.FILTERXML("&lt;t&gt;&lt;s&gt;"&amp;SUBSTITUTE(Q254,",","&lt;/s&gt;&lt;s&gt;")&amp;"&lt;/s&gt;&lt;/t&gt;","//s"),"cm",""))),IF(ISNUMBER(SEARCH("mm",Q254)), MAX(VALUE(SUBSTITUTE(_xlfn.FILTERXML("&lt;t&gt;&lt;s&gt;"&amp;SUBSTITUTE(Q254,",","&lt;/s&gt;&lt;s&gt;")&amp;"&lt;/s&gt;&lt;/t&gt;","//s"),"mm","")))/10, MAX(VALUE(_xlfn.FILTERXML("&lt;t&gt;&lt;s&gt;"&amp;SUBSTITUTE(Q254,",","&lt;/s&gt;&lt;s&gt;")&amp;"&lt;/s&gt;&lt;/t&gt;","//s"))))))</f>
        <v>4.2</v>
      </c>
      <c r="S254" t="str">
        <f>IF(OR('Model output'!P253="",ISNUMBER(SEARCH("Not identified", 'Model output'!P253)),ISNUMBER(SEARCH("Absent",'Model output'!P253)),AND(ISNUMBER(SEARCH("No",'Model output'!P253)),NOT(ISNUMBER(SEARCH("diagnostic",'Model output'!P253)))),ISNUMBER(SEARCH("Negative",'Model output'!P253))),"negative","positive")</f>
        <v>negative</v>
      </c>
      <c r="T254">
        <f>IF('Model output'!O253="","",'Model output'!O253)</f>
        <v>1</v>
      </c>
      <c r="U254" t="str">
        <f>IF('Model output'!Q253&lt;&gt;"",'Model output'!Q253,IF('Classification result'!S254="positive",IF(ISNUMBER(SEARCH("single",'Model output'!P253)),1,IF(OR(ISNUMBER(SEARCH("&lt;4",'Model output'!P253)),ISNUMBER(SEARCH("&lt; 4",'Model output'!P253)),ISNUMBER(SEARCH("less than 4",'Model output'!P253))),"&lt;4",IF(OR(ISNUMBER(SEARCH("&gt;4",'Model output'!P253)),ISNUMBER(SEARCH("&gt; 4",'Model output'!P253)),ISNUMBER(SEARCH("4 or more",'Model output'!P253))),"&gt;4",""))),""))</f>
        <v/>
      </c>
      <c r="V254" t="str">
        <f>IF(S254="negative","",IF(OR(ISNUMBER(SEARCH("Focal",'Model output'!P253)),'Classification result'!U254&lt;4,ISNUMBER(SEARCH("Focal",'Classification result'!U254)),ISNUMBER(SEARCH("&lt;4",'Classification result'!U254)),ISNUMBER(SEARCH("&lt; 4",'Classification result'!U254))),"minimal", IF(OR(ISNUMBER(SEARCH("Extensive",'Model output'!P253)),ISNUMBER(SEARCH("Extensive",'Classification result'!U254)),ISNUMBER(SEARCH("&gt;4",'Classification result'!U254)),ISNUMBER(SEARCH("&gt; 4",'Classification result'!U254)),ISNUMBER(SEARCH("4 or more",'Classification result'!U254))),"extensive","")))</f>
        <v/>
      </c>
      <c r="W254" t="str">
        <f>IF(OR('Model output'!R253="",ISNUMBER(SEARCH("Not identified", 'Model output'!R253)),ISNUMBER(SEARCH("Absent",'Model output'!R253)),ISNUMBER(SEARCH("No",'Model output'!R253)),ISNUMBER(SEARCH("Negative",'Model output'!R253)),ISNUMBER(SEARCH("None seen",'Model output'!R253)),ISNUMBER(SEARCH("Free",'Model output'!R253)),ISNUMBER(SEARCH("Cannot be assessed",'Model output'!R253))),"negative","positive")</f>
        <v>positive</v>
      </c>
      <c r="X254" s="15" t="str">
        <f>IF('Model output'!S253="","",'Model output'!S253)</f>
        <v>Present</v>
      </c>
      <c r="Y254" t="str">
        <f>IF(OR('Model output'!S253="",ISNUMBER(SEARCH("Absent",'Model output'!S253)),ISNUMBER(SEARCH("Not identified",'Model output'!S253)),AND(ISNUMBER(SEARCH("No",'Model output'!S253)),NOT(ISNUMBER(SEARCH("carcinoma",'Model output'!S253)))),ISNUMBER(SEARCH("no extension",'Model output'!S253)),ISNUMBER(SEARCH("negative",'Model output'!S253))),"negative",IF(Z254="positive","gETE", "positive"))</f>
        <v>positive</v>
      </c>
      <c r="Z254" t="str">
        <f>IF(OR('Model output'!S253="",ISNUMBER(SEARCH("Absent",'Model output'!S253)),ISNUMBER(SEARCH("Not identified",'Model output'!S253)),ISNUMBER(SEARCH("No",'Model output'!S253)),ISNUMBER(SEARCH("Minimal",'Model output'!S253)),ISNUMBER(SEARCH("negative",'Model output'!S253))),"negative",IF(OR(ISNUMBER(SEARCH("extensive",X254)),ISNUMBER(SEARCH("skeletal muscle",X254)),ISNUMBER(SEARCH("larynx",X254)),ISNUMBER(SEARCH("trachea",X254)),ISNUMBER(SEARCH("esophagus",X254)),ISNUMBER(SEARCH("recurrent laryngeal nerve",X254))),"positive","negative"))</f>
        <v>negative</v>
      </c>
      <c r="AA254" t="str">
        <f>IF('Model output'!T253="","",IF('Model output'!T253="Not mentioned", "No", "Yes"))</f>
        <v/>
      </c>
      <c r="AB254" t="str">
        <f>IF(AA254&lt;&gt;"Yes","",IF(OR('Model output'!U253="",ISNUMBER(SEARCH("Not identified",'Model output'!U253))),"",'Model output'!U253))</f>
        <v/>
      </c>
      <c r="AC254" s="9" t="str">
        <f>IF(OR('Model output'!V253="", AND(ISERROR(SEARCH("Positive",'Model output'!V253)), ISNUMBER(SEARCH("Negative",'Model output'!V253))), ISNUMBER(SEARCH("Uninvolved",'Model output'!V253)), ISNUMBER(SEARCH("Free",'Model output'!V253)), ISNUMBER(SEARCH("1 mm",'Model output'!V253)), ISNUMBER(SEARCH("1.0 mm",'Model output'!V253)), ISNUMBER(SEARCH("0.01 cm",'Model output'!V253)), ISNUMBER(SEARCH("0.1 CM",'Model output'!V253)), ISNUMBER(SEARCH("less than 0.2 mm",'Model output'!V253)), ISNUMBER(SEARCH("less than 0.5 mm",'Model output'!V253)), ISNUMBER(SEARCH("very close",'Model output'!V253)), ISNUMBER(SEARCH("not involved",'Model output'!V253)), ISNUMBER(SEARCH("no involvement",'Model output'!V253)), ISNUMBER(SEARCH("abut",'Model output'!V253)), AND(ISNUMBER(SEARCH("No",'Model output'!V253)),NOT(ISNUMBER(SEARCH("noted",'Model output'!V253))),NOT(ISNUMBER(SEARCH("carcinoma",'Model output'!V253))))), "negative", "positive")</f>
        <v>negative</v>
      </c>
      <c r="AE254" s="30" t="str" cm="1">
        <f t="array" aca="1" ref="AE254" ca="1">IF(OR(AC254="positive",Z254="positive",AND(OR(ISNUMBER(SEARCH("Follicular carcinoma",N254)),ISNUMBER(SEARCH("Follicular thyroid carcinoma",N254))),V254="extensive"),AND(AND(ISNUMBER(J254),J254&gt;0),AND(ISNUMBER(M254),M254&gt;3)),OR(H254="positive",AH254=1)),"high",IF(OR(ISNUMBER(SEARCH("lateral",G254,1)),ISNUMBER(SEARCH("positive",Y254,1)),ISNUMBER(SEARCH("tall",O254,1)),ISNUMBER(SEARCH("hobnail",O254,1)),ISNUMBER(SEARCH("cribriform",O254,1)),ISNUMBER(SEARCH("diffuse",O254,1)),ISNUMBER(SEARCH("columnar",O254,1)),ISNUMBER(SEARCH("solid",O254,1)),ISNUMBER(SEARCH("tall",N254,1)),ISNUMBER(SEARCH("hobnail",N254,1)),ISNUMBER(SEARCH("cribriform",N254,1)),ISNUMBER(SEARCH("diffuse",N254,1)),ISNUMBER(SEARCH("columnar",N254,1)),ISNUMBER(SEARCH("solid",N254,1)),AND(ISNUMBER(SEARCH("papillary",N254,1)),S254="positive"),AND(ISNUMBER(J254),J254&gt;=5,M254=""),AND(AND(ISNUMBER(J254),J254&gt;=5),AND(ISNUMBER(M254),M254&gt;=1)),AND(ISNUMBER(SERACH("papillary",N254)),OR(Y254="positive",Z254="positive"), ISNUMBER(SEARCH("BRAF",AB254)))),"intermediate","low"))</f>
        <v>intermediate</v>
      </c>
      <c r="AF254" s="31" t="str">
        <f t="shared" si="51"/>
        <v>3a</v>
      </c>
      <c r="AG254" s="31" t="str">
        <f t="shared" si="52"/>
        <v>0</v>
      </c>
      <c r="AH254" s="31" t="str">
        <f t="shared" si="53"/>
        <v>0</v>
      </c>
      <c r="AI254" s="36" t="str">
        <f t="shared" si="54"/>
        <v>II</v>
      </c>
      <c r="AJ254" s="30" t="s">
        <v>814</v>
      </c>
      <c r="AK254" s="37" t="s">
        <v>925</v>
      </c>
      <c r="AL254" s="37" t="s">
        <v>927</v>
      </c>
      <c r="AM254" s="37" t="s">
        <v>930</v>
      </c>
      <c r="AN254" s="31" t="s">
        <v>928</v>
      </c>
      <c r="AO254" s="30">
        <f t="shared" ca="1" si="55"/>
        <v>0</v>
      </c>
      <c r="AP254" s="37">
        <f t="shared" si="56"/>
        <v>0</v>
      </c>
      <c r="AQ254" s="37">
        <f t="shared" si="57"/>
        <v>1</v>
      </c>
      <c r="AR254" s="37">
        <f t="shared" si="58"/>
        <v>1</v>
      </c>
      <c r="AS254" s="36">
        <f t="shared" si="59"/>
        <v>1</v>
      </c>
    </row>
    <row r="255" spans="1:45">
      <c r="A255" t="str">
        <f>'Model output'!A254</f>
        <v>TCGA-FY-A3W9</v>
      </c>
      <c r="B255" s="43">
        <v>66</v>
      </c>
      <c r="C255" s="1" t="str">
        <f>IF(OR(ISNUMBER(SEARCH("0",'Model output'!D254)), ISNUMBER(SEARCH("1",'Model output'!D254)), ISNUMBER(SEARCH("1a",'Model output'!D254)), ISNUMBER(SEARCH("1b",'Model output'!D254)), ISNUMBER(SEARCH("2",'Model output'!D254)), ISNUMBER(SEARCH("3",'Model output'!D254)), ISNUMBER(SEARCH("4a",'Model output'!D254)), ISNUMBER(SEARCH("4b",'Model output'!D254))), IF(ISNUMBER(SEARCH("pT",'Model output'!D254)),IF(OR(ISNUMBER(SEARCH("a",'Model output'!D254)),ISNUMBER(SEARCH("b",'Model output'!D254))),MID(SUBSTITUTE('Model output'!D254," ",""),SEARCH("pT",'Model output'!D254)+2,2),MID(SUBSTITUTE('Model output'!D254," ",""),SEARCH("pT",'Model output'!D254)+2,1)),IF(ISNUMBER(SEARCH("T",'Model output'!D254)),IF(OR(ISNUMBER(SEARCH("a",'Model output'!D254)),ISNUMBER(SEARCH("b",'Model output'!D254))),MID(SUBSTITUTE('Model output'!D254," ",""),SEARCH("T",'Model output'!D254)+1,2),MID(SUBSTITUTE('Model output'!D254," ",""),SEARCH("T",'Model output'!D254)+1,1)),SUBSTITUTE('Model output'!D254," ",""))),"")</f>
        <v>2</v>
      </c>
      <c r="D255" s="1" t="str">
        <f>IF(ISNUMBER(SEARCH("lymph node",'Model output'!E254)),"1", IF(AND('Model output'!E254&lt;&gt;"",ISNUMBER('Model output'!E254),'Model output'!E254&gt;0),"1",IF(OR(ISNUMBER(SEARCH("0",'Model output'!E254)), ISNUMBER(SEARCH("1",'Model output'!E254)), ISNUMBER(SEARCH("1a",'Model output'!E254)), ISNUMBER(SEARCH("1b",'Model output'!E254)), ISNUMBER(SEARCH("X",'Model output'!E254))), IF(ISNUMBER(SEARCH("pN",'Model output'!E254)),IF(OR(ISNUMBER(SEARCH("a",'Model output'!E254)),ISNUMBER(SEARCH("b",'Model output'!E254))),MID(SUBSTITUTE('Model output'!E254," ",""),SEARCH("pN",'Model output'!E254)+2,2),MID(SUBSTITUTE('Model output'!E254," ",""),SEARCH("pN",'Model output'!E254)+2,1)),IF(ISNUMBER(SEARCH("N",'Model output'!E254)),IF(OR(ISNUMBER(SEARCH("a",'Model output'!E254)),ISNUMBER(SEARCH("b",'Model output'!E254))),MID(SUBSTITUTE('Model output'!E254," ",""),SEARCH("N",'Model output'!E254)+1,2),MID(SUBSTITUTE('Model output'!E254," ",""),SEARCH("N",'Model output'!E254)+1,1)),SUBSTITUTE('Model output'!E254," ",""))),"")))</f>
        <v>0</v>
      </c>
      <c r="E255" s="1" t="str">
        <f>IF(OR(ISNUMBER(SEARCH("Not applicable",'Model output'!F254)), ISNUMBER(SEARCH("N/A",'Model output'!F254))),"0",IF(OR(ISNUMBER(SEARCH("0",'Model output'!F254)), ISNUMBER(SEARCH("1",'Model output'!F254)), ISNUMBER(SEARCH("X",'Model output'!F254))), IF(ISNUMBER(SEARCH("pM",'Model output'!F254)),MID(SUBSTITUTE('Model output'!F254," ",""),SEARCH("pM",'Model output'!F254)+2,1),IF(ISNUMBER(SEARCH("M",'Model output'!F254)),MID(SUBSTITUTE('Model output'!F254," ",""),SEARCH("M",'Model output'!F254)+1,1),SUBSTITUTE('Model output'!F254," ",""))),""))</f>
        <v/>
      </c>
      <c r="F255" t="str">
        <f t="shared" si="62"/>
        <v>negative</v>
      </c>
      <c r="G255" t="str">
        <f>IF(OR('Model output'!G254="",AND(ISNUMBER('Model output'!J254),'Model output'!J254&lt;1)),"",IF(OR(ISNUMBER(SEARCH("lateral",'Model output'!G254)),ISNUMBER(SEARCH("cervical",'Model output'!G254)),ISNUMBER(SEARCH("jugular",'Model output'!G254)),ISNUMBER(SEARCH("left neck",'Model output'!G254)),ISNUMBER(SEARCH("left anterior neck",'Model output'!G254)),ISNUMBER(SEARCH("left posterior neck",'Model output'!G254)),ISNUMBER(SEARCH("right neck",'Model output'!G254)),ISNUMBER(SEARCH("right anterior neck",'Model output'!G254)),ISNUMBER(SEARCH("right posterior neck",'Model output'!G254)),AND(ISNUMBER(SEARCH("level",'Model output'!G254)),OR(,ISNUMBER(SEARCH("II",'Model output'!G254)),ISNUMBER(SEARCH("two",'Model output'!G254)),ISNUMBER(SEARCH("2",'Model output'!G254)),ISNUMBER(SEARCH("III",'Model output'!G254)),ISNUMBER(SEARCH("three",'Model output'!G254)),ISNUMBER(SEARCH("3",'Model output'!G254)),ISNUMBER(SEARCH("IV",'Model output'!G254)),ISNUMBER(SEARCH("four",'Model output'!G254)),ISNUMBER(SEARCH("4",'Model output'!G254)),AND(ISNUMBER(SEARCH("V ",'Model output'!G254)),NOT(ISNUMBER(SEARCH("VI",'Model output'!G254)))),ISNUMBER(SEARCH("five",'Model output'!G254)),ISNUMBER(SEARCH("5",'Model output'!G254))))), "lateral", "central"))</f>
        <v/>
      </c>
      <c r="H255" t="str">
        <f>IF('Model output'!H254="","negative", IF('Model output'!H254=" ", "negative", IF(ISNUMBER(SEARCH("lymph node",'Model output'!H254)),"negative","positive")))</f>
        <v>negative</v>
      </c>
      <c r="I255">
        <f>IF('Model output'!I254="","",IF(ISNUMBER('Model output'!I254),'Model output'!I254,1))</f>
        <v>1</v>
      </c>
      <c r="J255">
        <f>IF('Model output'!J254="","",IF(AND(ISNUMBER('Model output'!J254),'Model output'!J254&lt;=I255),'Model output'!J254,IF(ISNUMBER(SEARCH("0/",'Model output'!J254)),0,1)))</f>
        <v>0</v>
      </c>
      <c r="K255" t="str" cm="1">
        <f t="array" ref="K255">IF(COUNT(FIND({0,1,2,3,4,5,6,7,8,9},'Model output'!K254))&gt;0,'Model output'!K254,"")</f>
        <v/>
      </c>
      <c r="L255" s="8" t="str">
        <f t="shared" ref="L255:L291" si="64">LOWER(SUBSTITUTE(SUBSTITUTE(SUBSTITUTE(SUBSTITUTE(SUBSTITUTE(SUBSTITUTE(SUBSTITUTE(SUBSTITUTE(K255,"cm.","cm"), "up to", ""), "to", ","), "x", ","), "'", ""), "[", ""), "]", ""), " ", ""))</f>
        <v/>
      </c>
      <c r="M255" t="str" cm="1">
        <f t="array" ref="M255">IF(L255="","",IF(ISNUMBER(SEARCH("cm",L255)),MAX(VALUE(SUBSTITUTE(_xlfn.FILTERXML("&lt;t&gt;&lt;s&gt;"&amp;SUBSTITUTE(L255,",","&lt;/s&gt;&lt;s&gt;")&amp;"&lt;/s&gt;&lt;/t&gt;","//s"),"cm",""))),MAX(VALUE(SUBSTITUTE(_xlfn.FILTERXML("&lt;t&gt;&lt;s&gt;"&amp;SUBSTITUTE(L255,",","&lt;/s&gt;&lt;s&gt;")&amp;"&lt;/s&gt;&lt;/t&gt;","//s"),"mm","")))/10))</f>
        <v/>
      </c>
      <c r="N255" t="str">
        <f>IF('Model output'!L254="","",'Model output'!L254)</f>
        <v>Papillary</v>
      </c>
      <c r="O255" t="str">
        <f>IF('Model output'!M254="","",'Model output'!M254)</f>
        <v>follicular variant</v>
      </c>
      <c r="P255" t="str">
        <f>IF('Model output'!N254="","",'Model output'!N254)</f>
        <v>2.3 cm</v>
      </c>
      <c r="Q255" t="str">
        <f t="shared" si="63"/>
        <v>2.3cm</v>
      </c>
      <c r="R255" cm="1">
        <f t="array" ref="R255">IF(Q255="","",IF(ISNUMBER(SEARCH("cm",Q255)),MAX(VALUE(SUBSTITUTE(_xlfn.FILTERXML("&lt;t&gt;&lt;s&gt;"&amp;SUBSTITUTE(Q255,",","&lt;/s&gt;&lt;s&gt;")&amp;"&lt;/s&gt;&lt;/t&gt;","//s"),"cm",""))),IF(ISNUMBER(SEARCH("mm",Q255)), MAX(VALUE(SUBSTITUTE(_xlfn.FILTERXML("&lt;t&gt;&lt;s&gt;"&amp;SUBSTITUTE(Q255,",","&lt;/s&gt;&lt;s&gt;")&amp;"&lt;/s&gt;&lt;/t&gt;","//s"),"mm","")))/10, MAX(VALUE(_xlfn.FILTERXML("&lt;t&gt;&lt;s&gt;"&amp;SUBSTITUTE(Q255,",","&lt;/s&gt;&lt;s&gt;")&amp;"&lt;/s&gt;&lt;/t&gt;","//s"))))))</f>
        <v>2.2999999999999998</v>
      </c>
      <c r="S255" t="str">
        <f>IF(OR('Model output'!P254="",ISNUMBER(SEARCH("Not identified", 'Model output'!P254)),ISNUMBER(SEARCH("Absent",'Model output'!P254)),AND(ISNUMBER(SEARCH("No",'Model output'!P254)),NOT(ISNUMBER(SEARCH("diagnostic",'Model output'!P254)))),ISNUMBER(SEARCH("Negative",'Model output'!P254))),"negative","positive")</f>
        <v>negative</v>
      </c>
      <c r="T255" t="str">
        <f>IF('Model output'!O254="","",'Model output'!O254)</f>
        <v/>
      </c>
      <c r="U255" t="str">
        <f>IF('Model output'!Q254&lt;&gt;"",'Model output'!Q254,IF('Classification result'!S255="positive",IF(ISNUMBER(SEARCH("single",'Model output'!P254)),1,IF(OR(ISNUMBER(SEARCH("&lt;4",'Model output'!P254)),ISNUMBER(SEARCH("&lt; 4",'Model output'!P254)),ISNUMBER(SEARCH("less than 4",'Model output'!P254))),"&lt;4",IF(OR(ISNUMBER(SEARCH("&gt;4",'Model output'!P254)),ISNUMBER(SEARCH("&gt; 4",'Model output'!P254)),ISNUMBER(SEARCH("4 or more",'Model output'!P254))),"&gt;4",""))),""))</f>
        <v/>
      </c>
      <c r="V255" t="str">
        <f>IF(S255="negative","",IF(OR(ISNUMBER(SEARCH("Focal",'Model output'!P254)),'Classification result'!U255&lt;4,ISNUMBER(SEARCH("Focal",'Classification result'!U255)),ISNUMBER(SEARCH("&lt;4",'Classification result'!U255)),ISNUMBER(SEARCH("&lt; 4",'Classification result'!U255))),"minimal", IF(OR(ISNUMBER(SEARCH("Extensive",'Model output'!P254)),ISNUMBER(SEARCH("Extensive",'Classification result'!U255)),ISNUMBER(SEARCH("&gt;4",'Classification result'!U255)),ISNUMBER(SEARCH("&gt; 4",'Classification result'!U255)),ISNUMBER(SEARCH("4 or more",'Classification result'!U255))),"extensive","")))</f>
        <v/>
      </c>
      <c r="W255" t="str">
        <f>IF(OR('Model output'!R254="",ISNUMBER(SEARCH("Not identified", 'Model output'!R254)),ISNUMBER(SEARCH("Absent",'Model output'!R254)),ISNUMBER(SEARCH("No",'Model output'!R254)),ISNUMBER(SEARCH("Negative",'Model output'!R254)),ISNUMBER(SEARCH("None seen",'Model output'!R254)),ISNUMBER(SEARCH("Free",'Model output'!R254)),ISNUMBER(SEARCH("Cannot be assessed",'Model output'!R254))),"negative","positive")</f>
        <v>positive</v>
      </c>
      <c r="X255" s="15" t="str">
        <f>IF('Model output'!S254="","",'Model output'!S254)</f>
        <v>Not identified</v>
      </c>
      <c r="Y255" t="str">
        <f>IF(OR('Model output'!S254="",ISNUMBER(SEARCH("Absent",'Model output'!S254)),ISNUMBER(SEARCH("Not identified",'Model output'!S254)),AND(ISNUMBER(SEARCH("No",'Model output'!S254)),NOT(ISNUMBER(SEARCH("carcinoma",'Model output'!S254)))),ISNUMBER(SEARCH("no extension",'Model output'!S254)),ISNUMBER(SEARCH("negative",'Model output'!S254))),"negative",IF(Z255="positive","gETE", "positive"))</f>
        <v>negative</v>
      </c>
      <c r="Z255" t="str">
        <f>IF(OR('Model output'!S254="",ISNUMBER(SEARCH("Absent",'Model output'!S254)),ISNUMBER(SEARCH("Not identified",'Model output'!S254)),ISNUMBER(SEARCH("No",'Model output'!S254)),ISNUMBER(SEARCH("Minimal",'Model output'!S254)),ISNUMBER(SEARCH("negative",'Model output'!S254))),"negative",IF(OR(ISNUMBER(SEARCH("extensive",X255)),ISNUMBER(SEARCH("skeletal muscle",X255)),ISNUMBER(SEARCH("larynx",X255)),ISNUMBER(SEARCH("trachea",X255)),ISNUMBER(SEARCH("esophagus",X255)),ISNUMBER(SEARCH("recurrent laryngeal nerve",X255))),"positive","negative"))</f>
        <v>negative</v>
      </c>
      <c r="AA255" t="str">
        <f>IF('Model output'!T254="","",IF('Model output'!T254="Not mentioned", "No", "Yes"))</f>
        <v/>
      </c>
      <c r="AB255" t="str">
        <f>IF(AA255&lt;&gt;"Yes","",IF(OR('Model output'!U254="",ISNUMBER(SEARCH("Not identified",'Model output'!U254))),"",'Model output'!U254))</f>
        <v/>
      </c>
      <c r="AC255" s="9" t="str">
        <f>IF(OR('Model output'!V254="", AND(ISERROR(SEARCH("Positive",'Model output'!V254)), ISNUMBER(SEARCH("Negative",'Model output'!V254))), ISNUMBER(SEARCH("Uninvolved",'Model output'!V254)), ISNUMBER(SEARCH("Free",'Model output'!V254)), ISNUMBER(SEARCH("1 mm",'Model output'!V254)), ISNUMBER(SEARCH("1.0 mm",'Model output'!V254)), ISNUMBER(SEARCH("0.01 cm",'Model output'!V254)), ISNUMBER(SEARCH("0.1 CM",'Model output'!V254)), ISNUMBER(SEARCH("less than 0.2 mm",'Model output'!V254)), ISNUMBER(SEARCH("less than 0.5 mm",'Model output'!V254)), ISNUMBER(SEARCH("very close",'Model output'!V254)), ISNUMBER(SEARCH("not involved",'Model output'!V254)), ISNUMBER(SEARCH("no involvement",'Model output'!V254)), ISNUMBER(SEARCH("abut",'Model output'!V254)), AND(ISNUMBER(SEARCH("No",'Model output'!V254)),NOT(ISNUMBER(SEARCH("noted",'Model output'!V254))),NOT(ISNUMBER(SEARCH("carcinoma",'Model output'!V254))))), "negative", "positive")</f>
        <v>positive</v>
      </c>
      <c r="AE255" s="30" t="str" cm="1">
        <f t="array" ref="AE255">IF(OR(AC255="positive",Z255="positive",AND(OR(ISNUMBER(SEARCH("Follicular carcinoma",N255)),ISNUMBER(SEARCH("Follicular thyroid carcinoma",N255))),V255="extensive"),AND(AND(ISNUMBER(J255),J255&gt;0),AND(ISNUMBER(M255),M255&gt;3)),OR(H255="positive",AH255=1)),"high",IF(OR(ISNUMBER(SEARCH("lateral",G255,1)),ISNUMBER(SEARCH("positive",Y255,1)),ISNUMBER(SEARCH("tall",O255,1)),ISNUMBER(SEARCH("hobnail",O255,1)),ISNUMBER(SEARCH("cribriform",O255,1)),ISNUMBER(SEARCH("diffuse",O255,1)),ISNUMBER(SEARCH("columnar",O255,1)),ISNUMBER(SEARCH("solid",O255,1)),ISNUMBER(SEARCH("tall",N255,1)),ISNUMBER(SEARCH("hobnail",N255,1)),ISNUMBER(SEARCH("cribriform",N255,1)),ISNUMBER(SEARCH("diffuse",N255,1)),ISNUMBER(SEARCH("columnar",N255,1)),ISNUMBER(SEARCH("solid",N255,1)),AND(ISNUMBER(SEARCH("papillary",N255,1)),S255="positive"),AND(ISNUMBER(J255),J255&gt;=5,M255=""),AND(AND(ISNUMBER(J255),J255&gt;=5),AND(ISNUMBER(M255),M255&gt;=1)),AND(ISNUMBER(SERACH("papillary",N255)),OR(Y255="positive",Z255="positive"), ISNUMBER(SEARCH("BRAF",AB255)))),"intermediate","low"))</f>
        <v>high</v>
      </c>
      <c r="AF255" s="31" t="str">
        <f t="shared" ref="AF255:AF291" si="65">IF(AND(Z255="positive",OR(ISNUMBER(SEARCH("prevertebral",X255,1)),ISNUMBER(SEARCH("fascia",X255,1)),ISNUMBER(SEARCH("carotid artery",X255,1)),ISNUMBER(SEARCH("mediastinal",X255,1)))),"4b",
IF(AND(Z255="positive",OR(ISNUMBER(SEARCH("larynx",X255,1)),ISNUMBER(SEARCH("trachea",X255,1)),ISNUMBER(SEARCH("esophagus",X255,1)),ISNUMBER(SEARCH("recurrent laryngeal nerve",X255,1)),
ISNUMBER(SEARCH("RLN",X255,1)))),"4a",
IF(OR(Z255="positive",ISNUMBER(SEARCH("strap",X255,1)),ISNUMBER(SEARCH("sternothyroid",X255,1)),ISNUMBER(SEARCH("sternohyoid",X255,1)),ISNUMBER(SEARCH("thyrohyoid",X255,1)),ISNUMBER(SEARCH("omohyoid",X255,1))),"3b",
IF(AND(C255&lt;&gt;"", N255=""),C255,
IF(OR(AND(R255&lt;&gt;"",R255&gt;4)),"3a",
IF(AND(R255&lt;&gt;"", R255&lt;=4,R255&gt;2),"2",
IF(AND(R255&lt;&gt;"",R255&lt;=2,R255&gt;1),"1b",
IF(AND(R255&lt;&gt;"",R255&lt;=1),"1a","x"
))))))))</f>
        <v>2</v>
      </c>
      <c r="AG255" s="31" t="str">
        <f t="shared" ref="AG255:AG291" si="66">IF(AND(ISNUMBER(J255),J255&gt;0),
IF(G255="lateral", "1b","1a"), "0")</f>
        <v>0</v>
      </c>
      <c r="AH255" s="31" t="str">
        <f t="shared" si="53"/>
        <v>0</v>
      </c>
      <c r="AI255" s="36" t="str">
        <f t="shared" si="54"/>
        <v>I</v>
      </c>
      <c r="AJ255" s="30" t="s">
        <v>814</v>
      </c>
      <c r="AK255" s="37" t="s">
        <v>929</v>
      </c>
      <c r="AL255" s="37" t="s">
        <v>927</v>
      </c>
      <c r="AM255" s="37" t="s">
        <v>930</v>
      </c>
      <c r="AN255" s="31" t="s">
        <v>79</v>
      </c>
      <c r="AO255" s="30">
        <f t="shared" si="55"/>
        <v>1</v>
      </c>
      <c r="AP255" s="37">
        <f t="shared" si="56"/>
        <v>1</v>
      </c>
      <c r="AQ255" s="37">
        <f t="shared" si="57"/>
        <v>1</v>
      </c>
      <c r="AR255" s="37">
        <f t="shared" si="58"/>
        <v>1</v>
      </c>
      <c r="AS255" s="36">
        <f t="shared" si="59"/>
        <v>1</v>
      </c>
    </row>
    <row r="256" spans="1:45">
      <c r="A256" t="str">
        <f>'Model output'!A255</f>
        <v>TCGA-FY-A3WA</v>
      </c>
      <c r="B256" s="43">
        <v>52</v>
      </c>
      <c r="C256" s="1" t="str">
        <f>IF(OR(ISNUMBER(SEARCH("0",'Model output'!D255)), ISNUMBER(SEARCH("1",'Model output'!D255)), ISNUMBER(SEARCH("1a",'Model output'!D255)), ISNUMBER(SEARCH("1b",'Model output'!D255)), ISNUMBER(SEARCH("2",'Model output'!D255)), ISNUMBER(SEARCH("3",'Model output'!D255)), ISNUMBER(SEARCH("4a",'Model output'!D255)), ISNUMBER(SEARCH("4b",'Model output'!D255))), IF(ISNUMBER(SEARCH("pT",'Model output'!D255)),IF(OR(ISNUMBER(SEARCH("a",'Model output'!D255)),ISNUMBER(SEARCH("b",'Model output'!D255))),MID(SUBSTITUTE('Model output'!D255," ",""),SEARCH("pT",'Model output'!D255)+2,2),MID(SUBSTITUTE('Model output'!D255," ",""),SEARCH("pT",'Model output'!D255)+2,1)),IF(ISNUMBER(SEARCH("T",'Model output'!D255)),IF(OR(ISNUMBER(SEARCH("a",'Model output'!D255)),ISNUMBER(SEARCH("b",'Model output'!D255))),MID(SUBSTITUTE('Model output'!D255," ",""),SEARCH("T",'Model output'!D255)+1,2),MID(SUBSTITUTE('Model output'!D255," ",""),SEARCH("T",'Model output'!D255)+1,1)),SUBSTITUTE('Model output'!D255," ",""))),"")</f>
        <v/>
      </c>
      <c r="D256" s="1" t="str">
        <f>IF(ISNUMBER(SEARCH("lymph node",'Model output'!E255)),"1", IF(AND('Model output'!E255&lt;&gt;"",ISNUMBER('Model output'!E255),'Model output'!E255&gt;0),"1",IF(OR(ISNUMBER(SEARCH("0",'Model output'!E255)), ISNUMBER(SEARCH("1",'Model output'!E255)), ISNUMBER(SEARCH("1a",'Model output'!E255)), ISNUMBER(SEARCH("1b",'Model output'!E255)), ISNUMBER(SEARCH("X",'Model output'!E255))), IF(ISNUMBER(SEARCH("pN",'Model output'!E255)),IF(OR(ISNUMBER(SEARCH("a",'Model output'!E255)),ISNUMBER(SEARCH("b",'Model output'!E255))),MID(SUBSTITUTE('Model output'!E255," ",""),SEARCH("pN",'Model output'!E255)+2,2),MID(SUBSTITUTE('Model output'!E255," ",""),SEARCH("pN",'Model output'!E255)+2,1)),IF(ISNUMBER(SEARCH("N",'Model output'!E255)),IF(OR(ISNUMBER(SEARCH("a",'Model output'!E255)),ISNUMBER(SEARCH("b",'Model output'!E255))),MID(SUBSTITUTE('Model output'!E255," ",""),SEARCH("N",'Model output'!E255)+1,2),MID(SUBSTITUTE('Model output'!E255," ",""),SEARCH("N",'Model output'!E255)+1,1)),SUBSTITUTE('Model output'!E255," ",""))),"")))</f>
        <v>X</v>
      </c>
      <c r="E256" s="1" t="str">
        <f>IF(OR(ISNUMBER(SEARCH("Not applicable",'Model output'!F255)), ISNUMBER(SEARCH("N/A",'Model output'!F255))),"0",IF(OR(ISNUMBER(SEARCH("0",'Model output'!F255)), ISNUMBER(SEARCH("1",'Model output'!F255)), ISNUMBER(SEARCH("X",'Model output'!F255))), IF(ISNUMBER(SEARCH("pM",'Model output'!F255)),MID(SUBSTITUTE('Model output'!F255," ",""),SEARCH("pM",'Model output'!F255)+2,1),IF(ISNUMBER(SEARCH("M",'Model output'!F255)),MID(SUBSTITUTE('Model output'!F255," ",""),SEARCH("M",'Model output'!F255)+1,1),SUBSTITUTE('Model output'!F255," ",""))),""))</f>
        <v>X</v>
      </c>
      <c r="F256" t="str">
        <f t="shared" si="62"/>
        <v>negative</v>
      </c>
      <c r="G256" t="str">
        <f>IF(OR('Model output'!G255="",AND(ISNUMBER('Model output'!J255),'Model output'!J255&lt;1)),"",IF(OR(ISNUMBER(SEARCH("lateral",'Model output'!G255)),ISNUMBER(SEARCH("cervical",'Model output'!G255)),ISNUMBER(SEARCH("jugular",'Model output'!G255)),ISNUMBER(SEARCH("left neck",'Model output'!G255)),ISNUMBER(SEARCH("left anterior neck",'Model output'!G255)),ISNUMBER(SEARCH("left posterior neck",'Model output'!G255)),ISNUMBER(SEARCH("right neck",'Model output'!G255)),ISNUMBER(SEARCH("right anterior neck",'Model output'!G255)),ISNUMBER(SEARCH("right posterior neck",'Model output'!G255)),AND(ISNUMBER(SEARCH("level",'Model output'!G255)),OR(,ISNUMBER(SEARCH("II",'Model output'!G255)),ISNUMBER(SEARCH("two",'Model output'!G255)),ISNUMBER(SEARCH("2",'Model output'!G255)),ISNUMBER(SEARCH("III",'Model output'!G255)),ISNUMBER(SEARCH("three",'Model output'!G255)),ISNUMBER(SEARCH("3",'Model output'!G255)),ISNUMBER(SEARCH("IV",'Model output'!G255)),ISNUMBER(SEARCH("four",'Model output'!G255)),ISNUMBER(SEARCH("4",'Model output'!G255)),AND(ISNUMBER(SEARCH("V ",'Model output'!G255)),NOT(ISNUMBER(SEARCH("VI",'Model output'!G255)))),ISNUMBER(SEARCH("five",'Model output'!G255)),ISNUMBER(SEARCH("5",'Model output'!G255))))), "lateral", "central"))</f>
        <v/>
      </c>
      <c r="H256" t="str">
        <f>IF('Model output'!H255="","negative", IF('Model output'!H255=" ", "negative", IF(ISNUMBER(SEARCH("lymph node",'Model output'!H255)),"negative","positive")))</f>
        <v>negative</v>
      </c>
      <c r="I256">
        <f>IF('Model output'!I255="","",IF(ISNUMBER('Model output'!I255),'Model output'!I255,1))</f>
        <v>0</v>
      </c>
      <c r="J256">
        <f>IF('Model output'!J255="","",IF(AND(ISNUMBER('Model output'!J255),'Model output'!J255&lt;=I256),'Model output'!J255,IF(ISNUMBER(SEARCH("0/",'Model output'!J255)),0,1)))</f>
        <v>0</v>
      </c>
      <c r="K256" t="str" cm="1">
        <f t="array" ref="K256">IF(COUNT(FIND({0,1,2,3,4,5,6,7,8,9},'Model output'!K255))&gt;0,'Model output'!K255,"")</f>
        <v/>
      </c>
      <c r="L256" s="8" t="str">
        <f t="shared" si="64"/>
        <v/>
      </c>
      <c r="M256" t="str" cm="1">
        <f t="array" ref="M256">IF(L256="","",IF(ISNUMBER(SEARCH("cm",L256)),MAX(VALUE(SUBSTITUTE(_xlfn.FILTERXML("&lt;t&gt;&lt;s&gt;"&amp;SUBSTITUTE(L256,",","&lt;/s&gt;&lt;s&gt;")&amp;"&lt;/s&gt;&lt;/t&gt;","//s"),"cm",""))),MAX(VALUE(SUBSTITUTE(_xlfn.FILTERXML("&lt;t&gt;&lt;s&gt;"&amp;SUBSTITUTE(L256,",","&lt;/s&gt;&lt;s&gt;")&amp;"&lt;/s&gt;&lt;/t&gt;","//s"),"mm","")))/10))</f>
        <v/>
      </c>
      <c r="N256" t="str">
        <f>IF('Model output'!L255="","",'Model output'!L255)</f>
        <v>Papillary</v>
      </c>
      <c r="O256" t="str">
        <f>IF('Model output'!M255="","",'Model output'!M255)</f>
        <v>Follicular variant</v>
      </c>
      <c r="P256" t="str">
        <f>IF('Model output'!N255="","",'Model output'!N255)</f>
        <v>0.5 cm</v>
      </c>
      <c r="Q256" t="str">
        <f t="shared" si="63"/>
        <v>0.5cm</v>
      </c>
      <c r="R256" cm="1">
        <f t="array" ref="R256">IF(Q256="","",IF(ISNUMBER(SEARCH("cm",Q256)),MAX(VALUE(SUBSTITUTE(_xlfn.FILTERXML("&lt;t&gt;&lt;s&gt;"&amp;SUBSTITUTE(Q256,",","&lt;/s&gt;&lt;s&gt;")&amp;"&lt;/s&gt;&lt;/t&gt;","//s"),"cm",""))),IF(ISNUMBER(SEARCH("mm",Q256)), MAX(VALUE(SUBSTITUTE(_xlfn.FILTERXML("&lt;t&gt;&lt;s&gt;"&amp;SUBSTITUTE(Q256,",","&lt;/s&gt;&lt;s&gt;")&amp;"&lt;/s&gt;&lt;/t&gt;","//s"),"mm","")))/10, MAX(VALUE(_xlfn.FILTERXML("&lt;t&gt;&lt;s&gt;"&amp;SUBSTITUTE(Q256,",","&lt;/s&gt;&lt;s&gt;")&amp;"&lt;/s&gt;&lt;/t&gt;","//s"))))))</f>
        <v>0.5</v>
      </c>
      <c r="S256" t="str">
        <f>IF(OR('Model output'!P255="",ISNUMBER(SEARCH("Not identified", 'Model output'!P255)),ISNUMBER(SEARCH("Absent",'Model output'!P255)),AND(ISNUMBER(SEARCH("No",'Model output'!P255)),NOT(ISNUMBER(SEARCH("diagnostic",'Model output'!P255)))),ISNUMBER(SEARCH("Negative",'Model output'!P255))),"negative","positive")</f>
        <v>negative</v>
      </c>
      <c r="T256">
        <f>IF('Model output'!O255="","",'Model output'!O255)</f>
        <v>1</v>
      </c>
      <c r="U256" t="str">
        <f>IF('Model output'!Q255&lt;&gt;"",'Model output'!Q255,IF('Classification result'!S256="positive",IF(ISNUMBER(SEARCH("single",'Model output'!P255)),1,IF(OR(ISNUMBER(SEARCH("&lt;4",'Model output'!P255)),ISNUMBER(SEARCH("&lt; 4",'Model output'!P255)),ISNUMBER(SEARCH("less than 4",'Model output'!P255))),"&lt;4",IF(OR(ISNUMBER(SEARCH("&gt;4",'Model output'!P255)),ISNUMBER(SEARCH("&gt; 4",'Model output'!P255)),ISNUMBER(SEARCH("4 or more",'Model output'!P255))),"&gt;4",""))),""))</f>
        <v/>
      </c>
      <c r="V256" t="str">
        <f>IF(S256="negative","",IF(OR(ISNUMBER(SEARCH("Focal",'Model output'!P255)),'Classification result'!U256&lt;4,ISNUMBER(SEARCH("Focal",'Classification result'!U256)),ISNUMBER(SEARCH("&lt;4",'Classification result'!U256)),ISNUMBER(SEARCH("&lt; 4",'Classification result'!U256))),"minimal", IF(OR(ISNUMBER(SEARCH("Extensive",'Model output'!P255)),ISNUMBER(SEARCH("Extensive",'Classification result'!U256)),ISNUMBER(SEARCH("&gt;4",'Classification result'!U256)),ISNUMBER(SEARCH("&gt; 4",'Classification result'!U256)),ISNUMBER(SEARCH("4 or more",'Classification result'!U256))),"extensive","")))</f>
        <v/>
      </c>
      <c r="W256" t="str">
        <f>IF(OR('Model output'!R255="",ISNUMBER(SEARCH("Not identified", 'Model output'!R255)),ISNUMBER(SEARCH("Absent",'Model output'!R255)),ISNUMBER(SEARCH("No",'Model output'!R255)),ISNUMBER(SEARCH("Negative",'Model output'!R255)),ISNUMBER(SEARCH("None seen",'Model output'!R255)),ISNUMBER(SEARCH("Free",'Model output'!R255)),ISNUMBER(SEARCH("Cannot be assessed",'Model output'!R255))),"negative","positive")</f>
        <v>negative</v>
      </c>
      <c r="X256" s="15" t="str">
        <f>IF('Model output'!S255="","",'Model output'!S255)</f>
        <v/>
      </c>
      <c r="Y256" t="str">
        <f>IF(OR('Model output'!S255="",ISNUMBER(SEARCH("Absent",'Model output'!S255)),ISNUMBER(SEARCH("Not identified",'Model output'!S255)),AND(ISNUMBER(SEARCH("No",'Model output'!S255)),NOT(ISNUMBER(SEARCH("carcinoma",'Model output'!S255)))),ISNUMBER(SEARCH("no extension",'Model output'!S255)),ISNUMBER(SEARCH("negative",'Model output'!S255))),"negative",IF(Z256="positive","gETE", "positive"))</f>
        <v>negative</v>
      </c>
      <c r="Z256" t="str">
        <f>IF(OR('Model output'!S255="",ISNUMBER(SEARCH("Absent",'Model output'!S255)),ISNUMBER(SEARCH("Not identified",'Model output'!S255)),ISNUMBER(SEARCH("No",'Model output'!S255)),ISNUMBER(SEARCH("Minimal",'Model output'!S255)),ISNUMBER(SEARCH("negative",'Model output'!S255))),"negative",IF(OR(ISNUMBER(SEARCH("extensive",X256)),ISNUMBER(SEARCH("skeletal muscle",X256)),ISNUMBER(SEARCH("larynx",X256)),ISNUMBER(SEARCH("trachea",X256)),ISNUMBER(SEARCH("esophagus",X256)),ISNUMBER(SEARCH("recurrent laryngeal nerve",X256))),"positive","negative"))</f>
        <v>negative</v>
      </c>
      <c r="AA256" t="str">
        <f>IF('Model output'!T255="","",IF('Model output'!T255="Not mentioned", "No", "Yes"))</f>
        <v/>
      </c>
      <c r="AB256" t="str">
        <f>IF(AA256&lt;&gt;"Yes","",IF(OR('Model output'!U255="",ISNUMBER(SEARCH("Not identified",'Model output'!U255))),"",'Model output'!U255))</f>
        <v/>
      </c>
      <c r="AC256" s="9" t="str">
        <f>IF(OR('Model output'!V255="", AND(ISERROR(SEARCH("Positive",'Model output'!V255)), ISNUMBER(SEARCH("Negative",'Model output'!V255))), ISNUMBER(SEARCH("Uninvolved",'Model output'!V255)), ISNUMBER(SEARCH("Free",'Model output'!V255)), ISNUMBER(SEARCH("1 mm",'Model output'!V255)), ISNUMBER(SEARCH("1.0 mm",'Model output'!V255)), ISNUMBER(SEARCH("0.01 cm",'Model output'!V255)), ISNUMBER(SEARCH("0.1 CM",'Model output'!V255)), ISNUMBER(SEARCH("less than 0.2 mm",'Model output'!V255)), ISNUMBER(SEARCH("less than 0.5 mm",'Model output'!V255)), ISNUMBER(SEARCH("very close",'Model output'!V255)), ISNUMBER(SEARCH("not involved",'Model output'!V255)), ISNUMBER(SEARCH("no involvement",'Model output'!V255)), ISNUMBER(SEARCH("abut",'Model output'!V255)), AND(ISNUMBER(SEARCH("No",'Model output'!V255)),NOT(ISNUMBER(SEARCH("noted",'Model output'!V255))),NOT(ISNUMBER(SEARCH("carcinoma",'Model output'!V255))))), "negative", "positive")</f>
        <v>negative</v>
      </c>
      <c r="AE256" s="30" t="str" cm="1">
        <f t="array" aca="1" ref="AE256" ca="1">IF(OR(AC256="positive",Z256="positive",AND(OR(ISNUMBER(SEARCH("Follicular carcinoma",N256)),ISNUMBER(SEARCH("Follicular thyroid carcinoma",N256))),V256="extensive"),AND(AND(ISNUMBER(J256),J256&gt;0),AND(ISNUMBER(M256),M256&gt;3)),OR(H256="positive",AH256=1)),"high",IF(OR(ISNUMBER(SEARCH("lateral",G256,1)),ISNUMBER(SEARCH("positive",Y256,1)),ISNUMBER(SEARCH("tall",O256,1)),ISNUMBER(SEARCH("hobnail",O256,1)),ISNUMBER(SEARCH("cribriform",O256,1)),ISNUMBER(SEARCH("diffuse",O256,1)),ISNUMBER(SEARCH("columnar",O256,1)),ISNUMBER(SEARCH("solid",O256,1)),ISNUMBER(SEARCH("tall",N256,1)),ISNUMBER(SEARCH("hobnail",N256,1)),ISNUMBER(SEARCH("cribriform",N256,1)),ISNUMBER(SEARCH("diffuse",N256,1)),ISNUMBER(SEARCH("columnar",N256,1)),ISNUMBER(SEARCH("solid",N256,1)),AND(ISNUMBER(SEARCH("papillary",N256,1)),S256="positive"),AND(ISNUMBER(J256),J256&gt;=5,M256=""),AND(AND(ISNUMBER(J256),J256&gt;=5),AND(ISNUMBER(M256),M256&gt;=1)),AND(ISNUMBER(SERACH("papillary",N256)),OR(Y256="positive",Z256="positive"), ISNUMBER(SEARCH("BRAF",AB256)))),"intermediate","low"))</f>
        <v>low</v>
      </c>
      <c r="AF256" s="31" t="str">
        <f t="shared" si="65"/>
        <v>1a</v>
      </c>
      <c r="AG256" s="31" t="str">
        <f t="shared" si="66"/>
        <v>0</v>
      </c>
      <c r="AH256" s="31" t="str">
        <f t="shared" ref="AH256:AH291" si="67">IF(OR(H256="unknown"),"x",IF(H256="negative","0","1"))</f>
        <v>0</v>
      </c>
      <c r="AI256" s="36" t="str">
        <f t="shared" ref="AI256:AI291" si="68">IF(AND(B256&lt;55,AH256="0"),"I",
IF(AND(B256&lt;55,AH256="1"),"II",
IF(AH256="1","IVB",
IF(AND(AF256="4b",AH256="0"),"IVA",
IF(AND(AF256="4a",AH256="0"),"III",
IF(AND(OR(AF256="3a",AF256="3b",AF256="3"),AH256="0"),"II",
IF(AND(AF256="2",OR(AG256="1",AG256="1a",AG256="1b"),AH256="0"),"II",
IF(AND(OR(AF256="1a",AF256="1b",AF256="1"),OR(AG256="1",AG256="1a",AG256="1b"),AH256="0"),"II","I"
))))))))</f>
        <v>I</v>
      </c>
      <c r="AJ256" s="30" t="s">
        <v>815</v>
      </c>
      <c r="AK256" s="37" t="s">
        <v>931</v>
      </c>
      <c r="AL256" s="37" t="s">
        <v>930</v>
      </c>
      <c r="AM256" s="37" t="s">
        <v>930</v>
      </c>
      <c r="AN256" s="31" t="s">
        <v>79</v>
      </c>
      <c r="AO256" s="30">
        <f t="shared" ref="AO256:AO291" ca="1" si="69">IF(AE256=AJ256,1,0)</f>
        <v>1</v>
      </c>
      <c r="AP256" s="37">
        <f t="shared" ref="AP256:AP291" si="70">IF(AF256=AK256, 1, IF(AND(AF256="x", AK256="0"), 1, IF(AND(AF256="0", AK256="x"), 1, 0)))</f>
        <v>1</v>
      </c>
      <c r="AQ256" s="37">
        <f t="shared" ref="AQ256:AQ291" si="71">IF(AG256=AL256, 1, IF(AND(AG256="x", AL256="0"), 1, IF(AND(AG256="0", AL256="x"), 1, 0)))</f>
        <v>1</v>
      </c>
      <c r="AR256" s="37">
        <f t="shared" ref="AR256:AR291" si="72">IF(AH256=AM256, 1, IF(AND(AH256="x", AM256="0"), 1, IF(AND(AH256="0", AM256="x"), 1, 0)))</f>
        <v>1</v>
      </c>
      <c r="AS256" s="36">
        <f t="shared" si="59"/>
        <v>1</v>
      </c>
    </row>
    <row r="257" spans="1:45">
      <c r="A257" t="str">
        <f>'Model output'!A256</f>
        <v>TCGA-FY-A3YR</v>
      </c>
      <c r="B257" s="43">
        <v>64</v>
      </c>
      <c r="C257" s="1" t="str">
        <f>IF(OR(ISNUMBER(SEARCH("0",'Model output'!D256)), ISNUMBER(SEARCH("1",'Model output'!D256)), ISNUMBER(SEARCH("1a",'Model output'!D256)), ISNUMBER(SEARCH("1b",'Model output'!D256)), ISNUMBER(SEARCH("2",'Model output'!D256)), ISNUMBER(SEARCH("3",'Model output'!D256)), ISNUMBER(SEARCH("4a",'Model output'!D256)), ISNUMBER(SEARCH("4b",'Model output'!D256))), IF(ISNUMBER(SEARCH("pT",'Model output'!D256)),IF(OR(ISNUMBER(SEARCH("a",'Model output'!D256)),ISNUMBER(SEARCH("b",'Model output'!D256))),MID(SUBSTITUTE('Model output'!D256," ",""),SEARCH("pT",'Model output'!D256)+2,2),MID(SUBSTITUTE('Model output'!D256," ",""),SEARCH("pT",'Model output'!D256)+2,1)),IF(ISNUMBER(SEARCH("T",'Model output'!D256)),IF(OR(ISNUMBER(SEARCH("a",'Model output'!D256)),ISNUMBER(SEARCH("b",'Model output'!D256))),MID(SUBSTITUTE('Model output'!D256," ",""),SEARCH("T",'Model output'!D256)+1,2),MID(SUBSTITUTE('Model output'!D256," ",""),SEARCH("T",'Model output'!D256)+1,1)),SUBSTITUTE('Model output'!D256," ",""))),"")</f>
        <v>3</v>
      </c>
      <c r="D257" s="1" t="str">
        <f>IF(ISNUMBER(SEARCH("lymph node",'Model output'!E256)),"1", IF(AND('Model output'!E256&lt;&gt;"",ISNUMBER('Model output'!E256),'Model output'!E256&gt;0),"1",IF(OR(ISNUMBER(SEARCH("0",'Model output'!E256)), ISNUMBER(SEARCH("1",'Model output'!E256)), ISNUMBER(SEARCH("1a",'Model output'!E256)), ISNUMBER(SEARCH("1b",'Model output'!E256)), ISNUMBER(SEARCH("X",'Model output'!E256))), IF(ISNUMBER(SEARCH("pN",'Model output'!E256)),IF(OR(ISNUMBER(SEARCH("a",'Model output'!E256)),ISNUMBER(SEARCH("b",'Model output'!E256))),MID(SUBSTITUTE('Model output'!E256," ",""),SEARCH("pN",'Model output'!E256)+2,2),MID(SUBSTITUTE('Model output'!E256," ",""),SEARCH("pN",'Model output'!E256)+2,1)),IF(ISNUMBER(SEARCH("N",'Model output'!E256)),IF(OR(ISNUMBER(SEARCH("a",'Model output'!E256)),ISNUMBER(SEARCH("b",'Model output'!E256))),MID(SUBSTITUTE('Model output'!E256," ",""),SEARCH("N",'Model output'!E256)+1,2),MID(SUBSTITUTE('Model output'!E256," ",""),SEARCH("N",'Model output'!E256)+1,1)),SUBSTITUTE('Model output'!E256," ",""))),"")))</f>
        <v>1a</v>
      </c>
      <c r="E257" s="1" t="str">
        <f>IF(OR(ISNUMBER(SEARCH("Not applicable",'Model output'!F256)), ISNUMBER(SEARCH("N/A",'Model output'!F256))),"0",IF(OR(ISNUMBER(SEARCH("0",'Model output'!F256)), ISNUMBER(SEARCH("1",'Model output'!F256)), ISNUMBER(SEARCH("X",'Model output'!F256))), IF(ISNUMBER(SEARCH("pM",'Model output'!F256)),MID(SUBSTITUTE('Model output'!F256," ",""),SEARCH("pM",'Model output'!F256)+2,1),IF(ISNUMBER(SEARCH("M",'Model output'!F256)),MID(SUBSTITUTE('Model output'!F256," ",""),SEARCH("M",'Model output'!F256)+1,1),SUBSTITUTE('Model output'!F256," ",""))),""))</f>
        <v>0</v>
      </c>
      <c r="F257" t="str">
        <f t="shared" si="62"/>
        <v>positive</v>
      </c>
      <c r="G257" t="str">
        <f>IF(OR('Model output'!G256="",AND(ISNUMBER('Model output'!J256),'Model output'!J256&lt;1)),"",IF(OR(ISNUMBER(SEARCH("lateral",'Model output'!G256)),ISNUMBER(SEARCH("cervical",'Model output'!G256)),ISNUMBER(SEARCH("jugular",'Model output'!G256)),ISNUMBER(SEARCH("left neck",'Model output'!G256)),ISNUMBER(SEARCH("left anterior neck",'Model output'!G256)),ISNUMBER(SEARCH("left posterior neck",'Model output'!G256)),ISNUMBER(SEARCH("right neck",'Model output'!G256)),ISNUMBER(SEARCH("right anterior neck",'Model output'!G256)),ISNUMBER(SEARCH("right posterior neck",'Model output'!G256)),AND(ISNUMBER(SEARCH("level",'Model output'!G256)),OR(,ISNUMBER(SEARCH("II",'Model output'!G256)),ISNUMBER(SEARCH("two",'Model output'!G256)),ISNUMBER(SEARCH("2",'Model output'!G256)),ISNUMBER(SEARCH("III",'Model output'!G256)),ISNUMBER(SEARCH("three",'Model output'!G256)),ISNUMBER(SEARCH("3",'Model output'!G256)),ISNUMBER(SEARCH("IV",'Model output'!G256)),ISNUMBER(SEARCH("four",'Model output'!G256)),ISNUMBER(SEARCH("4",'Model output'!G256)),AND(ISNUMBER(SEARCH("V ",'Model output'!G256)),NOT(ISNUMBER(SEARCH("VI",'Model output'!G256)))),ISNUMBER(SEARCH("five",'Model output'!G256)),ISNUMBER(SEARCH("5",'Model output'!G256))))), "lateral", "central"))</f>
        <v/>
      </c>
      <c r="H257" t="str">
        <f>IF('Model output'!H256="","negative", IF('Model output'!H256=" ", "negative", IF(ISNUMBER(SEARCH("lymph node",'Model output'!H256)),"negative","positive")))</f>
        <v>negative</v>
      </c>
      <c r="I257">
        <f>IF('Model output'!I256="","",IF(ISNUMBER('Model output'!I256),'Model output'!I256,1))</f>
        <v>11</v>
      </c>
      <c r="J257">
        <f>IF('Model output'!J256="","",IF(AND(ISNUMBER('Model output'!J256),'Model output'!J256&lt;=I257),'Model output'!J256,IF(ISNUMBER(SEARCH("0/",'Model output'!J256)),0,1)))</f>
        <v>4</v>
      </c>
      <c r="K257" t="str" cm="1">
        <f t="array" ref="K257">IF(COUNT(FIND({0,1,2,3,4,5,6,7,8,9},'Model output'!K256))&gt;0,'Model output'!K256,"")</f>
        <v/>
      </c>
      <c r="L257" s="8" t="str">
        <f t="shared" si="64"/>
        <v/>
      </c>
      <c r="M257" t="str" cm="1">
        <f t="array" ref="M257">IF(L257="","",IF(ISNUMBER(SEARCH("cm",L257)),MAX(VALUE(SUBSTITUTE(_xlfn.FILTERXML("&lt;t&gt;&lt;s&gt;"&amp;SUBSTITUTE(L257,",","&lt;/s&gt;&lt;s&gt;")&amp;"&lt;/s&gt;&lt;/t&gt;","//s"),"cm",""))),MAX(VALUE(SUBSTITUTE(_xlfn.FILTERXML("&lt;t&gt;&lt;s&gt;"&amp;SUBSTITUTE(L257,",","&lt;/s&gt;&lt;s&gt;")&amp;"&lt;/s&gt;&lt;/t&gt;","//s"),"mm","")))/10))</f>
        <v/>
      </c>
      <c r="N257" t="str">
        <f>IF('Model output'!L256="","",'Model output'!L256)</f>
        <v>Papillary</v>
      </c>
      <c r="O257" t="str">
        <f>IF('Model output'!M256="","",'Model output'!M256)</f>
        <v>classical</v>
      </c>
      <c r="P257" t="str">
        <f>IF('Model output'!N256="","",'Model output'!N256)</f>
        <v>1.7 cm</v>
      </c>
      <c r="Q257" t="str">
        <f t="shared" si="63"/>
        <v>1.7cm</v>
      </c>
      <c r="R257" cm="1">
        <f t="array" ref="R257">IF(Q257="","",IF(ISNUMBER(SEARCH("cm",Q257)),MAX(VALUE(SUBSTITUTE(_xlfn.FILTERXML("&lt;t&gt;&lt;s&gt;"&amp;SUBSTITUTE(Q257,",","&lt;/s&gt;&lt;s&gt;")&amp;"&lt;/s&gt;&lt;/t&gt;","//s"),"cm",""))),IF(ISNUMBER(SEARCH("mm",Q257)), MAX(VALUE(SUBSTITUTE(_xlfn.FILTERXML("&lt;t&gt;&lt;s&gt;"&amp;SUBSTITUTE(Q257,",","&lt;/s&gt;&lt;s&gt;")&amp;"&lt;/s&gt;&lt;/t&gt;","//s"),"mm","")))/10, MAX(VALUE(_xlfn.FILTERXML("&lt;t&gt;&lt;s&gt;"&amp;SUBSTITUTE(Q257,",","&lt;/s&gt;&lt;s&gt;")&amp;"&lt;/s&gt;&lt;/t&gt;","//s"))))))</f>
        <v>1.7</v>
      </c>
      <c r="S257" t="str">
        <f>IF(OR('Model output'!P256="",ISNUMBER(SEARCH("Not identified", 'Model output'!P256)),ISNUMBER(SEARCH("Absent",'Model output'!P256)),AND(ISNUMBER(SEARCH("No",'Model output'!P256)),NOT(ISNUMBER(SEARCH("diagnostic",'Model output'!P256)))),ISNUMBER(SEARCH("Negative",'Model output'!P256))),"negative","positive")</f>
        <v>negative</v>
      </c>
      <c r="T257">
        <f>IF('Model output'!O256="","",'Model output'!O256)</f>
        <v>1</v>
      </c>
      <c r="U257" t="str">
        <f>IF('Model output'!Q256&lt;&gt;"",'Model output'!Q256,IF('Classification result'!S257="positive",IF(ISNUMBER(SEARCH("single",'Model output'!P256)),1,IF(OR(ISNUMBER(SEARCH("&lt;4",'Model output'!P256)),ISNUMBER(SEARCH("&lt; 4",'Model output'!P256)),ISNUMBER(SEARCH("less than 4",'Model output'!P256))),"&lt;4",IF(OR(ISNUMBER(SEARCH("&gt;4",'Model output'!P256)),ISNUMBER(SEARCH("&gt; 4",'Model output'!P256)),ISNUMBER(SEARCH("4 or more",'Model output'!P256))),"&gt;4",""))),""))</f>
        <v/>
      </c>
      <c r="V257" t="str">
        <f>IF(S257="negative","",IF(OR(ISNUMBER(SEARCH("Focal",'Model output'!P256)),'Classification result'!U257&lt;4,ISNUMBER(SEARCH("Focal",'Classification result'!U257)),ISNUMBER(SEARCH("&lt;4",'Classification result'!U257)),ISNUMBER(SEARCH("&lt; 4",'Classification result'!U257))),"minimal", IF(OR(ISNUMBER(SEARCH("Extensive",'Model output'!P256)),ISNUMBER(SEARCH("Extensive",'Classification result'!U257)),ISNUMBER(SEARCH("&gt;4",'Classification result'!U257)),ISNUMBER(SEARCH("&gt; 4",'Classification result'!U257)),ISNUMBER(SEARCH("4 or more",'Classification result'!U257))),"extensive","")))</f>
        <v/>
      </c>
      <c r="W257" t="str">
        <f>IF(OR('Model output'!R256="",ISNUMBER(SEARCH("Not identified", 'Model output'!R256)),ISNUMBER(SEARCH("Absent",'Model output'!R256)),ISNUMBER(SEARCH("No",'Model output'!R256)),ISNUMBER(SEARCH("Negative",'Model output'!R256)),ISNUMBER(SEARCH("None seen",'Model output'!R256)),ISNUMBER(SEARCH("Free",'Model output'!R256)),ISNUMBER(SEARCH("Cannot be assessed",'Model output'!R256))),"negative","positive")</f>
        <v>negative</v>
      </c>
      <c r="X257" s="15" t="str">
        <f>IF('Model output'!S256="","",'Model output'!S256)</f>
        <v>Minimal</v>
      </c>
      <c r="Y257" t="str">
        <f>IF(OR('Model output'!S256="",ISNUMBER(SEARCH("Absent",'Model output'!S256)),ISNUMBER(SEARCH("Not identified",'Model output'!S256)),AND(ISNUMBER(SEARCH("No",'Model output'!S256)),NOT(ISNUMBER(SEARCH("carcinoma",'Model output'!S256)))),ISNUMBER(SEARCH("no extension",'Model output'!S256)),ISNUMBER(SEARCH("negative",'Model output'!S256))),"negative",IF(Z257="positive","gETE", "positive"))</f>
        <v>positive</v>
      </c>
      <c r="Z257" t="str">
        <f>IF(OR('Model output'!S256="",ISNUMBER(SEARCH("Absent",'Model output'!S256)),ISNUMBER(SEARCH("Not identified",'Model output'!S256)),ISNUMBER(SEARCH("No",'Model output'!S256)),ISNUMBER(SEARCH("Minimal",'Model output'!S256)),ISNUMBER(SEARCH("negative",'Model output'!S256))),"negative",IF(OR(ISNUMBER(SEARCH("extensive",X257)),ISNUMBER(SEARCH("skeletal muscle",X257)),ISNUMBER(SEARCH("larynx",X257)),ISNUMBER(SEARCH("trachea",X257)),ISNUMBER(SEARCH("esophagus",X257)),ISNUMBER(SEARCH("recurrent laryngeal nerve",X257))),"positive","negative"))</f>
        <v>negative</v>
      </c>
      <c r="AA257" t="str">
        <f>IF('Model output'!T256="","",IF('Model output'!T256="Not mentioned", "No", "Yes"))</f>
        <v/>
      </c>
      <c r="AB257" t="str">
        <f>IF(AA257&lt;&gt;"Yes","",IF(OR('Model output'!U256="",ISNUMBER(SEARCH("Not identified",'Model output'!U256))),"",'Model output'!U256))</f>
        <v/>
      </c>
      <c r="AC257" s="9" t="str">
        <f>IF(OR('Model output'!V256="", AND(ISERROR(SEARCH("Positive",'Model output'!V256)), ISNUMBER(SEARCH("Negative",'Model output'!V256))), ISNUMBER(SEARCH("Uninvolved",'Model output'!V256)), ISNUMBER(SEARCH("Free",'Model output'!V256)), ISNUMBER(SEARCH("1 mm",'Model output'!V256)), ISNUMBER(SEARCH("1.0 mm",'Model output'!V256)), ISNUMBER(SEARCH("0.01 cm",'Model output'!V256)), ISNUMBER(SEARCH("0.1 CM",'Model output'!V256)), ISNUMBER(SEARCH("less than 0.2 mm",'Model output'!V256)), ISNUMBER(SEARCH("less than 0.5 mm",'Model output'!V256)), ISNUMBER(SEARCH("very close",'Model output'!V256)), ISNUMBER(SEARCH("not involved",'Model output'!V256)), ISNUMBER(SEARCH("no involvement",'Model output'!V256)), ISNUMBER(SEARCH("abut",'Model output'!V256)), AND(ISNUMBER(SEARCH("No",'Model output'!V256)),NOT(ISNUMBER(SEARCH("noted",'Model output'!V256))),NOT(ISNUMBER(SEARCH("carcinoma",'Model output'!V256))))), "negative", "positive")</f>
        <v>negative</v>
      </c>
      <c r="AE257" s="30" t="str" cm="1">
        <f t="array" aca="1" ref="AE257" ca="1">IF(OR(AC257="positive",Z257="positive",AND(OR(ISNUMBER(SEARCH("Follicular carcinoma",N257)),ISNUMBER(SEARCH("Follicular thyroid carcinoma",N257))),V257="extensive"),AND(AND(ISNUMBER(J257),J257&gt;0),AND(ISNUMBER(M257),M257&gt;3)),OR(H257="positive",AH257=1)),"high",IF(OR(ISNUMBER(SEARCH("lateral",G257,1)),ISNUMBER(SEARCH("positive",Y257,1)),ISNUMBER(SEARCH("tall",O257,1)),ISNUMBER(SEARCH("hobnail",O257,1)),ISNUMBER(SEARCH("cribriform",O257,1)),ISNUMBER(SEARCH("diffuse",O257,1)),ISNUMBER(SEARCH("columnar",O257,1)),ISNUMBER(SEARCH("solid",O257,1)),ISNUMBER(SEARCH("tall",N257,1)),ISNUMBER(SEARCH("hobnail",N257,1)),ISNUMBER(SEARCH("cribriform",N257,1)),ISNUMBER(SEARCH("diffuse",N257,1)),ISNUMBER(SEARCH("columnar",N257,1)),ISNUMBER(SEARCH("solid",N257,1)),AND(ISNUMBER(SEARCH("papillary",N257,1)),S257="positive"),AND(ISNUMBER(J257),J257&gt;=5,M257=""),AND(AND(ISNUMBER(J257),J257&gt;=5),AND(ISNUMBER(M257),M257&gt;=1)),AND(ISNUMBER(SERACH("papillary",N257)),OR(Y257="positive",Z257="positive"), ISNUMBER(SEARCH("BRAF",AB257)))),"intermediate","low"))</f>
        <v>intermediate</v>
      </c>
      <c r="AF257" s="31" t="str">
        <f t="shared" si="65"/>
        <v>1b</v>
      </c>
      <c r="AG257" s="31" t="str">
        <f t="shared" si="66"/>
        <v>1a</v>
      </c>
      <c r="AH257" s="31" t="str">
        <f t="shared" si="67"/>
        <v>0</v>
      </c>
      <c r="AI257" s="36" t="str">
        <f t="shared" si="68"/>
        <v>II</v>
      </c>
      <c r="AJ257" s="30" t="s">
        <v>816</v>
      </c>
      <c r="AK257" s="37" t="s">
        <v>926</v>
      </c>
      <c r="AL257" s="37" t="s">
        <v>931</v>
      </c>
      <c r="AM257" s="37" t="s">
        <v>930</v>
      </c>
      <c r="AN257" s="31" t="s">
        <v>928</v>
      </c>
      <c r="AO257" s="30">
        <f t="shared" ca="1" si="69"/>
        <v>1</v>
      </c>
      <c r="AP257" s="37">
        <f t="shared" si="70"/>
        <v>1</v>
      </c>
      <c r="AQ257" s="37">
        <f t="shared" si="71"/>
        <v>1</v>
      </c>
      <c r="AR257" s="37">
        <f t="shared" si="72"/>
        <v>1</v>
      </c>
      <c r="AS257" s="36">
        <f t="shared" si="59"/>
        <v>1</v>
      </c>
    </row>
    <row r="258" spans="1:45">
      <c r="A258" t="str">
        <f>'Model output'!A257</f>
        <v>TCGA-FY-A40M</v>
      </c>
      <c r="B258" s="43">
        <v>51</v>
      </c>
      <c r="C258" s="1" t="str">
        <f>IF(OR(ISNUMBER(SEARCH("0",'Model output'!D257)), ISNUMBER(SEARCH("1",'Model output'!D257)), ISNUMBER(SEARCH("1a",'Model output'!D257)), ISNUMBER(SEARCH("1b",'Model output'!D257)), ISNUMBER(SEARCH("2",'Model output'!D257)), ISNUMBER(SEARCH("3",'Model output'!D257)), ISNUMBER(SEARCH("4a",'Model output'!D257)), ISNUMBER(SEARCH("4b",'Model output'!D257))), IF(ISNUMBER(SEARCH("pT",'Model output'!D257)),IF(OR(ISNUMBER(SEARCH("a",'Model output'!D257)),ISNUMBER(SEARCH("b",'Model output'!D257))),MID(SUBSTITUTE('Model output'!D257," ",""),SEARCH("pT",'Model output'!D257)+2,2),MID(SUBSTITUTE('Model output'!D257," ",""),SEARCH("pT",'Model output'!D257)+2,1)),IF(ISNUMBER(SEARCH("T",'Model output'!D257)),IF(OR(ISNUMBER(SEARCH("a",'Model output'!D257)),ISNUMBER(SEARCH("b",'Model output'!D257))),MID(SUBSTITUTE('Model output'!D257," ",""),SEARCH("T",'Model output'!D257)+1,2),MID(SUBSTITUTE('Model output'!D257," ",""),SEARCH("T",'Model output'!D257)+1,1)),SUBSTITUTE('Model output'!D257," ",""))),"")</f>
        <v>1b</v>
      </c>
      <c r="D258" s="1" t="str">
        <f>IF(ISNUMBER(SEARCH("lymph node",'Model output'!E257)),"1", IF(AND('Model output'!E257&lt;&gt;"",ISNUMBER('Model output'!E257),'Model output'!E257&gt;0),"1",IF(OR(ISNUMBER(SEARCH("0",'Model output'!E257)), ISNUMBER(SEARCH("1",'Model output'!E257)), ISNUMBER(SEARCH("1a",'Model output'!E257)), ISNUMBER(SEARCH("1b",'Model output'!E257)), ISNUMBER(SEARCH("X",'Model output'!E257))), IF(ISNUMBER(SEARCH("pN",'Model output'!E257)),IF(OR(ISNUMBER(SEARCH("a",'Model output'!E257)),ISNUMBER(SEARCH("b",'Model output'!E257))),MID(SUBSTITUTE('Model output'!E257," ",""),SEARCH("pN",'Model output'!E257)+2,2),MID(SUBSTITUTE('Model output'!E257," ",""),SEARCH("pN",'Model output'!E257)+2,1)),IF(ISNUMBER(SEARCH("N",'Model output'!E257)),IF(OR(ISNUMBER(SEARCH("a",'Model output'!E257)),ISNUMBER(SEARCH("b",'Model output'!E257))),MID(SUBSTITUTE('Model output'!E257," ",""),SEARCH("N",'Model output'!E257)+1,2),MID(SUBSTITUTE('Model output'!E257," ",""),SEARCH("N",'Model output'!E257)+1,1)),SUBSTITUTE('Model output'!E257," ",""))),"")))</f>
        <v>0</v>
      </c>
      <c r="E258" s="1" t="str">
        <f>IF(OR(ISNUMBER(SEARCH("Not applicable",'Model output'!F257)), ISNUMBER(SEARCH("N/A",'Model output'!F257))),"0",IF(OR(ISNUMBER(SEARCH("0",'Model output'!F257)), ISNUMBER(SEARCH("1",'Model output'!F257)), ISNUMBER(SEARCH("X",'Model output'!F257))), IF(ISNUMBER(SEARCH("pM",'Model output'!F257)),MID(SUBSTITUTE('Model output'!F257," ",""),SEARCH("pM",'Model output'!F257)+2,1),IF(ISNUMBER(SEARCH("M",'Model output'!F257)),MID(SUBSTITUTE('Model output'!F257," ",""),SEARCH("M",'Model output'!F257)+1,1),SUBSTITUTE('Model output'!F257," ",""))),""))</f>
        <v/>
      </c>
      <c r="F258" t="str">
        <f t="shared" si="62"/>
        <v>negative</v>
      </c>
      <c r="G258" t="str">
        <f>IF(OR('Model output'!G257="",AND(ISNUMBER('Model output'!J257),'Model output'!J257&lt;1)),"",IF(OR(ISNUMBER(SEARCH("lateral",'Model output'!G257)),ISNUMBER(SEARCH("cervical",'Model output'!G257)),ISNUMBER(SEARCH("jugular",'Model output'!G257)),ISNUMBER(SEARCH("left neck",'Model output'!G257)),ISNUMBER(SEARCH("left anterior neck",'Model output'!G257)),ISNUMBER(SEARCH("left posterior neck",'Model output'!G257)),ISNUMBER(SEARCH("right neck",'Model output'!G257)),ISNUMBER(SEARCH("right anterior neck",'Model output'!G257)),ISNUMBER(SEARCH("right posterior neck",'Model output'!G257)),AND(ISNUMBER(SEARCH("level",'Model output'!G257)),OR(,ISNUMBER(SEARCH("II",'Model output'!G257)),ISNUMBER(SEARCH("two",'Model output'!G257)),ISNUMBER(SEARCH("2",'Model output'!G257)),ISNUMBER(SEARCH("III",'Model output'!G257)),ISNUMBER(SEARCH("three",'Model output'!G257)),ISNUMBER(SEARCH("3",'Model output'!G257)),ISNUMBER(SEARCH("IV",'Model output'!G257)),ISNUMBER(SEARCH("four",'Model output'!G257)),ISNUMBER(SEARCH("4",'Model output'!G257)),AND(ISNUMBER(SEARCH("V ",'Model output'!G257)),NOT(ISNUMBER(SEARCH("VI",'Model output'!G257)))),ISNUMBER(SEARCH("five",'Model output'!G257)),ISNUMBER(SEARCH("5",'Model output'!G257))))), "lateral", "central"))</f>
        <v/>
      </c>
      <c r="H258" t="str">
        <f>IF('Model output'!H257="","negative", IF('Model output'!H257=" ", "negative", IF(ISNUMBER(SEARCH("lymph node",'Model output'!H257)),"negative","positive")))</f>
        <v>negative</v>
      </c>
      <c r="I258">
        <f>IF('Model output'!I257="","",IF(ISNUMBER('Model output'!I257),'Model output'!I257,1))</f>
        <v>5</v>
      </c>
      <c r="J258">
        <f>IF('Model output'!J257="","",IF(AND(ISNUMBER('Model output'!J257),'Model output'!J257&lt;=I258),'Model output'!J257,IF(ISNUMBER(SEARCH("0/",'Model output'!J257)),0,1)))</f>
        <v>0</v>
      </c>
      <c r="K258" t="str" cm="1">
        <f t="array" ref="K258">IF(COUNT(FIND({0,1,2,3,4,5,6,7,8,9},'Model output'!K257))&gt;0,'Model output'!K257,"")</f>
        <v/>
      </c>
      <c r="L258" s="8" t="str">
        <f t="shared" si="64"/>
        <v/>
      </c>
      <c r="M258" t="str" cm="1">
        <f t="array" ref="M258">IF(L258="","",IF(ISNUMBER(SEARCH("cm",L258)),MAX(VALUE(SUBSTITUTE(_xlfn.FILTERXML("&lt;t&gt;&lt;s&gt;"&amp;SUBSTITUTE(L258,",","&lt;/s&gt;&lt;s&gt;")&amp;"&lt;/s&gt;&lt;/t&gt;","//s"),"cm",""))),MAX(VALUE(SUBSTITUTE(_xlfn.FILTERXML("&lt;t&gt;&lt;s&gt;"&amp;SUBSTITUTE(L258,",","&lt;/s&gt;&lt;s&gt;")&amp;"&lt;/s&gt;&lt;/t&gt;","//s"),"mm","")))/10))</f>
        <v/>
      </c>
      <c r="N258" t="str">
        <f>IF('Model output'!L257="","",'Model output'!L257)</f>
        <v>Papillary carcinoma</v>
      </c>
      <c r="O258" t="str">
        <f>IF('Model output'!M257="","",'Model output'!M257)</f>
        <v>follicular variant</v>
      </c>
      <c r="P258" t="str">
        <f>IF('Model output'!N257="","",'Model output'!N257)</f>
        <v>1.7 cm</v>
      </c>
      <c r="Q258" t="str">
        <f t="shared" si="63"/>
        <v>1.7cm</v>
      </c>
      <c r="R258" cm="1">
        <f t="array" ref="R258">IF(Q258="","",IF(ISNUMBER(SEARCH("cm",Q258)),MAX(VALUE(SUBSTITUTE(_xlfn.FILTERXML("&lt;t&gt;&lt;s&gt;"&amp;SUBSTITUTE(Q258,",","&lt;/s&gt;&lt;s&gt;")&amp;"&lt;/s&gt;&lt;/t&gt;","//s"),"cm",""))),IF(ISNUMBER(SEARCH("mm",Q258)), MAX(VALUE(SUBSTITUTE(_xlfn.FILTERXML("&lt;t&gt;&lt;s&gt;"&amp;SUBSTITUTE(Q258,",","&lt;/s&gt;&lt;s&gt;")&amp;"&lt;/s&gt;&lt;/t&gt;","//s"),"mm","")))/10, MAX(VALUE(_xlfn.FILTERXML("&lt;t&gt;&lt;s&gt;"&amp;SUBSTITUTE(Q258,",","&lt;/s&gt;&lt;s&gt;")&amp;"&lt;/s&gt;&lt;/t&gt;","//s"))))))</f>
        <v>1.7</v>
      </c>
      <c r="S258" t="str">
        <f>IF(OR('Model output'!P257="",ISNUMBER(SEARCH("Not identified", 'Model output'!P257)),ISNUMBER(SEARCH("Absent",'Model output'!P257)),AND(ISNUMBER(SEARCH("No",'Model output'!P257)),NOT(ISNUMBER(SEARCH("diagnostic",'Model output'!P257)))),ISNUMBER(SEARCH("Negative",'Model output'!P257))),"negative","positive")</f>
        <v>negative</v>
      </c>
      <c r="T258">
        <f>IF('Model output'!O257="","",'Model output'!O257)</f>
        <v>2</v>
      </c>
      <c r="U258" t="str">
        <f>IF('Model output'!Q257&lt;&gt;"",'Model output'!Q257,IF('Classification result'!S258="positive",IF(ISNUMBER(SEARCH("single",'Model output'!P257)),1,IF(OR(ISNUMBER(SEARCH("&lt;4",'Model output'!P257)),ISNUMBER(SEARCH("&lt; 4",'Model output'!P257)),ISNUMBER(SEARCH("less than 4",'Model output'!P257))),"&lt;4",IF(OR(ISNUMBER(SEARCH("&gt;4",'Model output'!P257)),ISNUMBER(SEARCH("&gt; 4",'Model output'!P257)),ISNUMBER(SEARCH("4 or more",'Model output'!P257))),"&gt;4",""))),""))</f>
        <v/>
      </c>
      <c r="V258" t="str">
        <f>IF(S258="negative","",IF(OR(ISNUMBER(SEARCH("Focal",'Model output'!P257)),'Classification result'!U258&lt;4,ISNUMBER(SEARCH("Focal",'Classification result'!U258)),ISNUMBER(SEARCH("&lt;4",'Classification result'!U258)),ISNUMBER(SEARCH("&lt; 4",'Classification result'!U258))),"minimal", IF(OR(ISNUMBER(SEARCH("Extensive",'Model output'!P257)),ISNUMBER(SEARCH("Extensive",'Classification result'!U258)),ISNUMBER(SEARCH("&gt;4",'Classification result'!U258)),ISNUMBER(SEARCH("&gt; 4",'Classification result'!U258)),ISNUMBER(SEARCH("4 or more",'Classification result'!U258))),"extensive","")))</f>
        <v/>
      </c>
      <c r="W258" t="str">
        <f>IF(OR('Model output'!R257="",ISNUMBER(SEARCH("Not identified", 'Model output'!R257)),ISNUMBER(SEARCH("Absent",'Model output'!R257)),ISNUMBER(SEARCH("No",'Model output'!R257)),ISNUMBER(SEARCH("Negative",'Model output'!R257)),ISNUMBER(SEARCH("None seen",'Model output'!R257)),ISNUMBER(SEARCH("Free",'Model output'!R257)),ISNUMBER(SEARCH("Cannot be assessed",'Model output'!R257))),"negative","positive")</f>
        <v>negative</v>
      </c>
      <c r="X258" s="15" t="str">
        <f>IF('Model output'!S257="","",'Model output'!S257)</f>
        <v>Not identified</v>
      </c>
      <c r="Y258" t="str">
        <f>IF(OR('Model output'!S257="",ISNUMBER(SEARCH("Absent",'Model output'!S257)),ISNUMBER(SEARCH("Not identified",'Model output'!S257)),AND(ISNUMBER(SEARCH("No",'Model output'!S257)),NOT(ISNUMBER(SEARCH("carcinoma",'Model output'!S257)))),ISNUMBER(SEARCH("no extension",'Model output'!S257)),ISNUMBER(SEARCH("negative",'Model output'!S257))),"negative",IF(Z258="positive","gETE", "positive"))</f>
        <v>negative</v>
      </c>
      <c r="Z258" t="str">
        <f>IF(OR('Model output'!S257="",ISNUMBER(SEARCH("Absent",'Model output'!S257)),ISNUMBER(SEARCH("Not identified",'Model output'!S257)),ISNUMBER(SEARCH("No",'Model output'!S257)),ISNUMBER(SEARCH("Minimal",'Model output'!S257)),ISNUMBER(SEARCH("negative",'Model output'!S257))),"negative",IF(OR(ISNUMBER(SEARCH("extensive",X258)),ISNUMBER(SEARCH("skeletal muscle",X258)),ISNUMBER(SEARCH("larynx",X258)),ISNUMBER(SEARCH("trachea",X258)),ISNUMBER(SEARCH("esophagus",X258)),ISNUMBER(SEARCH("recurrent laryngeal nerve",X258))),"positive","negative"))</f>
        <v>negative</v>
      </c>
      <c r="AA258" t="str">
        <f>IF('Model output'!T257="","",IF('Model output'!T257="Not mentioned", "No", "Yes"))</f>
        <v/>
      </c>
      <c r="AB258" t="str">
        <f>IF(AA258&lt;&gt;"Yes","",IF(OR('Model output'!U257="",ISNUMBER(SEARCH("Not identified",'Model output'!U257))),"",'Model output'!U257))</f>
        <v/>
      </c>
      <c r="AC258" s="9" t="str">
        <f>IF(OR('Model output'!V257="", AND(ISERROR(SEARCH("Positive",'Model output'!V257)), ISNUMBER(SEARCH("Negative",'Model output'!V257))), ISNUMBER(SEARCH("Uninvolved",'Model output'!V257)), ISNUMBER(SEARCH("Free",'Model output'!V257)), ISNUMBER(SEARCH("1 mm",'Model output'!V257)), ISNUMBER(SEARCH("1.0 mm",'Model output'!V257)), ISNUMBER(SEARCH("0.01 cm",'Model output'!V257)), ISNUMBER(SEARCH("0.1 CM",'Model output'!V257)), ISNUMBER(SEARCH("less than 0.2 mm",'Model output'!V257)), ISNUMBER(SEARCH("less than 0.5 mm",'Model output'!V257)), ISNUMBER(SEARCH("very close",'Model output'!V257)), ISNUMBER(SEARCH("not involved",'Model output'!V257)), ISNUMBER(SEARCH("no involvement",'Model output'!V257)), ISNUMBER(SEARCH("abut",'Model output'!V257)), AND(ISNUMBER(SEARCH("No",'Model output'!V257)),NOT(ISNUMBER(SEARCH("noted",'Model output'!V257))),NOT(ISNUMBER(SEARCH("carcinoma",'Model output'!V257))))), "negative", "positive")</f>
        <v>negative</v>
      </c>
      <c r="AE258" s="30" t="str" cm="1">
        <f t="array" aca="1" ref="AE258" ca="1">IF(OR(AC258="positive",Z258="positive",AND(OR(ISNUMBER(SEARCH("Follicular carcinoma",N258)),ISNUMBER(SEARCH("Follicular thyroid carcinoma",N258))),V258="extensive"),AND(AND(ISNUMBER(J258),J258&gt;0),AND(ISNUMBER(M258),M258&gt;3)),OR(H258="positive",AH258=1)),"high",IF(OR(ISNUMBER(SEARCH("lateral",G258,1)),ISNUMBER(SEARCH("positive",Y258,1)),ISNUMBER(SEARCH("tall",O258,1)),ISNUMBER(SEARCH("hobnail",O258,1)),ISNUMBER(SEARCH("cribriform",O258,1)),ISNUMBER(SEARCH("diffuse",O258,1)),ISNUMBER(SEARCH("columnar",O258,1)),ISNUMBER(SEARCH("solid",O258,1)),ISNUMBER(SEARCH("tall",N258,1)),ISNUMBER(SEARCH("hobnail",N258,1)),ISNUMBER(SEARCH("cribriform",N258,1)),ISNUMBER(SEARCH("diffuse",N258,1)),ISNUMBER(SEARCH("columnar",N258,1)),ISNUMBER(SEARCH("solid",N258,1)),AND(ISNUMBER(SEARCH("papillary",N258,1)),S258="positive"),AND(ISNUMBER(J258),J258&gt;=5,M258=""),AND(AND(ISNUMBER(J258),J258&gt;=5),AND(ISNUMBER(M258),M258&gt;=1)),AND(ISNUMBER(SERACH("papillary",N258)),OR(Y258="positive",Z258="positive"), ISNUMBER(SEARCH("BRAF",AB258)))),"intermediate","low"))</f>
        <v>low</v>
      </c>
      <c r="AF258" s="31" t="str">
        <f t="shared" si="65"/>
        <v>1b</v>
      </c>
      <c r="AG258" s="31" t="str">
        <f t="shared" si="66"/>
        <v>0</v>
      </c>
      <c r="AH258" s="31" t="str">
        <f t="shared" si="67"/>
        <v>0</v>
      </c>
      <c r="AI258" s="36" t="str">
        <f t="shared" si="68"/>
        <v>I</v>
      </c>
      <c r="AJ258" s="30" t="s">
        <v>815</v>
      </c>
      <c r="AK258" s="37" t="s">
        <v>926</v>
      </c>
      <c r="AL258" s="37" t="s">
        <v>927</v>
      </c>
      <c r="AM258" s="37" t="s">
        <v>930</v>
      </c>
      <c r="AN258" s="31" t="s">
        <v>79</v>
      </c>
      <c r="AO258" s="30">
        <f t="shared" ca="1" si="69"/>
        <v>1</v>
      </c>
      <c r="AP258" s="37">
        <f t="shared" si="70"/>
        <v>1</v>
      </c>
      <c r="AQ258" s="37">
        <f t="shared" si="71"/>
        <v>1</v>
      </c>
      <c r="AR258" s="37">
        <f t="shared" si="72"/>
        <v>1</v>
      </c>
      <c r="AS258" s="36">
        <f t="shared" si="59"/>
        <v>1</v>
      </c>
    </row>
    <row r="259" spans="1:45">
      <c r="A259" t="str">
        <f>'Model output'!A258</f>
        <v>TCGA-FY-A40N</v>
      </c>
      <c r="B259" s="43">
        <v>55</v>
      </c>
      <c r="C259" s="1" t="str">
        <f>IF(OR(ISNUMBER(SEARCH("0",'Model output'!D258)), ISNUMBER(SEARCH("1",'Model output'!D258)), ISNUMBER(SEARCH("1a",'Model output'!D258)), ISNUMBER(SEARCH("1b",'Model output'!D258)), ISNUMBER(SEARCH("2",'Model output'!D258)), ISNUMBER(SEARCH("3",'Model output'!D258)), ISNUMBER(SEARCH("4a",'Model output'!D258)), ISNUMBER(SEARCH("4b",'Model output'!D258))), IF(ISNUMBER(SEARCH("pT",'Model output'!D258)),IF(OR(ISNUMBER(SEARCH("a",'Model output'!D258)),ISNUMBER(SEARCH("b",'Model output'!D258))),MID(SUBSTITUTE('Model output'!D258," ",""),SEARCH("pT",'Model output'!D258)+2,2),MID(SUBSTITUTE('Model output'!D258," ",""),SEARCH("pT",'Model output'!D258)+2,1)),IF(ISNUMBER(SEARCH("T",'Model output'!D258)),IF(OR(ISNUMBER(SEARCH("a",'Model output'!D258)),ISNUMBER(SEARCH("b",'Model output'!D258))),MID(SUBSTITUTE('Model output'!D258," ",""),SEARCH("T",'Model output'!D258)+1,2),MID(SUBSTITUTE('Model output'!D258," ",""),SEARCH("T",'Model output'!D258)+1,1)),SUBSTITUTE('Model output'!D258," ",""))),"")</f>
        <v>1a</v>
      </c>
      <c r="D259" s="1" t="str">
        <f>IF(ISNUMBER(SEARCH("lymph node",'Model output'!E258)),"1", IF(AND('Model output'!E258&lt;&gt;"",ISNUMBER('Model output'!E258),'Model output'!E258&gt;0),"1",IF(OR(ISNUMBER(SEARCH("0",'Model output'!E258)), ISNUMBER(SEARCH("1",'Model output'!E258)), ISNUMBER(SEARCH("1a",'Model output'!E258)), ISNUMBER(SEARCH("1b",'Model output'!E258)), ISNUMBER(SEARCH("X",'Model output'!E258))), IF(ISNUMBER(SEARCH("pN",'Model output'!E258)),IF(OR(ISNUMBER(SEARCH("a",'Model output'!E258)),ISNUMBER(SEARCH("b",'Model output'!E258))),MID(SUBSTITUTE('Model output'!E258," ",""),SEARCH("pN",'Model output'!E258)+2,2),MID(SUBSTITUTE('Model output'!E258," ",""),SEARCH("pN",'Model output'!E258)+2,1)),IF(ISNUMBER(SEARCH("N",'Model output'!E258)),IF(OR(ISNUMBER(SEARCH("a",'Model output'!E258)),ISNUMBER(SEARCH("b",'Model output'!E258))),MID(SUBSTITUTE('Model output'!E258," ",""),SEARCH("N",'Model output'!E258)+1,2),MID(SUBSTITUTE('Model output'!E258," ",""),SEARCH("N",'Model output'!E258)+1,1)),SUBSTITUTE('Model output'!E258," ",""))),"")))</f>
        <v>0</v>
      </c>
      <c r="E259" s="1" t="str">
        <f>IF(OR(ISNUMBER(SEARCH("Not applicable",'Model output'!F258)), ISNUMBER(SEARCH("N/A",'Model output'!F258))),"0",IF(OR(ISNUMBER(SEARCH("0",'Model output'!F258)), ISNUMBER(SEARCH("1",'Model output'!F258)), ISNUMBER(SEARCH("X",'Model output'!F258))), IF(ISNUMBER(SEARCH("pM",'Model output'!F258)),MID(SUBSTITUTE('Model output'!F258," ",""),SEARCH("pM",'Model output'!F258)+2,1),IF(ISNUMBER(SEARCH("M",'Model output'!F258)),MID(SUBSTITUTE('Model output'!F258," ",""),SEARCH("M",'Model output'!F258)+1,1),SUBSTITUTE('Model output'!F258," ",""))),""))</f>
        <v/>
      </c>
      <c r="F259" t="str">
        <f t="shared" si="62"/>
        <v>negative</v>
      </c>
      <c r="G259" t="str">
        <f>IF(OR('Model output'!G258="",AND(ISNUMBER('Model output'!J258),'Model output'!J258&lt;1)),"",IF(OR(ISNUMBER(SEARCH("lateral",'Model output'!G258)),ISNUMBER(SEARCH("cervical",'Model output'!G258)),ISNUMBER(SEARCH("jugular",'Model output'!G258)),ISNUMBER(SEARCH("left neck",'Model output'!G258)),ISNUMBER(SEARCH("left anterior neck",'Model output'!G258)),ISNUMBER(SEARCH("left posterior neck",'Model output'!G258)),ISNUMBER(SEARCH("right neck",'Model output'!G258)),ISNUMBER(SEARCH("right anterior neck",'Model output'!G258)),ISNUMBER(SEARCH("right posterior neck",'Model output'!G258)),AND(ISNUMBER(SEARCH("level",'Model output'!G258)),OR(,ISNUMBER(SEARCH("II",'Model output'!G258)),ISNUMBER(SEARCH("two",'Model output'!G258)),ISNUMBER(SEARCH("2",'Model output'!G258)),ISNUMBER(SEARCH("III",'Model output'!G258)),ISNUMBER(SEARCH("three",'Model output'!G258)),ISNUMBER(SEARCH("3",'Model output'!G258)),ISNUMBER(SEARCH("IV",'Model output'!G258)),ISNUMBER(SEARCH("four",'Model output'!G258)),ISNUMBER(SEARCH("4",'Model output'!G258)),AND(ISNUMBER(SEARCH("V ",'Model output'!G258)),NOT(ISNUMBER(SEARCH("VI",'Model output'!G258)))),ISNUMBER(SEARCH("five",'Model output'!G258)),ISNUMBER(SEARCH("5",'Model output'!G258))))), "lateral", "central"))</f>
        <v/>
      </c>
      <c r="H259" t="str">
        <f>IF('Model output'!H258="","negative", IF('Model output'!H258=" ", "negative", IF(ISNUMBER(SEARCH("lymph node",'Model output'!H258)),"negative","positive")))</f>
        <v>negative</v>
      </c>
      <c r="I259">
        <f>IF('Model output'!I258="","",IF(ISNUMBER('Model output'!I258),'Model output'!I258,1))</f>
        <v>3</v>
      </c>
      <c r="J259">
        <f>IF('Model output'!J258="","",IF(AND(ISNUMBER('Model output'!J258),'Model output'!J258&lt;=I259),'Model output'!J258,IF(ISNUMBER(SEARCH("0/",'Model output'!J258)),0,1)))</f>
        <v>0</v>
      </c>
      <c r="K259" t="str" cm="1">
        <f t="array" ref="K259">IF(COUNT(FIND({0,1,2,3,4,5,6,7,8,9},'Model output'!K258))&gt;0,'Model output'!K258,"")</f>
        <v/>
      </c>
      <c r="L259" s="8" t="str">
        <f t="shared" si="64"/>
        <v/>
      </c>
      <c r="M259" t="str" cm="1">
        <f t="array" ref="M259">IF(L259="","",IF(ISNUMBER(SEARCH("cm",L259)),MAX(VALUE(SUBSTITUTE(_xlfn.FILTERXML("&lt;t&gt;&lt;s&gt;"&amp;SUBSTITUTE(L259,",","&lt;/s&gt;&lt;s&gt;")&amp;"&lt;/s&gt;&lt;/t&gt;","//s"),"cm",""))),MAX(VALUE(SUBSTITUTE(_xlfn.FILTERXML("&lt;t&gt;&lt;s&gt;"&amp;SUBSTITUTE(L259,",","&lt;/s&gt;&lt;s&gt;")&amp;"&lt;/s&gt;&lt;/t&gt;","//s"),"mm","")))/10))</f>
        <v/>
      </c>
      <c r="N259" t="str">
        <f>IF('Model output'!L258="","",'Model output'!L258)</f>
        <v>Papillary</v>
      </c>
      <c r="O259" t="str">
        <f>IF('Model output'!M258="","",'Model output'!M258)</f>
        <v/>
      </c>
      <c r="P259" t="str">
        <f>IF('Model output'!N258="","",'Model output'!N258)</f>
        <v>0.9 cm</v>
      </c>
      <c r="Q259" t="str">
        <f t="shared" si="63"/>
        <v>0.9cm</v>
      </c>
      <c r="R259" cm="1">
        <f t="array" ref="R259">IF(Q259="","",IF(ISNUMBER(SEARCH("cm",Q259)),MAX(VALUE(SUBSTITUTE(_xlfn.FILTERXML("&lt;t&gt;&lt;s&gt;"&amp;SUBSTITUTE(Q259,",","&lt;/s&gt;&lt;s&gt;")&amp;"&lt;/s&gt;&lt;/t&gt;","//s"),"cm",""))),IF(ISNUMBER(SEARCH("mm",Q259)), MAX(VALUE(SUBSTITUTE(_xlfn.FILTERXML("&lt;t&gt;&lt;s&gt;"&amp;SUBSTITUTE(Q259,",","&lt;/s&gt;&lt;s&gt;")&amp;"&lt;/s&gt;&lt;/t&gt;","//s"),"mm","")))/10, MAX(VALUE(_xlfn.FILTERXML("&lt;t&gt;&lt;s&gt;"&amp;SUBSTITUTE(Q259,",","&lt;/s&gt;&lt;s&gt;")&amp;"&lt;/s&gt;&lt;/t&gt;","//s"))))))</f>
        <v>0.9</v>
      </c>
      <c r="S259" t="str">
        <f>IF(OR('Model output'!P258="",ISNUMBER(SEARCH("Not identified", 'Model output'!P258)),ISNUMBER(SEARCH("Absent",'Model output'!P258)),AND(ISNUMBER(SEARCH("No",'Model output'!P258)),NOT(ISNUMBER(SEARCH("diagnostic",'Model output'!P258)))),ISNUMBER(SEARCH("Negative",'Model output'!P258))),"negative","positive")</f>
        <v>negative</v>
      </c>
      <c r="T259" t="str">
        <f>IF('Model output'!O258="","",'Model output'!O258)</f>
        <v>Multifocal</v>
      </c>
      <c r="U259" t="str">
        <f>IF('Model output'!Q258&lt;&gt;"",'Model output'!Q258,IF('Classification result'!S259="positive",IF(ISNUMBER(SEARCH("single",'Model output'!P258)),1,IF(OR(ISNUMBER(SEARCH("&lt;4",'Model output'!P258)),ISNUMBER(SEARCH("&lt; 4",'Model output'!P258)),ISNUMBER(SEARCH("less than 4",'Model output'!P258))),"&lt;4",IF(OR(ISNUMBER(SEARCH("&gt;4",'Model output'!P258)),ISNUMBER(SEARCH("&gt; 4",'Model output'!P258)),ISNUMBER(SEARCH("4 or more",'Model output'!P258))),"&gt;4",""))),""))</f>
        <v/>
      </c>
      <c r="V259" t="str">
        <f>IF(S259="negative","",IF(OR(ISNUMBER(SEARCH("Focal",'Model output'!P258)),'Classification result'!U259&lt;4,ISNUMBER(SEARCH("Focal",'Classification result'!U259)),ISNUMBER(SEARCH("&lt;4",'Classification result'!U259)),ISNUMBER(SEARCH("&lt; 4",'Classification result'!U259))),"minimal", IF(OR(ISNUMBER(SEARCH("Extensive",'Model output'!P258)),ISNUMBER(SEARCH("Extensive",'Classification result'!U259)),ISNUMBER(SEARCH("&gt;4",'Classification result'!U259)),ISNUMBER(SEARCH("&gt; 4",'Classification result'!U259)),ISNUMBER(SEARCH("4 or more",'Classification result'!U259))),"extensive","")))</f>
        <v/>
      </c>
      <c r="W259" t="str">
        <f>IF(OR('Model output'!R258="",ISNUMBER(SEARCH("Not identified", 'Model output'!R258)),ISNUMBER(SEARCH("Absent",'Model output'!R258)),ISNUMBER(SEARCH("No",'Model output'!R258)),ISNUMBER(SEARCH("Negative",'Model output'!R258)),ISNUMBER(SEARCH("None seen",'Model output'!R258)),ISNUMBER(SEARCH("Free",'Model output'!R258)),ISNUMBER(SEARCH("Cannot be assessed",'Model output'!R258))),"negative","positive")</f>
        <v>negative</v>
      </c>
      <c r="X259" s="15" t="str">
        <f>IF('Model output'!S258="","",'Model output'!S258)</f>
        <v/>
      </c>
      <c r="Y259" t="str">
        <f>IF(OR('Model output'!S258="",ISNUMBER(SEARCH("Absent",'Model output'!S258)),ISNUMBER(SEARCH("Not identified",'Model output'!S258)),AND(ISNUMBER(SEARCH("No",'Model output'!S258)),NOT(ISNUMBER(SEARCH("carcinoma",'Model output'!S258)))),ISNUMBER(SEARCH("no extension",'Model output'!S258)),ISNUMBER(SEARCH("negative",'Model output'!S258))),"negative",IF(Z259="positive","gETE", "positive"))</f>
        <v>negative</v>
      </c>
      <c r="Z259" t="str">
        <f>IF(OR('Model output'!S258="",ISNUMBER(SEARCH("Absent",'Model output'!S258)),ISNUMBER(SEARCH("Not identified",'Model output'!S258)),ISNUMBER(SEARCH("No",'Model output'!S258)),ISNUMBER(SEARCH("Minimal",'Model output'!S258)),ISNUMBER(SEARCH("negative",'Model output'!S258))),"negative",IF(OR(ISNUMBER(SEARCH("extensive",X259)),ISNUMBER(SEARCH("skeletal muscle",X259)),ISNUMBER(SEARCH("larynx",X259)),ISNUMBER(SEARCH("trachea",X259)),ISNUMBER(SEARCH("esophagus",X259)),ISNUMBER(SEARCH("recurrent laryngeal nerve",X259))),"positive","negative"))</f>
        <v>negative</v>
      </c>
      <c r="AA259" t="str">
        <f>IF('Model output'!T258="","",IF('Model output'!T258="Not mentioned", "No", "Yes"))</f>
        <v/>
      </c>
      <c r="AB259" t="str">
        <f>IF(AA259&lt;&gt;"Yes","",IF(OR('Model output'!U258="",ISNUMBER(SEARCH("Not identified",'Model output'!U258))),"",'Model output'!U258))</f>
        <v/>
      </c>
      <c r="AC259" s="9" t="str">
        <f>IF(OR('Model output'!V258="", AND(ISERROR(SEARCH("Positive",'Model output'!V258)), ISNUMBER(SEARCH("Negative",'Model output'!V258))), ISNUMBER(SEARCH("Uninvolved",'Model output'!V258)), ISNUMBER(SEARCH("Free",'Model output'!V258)), ISNUMBER(SEARCH("1 mm",'Model output'!V258)), ISNUMBER(SEARCH("1.0 mm",'Model output'!V258)), ISNUMBER(SEARCH("0.01 cm",'Model output'!V258)), ISNUMBER(SEARCH("0.1 CM",'Model output'!V258)), ISNUMBER(SEARCH("less than 0.2 mm",'Model output'!V258)), ISNUMBER(SEARCH("less than 0.5 mm",'Model output'!V258)), ISNUMBER(SEARCH("very close",'Model output'!V258)), ISNUMBER(SEARCH("not involved",'Model output'!V258)), ISNUMBER(SEARCH("no involvement",'Model output'!V258)), ISNUMBER(SEARCH("abut",'Model output'!V258)), AND(ISNUMBER(SEARCH("No",'Model output'!V258)),NOT(ISNUMBER(SEARCH("noted",'Model output'!V258))),NOT(ISNUMBER(SEARCH("carcinoma",'Model output'!V258))))), "negative", "positive")</f>
        <v>negative</v>
      </c>
      <c r="AE259" s="30" t="str" cm="1">
        <f t="array" aca="1" ref="AE259" ca="1">IF(OR(AC259="positive",Z259="positive",AND(OR(ISNUMBER(SEARCH("Follicular carcinoma",N259)),ISNUMBER(SEARCH("Follicular thyroid carcinoma",N259))),V259="extensive"),AND(AND(ISNUMBER(J259),J259&gt;0),AND(ISNUMBER(M259),M259&gt;3)),OR(H259="positive",AH259=1)),"high",IF(OR(ISNUMBER(SEARCH("lateral",G259,1)),ISNUMBER(SEARCH("positive",Y259,1)),ISNUMBER(SEARCH("tall",O259,1)),ISNUMBER(SEARCH("hobnail",O259,1)),ISNUMBER(SEARCH("cribriform",O259,1)),ISNUMBER(SEARCH("diffuse",O259,1)),ISNUMBER(SEARCH("columnar",O259,1)),ISNUMBER(SEARCH("solid",O259,1)),ISNUMBER(SEARCH("tall",N259,1)),ISNUMBER(SEARCH("hobnail",N259,1)),ISNUMBER(SEARCH("cribriform",N259,1)),ISNUMBER(SEARCH("diffuse",N259,1)),ISNUMBER(SEARCH("columnar",N259,1)),ISNUMBER(SEARCH("solid",N259,1)),AND(ISNUMBER(SEARCH("papillary",N259,1)),S259="positive"),AND(ISNUMBER(J259),J259&gt;=5,M259=""),AND(AND(ISNUMBER(J259),J259&gt;=5),AND(ISNUMBER(M259),M259&gt;=1)),AND(ISNUMBER(SERACH("papillary",N259)),OR(Y259="positive",Z259="positive"), ISNUMBER(SEARCH("BRAF",AB259)))),"intermediate","low"))</f>
        <v>low</v>
      </c>
      <c r="AF259" s="31" t="str">
        <f t="shared" si="65"/>
        <v>1a</v>
      </c>
      <c r="AG259" s="31" t="str">
        <f t="shared" si="66"/>
        <v>0</v>
      </c>
      <c r="AH259" s="31" t="str">
        <f t="shared" si="67"/>
        <v>0</v>
      </c>
      <c r="AI259" s="36" t="str">
        <f t="shared" si="68"/>
        <v>I</v>
      </c>
      <c r="AJ259" s="30" t="s">
        <v>815</v>
      </c>
      <c r="AK259" s="37" t="s">
        <v>931</v>
      </c>
      <c r="AL259" s="37" t="s">
        <v>927</v>
      </c>
      <c r="AM259" s="37" t="s">
        <v>930</v>
      </c>
      <c r="AN259" s="31" t="s">
        <v>79</v>
      </c>
      <c r="AO259" s="30">
        <f t="shared" ca="1" si="69"/>
        <v>1</v>
      </c>
      <c r="AP259" s="37">
        <f t="shared" si="70"/>
        <v>1</v>
      </c>
      <c r="AQ259" s="37">
        <f t="shared" si="71"/>
        <v>1</v>
      </c>
      <c r="AR259" s="37">
        <f t="shared" si="72"/>
        <v>1</v>
      </c>
      <c r="AS259" s="36">
        <f t="shared" ref="AS259:AS291" si="73">IF(AI259=AN259,1,0)</f>
        <v>1</v>
      </c>
    </row>
    <row r="260" spans="1:45">
      <c r="A260" t="str">
        <f>'Model output'!A259</f>
        <v>TCGA-FY-A4B0</v>
      </c>
      <c r="B260" s="43">
        <v>76</v>
      </c>
      <c r="C260" s="1" t="str">
        <f>IF(OR(ISNUMBER(SEARCH("0",'Model output'!D259)), ISNUMBER(SEARCH("1",'Model output'!D259)), ISNUMBER(SEARCH("1a",'Model output'!D259)), ISNUMBER(SEARCH("1b",'Model output'!D259)), ISNUMBER(SEARCH("2",'Model output'!D259)), ISNUMBER(SEARCH("3",'Model output'!D259)), ISNUMBER(SEARCH("4a",'Model output'!D259)), ISNUMBER(SEARCH("4b",'Model output'!D259))), IF(ISNUMBER(SEARCH("pT",'Model output'!D259)),IF(OR(ISNUMBER(SEARCH("a",'Model output'!D259)),ISNUMBER(SEARCH("b",'Model output'!D259))),MID(SUBSTITUTE('Model output'!D259," ",""),SEARCH("pT",'Model output'!D259)+2,2),MID(SUBSTITUTE('Model output'!D259," ",""),SEARCH("pT",'Model output'!D259)+2,1)),IF(ISNUMBER(SEARCH("T",'Model output'!D259)),IF(OR(ISNUMBER(SEARCH("a",'Model output'!D259)),ISNUMBER(SEARCH("b",'Model output'!D259))),MID(SUBSTITUTE('Model output'!D259," ",""),SEARCH("T",'Model output'!D259)+1,2),MID(SUBSTITUTE('Model output'!D259," ",""),SEARCH("T",'Model output'!D259)+1,1)),SUBSTITUTE('Model output'!D259," ",""))),"")</f>
        <v>1a</v>
      </c>
      <c r="D260" s="1" t="str">
        <f>IF(ISNUMBER(SEARCH("lymph node",'Model output'!E259)),"1", IF(AND('Model output'!E259&lt;&gt;"",ISNUMBER('Model output'!E259),'Model output'!E259&gt;0),"1",IF(OR(ISNUMBER(SEARCH("0",'Model output'!E259)), ISNUMBER(SEARCH("1",'Model output'!E259)), ISNUMBER(SEARCH("1a",'Model output'!E259)), ISNUMBER(SEARCH("1b",'Model output'!E259)), ISNUMBER(SEARCH("X",'Model output'!E259))), IF(ISNUMBER(SEARCH("pN",'Model output'!E259)),IF(OR(ISNUMBER(SEARCH("a",'Model output'!E259)),ISNUMBER(SEARCH("b",'Model output'!E259))),MID(SUBSTITUTE('Model output'!E259," ",""),SEARCH("pN",'Model output'!E259)+2,2),MID(SUBSTITUTE('Model output'!E259," ",""),SEARCH("pN",'Model output'!E259)+2,1)),IF(ISNUMBER(SEARCH("N",'Model output'!E259)),IF(OR(ISNUMBER(SEARCH("a",'Model output'!E259)),ISNUMBER(SEARCH("b",'Model output'!E259))),MID(SUBSTITUTE('Model output'!E259," ",""),SEARCH("N",'Model output'!E259)+1,2),MID(SUBSTITUTE('Model output'!E259," ",""),SEARCH("N",'Model output'!E259)+1,1)),SUBSTITUTE('Model output'!E259," ",""))),"")))</f>
        <v>X</v>
      </c>
      <c r="E260" s="1" t="str">
        <f>IF(OR(ISNUMBER(SEARCH("Not applicable",'Model output'!F259)), ISNUMBER(SEARCH("N/A",'Model output'!F259))),"0",IF(OR(ISNUMBER(SEARCH("0",'Model output'!F259)), ISNUMBER(SEARCH("1",'Model output'!F259)), ISNUMBER(SEARCH("X",'Model output'!F259))), IF(ISNUMBER(SEARCH("pM",'Model output'!F259)),MID(SUBSTITUTE('Model output'!F259," ",""),SEARCH("pM",'Model output'!F259)+2,1),IF(ISNUMBER(SEARCH("M",'Model output'!F259)),MID(SUBSTITUTE('Model output'!F259," ",""),SEARCH("M",'Model output'!F259)+1,1),SUBSTITUTE('Model output'!F259," ",""))),""))</f>
        <v/>
      </c>
      <c r="F260" t="str">
        <f t="shared" si="62"/>
        <v>negative</v>
      </c>
      <c r="G260" t="str">
        <f>IF(OR('Model output'!G259="",AND(ISNUMBER('Model output'!J259),'Model output'!J259&lt;1)),"",IF(OR(ISNUMBER(SEARCH("lateral",'Model output'!G259)),ISNUMBER(SEARCH("cervical",'Model output'!G259)),ISNUMBER(SEARCH("jugular",'Model output'!G259)),ISNUMBER(SEARCH("left neck",'Model output'!G259)),ISNUMBER(SEARCH("left anterior neck",'Model output'!G259)),ISNUMBER(SEARCH("left posterior neck",'Model output'!G259)),ISNUMBER(SEARCH("right neck",'Model output'!G259)),ISNUMBER(SEARCH("right anterior neck",'Model output'!G259)),ISNUMBER(SEARCH("right posterior neck",'Model output'!G259)),AND(ISNUMBER(SEARCH("level",'Model output'!G259)),OR(,ISNUMBER(SEARCH("II",'Model output'!G259)),ISNUMBER(SEARCH("two",'Model output'!G259)),ISNUMBER(SEARCH("2",'Model output'!G259)),ISNUMBER(SEARCH("III",'Model output'!G259)),ISNUMBER(SEARCH("three",'Model output'!G259)),ISNUMBER(SEARCH("3",'Model output'!G259)),ISNUMBER(SEARCH("IV",'Model output'!G259)),ISNUMBER(SEARCH("four",'Model output'!G259)),ISNUMBER(SEARCH("4",'Model output'!G259)),AND(ISNUMBER(SEARCH("V ",'Model output'!G259)),NOT(ISNUMBER(SEARCH("VI",'Model output'!G259)))),ISNUMBER(SEARCH("five",'Model output'!G259)),ISNUMBER(SEARCH("5",'Model output'!G259))))), "lateral", "central"))</f>
        <v/>
      </c>
      <c r="H260" t="str">
        <f>IF('Model output'!H259="","negative", IF('Model output'!H259=" ", "negative", IF(ISNUMBER(SEARCH("lymph node",'Model output'!H259)),"negative","positive")))</f>
        <v>negative</v>
      </c>
      <c r="I260" t="str">
        <f>IF('Model output'!I259="","",IF(ISNUMBER('Model output'!I259),'Model output'!I259,1))</f>
        <v/>
      </c>
      <c r="J260" t="str">
        <f>IF('Model output'!J259="","",IF(AND(ISNUMBER('Model output'!J259),'Model output'!J259&lt;=I260),'Model output'!J259,IF(ISNUMBER(SEARCH("0/",'Model output'!J259)),0,1)))</f>
        <v/>
      </c>
      <c r="K260" t="str" cm="1">
        <f t="array" ref="K260">IF(COUNT(FIND({0,1,2,3,4,5,6,7,8,9},'Model output'!K259))&gt;0,'Model output'!K259,"")</f>
        <v/>
      </c>
      <c r="L260" s="8" t="str">
        <f t="shared" si="64"/>
        <v/>
      </c>
      <c r="M260" t="str" cm="1">
        <f t="array" ref="M260">IF(L260="","",IF(ISNUMBER(SEARCH("cm",L260)),MAX(VALUE(SUBSTITUTE(_xlfn.FILTERXML("&lt;t&gt;&lt;s&gt;"&amp;SUBSTITUTE(L260,",","&lt;/s&gt;&lt;s&gt;")&amp;"&lt;/s&gt;&lt;/t&gt;","//s"),"cm",""))),MAX(VALUE(SUBSTITUTE(_xlfn.FILTERXML("&lt;t&gt;&lt;s&gt;"&amp;SUBSTITUTE(L260,",","&lt;/s&gt;&lt;s&gt;")&amp;"&lt;/s&gt;&lt;/t&gt;","//s"),"mm","")))/10))</f>
        <v/>
      </c>
      <c r="N260" t="str">
        <f>IF('Model output'!L259="","",'Model output'!L259)</f>
        <v>Papillary</v>
      </c>
      <c r="O260" t="str">
        <f>IF('Model output'!M259="","",'Model output'!M259)</f>
        <v>follicular variant</v>
      </c>
      <c r="P260" t="str">
        <f>IF('Model output'!N259="","",'Model output'!N259)</f>
        <v>1.0 cm</v>
      </c>
      <c r="Q260" t="str">
        <f t="shared" si="63"/>
        <v>1.0cm</v>
      </c>
      <c r="R260" cm="1">
        <f t="array" ref="R260">IF(Q260="","",IF(ISNUMBER(SEARCH("cm",Q260)),MAX(VALUE(SUBSTITUTE(_xlfn.FILTERXML("&lt;t&gt;&lt;s&gt;"&amp;SUBSTITUTE(Q260,",","&lt;/s&gt;&lt;s&gt;")&amp;"&lt;/s&gt;&lt;/t&gt;","//s"),"cm",""))),IF(ISNUMBER(SEARCH("mm",Q260)), MAX(VALUE(SUBSTITUTE(_xlfn.FILTERXML("&lt;t&gt;&lt;s&gt;"&amp;SUBSTITUTE(Q260,",","&lt;/s&gt;&lt;s&gt;")&amp;"&lt;/s&gt;&lt;/t&gt;","//s"),"mm","")))/10, MAX(VALUE(_xlfn.FILTERXML("&lt;t&gt;&lt;s&gt;"&amp;SUBSTITUTE(Q260,",","&lt;/s&gt;&lt;s&gt;")&amp;"&lt;/s&gt;&lt;/t&gt;","//s"))))))</f>
        <v>1</v>
      </c>
      <c r="S260" t="str">
        <f>IF(OR('Model output'!P259="",ISNUMBER(SEARCH("Not identified", 'Model output'!P259)),ISNUMBER(SEARCH("Absent",'Model output'!P259)),AND(ISNUMBER(SEARCH("No",'Model output'!P259)),NOT(ISNUMBER(SEARCH("diagnostic",'Model output'!P259)))),ISNUMBER(SEARCH("Negative",'Model output'!P259))),"negative","positive")</f>
        <v>negative</v>
      </c>
      <c r="T260" t="str">
        <f>IF('Model output'!O259="","",'Model output'!O259)</f>
        <v/>
      </c>
      <c r="U260" t="str">
        <f>IF('Model output'!Q259&lt;&gt;"",'Model output'!Q259,IF('Classification result'!S260="positive",IF(ISNUMBER(SEARCH("single",'Model output'!P259)),1,IF(OR(ISNUMBER(SEARCH("&lt;4",'Model output'!P259)),ISNUMBER(SEARCH("&lt; 4",'Model output'!P259)),ISNUMBER(SEARCH("less than 4",'Model output'!P259))),"&lt;4",IF(OR(ISNUMBER(SEARCH("&gt;4",'Model output'!P259)),ISNUMBER(SEARCH("&gt; 4",'Model output'!P259)),ISNUMBER(SEARCH("4 or more",'Model output'!P259))),"&gt;4",""))),""))</f>
        <v/>
      </c>
      <c r="V260" t="str">
        <f>IF(S260="negative","",IF(OR(ISNUMBER(SEARCH("Focal",'Model output'!P259)),'Classification result'!U260&lt;4,ISNUMBER(SEARCH("Focal",'Classification result'!U260)),ISNUMBER(SEARCH("&lt;4",'Classification result'!U260)),ISNUMBER(SEARCH("&lt; 4",'Classification result'!U260))),"minimal", IF(OR(ISNUMBER(SEARCH("Extensive",'Model output'!P259)),ISNUMBER(SEARCH("Extensive",'Classification result'!U260)),ISNUMBER(SEARCH("&gt;4",'Classification result'!U260)),ISNUMBER(SEARCH("&gt; 4",'Classification result'!U260)),ISNUMBER(SEARCH("4 or more",'Classification result'!U260))),"extensive","")))</f>
        <v/>
      </c>
      <c r="W260" t="str">
        <f>IF(OR('Model output'!R259="",ISNUMBER(SEARCH("Not identified", 'Model output'!R259)),ISNUMBER(SEARCH("Absent",'Model output'!R259)),ISNUMBER(SEARCH("No",'Model output'!R259)),ISNUMBER(SEARCH("Negative",'Model output'!R259)),ISNUMBER(SEARCH("None seen",'Model output'!R259)),ISNUMBER(SEARCH("Free",'Model output'!R259)),ISNUMBER(SEARCH("Cannot be assessed",'Model output'!R259))),"negative","positive")</f>
        <v>negative</v>
      </c>
      <c r="X260" s="15" t="str">
        <f>IF('Model output'!S259="","",'Model output'!S259)</f>
        <v/>
      </c>
      <c r="Y260" t="str">
        <f>IF(OR('Model output'!S259="",ISNUMBER(SEARCH("Absent",'Model output'!S259)),ISNUMBER(SEARCH("Not identified",'Model output'!S259)),AND(ISNUMBER(SEARCH("No",'Model output'!S259)),NOT(ISNUMBER(SEARCH("carcinoma",'Model output'!S259)))),ISNUMBER(SEARCH("no extension",'Model output'!S259)),ISNUMBER(SEARCH("negative",'Model output'!S259))),"negative",IF(Z260="positive","gETE", "positive"))</f>
        <v>negative</v>
      </c>
      <c r="Z260" t="str">
        <f>IF(OR('Model output'!S259="",ISNUMBER(SEARCH("Absent",'Model output'!S259)),ISNUMBER(SEARCH("Not identified",'Model output'!S259)),ISNUMBER(SEARCH("No",'Model output'!S259)),ISNUMBER(SEARCH("Minimal",'Model output'!S259)),ISNUMBER(SEARCH("negative",'Model output'!S259))),"negative",IF(OR(ISNUMBER(SEARCH("extensive",X260)),ISNUMBER(SEARCH("skeletal muscle",X260)),ISNUMBER(SEARCH("larynx",X260)),ISNUMBER(SEARCH("trachea",X260)),ISNUMBER(SEARCH("esophagus",X260)),ISNUMBER(SEARCH("recurrent laryngeal nerve",X260))),"positive","negative"))</f>
        <v>negative</v>
      </c>
      <c r="AA260" t="str">
        <f>IF('Model output'!T259="","",IF('Model output'!T259="Not mentioned", "No", "Yes"))</f>
        <v/>
      </c>
      <c r="AB260" t="str">
        <f>IF(AA260&lt;&gt;"Yes","",IF(OR('Model output'!U259="",ISNUMBER(SEARCH("Not identified",'Model output'!U259))),"",'Model output'!U259))</f>
        <v/>
      </c>
      <c r="AC260" s="9" t="str">
        <f>IF(OR('Model output'!V259="", AND(ISERROR(SEARCH("Positive",'Model output'!V259)), ISNUMBER(SEARCH("Negative",'Model output'!V259))), ISNUMBER(SEARCH("Uninvolved",'Model output'!V259)), ISNUMBER(SEARCH("Free",'Model output'!V259)), ISNUMBER(SEARCH("1 mm",'Model output'!V259)), ISNUMBER(SEARCH("1.0 mm",'Model output'!V259)), ISNUMBER(SEARCH("0.01 cm",'Model output'!V259)), ISNUMBER(SEARCH("0.1 CM",'Model output'!V259)), ISNUMBER(SEARCH("less than 0.2 mm",'Model output'!V259)), ISNUMBER(SEARCH("less than 0.5 mm",'Model output'!V259)), ISNUMBER(SEARCH("very close",'Model output'!V259)), ISNUMBER(SEARCH("not involved",'Model output'!V259)), ISNUMBER(SEARCH("no involvement",'Model output'!V259)), ISNUMBER(SEARCH("abut",'Model output'!V259)), AND(ISNUMBER(SEARCH("No",'Model output'!V259)),NOT(ISNUMBER(SEARCH("noted",'Model output'!V259))),NOT(ISNUMBER(SEARCH("carcinoma",'Model output'!V259))))), "negative", "positive")</f>
        <v>positive</v>
      </c>
      <c r="AE260" s="30" t="str" cm="1">
        <f t="array" ref="AE260">IF(OR(AC260="positive",Z260="positive",AND(OR(ISNUMBER(SEARCH("Follicular carcinoma",N260)),ISNUMBER(SEARCH("Follicular thyroid carcinoma",N260))),V260="extensive"),AND(AND(ISNUMBER(J260),J260&gt;0),AND(ISNUMBER(M260),M260&gt;3)),OR(H260="positive",AH260=1)),"high",IF(OR(ISNUMBER(SEARCH("lateral",G260,1)),ISNUMBER(SEARCH("positive",Y260,1)),ISNUMBER(SEARCH("tall",O260,1)),ISNUMBER(SEARCH("hobnail",O260,1)),ISNUMBER(SEARCH("cribriform",O260,1)),ISNUMBER(SEARCH("diffuse",O260,1)),ISNUMBER(SEARCH("columnar",O260,1)),ISNUMBER(SEARCH("solid",O260,1)),ISNUMBER(SEARCH("tall",N260,1)),ISNUMBER(SEARCH("hobnail",N260,1)),ISNUMBER(SEARCH("cribriform",N260,1)),ISNUMBER(SEARCH("diffuse",N260,1)),ISNUMBER(SEARCH("columnar",N260,1)),ISNUMBER(SEARCH("solid",N260,1)),AND(ISNUMBER(SEARCH("papillary",N260,1)),S260="positive"),AND(ISNUMBER(J260),J260&gt;=5,M260=""),AND(AND(ISNUMBER(J260),J260&gt;=5),AND(ISNUMBER(M260),M260&gt;=1)),AND(ISNUMBER(SERACH("papillary",N260)),OR(Y260="positive",Z260="positive"), ISNUMBER(SEARCH("BRAF",AB260)))),"intermediate","low"))</f>
        <v>high</v>
      </c>
      <c r="AF260" s="31" t="str">
        <f t="shared" si="65"/>
        <v>1a</v>
      </c>
      <c r="AG260" s="31" t="str">
        <f t="shared" si="66"/>
        <v>0</v>
      </c>
      <c r="AH260" s="31" t="str">
        <f t="shared" si="67"/>
        <v>0</v>
      </c>
      <c r="AI260" s="36" t="str">
        <f t="shared" si="68"/>
        <v>I</v>
      </c>
      <c r="AJ260" s="30" t="s">
        <v>814</v>
      </c>
      <c r="AK260" s="37" t="s">
        <v>931</v>
      </c>
      <c r="AL260" s="37" t="s">
        <v>930</v>
      </c>
      <c r="AM260" s="37" t="s">
        <v>930</v>
      </c>
      <c r="AN260" s="31" t="s">
        <v>79</v>
      </c>
      <c r="AO260" s="30">
        <f t="shared" si="69"/>
        <v>1</v>
      </c>
      <c r="AP260" s="37">
        <f t="shared" si="70"/>
        <v>1</v>
      </c>
      <c r="AQ260" s="37">
        <f t="shared" si="71"/>
        <v>1</v>
      </c>
      <c r="AR260" s="37">
        <f t="shared" si="72"/>
        <v>1</v>
      </c>
      <c r="AS260" s="36">
        <f t="shared" si="73"/>
        <v>1</v>
      </c>
    </row>
    <row r="261" spans="1:45">
      <c r="A261" t="str">
        <f>'Model output'!A260</f>
        <v>TCGA-FY-A4B3</v>
      </c>
      <c r="B261" s="43">
        <v>51</v>
      </c>
      <c r="C261" s="1" t="str">
        <f>IF(OR(ISNUMBER(SEARCH("0",'Model output'!D260)), ISNUMBER(SEARCH("1",'Model output'!D260)), ISNUMBER(SEARCH("1a",'Model output'!D260)), ISNUMBER(SEARCH("1b",'Model output'!D260)), ISNUMBER(SEARCH("2",'Model output'!D260)), ISNUMBER(SEARCH("3",'Model output'!D260)), ISNUMBER(SEARCH("4a",'Model output'!D260)), ISNUMBER(SEARCH("4b",'Model output'!D260))), IF(ISNUMBER(SEARCH("pT",'Model output'!D260)),IF(OR(ISNUMBER(SEARCH("a",'Model output'!D260)),ISNUMBER(SEARCH("b",'Model output'!D260))),MID(SUBSTITUTE('Model output'!D260," ",""),SEARCH("pT",'Model output'!D260)+2,2),MID(SUBSTITUTE('Model output'!D260," ",""),SEARCH("pT",'Model output'!D260)+2,1)),IF(ISNUMBER(SEARCH("T",'Model output'!D260)),IF(OR(ISNUMBER(SEARCH("a",'Model output'!D260)),ISNUMBER(SEARCH("b",'Model output'!D260))),MID(SUBSTITUTE('Model output'!D260," ",""),SEARCH("T",'Model output'!D260)+1,2),MID(SUBSTITUTE('Model output'!D260," ",""),SEARCH("T",'Model output'!D260)+1,1)),SUBSTITUTE('Model output'!D260," ",""))),"")</f>
        <v>3</v>
      </c>
      <c r="D261" s="1" t="str">
        <f>IF(ISNUMBER(SEARCH("lymph node",'Model output'!E260)),"1", IF(AND('Model output'!E260&lt;&gt;"",ISNUMBER('Model output'!E260),'Model output'!E260&gt;0),"1",IF(OR(ISNUMBER(SEARCH("0",'Model output'!E260)), ISNUMBER(SEARCH("1",'Model output'!E260)), ISNUMBER(SEARCH("1a",'Model output'!E260)), ISNUMBER(SEARCH("1b",'Model output'!E260)), ISNUMBER(SEARCH("X",'Model output'!E260))), IF(ISNUMBER(SEARCH("pN",'Model output'!E260)),IF(OR(ISNUMBER(SEARCH("a",'Model output'!E260)),ISNUMBER(SEARCH("b",'Model output'!E260))),MID(SUBSTITUTE('Model output'!E260," ",""),SEARCH("pN",'Model output'!E260)+2,2),MID(SUBSTITUTE('Model output'!E260," ",""),SEARCH("pN",'Model output'!E260)+2,1)),IF(ISNUMBER(SEARCH("N",'Model output'!E260)),IF(OR(ISNUMBER(SEARCH("a",'Model output'!E260)),ISNUMBER(SEARCH("b",'Model output'!E260))),MID(SUBSTITUTE('Model output'!E260," ",""),SEARCH("N",'Model output'!E260)+1,2),MID(SUBSTITUTE('Model output'!E260," ",""),SEARCH("N",'Model output'!E260)+1,1)),SUBSTITUTE('Model output'!E260," ",""))),"")))</f>
        <v>1a</v>
      </c>
      <c r="E261" s="1" t="str">
        <f>IF(OR(ISNUMBER(SEARCH("Not applicable",'Model output'!F260)), ISNUMBER(SEARCH("N/A",'Model output'!F260))),"0",IF(OR(ISNUMBER(SEARCH("0",'Model output'!F260)), ISNUMBER(SEARCH("1",'Model output'!F260)), ISNUMBER(SEARCH("X",'Model output'!F260))), IF(ISNUMBER(SEARCH("pM",'Model output'!F260)),MID(SUBSTITUTE('Model output'!F260," ",""),SEARCH("pM",'Model output'!F260)+2,1),IF(ISNUMBER(SEARCH("M",'Model output'!F260)),MID(SUBSTITUTE('Model output'!F260," ",""),SEARCH("M",'Model output'!F260)+1,1),SUBSTITUTE('Model output'!F260," ",""))),""))</f>
        <v>X</v>
      </c>
      <c r="F261" t="str">
        <f t="shared" si="62"/>
        <v>positive</v>
      </c>
      <c r="G261" t="str">
        <f>IF(OR('Model output'!G260="",AND(ISNUMBER('Model output'!J260),'Model output'!J260&lt;1)),"",IF(OR(ISNUMBER(SEARCH("lateral",'Model output'!G260)),ISNUMBER(SEARCH("cervical",'Model output'!G260)),ISNUMBER(SEARCH("jugular",'Model output'!G260)),ISNUMBER(SEARCH("left neck",'Model output'!G260)),ISNUMBER(SEARCH("left anterior neck",'Model output'!G260)),ISNUMBER(SEARCH("left posterior neck",'Model output'!G260)),ISNUMBER(SEARCH("right neck",'Model output'!G260)),ISNUMBER(SEARCH("right anterior neck",'Model output'!G260)),ISNUMBER(SEARCH("right posterior neck",'Model output'!G260)),AND(ISNUMBER(SEARCH("level",'Model output'!G260)),OR(,ISNUMBER(SEARCH("II",'Model output'!G260)),ISNUMBER(SEARCH("two",'Model output'!G260)),ISNUMBER(SEARCH("2",'Model output'!G260)),ISNUMBER(SEARCH("III",'Model output'!G260)),ISNUMBER(SEARCH("three",'Model output'!G260)),ISNUMBER(SEARCH("3",'Model output'!G260)),ISNUMBER(SEARCH("IV",'Model output'!G260)),ISNUMBER(SEARCH("four",'Model output'!G260)),ISNUMBER(SEARCH("4",'Model output'!G260)),AND(ISNUMBER(SEARCH("V ",'Model output'!G260)),NOT(ISNUMBER(SEARCH("VI",'Model output'!G260)))),ISNUMBER(SEARCH("five",'Model output'!G260)),ISNUMBER(SEARCH("5",'Model output'!G260))))), "lateral", "central"))</f>
        <v>central</v>
      </c>
      <c r="H261" t="str">
        <f>IF('Model output'!H260="","negative", IF('Model output'!H260=" ", "negative", IF(ISNUMBER(SEARCH("lymph node",'Model output'!H260)),"negative","positive")))</f>
        <v>negative</v>
      </c>
      <c r="I261">
        <f>IF('Model output'!I260="","",IF(ISNUMBER('Model output'!I260),'Model output'!I260,1))</f>
        <v>6</v>
      </c>
      <c r="J261">
        <f>IF('Model output'!J260="","",IF(AND(ISNUMBER('Model output'!J260),'Model output'!J260&lt;=I261),'Model output'!J260,IF(ISNUMBER(SEARCH("0/",'Model output'!J260)),0,1)))</f>
        <v>4</v>
      </c>
      <c r="K261" t="str" cm="1">
        <f t="array" ref="K261">IF(COUNT(FIND({0,1,2,3,4,5,6,7,8,9},'Model output'!K260))&gt;0,'Model output'!K260,"")</f>
        <v>1.7 cm</v>
      </c>
      <c r="L261" s="8" t="str">
        <f t="shared" si="64"/>
        <v>1.7cm</v>
      </c>
      <c r="M261" cm="1">
        <f t="array" ref="M261">IF(L261="","",IF(ISNUMBER(SEARCH("cm",L261)),MAX(VALUE(SUBSTITUTE(_xlfn.FILTERXML("&lt;t&gt;&lt;s&gt;"&amp;SUBSTITUTE(L261,",","&lt;/s&gt;&lt;s&gt;")&amp;"&lt;/s&gt;&lt;/t&gt;","//s"),"cm",""))),MAX(VALUE(SUBSTITUTE(_xlfn.FILTERXML("&lt;t&gt;&lt;s&gt;"&amp;SUBSTITUTE(L261,",","&lt;/s&gt;&lt;s&gt;")&amp;"&lt;/s&gt;&lt;/t&gt;","//s"),"mm","")))/10))</f>
        <v>1.7</v>
      </c>
      <c r="N261" t="str">
        <f>IF('Model output'!L260="","",'Model output'!L260)</f>
        <v>Papillary</v>
      </c>
      <c r="O261" t="str">
        <f>IF('Model output'!M260="","",'Model output'!M260)</f>
        <v>Classical</v>
      </c>
      <c r="P261" t="str">
        <f>IF('Model output'!N260="","",'Model output'!N260)</f>
        <v>2.1 cm</v>
      </c>
      <c r="Q261" t="str">
        <f t="shared" si="63"/>
        <v>2.1cm</v>
      </c>
      <c r="R261" cm="1">
        <f t="array" ref="R261">IF(Q261="","",IF(ISNUMBER(SEARCH("cm",Q261)),MAX(VALUE(SUBSTITUTE(_xlfn.FILTERXML("&lt;t&gt;&lt;s&gt;"&amp;SUBSTITUTE(Q261,",","&lt;/s&gt;&lt;s&gt;")&amp;"&lt;/s&gt;&lt;/t&gt;","//s"),"cm",""))),IF(ISNUMBER(SEARCH("mm",Q261)), MAX(VALUE(SUBSTITUTE(_xlfn.FILTERXML("&lt;t&gt;&lt;s&gt;"&amp;SUBSTITUTE(Q261,",","&lt;/s&gt;&lt;s&gt;")&amp;"&lt;/s&gt;&lt;/t&gt;","//s"),"mm","")))/10, MAX(VALUE(_xlfn.FILTERXML("&lt;t&gt;&lt;s&gt;"&amp;SUBSTITUTE(Q261,",","&lt;/s&gt;&lt;s&gt;")&amp;"&lt;/s&gt;&lt;/t&gt;","//s"))))))</f>
        <v>2.1</v>
      </c>
      <c r="S261" t="str">
        <f>IF(OR('Model output'!P260="",ISNUMBER(SEARCH("Not identified", 'Model output'!P260)),ISNUMBER(SEARCH("Absent",'Model output'!P260)),AND(ISNUMBER(SEARCH("No",'Model output'!P260)),NOT(ISNUMBER(SEARCH("diagnostic",'Model output'!P260)))),ISNUMBER(SEARCH("Negative",'Model output'!P260))),"negative","positive")</f>
        <v>negative</v>
      </c>
      <c r="T261">
        <f>IF('Model output'!O260="","",'Model output'!O260)</f>
        <v>5</v>
      </c>
      <c r="U261" t="str">
        <f>IF('Model output'!Q260&lt;&gt;"",'Model output'!Q260,IF('Classification result'!S261="positive",IF(ISNUMBER(SEARCH("single",'Model output'!P260)),1,IF(OR(ISNUMBER(SEARCH("&lt;4",'Model output'!P260)),ISNUMBER(SEARCH("&lt; 4",'Model output'!P260)),ISNUMBER(SEARCH("less than 4",'Model output'!P260))),"&lt;4",IF(OR(ISNUMBER(SEARCH("&gt;4",'Model output'!P260)),ISNUMBER(SEARCH("&gt; 4",'Model output'!P260)),ISNUMBER(SEARCH("4 or more",'Model output'!P260))),"&gt;4",""))),""))</f>
        <v/>
      </c>
      <c r="V261" t="str">
        <f>IF(S261="negative","",IF(OR(ISNUMBER(SEARCH("Focal",'Model output'!P260)),'Classification result'!U261&lt;4,ISNUMBER(SEARCH("Focal",'Classification result'!U261)),ISNUMBER(SEARCH("&lt;4",'Classification result'!U261)),ISNUMBER(SEARCH("&lt; 4",'Classification result'!U261))),"minimal", IF(OR(ISNUMBER(SEARCH("Extensive",'Model output'!P260)),ISNUMBER(SEARCH("Extensive",'Classification result'!U261)),ISNUMBER(SEARCH("&gt;4",'Classification result'!U261)),ISNUMBER(SEARCH("&gt; 4",'Classification result'!U261)),ISNUMBER(SEARCH("4 or more",'Classification result'!U261))),"extensive","")))</f>
        <v/>
      </c>
      <c r="W261" t="str">
        <f>IF(OR('Model output'!R260="",ISNUMBER(SEARCH("Not identified", 'Model output'!R260)),ISNUMBER(SEARCH("Absent",'Model output'!R260)),ISNUMBER(SEARCH("No",'Model output'!R260)),ISNUMBER(SEARCH("Negative",'Model output'!R260)),ISNUMBER(SEARCH("None seen",'Model output'!R260)),ISNUMBER(SEARCH("Free",'Model output'!R260)),ISNUMBER(SEARCH("Cannot be assessed",'Model output'!R260))),"negative","positive")</f>
        <v>positive</v>
      </c>
      <c r="X261" s="15" t="str">
        <f>IF('Model output'!S260="","",'Model output'!S260)</f>
        <v>Present, minimal</v>
      </c>
      <c r="Y261" t="str">
        <f>IF(OR('Model output'!S260="",ISNUMBER(SEARCH("Absent",'Model output'!S260)),ISNUMBER(SEARCH("Not identified",'Model output'!S260)),AND(ISNUMBER(SEARCH("No",'Model output'!S260)),NOT(ISNUMBER(SEARCH("carcinoma",'Model output'!S260)))),ISNUMBER(SEARCH("no extension",'Model output'!S260)),ISNUMBER(SEARCH("negative",'Model output'!S260))),"negative",IF(Z261="positive","gETE", "positive"))</f>
        <v>positive</v>
      </c>
      <c r="Z261" t="str">
        <f>IF(OR('Model output'!S260="",ISNUMBER(SEARCH("Absent",'Model output'!S260)),ISNUMBER(SEARCH("Not identified",'Model output'!S260)),ISNUMBER(SEARCH("No",'Model output'!S260)),ISNUMBER(SEARCH("Minimal",'Model output'!S260)),ISNUMBER(SEARCH("negative",'Model output'!S260))),"negative",IF(OR(ISNUMBER(SEARCH("extensive",X261)),ISNUMBER(SEARCH("skeletal muscle",X261)),ISNUMBER(SEARCH("larynx",X261)),ISNUMBER(SEARCH("trachea",X261)),ISNUMBER(SEARCH("esophagus",X261)),ISNUMBER(SEARCH("recurrent laryngeal nerve",X261))),"positive","negative"))</f>
        <v>negative</v>
      </c>
      <c r="AA261" t="str">
        <f>IF('Model output'!T260="","",IF('Model output'!T260="Not mentioned", "No", "Yes"))</f>
        <v/>
      </c>
      <c r="AB261" t="str">
        <f>IF(AA261&lt;&gt;"Yes","",IF(OR('Model output'!U260="",ISNUMBER(SEARCH("Not identified",'Model output'!U260))),"",'Model output'!U260))</f>
        <v/>
      </c>
      <c r="AC261" s="9" t="str">
        <f>IF(OR('Model output'!V260="", AND(ISERROR(SEARCH("Positive",'Model output'!V260)), ISNUMBER(SEARCH("Negative",'Model output'!V260))), ISNUMBER(SEARCH("Uninvolved",'Model output'!V260)), ISNUMBER(SEARCH("Free",'Model output'!V260)), ISNUMBER(SEARCH("1 mm",'Model output'!V260)), ISNUMBER(SEARCH("1.0 mm",'Model output'!V260)), ISNUMBER(SEARCH("0.01 cm",'Model output'!V260)), ISNUMBER(SEARCH("0.1 CM",'Model output'!V260)), ISNUMBER(SEARCH("less than 0.2 mm",'Model output'!V260)), ISNUMBER(SEARCH("less than 0.5 mm",'Model output'!V260)), ISNUMBER(SEARCH("very close",'Model output'!V260)), ISNUMBER(SEARCH("not involved",'Model output'!V260)), ISNUMBER(SEARCH("no involvement",'Model output'!V260)), ISNUMBER(SEARCH("abut",'Model output'!V260)), AND(ISNUMBER(SEARCH("No",'Model output'!V260)),NOT(ISNUMBER(SEARCH("noted",'Model output'!V260))),NOT(ISNUMBER(SEARCH("carcinoma",'Model output'!V260))))), "negative", "positive")</f>
        <v>positive</v>
      </c>
      <c r="AE261" s="30" t="str" cm="1">
        <f t="array" ref="AE261">IF(OR(AC261="positive",Z261="positive",AND(OR(ISNUMBER(SEARCH("Follicular carcinoma",N261)),ISNUMBER(SEARCH("Follicular thyroid carcinoma",N261))),V261="extensive"),AND(AND(ISNUMBER(J261),J261&gt;0),AND(ISNUMBER(M261),M261&gt;3)),OR(H261="positive",AH261=1)),"high",IF(OR(ISNUMBER(SEARCH("lateral",G261,1)),ISNUMBER(SEARCH("positive",Y261,1)),ISNUMBER(SEARCH("tall",O261,1)),ISNUMBER(SEARCH("hobnail",O261,1)),ISNUMBER(SEARCH("cribriform",O261,1)),ISNUMBER(SEARCH("diffuse",O261,1)),ISNUMBER(SEARCH("columnar",O261,1)),ISNUMBER(SEARCH("solid",O261,1)),ISNUMBER(SEARCH("tall",N261,1)),ISNUMBER(SEARCH("hobnail",N261,1)),ISNUMBER(SEARCH("cribriform",N261,1)),ISNUMBER(SEARCH("diffuse",N261,1)),ISNUMBER(SEARCH("columnar",N261,1)),ISNUMBER(SEARCH("solid",N261,1)),AND(ISNUMBER(SEARCH("papillary",N261,1)),S261="positive"),AND(ISNUMBER(J261),J261&gt;=5,M261=""),AND(AND(ISNUMBER(J261),J261&gt;=5),AND(ISNUMBER(M261),M261&gt;=1)),AND(ISNUMBER(SERACH("papillary",N261)),OR(Y261="positive",Z261="positive"), ISNUMBER(SEARCH("BRAF",AB261)))),"intermediate","low"))</f>
        <v>high</v>
      </c>
      <c r="AF261" s="31" t="str">
        <f t="shared" si="65"/>
        <v>2</v>
      </c>
      <c r="AG261" s="31" t="str">
        <f t="shared" si="66"/>
        <v>1a</v>
      </c>
      <c r="AH261" s="31" t="str">
        <f t="shared" si="67"/>
        <v>0</v>
      </c>
      <c r="AI261" s="36" t="str">
        <f t="shared" si="68"/>
        <v>I</v>
      </c>
      <c r="AJ261" s="30" t="s">
        <v>814</v>
      </c>
      <c r="AK261" s="37" t="s">
        <v>929</v>
      </c>
      <c r="AL261" s="37" t="s">
        <v>931</v>
      </c>
      <c r="AM261" s="37" t="s">
        <v>930</v>
      </c>
      <c r="AN261" s="31" t="s">
        <v>79</v>
      </c>
      <c r="AO261" s="30">
        <f t="shared" si="69"/>
        <v>1</v>
      </c>
      <c r="AP261" s="37">
        <f t="shared" si="70"/>
        <v>1</v>
      </c>
      <c r="AQ261" s="37">
        <f t="shared" si="71"/>
        <v>1</v>
      </c>
      <c r="AR261" s="37">
        <f t="shared" si="72"/>
        <v>1</v>
      </c>
      <c r="AS261" s="36">
        <f t="shared" si="73"/>
        <v>1</v>
      </c>
    </row>
    <row r="262" spans="1:45">
      <c r="A262" t="str">
        <f>'Model output'!A261</f>
        <v>TCGA-FY-A76V</v>
      </c>
      <c r="B262" s="43">
        <v>54</v>
      </c>
      <c r="C262" s="1" t="str">
        <f>IF(OR(ISNUMBER(SEARCH("0",'Model output'!D261)), ISNUMBER(SEARCH("1",'Model output'!D261)), ISNUMBER(SEARCH("1a",'Model output'!D261)), ISNUMBER(SEARCH("1b",'Model output'!D261)), ISNUMBER(SEARCH("2",'Model output'!D261)), ISNUMBER(SEARCH("3",'Model output'!D261)), ISNUMBER(SEARCH("4a",'Model output'!D261)), ISNUMBER(SEARCH("4b",'Model output'!D261))), IF(ISNUMBER(SEARCH("pT",'Model output'!D261)),IF(OR(ISNUMBER(SEARCH("a",'Model output'!D261)),ISNUMBER(SEARCH("b",'Model output'!D261))),MID(SUBSTITUTE('Model output'!D261," ",""),SEARCH("pT",'Model output'!D261)+2,2),MID(SUBSTITUTE('Model output'!D261," ",""),SEARCH("pT",'Model output'!D261)+2,1)),IF(ISNUMBER(SEARCH("T",'Model output'!D261)),IF(OR(ISNUMBER(SEARCH("a",'Model output'!D261)),ISNUMBER(SEARCH("b",'Model output'!D261))),MID(SUBSTITUTE('Model output'!D261," ",""),SEARCH("T",'Model output'!D261)+1,2),MID(SUBSTITUTE('Model output'!D261," ",""),SEARCH("T",'Model output'!D261)+1,1)),SUBSTITUTE('Model output'!D261," ",""))),"")</f>
        <v>2</v>
      </c>
      <c r="D262" s="1" t="str">
        <f>IF(ISNUMBER(SEARCH("lymph node",'Model output'!E261)),"1", IF(AND('Model output'!E261&lt;&gt;"",ISNUMBER('Model output'!E261),'Model output'!E261&gt;0),"1",IF(OR(ISNUMBER(SEARCH("0",'Model output'!E261)), ISNUMBER(SEARCH("1",'Model output'!E261)), ISNUMBER(SEARCH("1a",'Model output'!E261)), ISNUMBER(SEARCH("1b",'Model output'!E261)), ISNUMBER(SEARCH("X",'Model output'!E261))), IF(ISNUMBER(SEARCH("pN",'Model output'!E261)),IF(OR(ISNUMBER(SEARCH("a",'Model output'!E261)),ISNUMBER(SEARCH("b",'Model output'!E261))),MID(SUBSTITUTE('Model output'!E261," ",""),SEARCH("pN",'Model output'!E261)+2,2),MID(SUBSTITUTE('Model output'!E261," ",""),SEARCH("pN",'Model output'!E261)+2,1)),IF(ISNUMBER(SEARCH("N",'Model output'!E261)),IF(OR(ISNUMBER(SEARCH("a",'Model output'!E261)),ISNUMBER(SEARCH("b",'Model output'!E261))),MID(SUBSTITUTE('Model output'!E261," ",""),SEARCH("N",'Model output'!E261)+1,2),MID(SUBSTITUTE('Model output'!E261," ",""),SEARCH("N",'Model output'!E261)+1,1)),SUBSTITUTE('Model output'!E261," ",""))),"")))</f>
        <v>X</v>
      </c>
      <c r="E262" s="1" t="str">
        <f>IF(OR(ISNUMBER(SEARCH("Not applicable",'Model output'!F261)), ISNUMBER(SEARCH("N/A",'Model output'!F261))),"0",IF(OR(ISNUMBER(SEARCH("0",'Model output'!F261)), ISNUMBER(SEARCH("1",'Model output'!F261)), ISNUMBER(SEARCH("X",'Model output'!F261))), IF(ISNUMBER(SEARCH("pM",'Model output'!F261)),MID(SUBSTITUTE('Model output'!F261," ",""),SEARCH("pM",'Model output'!F261)+2,1),IF(ISNUMBER(SEARCH("M",'Model output'!F261)),MID(SUBSTITUTE('Model output'!F261," ",""),SEARCH("M",'Model output'!F261)+1,1),SUBSTITUTE('Model output'!F261," ",""))),""))</f>
        <v/>
      </c>
      <c r="F262" t="str">
        <f t="shared" si="62"/>
        <v>negative</v>
      </c>
      <c r="G262" t="str">
        <f>IF(OR('Model output'!G261="",AND(ISNUMBER('Model output'!J261),'Model output'!J261&lt;1)),"",IF(OR(ISNUMBER(SEARCH("lateral",'Model output'!G261)),ISNUMBER(SEARCH("cervical",'Model output'!G261)),ISNUMBER(SEARCH("jugular",'Model output'!G261)),ISNUMBER(SEARCH("left neck",'Model output'!G261)),ISNUMBER(SEARCH("left anterior neck",'Model output'!G261)),ISNUMBER(SEARCH("left posterior neck",'Model output'!G261)),ISNUMBER(SEARCH("right neck",'Model output'!G261)),ISNUMBER(SEARCH("right anterior neck",'Model output'!G261)),ISNUMBER(SEARCH("right posterior neck",'Model output'!G261)),AND(ISNUMBER(SEARCH("level",'Model output'!G261)),OR(,ISNUMBER(SEARCH("II",'Model output'!G261)),ISNUMBER(SEARCH("two",'Model output'!G261)),ISNUMBER(SEARCH("2",'Model output'!G261)),ISNUMBER(SEARCH("III",'Model output'!G261)),ISNUMBER(SEARCH("three",'Model output'!G261)),ISNUMBER(SEARCH("3",'Model output'!G261)),ISNUMBER(SEARCH("IV",'Model output'!G261)),ISNUMBER(SEARCH("four",'Model output'!G261)),ISNUMBER(SEARCH("4",'Model output'!G261)),AND(ISNUMBER(SEARCH("V ",'Model output'!G261)),NOT(ISNUMBER(SEARCH("VI",'Model output'!G261)))),ISNUMBER(SEARCH("five",'Model output'!G261)),ISNUMBER(SEARCH("5",'Model output'!G261))))), "lateral", "central"))</f>
        <v/>
      </c>
      <c r="H262" t="str">
        <f>IF('Model output'!H261="","negative", IF('Model output'!H261=" ", "negative", IF(ISNUMBER(SEARCH("lymph node",'Model output'!H261)),"negative","positive")))</f>
        <v>negative</v>
      </c>
      <c r="I262" t="str">
        <f>IF('Model output'!I261="","",IF(ISNUMBER('Model output'!I261),'Model output'!I261,1))</f>
        <v/>
      </c>
      <c r="J262" t="str">
        <f>IF('Model output'!J261="","",IF(AND(ISNUMBER('Model output'!J261),'Model output'!J261&lt;=I262),'Model output'!J261,IF(ISNUMBER(SEARCH("0/",'Model output'!J261)),0,1)))</f>
        <v/>
      </c>
      <c r="K262" t="str" cm="1">
        <f t="array" ref="K262">IF(COUNT(FIND({0,1,2,3,4,5,6,7,8,9},'Model output'!K261))&gt;0,'Model output'!K261,"")</f>
        <v/>
      </c>
      <c r="L262" s="8" t="str">
        <f t="shared" si="64"/>
        <v/>
      </c>
      <c r="M262" t="str" cm="1">
        <f t="array" ref="M262">IF(L262="","",IF(ISNUMBER(SEARCH("cm",L262)),MAX(VALUE(SUBSTITUTE(_xlfn.FILTERXML("&lt;t&gt;&lt;s&gt;"&amp;SUBSTITUTE(L262,",","&lt;/s&gt;&lt;s&gt;")&amp;"&lt;/s&gt;&lt;/t&gt;","//s"),"cm",""))),MAX(VALUE(SUBSTITUTE(_xlfn.FILTERXML("&lt;t&gt;&lt;s&gt;"&amp;SUBSTITUTE(L262,",","&lt;/s&gt;&lt;s&gt;")&amp;"&lt;/s&gt;&lt;/t&gt;","//s"),"mm","")))/10))</f>
        <v/>
      </c>
      <c r="N262" t="str">
        <f>IF('Model output'!L261="","",'Model output'!L261)</f>
        <v>Papillary carcinoma</v>
      </c>
      <c r="O262" t="str">
        <f>IF('Model output'!M261="","",'Model output'!M261)</f>
        <v>follicular variant</v>
      </c>
      <c r="P262" t="str">
        <f>IF('Model output'!N261="","",'Model output'!N261)</f>
        <v>3.1 x 1.5 x 1.1 cm</v>
      </c>
      <c r="Q262" t="str">
        <f t="shared" si="63"/>
        <v>3.1,1.5,1.1cm</v>
      </c>
      <c r="R262" cm="1">
        <f t="array" ref="R262">IF(Q262="","",IF(ISNUMBER(SEARCH("cm",Q262)),MAX(VALUE(SUBSTITUTE(_xlfn.FILTERXML("&lt;t&gt;&lt;s&gt;"&amp;SUBSTITUTE(Q262,",","&lt;/s&gt;&lt;s&gt;")&amp;"&lt;/s&gt;&lt;/t&gt;","//s"),"cm",""))),IF(ISNUMBER(SEARCH("mm",Q262)), MAX(VALUE(SUBSTITUTE(_xlfn.FILTERXML("&lt;t&gt;&lt;s&gt;"&amp;SUBSTITUTE(Q262,",","&lt;/s&gt;&lt;s&gt;")&amp;"&lt;/s&gt;&lt;/t&gt;","//s"),"mm","")))/10, MAX(VALUE(_xlfn.FILTERXML("&lt;t&gt;&lt;s&gt;"&amp;SUBSTITUTE(Q262,",","&lt;/s&gt;&lt;s&gt;")&amp;"&lt;/s&gt;&lt;/t&gt;","//s"))))))</f>
        <v>3.1</v>
      </c>
      <c r="S262" t="str">
        <f>IF(OR('Model output'!P261="",ISNUMBER(SEARCH("Not identified", 'Model output'!P261)),ISNUMBER(SEARCH("Absent",'Model output'!P261)),AND(ISNUMBER(SEARCH("No",'Model output'!P261)),NOT(ISNUMBER(SEARCH("diagnostic",'Model output'!P261)))),ISNUMBER(SEARCH("Negative",'Model output'!P261))),"negative","positive")</f>
        <v>negative</v>
      </c>
      <c r="T262">
        <f>IF('Model output'!O261="","",'Model output'!O261)</f>
        <v>3</v>
      </c>
      <c r="U262" t="str">
        <f>IF('Model output'!Q261&lt;&gt;"",'Model output'!Q261,IF('Classification result'!S262="positive",IF(ISNUMBER(SEARCH("single",'Model output'!P261)),1,IF(OR(ISNUMBER(SEARCH("&lt;4",'Model output'!P261)),ISNUMBER(SEARCH("&lt; 4",'Model output'!P261)),ISNUMBER(SEARCH("less than 4",'Model output'!P261))),"&lt;4",IF(OR(ISNUMBER(SEARCH("&gt;4",'Model output'!P261)),ISNUMBER(SEARCH("&gt; 4",'Model output'!P261)),ISNUMBER(SEARCH("4 or more",'Model output'!P261))),"&gt;4",""))),""))</f>
        <v/>
      </c>
      <c r="V262" t="str">
        <f>IF(S262="negative","",IF(OR(ISNUMBER(SEARCH("Focal",'Model output'!P261)),'Classification result'!U262&lt;4,ISNUMBER(SEARCH("Focal",'Classification result'!U262)),ISNUMBER(SEARCH("&lt;4",'Classification result'!U262)),ISNUMBER(SEARCH("&lt; 4",'Classification result'!U262))),"minimal", IF(OR(ISNUMBER(SEARCH("Extensive",'Model output'!P261)),ISNUMBER(SEARCH("Extensive",'Classification result'!U262)),ISNUMBER(SEARCH("&gt;4",'Classification result'!U262)),ISNUMBER(SEARCH("&gt; 4",'Classification result'!U262)),ISNUMBER(SEARCH("4 or more",'Classification result'!U262))),"extensive","")))</f>
        <v/>
      </c>
      <c r="W262" t="str">
        <f>IF(OR('Model output'!R261="",ISNUMBER(SEARCH("Not identified", 'Model output'!R261)),ISNUMBER(SEARCH("Absent",'Model output'!R261)),ISNUMBER(SEARCH("No",'Model output'!R261)),ISNUMBER(SEARCH("Negative",'Model output'!R261)),ISNUMBER(SEARCH("None seen",'Model output'!R261)),ISNUMBER(SEARCH("Free",'Model output'!R261)),ISNUMBER(SEARCH("Cannot be assessed",'Model output'!R261))),"negative","positive")</f>
        <v>negative</v>
      </c>
      <c r="X262" s="15" t="str">
        <f>IF('Model output'!S261="","",'Model output'!S261)</f>
        <v>Not identified</v>
      </c>
      <c r="Y262" t="str">
        <f>IF(OR('Model output'!S261="",ISNUMBER(SEARCH("Absent",'Model output'!S261)),ISNUMBER(SEARCH("Not identified",'Model output'!S261)),AND(ISNUMBER(SEARCH("No",'Model output'!S261)),NOT(ISNUMBER(SEARCH("carcinoma",'Model output'!S261)))),ISNUMBER(SEARCH("no extension",'Model output'!S261)),ISNUMBER(SEARCH("negative",'Model output'!S261))),"negative",IF(Z262="positive","gETE", "positive"))</f>
        <v>negative</v>
      </c>
      <c r="Z262" t="str">
        <f>IF(OR('Model output'!S261="",ISNUMBER(SEARCH("Absent",'Model output'!S261)),ISNUMBER(SEARCH("Not identified",'Model output'!S261)),ISNUMBER(SEARCH("No",'Model output'!S261)),ISNUMBER(SEARCH("Minimal",'Model output'!S261)),ISNUMBER(SEARCH("negative",'Model output'!S261))),"negative",IF(OR(ISNUMBER(SEARCH("extensive",X262)),ISNUMBER(SEARCH("skeletal muscle",X262)),ISNUMBER(SEARCH("larynx",X262)),ISNUMBER(SEARCH("trachea",X262)),ISNUMBER(SEARCH("esophagus",X262)),ISNUMBER(SEARCH("recurrent laryngeal nerve",X262))),"positive","negative"))</f>
        <v>negative</v>
      </c>
      <c r="AA262" t="str">
        <f>IF('Model output'!T261="","",IF('Model output'!T261="Not mentioned", "No", "Yes"))</f>
        <v/>
      </c>
      <c r="AB262" t="str">
        <f>IF(AA262&lt;&gt;"Yes","",IF(OR('Model output'!U261="",ISNUMBER(SEARCH("Not identified",'Model output'!U261))),"",'Model output'!U261))</f>
        <v/>
      </c>
      <c r="AC262" s="9" t="str">
        <f>IF(OR('Model output'!V261="", AND(ISERROR(SEARCH("Positive",'Model output'!V261)), ISNUMBER(SEARCH("Negative",'Model output'!V261))), ISNUMBER(SEARCH("Uninvolved",'Model output'!V261)), ISNUMBER(SEARCH("Free",'Model output'!V261)), ISNUMBER(SEARCH("1 mm",'Model output'!V261)), ISNUMBER(SEARCH("1.0 mm",'Model output'!V261)), ISNUMBER(SEARCH("0.01 cm",'Model output'!V261)), ISNUMBER(SEARCH("0.1 CM",'Model output'!V261)), ISNUMBER(SEARCH("less than 0.2 mm",'Model output'!V261)), ISNUMBER(SEARCH("less than 0.5 mm",'Model output'!V261)), ISNUMBER(SEARCH("very close",'Model output'!V261)), ISNUMBER(SEARCH("not involved",'Model output'!V261)), ISNUMBER(SEARCH("no involvement",'Model output'!V261)), ISNUMBER(SEARCH("abut",'Model output'!V261)), AND(ISNUMBER(SEARCH("No",'Model output'!V261)),NOT(ISNUMBER(SEARCH("noted",'Model output'!V261))),NOT(ISNUMBER(SEARCH("carcinoma",'Model output'!V261))))), "negative", "positive")</f>
        <v>negative</v>
      </c>
      <c r="AE262" s="30" t="str" cm="1">
        <f t="array" aca="1" ref="AE262" ca="1">IF(OR(AC262="positive",Z262="positive",AND(OR(ISNUMBER(SEARCH("Follicular carcinoma",N262)),ISNUMBER(SEARCH("Follicular thyroid carcinoma",N262))),V262="extensive"),AND(AND(ISNUMBER(J262),J262&gt;0),AND(ISNUMBER(M262),M262&gt;3)),OR(H262="positive",AH262=1)),"high",IF(OR(ISNUMBER(SEARCH("lateral",G262,1)),ISNUMBER(SEARCH("positive",Y262,1)),ISNUMBER(SEARCH("tall",O262,1)),ISNUMBER(SEARCH("hobnail",O262,1)),ISNUMBER(SEARCH("cribriform",O262,1)),ISNUMBER(SEARCH("diffuse",O262,1)),ISNUMBER(SEARCH("columnar",O262,1)),ISNUMBER(SEARCH("solid",O262,1)),ISNUMBER(SEARCH("tall",N262,1)),ISNUMBER(SEARCH("hobnail",N262,1)),ISNUMBER(SEARCH("cribriform",N262,1)),ISNUMBER(SEARCH("diffuse",N262,1)),ISNUMBER(SEARCH("columnar",N262,1)),ISNUMBER(SEARCH("solid",N262,1)),AND(ISNUMBER(SEARCH("papillary",N262,1)),S262="positive"),AND(ISNUMBER(J262),J262&gt;=5,M262=""),AND(AND(ISNUMBER(J262),J262&gt;=5),AND(ISNUMBER(M262),M262&gt;=1)),AND(ISNUMBER(SERACH("papillary",N262)),OR(Y262="positive",Z262="positive"), ISNUMBER(SEARCH("BRAF",AB262)))),"intermediate","low"))</f>
        <v>low</v>
      </c>
      <c r="AF262" s="31" t="str">
        <f t="shared" si="65"/>
        <v>2</v>
      </c>
      <c r="AG262" s="31" t="str">
        <f t="shared" si="66"/>
        <v>0</v>
      </c>
      <c r="AH262" s="31" t="str">
        <f t="shared" si="67"/>
        <v>0</v>
      </c>
      <c r="AI262" s="36" t="str">
        <f t="shared" si="68"/>
        <v>I</v>
      </c>
      <c r="AJ262" s="30" t="s">
        <v>815</v>
      </c>
      <c r="AK262" s="37" t="s">
        <v>929</v>
      </c>
      <c r="AL262" s="37" t="s">
        <v>930</v>
      </c>
      <c r="AM262" s="37" t="s">
        <v>930</v>
      </c>
      <c r="AN262" s="31" t="s">
        <v>79</v>
      </c>
      <c r="AO262" s="30">
        <f t="shared" ca="1" si="69"/>
        <v>1</v>
      </c>
      <c r="AP262" s="37">
        <f t="shared" si="70"/>
        <v>1</v>
      </c>
      <c r="AQ262" s="37">
        <f t="shared" si="71"/>
        <v>1</v>
      </c>
      <c r="AR262" s="37">
        <f t="shared" si="72"/>
        <v>1</v>
      </c>
      <c r="AS262" s="36">
        <f t="shared" si="73"/>
        <v>1</v>
      </c>
    </row>
    <row r="263" spans="1:45">
      <c r="A263" t="str">
        <f>'Model output'!A262</f>
        <v>TCGA-GE-A2C6</v>
      </c>
      <c r="B263" s="43">
        <v>33</v>
      </c>
      <c r="C263" s="1" t="str">
        <f>IF(OR(ISNUMBER(SEARCH("0",'Model output'!D262)), ISNUMBER(SEARCH("1",'Model output'!D262)), ISNUMBER(SEARCH("1a",'Model output'!D262)), ISNUMBER(SEARCH("1b",'Model output'!D262)), ISNUMBER(SEARCH("2",'Model output'!D262)), ISNUMBER(SEARCH("3",'Model output'!D262)), ISNUMBER(SEARCH("4a",'Model output'!D262)), ISNUMBER(SEARCH("4b",'Model output'!D262))), IF(ISNUMBER(SEARCH("pT",'Model output'!D262)),IF(OR(ISNUMBER(SEARCH("a",'Model output'!D262)),ISNUMBER(SEARCH("b",'Model output'!D262))),MID(SUBSTITUTE('Model output'!D262," ",""),SEARCH("pT",'Model output'!D262)+2,2),MID(SUBSTITUTE('Model output'!D262," ",""),SEARCH("pT",'Model output'!D262)+2,1)),IF(ISNUMBER(SEARCH("T",'Model output'!D262)),IF(OR(ISNUMBER(SEARCH("a",'Model output'!D262)),ISNUMBER(SEARCH("b",'Model output'!D262))),MID(SUBSTITUTE('Model output'!D262," ",""),SEARCH("T",'Model output'!D262)+1,2),MID(SUBSTITUTE('Model output'!D262," ",""),SEARCH("T",'Model output'!D262)+1,1)),SUBSTITUTE('Model output'!D262," ",""))),"")</f>
        <v>2</v>
      </c>
      <c r="D263" s="1" t="str">
        <f>IF(ISNUMBER(SEARCH("lymph node",'Model output'!E262)),"1", IF(AND('Model output'!E262&lt;&gt;"",ISNUMBER('Model output'!E262),'Model output'!E262&gt;0),"1",IF(OR(ISNUMBER(SEARCH("0",'Model output'!E262)), ISNUMBER(SEARCH("1",'Model output'!E262)), ISNUMBER(SEARCH("1a",'Model output'!E262)), ISNUMBER(SEARCH("1b",'Model output'!E262)), ISNUMBER(SEARCH("X",'Model output'!E262))), IF(ISNUMBER(SEARCH("pN",'Model output'!E262)),IF(OR(ISNUMBER(SEARCH("a",'Model output'!E262)),ISNUMBER(SEARCH("b",'Model output'!E262))),MID(SUBSTITUTE('Model output'!E262," ",""),SEARCH("pN",'Model output'!E262)+2,2),MID(SUBSTITUTE('Model output'!E262," ",""),SEARCH("pN",'Model output'!E262)+2,1)),IF(ISNUMBER(SEARCH("N",'Model output'!E262)),IF(OR(ISNUMBER(SEARCH("a",'Model output'!E262)),ISNUMBER(SEARCH("b",'Model output'!E262))),MID(SUBSTITUTE('Model output'!E262," ",""),SEARCH("N",'Model output'!E262)+1,2),MID(SUBSTITUTE('Model output'!E262," ",""),SEARCH("N",'Model output'!E262)+1,1)),SUBSTITUTE('Model output'!E262," ",""))),"")))</f>
        <v/>
      </c>
      <c r="E263" s="1" t="str">
        <f>IF(OR(ISNUMBER(SEARCH("Not applicable",'Model output'!F262)), ISNUMBER(SEARCH("N/A",'Model output'!F262))),"0",IF(OR(ISNUMBER(SEARCH("0",'Model output'!F262)), ISNUMBER(SEARCH("1",'Model output'!F262)), ISNUMBER(SEARCH("X",'Model output'!F262))), IF(ISNUMBER(SEARCH("pM",'Model output'!F262)),MID(SUBSTITUTE('Model output'!F262," ",""),SEARCH("pM",'Model output'!F262)+2,1),IF(ISNUMBER(SEARCH("M",'Model output'!F262)),MID(SUBSTITUTE('Model output'!F262," ",""),SEARCH("M",'Model output'!F262)+1,1),SUBSTITUTE('Model output'!F262," ",""))),""))</f>
        <v/>
      </c>
      <c r="F263" t="str">
        <f t="shared" si="62"/>
        <v>positive</v>
      </c>
      <c r="G263" t="str">
        <f>IF(OR('Model output'!G262="",AND(ISNUMBER('Model output'!J262),'Model output'!J262&lt;1)),"",IF(OR(ISNUMBER(SEARCH("lateral",'Model output'!G262)),ISNUMBER(SEARCH("cervical",'Model output'!G262)),ISNUMBER(SEARCH("jugular",'Model output'!G262)),ISNUMBER(SEARCH("left neck",'Model output'!G262)),ISNUMBER(SEARCH("left anterior neck",'Model output'!G262)),ISNUMBER(SEARCH("left posterior neck",'Model output'!G262)),ISNUMBER(SEARCH("right neck",'Model output'!G262)),ISNUMBER(SEARCH("right anterior neck",'Model output'!G262)),ISNUMBER(SEARCH("right posterior neck",'Model output'!G262)),AND(ISNUMBER(SEARCH("level",'Model output'!G262)),OR(,ISNUMBER(SEARCH("II",'Model output'!G262)),ISNUMBER(SEARCH("two",'Model output'!G262)),ISNUMBER(SEARCH("2",'Model output'!G262)),ISNUMBER(SEARCH("III",'Model output'!G262)),ISNUMBER(SEARCH("three",'Model output'!G262)),ISNUMBER(SEARCH("3",'Model output'!G262)),ISNUMBER(SEARCH("IV",'Model output'!G262)),ISNUMBER(SEARCH("four",'Model output'!G262)),ISNUMBER(SEARCH("4",'Model output'!G262)),AND(ISNUMBER(SEARCH("V ",'Model output'!G262)),NOT(ISNUMBER(SEARCH("VI",'Model output'!G262)))),ISNUMBER(SEARCH("five",'Model output'!G262)),ISNUMBER(SEARCH("5",'Model output'!G262))))), "lateral", "central"))</f>
        <v>lateral</v>
      </c>
      <c r="H263" t="str">
        <f>IF('Model output'!H262="","negative", IF('Model output'!H262=" ", "negative", IF(ISNUMBER(SEARCH("lymph node",'Model output'!H262)),"negative","positive")))</f>
        <v>negative</v>
      </c>
      <c r="I263">
        <f>IF('Model output'!I262="","",IF(ISNUMBER('Model output'!I262),'Model output'!I262,1))</f>
        <v>23</v>
      </c>
      <c r="J263">
        <f>IF('Model output'!J262="","",IF(AND(ISNUMBER('Model output'!J262),'Model output'!J262&lt;=I263),'Model output'!J262,IF(ISNUMBER(SEARCH("0/",'Model output'!J262)),0,1)))</f>
        <v>14</v>
      </c>
      <c r="K263" t="str" cm="1">
        <f t="array" ref="K263">IF(COUNT(FIND({0,1,2,3,4,5,6,7,8,9},'Model output'!K262))&gt;0,'Model output'!K262,"")</f>
        <v>3.5 cm</v>
      </c>
      <c r="L263" s="8" t="str">
        <f t="shared" si="64"/>
        <v>3.5cm</v>
      </c>
      <c r="M263" cm="1">
        <f t="array" ref="M263">IF(L263="","",IF(ISNUMBER(SEARCH("cm",L263)),MAX(VALUE(SUBSTITUTE(_xlfn.FILTERXML("&lt;t&gt;&lt;s&gt;"&amp;SUBSTITUTE(L263,",","&lt;/s&gt;&lt;s&gt;")&amp;"&lt;/s&gt;&lt;/t&gt;","//s"),"cm",""))),MAX(VALUE(SUBSTITUTE(_xlfn.FILTERXML("&lt;t&gt;&lt;s&gt;"&amp;SUBSTITUTE(L263,",","&lt;/s&gt;&lt;s&gt;")&amp;"&lt;/s&gt;&lt;/t&gt;","//s"),"mm","")))/10))</f>
        <v>3.5</v>
      </c>
      <c r="N263" t="str">
        <f>IF('Model output'!L262="","",'Model output'!L262)</f>
        <v>Papillary</v>
      </c>
      <c r="O263" t="str">
        <f>IF('Model output'!M262="","",'Model output'!M262)</f>
        <v/>
      </c>
      <c r="P263" t="str">
        <f>IF('Model output'!N262="","",'Model output'!N262)</f>
        <v>2.5 cm</v>
      </c>
      <c r="Q263" t="str">
        <f t="shared" si="63"/>
        <v>2.5cm</v>
      </c>
      <c r="R263" cm="1">
        <f t="array" ref="R263">IF(Q263="","",IF(ISNUMBER(SEARCH("cm",Q263)),MAX(VALUE(SUBSTITUTE(_xlfn.FILTERXML("&lt;t&gt;&lt;s&gt;"&amp;SUBSTITUTE(Q263,",","&lt;/s&gt;&lt;s&gt;")&amp;"&lt;/s&gt;&lt;/t&gt;","//s"),"cm",""))),IF(ISNUMBER(SEARCH("mm",Q263)), MAX(VALUE(SUBSTITUTE(_xlfn.FILTERXML("&lt;t&gt;&lt;s&gt;"&amp;SUBSTITUTE(Q263,",","&lt;/s&gt;&lt;s&gt;")&amp;"&lt;/s&gt;&lt;/t&gt;","//s"),"mm","")))/10, MAX(VALUE(_xlfn.FILTERXML("&lt;t&gt;&lt;s&gt;"&amp;SUBSTITUTE(Q263,",","&lt;/s&gt;&lt;s&gt;")&amp;"&lt;/s&gt;&lt;/t&gt;","//s"))))))</f>
        <v>2.5</v>
      </c>
      <c r="S263" t="str">
        <f>IF(OR('Model output'!P262="",ISNUMBER(SEARCH("Not identified", 'Model output'!P262)),ISNUMBER(SEARCH("Absent",'Model output'!P262)),AND(ISNUMBER(SEARCH("No",'Model output'!P262)),NOT(ISNUMBER(SEARCH("diagnostic",'Model output'!P262)))),ISNUMBER(SEARCH("Negative",'Model output'!P262))),"negative","positive")</f>
        <v>positive</v>
      </c>
      <c r="T263">
        <f>IF('Model output'!O262="","",'Model output'!O262)</f>
        <v>1</v>
      </c>
      <c r="U263" t="str">
        <f>IF('Model output'!Q262&lt;&gt;"",'Model output'!Q262,IF('Classification result'!S263="positive",IF(ISNUMBER(SEARCH("single",'Model output'!P262)),1,IF(OR(ISNUMBER(SEARCH("&lt;4",'Model output'!P262)),ISNUMBER(SEARCH("&lt; 4",'Model output'!P262)),ISNUMBER(SEARCH("less than 4",'Model output'!P262))),"&lt;4",IF(OR(ISNUMBER(SEARCH("&gt;4",'Model output'!P262)),ISNUMBER(SEARCH("&gt; 4",'Model output'!P262)),ISNUMBER(SEARCH("4 or more",'Model output'!P262))),"&gt;4",""))),""))</f>
        <v>Less than 4 vessels</v>
      </c>
      <c r="V263" t="str">
        <f>IF(S263="negative","",IF(OR(ISNUMBER(SEARCH("Focal",'Model output'!P262)),'Classification result'!U263&lt;4,ISNUMBER(SEARCH("Focal",'Classification result'!U263)),ISNUMBER(SEARCH("&lt;4",'Classification result'!U263)),ISNUMBER(SEARCH("&lt; 4",'Classification result'!U263))),"minimal", IF(OR(ISNUMBER(SEARCH("Extensive",'Model output'!P262)),ISNUMBER(SEARCH("Extensive",'Classification result'!U263)),ISNUMBER(SEARCH("&gt;4",'Classification result'!U263)),ISNUMBER(SEARCH("&gt; 4",'Classification result'!U263)),ISNUMBER(SEARCH("4 or more",'Classification result'!U263))),"extensive","")))</f>
        <v/>
      </c>
      <c r="W263" t="str">
        <f>IF(OR('Model output'!R262="",ISNUMBER(SEARCH("Not identified", 'Model output'!R262)),ISNUMBER(SEARCH("Absent",'Model output'!R262)),ISNUMBER(SEARCH("No",'Model output'!R262)),ISNUMBER(SEARCH("Negative",'Model output'!R262)),ISNUMBER(SEARCH("None seen",'Model output'!R262)),ISNUMBER(SEARCH("Free",'Model output'!R262)),ISNUMBER(SEARCH("Cannot be assessed",'Model output'!R262))),"negative","positive")</f>
        <v>positive</v>
      </c>
      <c r="X263" s="15" t="str">
        <f>IF('Model output'!S262="","",'Model output'!S262)</f>
        <v>Focally Present</v>
      </c>
      <c r="Y263" t="str">
        <f>IF(OR('Model output'!S262="",ISNUMBER(SEARCH("Absent",'Model output'!S262)),ISNUMBER(SEARCH("Not identified",'Model output'!S262)),AND(ISNUMBER(SEARCH("No",'Model output'!S262)),NOT(ISNUMBER(SEARCH("carcinoma",'Model output'!S262)))),ISNUMBER(SEARCH("no extension",'Model output'!S262)),ISNUMBER(SEARCH("negative",'Model output'!S262))),"negative",IF(Z263="positive","gETE", "positive"))</f>
        <v>positive</v>
      </c>
      <c r="Z263" t="str">
        <f>IF(OR('Model output'!S262="",ISNUMBER(SEARCH("Absent",'Model output'!S262)),ISNUMBER(SEARCH("Not identified",'Model output'!S262)),ISNUMBER(SEARCH("No",'Model output'!S262)),ISNUMBER(SEARCH("Minimal",'Model output'!S262)),ISNUMBER(SEARCH("negative",'Model output'!S262))),"negative",IF(OR(ISNUMBER(SEARCH("extensive",X263)),ISNUMBER(SEARCH("skeletal muscle",X263)),ISNUMBER(SEARCH("larynx",X263)),ISNUMBER(SEARCH("trachea",X263)),ISNUMBER(SEARCH("esophagus",X263)),ISNUMBER(SEARCH("recurrent laryngeal nerve",X263))),"positive","negative"))</f>
        <v>negative</v>
      </c>
      <c r="AA263" t="str">
        <f>IF('Model output'!T262="","",IF('Model output'!T262="Not mentioned", "No", "Yes"))</f>
        <v/>
      </c>
      <c r="AB263" t="str">
        <f>IF(AA263&lt;&gt;"Yes","",IF(OR('Model output'!U262="",ISNUMBER(SEARCH("Not identified",'Model output'!U262))),"",'Model output'!U262))</f>
        <v/>
      </c>
      <c r="AC263" s="9" t="str">
        <f>IF(OR('Model output'!V262="", AND(ISERROR(SEARCH("Positive",'Model output'!V262)), ISNUMBER(SEARCH("Negative",'Model output'!V262))), ISNUMBER(SEARCH("Uninvolved",'Model output'!V262)), ISNUMBER(SEARCH("Free",'Model output'!V262)), ISNUMBER(SEARCH("1 mm",'Model output'!V262)), ISNUMBER(SEARCH("1.0 mm",'Model output'!V262)), ISNUMBER(SEARCH("0.01 cm",'Model output'!V262)), ISNUMBER(SEARCH("0.1 CM",'Model output'!V262)), ISNUMBER(SEARCH("less than 0.2 mm",'Model output'!V262)), ISNUMBER(SEARCH("less than 0.5 mm",'Model output'!V262)), ISNUMBER(SEARCH("very close",'Model output'!V262)), ISNUMBER(SEARCH("not involved",'Model output'!V262)), ISNUMBER(SEARCH("no involvement",'Model output'!V262)), ISNUMBER(SEARCH("abut",'Model output'!V262)), AND(ISNUMBER(SEARCH("No",'Model output'!V262)),NOT(ISNUMBER(SEARCH("noted",'Model output'!V262))),NOT(ISNUMBER(SEARCH("carcinoma",'Model output'!V262))))), "negative", "positive")</f>
        <v>negative</v>
      </c>
      <c r="AE263" s="30" t="str" cm="1">
        <f t="array" ref="AE263">IF(OR(AC263="positive",Z263="positive",AND(OR(ISNUMBER(SEARCH("Follicular carcinoma",N263)),ISNUMBER(SEARCH("Follicular thyroid carcinoma",N263))),V263="extensive"),AND(AND(ISNUMBER(J263),J263&gt;0),AND(ISNUMBER(M263),M263&gt;3)),OR(H263="positive",AH263=1)),"high",IF(OR(ISNUMBER(SEARCH("lateral",G263,1)),ISNUMBER(SEARCH("positive",Y263,1)),ISNUMBER(SEARCH("tall",O263,1)),ISNUMBER(SEARCH("hobnail",O263,1)),ISNUMBER(SEARCH("cribriform",O263,1)),ISNUMBER(SEARCH("diffuse",O263,1)),ISNUMBER(SEARCH("columnar",O263,1)),ISNUMBER(SEARCH("solid",O263,1)),ISNUMBER(SEARCH("tall",N263,1)),ISNUMBER(SEARCH("hobnail",N263,1)),ISNUMBER(SEARCH("cribriform",N263,1)),ISNUMBER(SEARCH("diffuse",N263,1)),ISNUMBER(SEARCH("columnar",N263,1)),ISNUMBER(SEARCH("solid",N263,1)),AND(ISNUMBER(SEARCH("papillary",N263,1)),S263="positive"),AND(ISNUMBER(J263),J263&gt;=5,M263=""),AND(AND(ISNUMBER(J263),J263&gt;=5),AND(ISNUMBER(M263),M263&gt;=1)),AND(ISNUMBER(SERACH("papillary",N263)),OR(Y263="positive",Z263="positive"), ISNUMBER(SEARCH("BRAF",AB263)))),"intermediate","low"))</f>
        <v>high</v>
      </c>
      <c r="AF263" s="31" t="str">
        <f t="shared" si="65"/>
        <v>2</v>
      </c>
      <c r="AG263" s="31" t="str">
        <f t="shared" si="66"/>
        <v>1b</v>
      </c>
      <c r="AH263" s="31" t="str">
        <f t="shared" si="67"/>
        <v>0</v>
      </c>
      <c r="AI263" s="36" t="str">
        <f t="shared" si="68"/>
        <v>I</v>
      </c>
      <c r="AJ263" s="30" t="s">
        <v>814</v>
      </c>
      <c r="AK263" s="37" t="s">
        <v>929</v>
      </c>
      <c r="AL263" s="37" t="s">
        <v>926</v>
      </c>
      <c r="AM263" s="37" t="s">
        <v>930</v>
      </c>
      <c r="AN263" s="31" t="s">
        <v>79</v>
      </c>
      <c r="AO263" s="30">
        <f t="shared" si="69"/>
        <v>1</v>
      </c>
      <c r="AP263" s="37">
        <f t="shared" si="70"/>
        <v>1</v>
      </c>
      <c r="AQ263" s="37">
        <f t="shared" si="71"/>
        <v>1</v>
      </c>
      <c r="AR263" s="37">
        <f t="shared" si="72"/>
        <v>1</v>
      </c>
      <c r="AS263" s="36">
        <f t="shared" si="73"/>
        <v>1</v>
      </c>
    </row>
    <row r="264" spans="1:45">
      <c r="A264" t="str">
        <f>'Model output'!A263</f>
        <v>TCGA-H2-A26U</v>
      </c>
      <c r="B264" s="43">
        <v>54</v>
      </c>
      <c r="C264" s="1" t="str">
        <f>IF(OR(ISNUMBER(SEARCH("0",'Model output'!D263)), ISNUMBER(SEARCH("1",'Model output'!D263)), ISNUMBER(SEARCH("1a",'Model output'!D263)), ISNUMBER(SEARCH("1b",'Model output'!D263)), ISNUMBER(SEARCH("2",'Model output'!D263)), ISNUMBER(SEARCH("3",'Model output'!D263)), ISNUMBER(SEARCH("4a",'Model output'!D263)), ISNUMBER(SEARCH("4b",'Model output'!D263))), IF(ISNUMBER(SEARCH("pT",'Model output'!D263)),IF(OR(ISNUMBER(SEARCH("a",'Model output'!D263)),ISNUMBER(SEARCH("b",'Model output'!D263))),MID(SUBSTITUTE('Model output'!D263," ",""),SEARCH("pT",'Model output'!D263)+2,2),MID(SUBSTITUTE('Model output'!D263," ",""),SEARCH("pT",'Model output'!D263)+2,1)),IF(ISNUMBER(SEARCH("T",'Model output'!D263)),IF(OR(ISNUMBER(SEARCH("a",'Model output'!D263)),ISNUMBER(SEARCH("b",'Model output'!D263))),MID(SUBSTITUTE('Model output'!D263," ",""),SEARCH("T",'Model output'!D263)+1,2),MID(SUBSTITUTE('Model output'!D263," ",""),SEARCH("T",'Model output'!D263)+1,1)),SUBSTITUTE('Model output'!D263," ",""))),"")</f>
        <v>3</v>
      </c>
      <c r="D264" s="1" t="str">
        <f>IF(ISNUMBER(SEARCH("lymph node",'Model output'!E263)),"1", IF(AND('Model output'!E263&lt;&gt;"",ISNUMBER('Model output'!E263),'Model output'!E263&gt;0),"1",IF(OR(ISNUMBER(SEARCH("0",'Model output'!E263)), ISNUMBER(SEARCH("1",'Model output'!E263)), ISNUMBER(SEARCH("1a",'Model output'!E263)), ISNUMBER(SEARCH("1b",'Model output'!E263)), ISNUMBER(SEARCH("X",'Model output'!E263))), IF(ISNUMBER(SEARCH("pN",'Model output'!E263)),IF(OR(ISNUMBER(SEARCH("a",'Model output'!E263)),ISNUMBER(SEARCH("b",'Model output'!E263))),MID(SUBSTITUTE('Model output'!E263," ",""),SEARCH("pN",'Model output'!E263)+2,2),MID(SUBSTITUTE('Model output'!E263," ",""),SEARCH("pN",'Model output'!E263)+2,1)),IF(ISNUMBER(SEARCH("N",'Model output'!E263)),IF(OR(ISNUMBER(SEARCH("a",'Model output'!E263)),ISNUMBER(SEARCH("b",'Model output'!E263))),MID(SUBSTITUTE('Model output'!E263," ",""),SEARCH("N",'Model output'!E263)+1,2),MID(SUBSTITUTE('Model output'!E263," ",""),SEARCH("N",'Model output'!E263)+1,1)),SUBSTITUTE('Model output'!E263," ",""))),"")))</f>
        <v>0</v>
      </c>
      <c r="E264" s="1" t="str">
        <f>IF(OR(ISNUMBER(SEARCH("Not applicable",'Model output'!F263)), ISNUMBER(SEARCH("N/A",'Model output'!F263))),"0",IF(OR(ISNUMBER(SEARCH("0",'Model output'!F263)), ISNUMBER(SEARCH("1",'Model output'!F263)), ISNUMBER(SEARCH("X",'Model output'!F263))), IF(ISNUMBER(SEARCH("pM",'Model output'!F263)),MID(SUBSTITUTE('Model output'!F263," ",""),SEARCH("pM",'Model output'!F263)+2,1),IF(ISNUMBER(SEARCH("M",'Model output'!F263)),MID(SUBSTITUTE('Model output'!F263," ",""),SEARCH("M",'Model output'!F263)+1,1),SUBSTITUTE('Model output'!F263," ",""))),""))</f>
        <v>X</v>
      </c>
      <c r="F264" t="str">
        <f t="shared" si="62"/>
        <v>negative</v>
      </c>
      <c r="G264" t="str">
        <f>IF(OR('Model output'!G263="",AND(ISNUMBER('Model output'!J263),'Model output'!J263&lt;1)),"",IF(OR(ISNUMBER(SEARCH("lateral",'Model output'!G263)),ISNUMBER(SEARCH("cervical",'Model output'!G263)),ISNUMBER(SEARCH("jugular",'Model output'!G263)),ISNUMBER(SEARCH("left neck",'Model output'!G263)),ISNUMBER(SEARCH("left anterior neck",'Model output'!G263)),ISNUMBER(SEARCH("left posterior neck",'Model output'!G263)),ISNUMBER(SEARCH("right neck",'Model output'!G263)),ISNUMBER(SEARCH("right anterior neck",'Model output'!G263)),ISNUMBER(SEARCH("right posterior neck",'Model output'!G263)),AND(ISNUMBER(SEARCH("level",'Model output'!G263)),OR(,ISNUMBER(SEARCH("II",'Model output'!G263)),ISNUMBER(SEARCH("two",'Model output'!G263)),ISNUMBER(SEARCH("2",'Model output'!G263)),ISNUMBER(SEARCH("III",'Model output'!G263)),ISNUMBER(SEARCH("three",'Model output'!G263)),ISNUMBER(SEARCH("3",'Model output'!G263)),ISNUMBER(SEARCH("IV",'Model output'!G263)),ISNUMBER(SEARCH("four",'Model output'!G263)),ISNUMBER(SEARCH("4",'Model output'!G263)),AND(ISNUMBER(SEARCH("V ",'Model output'!G263)),NOT(ISNUMBER(SEARCH("VI",'Model output'!G263)))),ISNUMBER(SEARCH("five",'Model output'!G263)),ISNUMBER(SEARCH("5",'Model output'!G263))))), "lateral", "central"))</f>
        <v/>
      </c>
      <c r="H264" t="str">
        <f>IF('Model output'!H263="","negative", IF('Model output'!H263=" ", "negative", IF(ISNUMBER(SEARCH("lymph node",'Model output'!H263)),"negative","positive")))</f>
        <v>negative</v>
      </c>
      <c r="I264">
        <f>IF('Model output'!I263="","",IF(ISNUMBER('Model output'!I263),'Model output'!I263,1))</f>
        <v>7</v>
      </c>
      <c r="J264">
        <f>IF('Model output'!J263="","",IF(AND(ISNUMBER('Model output'!J263),'Model output'!J263&lt;=I264),'Model output'!J263,IF(ISNUMBER(SEARCH("0/",'Model output'!J263)),0,1)))</f>
        <v>0</v>
      </c>
      <c r="K264" t="str" cm="1">
        <f t="array" ref="K264">IF(COUNT(FIND({0,1,2,3,4,5,6,7,8,9},'Model output'!K263))&gt;0,'Model output'!K263,"")</f>
        <v/>
      </c>
      <c r="L264" s="8" t="str">
        <f t="shared" si="64"/>
        <v/>
      </c>
      <c r="M264" t="str" cm="1">
        <f t="array" ref="M264">IF(L264="","",IF(ISNUMBER(SEARCH("cm",L264)),MAX(VALUE(SUBSTITUTE(_xlfn.FILTERXML("&lt;t&gt;&lt;s&gt;"&amp;SUBSTITUTE(L264,",","&lt;/s&gt;&lt;s&gt;")&amp;"&lt;/s&gt;&lt;/t&gt;","//s"),"cm",""))),MAX(VALUE(SUBSTITUTE(_xlfn.FILTERXML("&lt;t&gt;&lt;s&gt;"&amp;SUBSTITUTE(L264,",","&lt;/s&gt;&lt;s&gt;")&amp;"&lt;/s&gt;&lt;/t&gt;","//s"),"mm","")))/10))</f>
        <v/>
      </c>
      <c r="N264" t="str">
        <f>IF('Model output'!L263="","",'Model output'!L263)</f>
        <v>Papillary carcinoma</v>
      </c>
      <c r="O264" t="str">
        <f>IF('Model output'!M263="","",'Model output'!M263)</f>
        <v/>
      </c>
      <c r="P264" t="str">
        <f>IF('Model output'!N263="","",'Model output'!N263)</f>
        <v>1.5 cm</v>
      </c>
      <c r="Q264" t="str">
        <f t="shared" si="63"/>
        <v>1.5cm</v>
      </c>
      <c r="R264" cm="1">
        <f t="array" ref="R264">IF(Q264="","",IF(ISNUMBER(SEARCH("cm",Q264)),MAX(VALUE(SUBSTITUTE(_xlfn.FILTERXML("&lt;t&gt;&lt;s&gt;"&amp;SUBSTITUTE(Q264,",","&lt;/s&gt;&lt;s&gt;")&amp;"&lt;/s&gt;&lt;/t&gt;","//s"),"cm",""))),IF(ISNUMBER(SEARCH("mm",Q264)), MAX(VALUE(SUBSTITUTE(_xlfn.FILTERXML("&lt;t&gt;&lt;s&gt;"&amp;SUBSTITUTE(Q264,",","&lt;/s&gt;&lt;s&gt;")&amp;"&lt;/s&gt;&lt;/t&gt;","//s"),"mm","")))/10, MAX(VALUE(_xlfn.FILTERXML("&lt;t&gt;&lt;s&gt;"&amp;SUBSTITUTE(Q264,",","&lt;/s&gt;&lt;s&gt;")&amp;"&lt;/s&gt;&lt;/t&gt;","//s"))))))</f>
        <v>1.5</v>
      </c>
      <c r="S264" t="str">
        <f>IF(OR('Model output'!P263="",ISNUMBER(SEARCH("Not identified", 'Model output'!P263)),ISNUMBER(SEARCH("Absent",'Model output'!P263)),AND(ISNUMBER(SEARCH("No",'Model output'!P263)),NOT(ISNUMBER(SEARCH("diagnostic",'Model output'!P263)))),ISNUMBER(SEARCH("Negative",'Model output'!P263))),"negative","positive")</f>
        <v>negative</v>
      </c>
      <c r="T264">
        <f>IF('Model output'!O263="","",'Model output'!O263)</f>
        <v>2</v>
      </c>
      <c r="U264" t="str">
        <f>IF('Model output'!Q263&lt;&gt;"",'Model output'!Q263,IF('Classification result'!S264="positive",IF(ISNUMBER(SEARCH("single",'Model output'!P263)),1,IF(OR(ISNUMBER(SEARCH("&lt;4",'Model output'!P263)),ISNUMBER(SEARCH("&lt; 4",'Model output'!P263)),ISNUMBER(SEARCH("less than 4",'Model output'!P263))),"&lt;4",IF(OR(ISNUMBER(SEARCH("&gt;4",'Model output'!P263)),ISNUMBER(SEARCH("&gt; 4",'Model output'!P263)),ISNUMBER(SEARCH("4 or more",'Model output'!P263))),"&gt;4",""))),""))</f>
        <v/>
      </c>
      <c r="V264" t="str">
        <f>IF(S264="negative","",IF(OR(ISNUMBER(SEARCH("Focal",'Model output'!P263)),'Classification result'!U264&lt;4,ISNUMBER(SEARCH("Focal",'Classification result'!U264)),ISNUMBER(SEARCH("&lt;4",'Classification result'!U264)),ISNUMBER(SEARCH("&lt; 4",'Classification result'!U264))),"minimal", IF(OR(ISNUMBER(SEARCH("Extensive",'Model output'!P263)),ISNUMBER(SEARCH("Extensive",'Classification result'!U264)),ISNUMBER(SEARCH("&gt;4",'Classification result'!U264)),ISNUMBER(SEARCH("&gt; 4",'Classification result'!U264)),ISNUMBER(SEARCH("4 or more",'Classification result'!U264))),"extensive","")))</f>
        <v/>
      </c>
      <c r="W264" t="str">
        <f>IF(OR('Model output'!R263="",ISNUMBER(SEARCH("Not identified", 'Model output'!R263)),ISNUMBER(SEARCH("Absent",'Model output'!R263)),ISNUMBER(SEARCH("No",'Model output'!R263)),ISNUMBER(SEARCH("Negative",'Model output'!R263)),ISNUMBER(SEARCH("None seen",'Model output'!R263)),ISNUMBER(SEARCH("Free",'Model output'!R263)),ISNUMBER(SEARCH("Cannot be assessed",'Model output'!R263))),"negative","positive")</f>
        <v>negative</v>
      </c>
      <c r="X264" s="15" t="str">
        <f>IF('Model output'!S263="","",'Model output'!S263)</f>
        <v>Minimal</v>
      </c>
      <c r="Y264" t="str">
        <f>IF(OR('Model output'!S263="",ISNUMBER(SEARCH("Absent",'Model output'!S263)),ISNUMBER(SEARCH("Not identified",'Model output'!S263)),AND(ISNUMBER(SEARCH("No",'Model output'!S263)),NOT(ISNUMBER(SEARCH("carcinoma",'Model output'!S263)))),ISNUMBER(SEARCH("no extension",'Model output'!S263)),ISNUMBER(SEARCH("negative",'Model output'!S263))),"negative",IF(Z264="positive","gETE", "positive"))</f>
        <v>positive</v>
      </c>
      <c r="Z264" t="str">
        <f>IF(OR('Model output'!S263="",ISNUMBER(SEARCH("Absent",'Model output'!S263)),ISNUMBER(SEARCH("Not identified",'Model output'!S263)),ISNUMBER(SEARCH("No",'Model output'!S263)),ISNUMBER(SEARCH("Minimal",'Model output'!S263)),ISNUMBER(SEARCH("negative",'Model output'!S263))),"negative",IF(OR(ISNUMBER(SEARCH("extensive",X264)),ISNUMBER(SEARCH("skeletal muscle",X264)),ISNUMBER(SEARCH("larynx",X264)),ISNUMBER(SEARCH("trachea",X264)),ISNUMBER(SEARCH("esophagus",X264)),ISNUMBER(SEARCH("recurrent laryngeal nerve",X264))),"positive","negative"))</f>
        <v>negative</v>
      </c>
      <c r="AA264" t="str">
        <f>IF('Model output'!T263="","",IF('Model output'!T263="Not mentioned", "No", "Yes"))</f>
        <v/>
      </c>
      <c r="AB264" t="str">
        <f>IF(AA264&lt;&gt;"Yes","",IF(OR('Model output'!U263="",ISNUMBER(SEARCH("Not identified",'Model output'!U263))),"",'Model output'!U263))</f>
        <v/>
      </c>
      <c r="AC264" s="9" t="str">
        <f>IF(OR('Model output'!V263="", AND(ISERROR(SEARCH("Positive",'Model output'!V263)), ISNUMBER(SEARCH("Negative",'Model output'!V263))), ISNUMBER(SEARCH("Uninvolved",'Model output'!V263)), ISNUMBER(SEARCH("Free",'Model output'!V263)), ISNUMBER(SEARCH("1 mm",'Model output'!V263)), ISNUMBER(SEARCH("1.0 mm",'Model output'!V263)), ISNUMBER(SEARCH("0.01 cm",'Model output'!V263)), ISNUMBER(SEARCH("0.1 CM",'Model output'!V263)), ISNUMBER(SEARCH("less than 0.2 mm",'Model output'!V263)), ISNUMBER(SEARCH("less than 0.5 mm",'Model output'!V263)), ISNUMBER(SEARCH("very close",'Model output'!V263)), ISNUMBER(SEARCH("not involved",'Model output'!V263)), ISNUMBER(SEARCH("no involvement",'Model output'!V263)), ISNUMBER(SEARCH("abut",'Model output'!V263)), AND(ISNUMBER(SEARCH("No",'Model output'!V263)),NOT(ISNUMBER(SEARCH("noted",'Model output'!V263))),NOT(ISNUMBER(SEARCH("carcinoma",'Model output'!V263))))), "negative", "positive")</f>
        <v>positive</v>
      </c>
      <c r="AE264" s="30" t="str" cm="1">
        <f t="array" ref="AE264">IF(OR(AC264="positive",Z264="positive",AND(OR(ISNUMBER(SEARCH("Follicular carcinoma",N264)),ISNUMBER(SEARCH("Follicular thyroid carcinoma",N264))),V264="extensive"),AND(AND(ISNUMBER(J264),J264&gt;0),AND(ISNUMBER(M264),M264&gt;3)),OR(H264="positive",AH264=1)),"high",IF(OR(ISNUMBER(SEARCH("lateral",G264,1)),ISNUMBER(SEARCH("positive",Y264,1)),ISNUMBER(SEARCH("tall",O264,1)),ISNUMBER(SEARCH("hobnail",O264,1)),ISNUMBER(SEARCH("cribriform",O264,1)),ISNUMBER(SEARCH("diffuse",O264,1)),ISNUMBER(SEARCH("columnar",O264,1)),ISNUMBER(SEARCH("solid",O264,1)),ISNUMBER(SEARCH("tall",N264,1)),ISNUMBER(SEARCH("hobnail",N264,1)),ISNUMBER(SEARCH("cribriform",N264,1)),ISNUMBER(SEARCH("diffuse",N264,1)),ISNUMBER(SEARCH("columnar",N264,1)),ISNUMBER(SEARCH("solid",N264,1)),AND(ISNUMBER(SEARCH("papillary",N264,1)),S264="positive"),AND(ISNUMBER(J264),J264&gt;=5,M264=""),AND(AND(ISNUMBER(J264),J264&gt;=5),AND(ISNUMBER(M264),M264&gt;=1)),AND(ISNUMBER(SERACH("papillary",N264)),OR(Y264="positive",Z264="positive"), ISNUMBER(SEARCH("BRAF",AB264)))),"intermediate","low"))</f>
        <v>high</v>
      </c>
      <c r="AF264" s="31" t="str">
        <f t="shared" si="65"/>
        <v>1b</v>
      </c>
      <c r="AG264" s="31" t="str">
        <f t="shared" si="66"/>
        <v>0</v>
      </c>
      <c r="AH264" s="31" t="str">
        <f t="shared" si="67"/>
        <v>0</v>
      </c>
      <c r="AI264" s="36" t="str">
        <f t="shared" si="68"/>
        <v>I</v>
      </c>
      <c r="AJ264" s="30" t="s">
        <v>814</v>
      </c>
      <c r="AK264" s="37" t="s">
        <v>926</v>
      </c>
      <c r="AL264" s="37" t="s">
        <v>927</v>
      </c>
      <c r="AM264" s="37" t="s">
        <v>930</v>
      </c>
      <c r="AN264" s="31" t="s">
        <v>79</v>
      </c>
      <c r="AO264" s="30">
        <f t="shared" si="69"/>
        <v>1</v>
      </c>
      <c r="AP264" s="37">
        <f t="shared" si="70"/>
        <v>1</v>
      </c>
      <c r="AQ264" s="37">
        <f t="shared" si="71"/>
        <v>1</v>
      </c>
      <c r="AR264" s="37">
        <f t="shared" si="72"/>
        <v>1</v>
      </c>
      <c r="AS264" s="36">
        <f t="shared" si="73"/>
        <v>1</v>
      </c>
    </row>
    <row r="265" spans="1:45">
      <c r="A265" t="str">
        <f>'Model output'!A264</f>
        <v>TCGA-H2-A2K9</v>
      </c>
      <c r="B265" s="43">
        <v>25</v>
      </c>
      <c r="C265" s="1" t="str">
        <f>IF(OR(ISNUMBER(SEARCH("0",'Model output'!D264)), ISNUMBER(SEARCH("1",'Model output'!D264)), ISNUMBER(SEARCH("1a",'Model output'!D264)), ISNUMBER(SEARCH("1b",'Model output'!D264)), ISNUMBER(SEARCH("2",'Model output'!D264)), ISNUMBER(SEARCH("3",'Model output'!D264)), ISNUMBER(SEARCH("4a",'Model output'!D264)), ISNUMBER(SEARCH("4b",'Model output'!D264))), IF(ISNUMBER(SEARCH("pT",'Model output'!D264)),IF(OR(ISNUMBER(SEARCH("a",'Model output'!D264)),ISNUMBER(SEARCH("b",'Model output'!D264))),MID(SUBSTITUTE('Model output'!D264," ",""),SEARCH("pT",'Model output'!D264)+2,2),MID(SUBSTITUTE('Model output'!D264," ",""),SEARCH("pT",'Model output'!D264)+2,1)),IF(ISNUMBER(SEARCH("T",'Model output'!D264)),IF(OR(ISNUMBER(SEARCH("a",'Model output'!D264)),ISNUMBER(SEARCH("b",'Model output'!D264))),MID(SUBSTITUTE('Model output'!D264," ",""),SEARCH("T",'Model output'!D264)+1,2),MID(SUBSTITUTE('Model output'!D264," ",""),SEARCH("T",'Model output'!D264)+1,1)),SUBSTITUTE('Model output'!D264," ",""))),"")</f>
        <v>2</v>
      </c>
      <c r="D265" s="1" t="str">
        <f>IF(ISNUMBER(SEARCH("lymph node",'Model output'!E264)),"1", IF(AND('Model output'!E264&lt;&gt;"",ISNUMBER('Model output'!E264),'Model output'!E264&gt;0),"1",IF(OR(ISNUMBER(SEARCH("0",'Model output'!E264)), ISNUMBER(SEARCH("1",'Model output'!E264)), ISNUMBER(SEARCH("1a",'Model output'!E264)), ISNUMBER(SEARCH("1b",'Model output'!E264)), ISNUMBER(SEARCH("X",'Model output'!E264))), IF(ISNUMBER(SEARCH("pN",'Model output'!E264)),IF(OR(ISNUMBER(SEARCH("a",'Model output'!E264)),ISNUMBER(SEARCH("b",'Model output'!E264))),MID(SUBSTITUTE('Model output'!E264," ",""),SEARCH("pN",'Model output'!E264)+2,2),MID(SUBSTITUTE('Model output'!E264," ",""),SEARCH("pN",'Model output'!E264)+2,1)),IF(ISNUMBER(SEARCH("N",'Model output'!E264)),IF(OR(ISNUMBER(SEARCH("a",'Model output'!E264)),ISNUMBER(SEARCH("b",'Model output'!E264))),MID(SUBSTITUTE('Model output'!E264," ",""),SEARCH("N",'Model output'!E264)+1,2),MID(SUBSTITUTE('Model output'!E264," ",""),SEARCH("N",'Model output'!E264)+1,1)),SUBSTITUTE('Model output'!E264," ",""))),"")))</f>
        <v>1</v>
      </c>
      <c r="E265" s="1" t="str">
        <f>IF(OR(ISNUMBER(SEARCH("Not applicable",'Model output'!F264)), ISNUMBER(SEARCH("N/A",'Model output'!F264))),"0",IF(OR(ISNUMBER(SEARCH("0",'Model output'!F264)), ISNUMBER(SEARCH("1",'Model output'!F264)), ISNUMBER(SEARCH("X",'Model output'!F264))), IF(ISNUMBER(SEARCH("pM",'Model output'!F264)),MID(SUBSTITUTE('Model output'!F264," ",""),SEARCH("pM",'Model output'!F264)+2,1),IF(ISNUMBER(SEARCH("M",'Model output'!F264)),MID(SUBSTITUTE('Model output'!F264," ",""),SEARCH("M",'Model output'!F264)+1,1),SUBSTITUTE('Model output'!F264," ",""))),""))</f>
        <v>X</v>
      </c>
      <c r="F265" t="str">
        <f t="shared" si="62"/>
        <v>positive</v>
      </c>
      <c r="G265" t="str">
        <f>IF(OR('Model output'!G264="",AND(ISNUMBER('Model output'!J264),'Model output'!J264&lt;1)),"",IF(OR(ISNUMBER(SEARCH("lateral",'Model output'!G264)),ISNUMBER(SEARCH("cervical",'Model output'!G264)),ISNUMBER(SEARCH("jugular",'Model output'!G264)),ISNUMBER(SEARCH("left neck",'Model output'!G264)),ISNUMBER(SEARCH("left anterior neck",'Model output'!G264)),ISNUMBER(SEARCH("left posterior neck",'Model output'!G264)),ISNUMBER(SEARCH("right neck",'Model output'!G264)),ISNUMBER(SEARCH("right anterior neck",'Model output'!G264)),ISNUMBER(SEARCH("right posterior neck",'Model output'!G264)),AND(ISNUMBER(SEARCH("level",'Model output'!G264)),OR(,ISNUMBER(SEARCH("II",'Model output'!G264)),ISNUMBER(SEARCH("two",'Model output'!G264)),ISNUMBER(SEARCH("2",'Model output'!G264)),ISNUMBER(SEARCH("III",'Model output'!G264)),ISNUMBER(SEARCH("three",'Model output'!G264)),ISNUMBER(SEARCH("3",'Model output'!G264)),ISNUMBER(SEARCH("IV",'Model output'!G264)),ISNUMBER(SEARCH("four",'Model output'!G264)),ISNUMBER(SEARCH("4",'Model output'!G264)),AND(ISNUMBER(SEARCH("V ",'Model output'!G264)),NOT(ISNUMBER(SEARCH("VI",'Model output'!G264)))),ISNUMBER(SEARCH("five",'Model output'!G264)),ISNUMBER(SEARCH("5",'Model output'!G264))))), "lateral", "central"))</f>
        <v>lateral</v>
      </c>
      <c r="H265" t="str">
        <f>IF('Model output'!H264="","negative", IF('Model output'!H264=" ", "negative", IF(ISNUMBER(SEARCH("lymph node",'Model output'!H264)),"negative","positive")))</f>
        <v>negative</v>
      </c>
      <c r="I265">
        <f>IF('Model output'!I264="","",IF(ISNUMBER('Model output'!I264),'Model output'!I264,1))</f>
        <v>14</v>
      </c>
      <c r="J265">
        <f>IF('Model output'!J264="","",IF(AND(ISNUMBER('Model output'!J264),'Model output'!J264&lt;=I265),'Model output'!J264,IF(ISNUMBER(SEARCH("0/",'Model output'!J264)),0,1)))</f>
        <v>11</v>
      </c>
      <c r="K265" t="str" cm="1">
        <f t="array" ref="K265">IF(COUNT(FIND({0,1,2,3,4,5,6,7,8,9},'Model output'!K264))&gt;0,'Model output'!K264,"")</f>
        <v>3.5 mm</v>
      </c>
      <c r="L265" s="8" t="str">
        <f t="shared" si="64"/>
        <v>3.5mm</v>
      </c>
      <c r="M265" cm="1">
        <f t="array" ref="M265">IF(L265="","",IF(ISNUMBER(SEARCH("cm",L265)),MAX(VALUE(SUBSTITUTE(_xlfn.FILTERXML("&lt;t&gt;&lt;s&gt;"&amp;SUBSTITUTE(L265,",","&lt;/s&gt;&lt;s&gt;")&amp;"&lt;/s&gt;&lt;/t&gt;","//s"),"cm",""))),MAX(VALUE(SUBSTITUTE(_xlfn.FILTERXML("&lt;t&gt;&lt;s&gt;"&amp;SUBSTITUTE(L265,",","&lt;/s&gt;&lt;s&gt;")&amp;"&lt;/s&gt;&lt;/t&gt;","//s"),"mm","")))/10))</f>
        <v>0.35</v>
      </c>
      <c r="N265" t="str">
        <f>IF('Model output'!L264="","",'Model output'!L264)</f>
        <v>Papillary carcinoma</v>
      </c>
      <c r="O265" t="str">
        <f>IF('Model output'!M264="","",'Model output'!M264)</f>
        <v>papillary and follicular variant</v>
      </c>
      <c r="P265" t="str">
        <f>IF('Model output'!N264="","",'Model output'!N264)</f>
        <v>2.8 cm</v>
      </c>
      <c r="Q265" t="str">
        <f t="shared" si="63"/>
        <v>2.8cm</v>
      </c>
      <c r="R265" cm="1">
        <f t="array" ref="R265">IF(Q265="","",IF(ISNUMBER(SEARCH("cm",Q265)),MAX(VALUE(SUBSTITUTE(_xlfn.FILTERXML("&lt;t&gt;&lt;s&gt;"&amp;SUBSTITUTE(Q265,",","&lt;/s&gt;&lt;s&gt;")&amp;"&lt;/s&gt;&lt;/t&gt;","//s"),"cm",""))),IF(ISNUMBER(SEARCH("mm",Q265)), MAX(VALUE(SUBSTITUTE(_xlfn.FILTERXML("&lt;t&gt;&lt;s&gt;"&amp;SUBSTITUTE(Q265,",","&lt;/s&gt;&lt;s&gt;")&amp;"&lt;/s&gt;&lt;/t&gt;","//s"),"mm","")))/10, MAX(VALUE(_xlfn.FILTERXML("&lt;t&gt;&lt;s&gt;"&amp;SUBSTITUTE(Q265,",","&lt;/s&gt;&lt;s&gt;")&amp;"&lt;/s&gt;&lt;/t&gt;","//s"))))))</f>
        <v>2.8</v>
      </c>
      <c r="S265" t="str">
        <f>IF(OR('Model output'!P264="",ISNUMBER(SEARCH("Not identified", 'Model output'!P264)),ISNUMBER(SEARCH("Absent",'Model output'!P264)),AND(ISNUMBER(SEARCH("No",'Model output'!P264)),NOT(ISNUMBER(SEARCH("diagnostic",'Model output'!P264)))),ISNUMBER(SEARCH("Negative",'Model output'!P264))),"negative","positive")</f>
        <v>positive</v>
      </c>
      <c r="T265" t="str">
        <f>IF('Model output'!O264="","",'Model output'!O264)</f>
        <v/>
      </c>
      <c r="U265" t="str">
        <f>IF('Model output'!Q264&lt;&gt;"",'Model output'!Q264,IF('Classification result'!S265="positive",IF(ISNUMBER(SEARCH("single",'Model output'!P264)),1,IF(OR(ISNUMBER(SEARCH("&lt;4",'Model output'!P264)),ISNUMBER(SEARCH("&lt; 4",'Model output'!P264)),ISNUMBER(SEARCH("less than 4",'Model output'!P264))),"&lt;4",IF(OR(ISNUMBER(SEARCH("&gt;4",'Model output'!P264)),ISNUMBER(SEARCH("&gt; 4",'Model output'!P264)),ISNUMBER(SEARCH("4 or more",'Model output'!P264))),"&gt;4",""))),""))</f>
        <v/>
      </c>
      <c r="V265" t="str">
        <f>IF(S265="negative","",IF(OR(ISNUMBER(SEARCH("Focal",'Model output'!P264)),'Classification result'!U265&lt;4,ISNUMBER(SEARCH("Focal",'Classification result'!U265)),ISNUMBER(SEARCH("&lt;4",'Classification result'!U265)),ISNUMBER(SEARCH("&lt; 4",'Classification result'!U265))),"minimal", IF(OR(ISNUMBER(SEARCH("Extensive",'Model output'!P264)),ISNUMBER(SEARCH("Extensive",'Classification result'!U265)),ISNUMBER(SEARCH("&gt;4",'Classification result'!U265)),ISNUMBER(SEARCH("&gt; 4",'Classification result'!U265)),ISNUMBER(SEARCH("4 or more",'Classification result'!U265))),"extensive","")))</f>
        <v/>
      </c>
      <c r="W265" t="str">
        <f>IF(OR('Model output'!R264="",ISNUMBER(SEARCH("Not identified", 'Model output'!R264)),ISNUMBER(SEARCH("Absent",'Model output'!R264)),ISNUMBER(SEARCH("No",'Model output'!R264)),ISNUMBER(SEARCH("Negative",'Model output'!R264)),ISNUMBER(SEARCH("None seen",'Model output'!R264)),ISNUMBER(SEARCH("Free",'Model output'!R264)),ISNUMBER(SEARCH("Cannot be assessed",'Model output'!R264))),"negative","positive")</f>
        <v>negative</v>
      </c>
      <c r="X265" s="15" t="str">
        <f>IF('Model output'!S264="","",'Model output'!S264)</f>
        <v/>
      </c>
      <c r="Y265" t="str">
        <f>IF(OR('Model output'!S264="",ISNUMBER(SEARCH("Absent",'Model output'!S264)),ISNUMBER(SEARCH("Not identified",'Model output'!S264)),AND(ISNUMBER(SEARCH("No",'Model output'!S264)),NOT(ISNUMBER(SEARCH("carcinoma",'Model output'!S264)))),ISNUMBER(SEARCH("no extension",'Model output'!S264)),ISNUMBER(SEARCH("negative",'Model output'!S264))),"negative",IF(Z265="positive","gETE", "positive"))</f>
        <v>negative</v>
      </c>
      <c r="Z265" t="str">
        <f>IF(OR('Model output'!S264="",ISNUMBER(SEARCH("Absent",'Model output'!S264)),ISNUMBER(SEARCH("Not identified",'Model output'!S264)),ISNUMBER(SEARCH("No",'Model output'!S264)),ISNUMBER(SEARCH("Minimal",'Model output'!S264)),ISNUMBER(SEARCH("negative",'Model output'!S264))),"negative",IF(OR(ISNUMBER(SEARCH("extensive",X265)),ISNUMBER(SEARCH("skeletal muscle",X265)),ISNUMBER(SEARCH("larynx",X265)),ISNUMBER(SEARCH("trachea",X265)),ISNUMBER(SEARCH("esophagus",X265)),ISNUMBER(SEARCH("recurrent laryngeal nerve",X265))),"positive","negative"))</f>
        <v>negative</v>
      </c>
      <c r="AA265" t="str">
        <f>IF('Model output'!T264="","",IF('Model output'!T264="Not mentioned", "No", "Yes"))</f>
        <v/>
      </c>
      <c r="AB265" t="str">
        <f>IF(AA265&lt;&gt;"Yes","",IF(OR('Model output'!U264="",ISNUMBER(SEARCH("Not identified",'Model output'!U264))),"",'Model output'!U264))</f>
        <v/>
      </c>
      <c r="AC265" s="9" t="str">
        <f>IF(OR('Model output'!V264="", AND(ISERROR(SEARCH("Positive",'Model output'!V264)), ISNUMBER(SEARCH("Negative",'Model output'!V264))), ISNUMBER(SEARCH("Uninvolved",'Model output'!V264)), ISNUMBER(SEARCH("Free",'Model output'!V264)), ISNUMBER(SEARCH("1 mm",'Model output'!V264)), ISNUMBER(SEARCH("1.0 mm",'Model output'!V264)), ISNUMBER(SEARCH("0.01 cm",'Model output'!V264)), ISNUMBER(SEARCH("0.1 CM",'Model output'!V264)), ISNUMBER(SEARCH("less than 0.2 mm",'Model output'!V264)), ISNUMBER(SEARCH("less than 0.5 mm",'Model output'!V264)), ISNUMBER(SEARCH("very close",'Model output'!V264)), ISNUMBER(SEARCH("not involved",'Model output'!V264)), ISNUMBER(SEARCH("no involvement",'Model output'!V264)), ISNUMBER(SEARCH("abut",'Model output'!V264)), AND(ISNUMBER(SEARCH("No",'Model output'!V264)),NOT(ISNUMBER(SEARCH("noted",'Model output'!V264))),NOT(ISNUMBER(SEARCH("carcinoma",'Model output'!V264))))), "negative", "positive")</f>
        <v>negative</v>
      </c>
      <c r="AE265" s="30" t="str" cm="1">
        <f t="array" aca="1" ref="AE265" ca="1">IF(OR(AC265="positive",Z265="positive",AND(OR(ISNUMBER(SEARCH("Follicular carcinoma",N265)),ISNUMBER(SEARCH("Follicular thyroid carcinoma",N265))),V265="extensive"),AND(AND(ISNUMBER(J265),J265&gt;0),AND(ISNUMBER(M265),M265&gt;3)),OR(H265="positive",AH265=1)),"high",IF(OR(ISNUMBER(SEARCH("lateral",G265,1)),ISNUMBER(SEARCH("positive",Y265,1)),ISNUMBER(SEARCH("tall",O265,1)),ISNUMBER(SEARCH("hobnail",O265,1)),ISNUMBER(SEARCH("cribriform",O265,1)),ISNUMBER(SEARCH("diffuse",O265,1)),ISNUMBER(SEARCH("columnar",O265,1)),ISNUMBER(SEARCH("solid",O265,1)),ISNUMBER(SEARCH("tall",N265,1)),ISNUMBER(SEARCH("hobnail",N265,1)),ISNUMBER(SEARCH("cribriform",N265,1)),ISNUMBER(SEARCH("diffuse",N265,1)),ISNUMBER(SEARCH("columnar",N265,1)),ISNUMBER(SEARCH("solid",N265,1)),AND(ISNUMBER(SEARCH("papillary",N265,1)),S265="positive"),AND(ISNUMBER(J265),J265&gt;=5,M265=""),AND(AND(ISNUMBER(J265),J265&gt;=5),AND(ISNUMBER(M265),M265&gt;=1)),AND(ISNUMBER(SERACH("papillary",N265)),OR(Y265="positive",Z265="positive"), ISNUMBER(SEARCH("BRAF",AB265)))),"intermediate","low"))</f>
        <v>intermediate</v>
      </c>
      <c r="AF265" s="31" t="str">
        <f t="shared" si="65"/>
        <v>2</v>
      </c>
      <c r="AG265" s="31" t="str">
        <f t="shared" si="66"/>
        <v>1b</v>
      </c>
      <c r="AH265" s="31" t="str">
        <f t="shared" si="67"/>
        <v>0</v>
      </c>
      <c r="AI265" s="36" t="str">
        <f t="shared" si="68"/>
        <v>I</v>
      </c>
      <c r="AJ265" s="30" t="s">
        <v>816</v>
      </c>
      <c r="AK265" s="37" t="s">
        <v>929</v>
      </c>
      <c r="AL265" s="37" t="s">
        <v>931</v>
      </c>
      <c r="AM265" s="37" t="s">
        <v>930</v>
      </c>
      <c r="AN265" s="31" t="s">
        <v>79</v>
      </c>
      <c r="AO265" s="30">
        <f t="shared" ca="1" si="69"/>
        <v>1</v>
      </c>
      <c r="AP265" s="37">
        <f t="shared" si="70"/>
        <v>1</v>
      </c>
      <c r="AQ265" s="37">
        <f t="shared" si="71"/>
        <v>0</v>
      </c>
      <c r="AR265" s="37">
        <f t="shared" si="72"/>
        <v>1</v>
      </c>
      <c r="AS265" s="36">
        <f t="shared" si="73"/>
        <v>1</v>
      </c>
    </row>
    <row r="266" spans="1:45">
      <c r="A266" t="str">
        <f>'Model output'!A265</f>
        <v>TCGA-H2-A3RI</v>
      </c>
      <c r="B266" s="43">
        <v>29</v>
      </c>
      <c r="C266" s="1" t="str">
        <f>IF(OR(ISNUMBER(SEARCH("0",'Model output'!D265)), ISNUMBER(SEARCH("1",'Model output'!D265)), ISNUMBER(SEARCH("1a",'Model output'!D265)), ISNUMBER(SEARCH("1b",'Model output'!D265)), ISNUMBER(SEARCH("2",'Model output'!D265)), ISNUMBER(SEARCH("3",'Model output'!D265)), ISNUMBER(SEARCH("4a",'Model output'!D265)), ISNUMBER(SEARCH("4b",'Model output'!D265))), IF(ISNUMBER(SEARCH("pT",'Model output'!D265)),IF(OR(ISNUMBER(SEARCH("a",'Model output'!D265)),ISNUMBER(SEARCH("b",'Model output'!D265))),MID(SUBSTITUTE('Model output'!D265," ",""),SEARCH("pT",'Model output'!D265)+2,2),MID(SUBSTITUTE('Model output'!D265," ",""),SEARCH("pT",'Model output'!D265)+2,1)),IF(ISNUMBER(SEARCH("T",'Model output'!D265)),IF(OR(ISNUMBER(SEARCH("a",'Model output'!D265)),ISNUMBER(SEARCH("b",'Model output'!D265))),MID(SUBSTITUTE('Model output'!D265," ",""),SEARCH("T",'Model output'!D265)+1,2),MID(SUBSTITUTE('Model output'!D265," ",""),SEARCH("T",'Model output'!D265)+1,1)),SUBSTITUTE('Model output'!D265," ",""))),"")</f>
        <v>3</v>
      </c>
      <c r="D266" s="1" t="str">
        <f>IF(ISNUMBER(SEARCH("lymph node",'Model output'!E265)),"1", IF(AND('Model output'!E265&lt;&gt;"",ISNUMBER('Model output'!E265),'Model output'!E265&gt;0),"1",IF(OR(ISNUMBER(SEARCH("0",'Model output'!E265)), ISNUMBER(SEARCH("1",'Model output'!E265)), ISNUMBER(SEARCH("1a",'Model output'!E265)), ISNUMBER(SEARCH("1b",'Model output'!E265)), ISNUMBER(SEARCH("X",'Model output'!E265))), IF(ISNUMBER(SEARCH("pN",'Model output'!E265)),IF(OR(ISNUMBER(SEARCH("a",'Model output'!E265)),ISNUMBER(SEARCH("b",'Model output'!E265))),MID(SUBSTITUTE('Model output'!E265," ",""),SEARCH("pN",'Model output'!E265)+2,2),MID(SUBSTITUTE('Model output'!E265," ",""),SEARCH("pN",'Model output'!E265)+2,1)),IF(ISNUMBER(SEARCH("N",'Model output'!E265)),IF(OR(ISNUMBER(SEARCH("a",'Model output'!E265)),ISNUMBER(SEARCH("b",'Model output'!E265))),MID(SUBSTITUTE('Model output'!E265," ",""),SEARCH("N",'Model output'!E265)+1,2),MID(SUBSTITUTE('Model output'!E265," ",""),SEARCH("N",'Model output'!E265)+1,1)),SUBSTITUTE('Model output'!E265," ",""))),"")))</f>
        <v>0</v>
      </c>
      <c r="E266" s="1" t="str">
        <f>IF(OR(ISNUMBER(SEARCH("Not applicable",'Model output'!F265)), ISNUMBER(SEARCH("N/A",'Model output'!F265))),"0",IF(OR(ISNUMBER(SEARCH("0",'Model output'!F265)), ISNUMBER(SEARCH("1",'Model output'!F265)), ISNUMBER(SEARCH("X",'Model output'!F265))), IF(ISNUMBER(SEARCH("pM",'Model output'!F265)),MID(SUBSTITUTE('Model output'!F265," ",""),SEARCH("pM",'Model output'!F265)+2,1),IF(ISNUMBER(SEARCH("M",'Model output'!F265)),MID(SUBSTITUTE('Model output'!F265," ",""),SEARCH("M",'Model output'!F265)+1,1),SUBSTITUTE('Model output'!F265," ",""))),""))</f>
        <v>X</v>
      </c>
      <c r="F266" t="str">
        <f t="shared" si="62"/>
        <v>negative</v>
      </c>
      <c r="G266" t="str">
        <f>IF(OR('Model output'!G265="",AND(ISNUMBER('Model output'!J265),'Model output'!J265&lt;1)),"",IF(OR(ISNUMBER(SEARCH("lateral",'Model output'!G265)),ISNUMBER(SEARCH("cervical",'Model output'!G265)),ISNUMBER(SEARCH("jugular",'Model output'!G265)),ISNUMBER(SEARCH("left neck",'Model output'!G265)),ISNUMBER(SEARCH("left anterior neck",'Model output'!G265)),ISNUMBER(SEARCH("left posterior neck",'Model output'!G265)),ISNUMBER(SEARCH("right neck",'Model output'!G265)),ISNUMBER(SEARCH("right anterior neck",'Model output'!G265)),ISNUMBER(SEARCH("right posterior neck",'Model output'!G265)),AND(ISNUMBER(SEARCH("level",'Model output'!G265)),OR(,ISNUMBER(SEARCH("II",'Model output'!G265)),ISNUMBER(SEARCH("two",'Model output'!G265)),ISNUMBER(SEARCH("2",'Model output'!G265)),ISNUMBER(SEARCH("III",'Model output'!G265)),ISNUMBER(SEARCH("three",'Model output'!G265)),ISNUMBER(SEARCH("3",'Model output'!G265)),ISNUMBER(SEARCH("IV",'Model output'!G265)),ISNUMBER(SEARCH("four",'Model output'!G265)),ISNUMBER(SEARCH("4",'Model output'!G265)),AND(ISNUMBER(SEARCH("V ",'Model output'!G265)),NOT(ISNUMBER(SEARCH("VI",'Model output'!G265)))),ISNUMBER(SEARCH("five",'Model output'!G265)),ISNUMBER(SEARCH("5",'Model output'!G265))))), "lateral", "central"))</f>
        <v/>
      </c>
      <c r="H266" t="str">
        <f>IF('Model output'!H265="","negative", IF('Model output'!H265=" ", "negative", IF(ISNUMBER(SEARCH("lymph node",'Model output'!H265)),"negative","positive")))</f>
        <v>negative</v>
      </c>
      <c r="I266">
        <f>IF('Model output'!I265="","",IF(ISNUMBER('Model output'!I265),'Model output'!I265,1))</f>
        <v>5</v>
      </c>
      <c r="J266">
        <f>IF('Model output'!J265="","",IF(AND(ISNUMBER('Model output'!J265),'Model output'!J265&lt;=I266),'Model output'!J265,IF(ISNUMBER(SEARCH("0/",'Model output'!J265)),0,1)))</f>
        <v>0</v>
      </c>
      <c r="K266" t="str" cm="1">
        <f t="array" ref="K266">IF(COUNT(FIND({0,1,2,3,4,5,6,7,8,9},'Model output'!K265))&gt;0,'Model output'!K265,"")</f>
        <v/>
      </c>
      <c r="L266" s="8" t="str">
        <f t="shared" si="64"/>
        <v/>
      </c>
      <c r="M266" t="str" cm="1">
        <f t="array" ref="M266">IF(L266="","",IF(ISNUMBER(SEARCH("cm",L266)),MAX(VALUE(SUBSTITUTE(_xlfn.FILTERXML("&lt;t&gt;&lt;s&gt;"&amp;SUBSTITUTE(L266,",","&lt;/s&gt;&lt;s&gt;")&amp;"&lt;/s&gt;&lt;/t&gt;","//s"),"cm",""))),MAX(VALUE(SUBSTITUTE(_xlfn.FILTERXML("&lt;t&gt;&lt;s&gt;"&amp;SUBSTITUTE(L266,",","&lt;/s&gt;&lt;s&gt;")&amp;"&lt;/s&gt;&lt;/t&gt;","//s"),"mm","")))/10))</f>
        <v/>
      </c>
      <c r="N266" t="str">
        <f>IF('Model output'!L265="","",'Model output'!L265)</f>
        <v>Papillary carcinoma</v>
      </c>
      <c r="O266" t="str">
        <f>IF('Model output'!M265="","",'Model output'!M265)</f>
        <v/>
      </c>
      <c r="P266" t="str">
        <f>IF('Model output'!N265="","",'Model output'!N265)</f>
        <v>2.7 cm</v>
      </c>
      <c r="Q266" t="str">
        <f t="shared" si="63"/>
        <v>2.7cm</v>
      </c>
      <c r="R266" cm="1">
        <f t="array" ref="R266">IF(Q266="","",IF(ISNUMBER(SEARCH("cm",Q266)),MAX(VALUE(SUBSTITUTE(_xlfn.FILTERXML("&lt;t&gt;&lt;s&gt;"&amp;SUBSTITUTE(Q266,",","&lt;/s&gt;&lt;s&gt;")&amp;"&lt;/s&gt;&lt;/t&gt;","//s"),"cm",""))),IF(ISNUMBER(SEARCH("mm",Q266)), MAX(VALUE(SUBSTITUTE(_xlfn.FILTERXML("&lt;t&gt;&lt;s&gt;"&amp;SUBSTITUTE(Q266,",","&lt;/s&gt;&lt;s&gt;")&amp;"&lt;/s&gt;&lt;/t&gt;","//s"),"mm","")))/10, MAX(VALUE(_xlfn.FILTERXML("&lt;t&gt;&lt;s&gt;"&amp;SUBSTITUTE(Q266,",","&lt;/s&gt;&lt;s&gt;")&amp;"&lt;/s&gt;&lt;/t&gt;","//s"))))))</f>
        <v>2.7</v>
      </c>
      <c r="S266" t="str">
        <f>IF(OR('Model output'!P265="",ISNUMBER(SEARCH("Not identified", 'Model output'!P265)),ISNUMBER(SEARCH("Absent",'Model output'!P265)),AND(ISNUMBER(SEARCH("No",'Model output'!P265)),NOT(ISNUMBER(SEARCH("diagnostic",'Model output'!P265)))),ISNUMBER(SEARCH("Negative",'Model output'!P265))),"negative","positive")</f>
        <v>negative</v>
      </c>
      <c r="T266">
        <f>IF('Model output'!O265="","",'Model output'!O265)</f>
        <v>1</v>
      </c>
      <c r="U266" t="str">
        <f>IF('Model output'!Q265&lt;&gt;"",'Model output'!Q265,IF('Classification result'!S266="positive",IF(ISNUMBER(SEARCH("single",'Model output'!P265)),1,IF(OR(ISNUMBER(SEARCH("&lt;4",'Model output'!P265)),ISNUMBER(SEARCH("&lt; 4",'Model output'!P265)),ISNUMBER(SEARCH("less than 4",'Model output'!P265))),"&lt;4",IF(OR(ISNUMBER(SEARCH("&gt;4",'Model output'!P265)),ISNUMBER(SEARCH("&gt; 4",'Model output'!P265)),ISNUMBER(SEARCH("4 or more",'Model output'!P265))),"&gt;4",""))),""))</f>
        <v/>
      </c>
      <c r="V266" t="str">
        <f>IF(S266="negative","",IF(OR(ISNUMBER(SEARCH("Focal",'Model output'!P265)),'Classification result'!U266&lt;4,ISNUMBER(SEARCH("Focal",'Classification result'!U266)),ISNUMBER(SEARCH("&lt;4",'Classification result'!U266)),ISNUMBER(SEARCH("&lt; 4",'Classification result'!U266))),"minimal", IF(OR(ISNUMBER(SEARCH("Extensive",'Model output'!P265)),ISNUMBER(SEARCH("Extensive",'Classification result'!U266)),ISNUMBER(SEARCH("&gt;4",'Classification result'!U266)),ISNUMBER(SEARCH("&gt; 4",'Classification result'!U266)),ISNUMBER(SEARCH("4 or more",'Classification result'!U266))),"extensive","")))</f>
        <v/>
      </c>
      <c r="W266" t="str">
        <f>IF(OR('Model output'!R265="",ISNUMBER(SEARCH("Not identified", 'Model output'!R265)),ISNUMBER(SEARCH("Absent",'Model output'!R265)),ISNUMBER(SEARCH("No",'Model output'!R265)),ISNUMBER(SEARCH("Negative",'Model output'!R265)),ISNUMBER(SEARCH("None seen",'Model output'!R265)),ISNUMBER(SEARCH("Free",'Model output'!R265)),ISNUMBER(SEARCH("Cannot be assessed",'Model output'!R265))),"negative","positive")</f>
        <v>negative</v>
      </c>
      <c r="X266" s="15" t="str">
        <f>IF('Model output'!S265="","",'Model output'!S265)</f>
        <v/>
      </c>
      <c r="Y266" t="str">
        <f>IF(OR('Model output'!S265="",ISNUMBER(SEARCH("Absent",'Model output'!S265)),ISNUMBER(SEARCH("Not identified",'Model output'!S265)),AND(ISNUMBER(SEARCH("No",'Model output'!S265)),NOT(ISNUMBER(SEARCH("carcinoma",'Model output'!S265)))),ISNUMBER(SEARCH("no extension",'Model output'!S265)),ISNUMBER(SEARCH("negative",'Model output'!S265))),"negative",IF(Z266="positive","gETE", "positive"))</f>
        <v>negative</v>
      </c>
      <c r="Z266" t="str">
        <f>IF(OR('Model output'!S265="",ISNUMBER(SEARCH("Absent",'Model output'!S265)),ISNUMBER(SEARCH("Not identified",'Model output'!S265)),ISNUMBER(SEARCH("No",'Model output'!S265)),ISNUMBER(SEARCH("Minimal",'Model output'!S265)),ISNUMBER(SEARCH("negative",'Model output'!S265))),"negative",IF(OR(ISNUMBER(SEARCH("extensive",X266)),ISNUMBER(SEARCH("skeletal muscle",X266)),ISNUMBER(SEARCH("larynx",X266)),ISNUMBER(SEARCH("trachea",X266)),ISNUMBER(SEARCH("esophagus",X266)),ISNUMBER(SEARCH("recurrent laryngeal nerve",X266))),"positive","negative"))</f>
        <v>negative</v>
      </c>
      <c r="AA266" t="str">
        <f>IF('Model output'!T265="","",IF('Model output'!T265="Not mentioned", "No", "Yes"))</f>
        <v/>
      </c>
      <c r="AB266" t="str">
        <f>IF(AA266&lt;&gt;"Yes","",IF(OR('Model output'!U265="",ISNUMBER(SEARCH("Not identified",'Model output'!U265))),"",'Model output'!U265))</f>
        <v/>
      </c>
      <c r="AC266" s="9" t="str">
        <f>IF(OR('Model output'!V265="", AND(ISERROR(SEARCH("Positive",'Model output'!V265)), ISNUMBER(SEARCH("Negative",'Model output'!V265))), ISNUMBER(SEARCH("Uninvolved",'Model output'!V265)), ISNUMBER(SEARCH("Free",'Model output'!V265)), ISNUMBER(SEARCH("1 mm",'Model output'!V265)), ISNUMBER(SEARCH("1.0 mm",'Model output'!V265)), ISNUMBER(SEARCH("0.01 cm",'Model output'!V265)), ISNUMBER(SEARCH("0.1 CM",'Model output'!V265)), ISNUMBER(SEARCH("less than 0.2 mm",'Model output'!V265)), ISNUMBER(SEARCH("less than 0.5 mm",'Model output'!V265)), ISNUMBER(SEARCH("very close",'Model output'!V265)), ISNUMBER(SEARCH("not involved",'Model output'!V265)), ISNUMBER(SEARCH("no involvement",'Model output'!V265)), ISNUMBER(SEARCH("abut",'Model output'!V265)), AND(ISNUMBER(SEARCH("No",'Model output'!V265)),NOT(ISNUMBER(SEARCH("noted",'Model output'!V265))),NOT(ISNUMBER(SEARCH("carcinoma",'Model output'!V265))))), "negative", "positive")</f>
        <v>negative</v>
      </c>
      <c r="AE266" s="30" t="str" cm="1">
        <f t="array" aca="1" ref="AE266" ca="1">IF(OR(AC266="positive",Z266="positive",AND(OR(ISNUMBER(SEARCH("Follicular carcinoma",N266)),ISNUMBER(SEARCH("Follicular thyroid carcinoma",N266))),V266="extensive"),AND(AND(ISNUMBER(J266),J266&gt;0),AND(ISNUMBER(M266),M266&gt;3)),OR(H266="positive",AH266=1)),"high",IF(OR(ISNUMBER(SEARCH("lateral",G266,1)),ISNUMBER(SEARCH("positive",Y266,1)),ISNUMBER(SEARCH("tall",O266,1)),ISNUMBER(SEARCH("hobnail",O266,1)),ISNUMBER(SEARCH("cribriform",O266,1)),ISNUMBER(SEARCH("diffuse",O266,1)),ISNUMBER(SEARCH("columnar",O266,1)),ISNUMBER(SEARCH("solid",O266,1)),ISNUMBER(SEARCH("tall",N266,1)),ISNUMBER(SEARCH("hobnail",N266,1)),ISNUMBER(SEARCH("cribriform",N266,1)),ISNUMBER(SEARCH("diffuse",N266,1)),ISNUMBER(SEARCH("columnar",N266,1)),ISNUMBER(SEARCH("solid",N266,1)),AND(ISNUMBER(SEARCH("papillary",N266,1)),S266="positive"),AND(ISNUMBER(J266),J266&gt;=5,M266=""),AND(AND(ISNUMBER(J266),J266&gt;=5),AND(ISNUMBER(M266),M266&gt;=1)),AND(ISNUMBER(SERACH("papillary",N266)),OR(Y266="positive",Z266="positive"), ISNUMBER(SEARCH("BRAF",AB266)))),"intermediate","low"))</f>
        <v>low</v>
      </c>
      <c r="AF266" s="31" t="str">
        <f t="shared" si="65"/>
        <v>2</v>
      </c>
      <c r="AG266" s="31" t="str">
        <f t="shared" si="66"/>
        <v>0</v>
      </c>
      <c r="AH266" s="31" t="str">
        <f t="shared" si="67"/>
        <v>0</v>
      </c>
      <c r="AI266" s="36" t="str">
        <f t="shared" si="68"/>
        <v>I</v>
      </c>
      <c r="AJ266" s="30" t="s">
        <v>816</v>
      </c>
      <c r="AK266" s="37" t="s">
        <v>929</v>
      </c>
      <c r="AL266" s="37" t="s">
        <v>927</v>
      </c>
      <c r="AM266" s="37" t="s">
        <v>930</v>
      </c>
      <c r="AN266" s="31" t="s">
        <v>79</v>
      </c>
      <c r="AO266" s="30">
        <f t="shared" ca="1" si="69"/>
        <v>0</v>
      </c>
      <c r="AP266" s="37">
        <f t="shared" si="70"/>
        <v>1</v>
      </c>
      <c r="AQ266" s="37">
        <f t="shared" si="71"/>
        <v>1</v>
      </c>
      <c r="AR266" s="37">
        <f t="shared" si="72"/>
        <v>1</v>
      </c>
      <c r="AS266" s="36">
        <f t="shared" si="73"/>
        <v>1</v>
      </c>
    </row>
    <row r="267" spans="1:45">
      <c r="A267" t="str">
        <f>'Model output'!A266</f>
        <v>TCGA-H2-A421</v>
      </c>
      <c r="B267" s="43">
        <v>34</v>
      </c>
      <c r="C267" s="1" t="str">
        <f>IF(OR(ISNUMBER(SEARCH("0",'Model output'!D266)), ISNUMBER(SEARCH("1",'Model output'!D266)), ISNUMBER(SEARCH("1a",'Model output'!D266)), ISNUMBER(SEARCH("1b",'Model output'!D266)), ISNUMBER(SEARCH("2",'Model output'!D266)), ISNUMBER(SEARCH("3",'Model output'!D266)), ISNUMBER(SEARCH("4a",'Model output'!D266)), ISNUMBER(SEARCH("4b",'Model output'!D266))), IF(ISNUMBER(SEARCH("pT",'Model output'!D266)),IF(OR(ISNUMBER(SEARCH("a",'Model output'!D266)),ISNUMBER(SEARCH("b",'Model output'!D266))),MID(SUBSTITUTE('Model output'!D266," ",""),SEARCH("pT",'Model output'!D266)+2,2),MID(SUBSTITUTE('Model output'!D266," ",""),SEARCH("pT",'Model output'!D266)+2,1)),IF(ISNUMBER(SEARCH("T",'Model output'!D266)),IF(OR(ISNUMBER(SEARCH("a",'Model output'!D266)),ISNUMBER(SEARCH("b",'Model output'!D266))),MID(SUBSTITUTE('Model output'!D266," ",""),SEARCH("T",'Model output'!D266)+1,2),MID(SUBSTITUTE('Model output'!D266," ",""),SEARCH("T",'Model output'!D266)+1,1)),SUBSTITUTE('Model output'!D266," ",""))),"")</f>
        <v>1</v>
      </c>
      <c r="D267" s="1" t="str">
        <f>IF(ISNUMBER(SEARCH("lymph node",'Model output'!E266)),"1", IF(AND('Model output'!E266&lt;&gt;"",ISNUMBER('Model output'!E266),'Model output'!E266&gt;0),"1",IF(OR(ISNUMBER(SEARCH("0",'Model output'!E266)), ISNUMBER(SEARCH("1",'Model output'!E266)), ISNUMBER(SEARCH("1a",'Model output'!E266)), ISNUMBER(SEARCH("1b",'Model output'!E266)), ISNUMBER(SEARCH("X",'Model output'!E266))), IF(ISNUMBER(SEARCH("pN",'Model output'!E266)),IF(OR(ISNUMBER(SEARCH("a",'Model output'!E266)),ISNUMBER(SEARCH("b",'Model output'!E266))),MID(SUBSTITUTE('Model output'!E266," ",""),SEARCH("pN",'Model output'!E266)+2,2),MID(SUBSTITUTE('Model output'!E266," ",""),SEARCH("pN",'Model output'!E266)+2,1)),IF(ISNUMBER(SEARCH("N",'Model output'!E266)),IF(OR(ISNUMBER(SEARCH("a",'Model output'!E266)),ISNUMBER(SEARCH("b",'Model output'!E266))),MID(SUBSTITUTE('Model output'!E266," ",""),SEARCH("N",'Model output'!E266)+1,2),MID(SUBSTITUTE('Model output'!E266," ",""),SEARCH("N",'Model output'!E266)+1,1)),SUBSTITUTE('Model output'!E266," ",""))),"")))</f>
        <v>1a</v>
      </c>
      <c r="E267" s="1" t="str">
        <f>IF(OR(ISNUMBER(SEARCH("Not applicable",'Model output'!F266)), ISNUMBER(SEARCH("N/A",'Model output'!F266))),"0",IF(OR(ISNUMBER(SEARCH("0",'Model output'!F266)), ISNUMBER(SEARCH("1",'Model output'!F266)), ISNUMBER(SEARCH("X",'Model output'!F266))), IF(ISNUMBER(SEARCH("pM",'Model output'!F266)),MID(SUBSTITUTE('Model output'!F266," ",""),SEARCH("pM",'Model output'!F266)+2,1),IF(ISNUMBER(SEARCH("M",'Model output'!F266)),MID(SUBSTITUTE('Model output'!F266," ",""),SEARCH("M",'Model output'!F266)+1,1),SUBSTITUTE('Model output'!F266," ",""))),""))</f>
        <v/>
      </c>
      <c r="F267" t="str">
        <f t="shared" si="62"/>
        <v>positive</v>
      </c>
      <c r="G267" t="str">
        <f>IF(OR('Model output'!G266="",AND(ISNUMBER('Model output'!J266),'Model output'!J266&lt;1)),"",IF(OR(ISNUMBER(SEARCH("lateral",'Model output'!G266)),ISNUMBER(SEARCH("cervical",'Model output'!G266)),ISNUMBER(SEARCH("jugular",'Model output'!G266)),ISNUMBER(SEARCH("left neck",'Model output'!G266)),ISNUMBER(SEARCH("left anterior neck",'Model output'!G266)),ISNUMBER(SEARCH("left posterior neck",'Model output'!G266)),ISNUMBER(SEARCH("right neck",'Model output'!G266)),ISNUMBER(SEARCH("right anterior neck",'Model output'!G266)),ISNUMBER(SEARCH("right posterior neck",'Model output'!G266)),AND(ISNUMBER(SEARCH("level",'Model output'!G266)),OR(,ISNUMBER(SEARCH("II",'Model output'!G266)),ISNUMBER(SEARCH("two",'Model output'!G266)),ISNUMBER(SEARCH("2",'Model output'!G266)),ISNUMBER(SEARCH("III",'Model output'!G266)),ISNUMBER(SEARCH("three",'Model output'!G266)),ISNUMBER(SEARCH("3",'Model output'!G266)),ISNUMBER(SEARCH("IV",'Model output'!G266)),ISNUMBER(SEARCH("four",'Model output'!G266)),ISNUMBER(SEARCH("4",'Model output'!G266)),AND(ISNUMBER(SEARCH("V ",'Model output'!G266)),NOT(ISNUMBER(SEARCH("VI",'Model output'!G266)))),ISNUMBER(SEARCH("five",'Model output'!G266)),ISNUMBER(SEARCH("5",'Model output'!G266))))), "lateral", "central"))</f>
        <v>central</v>
      </c>
      <c r="H267" t="str">
        <f>IF('Model output'!H266="","negative", IF('Model output'!H266=" ", "negative", IF(ISNUMBER(SEARCH("lymph node",'Model output'!H266)),"negative","positive")))</f>
        <v>negative</v>
      </c>
      <c r="I267">
        <f>IF('Model output'!I266="","",IF(ISNUMBER('Model output'!I266),'Model output'!I266,1))</f>
        <v>3</v>
      </c>
      <c r="J267">
        <f>IF('Model output'!J266="","",IF(AND(ISNUMBER('Model output'!J266),'Model output'!J266&lt;=I267),'Model output'!J266,IF(ISNUMBER(SEARCH("0/",'Model output'!J266)),0,1)))</f>
        <v>2</v>
      </c>
      <c r="K267" t="str" cm="1">
        <f t="array" ref="K267">IF(COUNT(FIND({0,1,2,3,4,5,6,7,8,9},'Model output'!K266))&gt;0,'Model output'!K266,"")</f>
        <v>1 mm</v>
      </c>
      <c r="L267" s="8" t="str">
        <f t="shared" si="64"/>
        <v>1mm</v>
      </c>
      <c r="M267" cm="1">
        <f t="array" ref="M267">IF(L267="","",IF(ISNUMBER(SEARCH("cm",L267)),MAX(VALUE(SUBSTITUTE(_xlfn.FILTERXML("&lt;t&gt;&lt;s&gt;"&amp;SUBSTITUTE(L267,",","&lt;/s&gt;&lt;s&gt;")&amp;"&lt;/s&gt;&lt;/t&gt;","//s"),"cm",""))),MAX(VALUE(SUBSTITUTE(_xlfn.FILTERXML("&lt;t&gt;&lt;s&gt;"&amp;SUBSTITUTE(L267,",","&lt;/s&gt;&lt;s&gt;")&amp;"&lt;/s&gt;&lt;/t&gt;","//s"),"mm","")))/10))</f>
        <v>0.1</v>
      </c>
      <c r="N267" t="str">
        <f>IF('Model output'!L266="","",'Model output'!L266)</f>
        <v>Papillary</v>
      </c>
      <c r="O267" t="str">
        <f>IF('Model output'!M266="","",'Model output'!M266)</f>
        <v/>
      </c>
      <c r="P267" t="str">
        <f>IF('Model output'!N266="","",'Model output'!N266)</f>
        <v>1.5 cm</v>
      </c>
      <c r="Q267" t="str">
        <f t="shared" si="63"/>
        <v>1.5cm</v>
      </c>
      <c r="R267" cm="1">
        <f t="array" ref="R267">IF(Q267="","",IF(ISNUMBER(SEARCH("cm",Q267)),MAX(VALUE(SUBSTITUTE(_xlfn.FILTERXML("&lt;t&gt;&lt;s&gt;"&amp;SUBSTITUTE(Q267,",","&lt;/s&gt;&lt;s&gt;")&amp;"&lt;/s&gt;&lt;/t&gt;","//s"),"cm",""))),IF(ISNUMBER(SEARCH("mm",Q267)), MAX(VALUE(SUBSTITUTE(_xlfn.FILTERXML("&lt;t&gt;&lt;s&gt;"&amp;SUBSTITUTE(Q267,",","&lt;/s&gt;&lt;s&gt;")&amp;"&lt;/s&gt;&lt;/t&gt;","//s"),"mm","")))/10, MAX(VALUE(_xlfn.FILTERXML("&lt;t&gt;&lt;s&gt;"&amp;SUBSTITUTE(Q267,",","&lt;/s&gt;&lt;s&gt;")&amp;"&lt;/s&gt;&lt;/t&gt;","//s"))))))</f>
        <v>1.5</v>
      </c>
      <c r="S267" t="str">
        <f>IF(OR('Model output'!P266="",ISNUMBER(SEARCH("Not identified", 'Model output'!P266)),ISNUMBER(SEARCH("Absent",'Model output'!P266)),AND(ISNUMBER(SEARCH("No",'Model output'!P266)),NOT(ISNUMBER(SEARCH("diagnostic",'Model output'!P266)))),ISNUMBER(SEARCH("Negative",'Model output'!P266))),"negative","positive")</f>
        <v>negative</v>
      </c>
      <c r="T267">
        <f>IF('Model output'!O266="","",'Model output'!O266)</f>
        <v>1</v>
      </c>
      <c r="U267" t="str">
        <f>IF('Model output'!Q266&lt;&gt;"",'Model output'!Q266,IF('Classification result'!S267="positive",IF(ISNUMBER(SEARCH("single",'Model output'!P266)),1,IF(OR(ISNUMBER(SEARCH("&lt;4",'Model output'!P266)),ISNUMBER(SEARCH("&lt; 4",'Model output'!P266)),ISNUMBER(SEARCH("less than 4",'Model output'!P266))),"&lt;4",IF(OR(ISNUMBER(SEARCH("&gt;4",'Model output'!P266)),ISNUMBER(SEARCH("&gt; 4",'Model output'!P266)),ISNUMBER(SEARCH("4 or more",'Model output'!P266))),"&gt;4",""))),""))</f>
        <v/>
      </c>
      <c r="V267" t="str">
        <f>IF(S267="negative","",IF(OR(ISNUMBER(SEARCH("Focal",'Model output'!P266)),'Classification result'!U267&lt;4,ISNUMBER(SEARCH("Focal",'Classification result'!U267)),ISNUMBER(SEARCH("&lt;4",'Classification result'!U267)),ISNUMBER(SEARCH("&lt; 4",'Classification result'!U267))),"minimal", IF(OR(ISNUMBER(SEARCH("Extensive",'Model output'!P266)),ISNUMBER(SEARCH("Extensive",'Classification result'!U267)),ISNUMBER(SEARCH("&gt;4",'Classification result'!U267)),ISNUMBER(SEARCH("&gt; 4",'Classification result'!U267)),ISNUMBER(SEARCH("4 or more",'Classification result'!U267))),"extensive","")))</f>
        <v/>
      </c>
      <c r="W267" t="str">
        <f>IF(OR('Model output'!R266="",ISNUMBER(SEARCH("Not identified", 'Model output'!R266)),ISNUMBER(SEARCH("Absent",'Model output'!R266)),ISNUMBER(SEARCH("No",'Model output'!R266)),ISNUMBER(SEARCH("Negative",'Model output'!R266)),ISNUMBER(SEARCH("None seen",'Model output'!R266)),ISNUMBER(SEARCH("Free",'Model output'!R266)),ISNUMBER(SEARCH("Cannot be assessed",'Model output'!R266))),"negative","positive")</f>
        <v>negative</v>
      </c>
      <c r="X267" s="15" t="str">
        <f>IF('Model output'!S266="","",'Model output'!S266)</f>
        <v/>
      </c>
      <c r="Y267" t="str">
        <f>IF(OR('Model output'!S266="",ISNUMBER(SEARCH("Absent",'Model output'!S266)),ISNUMBER(SEARCH("Not identified",'Model output'!S266)),AND(ISNUMBER(SEARCH("No",'Model output'!S266)),NOT(ISNUMBER(SEARCH("carcinoma",'Model output'!S266)))),ISNUMBER(SEARCH("no extension",'Model output'!S266)),ISNUMBER(SEARCH("negative",'Model output'!S266))),"negative",IF(Z267="positive","gETE", "positive"))</f>
        <v>negative</v>
      </c>
      <c r="Z267" t="str">
        <f>IF(OR('Model output'!S266="",ISNUMBER(SEARCH("Absent",'Model output'!S266)),ISNUMBER(SEARCH("Not identified",'Model output'!S266)),ISNUMBER(SEARCH("No",'Model output'!S266)),ISNUMBER(SEARCH("Minimal",'Model output'!S266)),ISNUMBER(SEARCH("negative",'Model output'!S266))),"negative",IF(OR(ISNUMBER(SEARCH("extensive",X267)),ISNUMBER(SEARCH("skeletal muscle",X267)),ISNUMBER(SEARCH("larynx",X267)),ISNUMBER(SEARCH("trachea",X267)),ISNUMBER(SEARCH("esophagus",X267)),ISNUMBER(SEARCH("recurrent laryngeal nerve",X267))),"positive","negative"))</f>
        <v>negative</v>
      </c>
      <c r="AA267" t="str">
        <f>IF('Model output'!T266="","",IF('Model output'!T266="Not mentioned", "No", "Yes"))</f>
        <v/>
      </c>
      <c r="AB267" t="str">
        <f>IF(AA267&lt;&gt;"Yes","",IF(OR('Model output'!U266="",ISNUMBER(SEARCH("Not identified",'Model output'!U266))),"",'Model output'!U266))</f>
        <v/>
      </c>
      <c r="AC267" s="9" t="str">
        <f>IF(OR('Model output'!V266="", AND(ISERROR(SEARCH("Positive",'Model output'!V266)), ISNUMBER(SEARCH("Negative",'Model output'!V266))), ISNUMBER(SEARCH("Uninvolved",'Model output'!V266)), ISNUMBER(SEARCH("Free",'Model output'!V266)), ISNUMBER(SEARCH("1 mm",'Model output'!V266)), ISNUMBER(SEARCH("1.0 mm",'Model output'!V266)), ISNUMBER(SEARCH("0.01 cm",'Model output'!V266)), ISNUMBER(SEARCH("0.1 CM",'Model output'!V266)), ISNUMBER(SEARCH("less than 0.2 mm",'Model output'!V266)), ISNUMBER(SEARCH("less than 0.5 mm",'Model output'!V266)), ISNUMBER(SEARCH("very close",'Model output'!V266)), ISNUMBER(SEARCH("not involved",'Model output'!V266)), ISNUMBER(SEARCH("no involvement",'Model output'!V266)), ISNUMBER(SEARCH("abut",'Model output'!V266)), AND(ISNUMBER(SEARCH("No",'Model output'!V266)),NOT(ISNUMBER(SEARCH("noted",'Model output'!V266))),NOT(ISNUMBER(SEARCH("carcinoma",'Model output'!V266))))), "negative", "positive")</f>
        <v>positive</v>
      </c>
      <c r="AE267" s="30" t="str" cm="1">
        <f t="array" ref="AE267">IF(OR(AC267="positive",Z267="positive",AND(OR(ISNUMBER(SEARCH("Follicular carcinoma",N267)),ISNUMBER(SEARCH("Follicular thyroid carcinoma",N267))),V267="extensive"),AND(AND(ISNUMBER(J267),J267&gt;0),AND(ISNUMBER(M267),M267&gt;3)),OR(H267="positive",AH267=1)),"high",IF(OR(ISNUMBER(SEARCH("lateral",G267,1)),ISNUMBER(SEARCH("positive",Y267,1)),ISNUMBER(SEARCH("tall",O267,1)),ISNUMBER(SEARCH("hobnail",O267,1)),ISNUMBER(SEARCH("cribriform",O267,1)),ISNUMBER(SEARCH("diffuse",O267,1)),ISNUMBER(SEARCH("columnar",O267,1)),ISNUMBER(SEARCH("solid",O267,1)),ISNUMBER(SEARCH("tall",N267,1)),ISNUMBER(SEARCH("hobnail",N267,1)),ISNUMBER(SEARCH("cribriform",N267,1)),ISNUMBER(SEARCH("diffuse",N267,1)),ISNUMBER(SEARCH("columnar",N267,1)),ISNUMBER(SEARCH("solid",N267,1)),AND(ISNUMBER(SEARCH("papillary",N267,1)),S267="positive"),AND(ISNUMBER(J267),J267&gt;=5,M267=""),AND(AND(ISNUMBER(J267),J267&gt;=5),AND(ISNUMBER(M267),M267&gt;=1)),AND(ISNUMBER(SERACH("papillary",N267)),OR(Y267="positive",Z267="positive"), ISNUMBER(SEARCH("BRAF",AB267)))),"intermediate","low"))</f>
        <v>high</v>
      </c>
      <c r="AF267" s="31" t="str">
        <f t="shared" si="65"/>
        <v>1b</v>
      </c>
      <c r="AG267" s="31" t="str">
        <f t="shared" si="66"/>
        <v>1a</v>
      </c>
      <c r="AH267" s="31" t="str">
        <f t="shared" si="67"/>
        <v>0</v>
      </c>
      <c r="AI267" s="36" t="str">
        <f t="shared" si="68"/>
        <v>I</v>
      </c>
      <c r="AJ267" s="30" t="s">
        <v>814</v>
      </c>
      <c r="AK267" s="37" t="s">
        <v>926</v>
      </c>
      <c r="AL267" s="37" t="s">
        <v>931</v>
      </c>
      <c r="AM267" s="37" t="s">
        <v>927</v>
      </c>
      <c r="AN267" s="31" t="s">
        <v>79</v>
      </c>
      <c r="AO267" s="30">
        <f t="shared" si="69"/>
        <v>1</v>
      </c>
      <c r="AP267" s="37">
        <f t="shared" si="70"/>
        <v>1</v>
      </c>
      <c r="AQ267" s="37">
        <f t="shared" si="71"/>
        <v>1</v>
      </c>
      <c r="AR267" s="37">
        <f t="shared" si="72"/>
        <v>1</v>
      </c>
      <c r="AS267" s="36">
        <f t="shared" si="73"/>
        <v>1</v>
      </c>
    </row>
    <row r="268" spans="1:45">
      <c r="A268" t="str">
        <f>'Model output'!A267</f>
        <v>TCGA-H2-A422</v>
      </c>
      <c r="B268" s="43">
        <v>40</v>
      </c>
      <c r="C268" s="1" t="str">
        <f>IF(OR(ISNUMBER(SEARCH("0",'Model output'!D267)), ISNUMBER(SEARCH("1",'Model output'!D267)), ISNUMBER(SEARCH("1a",'Model output'!D267)), ISNUMBER(SEARCH("1b",'Model output'!D267)), ISNUMBER(SEARCH("2",'Model output'!D267)), ISNUMBER(SEARCH("3",'Model output'!D267)), ISNUMBER(SEARCH("4a",'Model output'!D267)), ISNUMBER(SEARCH("4b",'Model output'!D267))), IF(ISNUMBER(SEARCH("pT",'Model output'!D267)),IF(OR(ISNUMBER(SEARCH("a",'Model output'!D267)),ISNUMBER(SEARCH("b",'Model output'!D267))),MID(SUBSTITUTE('Model output'!D267," ",""),SEARCH("pT",'Model output'!D267)+2,2),MID(SUBSTITUTE('Model output'!D267," ",""),SEARCH("pT",'Model output'!D267)+2,1)),IF(ISNUMBER(SEARCH("T",'Model output'!D267)),IF(OR(ISNUMBER(SEARCH("a",'Model output'!D267)),ISNUMBER(SEARCH("b",'Model output'!D267))),MID(SUBSTITUTE('Model output'!D267," ",""),SEARCH("T",'Model output'!D267)+1,2),MID(SUBSTITUTE('Model output'!D267," ",""),SEARCH("T",'Model output'!D267)+1,1)),SUBSTITUTE('Model output'!D267," ",""))),"")</f>
        <v>2</v>
      </c>
      <c r="D268" s="1" t="str">
        <f>IF(ISNUMBER(SEARCH("lymph node",'Model output'!E267)),"1", IF(AND('Model output'!E267&lt;&gt;"",ISNUMBER('Model output'!E267),'Model output'!E267&gt;0),"1",IF(OR(ISNUMBER(SEARCH("0",'Model output'!E267)), ISNUMBER(SEARCH("1",'Model output'!E267)), ISNUMBER(SEARCH("1a",'Model output'!E267)), ISNUMBER(SEARCH("1b",'Model output'!E267)), ISNUMBER(SEARCH("X",'Model output'!E267))), IF(ISNUMBER(SEARCH("pN",'Model output'!E267)),IF(OR(ISNUMBER(SEARCH("a",'Model output'!E267)),ISNUMBER(SEARCH("b",'Model output'!E267))),MID(SUBSTITUTE('Model output'!E267," ",""),SEARCH("pN",'Model output'!E267)+2,2),MID(SUBSTITUTE('Model output'!E267," ",""),SEARCH("pN",'Model output'!E267)+2,1)),IF(ISNUMBER(SEARCH("N",'Model output'!E267)),IF(OR(ISNUMBER(SEARCH("a",'Model output'!E267)),ISNUMBER(SEARCH("b",'Model output'!E267))),MID(SUBSTITUTE('Model output'!E267," ",""),SEARCH("N",'Model output'!E267)+1,2),MID(SUBSTITUTE('Model output'!E267," ",""),SEARCH("N",'Model output'!E267)+1,1)),SUBSTITUTE('Model output'!E267," ",""))),"")))</f>
        <v>0</v>
      </c>
      <c r="E268" s="1" t="str">
        <f>IF(OR(ISNUMBER(SEARCH("Not applicable",'Model output'!F267)), ISNUMBER(SEARCH("N/A",'Model output'!F267))),"0",IF(OR(ISNUMBER(SEARCH("0",'Model output'!F267)), ISNUMBER(SEARCH("1",'Model output'!F267)), ISNUMBER(SEARCH("X",'Model output'!F267))), IF(ISNUMBER(SEARCH("pM",'Model output'!F267)),MID(SUBSTITUTE('Model output'!F267," ",""),SEARCH("pM",'Model output'!F267)+2,1),IF(ISNUMBER(SEARCH("M",'Model output'!F267)),MID(SUBSTITUTE('Model output'!F267," ",""),SEARCH("M",'Model output'!F267)+1,1),SUBSTITUTE('Model output'!F267," ",""))),""))</f>
        <v>X</v>
      </c>
      <c r="F268" t="str">
        <f t="shared" si="62"/>
        <v>negative</v>
      </c>
      <c r="G268" t="str">
        <f>IF(OR('Model output'!G267="",AND(ISNUMBER('Model output'!J267),'Model output'!J267&lt;1)),"",IF(OR(ISNUMBER(SEARCH("lateral",'Model output'!G267)),ISNUMBER(SEARCH("cervical",'Model output'!G267)),ISNUMBER(SEARCH("jugular",'Model output'!G267)),ISNUMBER(SEARCH("left neck",'Model output'!G267)),ISNUMBER(SEARCH("left anterior neck",'Model output'!G267)),ISNUMBER(SEARCH("left posterior neck",'Model output'!G267)),ISNUMBER(SEARCH("right neck",'Model output'!G267)),ISNUMBER(SEARCH("right anterior neck",'Model output'!G267)),ISNUMBER(SEARCH("right posterior neck",'Model output'!G267)),AND(ISNUMBER(SEARCH("level",'Model output'!G267)),OR(,ISNUMBER(SEARCH("II",'Model output'!G267)),ISNUMBER(SEARCH("two",'Model output'!G267)),ISNUMBER(SEARCH("2",'Model output'!G267)),ISNUMBER(SEARCH("III",'Model output'!G267)),ISNUMBER(SEARCH("three",'Model output'!G267)),ISNUMBER(SEARCH("3",'Model output'!G267)),ISNUMBER(SEARCH("IV",'Model output'!G267)),ISNUMBER(SEARCH("four",'Model output'!G267)),ISNUMBER(SEARCH("4",'Model output'!G267)),AND(ISNUMBER(SEARCH("V ",'Model output'!G267)),NOT(ISNUMBER(SEARCH("VI",'Model output'!G267)))),ISNUMBER(SEARCH("five",'Model output'!G267)),ISNUMBER(SEARCH("5",'Model output'!G267))))), "lateral", "central"))</f>
        <v/>
      </c>
      <c r="H268" t="str">
        <f>IF('Model output'!H267="","negative", IF('Model output'!H267=" ", "negative", IF(ISNUMBER(SEARCH("lymph node",'Model output'!H267)),"negative","positive")))</f>
        <v>negative</v>
      </c>
      <c r="I268">
        <f>IF('Model output'!I267="","",IF(ISNUMBER('Model output'!I267),'Model output'!I267,1))</f>
        <v>3</v>
      </c>
      <c r="J268">
        <f>IF('Model output'!J267="","",IF(AND(ISNUMBER('Model output'!J267),'Model output'!J267&lt;=I268),'Model output'!J267,IF(ISNUMBER(SEARCH("0/",'Model output'!J267)),0,1)))</f>
        <v>0</v>
      </c>
      <c r="K268" t="str" cm="1">
        <f t="array" ref="K268">IF(COUNT(FIND({0,1,2,3,4,5,6,7,8,9},'Model output'!K267))&gt;0,'Model output'!K267,"")</f>
        <v/>
      </c>
      <c r="L268" s="8" t="str">
        <f t="shared" si="64"/>
        <v/>
      </c>
      <c r="M268" t="str" cm="1">
        <f t="array" ref="M268">IF(L268="","",IF(ISNUMBER(SEARCH("cm",L268)),MAX(VALUE(SUBSTITUTE(_xlfn.FILTERXML("&lt;t&gt;&lt;s&gt;"&amp;SUBSTITUTE(L268,",","&lt;/s&gt;&lt;s&gt;")&amp;"&lt;/s&gt;&lt;/t&gt;","//s"),"cm",""))),MAX(VALUE(SUBSTITUTE(_xlfn.FILTERXML("&lt;t&gt;&lt;s&gt;"&amp;SUBSTITUTE(L268,",","&lt;/s&gt;&lt;s&gt;")&amp;"&lt;/s&gt;&lt;/t&gt;","//s"),"mm","")))/10))</f>
        <v/>
      </c>
      <c r="N268" t="str">
        <f>IF('Model output'!L267="","",'Model output'!L267)</f>
        <v>Papillary</v>
      </c>
      <c r="O268" t="str">
        <f>IF('Model output'!M267="","",'Model output'!M267)</f>
        <v>classical</v>
      </c>
      <c r="P268" t="str">
        <f>IF('Model output'!N267="","",'Model output'!N267)</f>
        <v>3 cm</v>
      </c>
      <c r="Q268" t="str">
        <f t="shared" si="63"/>
        <v>3cm</v>
      </c>
      <c r="R268" cm="1">
        <f t="array" ref="R268">IF(Q268="","",IF(ISNUMBER(SEARCH("cm",Q268)),MAX(VALUE(SUBSTITUTE(_xlfn.FILTERXML("&lt;t&gt;&lt;s&gt;"&amp;SUBSTITUTE(Q268,",","&lt;/s&gt;&lt;s&gt;")&amp;"&lt;/s&gt;&lt;/t&gt;","//s"),"cm",""))),IF(ISNUMBER(SEARCH("mm",Q268)), MAX(VALUE(SUBSTITUTE(_xlfn.FILTERXML("&lt;t&gt;&lt;s&gt;"&amp;SUBSTITUTE(Q268,",","&lt;/s&gt;&lt;s&gt;")&amp;"&lt;/s&gt;&lt;/t&gt;","//s"),"mm","")))/10, MAX(VALUE(_xlfn.FILTERXML("&lt;t&gt;&lt;s&gt;"&amp;SUBSTITUTE(Q268,",","&lt;/s&gt;&lt;s&gt;")&amp;"&lt;/s&gt;&lt;/t&gt;","//s"))))))</f>
        <v>3</v>
      </c>
      <c r="S268" t="str">
        <f>IF(OR('Model output'!P267="",ISNUMBER(SEARCH("Not identified", 'Model output'!P267)),ISNUMBER(SEARCH("Absent",'Model output'!P267)),AND(ISNUMBER(SEARCH("No",'Model output'!P267)),NOT(ISNUMBER(SEARCH("diagnostic",'Model output'!P267)))),ISNUMBER(SEARCH("Negative",'Model output'!P267))),"negative","positive")</f>
        <v>positive</v>
      </c>
      <c r="T268">
        <f>IF('Model output'!O267="","",'Model output'!O267)</f>
        <v>1</v>
      </c>
      <c r="U268" t="str">
        <f>IF('Model output'!Q267&lt;&gt;"",'Model output'!Q267,IF('Classification result'!S268="positive",IF(ISNUMBER(SEARCH("single",'Model output'!P267)),1,IF(OR(ISNUMBER(SEARCH("&lt;4",'Model output'!P267)),ISNUMBER(SEARCH("&lt; 4",'Model output'!P267)),ISNUMBER(SEARCH("less than 4",'Model output'!P267))),"&lt;4",IF(OR(ISNUMBER(SEARCH("&gt;4",'Model output'!P267)),ISNUMBER(SEARCH("&gt; 4",'Model output'!P267)),ISNUMBER(SEARCH("4 or more",'Model output'!P267))),"&gt;4",""))),""))</f>
        <v/>
      </c>
      <c r="V268" t="str">
        <f>IF(S268="negative","",IF(OR(ISNUMBER(SEARCH("Focal",'Model output'!P267)),'Classification result'!U268&lt;4,ISNUMBER(SEARCH("Focal",'Classification result'!U268)),ISNUMBER(SEARCH("&lt;4",'Classification result'!U268)),ISNUMBER(SEARCH("&lt; 4",'Classification result'!U268))),"minimal", IF(OR(ISNUMBER(SEARCH("Extensive",'Model output'!P267)),ISNUMBER(SEARCH("Extensive",'Classification result'!U268)),ISNUMBER(SEARCH("&gt;4",'Classification result'!U268)),ISNUMBER(SEARCH("&gt; 4",'Classification result'!U268)),ISNUMBER(SEARCH("4 or more",'Classification result'!U268))),"extensive","")))</f>
        <v/>
      </c>
      <c r="W268" t="str">
        <f>IF(OR('Model output'!R267="",ISNUMBER(SEARCH("Not identified", 'Model output'!R267)),ISNUMBER(SEARCH("Absent",'Model output'!R267)),ISNUMBER(SEARCH("No",'Model output'!R267)),ISNUMBER(SEARCH("Negative",'Model output'!R267)),ISNUMBER(SEARCH("None seen",'Model output'!R267)),ISNUMBER(SEARCH("Free",'Model output'!R267)),ISNUMBER(SEARCH("Cannot be assessed",'Model output'!R267))),"negative","positive")</f>
        <v>negative</v>
      </c>
      <c r="X268" s="15" t="str">
        <f>IF('Model output'!S267="","",'Model output'!S267)</f>
        <v/>
      </c>
      <c r="Y268" t="str">
        <f>IF(OR('Model output'!S267="",ISNUMBER(SEARCH("Absent",'Model output'!S267)),ISNUMBER(SEARCH("Not identified",'Model output'!S267)),AND(ISNUMBER(SEARCH("No",'Model output'!S267)),NOT(ISNUMBER(SEARCH("carcinoma",'Model output'!S267)))),ISNUMBER(SEARCH("no extension",'Model output'!S267)),ISNUMBER(SEARCH("negative",'Model output'!S267))),"negative",IF(Z268="positive","gETE", "positive"))</f>
        <v>negative</v>
      </c>
      <c r="Z268" t="str">
        <f>IF(OR('Model output'!S267="",ISNUMBER(SEARCH("Absent",'Model output'!S267)),ISNUMBER(SEARCH("Not identified",'Model output'!S267)),ISNUMBER(SEARCH("No",'Model output'!S267)),ISNUMBER(SEARCH("Minimal",'Model output'!S267)),ISNUMBER(SEARCH("negative",'Model output'!S267))),"negative",IF(OR(ISNUMBER(SEARCH("extensive",X268)),ISNUMBER(SEARCH("skeletal muscle",X268)),ISNUMBER(SEARCH("larynx",X268)),ISNUMBER(SEARCH("trachea",X268)),ISNUMBER(SEARCH("esophagus",X268)),ISNUMBER(SEARCH("recurrent laryngeal nerve",X268))),"positive","negative"))</f>
        <v>negative</v>
      </c>
      <c r="AA268" t="str">
        <f>IF('Model output'!T267="","",IF('Model output'!T267="Not mentioned", "No", "Yes"))</f>
        <v/>
      </c>
      <c r="AB268" t="str">
        <f>IF(AA268&lt;&gt;"Yes","",IF(OR('Model output'!U267="",ISNUMBER(SEARCH("Not identified",'Model output'!U267))),"",'Model output'!U267))</f>
        <v/>
      </c>
      <c r="AC268" s="9" t="str">
        <f>IF(OR('Model output'!V267="", AND(ISERROR(SEARCH("Positive",'Model output'!V267)), ISNUMBER(SEARCH("Negative",'Model output'!V267))), ISNUMBER(SEARCH("Uninvolved",'Model output'!V267)), ISNUMBER(SEARCH("Free",'Model output'!V267)), ISNUMBER(SEARCH("1 mm",'Model output'!V267)), ISNUMBER(SEARCH("1.0 mm",'Model output'!V267)), ISNUMBER(SEARCH("0.01 cm",'Model output'!V267)), ISNUMBER(SEARCH("0.1 CM",'Model output'!V267)), ISNUMBER(SEARCH("less than 0.2 mm",'Model output'!V267)), ISNUMBER(SEARCH("less than 0.5 mm",'Model output'!V267)), ISNUMBER(SEARCH("very close",'Model output'!V267)), ISNUMBER(SEARCH("not involved",'Model output'!V267)), ISNUMBER(SEARCH("no involvement",'Model output'!V267)), ISNUMBER(SEARCH("abut",'Model output'!V267)), AND(ISNUMBER(SEARCH("No",'Model output'!V267)),NOT(ISNUMBER(SEARCH("noted",'Model output'!V267))),NOT(ISNUMBER(SEARCH("carcinoma",'Model output'!V267))))), "negative", "positive")</f>
        <v>negative</v>
      </c>
      <c r="AE268" s="30" t="str" cm="1">
        <f t="array" aca="1" ref="AE268" ca="1">IF(OR(AC268="positive",Z268="positive",AND(OR(ISNUMBER(SEARCH("Follicular carcinoma",N268)),ISNUMBER(SEARCH("Follicular thyroid carcinoma",N268))),V268="extensive"),AND(AND(ISNUMBER(J268),J268&gt;0),AND(ISNUMBER(M268),M268&gt;3)),OR(H268="positive",AH268=1)),"high",IF(OR(ISNUMBER(SEARCH("lateral",G268,1)),ISNUMBER(SEARCH("positive",Y268,1)),ISNUMBER(SEARCH("tall",O268,1)),ISNUMBER(SEARCH("hobnail",O268,1)),ISNUMBER(SEARCH("cribriform",O268,1)),ISNUMBER(SEARCH("diffuse",O268,1)),ISNUMBER(SEARCH("columnar",O268,1)),ISNUMBER(SEARCH("solid",O268,1)),ISNUMBER(SEARCH("tall",N268,1)),ISNUMBER(SEARCH("hobnail",N268,1)),ISNUMBER(SEARCH("cribriform",N268,1)),ISNUMBER(SEARCH("diffuse",N268,1)),ISNUMBER(SEARCH("columnar",N268,1)),ISNUMBER(SEARCH("solid",N268,1)),AND(ISNUMBER(SEARCH("papillary",N268,1)),S268="positive"),AND(ISNUMBER(J268),J268&gt;=5,M268=""),AND(AND(ISNUMBER(J268),J268&gt;=5),AND(ISNUMBER(M268),M268&gt;=1)),AND(ISNUMBER(SERACH("papillary",N268)),OR(Y268="positive",Z268="positive"), ISNUMBER(SEARCH("BRAF",AB268)))),"intermediate","low"))</f>
        <v>intermediate</v>
      </c>
      <c r="AF268" s="31" t="str">
        <f t="shared" si="65"/>
        <v>2</v>
      </c>
      <c r="AG268" s="31" t="str">
        <f t="shared" si="66"/>
        <v>0</v>
      </c>
      <c r="AH268" s="31" t="str">
        <f t="shared" si="67"/>
        <v>0</v>
      </c>
      <c r="AI268" s="36" t="str">
        <f t="shared" si="68"/>
        <v>I</v>
      </c>
      <c r="AJ268" s="30" t="s">
        <v>816</v>
      </c>
      <c r="AK268" s="37" t="s">
        <v>929</v>
      </c>
      <c r="AL268" s="37" t="s">
        <v>927</v>
      </c>
      <c r="AM268" s="37" t="s">
        <v>930</v>
      </c>
      <c r="AN268" s="31" t="s">
        <v>79</v>
      </c>
      <c r="AO268" s="30">
        <f t="shared" ca="1" si="69"/>
        <v>1</v>
      </c>
      <c r="AP268" s="37">
        <f t="shared" si="70"/>
        <v>1</v>
      </c>
      <c r="AQ268" s="37">
        <f t="shared" si="71"/>
        <v>1</v>
      </c>
      <c r="AR268" s="37">
        <f t="shared" si="72"/>
        <v>1</v>
      </c>
      <c r="AS268" s="36">
        <f t="shared" si="73"/>
        <v>1</v>
      </c>
    </row>
    <row r="269" spans="1:45">
      <c r="A269" t="str">
        <f>'Model output'!A268</f>
        <v>TCGA-IM-A41Y</v>
      </c>
      <c r="B269" s="43">
        <v>42</v>
      </c>
      <c r="C269" s="1" t="str">
        <f>IF(OR(ISNUMBER(SEARCH("0",'Model output'!D268)), ISNUMBER(SEARCH("1",'Model output'!D268)), ISNUMBER(SEARCH("1a",'Model output'!D268)), ISNUMBER(SEARCH("1b",'Model output'!D268)), ISNUMBER(SEARCH("2",'Model output'!D268)), ISNUMBER(SEARCH("3",'Model output'!D268)), ISNUMBER(SEARCH("4a",'Model output'!D268)), ISNUMBER(SEARCH("4b",'Model output'!D268))), IF(ISNUMBER(SEARCH("pT",'Model output'!D268)),IF(OR(ISNUMBER(SEARCH("a",'Model output'!D268)),ISNUMBER(SEARCH("b",'Model output'!D268))),MID(SUBSTITUTE('Model output'!D268," ",""),SEARCH("pT",'Model output'!D268)+2,2),MID(SUBSTITUTE('Model output'!D268," ",""),SEARCH("pT",'Model output'!D268)+2,1)),IF(ISNUMBER(SEARCH("T",'Model output'!D268)),IF(OR(ISNUMBER(SEARCH("a",'Model output'!D268)),ISNUMBER(SEARCH("b",'Model output'!D268))),MID(SUBSTITUTE('Model output'!D268," ",""),SEARCH("T",'Model output'!D268)+1,2),MID(SUBSTITUTE('Model output'!D268," ",""),SEARCH("T",'Model output'!D268)+1,1)),SUBSTITUTE('Model output'!D268," ",""))),"")</f>
        <v>3</v>
      </c>
      <c r="D269" s="1" t="str">
        <f>IF(ISNUMBER(SEARCH("lymph node",'Model output'!E268)),"1", IF(AND('Model output'!E268&lt;&gt;"",ISNUMBER('Model output'!E268),'Model output'!E268&gt;0),"1",IF(OR(ISNUMBER(SEARCH("0",'Model output'!E268)), ISNUMBER(SEARCH("1",'Model output'!E268)), ISNUMBER(SEARCH("1a",'Model output'!E268)), ISNUMBER(SEARCH("1b",'Model output'!E268)), ISNUMBER(SEARCH("X",'Model output'!E268))), IF(ISNUMBER(SEARCH("pN",'Model output'!E268)),IF(OR(ISNUMBER(SEARCH("a",'Model output'!E268)),ISNUMBER(SEARCH("b",'Model output'!E268))),MID(SUBSTITUTE('Model output'!E268," ",""),SEARCH("pN",'Model output'!E268)+2,2),MID(SUBSTITUTE('Model output'!E268," ",""),SEARCH("pN",'Model output'!E268)+2,1)),IF(ISNUMBER(SEARCH("N",'Model output'!E268)),IF(OR(ISNUMBER(SEARCH("a",'Model output'!E268)),ISNUMBER(SEARCH("b",'Model output'!E268))),MID(SUBSTITUTE('Model output'!E268," ",""),SEARCH("N",'Model output'!E268)+1,2),MID(SUBSTITUTE('Model output'!E268," ",""),SEARCH("N",'Model output'!E268)+1,1)),SUBSTITUTE('Model output'!E268," ",""))),"")))</f>
        <v>1a</v>
      </c>
      <c r="E269" s="1" t="str">
        <f>IF(OR(ISNUMBER(SEARCH("Not applicable",'Model output'!F268)), ISNUMBER(SEARCH("N/A",'Model output'!F268))),"0",IF(OR(ISNUMBER(SEARCH("0",'Model output'!F268)), ISNUMBER(SEARCH("1",'Model output'!F268)), ISNUMBER(SEARCH("X",'Model output'!F268))), IF(ISNUMBER(SEARCH("pM",'Model output'!F268)),MID(SUBSTITUTE('Model output'!F268," ",""),SEARCH("pM",'Model output'!F268)+2,1),IF(ISNUMBER(SEARCH("M",'Model output'!F268)),MID(SUBSTITUTE('Model output'!F268," ",""),SEARCH("M",'Model output'!F268)+1,1),SUBSTITUTE('Model output'!F268," ",""))),""))</f>
        <v>0</v>
      </c>
      <c r="F269" t="str">
        <f t="shared" si="62"/>
        <v>positive</v>
      </c>
      <c r="G269" t="str">
        <f>IF(OR('Model output'!G268="",AND(ISNUMBER('Model output'!J268),'Model output'!J268&lt;1)),"",IF(OR(ISNUMBER(SEARCH("lateral",'Model output'!G268)),ISNUMBER(SEARCH("cervical",'Model output'!G268)),ISNUMBER(SEARCH("jugular",'Model output'!G268)),ISNUMBER(SEARCH("left neck",'Model output'!G268)),ISNUMBER(SEARCH("left anterior neck",'Model output'!G268)),ISNUMBER(SEARCH("left posterior neck",'Model output'!G268)),ISNUMBER(SEARCH("right neck",'Model output'!G268)),ISNUMBER(SEARCH("right anterior neck",'Model output'!G268)),ISNUMBER(SEARCH("right posterior neck",'Model output'!G268)),AND(ISNUMBER(SEARCH("level",'Model output'!G268)),OR(,ISNUMBER(SEARCH("II",'Model output'!G268)),ISNUMBER(SEARCH("two",'Model output'!G268)),ISNUMBER(SEARCH("2",'Model output'!G268)),ISNUMBER(SEARCH("III",'Model output'!G268)),ISNUMBER(SEARCH("three",'Model output'!G268)),ISNUMBER(SEARCH("3",'Model output'!G268)),ISNUMBER(SEARCH("IV",'Model output'!G268)),ISNUMBER(SEARCH("four",'Model output'!G268)),ISNUMBER(SEARCH("4",'Model output'!G268)),AND(ISNUMBER(SEARCH("V ",'Model output'!G268)),NOT(ISNUMBER(SEARCH("VI",'Model output'!G268)))),ISNUMBER(SEARCH("five",'Model output'!G268)),ISNUMBER(SEARCH("5",'Model output'!G268))))), "lateral", "central"))</f>
        <v>central</v>
      </c>
      <c r="H269" t="str">
        <f>IF('Model output'!H268="","negative", IF('Model output'!H268=" ", "negative", IF(ISNUMBER(SEARCH("lymph node",'Model output'!H268)),"negative","positive")))</f>
        <v>negative</v>
      </c>
      <c r="I269">
        <f>IF('Model output'!I268="","",IF(ISNUMBER('Model output'!I268),'Model output'!I268,1))</f>
        <v>23</v>
      </c>
      <c r="J269">
        <f>IF('Model output'!J268="","",IF(AND(ISNUMBER('Model output'!J268),'Model output'!J268&lt;=I269),'Model output'!J268,IF(ISNUMBER(SEARCH("0/",'Model output'!J268)),0,1)))</f>
        <v>4</v>
      </c>
      <c r="K269" t="str" cm="1">
        <f t="array" ref="K269">IF(COUNT(FIND({0,1,2,3,4,5,6,7,8,9},'Model output'!K268))&gt;0,'Model output'!K268,"")</f>
        <v>0.3 cm</v>
      </c>
      <c r="L269" s="8" t="str">
        <f t="shared" si="64"/>
        <v>0.3cm</v>
      </c>
      <c r="M269" cm="1">
        <f t="array" ref="M269">IF(L269="","",IF(ISNUMBER(SEARCH("cm",L269)),MAX(VALUE(SUBSTITUTE(_xlfn.FILTERXML("&lt;t&gt;&lt;s&gt;"&amp;SUBSTITUTE(L269,",","&lt;/s&gt;&lt;s&gt;")&amp;"&lt;/s&gt;&lt;/t&gt;","//s"),"cm",""))),MAX(VALUE(SUBSTITUTE(_xlfn.FILTERXML("&lt;t&gt;&lt;s&gt;"&amp;SUBSTITUTE(L269,",","&lt;/s&gt;&lt;s&gt;")&amp;"&lt;/s&gt;&lt;/t&gt;","//s"),"mm","")))/10))</f>
        <v>0.3</v>
      </c>
      <c r="N269" t="str">
        <f>IF('Model output'!L268="","",'Model output'!L268)</f>
        <v>Papillary</v>
      </c>
      <c r="O269" t="str">
        <f>IF('Model output'!M268="","",'Model output'!M268)</f>
        <v>Diffuse sclerosing variant</v>
      </c>
      <c r="P269" t="str">
        <f>IF('Model output'!N268="","",'Model output'!N268)</f>
        <v>6.8 cm</v>
      </c>
      <c r="Q269" t="str">
        <f t="shared" si="63"/>
        <v>6.8cm</v>
      </c>
      <c r="R269" cm="1">
        <f t="array" ref="R269">IF(Q269="","",IF(ISNUMBER(SEARCH("cm",Q269)),MAX(VALUE(SUBSTITUTE(_xlfn.FILTERXML("&lt;t&gt;&lt;s&gt;"&amp;SUBSTITUTE(Q269,",","&lt;/s&gt;&lt;s&gt;")&amp;"&lt;/s&gt;&lt;/t&gt;","//s"),"cm",""))),IF(ISNUMBER(SEARCH("mm",Q269)), MAX(VALUE(SUBSTITUTE(_xlfn.FILTERXML("&lt;t&gt;&lt;s&gt;"&amp;SUBSTITUTE(Q269,",","&lt;/s&gt;&lt;s&gt;")&amp;"&lt;/s&gt;&lt;/t&gt;","//s"),"mm","")))/10, MAX(VALUE(_xlfn.FILTERXML("&lt;t&gt;&lt;s&gt;"&amp;SUBSTITUTE(Q269,",","&lt;/s&gt;&lt;s&gt;")&amp;"&lt;/s&gt;&lt;/t&gt;","//s"))))))</f>
        <v>6.8</v>
      </c>
      <c r="S269" t="str">
        <f>IF(OR('Model output'!P268="",ISNUMBER(SEARCH("Not identified", 'Model output'!P268)),ISNUMBER(SEARCH("Absent",'Model output'!P268)),AND(ISNUMBER(SEARCH("No",'Model output'!P268)),NOT(ISNUMBER(SEARCH("diagnostic",'Model output'!P268)))),ISNUMBER(SEARCH("Negative",'Model output'!P268))),"negative","positive")</f>
        <v>positive</v>
      </c>
      <c r="T269">
        <f>IF('Model output'!O268="","",'Model output'!O268)</f>
        <v>2</v>
      </c>
      <c r="U269" t="str">
        <f>IF('Model output'!Q268&lt;&gt;"",'Model output'!Q268,IF('Classification result'!S269="positive",IF(ISNUMBER(SEARCH("single",'Model output'!P268)),1,IF(OR(ISNUMBER(SEARCH("&lt;4",'Model output'!P268)),ISNUMBER(SEARCH("&lt; 4",'Model output'!P268)),ISNUMBER(SEARCH("less than 4",'Model output'!P268))),"&lt;4",IF(OR(ISNUMBER(SEARCH("&gt;4",'Model output'!P268)),ISNUMBER(SEARCH("&gt; 4",'Model output'!P268)),ISNUMBER(SEARCH("4 or more",'Model output'!P268))),"&gt;4",""))),""))</f>
        <v>Focal (less than 4 vessels)</v>
      </c>
      <c r="V269" t="str">
        <f>IF(S269="negative","",IF(OR(ISNUMBER(SEARCH("Focal",'Model output'!P268)),'Classification result'!U269&lt;4,ISNUMBER(SEARCH("Focal",'Classification result'!U269)),ISNUMBER(SEARCH("&lt;4",'Classification result'!U269)),ISNUMBER(SEARCH("&lt; 4",'Classification result'!U269))),"minimal", IF(OR(ISNUMBER(SEARCH("Extensive",'Model output'!P268)),ISNUMBER(SEARCH("Extensive",'Classification result'!U269)),ISNUMBER(SEARCH("&gt;4",'Classification result'!U269)),ISNUMBER(SEARCH("&gt; 4",'Classification result'!U269)),ISNUMBER(SEARCH("4 or more",'Classification result'!U269))),"extensive","")))</f>
        <v>minimal</v>
      </c>
      <c r="W269" t="str">
        <f>IF(OR('Model output'!R268="",ISNUMBER(SEARCH("Not identified", 'Model output'!R268)),ISNUMBER(SEARCH("Absent",'Model output'!R268)),ISNUMBER(SEARCH("No",'Model output'!R268)),ISNUMBER(SEARCH("Negative",'Model output'!R268)),ISNUMBER(SEARCH("None seen",'Model output'!R268)),ISNUMBER(SEARCH("Free",'Model output'!R268)),ISNUMBER(SEARCH("Cannot be assessed",'Model output'!R268))),"negative","positive")</f>
        <v>negative</v>
      </c>
      <c r="X269" s="15" t="str">
        <f>IF('Model output'!S268="","",'Model output'!S268)</f>
        <v>Minimal</v>
      </c>
      <c r="Y269" t="str">
        <f>IF(OR('Model output'!S268="",ISNUMBER(SEARCH("Absent",'Model output'!S268)),ISNUMBER(SEARCH("Not identified",'Model output'!S268)),AND(ISNUMBER(SEARCH("No",'Model output'!S268)),NOT(ISNUMBER(SEARCH("carcinoma",'Model output'!S268)))),ISNUMBER(SEARCH("no extension",'Model output'!S268)),ISNUMBER(SEARCH("negative",'Model output'!S268))),"negative",IF(Z269="positive","gETE", "positive"))</f>
        <v>positive</v>
      </c>
      <c r="Z269" t="str">
        <f>IF(OR('Model output'!S268="",ISNUMBER(SEARCH("Absent",'Model output'!S268)),ISNUMBER(SEARCH("Not identified",'Model output'!S268)),ISNUMBER(SEARCH("No",'Model output'!S268)),ISNUMBER(SEARCH("Minimal",'Model output'!S268)),ISNUMBER(SEARCH("negative",'Model output'!S268))),"negative",IF(OR(ISNUMBER(SEARCH("extensive",X269)),ISNUMBER(SEARCH("skeletal muscle",X269)),ISNUMBER(SEARCH("larynx",X269)),ISNUMBER(SEARCH("trachea",X269)),ISNUMBER(SEARCH("esophagus",X269)),ISNUMBER(SEARCH("recurrent laryngeal nerve",X269))),"positive","negative"))</f>
        <v>negative</v>
      </c>
      <c r="AA269" t="str">
        <f>IF('Model output'!T268="","",IF('Model output'!T268="Not mentioned", "No", "Yes"))</f>
        <v/>
      </c>
      <c r="AB269" t="str">
        <f>IF(AA269&lt;&gt;"Yes","",IF(OR('Model output'!U268="",ISNUMBER(SEARCH("Not identified",'Model output'!U268))),"",'Model output'!U268))</f>
        <v/>
      </c>
      <c r="AC269" s="9" t="str">
        <f>IF(OR('Model output'!V268="", AND(ISERROR(SEARCH("Positive",'Model output'!V268)), ISNUMBER(SEARCH("Negative",'Model output'!V268))), ISNUMBER(SEARCH("Uninvolved",'Model output'!V268)), ISNUMBER(SEARCH("Free",'Model output'!V268)), ISNUMBER(SEARCH("1 mm",'Model output'!V268)), ISNUMBER(SEARCH("1.0 mm",'Model output'!V268)), ISNUMBER(SEARCH("0.01 cm",'Model output'!V268)), ISNUMBER(SEARCH("0.1 CM",'Model output'!V268)), ISNUMBER(SEARCH("less than 0.2 mm",'Model output'!V268)), ISNUMBER(SEARCH("less than 0.5 mm",'Model output'!V268)), ISNUMBER(SEARCH("very close",'Model output'!V268)), ISNUMBER(SEARCH("not involved",'Model output'!V268)), ISNUMBER(SEARCH("no involvement",'Model output'!V268)), ISNUMBER(SEARCH("abut",'Model output'!V268)), AND(ISNUMBER(SEARCH("No",'Model output'!V268)),NOT(ISNUMBER(SEARCH("noted",'Model output'!V268))),NOT(ISNUMBER(SEARCH("carcinoma",'Model output'!V268))))), "negative", "positive")</f>
        <v>negative</v>
      </c>
      <c r="AE269" s="30" t="str" cm="1">
        <f t="array" aca="1" ref="AE269" ca="1">IF(OR(AC269="positive",Z269="positive",AND(OR(ISNUMBER(SEARCH("Follicular carcinoma",N269)),ISNUMBER(SEARCH("Follicular thyroid carcinoma",N269))),V269="extensive"),AND(AND(ISNUMBER(J269),J269&gt;0),AND(ISNUMBER(M269),M269&gt;3)),OR(H269="positive",AH269=1)),"high",IF(OR(ISNUMBER(SEARCH("lateral",G269,1)),ISNUMBER(SEARCH("positive",Y269,1)),ISNUMBER(SEARCH("tall",O269,1)),ISNUMBER(SEARCH("hobnail",O269,1)),ISNUMBER(SEARCH("cribriform",O269,1)),ISNUMBER(SEARCH("diffuse",O269,1)),ISNUMBER(SEARCH("columnar",O269,1)),ISNUMBER(SEARCH("solid",O269,1)),ISNUMBER(SEARCH("tall",N269,1)),ISNUMBER(SEARCH("hobnail",N269,1)),ISNUMBER(SEARCH("cribriform",N269,1)),ISNUMBER(SEARCH("diffuse",N269,1)),ISNUMBER(SEARCH("columnar",N269,1)),ISNUMBER(SEARCH("solid",N269,1)),AND(ISNUMBER(SEARCH("papillary",N269,1)),S269="positive"),AND(ISNUMBER(J269),J269&gt;=5,M269=""),AND(AND(ISNUMBER(J269),J269&gt;=5),AND(ISNUMBER(M269),M269&gt;=1)),AND(ISNUMBER(SERACH("papillary",N269)),OR(Y269="positive",Z269="positive"), ISNUMBER(SEARCH("BRAF",AB269)))),"intermediate","low"))</f>
        <v>intermediate</v>
      </c>
      <c r="AF269" s="31" t="str">
        <f t="shared" si="65"/>
        <v>3a</v>
      </c>
      <c r="AG269" s="31" t="str">
        <f t="shared" si="66"/>
        <v>1a</v>
      </c>
      <c r="AH269" s="31" t="str">
        <f t="shared" si="67"/>
        <v>0</v>
      </c>
      <c r="AI269" s="36" t="str">
        <f t="shared" si="68"/>
        <v>I</v>
      </c>
      <c r="AJ269" s="30" t="s">
        <v>814</v>
      </c>
      <c r="AK269" s="37" t="s">
        <v>932</v>
      </c>
      <c r="AL269" s="37" t="s">
        <v>931</v>
      </c>
      <c r="AM269" s="37" t="s">
        <v>930</v>
      </c>
      <c r="AN269" s="31" t="s">
        <v>79</v>
      </c>
      <c r="AO269" s="30">
        <f t="shared" ca="1" si="69"/>
        <v>0</v>
      </c>
      <c r="AP269" s="37">
        <f t="shared" si="70"/>
        <v>1</v>
      </c>
      <c r="AQ269" s="37">
        <f t="shared" si="71"/>
        <v>1</v>
      </c>
      <c r="AR269" s="37">
        <f t="shared" si="72"/>
        <v>1</v>
      </c>
      <c r="AS269" s="36">
        <f t="shared" si="73"/>
        <v>1</v>
      </c>
    </row>
    <row r="270" spans="1:45">
      <c r="A270" t="str">
        <f>'Model output'!A269</f>
        <v>TCGA-IM-A41Z</v>
      </c>
      <c r="B270" s="43">
        <v>37</v>
      </c>
      <c r="C270" s="1" t="str">
        <f>IF(OR(ISNUMBER(SEARCH("0",'Model output'!D269)), ISNUMBER(SEARCH("1",'Model output'!D269)), ISNUMBER(SEARCH("1a",'Model output'!D269)), ISNUMBER(SEARCH("1b",'Model output'!D269)), ISNUMBER(SEARCH("2",'Model output'!D269)), ISNUMBER(SEARCH("3",'Model output'!D269)), ISNUMBER(SEARCH("4a",'Model output'!D269)), ISNUMBER(SEARCH("4b",'Model output'!D269))), IF(ISNUMBER(SEARCH("pT",'Model output'!D269)),IF(OR(ISNUMBER(SEARCH("a",'Model output'!D269)),ISNUMBER(SEARCH("b",'Model output'!D269))),MID(SUBSTITUTE('Model output'!D269," ",""),SEARCH("pT",'Model output'!D269)+2,2),MID(SUBSTITUTE('Model output'!D269," ",""),SEARCH("pT",'Model output'!D269)+2,1)),IF(ISNUMBER(SEARCH("T",'Model output'!D269)),IF(OR(ISNUMBER(SEARCH("a",'Model output'!D269)),ISNUMBER(SEARCH("b",'Model output'!D269))),MID(SUBSTITUTE('Model output'!D269," ",""),SEARCH("T",'Model output'!D269)+1,2),MID(SUBSTITUTE('Model output'!D269," ",""),SEARCH("T",'Model output'!D269)+1,1)),SUBSTITUTE('Model output'!D269," ",""))),"")</f>
        <v>1b</v>
      </c>
      <c r="D270" s="1" t="str">
        <f>IF(ISNUMBER(SEARCH("lymph node",'Model output'!E269)),"1", IF(AND('Model output'!E269&lt;&gt;"",ISNUMBER('Model output'!E269),'Model output'!E269&gt;0),"1",IF(OR(ISNUMBER(SEARCH("0",'Model output'!E269)), ISNUMBER(SEARCH("1",'Model output'!E269)), ISNUMBER(SEARCH("1a",'Model output'!E269)), ISNUMBER(SEARCH("1b",'Model output'!E269)), ISNUMBER(SEARCH("X",'Model output'!E269))), IF(ISNUMBER(SEARCH("pN",'Model output'!E269)),IF(OR(ISNUMBER(SEARCH("a",'Model output'!E269)),ISNUMBER(SEARCH("b",'Model output'!E269))),MID(SUBSTITUTE('Model output'!E269," ",""),SEARCH("pN",'Model output'!E269)+2,2),MID(SUBSTITUTE('Model output'!E269," ",""),SEARCH("pN",'Model output'!E269)+2,1)),IF(ISNUMBER(SEARCH("N",'Model output'!E269)),IF(OR(ISNUMBER(SEARCH("a",'Model output'!E269)),ISNUMBER(SEARCH("b",'Model output'!E269))),MID(SUBSTITUTE('Model output'!E269," ",""),SEARCH("N",'Model output'!E269)+1,2),MID(SUBSTITUTE('Model output'!E269," ",""),SEARCH("N",'Model output'!E269)+1,1)),SUBSTITUTE('Model output'!E269," ",""))),"")))</f>
        <v>0</v>
      </c>
      <c r="E270" s="1" t="str">
        <f>IF(OR(ISNUMBER(SEARCH("Not applicable",'Model output'!F269)), ISNUMBER(SEARCH("N/A",'Model output'!F269))),"0",IF(OR(ISNUMBER(SEARCH("0",'Model output'!F269)), ISNUMBER(SEARCH("1",'Model output'!F269)), ISNUMBER(SEARCH("X",'Model output'!F269))), IF(ISNUMBER(SEARCH("pM",'Model output'!F269)),MID(SUBSTITUTE('Model output'!F269," ",""),SEARCH("pM",'Model output'!F269)+2,1),IF(ISNUMBER(SEARCH("M",'Model output'!F269)),MID(SUBSTITUTE('Model output'!F269," ",""),SEARCH("M",'Model output'!F269)+1,1),SUBSTITUTE('Model output'!F269," ",""))),""))</f>
        <v>X</v>
      </c>
      <c r="F270" t="str">
        <f t="shared" si="62"/>
        <v>positive</v>
      </c>
      <c r="G270" t="str">
        <f>IF(OR('Model output'!G269="",AND(ISNUMBER('Model output'!J269),'Model output'!J269&lt;1)),"",IF(OR(ISNUMBER(SEARCH("lateral",'Model output'!G269)),ISNUMBER(SEARCH("cervical",'Model output'!G269)),ISNUMBER(SEARCH("jugular",'Model output'!G269)),ISNUMBER(SEARCH("left neck",'Model output'!G269)),ISNUMBER(SEARCH("left anterior neck",'Model output'!G269)),ISNUMBER(SEARCH("left posterior neck",'Model output'!G269)),ISNUMBER(SEARCH("right neck",'Model output'!G269)),ISNUMBER(SEARCH("right anterior neck",'Model output'!G269)),ISNUMBER(SEARCH("right posterior neck",'Model output'!G269)),AND(ISNUMBER(SEARCH("level",'Model output'!G269)),OR(,ISNUMBER(SEARCH("II",'Model output'!G269)),ISNUMBER(SEARCH("two",'Model output'!G269)),ISNUMBER(SEARCH("2",'Model output'!G269)),ISNUMBER(SEARCH("III",'Model output'!G269)),ISNUMBER(SEARCH("three",'Model output'!G269)),ISNUMBER(SEARCH("3",'Model output'!G269)),ISNUMBER(SEARCH("IV",'Model output'!G269)),ISNUMBER(SEARCH("four",'Model output'!G269)),ISNUMBER(SEARCH("4",'Model output'!G269)),AND(ISNUMBER(SEARCH("V ",'Model output'!G269)),NOT(ISNUMBER(SEARCH("VI",'Model output'!G269)))),ISNUMBER(SEARCH("five",'Model output'!G269)),ISNUMBER(SEARCH("5",'Model output'!G269))))), "lateral", "central"))</f>
        <v/>
      </c>
      <c r="H270" t="str">
        <f>IF('Model output'!H269="","negative", IF('Model output'!H269=" ", "negative", IF(ISNUMBER(SEARCH("lymph node",'Model output'!H269)),"negative","positive")))</f>
        <v>negative</v>
      </c>
      <c r="I270">
        <f>IF('Model output'!I269="","",IF(ISNUMBER('Model output'!I269),'Model output'!I269,1))</f>
        <v>20</v>
      </c>
      <c r="J270">
        <f>IF('Model output'!J269="","",IF(AND(ISNUMBER('Model output'!J269),'Model output'!J269&lt;=I270),'Model output'!J269,IF(ISNUMBER(SEARCH("0/",'Model output'!J269)),0,1)))</f>
        <v>1</v>
      </c>
      <c r="K270" t="str" cm="1">
        <f t="array" ref="K270">IF(COUNT(FIND({0,1,2,3,4,5,6,7,8,9},'Model output'!K269))&gt;0,'Model output'!K269,"")</f>
        <v/>
      </c>
      <c r="L270" s="8" t="str">
        <f t="shared" si="64"/>
        <v/>
      </c>
      <c r="M270" t="str" cm="1">
        <f t="array" ref="M270">IF(L270="","",IF(ISNUMBER(SEARCH("cm",L270)),MAX(VALUE(SUBSTITUTE(_xlfn.FILTERXML("&lt;t&gt;&lt;s&gt;"&amp;SUBSTITUTE(L270,",","&lt;/s&gt;&lt;s&gt;")&amp;"&lt;/s&gt;&lt;/t&gt;","//s"),"cm",""))),MAX(VALUE(SUBSTITUTE(_xlfn.FILTERXML("&lt;t&gt;&lt;s&gt;"&amp;SUBSTITUTE(L270,",","&lt;/s&gt;&lt;s&gt;")&amp;"&lt;/s&gt;&lt;/t&gt;","//s"),"mm","")))/10))</f>
        <v/>
      </c>
      <c r="N270" t="str">
        <f>IF('Model output'!L269="","",'Model output'!L269)</f>
        <v>Papillary</v>
      </c>
      <c r="O270" t="str">
        <f>IF('Model output'!M269="","",'Model output'!M269)</f>
        <v>Follicular variant</v>
      </c>
      <c r="P270" t="str">
        <f>IF('Model output'!N269="","",'Model output'!N269)</f>
        <v>1.5 cm</v>
      </c>
      <c r="Q270" t="str">
        <f t="shared" si="63"/>
        <v>1.5cm</v>
      </c>
      <c r="R270" cm="1">
        <f t="array" ref="R270">IF(Q270="","",IF(ISNUMBER(SEARCH("cm",Q270)),MAX(VALUE(SUBSTITUTE(_xlfn.FILTERXML("&lt;t&gt;&lt;s&gt;"&amp;SUBSTITUTE(Q270,",","&lt;/s&gt;&lt;s&gt;")&amp;"&lt;/s&gt;&lt;/t&gt;","//s"),"cm",""))),IF(ISNUMBER(SEARCH("mm",Q270)), MAX(VALUE(SUBSTITUTE(_xlfn.FILTERXML("&lt;t&gt;&lt;s&gt;"&amp;SUBSTITUTE(Q270,",","&lt;/s&gt;&lt;s&gt;")&amp;"&lt;/s&gt;&lt;/t&gt;","//s"),"mm","")))/10, MAX(VALUE(_xlfn.FILTERXML("&lt;t&gt;&lt;s&gt;"&amp;SUBSTITUTE(Q270,",","&lt;/s&gt;&lt;s&gt;")&amp;"&lt;/s&gt;&lt;/t&gt;","//s"))))))</f>
        <v>1.5</v>
      </c>
      <c r="S270" t="str">
        <f>IF(OR('Model output'!P269="",ISNUMBER(SEARCH("Not identified", 'Model output'!P269)),ISNUMBER(SEARCH("Absent",'Model output'!P269)),AND(ISNUMBER(SEARCH("No",'Model output'!P269)),NOT(ISNUMBER(SEARCH("diagnostic",'Model output'!P269)))),ISNUMBER(SEARCH("Negative",'Model output'!P269))),"negative","positive")</f>
        <v>negative</v>
      </c>
      <c r="T270">
        <f>IF('Model output'!O269="","",'Model output'!O269)</f>
        <v>2</v>
      </c>
      <c r="U270" t="str">
        <f>IF('Model output'!Q269&lt;&gt;"",'Model output'!Q269,IF('Classification result'!S270="positive",IF(ISNUMBER(SEARCH("single",'Model output'!P269)),1,IF(OR(ISNUMBER(SEARCH("&lt;4",'Model output'!P269)),ISNUMBER(SEARCH("&lt; 4",'Model output'!P269)),ISNUMBER(SEARCH("less than 4",'Model output'!P269))),"&lt;4",IF(OR(ISNUMBER(SEARCH("&gt;4",'Model output'!P269)),ISNUMBER(SEARCH("&gt; 4",'Model output'!P269)),ISNUMBER(SEARCH("4 or more",'Model output'!P269))),"&gt;4",""))),""))</f>
        <v/>
      </c>
      <c r="V270" t="str">
        <f>IF(S270="negative","",IF(OR(ISNUMBER(SEARCH("Focal",'Model output'!P269)),'Classification result'!U270&lt;4,ISNUMBER(SEARCH("Focal",'Classification result'!U270)),ISNUMBER(SEARCH("&lt;4",'Classification result'!U270)),ISNUMBER(SEARCH("&lt; 4",'Classification result'!U270))),"minimal", IF(OR(ISNUMBER(SEARCH("Extensive",'Model output'!P269)),ISNUMBER(SEARCH("Extensive",'Classification result'!U270)),ISNUMBER(SEARCH("&gt;4",'Classification result'!U270)),ISNUMBER(SEARCH("&gt; 4",'Classification result'!U270)),ISNUMBER(SEARCH("4 or more",'Classification result'!U270))),"extensive","")))</f>
        <v/>
      </c>
      <c r="W270" t="str">
        <f>IF(OR('Model output'!R269="",ISNUMBER(SEARCH("Not identified", 'Model output'!R269)),ISNUMBER(SEARCH("Absent",'Model output'!R269)),ISNUMBER(SEARCH("No",'Model output'!R269)),ISNUMBER(SEARCH("Negative",'Model output'!R269)),ISNUMBER(SEARCH("None seen",'Model output'!R269)),ISNUMBER(SEARCH("Free",'Model output'!R269)),ISNUMBER(SEARCH("Cannot be assessed",'Model output'!R269))),"negative","positive")</f>
        <v>negative</v>
      </c>
      <c r="X270" s="15" t="str">
        <f>IF('Model output'!S269="","",'Model output'!S269)</f>
        <v/>
      </c>
      <c r="Y270" t="str">
        <f>IF(OR('Model output'!S269="",ISNUMBER(SEARCH("Absent",'Model output'!S269)),ISNUMBER(SEARCH("Not identified",'Model output'!S269)),AND(ISNUMBER(SEARCH("No",'Model output'!S269)),NOT(ISNUMBER(SEARCH("carcinoma",'Model output'!S269)))),ISNUMBER(SEARCH("no extension",'Model output'!S269)),ISNUMBER(SEARCH("negative",'Model output'!S269))),"negative",IF(Z270="positive","gETE", "positive"))</f>
        <v>negative</v>
      </c>
      <c r="Z270" t="str">
        <f>IF(OR('Model output'!S269="",ISNUMBER(SEARCH("Absent",'Model output'!S269)),ISNUMBER(SEARCH("Not identified",'Model output'!S269)),ISNUMBER(SEARCH("No",'Model output'!S269)),ISNUMBER(SEARCH("Minimal",'Model output'!S269)),ISNUMBER(SEARCH("negative",'Model output'!S269))),"negative",IF(OR(ISNUMBER(SEARCH("extensive",X270)),ISNUMBER(SEARCH("skeletal muscle",X270)),ISNUMBER(SEARCH("larynx",X270)),ISNUMBER(SEARCH("trachea",X270)),ISNUMBER(SEARCH("esophagus",X270)),ISNUMBER(SEARCH("recurrent laryngeal nerve",X270))),"positive","negative"))</f>
        <v>negative</v>
      </c>
      <c r="AA270" t="str">
        <f>IF('Model output'!T269="","",IF('Model output'!T269="Not mentioned", "No", "Yes"))</f>
        <v/>
      </c>
      <c r="AB270" t="str">
        <f>IF(AA270&lt;&gt;"Yes","",IF(OR('Model output'!U269="",ISNUMBER(SEARCH("Not identified",'Model output'!U269))),"",'Model output'!U269))</f>
        <v/>
      </c>
      <c r="AC270" s="9" t="str">
        <f>IF(OR('Model output'!V269="", AND(ISERROR(SEARCH("Positive",'Model output'!V269)), ISNUMBER(SEARCH("Negative",'Model output'!V269))), ISNUMBER(SEARCH("Uninvolved",'Model output'!V269)), ISNUMBER(SEARCH("Free",'Model output'!V269)), ISNUMBER(SEARCH("1 mm",'Model output'!V269)), ISNUMBER(SEARCH("1.0 mm",'Model output'!V269)), ISNUMBER(SEARCH("0.01 cm",'Model output'!V269)), ISNUMBER(SEARCH("0.1 CM",'Model output'!V269)), ISNUMBER(SEARCH("less than 0.2 mm",'Model output'!V269)), ISNUMBER(SEARCH("less than 0.5 mm",'Model output'!V269)), ISNUMBER(SEARCH("very close",'Model output'!V269)), ISNUMBER(SEARCH("not involved",'Model output'!V269)), ISNUMBER(SEARCH("no involvement",'Model output'!V269)), ISNUMBER(SEARCH("abut",'Model output'!V269)), AND(ISNUMBER(SEARCH("No",'Model output'!V269)),NOT(ISNUMBER(SEARCH("noted",'Model output'!V269))),NOT(ISNUMBER(SEARCH("carcinoma",'Model output'!V269))))), "negative", "positive")</f>
        <v>negative</v>
      </c>
      <c r="AE270" s="30" t="str" cm="1">
        <f t="array" aca="1" ref="AE270" ca="1">IF(OR(AC270="positive",Z270="positive",AND(OR(ISNUMBER(SEARCH("Follicular carcinoma",N270)),ISNUMBER(SEARCH("Follicular thyroid carcinoma",N270))),V270="extensive"),AND(AND(ISNUMBER(J270),J270&gt;0),AND(ISNUMBER(M270),M270&gt;3)),OR(H270="positive",AH270=1)),"high",IF(OR(ISNUMBER(SEARCH("lateral",G270,1)),ISNUMBER(SEARCH("positive",Y270,1)),ISNUMBER(SEARCH("tall",O270,1)),ISNUMBER(SEARCH("hobnail",O270,1)),ISNUMBER(SEARCH("cribriform",O270,1)),ISNUMBER(SEARCH("diffuse",O270,1)),ISNUMBER(SEARCH("columnar",O270,1)),ISNUMBER(SEARCH("solid",O270,1)),ISNUMBER(SEARCH("tall",N270,1)),ISNUMBER(SEARCH("hobnail",N270,1)),ISNUMBER(SEARCH("cribriform",N270,1)),ISNUMBER(SEARCH("diffuse",N270,1)),ISNUMBER(SEARCH("columnar",N270,1)),ISNUMBER(SEARCH("solid",N270,1)),AND(ISNUMBER(SEARCH("papillary",N270,1)),S270="positive"),AND(ISNUMBER(J270),J270&gt;=5,M270=""),AND(AND(ISNUMBER(J270),J270&gt;=5),AND(ISNUMBER(M270),M270&gt;=1)),AND(ISNUMBER(SERACH("papillary",N270)),OR(Y270="positive",Z270="positive"), ISNUMBER(SEARCH("BRAF",AB270)))),"intermediate","low"))</f>
        <v>low</v>
      </c>
      <c r="AF270" s="31" t="str">
        <f t="shared" si="65"/>
        <v>1b</v>
      </c>
      <c r="AG270" s="31" t="str">
        <f t="shared" si="66"/>
        <v>1a</v>
      </c>
      <c r="AH270" s="31" t="str">
        <f t="shared" si="67"/>
        <v>0</v>
      </c>
      <c r="AI270" s="36" t="str">
        <f t="shared" si="68"/>
        <v>I</v>
      </c>
      <c r="AJ270" s="30" t="s">
        <v>815</v>
      </c>
      <c r="AK270" s="37" t="s">
        <v>926</v>
      </c>
      <c r="AL270" s="37" t="s">
        <v>927</v>
      </c>
      <c r="AM270" s="37" t="s">
        <v>930</v>
      </c>
      <c r="AN270" s="31" t="s">
        <v>79</v>
      </c>
      <c r="AO270" s="30">
        <f t="shared" ca="1" si="69"/>
        <v>1</v>
      </c>
      <c r="AP270" s="37">
        <f t="shared" si="70"/>
        <v>1</v>
      </c>
      <c r="AQ270" s="37">
        <f t="shared" si="71"/>
        <v>0</v>
      </c>
      <c r="AR270" s="37">
        <f t="shared" si="72"/>
        <v>1</v>
      </c>
      <c r="AS270" s="36">
        <f t="shared" si="73"/>
        <v>1</v>
      </c>
    </row>
    <row r="271" spans="1:45">
      <c r="A271" t="str">
        <f>'Model output'!A270</f>
        <v>TCGA-IM-A420</v>
      </c>
      <c r="B271" s="43">
        <v>39</v>
      </c>
      <c r="C271" s="1" t="str">
        <f>IF(OR(ISNUMBER(SEARCH("0",'Model output'!D270)), ISNUMBER(SEARCH("1",'Model output'!D270)), ISNUMBER(SEARCH("1a",'Model output'!D270)), ISNUMBER(SEARCH("1b",'Model output'!D270)), ISNUMBER(SEARCH("2",'Model output'!D270)), ISNUMBER(SEARCH("3",'Model output'!D270)), ISNUMBER(SEARCH("4a",'Model output'!D270)), ISNUMBER(SEARCH("4b",'Model output'!D270))), IF(ISNUMBER(SEARCH("pT",'Model output'!D270)),IF(OR(ISNUMBER(SEARCH("a",'Model output'!D270)),ISNUMBER(SEARCH("b",'Model output'!D270))),MID(SUBSTITUTE('Model output'!D270," ",""),SEARCH("pT",'Model output'!D270)+2,2),MID(SUBSTITUTE('Model output'!D270," ",""),SEARCH("pT",'Model output'!D270)+2,1)),IF(ISNUMBER(SEARCH("T",'Model output'!D270)),IF(OR(ISNUMBER(SEARCH("a",'Model output'!D270)),ISNUMBER(SEARCH("b",'Model output'!D270))),MID(SUBSTITUTE('Model output'!D270," ",""),SEARCH("T",'Model output'!D270)+1,2),MID(SUBSTITUTE('Model output'!D270," ",""),SEARCH("T",'Model output'!D270)+1,1)),SUBSTITUTE('Model output'!D270," ",""))),"")</f>
        <v>2</v>
      </c>
      <c r="D271" s="1" t="str">
        <f>IF(ISNUMBER(SEARCH("lymph node",'Model output'!E270)),"1", IF(AND('Model output'!E270&lt;&gt;"",ISNUMBER('Model output'!E270),'Model output'!E270&gt;0),"1",IF(OR(ISNUMBER(SEARCH("0",'Model output'!E270)), ISNUMBER(SEARCH("1",'Model output'!E270)), ISNUMBER(SEARCH("1a",'Model output'!E270)), ISNUMBER(SEARCH("1b",'Model output'!E270)), ISNUMBER(SEARCH("X",'Model output'!E270))), IF(ISNUMBER(SEARCH("pN",'Model output'!E270)),IF(OR(ISNUMBER(SEARCH("a",'Model output'!E270)),ISNUMBER(SEARCH("b",'Model output'!E270))),MID(SUBSTITUTE('Model output'!E270," ",""),SEARCH("pN",'Model output'!E270)+2,2),MID(SUBSTITUTE('Model output'!E270," ",""),SEARCH("pN",'Model output'!E270)+2,1)),IF(ISNUMBER(SEARCH("N",'Model output'!E270)),IF(OR(ISNUMBER(SEARCH("a",'Model output'!E270)),ISNUMBER(SEARCH("b",'Model output'!E270))),MID(SUBSTITUTE('Model output'!E270," ",""),SEARCH("N",'Model output'!E270)+1,2),MID(SUBSTITUTE('Model output'!E270," ",""),SEARCH("N",'Model output'!E270)+1,1)),SUBSTITUTE('Model output'!E270," ",""))),"")))</f>
        <v>1a</v>
      </c>
      <c r="E271" s="1" t="str">
        <f>IF(OR(ISNUMBER(SEARCH("Not applicable",'Model output'!F270)), ISNUMBER(SEARCH("N/A",'Model output'!F270))),"0",IF(OR(ISNUMBER(SEARCH("0",'Model output'!F270)), ISNUMBER(SEARCH("1",'Model output'!F270)), ISNUMBER(SEARCH("X",'Model output'!F270))), IF(ISNUMBER(SEARCH("pM",'Model output'!F270)),MID(SUBSTITUTE('Model output'!F270," ",""),SEARCH("pM",'Model output'!F270)+2,1),IF(ISNUMBER(SEARCH("M",'Model output'!F270)),MID(SUBSTITUTE('Model output'!F270," ",""),SEARCH("M",'Model output'!F270)+1,1),SUBSTITUTE('Model output'!F270," ",""))),""))</f>
        <v>0</v>
      </c>
      <c r="F271" t="str">
        <f t="shared" si="62"/>
        <v>positive</v>
      </c>
      <c r="G271" t="str">
        <f>IF(OR('Model output'!G270="",AND(ISNUMBER('Model output'!J270),'Model output'!J270&lt;1)),"",IF(OR(ISNUMBER(SEARCH("lateral",'Model output'!G270)),ISNUMBER(SEARCH("cervical",'Model output'!G270)),ISNUMBER(SEARCH("jugular",'Model output'!G270)),ISNUMBER(SEARCH("left neck",'Model output'!G270)),ISNUMBER(SEARCH("left anterior neck",'Model output'!G270)),ISNUMBER(SEARCH("left posterior neck",'Model output'!G270)),ISNUMBER(SEARCH("right neck",'Model output'!G270)),ISNUMBER(SEARCH("right anterior neck",'Model output'!G270)),ISNUMBER(SEARCH("right posterior neck",'Model output'!G270)),AND(ISNUMBER(SEARCH("level",'Model output'!G270)),OR(,ISNUMBER(SEARCH("II",'Model output'!G270)),ISNUMBER(SEARCH("two",'Model output'!G270)),ISNUMBER(SEARCH("2",'Model output'!G270)),ISNUMBER(SEARCH("III",'Model output'!G270)),ISNUMBER(SEARCH("three",'Model output'!G270)),ISNUMBER(SEARCH("3",'Model output'!G270)),ISNUMBER(SEARCH("IV",'Model output'!G270)),ISNUMBER(SEARCH("four",'Model output'!G270)),ISNUMBER(SEARCH("4",'Model output'!G270)),AND(ISNUMBER(SEARCH("V ",'Model output'!G270)),NOT(ISNUMBER(SEARCH("VI",'Model output'!G270)))),ISNUMBER(SEARCH("five",'Model output'!G270)),ISNUMBER(SEARCH("5",'Model output'!G270))))), "lateral", "central"))</f>
        <v>central</v>
      </c>
      <c r="H271" t="str">
        <f>IF('Model output'!H270="","negative", IF('Model output'!H270=" ", "negative", IF(ISNUMBER(SEARCH("lymph node",'Model output'!H270)),"negative","positive")))</f>
        <v>negative</v>
      </c>
      <c r="I271">
        <f>IF('Model output'!I270="","",IF(ISNUMBER('Model output'!I270),'Model output'!I270,1))</f>
        <v>14</v>
      </c>
      <c r="J271">
        <f>IF('Model output'!J270="","",IF(AND(ISNUMBER('Model output'!J270),'Model output'!J270&lt;=I271),'Model output'!J270,IF(ISNUMBER(SEARCH("0/",'Model output'!J270)),0,1)))</f>
        <v>5</v>
      </c>
      <c r="K271" t="str" cm="1">
        <f t="array" ref="K271">IF(COUNT(FIND({0,1,2,3,4,5,6,7,8,9},'Model output'!K270))&gt;0,'Model output'!K270,"")</f>
        <v/>
      </c>
      <c r="L271" s="8" t="str">
        <f t="shared" si="64"/>
        <v/>
      </c>
      <c r="M271" t="str" cm="1">
        <f t="array" ref="M271">IF(L271="","",IF(ISNUMBER(SEARCH("cm",L271)),MAX(VALUE(SUBSTITUTE(_xlfn.FILTERXML("&lt;t&gt;&lt;s&gt;"&amp;SUBSTITUTE(L271,",","&lt;/s&gt;&lt;s&gt;")&amp;"&lt;/s&gt;&lt;/t&gt;","//s"),"cm",""))),MAX(VALUE(SUBSTITUTE(_xlfn.FILTERXML("&lt;t&gt;&lt;s&gt;"&amp;SUBSTITUTE(L271,",","&lt;/s&gt;&lt;s&gt;")&amp;"&lt;/s&gt;&lt;/t&gt;","//s"),"mm","")))/10))</f>
        <v/>
      </c>
      <c r="N271" t="str">
        <f>IF('Model output'!L270="","",'Model output'!L270)</f>
        <v>Papillary</v>
      </c>
      <c r="O271" t="str">
        <f>IF('Model output'!M270="","",'Model output'!M270)</f>
        <v>Conventional and follicular variant</v>
      </c>
      <c r="P271" t="str">
        <f>IF('Model output'!N270="","",'Model output'!N270)</f>
        <v>4 cm</v>
      </c>
      <c r="Q271" t="str">
        <f t="shared" si="63"/>
        <v>4cm</v>
      </c>
      <c r="R271" cm="1">
        <f t="array" ref="R271">IF(Q271="","",IF(ISNUMBER(SEARCH("cm",Q271)),MAX(VALUE(SUBSTITUTE(_xlfn.FILTERXML("&lt;t&gt;&lt;s&gt;"&amp;SUBSTITUTE(Q271,",","&lt;/s&gt;&lt;s&gt;")&amp;"&lt;/s&gt;&lt;/t&gt;","//s"),"cm",""))),IF(ISNUMBER(SEARCH("mm",Q271)), MAX(VALUE(SUBSTITUTE(_xlfn.FILTERXML("&lt;t&gt;&lt;s&gt;"&amp;SUBSTITUTE(Q271,",","&lt;/s&gt;&lt;s&gt;")&amp;"&lt;/s&gt;&lt;/t&gt;","//s"),"mm","")))/10, MAX(VALUE(_xlfn.FILTERXML("&lt;t&gt;&lt;s&gt;"&amp;SUBSTITUTE(Q271,",","&lt;/s&gt;&lt;s&gt;")&amp;"&lt;/s&gt;&lt;/t&gt;","//s"))))))</f>
        <v>4</v>
      </c>
      <c r="S271" t="str">
        <f>IF(OR('Model output'!P270="",ISNUMBER(SEARCH("Not identified", 'Model output'!P270)),ISNUMBER(SEARCH("Absent",'Model output'!P270)),AND(ISNUMBER(SEARCH("No",'Model output'!P270)),NOT(ISNUMBER(SEARCH("diagnostic",'Model output'!P270)))),ISNUMBER(SEARCH("Negative",'Model output'!P270))),"negative","positive")</f>
        <v>positive</v>
      </c>
      <c r="T271">
        <f>IF('Model output'!O270="","",'Model output'!O270)</f>
        <v>2</v>
      </c>
      <c r="U271" t="str">
        <f>IF('Model output'!Q270&lt;&gt;"",'Model output'!Q270,IF('Classification result'!S271="positive",IF(ISNUMBER(SEARCH("single",'Model output'!P270)),1,IF(OR(ISNUMBER(SEARCH("&lt;4",'Model output'!P270)),ISNUMBER(SEARCH("&lt; 4",'Model output'!P270)),ISNUMBER(SEARCH("less than 4",'Model output'!P270))),"&lt;4",IF(OR(ISNUMBER(SEARCH("&gt;4",'Model output'!P270)),ISNUMBER(SEARCH("&gt; 4",'Model output'!P270)),ISNUMBER(SEARCH("4 or more",'Model output'!P270))),"&gt;4",""))),""))</f>
        <v>Extensive (4 or more vessels)</v>
      </c>
      <c r="V271" t="str">
        <f>IF(S271="negative","",IF(OR(ISNUMBER(SEARCH("Focal",'Model output'!P270)),'Classification result'!U271&lt;4,ISNUMBER(SEARCH("Focal",'Classification result'!U271)),ISNUMBER(SEARCH("&lt;4",'Classification result'!U271)),ISNUMBER(SEARCH("&lt; 4",'Classification result'!U271))),"minimal", IF(OR(ISNUMBER(SEARCH("Extensive",'Model output'!P270)),ISNUMBER(SEARCH("Extensive",'Classification result'!U271)),ISNUMBER(SEARCH("&gt;4",'Classification result'!U271)),ISNUMBER(SEARCH("&gt; 4",'Classification result'!U271)),ISNUMBER(SEARCH("4 or more",'Classification result'!U271))),"extensive","")))</f>
        <v>extensive</v>
      </c>
      <c r="W271" t="str">
        <f>IF(OR('Model output'!R270="",ISNUMBER(SEARCH("Not identified", 'Model output'!R270)),ISNUMBER(SEARCH("Absent",'Model output'!R270)),ISNUMBER(SEARCH("No",'Model output'!R270)),ISNUMBER(SEARCH("Negative",'Model output'!R270)),ISNUMBER(SEARCH("None seen",'Model output'!R270)),ISNUMBER(SEARCH("Free",'Model output'!R270)),ISNUMBER(SEARCH("Cannot be assessed",'Model output'!R270))),"negative","positive")</f>
        <v>negative</v>
      </c>
      <c r="X271" s="15" t="str">
        <f>IF('Model output'!S270="","",'Model output'!S270)</f>
        <v>Present</v>
      </c>
      <c r="Y271" t="str">
        <f>IF(OR('Model output'!S270="",ISNUMBER(SEARCH("Absent",'Model output'!S270)),ISNUMBER(SEARCH("Not identified",'Model output'!S270)),AND(ISNUMBER(SEARCH("No",'Model output'!S270)),NOT(ISNUMBER(SEARCH("carcinoma",'Model output'!S270)))),ISNUMBER(SEARCH("no extension",'Model output'!S270)),ISNUMBER(SEARCH("negative",'Model output'!S270))),"negative",IF(Z271="positive","gETE", "positive"))</f>
        <v>positive</v>
      </c>
      <c r="Z271" t="str">
        <f>IF(OR('Model output'!S270="",ISNUMBER(SEARCH("Absent",'Model output'!S270)),ISNUMBER(SEARCH("Not identified",'Model output'!S270)),ISNUMBER(SEARCH("No",'Model output'!S270)),ISNUMBER(SEARCH("Minimal",'Model output'!S270)),ISNUMBER(SEARCH("negative",'Model output'!S270))),"negative",IF(OR(ISNUMBER(SEARCH("extensive",X271)),ISNUMBER(SEARCH("skeletal muscle",X271)),ISNUMBER(SEARCH("larynx",X271)),ISNUMBER(SEARCH("trachea",X271)),ISNUMBER(SEARCH("esophagus",X271)),ISNUMBER(SEARCH("recurrent laryngeal nerve",X271))),"positive","negative"))</f>
        <v>negative</v>
      </c>
      <c r="AA271" t="str">
        <f>IF('Model output'!T270="","",IF('Model output'!T270="Not mentioned", "No", "Yes"))</f>
        <v/>
      </c>
      <c r="AB271" t="str">
        <f>IF(AA271&lt;&gt;"Yes","",IF(OR('Model output'!U270="",ISNUMBER(SEARCH("Not identified",'Model output'!U270))),"",'Model output'!U270))</f>
        <v/>
      </c>
      <c r="AC271" s="9" t="str">
        <f>IF(OR('Model output'!V270="", AND(ISERROR(SEARCH("Positive",'Model output'!V270)), ISNUMBER(SEARCH("Negative",'Model output'!V270))), ISNUMBER(SEARCH("Uninvolved",'Model output'!V270)), ISNUMBER(SEARCH("Free",'Model output'!V270)), ISNUMBER(SEARCH("1 mm",'Model output'!V270)), ISNUMBER(SEARCH("1.0 mm",'Model output'!V270)), ISNUMBER(SEARCH("0.01 cm",'Model output'!V270)), ISNUMBER(SEARCH("0.1 CM",'Model output'!V270)), ISNUMBER(SEARCH("less than 0.2 mm",'Model output'!V270)), ISNUMBER(SEARCH("less than 0.5 mm",'Model output'!V270)), ISNUMBER(SEARCH("very close",'Model output'!V270)), ISNUMBER(SEARCH("not involved",'Model output'!V270)), ISNUMBER(SEARCH("no involvement",'Model output'!V270)), ISNUMBER(SEARCH("abut",'Model output'!V270)), AND(ISNUMBER(SEARCH("No",'Model output'!V270)),NOT(ISNUMBER(SEARCH("noted",'Model output'!V270))),NOT(ISNUMBER(SEARCH("carcinoma",'Model output'!V270))))), "negative", "positive")</f>
        <v>negative</v>
      </c>
      <c r="AE271" s="30" t="str" cm="1">
        <f t="array" aca="1" ref="AE271" ca="1">IF(OR(AC271="positive",Z271="positive",AND(OR(ISNUMBER(SEARCH("Follicular carcinoma",N271)),ISNUMBER(SEARCH("Follicular thyroid carcinoma",N271))),V271="extensive"),AND(AND(ISNUMBER(J271),J271&gt;0),AND(ISNUMBER(M271),M271&gt;3)),OR(H271="positive",AH271=1)),"high",IF(OR(ISNUMBER(SEARCH("lateral",G271,1)),ISNUMBER(SEARCH("positive",Y271,1)),ISNUMBER(SEARCH("tall",O271,1)),ISNUMBER(SEARCH("hobnail",O271,1)),ISNUMBER(SEARCH("cribriform",O271,1)),ISNUMBER(SEARCH("diffuse",O271,1)),ISNUMBER(SEARCH("columnar",O271,1)),ISNUMBER(SEARCH("solid",O271,1)),ISNUMBER(SEARCH("tall",N271,1)),ISNUMBER(SEARCH("hobnail",N271,1)),ISNUMBER(SEARCH("cribriform",N271,1)),ISNUMBER(SEARCH("diffuse",N271,1)),ISNUMBER(SEARCH("columnar",N271,1)),ISNUMBER(SEARCH("solid",N271,1)),AND(ISNUMBER(SEARCH("papillary",N271,1)),S271="positive"),AND(ISNUMBER(J271),J271&gt;=5,M271=""),AND(AND(ISNUMBER(J271),J271&gt;=5),AND(ISNUMBER(M271),M271&gt;=1)),AND(ISNUMBER(SERACH("papillary",N271)),OR(Y271="positive",Z271="positive"), ISNUMBER(SEARCH("BRAF",AB271)))),"intermediate","low"))</f>
        <v>intermediate</v>
      </c>
      <c r="AF271" s="31" t="str">
        <f t="shared" si="65"/>
        <v>2</v>
      </c>
      <c r="AG271" s="31" t="str">
        <f t="shared" si="66"/>
        <v>1a</v>
      </c>
      <c r="AH271" s="31" t="str">
        <f t="shared" si="67"/>
        <v>0</v>
      </c>
      <c r="AI271" s="36" t="str">
        <f t="shared" si="68"/>
        <v>I</v>
      </c>
      <c r="AJ271" s="30" t="s">
        <v>816</v>
      </c>
      <c r="AK271" s="37" t="s">
        <v>929</v>
      </c>
      <c r="AL271" s="37" t="s">
        <v>931</v>
      </c>
      <c r="AM271" s="37" t="s">
        <v>930</v>
      </c>
      <c r="AN271" s="31" t="s">
        <v>79</v>
      </c>
      <c r="AO271" s="30">
        <f t="shared" ca="1" si="69"/>
        <v>1</v>
      </c>
      <c r="AP271" s="37">
        <f t="shared" si="70"/>
        <v>1</v>
      </c>
      <c r="AQ271" s="37">
        <f t="shared" si="71"/>
        <v>1</v>
      </c>
      <c r="AR271" s="37">
        <f t="shared" si="72"/>
        <v>1</v>
      </c>
      <c r="AS271" s="36">
        <f t="shared" si="73"/>
        <v>1</v>
      </c>
    </row>
    <row r="272" spans="1:45">
      <c r="A272" t="str">
        <f>'Model output'!A271</f>
        <v>TCGA-IM-A4EB</v>
      </c>
      <c r="B272" s="43">
        <v>37</v>
      </c>
      <c r="C272" s="1" t="str">
        <f>IF(OR(ISNUMBER(SEARCH("0",'Model output'!D271)), ISNUMBER(SEARCH("1",'Model output'!D271)), ISNUMBER(SEARCH("1a",'Model output'!D271)), ISNUMBER(SEARCH("1b",'Model output'!D271)), ISNUMBER(SEARCH("2",'Model output'!D271)), ISNUMBER(SEARCH("3",'Model output'!D271)), ISNUMBER(SEARCH("4a",'Model output'!D271)), ISNUMBER(SEARCH("4b",'Model output'!D271))), IF(ISNUMBER(SEARCH("pT",'Model output'!D271)),IF(OR(ISNUMBER(SEARCH("a",'Model output'!D271)),ISNUMBER(SEARCH("b",'Model output'!D271))),MID(SUBSTITUTE('Model output'!D271," ",""),SEARCH("pT",'Model output'!D271)+2,2),MID(SUBSTITUTE('Model output'!D271," ",""),SEARCH("pT",'Model output'!D271)+2,1)),IF(ISNUMBER(SEARCH("T",'Model output'!D271)),IF(OR(ISNUMBER(SEARCH("a",'Model output'!D271)),ISNUMBER(SEARCH("b",'Model output'!D271))),MID(SUBSTITUTE('Model output'!D271," ",""),SEARCH("T",'Model output'!D271)+1,2),MID(SUBSTITUTE('Model output'!D271," ",""),SEARCH("T",'Model output'!D271)+1,1)),SUBSTITUTE('Model output'!D271," ",""))),"")</f>
        <v>3</v>
      </c>
      <c r="D272" s="1" t="str">
        <f>IF(ISNUMBER(SEARCH("lymph node",'Model output'!E271)),"1", IF(AND('Model output'!E271&lt;&gt;"",ISNUMBER('Model output'!E271),'Model output'!E271&gt;0),"1",IF(OR(ISNUMBER(SEARCH("0",'Model output'!E271)), ISNUMBER(SEARCH("1",'Model output'!E271)), ISNUMBER(SEARCH("1a",'Model output'!E271)), ISNUMBER(SEARCH("1b",'Model output'!E271)), ISNUMBER(SEARCH("X",'Model output'!E271))), IF(ISNUMBER(SEARCH("pN",'Model output'!E271)),IF(OR(ISNUMBER(SEARCH("a",'Model output'!E271)),ISNUMBER(SEARCH("b",'Model output'!E271))),MID(SUBSTITUTE('Model output'!E271," ",""),SEARCH("pN",'Model output'!E271)+2,2),MID(SUBSTITUTE('Model output'!E271," ",""),SEARCH("pN",'Model output'!E271)+2,1)),IF(ISNUMBER(SEARCH("N",'Model output'!E271)),IF(OR(ISNUMBER(SEARCH("a",'Model output'!E271)),ISNUMBER(SEARCH("b",'Model output'!E271))),MID(SUBSTITUTE('Model output'!E271," ",""),SEARCH("N",'Model output'!E271)+1,2),MID(SUBSTITUTE('Model output'!E271," ",""),SEARCH("N",'Model output'!E271)+1,1)),SUBSTITUTE('Model output'!E271," ",""))),"")))</f>
        <v>1b</v>
      </c>
      <c r="E272" s="1" t="str">
        <f>IF(OR(ISNUMBER(SEARCH("Not applicable",'Model output'!F271)), ISNUMBER(SEARCH("N/A",'Model output'!F271))),"0",IF(OR(ISNUMBER(SEARCH("0",'Model output'!F271)), ISNUMBER(SEARCH("1",'Model output'!F271)), ISNUMBER(SEARCH("X",'Model output'!F271))), IF(ISNUMBER(SEARCH("pM",'Model output'!F271)),MID(SUBSTITUTE('Model output'!F271," ",""),SEARCH("pM",'Model output'!F271)+2,1),IF(ISNUMBER(SEARCH("M",'Model output'!F271)),MID(SUBSTITUTE('Model output'!F271," ",""),SEARCH("M",'Model output'!F271)+1,1),SUBSTITUTE('Model output'!F271," ",""))),""))</f>
        <v/>
      </c>
      <c r="F272" t="str">
        <f t="shared" si="62"/>
        <v>positive</v>
      </c>
      <c r="G272" t="str">
        <f>IF(OR('Model output'!G271="",AND(ISNUMBER('Model output'!J271),'Model output'!J271&lt;1)),"",IF(OR(ISNUMBER(SEARCH("lateral",'Model output'!G271)),ISNUMBER(SEARCH("cervical",'Model output'!G271)),ISNUMBER(SEARCH("jugular",'Model output'!G271)),ISNUMBER(SEARCH("left neck",'Model output'!G271)),ISNUMBER(SEARCH("left anterior neck",'Model output'!G271)),ISNUMBER(SEARCH("left posterior neck",'Model output'!G271)),ISNUMBER(SEARCH("right neck",'Model output'!G271)),ISNUMBER(SEARCH("right anterior neck",'Model output'!G271)),ISNUMBER(SEARCH("right posterior neck",'Model output'!G271)),AND(ISNUMBER(SEARCH("level",'Model output'!G271)),OR(,ISNUMBER(SEARCH("II",'Model output'!G271)),ISNUMBER(SEARCH("two",'Model output'!G271)),ISNUMBER(SEARCH("2",'Model output'!G271)),ISNUMBER(SEARCH("III",'Model output'!G271)),ISNUMBER(SEARCH("three",'Model output'!G271)),ISNUMBER(SEARCH("3",'Model output'!G271)),ISNUMBER(SEARCH("IV",'Model output'!G271)),ISNUMBER(SEARCH("four",'Model output'!G271)),ISNUMBER(SEARCH("4",'Model output'!G271)),AND(ISNUMBER(SEARCH("V ",'Model output'!G271)),NOT(ISNUMBER(SEARCH("VI",'Model output'!G271)))),ISNUMBER(SEARCH("five",'Model output'!G271)),ISNUMBER(SEARCH("5",'Model output'!G271))))), "lateral", "central"))</f>
        <v>central</v>
      </c>
      <c r="H272" t="str">
        <f>IF('Model output'!H271="","negative", IF('Model output'!H271=" ", "negative", IF(ISNUMBER(SEARCH("lymph node",'Model output'!H271)),"negative","positive")))</f>
        <v>negative</v>
      </c>
      <c r="I272">
        <f>IF('Model output'!I271="","",IF(ISNUMBER('Model output'!I271),'Model output'!I271,1))</f>
        <v>11</v>
      </c>
      <c r="J272">
        <f>IF('Model output'!J271="","",IF(AND(ISNUMBER('Model output'!J271),'Model output'!J271&lt;=I272),'Model output'!J271,IF(ISNUMBER(SEARCH("0/",'Model output'!J271)),0,1)))</f>
        <v>9</v>
      </c>
      <c r="K272" t="str" cm="1">
        <f t="array" ref="K272">IF(COUNT(FIND({0,1,2,3,4,5,6,7,8,9},'Model output'!K271))&gt;0,'Model output'!K271,"")</f>
        <v>0.9 cm</v>
      </c>
      <c r="L272" s="8" t="str">
        <f t="shared" si="64"/>
        <v>0.9cm</v>
      </c>
      <c r="M272" cm="1">
        <f t="array" ref="M272">IF(L272="","",IF(ISNUMBER(SEARCH("cm",L272)),MAX(VALUE(SUBSTITUTE(_xlfn.FILTERXML("&lt;t&gt;&lt;s&gt;"&amp;SUBSTITUTE(L272,",","&lt;/s&gt;&lt;s&gt;")&amp;"&lt;/s&gt;&lt;/t&gt;","//s"),"cm",""))),MAX(VALUE(SUBSTITUTE(_xlfn.FILTERXML("&lt;t&gt;&lt;s&gt;"&amp;SUBSTITUTE(L272,",","&lt;/s&gt;&lt;s&gt;")&amp;"&lt;/s&gt;&lt;/t&gt;","//s"),"mm","")))/10))</f>
        <v>0.9</v>
      </c>
      <c r="N272" t="str">
        <f>IF('Model output'!L271="","",'Model output'!L271)</f>
        <v>Papillary</v>
      </c>
      <c r="O272" t="str">
        <f>IF('Model output'!M271="","",'Model output'!M271)</f>
        <v>Classical (usual), Diffuse sclerosing variant Tall cell variant</v>
      </c>
      <c r="P272" t="str">
        <f>IF('Model output'!N271="","",'Model output'!N271)</f>
        <v>3 cm</v>
      </c>
      <c r="Q272" t="str">
        <f t="shared" si="63"/>
        <v>3cm</v>
      </c>
      <c r="R272" cm="1">
        <f t="array" ref="R272">IF(Q272="","",IF(ISNUMBER(SEARCH("cm",Q272)),MAX(VALUE(SUBSTITUTE(_xlfn.FILTERXML("&lt;t&gt;&lt;s&gt;"&amp;SUBSTITUTE(Q272,",","&lt;/s&gt;&lt;s&gt;")&amp;"&lt;/s&gt;&lt;/t&gt;","//s"),"cm",""))),IF(ISNUMBER(SEARCH("mm",Q272)), MAX(VALUE(SUBSTITUTE(_xlfn.FILTERXML("&lt;t&gt;&lt;s&gt;"&amp;SUBSTITUTE(Q272,",","&lt;/s&gt;&lt;s&gt;")&amp;"&lt;/s&gt;&lt;/t&gt;","//s"),"mm","")))/10, MAX(VALUE(_xlfn.FILTERXML("&lt;t&gt;&lt;s&gt;"&amp;SUBSTITUTE(Q272,",","&lt;/s&gt;&lt;s&gt;")&amp;"&lt;/s&gt;&lt;/t&gt;","//s"))))))</f>
        <v>3</v>
      </c>
      <c r="S272" t="str">
        <f>IF(OR('Model output'!P271="",ISNUMBER(SEARCH("Not identified", 'Model output'!P271)),ISNUMBER(SEARCH("Absent",'Model output'!P271)),AND(ISNUMBER(SEARCH("No",'Model output'!P271)),NOT(ISNUMBER(SEARCH("diagnostic",'Model output'!P271)))),ISNUMBER(SEARCH("Negative",'Model output'!P271))),"negative","positive")</f>
        <v>positive</v>
      </c>
      <c r="T272" t="str">
        <f>IF('Model output'!O271="","",'Model output'!O271)</f>
        <v/>
      </c>
      <c r="U272" t="str">
        <f>IF('Model output'!Q271&lt;&gt;"",'Model output'!Q271,IF('Classification result'!S272="positive",IF(ISNUMBER(SEARCH("single",'Model output'!P271)),1,IF(OR(ISNUMBER(SEARCH("&lt;4",'Model output'!P271)),ISNUMBER(SEARCH("&lt; 4",'Model output'!P271)),ISNUMBER(SEARCH("less than 4",'Model output'!P271))),"&lt;4",IF(OR(ISNUMBER(SEARCH("&gt;4",'Model output'!P271)),ISNUMBER(SEARCH("&gt; 4",'Model output'!P271)),ISNUMBER(SEARCH("4 or more",'Model output'!P271))),"&gt;4",""))),""))</f>
        <v>Extensive (4 or more vessels)</v>
      </c>
      <c r="V272" t="str">
        <f>IF(S272="negative","",IF(OR(ISNUMBER(SEARCH("Focal",'Model output'!P271)),'Classification result'!U272&lt;4,ISNUMBER(SEARCH("Focal",'Classification result'!U272)),ISNUMBER(SEARCH("&lt;4",'Classification result'!U272)),ISNUMBER(SEARCH("&lt; 4",'Classification result'!U272))),"minimal", IF(OR(ISNUMBER(SEARCH("Extensive",'Model output'!P271)),ISNUMBER(SEARCH("Extensive",'Classification result'!U272)),ISNUMBER(SEARCH("&gt;4",'Classification result'!U272)),ISNUMBER(SEARCH("&gt; 4",'Classification result'!U272)),ISNUMBER(SEARCH("4 or more",'Classification result'!U272))),"extensive","")))</f>
        <v>extensive</v>
      </c>
      <c r="W272" t="str">
        <f>IF(OR('Model output'!R271="",ISNUMBER(SEARCH("Not identified", 'Model output'!R271)),ISNUMBER(SEARCH("Absent",'Model output'!R271)),ISNUMBER(SEARCH("No",'Model output'!R271)),ISNUMBER(SEARCH("Negative",'Model output'!R271)),ISNUMBER(SEARCH("None seen",'Model output'!R271)),ISNUMBER(SEARCH("Free",'Model output'!R271)),ISNUMBER(SEARCH("Cannot be assessed",'Model output'!R271))),"negative","positive")</f>
        <v>negative</v>
      </c>
      <c r="X272" s="15" t="str">
        <f>IF('Model output'!S271="","",'Model output'!S271)</f>
        <v>Present</v>
      </c>
      <c r="Y272" t="str">
        <f>IF(OR('Model output'!S271="",ISNUMBER(SEARCH("Absent",'Model output'!S271)),ISNUMBER(SEARCH("Not identified",'Model output'!S271)),AND(ISNUMBER(SEARCH("No",'Model output'!S271)),NOT(ISNUMBER(SEARCH("carcinoma",'Model output'!S271)))),ISNUMBER(SEARCH("no extension",'Model output'!S271)),ISNUMBER(SEARCH("negative",'Model output'!S271))),"negative",IF(Z272="positive","gETE", "positive"))</f>
        <v>positive</v>
      </c>
      <c r="Z272" t="str">
        <f>IF(OR('Model output'!S271="",ISNUMBER(SEARCH("Absent",'Model output'!S271)),ISNUMBER(SEARCH("Not identified",'Model output'!S271)),ISNUMBER(SEARCH("No",'Model output'!S271)),ISNUMBER(SEARCH("Minimal",'Model output'!S271)),ISNUMBER(SEARCH("negative",'Model output'!S271))),"negative",IF(OR(ISNUMBER(SEARCH("extensive",X272)),ISNUMBER(SEARCH("skeletal muscle",X272)),ISNUMBER(SEARCH("larynx",X272)),ISNUMBER(SEARCH("trachea",X272)),ISNUMBER(SEARCH("esophagus",X272)),ISNUMBER(SEARCH("recurrent laryngeal nerve",X272))),"positive","negative"))</f>
        <v>negative</v>
      </c>
      <c r="AA272" t="str">
        <f>IF('Model output'!T271="","",IF('Model output'!T271="Not mentioned", "No", "Yes"))</f>
        <v/>
      </c>
      <c r="AB272" t="str">
        <f>IF(AA272&lt;&gt;"Yes","",IF(OR('Model output'!U271="",ISNUMBER(SEARCH("Not identified",'Model output'!U271))),"",'Model output'!U271))</f>
        <v/>
      </c>
      <c r="AC272" s="9" t="str">
        <f>IF(OR('Model output'!V271="", AND(ISERROR(SEARCH("Positive",'Model output'!V271)), ISNUMBER(SEARCH("Negative",'Model output'!V271))), ISNUMBER(SEARCH("Uninvolved",'Model output'!V271)), ISNUMBER(SEARCH("Free",'Model output'!V271)), ISNUMBER(SEARCH("1 mm",'Model output'!V271)), ISNUMBER(SEARCH("1.0 mm",'Model output'!V271)), ISNUMBER(SEARCH("0.01 cm",'Model output'!V271)), ISNUMBER(SEARCH("0.1 CM",'Model output'!V271)), ISNUMBER(SEARCH("less than 0.2 mm",'Model output'!V271)), ISNUMBER(SEARCH("less than 0.5 mm",'Model output'!V271)), ISNUMBER(SEARCH("very close",'Model output'!V271)), ISNUMBER(SEARCH("not involved",'Model output'!V271)), ISNUMBER(SEARCH("no involvement",'Model output'!V271)), ISNUMBER(SEARCH("abut",'Model output'!V271)), AND(ISNUMBER(SEARCH("No",'Model output'!V271)),NOT(ISNUMBER(SEARCH("noted",'Model output'!V271))),NOT(ISNUMBER(SEARCH("carcinoma",'Model output'!V271))))), "negative", "positive")</f>
        <v>negative</v>
      </c>
      <c r="AE272" s="30" t="str" cm="1">
        <f t="array" aca="1" ref="AE272" ca="1">IF(OR(AC272="positive",Z272="positive",AND(OR(ISNUMBER(SEARCH("Follicular carcinoma",N272)),ISNUMBER(SEARCH("Follicular thyroid carcinoma",N272))),V272="extensive"),AND(AND(ISNUMBER(J272),J272&gt;0),AND(ISNUMBER(M272),M272&gt;3)),OR(H272="positive",AH272=1)),"high",IF(OR(ISNUMBER(SEARCH("lateral",G272,1)),ISNUMBER(SEARCH("positive",Y272,1)),ISNUMBER(SEARCH("tall",O272,1)),ISNUMBER(SEARCH("hobnail",O272,1)),ISNUMBER(SEARCH("cribriform",O272,1)),ISNUMBER(SEARCH("diffuse",O272,1)),ISNUMBER(SEARCH("columnar",O272,1)),ISNUMBER(SEARCH("solid",O272,1)),ISNUMBER(SEARCH("tall",N272,1)),ISNUMBER(SEARCH("hobnail",N272,1)),ISNUMBER(SEARCH("cribriform",N272,1)),ISNUMBER(SEARCH("diffuse",N272,1)),ISNUMBER(SEARCH("columnar",N272,1)),ISNUMBER(SEARCH("solid",N272,1)),AND(ISNUMBER(SEARCH("papillary",N272,1)),S272="positive"),AND(ISNUMBER(J272),J272&gt;=5,M272=""),AND(AND(ISNUMBER(J272),J272&gt;=5),AND(ISNUMBER(M272),M272&gt;=1)),AND(ISNUMBER(SERACH("papillary",N272)),OR(Y272="positive",Z272="positive"), ISNUMBER(SEARCH("BRAF",AB272)))),"intermediate","low"))</f>
        <v>intermediate</v>
      </c>
      <c r="AF272" s="31" t="str">
        <f t="shared" si="65"/>
        <v>2</v>
      </c>
      <c r="AG272" s="31" t="str">
        <f t="shared" si="66"/>
        <v>1a</v>
      </c>
      <c r="AH272" s="31" t="str">
        <f t="shared" si="67"/>
        <v>0</v>
      </c>
      <c r="AI272" s="36" t="str">
        <f t="shared" si="68"/>
        <v>I</v>
      </c>
      <c r="AJ272" s="30" t="s">
        <v>816</v>
      </c>
      <c r="AK272" s="37" t="s">
        <v>929</v>
      </c>
      <c r="AL272" s="37" t="s">
        <v>931</v>
      </c>
      <c r="AM272" s="37" t="s">
        <v>930</v>
      </c>
      <c r="AN272" s="31" t="s">
        <v>79</v>
      </c>
      <c r="AO272" s="30">
        <f t="shared" ca="1" si="69"/>
        <v>1</v>
      </c>
      <c r="AP272" s="37">
        <f t="shared" si="70"/>
        <v>1</v>
      </c>
      <c r="AQ272" s="37">
        <f t="shared" si="71"/>
        <v>1</v>
      </c>
      <c r="AR272" s="37">
        <f t="shared" si="72"/>
        <v>1</v>
      </c>
      <c r="AS272" s="36">
        <f t="shared" si="73"/>
        <v>1</v>
      </c>
    </row>
    <row r="273" spans="1:45">
      <c r="A273" t="str">
        <f>'Model output'!A272</f>
        <v>TCGA-J8-A3NZ</v>
      </c>
      <c r="B273" s="43">
        <v>52</v>
      </c>
      <c r="C273" s="1" t="str">
        <f>IF(OR(ISNUMBER(SEARCH("0",'Model output'!D272)), ISNUMBER(SEARCH("1",'Model output'!D272)), ISNUMBER(SEARCH("1a",'Model output'!D272)), ISNUMBER(SEARCH("1b",'Model output'!D272)), ISNUMBER(SEARCH("2",'Model output'!D272)), ISNUMBER(SEARCH("3",'Model output'!D272)), ISNUMBER(SEARCH("4a",'Model output'!D272)), ISNUMBER(SEARCH("4b",'Model output'!D272))), IF(ISNUMBER(SEARCH("pT",'Model output'!D272)),IF(OR(ISNUMBER(SEARCH("a",'Model output'!D272)),ISNUMBER(SEARCH("b",'Model output'!D272))),MID(SUBSTITUTE('Model output'!D272," ",""),SEARCH("pT",'Model output'!D272)+2,2),MID(SUBSTITUTE('Model output'!D272," ",""),SEARCH("pT",'Model output'!D272)+2,1)),IF(ISNUMBER(SEARCH("T",'Model output'!D272)),IF(OR(ISNUMBER(SEARCH("a",'Model output'!D272)),ISNUMBER(SEARCH("b",'Model output'!D272))),MID(SUBSTITUTE('Model output'!D272," ",""),SEARCH("T",'Model output'!D272)+1,2),MID(SUBSTITUTE('Model output'!D272," ",""),SEARCH("T",'Model output'!D272)+1,1)),SUBSTITUTE('Model output'!D272," ",""))),"")</f>
        <v>3</v>
      </c>
      <c r="D273" s="1" t="str">
        <f>IF(ISNUMBER(SEARCH("lymph node",'Model output'!E272)),"1", IF(AND('Model output'!E272&lt;&gt;"",ISNUMBER('Model output'!E272),'Model output'!E272&gt;0),"1",IF(OR(ISNUMBER(SEARCH("0",'Model output'!E272)), ISNUMBER(SEARCH("1",'Model output'!E272)), ISNUMBER(SEARCH("1a",'Model output'!E272)), ISNUMBER(SEARCH("1b",'Model output'!E272)), ISNUMBER(SEARCH("X",'Model output'!E272))), IF(ISNUMBER(SEARCH("pN",'Model output'!E272)),IF(OR(ISNUMBER(SEARCH("a",'Model output'!E272)),ISNUMBER(SEARCH("b",'Model output'!E272))),MID(SUBSTITUTE('Model output'!E272," ",""),SEARCH("pN",'Model output'!E272)+2,2),MID(SUBSTITUTE('Model output'!E272," ",""),SEARCH("pN",'Model output'!E272)+2,1)),IF(ISNUMBER(SEARCH("N",'Model output'!E272)),IF(OR(ISNUMBER(SEARCH("a",'Model output'!E272)),ISNUMBER(SEARCH("b",'Model output'!E272))),MID(SUBSTITUTE('Model output'!E272," ",""),SEARCH("N",'Model output'!E272)+1,2),MID(SUBSTITUTE('Model output'!E272," ",""),SEARCH("N",'Model output'!E272)+1,1)),SUBSTITUTE('Model output'!E272," ",""))),"")))</f>
        <v>1a</v>
      </c>
      <c r="E273" s="1" t="str">
        <f>IF(OR(ISNUMBER(SEARCH("Not applicable",'Model output'!F272)), ISNUMBER(SEARCH("N/A",'Model output'!F272))),"0",IF(OR(ISNUMBER(SEARCH("0",'Model output'!F272)), ISNUMBER(SEARCH("1",'Model output'!F272)), ISNUMBER(SEARCH("X",'Model output'!F272))), IF(ISNUMBER(SEARCH("pM",'Model output'!F272)),MID(SUBSTITUTE('Model output'!F272," ",""),SEARCH("pM",'Model output'!F272)+2,1),IF(ISNUMBER(SEARCH("M",'Model output'!F272)),MID(SUBSTITUTE('Model output'!F272," ",""),SEARCH("M",'Model output'!F272)+1,1),SUBSTITUTE('Model output'!F272," ",""))),""))</f>
        <v>0</v>
      </c>
      <c r="F273" t="str">
        <f t="shared" si="62"/>
        <v>positive</v>
      </c>
      <c r="G273" t="str">
        <f>IF(OR('Model output'!G272="",AND(ISNUMBER('Model output'!J272),'Model output'!J272&lt;1)),"",IF(OR(ISNUMBER(SEARCH("lateral",'Model output'!G272)),ISNUMBER(SEARCH("cervical",'Model output'!G272)),ISNUMBER(SEARCH("jugular",'Model output'!G272)),ISNUMBER(SEARCH("left neck",'Model output'!G272)),ISNUMBER(SEARCH("left anterior neck",'Model output'!G272)),ISNUMBER(SEARCH("left posterior neck",'Model output'!G272)),ISNUMBER(SEARCH("right neck",'Model output'!G272)),ISNUMBER(SEARCH("right anterior neck",'Model output'!G272)),ISNUMBER(SEARCH("right posterior neck",'Model output'!G272)),AND(ISNUMBER(SEARCH("level",'Model output'!G272)),OR(,ISNUMBER(SEARCH("II",'Model output'!G272)),ISNUMBER(SEARCH("two",'Model output'!G272)),ISNUMBER(SEARCH("2",'Model output'!G272)),ISNUMBER(SEARCH("III",'Model output'!G272)),ISNUMBER(SEARCH("three",'Model output'!G272)),ISNUMBER(SEARCH("3",'Model output'!G272)),ISNUMBER(SEARCH("IV",'Model output'!G272)),ISNUMBER(SEARCH("four",'Model output'!G272)),ISNUMBER(SEARCH("4",'Model output'!G272)),AND(ISNUMBER(SEARCH("V ",'Model output'!G272)),NOT(ISNUMBER(SEARCH("VI",'Model output'!G272)))),ISNUMBER(SEARCH("five",'Model output'!G272)),ISNUMBER(SEARCH("5",'Model output'!G272))))), "lateral", "central"))</f>
        <v>central</v>
      </c>
      <c r="H273" t="str">
        <f>IF('Model output'!H272="","negative", IF('Model output'!H272=" ", "negative", IF(ISNUMBER(SEARCH("lymph node",'Model output'!H272)),"negative","positive")))</f>
        <v>negative</v>
      </c>
      <c r="I273">
        <f>IF('Model output'!I272="","",IF(ISNUMBER('Model output'!I272),'Model output'!I272,1))</f>
        <v>9</v>
      </c>
      <c r="J273">
        <f>IF('Model output'!J272="","",IF(AND(ISNUMBER('Model output'!J272),'Model output'!J272&lt;=I273),'Model output'!J272,IF(ISNUMBER(SEARCH("0/",'Model output'!J272)),0,1)))</f>
        <v>2</v>
      </c>
      <c r="K273" t="str" cm="1">
        <f t="array" ref="K273">IF(COUNT(FIND({0,1,2,3,4,5,6,7,8,9},'Model output'!K272))&gt;0,'Model output'!K272,"")</f>
        <v/>
      </c>
      <c r="L273" s="8" t="str">
        <f t="shared" si="64"/>
        <v/>
      </c>
      <c r="M273" t="str" cm="1">
        <f t="array" ref="M273">IF(L273="","",IF(ISNUMBER(SEARCH("cm",L273)),MAX(VALUE(SUBSTITUTE(_xlfn.FILTERXML("&lt;t&gt;&lt;s&gt;"&amp;SUBSTITUTE(L273,",","&lt;/s&gt;&lt;s&gt;")&amp;"&lt;/s&gt;&lt;/t&gt;","//s"),"cm",""))),MAX(VALUE(SUBSTITUTE(_xlfn.FILTERXML("&lt;t&gt;&lt;s&gt;"&amp;SUBSTITUTE(L273,",","&lt;/s&gt;&lt;s&gt;")&amp;"&lt;/s&gt;&lt;/t&gt;","//s"),"mm","")))/10))</f>
        <v/>
      </c>
      <c r="N273" t="str">
        <f>IF('Model output'!L272="","",'Model output'!L272)</f>
        <v>Papillary carcinoma</v>
      </c>
      <c r="O273" t="str">
        <f>IF('Model output'!M272="","",'Model output'!M272)</f>
        <v/>
      </c>
      <c r="P273" t="str">
        <f>IF('Model output'!N272="","",'Model output'!N272)</f>
        <v>3.5 cm</v>
      </c>
      <c r="Q273" t="str">
        <f t="shared" si="63"/>
        <v>3.5cm</v>
      </c>
      <c r="R273" cm="1">
        <f t="array" ref="R273">IF(Q273="","",IF(ISNUMBER(SEARCH("cm",Q273)),MAX(VALUE(SUBSTITUTE(_xlfn.FILTERXML("&lt;t&gt;&lt;s&gt;"&amp;SUBSTITUTE(Q273,",","&lt;/s&gt;&lt;s&gt;")&amp;"&lt;/s&gt;&lt;/t&gt;","//s"),"cm",""))),IF(ISNUMBER(SEARCH("mm",Q273)), MAX(VALUE(SUBSTITUTE(_xlfn.FILTERXML("&lt;t&gt;&lt;s&gt;"&amp;SUBSTITUTE(Q273,",","&lt;/s&gt;&lt;s&gt;")&amp;"&lt;/s&gt;&lt;/t&gt;","//s"),"mm","")))/10, MAX(VALUE(_xlfn.FILTERXML("&lt;t&gt;&lt;s&gt;"&amp;SUBSTITUTE(Q273,",","&lt;/s&gt;&lt;s&gt;")&amp;"&lt;/s&gt;&lt;/t&gt;","//s"))))))</f>
        <v>3.5</v>
      </c>
      <c r="S273" t="str">
        <f>IF(OR('Model output'!P272="",ISNUMBER(SEARCH("Not identified", 'Model output'!P272)),ISNUMBER(SEARCH("Absent",'Model output'!P272)),AND(ISNUMBER(SEARCH("No",'Model output'!P272)),NOT(ISNUMBER(SEARCH("diagnostic",'Model output'!P272)))),ISNUMBER(SEARCH("Negative",'Model output'!P272))),"negative","positive")</f>
        <v>negative</v>
      </c>
      <c r="T273">
        <f>IF('Model output'!O272="","",'Model output'!O272)</f>
        <v>1</v>
      </c>
      <c r="U273" t="str">
        <f>IF('Model output'!Q272&lt;&gt;"",'Model output'!Q272,IF('Classification result'!S273="positive",IF(ISNUMBER(SEARCH("single",'Model output'!P272)),1,IF(OR(ISNUMBER(SEARCH("&lt;4",'Model output'!P272)),ISNUMBER(SEARCH("&lt; 4",'Model output'!P272)),ISNUMBER(SEARCH("less than 4",'Model output'!P272))),"&lt;4",IF(OR(ISNUMBER(SEARCH("&gt;4",'Model output'!P272)),ISNUMBER(SEARCH("&gt; 4",'Model output'!P272)),ISNUMBER(SEARCH("4 or more",'Model output'!P272))),"&gt;4",""))),""))</f>
        <v/>
      </c>
      <c r="V273" t="str">
        <f>IF(S273="negative","",IF(OR(ISNUMBER(SEARCH("Focal",'Model output'!P272)),'Classification result'!U273&lt;4,ISNUMBER(SEARCH("Focal",'Classification result'!U273)),ISNUMBER(SEARCH("&lt;4",'Classification result'!U273)),ISNUMBER(SEARCH("&lt; 4",'Classification result'!U273))),"minimal", IF(OR(ISNUMBER(SEARCH("Extensive",'Model output'!P272)),ISNUMBER(SEARCH("Extensive",'Classification result'!U273)),ISNUMBER(SEARCH("&gt;4",'Classification result'!U273)),ISNUMBER(SEARCH("&gt; 4",'Classification result'!U273)),ISNUMBER(SEARCH("4 or more",'Classification result'!U273))),"extensive","")))</f>
        <v/>
      </c>
      <c r="W273" t="str">
        <f>IF(OR('Model output'!R272="",ISNUMBER(SEARCH("Not identified", 'Model output'!R272)),ISNUMBER(SEARCH("Absent",'Model output'!R272)),ISNUMBER(SEARCH("No",'Model output'!R272)),ISNUMBER(SEARCH("Negative",'Model output'!R272)),ISNUMBER(SEARCH("None seen",'Model output'!R272)),ISNUMBER(SEARCH("Free",'Model output'!R272)),ISNUMBER(SEARCH("Cannot be assessed",'Model output'!R272))),"negative","positive")</f>
        <v>positive</v>
      </c>
      <c r="X273" s="15" t="str">
        <f>IF('Model output'!S272="","",'Model output'!S272)</f>
        <v>Minimal</v>
      </c>
      <c r="Y273" t="str">
        <f>IF(OR('Model output'!S272="",ISNUMBER(SEARCH("Absent",'Model output'!S272)),ISNUMBER(SEARCH("Not identified",'Model output'!S272)),AND(ISNUMBER(SEARCH("No",'Model output'!S272)),NOT(ISNUMBER(SEARCH("carcinoma",'Model output'!S272)))),ISNUMBER(SEARCH("no extension",'Model output'!S272)),ISNUMBER(SEARCH("negative",'Model output'!S272))),"negative",IF(Z273="positive","gETE", "positive"))</f>
        <v>positive</v>
      </c>
      <c r="Z273" t="str">
        <f>IF(OR('Model output'!S272="",ISNUMBER(SEARCH("Absent",'Model output'!S272)),ISNUMBER(SEARCH("Not identified",'Model output'!S272)),ISNUMBER(SEARCH("No",'Model output'!S272)),ISNUMBER(SEARCH("Minimal",'Model output'!S272)),ISNUMBER(SEARCH("negative",'Model output'!S272))),"negative",IF(OR(ISNUMBER(SEARCH("extensive",X273)),ISNUMBER(SEARCH("skeletal muscle",X273)),ISNUMBER(SEARCH("larynx",X273)),ISNUMBER(SEARCH("trachea",X273)),ISNUMBER(SEARCH("esophagus",X273)),ISNUMBER(SEARCH("recurrent laryngeal nerve",X273))),"positive","negative"))</f>
        <v>negative</v>
      </c>
      <c r="AA273" t="str">
        <f>IF('Model output'!T272="","",IF('Model output'!T272="Not mentioned", "No", "Yes"))</f>
        <v/>
      </c>
      <c r="AB273" t="str">
        <f>IF(AA273&lt;&gt;"Yes","",IF(OR('Model output'!U272="",ISNUMBER(SEARCH("Not identified",'Model output'!U272))),"",'Model output'!U272))</f>
        <v/>
      </c>
      <c r="AC273" s="9" t="str">
        <f>IF(OR('Model output'!V272="", AND(ISERROR(SEARCH("Positive",'Model output'!V272)), ISNUMBER(SEARCH("Negative",'Model output'!V272))), ISNUMBER(SEARCH("Uninvolved",'Model output'!V272)), ISNUMBER(SEARCH("Free",'Model output'!V272)), ISNUMBER(SEARCH("1 mm",'Model output'!V272)), ISNUMBER(SEARCH("1.0 mm",'Model output'!V272)), ISNUMBER(SEARCH("0.01 cm",'Model output'!V272)), ISNUMBER(SEARCH("0.1 CM",'Model output'!V272)), ISNUMBER(SEARCH("less than 0.2 mm",'Model output'!V272)), ISNUMBER(SEARCH("less than 0.5 mm",'Model output'!V272)), ISNUMBER(SEARCH("very close",'Model output'!V272)), ISNUMBER(SEARCH("not involved",'Model output'!V272)), ISNUMBER(SEARCH("no involvement",'Model output'!V272)), ISNUMBER(SEARCH("abut",'Model output'!V272)), AND(ISNUMBER(SEARCH("No",'Model output'!V272)),NOT(ISNUMBER(SEARCH("noted",'Model output'!V272))),NOT(ISNUMBER(SEARCH("carcinoma",'Model output'!V272))))), "negative", "positive")</f>
        <v>negative</v>
      </c>
      <c r="AE273" s="30" t="str" cm="1">
        <f t="array" aca="1" ref="AE273" ca="1">IF(OR(AC273="positive",Z273="positive",AND(OR(ISNUMBER(SEARCH("Follicular carcinoma",N273)),ISNUMBER(SEARCH("Follicular thyroid carcinoma",N273))),V273="extensive"),AND(AND(ISNUMBER(J273),J273&gt;0),AND(ISNUMBER(M273),M273&gt;3)),OR(H273="positive",AH273=1)),"high",IF(OR(ISNUMBER(SEARCH("lateral",G273,1)),ISNUMBER(SEARCH("positive",Y273,1)),ISNUMBER(SEARCH("tall",O273,1)),ISNUMBER(SEARCH("hobnail",O273,1)),ISNUMBER(SEARCH("cribriform",O273,1)),ISNUMBER(SEARCH("diffuse",O273,1)),ISNUMBER(SEARCH("columnar",O273,1)),ISNUMBER(SEARCH("solid",O273,1)),ISNUMBER(SEARCH("tall",N273,1)),ISNUMBER(SEARCH("hobnail",N273,1)),ISNUMBER(SEARCH("cribriform",N273,1)),ISNUMBER(SEARCH("diffuse",N273,1)),ISNUMBER(SEARCH("columnar",N273,1)),ISNUMBER(SEARCH("solid",N273,1)),AND(ISNUMBER(SEARCH("papillary",N273,1)),S273="positive"),AND(ISNUMBER(J273),J273&gt;=5,M273=""),AND(AND(ISNUMBER(J273),J273&gt;=5),AND(ISNUMBER(M273),M273&gt;=1)),AND(ISNUMBER(SERACH("papillary",N273)),OR(Y273="positive",Z273="positive"), ISNUMBER(SEARCH("BRAF",AB273)))),"intermediate","low"))</f>
        <v>intermediate</v>
      </c>
      <c r="AF273" s="31" t="str">
        <f t="shared" si="65"/>
        <v>2</v>
      </c>
      <c r="AG273" s="31" t="str">
        <f t="shared" si="66"/>
        <v>1a</v>
      </c>
      <c r="AH273" s="31" t="str">
        <f t="shared" si="67"/>
        <v>0</v>
      </c>
      <c r="AI273" s="36" t="str">
        <f t="shared" si="68"/>
        <v>I</v>
      </c>
      <c r="AJ273" s="30" t="s">
        <v>816</v>
      </c>
      <c r="AK273" s="37" t="s">
        <v>929</v>
      </c>
      <c r="AL273" s="37" t="s">
        <v>931</v>
      </c>
      <c r="AM273" s="37" t="s">
        <v>930</v>
      </c>
      <c r="AN273" s="31" t="s">
        <v>79</v>
      </c>
      <c r="AO273" s="30">
        <f t="shared" ca="1" si="69"/>
        <v>1</v>
      </c>
      <c r="AP273" s="37">
        <f t="shared" si="70"/>
        <v>1</v>
      </c>
      <c r="AQ273" s="37">
        <f t="shared" si="71"/>
        <v>1</v>
      </c>
      <c r="AR273" s="37">
        <f t="shared" si="72"/>
        <v>1</v>
      </c>
      <c r="AS273" s="36">
        <f t="shared" si="73"/>
        <v>1</v>
      </c>
    </row>
    <row r="274" spans="1:45">
      <c r="A274" t="str">
        <f>'Model output'!A273</f>
        <v>TCGA-J8-A3O1</v>
      </c>
      <c r="B274" s="43">
        <v>33</v>
      </c>
      <c r="C274" s="1" t="str">
        <f>IF(OR(ISNUMBER(SEARCH("0",'Model output'!D273)), ISNUMBER(SEARCH("1",'Model output'!D273)), ISNUMBER(SEARCH("1a",'Model output'!D273)), ISNUMBER(SEARCH("1b",'Model output'!D273)), ISNUMBER(SEARCH("2",'Model output'!D273)), ISNUMBER(SEARCH("3",'Model output'!D273)), ISNUMBER(SEARCH("4a",'Model output'!D273)), ISNUMBER(SEARCH("4b",'Model output'!D273))), IF(ISNUMBER(SEARCH("pT",'Model output'!D273)),IF(OR(ISNUMBER(SEARCH("a",'Model output'!D273)),ISNUMBER(SEARCH("b",'Model output'!D273))),MID(SUBSTITUTE('Model output'!D273," ",""),SEARCH("pT",'Model output'!D273)+2,2),MID(SUBSTITUTE('Model output'!D273," ",""),SEARCH("pT",'Model output'!D273)+2,1)),IF(ISNUMBER(SEARCH("T",'Model output'!D273)),IF(OR(ISNUMBER(SEARCH("a",'Model output'!D273)),ISNUMBER(SEARCH("b",'Model output'!D273))),MID(SUBSTITUTE('Model output'!D273," ",""),SEARCH("T",'Model output'!D273)+1,2),MID(SUBSTITUTE('Model output'!D273," ",""),SEARCH("T",'Model output'!D273)+1,1)),SUBSTITUTE('Model output'!D273," ",""))),"")</f>
        <v>3</v>
      </c>
      <c r="D274" s="1" t="str">
        <f>IF(ISNUMBER(SEARCH("lymph node",'Model output'!E273)),"1", IF(AND('Model output'!E273&lt;&gt;"",ISNUMBER('Model output'!E273),'Model output'!E273&gt;0),"1",IF(OR(ISNUMBER(SEARCH("0",'Model output'!E273)), ISNUMBER(SEARCH("1",'Model output'!E273)), ISNUMBER(SEARCH("1a",'Model output'!E273)), ISNUMBER(SEARCH("1b",'Model output'!E273)), ISNUMBER(SEARCH("X",'Model output'!E273))), IF(ISNUMBER(SEARCH("pN",'Model output'!E273)),IF(OR(ISNUMBER(SEARCH("a",'Model output'!E273)),ISNUMBER(SEARCH("b",'Model output'!E273))),MID(SUBSTITUTE('Model output'!E273," ",""),SEARCH("pN",'Model output'!E273)+2,2),MID(SUBSTITUTE('Model output'!E273," ",""),SEARCH("pN",'Model output'!E273)+2,1)),IF(ISNUMBER(SEARCH("N",'Model output'!E273)),IF(OR(ISNUMBER(SEARCH("a",'Model output'!E273)),ISNUMBER(SEARCH("b",'Model output'!E273))),MID(SUBSTITUTE('Model output'!E273," ",""),SEARCH("N",'Model output'!E273)+1,2),MID(SUBSTITUTE('Model output'!E273," ",""),SEARCH("N",'Model output'!E273)+1,1)),SUBSTITUTE('Model output'!E273," ",""))),"")))</f>
        <v>1b</v>
      </c>
      <c r="E274" s="1" t="str">
        <f>IF(OR(ISNUMBER(SEARCH("Not applicable",'Model output'!F273)), ISNUMBER(SEARCH("N/A",'Model output'!F273))),"0",IF(OR(ISNUMBER(SEARCH("0",'Model output'!F273)), ISNUMBER(SEARCH("1",'Model output'!F273)), ISNUMBER(SEARCH("X",'Model output'!F273))), IF(ISNUMBER(SEARCH("pM",'Model output'!F273)),MID(SUBSTITUTE('Model output'!F273," ",""),SEARCH("pM",'Model output'!F273)+2,1),IF(ISNUMBER(SEARCH("M",'Model output'!F273)),MID(SUBSTITUTE('Model output'!F273," ",""),SEARCH("M",'Model output'!F273)+1,1),SUBSTITUTE('Model output'!F273," ",""))),""))</f>
        <v>0</v>
      </c>
      <c r="F274" t="str">
        <f t="shared" si="62"/>
        <v>positive</v>
      </c>
      <c r="G274" t="str">
        <f>IF(OR('Model output'!G273="",AND(ISNUMBER('Model output'!J273),'Model output'!J273&lt;1)),"",IF(OR(ISNUMBER(SEARCH("lateral",'Model output'!G273)),ISNUMBER(SEARCH("cervical",'Model output'!G273)),ISNUMBER(SEARCH("jugular",'Model output'!G273)),ISNUMBER(SEARCH("left neck",'Model output'!G273)),ISNUMBER(SEARCH("left anterior neck",'Model output'!G273)),ISNUMBER(SEARCH("left posterior neck",'Model output'!G273)),ISNUMBER(SEARCH("right neck",'Model output'!G273)),ISNUMBER(SEARCH("right anterior neck",'Model output'!G273)),ISNUMBER(SEARCH("right posterior neck",'Model output'!G273)),AND(ISNUMBER(SEARCH("level",'Model output'!G273)),OR(,ISNUMBER(SEARCH("II",'Model output'!G273)),ISNUMBER(SEARCH("two",'Model output'!G273)),ISNUMBER(SEARCH("2",'Model output'!G273)),ISNUMBER(SEARCH("III",'Model output'!G273)),ISNUMBER(SEARCH("three",'Model output'!G273)),ISNUMBER(SEARCH("3",'Model output'!G273)),ISNUMBER(SEARCH("IV",'Model output'!G273)),ISNUMBER(SEARCH("four",'Model output'!G273)),ISNUMBER(SEARCH("4",'Model output'!G273)),AND(ISNUMBER(SEARCH("V ",'Model output'!G273)),NOT(ISNUMBER(SEARCH("VI",'Model output'!G273)))),ISNUMBER(SEARCH("five",'Model output'!G273)),ISNUMBER(SEARCH("5",'Model output'!G273))))), "lateral", "central"))</f>
        <v>lateral</v>
      </c>
      <c r="H274" t="str">
        <f>IF('Model output'!H273="","negative", IF('Model output'!H273=" ", "negative", IF(ISNUMBER(SEARCH("lymph node",'Model output'!H273)),"negative","positive")))</f>
        <v>negative</v>
      </c>
      <c r="I274">
        <f>IF('Model output'!I273="","",IF(ISNUMBER('Model output'!I273),'Model output'!I273,1))</f>
        <v>19</v>
      </c>
      <c r="J274">
        <f>IF('Model output'!J273="","",IF(AND(ISNUMBER('Model output'!J273),'Model output'!J273&lt;=I274),'Model output'!J273,IF(ISNUMBER(SEARCH("0/",'Model output'!J273)),0,1)))</f>
        <v>12</v>
      </c>
      <c r="K274" t="str" cm="1">
        <f t="array" ref="K274">IF(COUNT(FIND({0,1,2,3,4,5,6,7,8,9},'Model output'!K273))&gt;0,'Model output'!K273,"")</f>
        <v>1.9 cm</v>
      </c>
      <c r="L274" s="8" t="str">
        <f t="shared" si="64"/>
        <v>1.9cm</v>
      </c>
      <c r="M274" cm="1">
        <f t="array" ref="M274">IF(L274="","",IF(ISNUMBER(SEARCH("cm",L274)),MAX(VALUE(SUBSTITUTE(_xlfn.FILTERXML("&lt;t&gt;&lt;s&gt;"&amp;SUBSTITUTE(L274,",","&lt;/s&gt;&lt;s&gt;")&amp;"&lt;/s&gt;&lt;/t&gt;","//s"),"cm",""))),MAX(VALUE(SUBSTITUTE(_xlfn.FILTERXML("&lt;t&gt;&lt;s&gt;"&amp;SUBSTITUTE(L274,",","&lt;/s&gt;&lt;s&gt;")&amp;"&lt;/s&gt;&lt;/t&gt;","//s"),"mm","")))/10))</f>
        <v>1.9</v>
      </c>
      <c r="N274" t="str">
        <f>IF('Model output'!L273="","",'Model output'!L273)</f>
        <v>Papillary carcinoma</v>
      </c>
      <c r="O274" t="str">
        <f>IF('Model output'!M273="","",'Model output'!M273)</f>
        <v/>
      </c>
      <c r="P274" t="str">
        <f>IF('Model output'!N273="","",'Model output'!N273)</f>
        <v>6.5 cm</v>
      </c>
      <c r="Q274" t="str">
        <f t="shared" si="63"/>
        <v>6.5cm</v>
      </c>
      <c r="R274" cm="1">
        <f t="array" ref="R274">IF(Q274="","",IF(ISNUMBER(SEARCH("cm",Q274)),MAX(VALUE(SUBSTITUTE(_xlfn.FILTERXML("&lt;t&gt;&lt;s&gt;"&amp;SUBSTITUTE(Q274,",","&lt;/s&gt;&lt;s&gt;")&amp;"&lt;/s&gt;&lt;/t&gt;","//s"),"cm",""))),IF(ISNUMBER(SEARCH("mm",Q274)), MAX(VALUE(SUBSTITUTE(_xlfn.FILTERXML("&lt;t&gt;&lt;s&gt;"&amp;SUBSTITUTE(Q274,",","&lt;/s&gt;&lt;s&gt;")&amp;"&lt;/s&gt;&lt;/t&gt;","//s"),"mm","")))/10, MAX(VALUE(_xlfn.FILTERXML("&lt;t&gt;&lt;s&gt;"&amp;SUBSTITUTE(Q274,",","&lt;/s&gt;&lt;s&gt;")&amp;"&lt;/s&gt;&lt;/t&gt;","//s"))))))</f>
        <v>6.5</v>
      </c>
      <c r="S274" t="str">
        <f>IF(OR('Model output'!P273="",ISNUMBER(SEARCH("Not identified", 'Model output'!P273)),ISNUMBER(SEARCH("Absent",'Model output'!P273)),AND(ISNUMBER(SEARCH("No",'Model output'!P273)),NOT(ISNUMBER(SEARCH("diagnostic",'Model output'!P273)))),ISNUMBER(SEARCH("Negative",'Model output'!P273))),"negative","positive")</f>
        <v>positive</v>
      </c>
      <c r="T274">
        <f>IF('Model output'!O273="","",'Model output'!O273)</f>
        <v>1</v>
      </c>
      <c r="U274" t="str">
        <f>IF('Model output'!Q273&lt;&gt;"",'Model output'!Q273,IF('Classification result'!S274="positive",IF(ISNUMBER(SEARCH("single",'Model output'!P273)),1,IF(OR(ISNUMBER(SEARCH("&lt;4",'Model output'!P273)),ISNUMBER(SEARCH("&lt; 4",'Model output'!P273)),ISNUMBER(SEARCH("less than 4",'Model output'!P273))),"&lt;4",IF(OR(ISNUMBER(SEARCH("&gt;4",'Model output'!P273)),ISNUMBER(SEARCH("&gt; 4",'Model output'!P273)),ISNUMBER(SEARCH("4 or more",'Model output'!P273))),"&gt;4",""))),""))</f>
        <v>Focal (less than 4 vessels)</v>
      </c>
      <c r="V274" t="str">
        <f>IF(S274="negative","",IF(OR(ISNUMBER(SEARCH("Focal",'Model output'!P273)),'Classification result'!U274&lt;4,ISNUMBER(SEARCH("Focal",'Classification result'!U274)),ISNUMBER(SEARCH("&lt;4",'Classification result'!U274)),ISNUMBER(SEARCH("&lt; 4",'Classification result'!U274))),"minimal", IF(OR(ISNUMBER(SEARCH("Extensive",'Model output'!P273)),ISNUMBER(SEARCH("Extensive",'Classification result'!U274)),ISNUMBER(SEARCH("&gt;4",'Classification result'!U274)),ISNUMBER(SEARCH("&gt; 4",'Classification result'!U274)),ISNUMBER(SEARCH("4 or more",'Classification result'!U274))),"extensive","")))</f>
        <v>minimal</v>
      </c>
      <c r="W274" t="str">
        <f>IF(OR('Model output'!R273="",ISNUMBER(SEARCH("Not identified", 'Model output'!R273)),ISNUMBER(SEARCH("Absent",'Model output'!R273)),ISNUMBER(SEARCH("No",'Model output'!R273)),ISNUMBER(SEARCH("Negative",'Model output'!R273)),ISNUMBER(SEARCH("None seen",'Model output'!R273)),ISNUMBER(SEARCH("Free",'Model output'!R273)),ISNUMBER(SEARCH("Cannot be assessed",'Model output'!R273))),"negative","positive")</f>
        <v>negative</v>
      </c>
      <c r="X274" s="15" t="str">
        <f>IF('Model output'!S273="","",'Model output'!S273)</f>
        <v/>
      </c>
      <c r="Y274" t="str">
        <f>IF(OR('Model output'!S273="",ISNUMBER(SEARCH("Absent",'Model output'!S273)),ISNUMBER(SEARCH("Not identified",'Model output'!S273)),AND(ISNUMBER(SEARCH("No",'Model output'!S273)),NOT(ISNUMBER(SEARCH("carcinoma",'Model output'!S273)))),ISNUMBER(SEARCH("no extension",'Model output'!S273)),ISNUMBER(SEARCH("negative",'Model output'!S273))),"negative",IF(Z274="positive","gETE", "positive"))</f>
        <v>negative</v>
      </c>
      <c r="Z274" t="str">
        <f>IF(OR('Model output'!S273="",ISNUMBER(SEARCH("Absent",'Model output'!S273)),ISNUMBER(SEARCH("Not identified",'Model output'!S273)),ISNUMBER(SEARCH("No",'Model output'!S273)),ISNUMBER(SEARCH("Minimal",'Model output'!S273)),ISNUMBER(SEARCH("negative",'Model output'!S273))),"negative",IF(OR(ISNUMBER(SEARCH("extensive",X274)),ISNUMBER(SEARCH("skeletal muscle",X274)),ISNUMBER(SEARCH("larynx",X274)),ISNUMBER(SEARCH("trachea",X274)),ISNUMBER(SEARCH("esophagus",X274)),ISNUMBER(SEARCH("recurrent laryngeal nerve",X274))),"positive","negative"))</f>
        <v>negative</v>
      </c>
      <c r="AA274" t="str">
        <f>IF('Model output'!T273="","",IF('Model output'!T273="Not mentioned", "No", "Yes"))</f>
        <v/>
      </c>
      <c r="AB274" t="str">
        <f>IF(AA274&lt;&gt;"Yes","",IF(OR('Model output'!U273="",ISNUMBER(SEARCH("Not identified",'Model output'!U273))),"",'Model output'!U273))</f>
        <v/>
      </c>
      <c r="AC274" s="9" t="str">
        <f>IF(OR('Model output'!V273="", AND(ISERROR(SEARCH("Positive",'Model output'!V273)), ISNUMBER(SEARCH("Negative",'Model output'!V273))), ISNUMBER(SEARCH("Uninvolved",'Model output'!V273)), ISNUMBER(SEARCH("Free",'Model output'!V273)), ISNUMBER(SEARCH("1 mm",'Model output'!V273)), ISNUMBER(SEARCH("1.0 mm",'Model output'!V273)), ISNUMBER(SEARCH("0.01 cm",'Model output'!V273)), ISNUMBER(SEARCH("0.1 CM",'Model output'!V273)), ISNUMBER(SEARCH("less than 0.2 mm",'Model output'!V273)), ISNUMBER(SEARCH("less than 0.5 mm",'Model output'!V273)), ISNUMBER(SEARCH("very close",'Model output'!V273)), ISNUMBER(SEARCH("not involved",'Model output'!V273)), ISNUMBER(SEARCH("no involvement",'Model output'!V273)), ISNUMBER(SEARCH("abut",'Model output'!V273)), AND(ISNUMBER(SEARCH("No",'Model output'!V273)),NOT(ISNUMBER(SEARCH("noted",'Model output'!V273))),NOT(ISNUMBER(SEARCH("carcinoma",'Model output'!V273))))), "negative", "positive")</f>
        <v>negative</v>
      </c>
      <c r="AE274" s="30" t="str" cm="1">
        <f t="array" aca="1" ref="AE274" ca="1">IF(OR(AC274="positive",Z274="positive",AND(OR(ISNUMBER(SEARCH("Follicular carcinoma",N274)),ISNUMBER(SEARCH("Follicular thyroid carcinoma",N274))),V274="extensive"),AND(AND(ISNUMBER(J274),J274&gt;0),AND(ISNUMBER(M274),M274&gt;3)),OR(H274="positive",AH274=1)),"high",IF(OR(ISNUMBER(SEARCH("lateral",G274,1)),ISNUMBER(SEARCH("positive",Y274,1)),ISNUMBER(SEARCH("tall",O274,1)),ISNUMBER(SEARCH("hobnail",O274,1)),ISNUMBER(SEARCH("cribriform",O274,1)),ISNUMBER(SEARCH("diffuse",O274,1)),ISNUMBER(SEARCH("columnar",O274,1)),ISNUMBER(SEARCH("solid",O274,1)),ISNUMBER(SEARCH("tall",N274,1)),ISNUMBER(SEARCH("hobnail",N274,1)),ISNUMBER(SEARCH("cribriform",N274,1)),ISNUMBER(SEARCH("diffuse",N274,1)),ISNUMBER(SEARCH("columnar",N274,1)),ISNUMBER(SEARCH("solid",N274,1)),AND(ISNUMBER(SEARCH("papillary",N274,1)),S274="positive"),AND(ISNUMBER(J274),J274&gt;=5,M274=""),AND(AND(ISNUMBER(J274),J274&gt;=5),AND(ISNUMBER(M274),M274&gt;=1)),AND(ISNUMBER(SERACH("papillary",N274)),OR(Y274="positive",Z274="positive"), ISNUMBER(SEARCH("BRAF",AB274)))),"intermediate","low"))</f>
        <v>intermediate</v>
      </c>
      <c r="AF274" s="31" t="str">
        <f t="shared" si="65"/>
        <v>3a</v>
      </c>
      <c r="AG274" s="31" t="str">
        <f t="shared" si="66"/>
        <v>1b</v>
      </c>
      <c r="AH274" s="31" t="str">
        <f t="shared" si="67"/>
        <v>0</v>
      </c>
      <c r="AI274" s="36" t="str">
        <f t="shared" si="68"/>
        <v>I</v>
      </c>
      <c r="AJ274" s="30" t="s">
        <v>816</v>
      </c>
      <c r="AK274" s="37" t="s">
        <v>932</v>
      </c>
      <c r="AL274" s="37" t="s">
        <v>926</v>
      </c>
      <c r="AM274" s="37" t="s">
        <v>930</v>
      </c>
      <c r="AN274" s="31" t="s">
        <v>79</v>
      </c>
      <c r="AO274" s="30">
        <f t="shared" ca="1" si="69"/>
        <v>1</v>
      </c>
      <c r="AP274" s="37">
        <f t="shared" si="70"/>
        <v>1</v>
      </c>
      <c r="AQ274" s="37">
        <f t="shared" si="71"/>
        <v>1</v>
      </c>
      <c r="AR274" s="37">
        <f t="shared" si="72"/>
        <v>1</v>
      </c>
      <c r="AS274" s="36">
        <f t="shared" si="73"/>
        <v>1</v>
      </c>
    </row>
    <row r="275" spans="1:45">
      <c r="A275" t="str">
        <f>'Model output'!A274</f>
        <v>TCGA-J8-A3O2</v>
      </c>
      <c r="B275" s="43">
        <v>39</v>
      </c>
      <c r="C275" s="1" t="str">
        <f>IF(OR(ISNUMBER(SEARCH("0",'Model output'!D274)), ISNUMBER(SEARCH("1",'Model output'!D274)), ISNUMBER(SEARCH("1a",'Model output'!D274)), ISNUMBER(SEARCH("1b",'Model output'!D274)), ISNUMBER(SEARCH("2",'Model output'!D274)), ISNUMBER(SEARCH("3",'Model output'!D274)), ISNUMBER(SEARCH("4a",'Model output'!D274)), ISNUMBER(SEARCH("4b",'Model output'!D274))), IF(ISNUMBER(SEARCH("pT",'Model output'!D274)),IF(OR(ISNUMBER(SEARCH("a",'Model output'!D274)),ISNUMBER(SEARCH("b",'Model output'!D274))),MID(SUBSTITUTE('Model output'!D274," ",""),SEARCH("pT",'Model output'!D274)+2,2),MID(SUBSTITUTE('Model output'!D274," ",""),SEARCH("pT",'Model output'!D274)+2,1)),IF(ISNUMBER(SEARCH("T",'Model output'!D274)),IF(OR(ISNUMBER(SEARCH("a",'Model output'!D274)),ISNUMBER(SEARCH("b",'Model output'!D274))),MID(SUBSTITUTE('Model output'!D274," ",""),SEARCH("T",'Model output'!D274)+1,2),MID(SUBSTITUTE('Model output'!D274," ",""),SEARCH("T",'Model output'!D274)+1,1)),SUBSTITUTE('Model output'!D274," ",""))),"")</f>
        <v>3</v>
      </c>
      <c r="D275" s="1" t="str">
        <f>IF(ISNUMBER(SEARCH("lymph node",'Model output'!E274)),"1", IF(AND('Model output'!E274&lt;&gt;"",ISNUMBER('Model output'!E274),'Model output'!E274&gt;0),"1",IF(OR(ISNUMBER(SEARCH("0",'Model output'!E274)), ISNUMBER(SEARCH("1",'Model output'!E274)), ISNUMBER(SEARCH("1a",'Model output'!E274)), ISNUMBER(SEARCH("1b",'Model output'!E274)), ISNUMBER(SEARCH("X",'Model output'!E274))), IF(ISNUMBER(SEARCH("pN",'Model output'!E274)),IF(OR(ISNUMBER(SEARCH("a",'Model output'!E274)),ISNUMBER(SEARCH("b",'Model output'!E274))),MID(SUBSTITUTE('Model output'!E274," ",""),SEARCH("pN",'Model output'!E274)+2,2),MID(SUBSTITUTE('Model output'!E274," ",""),SEARCH("pN",'Model output'!E274)+2,1)),IF(ISNUMBER(SEARCH("N",'Model output'!E274)),IF(OR(ISNUMBER(SEARCH("a",'Model output'!E274)),ISNUMBER(SEARCH("b",'Model output'!E274))),MID(SUBSTITUTE('Model output'!E274," ",""),SEARCH("N",'Model output'!E274)+1,2),MID(SUBSTITUTE('Model output'!E274," ",""),SEARCH("N",'Model output'!E274)+1,1)),SUBSTITUTE('Model output'!E274," ",""))),"")))</f>
        <v>1b</v>
      </c>
      <c r="E275" s="1" t="str">
        <f>IF(OR(ISNUMBER(SEARCH("Not applicable",'Model output'!F274)), ISNUMBER(SEARCH("N/A",'Model output'!F274))),"0",IF(OR(ISNUMBER(SEARCH("0",'Model output'!F274)), ISNUMBER(SEARCH("1",'Model output'!F274)), ISNUMBER(SEARCH("X",'Model output'!F274))), IF(ISNUMBER(SEARCH("pM",'Model output'!F274)),MID(SUBSTITUTE('Model output'!F274," ",""),SEARCH("pM",'Model output'!F274)+2,1),IF(ISNUMBER(SEARCH("M",'Model output'!F274)),MID(SUBSTITUTE('Model output'!F274," ",""),SEARCH("M",'Model output'!F274)+1,1),SUBSTITUTE('Model output'!F274," ",""))),""))</f>
        <v/>
      </c>
      <c r="F275" t="str">
        <f t="shared" si="62"/>
        <v>positive</v>
      </c>
      <c r="G275" t="str">
        <f>IF(OR('Model output'!G274="",AND(ISNUMBER('Model output'!J274),'Model output'!J274&lt;1)),"",IF(OR(ISNUMBER(SEARCH("lateral",'Model output'!G274)),ISNUMBER(SEARCH("cervical",'Model output'!G274)),ISNUMBER(SEARCH("jugular",'Model output'!G274)),ISNUMBER(SEARCH("left neck",'Model output'!G274)),ISNUMBER(SEARCH("left anterior neck",'Model output'!G274)),ISNUMBER(SEARCH("left posterior neck",'Model output'!G274)),ISNUMBER(SEARCH("right neck",'Model output'!G274)),ISNUMBER(SEARCH("right anterior neck",'Model output'!G274)),ISNUMBER(SEARCH("right posterior neck",'Model output'!G274)),AND(ISNUMBER(SEARCH("level",'Model output'!G274)),OR(,ISNUMBER(SEARCH("II",'Model output'!G274)),ISNUMBER(SEARCH("two",'Model output'!G274)),ISNUMBER(SEARCH("2",'Model output'!G274)),ISNUMBER(SEARCH("III",'Model output'!G274)),ISNUMBER(SEARCH("three",'Model output'!G274)),ISNUMBER(SEARCH("3",'Model output'!G274)),ISNUMBER(SEARCH("IV",'Model output'!G274)),ISNUMBER(SEARCH("four",'Model output'!G274)),ISNUMBER(SEARCH("4",'Model output'!G274)),AND(ISNUMBER(SEARCH("V ",'Model output'!G274)),NOT(ISNUMBER(SEARCH("VI",'Model output'!G274)))),ISNUMBER(SEARCH("five",'Model output'!G274)),ISNUMBER(SEARCH("5",'Model output'!G274))))), "lateral", "central"))</f>
        <v>lateral</v>
      </c>
      <c r="H275" t="str">
        <f>IF('Model output'!H274="","negative", IF('Model output'!H274=" ", "negative", IF(ISNUMBER(SEARCH("lymph node",'Model output'!H274)),"negative","positive")))</f>
        <v>negative</v>
      </c>
      <c r="I275">
        <f>IF('Model output'!I274="","",IF(ISNUMBER('Model output'!I274),'Model output'!I274,1))</f>
        <v>106</v>
      </c>
      <c r="J275">
        <f>IF('Model output'!J274="","",IF(AND(ISNUMBER('Model output'!J274),'Model output'!J274&lt;=I275),'Model output'!J274,IF(ISNUMBER(SEARCH("0/",'Model output'!J274)),0,1)))</f>
        <v>23</v>
      </c>
      <c r="K275" t="str" cm="1">
        <f t="array" ref="K275">IF(COUNT(FIND({0,1,2,3,4,5,6,7,8,9},'Model output'!K274))&gt;0,'Model output'!K274,"")</f>
        <v>1.5 cm</v>
      </c>
      <c r="L275" s="8" t="str">
        <f t="shared" si="64"/>
        <v>1.5cm</v>
      </c>
      <c r="M275" cm="1">
        <f t="array" ref="M275">IF(L275="","",IF(ISNUMBER(SEARCH("cm",L275)),MAX(VALUE(SUBSTITUTE(_xlfn.FILTERXML("&lt;t&gt;&lt;s&gt;"&amp;SUBSTITUTE(L275,",","&lt;/s&gt;&lt;s&gt;")&amp;"&lt;/s&gt;&lt;/t&gt;","//s"),"cm",""))),MAX(VALUE(SUBSTITUTE(_xlfn.FILTERXML("&lt;t&gt;&lt;s&gt;"&amp;SUBSTITUTE(L275,",","&lt;/s&gt;&lt;s&gt;")&amp;"&lt;/s&gt;&lt;/t&gt;","//s"),"mm","")))/10))</f>
        <v>1.5</v>
      </c>
      <c r="N275" t="str">
        <f>IF('Model output'!L274="","",'Model output'!L274)</f>
        <v>Papillary</v>
      </c>
      <c r="O275" t="str">
        <f>IF('Model output'!M274="","",'Model output'!M274)</f>
        <v/>
      </c>
      <c r="P275" t="str">
        <f>IF('Model output'!N274="","",'Model output'!N274)</f>
        <v>3.5 cm</v>
      </c>
      <c r="Q275" t="str">
        <f t="shared" si="63"/>
        <v>3.5cm</v>
      </c>
      <c r="R275" cm="1">
        <f t="array" ref="R275">IF(Q275="","",IF(ISNUMBER(SEARCH("cm",Q275)),MAX(VALUE(SUBSTITUTE(_xlfn.FILTERXML("&lt;t&gt;&lt;s&gt;"&amp;SUBSTITUTE(Q275,",","&lt;/s&gt;&lt;s&gt;")&amp;"&lt;/s&gt;&lt;/t&gt;","//s"),"cm",""))),IF(ISNUMBER(SEARCH("mm",Q275)), MAX(VALUE(SUBSTITUTE(_xlfn.FILTERXML("&lt;t&gt;&lt;s&gt;"&amp;SUBSTITUTE(Q275,",","&lt;/s&gt;&lt;s&gt;")&amp;"&lt;/s&gt;&lt;/t&gt;","//s"),"mm","")))/10, MAX(VALUE(_xlfn.FILTERXML("&lt;t&gt;&lt;s&gt;"&amp;SUBSTITUTE(Q275,",","&lt;/s&gt;&lt;s&gt;")&amp;"&lt;/s&gt;&lt;/t&gt;","//s"))))))</f>
        <v>3.5</v>
      </c>
      <c r="S275" t="str">
        <f>IF(OR('Model output'!P274="",ISNUMBER(SEARCH("Not identified", 'Model output'!P274)),ISNUMBER(SEARCH("Absent",'Model output'!P274)),AND(ISNUMBER(SEARCH("No",'Model output'!P274)),NOT(ISNUMBER(SEARCH("diagnostic",'Model output'!P274)))),ISNUMBER(SEARCH("Negative",'Model output'!P274))),"negative","positive")</f>
        <v>negative</v>
      </c>
      <c r="T275" t="str">
        <f>IF('Model output'!O274="","",'Model output'!O274)</f>
        <v>Multifocal</v>
      </c>
      <c r="U275" t="str">
        <f>IF('Model output'!Q274&lt;&gt;"",'Model output'!Q274,IF('Classification result'!S275="positive",IF(ISNUMBER(SEARCH("single",'Model output'!P274)),1,IF(OR(ISNUMBER(SEARCH("&lt;4",'Model output'!P274)),ISNUMBER(SEARCH("&lt; 4",'Model output'!P274)),ISNUMBER(SEARCH("less than 4",'Model output'!P274))),"&lt;4",IF(OR(ISNUMBER(SEARCH("&gt;4",'Model output'!P274)),ISNUMBER(SEARCH("&gt; 4",'Model output'!P274)),ISNUMBER(SEARCH("4 or more",'Model output'!P274))),"&gt;4",""))),""))</f>
        <v/>
      </c>
      <c r="V275" t="str">
        <f>IF(S275="negative","",IF(OR(ISNUMBER(SEARCH("Focal",'Model output'!P274)),'Classification result'!U275&lt;4,ISNUMBER(SEARCH("Focal",'Classification result'!U275)),ISNUMBER(SEARCH("&lt;4",'Classification result'!U275)),ISNUMBER(SEARCH("&lt; 4",'Classification result'!U275))),"minimal", IF(OR(ISNUMBER(SEARCH("Extensive",'Model output'!P274)),ISNUMBER(SEARCH("Extensive",'Classification result'!U275)),ISNUMBER(SEARCH("&gt;4",'Classification result'!U275)),ISNUMBER(SEARCH("&gt; 4",'Classification result'!U275)),ISNUMBER(SEARCH("4 or more",'Classification result'!U275))),"extensive","")))</f>
        <v/>
      </c>
      <c r="W275" t="str">
        <f>IF(OR('Model output'!R274="",ISNUMBER(SEARCH("Not identified", 'Model output'!R274)),ISNUMBER(SEARCH("Absent",'Model output'!R274)),ISNUMBER(SEARCH("No",'Model output'!R274)),ISNUMBER(SEARCH("Negative",'Model output'!R274)),ISNUMBER(SEARCH("None seen",'Model output'!R274)),ISNUMBER(SEARCH("Free",'Model output'!R274)),ISNUMBER(SEARCH("Cannot be assessed",'Model output'!R274))),"negative","positive")</f>
        <v>positive</v>
      </c>
      <c r="X275" s="15" t="str">
        <f>IF('Model output'!S274="","",'Model output'!S274)</f>
        <v>Minimal</v>
      </c>
      <c r="Y275" t="str">
        <f>IF(OR('Model output'!S274="",ISNUMBER(SEARCH("Absent",'Model output'!S274)),ISNUMBER(SEARCH("Not identified",'Model output'!S274)),AND(ISNUMBER(SEARCH("No",'Model output'!S274)),NOT(ISNUMBER(SEARCH("carcinoma",'Model output'!S274)))),ISNUMBER(SEARCH("no extension",'Model output'!S274)),ISNUMBER(SEARCH("negative",'Model output'!S274))),"negative",IF(Z275="positive","gETE", "positive"))</f>
        <v>positive</v>
      </c>
      <c r="Z275" t="str">
        <f>IF(OR('Model output'!S274="",ISNUMBER(SEARCH("Absent",'Model output'!S274)),ISNUMBER(SEARCH("Not identified",'Model output'!S274)),ISNUMBER(SEARCH("No",'Model output'!S274)),ISNUMBER(SEARCH("Minimal",'Model output'!S274)),ISNUMBER(SEARCH("negative",'Model output'!S274))),"negative",IF(OR(ISNUMBER(SEARCH("extensive",X275)),ISNUMBER(SEARCH("skeletal muscle",X275)),ISNUMBER(SEARCH("larynx",X275)),ISNUMBER(SEARCH("trachea",X275)),ISNUMBER(SEARCH("esophagus",X275)),ISNUMBER(SEARCH("recurrent laryngeal nerve",X275))),"positive","negative"))</f>
        <v>negative</v>
      </c>
      <c r="AA275" t="str">
        <f>IF('Model output'!T274="","",IF('Model output'!T274="Not mentioned", "No", "Yes"))</f>
        <v/>
      </c>
      <c r="AB275" t="str">
        <f>IF(AA275&lt;&gt;"Yes","",IF(OR('Model output'!U274="",ISNUMBER(SEARCH("Not identified",'Model output'!U274))),"",'Model output'!U274))</f>
        <v/>
      </c>
      <c r="AC275" s="9" t="str">
        <f>IF(OR('Model output'!V274="", AND(ISERROR(SEARCH("Positive",'Model output'!V274)), ISNUMBER(SEARCH("Negative",'Model output'!V274))), ISNUMBER(SEARCH("Uninvolved",'Model output'!V274)), ISNUMBER(SEARCH("Free",'Model output'!V274)), ISNUMBER(SEARCH("1 mm",'Model output'!V274)), ISNUMBER(SEARCH("1.0 mm",'Model output'!V274)), ISNUMBER(SEARCH("0.01 cm",'Model output'!V274)), ISNUMBER(SEARCH("0.1 CM",'Model output'!V274)), ISNUMBER(SEARCH("less than 0.2 mm",'Model output'!V274)), ISNUMBER(SEARCH("less than 0.5 mm",'Model output'!V274)), ISNUMBER(SEARCH("very close",'Model output'!V274)), ISNUMBER(SEARCH("not involved",'Model output'!V274)), ISNUMBER(SEARCH("no involvement",'Model output'!V274)), ISNUMBER(SEARCH("abut",'Model output'!V274)), AND(ISNUMBER(SEARCH("No",'Model output'!V274)),NOT(ISNUMBER(SEARCH("noted",'Model output'!V274))),NOT(ISNUMBER(SEARCH("carcinoma",'Model output'!V274))))), "negative", "positive")</f>
        <v>positive</v>
      </c>
      <c r="AE275" s="30" t="str" cm="1">
        <f t="array" ref="AE275">IF(OR(AC275="positive",Z275="positive",AND(OR(ISNUMBER(SEARCH("Follicular carcinoma",N275)),ISNUMBER(SEARCH("Follicular thyroid carcinoma",N275))),V275="extensive"),AND(AND(ISNUMBER(J275),J275&gt;0),AND(ISNUMBER(M275),M275&gt;3)),OR(H275="positive",AH275=1)),"high",IF(OR(ISNUMBER(SEARCH("lateral",G275,1)),ISNUMBER(SEARCH("positive",Y275,1)),ISNUMBER(SEARCH("tall",O275,1)),ISNUMBER(SEARCH("hobnail",O275,1)),ISNUMBER(SEARCH("cribriform",O275,1)),ISNUMBER(SEARCH("diffuse",O275,1)),ISNUMBER(SEARCH("columnar",O275,1)),ISNUMBER(SEARCH("solid",O275,1)),ISNUMBER(SEARCH("tall",N275,1)),ISNUMBER(SEARCH("hobnail",N275,1)),ISNUMBER(SEARCH("cribriform",N275,1)),ISNUMBER(SEARCH("diffuse",N275,1)),ISNUMBER(SEARCH("columnar",N275,1)),ISNUMBER(SEARCH("solid",N275,1)),AND(ISNUMBER(SEARCH("papillary",N275,1)),S275="positive"),AND(ISNUMBER(J275),J275&gt;=5,M275=""),AND(AND(ISNUMBER(J275),J275&gt;=5),AND(ISNUMBER(M275),M275&gt;=1)),AND(ISNUMBER(SERACH("papillary",N275)),OR(Y275="positive",Z275="positive"), ISNUMBER(SEARCH("BRAF",AB275)))),"intermediate","low"))</f>
        <v>high</v>
      </c>
      <c r="AF275" s="31" t="str">
        <f t="shared" si="65"/>
        <v>2</v>
      </c>
      <c r="AG275" s="31" t="str">
        <f t="shared" si="66"/>
        <v>1b</v>
      </c>
      <c r="AH275" s="31" t="str">
        <f t="shared" si="67"/>
        <v>0</v>
      </c>
      <c r="AI275" s="36" t="str">
        <f t="shared" si="68"/>
        <v>I</v>
      </c>
      <c r="AJ275" s="30" t="s">
        <v>814</v>
      </c>
      <c r="AK275" s="37" t="s">
        <v>929</v>
      </c>
      <c r="AL275" s="37" t="s">
        <v>926</v>
      </c>
      <c r="AM275" s="37" t="s">
        <v>930</v>
      </c>
      <c r="AN275" s="31" t="s">
        <v>79</v>
      </c>
      <c r="AO275" s="30">
        <f t="shared" si="69"/>
        <v>1</v>
      </c>
      <c r="AP275" s="37">
        <f t="shared" si="70"/>
        <v>1</v>
      </c>
      <c r="AQ275" s="37">
        <f t="shared" si="71"/>
        <v>1</v>
      </c>
      <c r="AR275" s="37">
        <f t="shared" si="72"/>
        <v>1</v>
      </c>
      <c r="AS275" s="36">
        <f t="shared" si="73"/>
        <v>1</v>
      </c>
    </row>
    <row r="276" spans="1:45">
      <c r="A276" t="str">
        <f>'Model output'!A275</f>
        <v>TCGA-J8-A3YE</v>
      </c>
      <c r="B276" s="43">
        <v>31</v>
      </c>
      <c r="C276" s="1" t="str">
        <f>IF(OR(ISNUMBER(SEARCH("0",'Model output'!D275)), ISNUMBER(SEARCH("1",'Model output'!D275)), ISNUMBER(SEARCH("1a",'Model output'!D275)), ISNUMBER(SEARCH("1b",'Model output'!D275)), ISNUMBER(SEARCH("2",'Model output'!D275)), ISNUMBER(SEARCH("3",'Model output'!D275)), ISNUMBER(SEARCH("4a",'Model output'!D275)), ISNUMBER(SEARCH("4b",'Model output'!D275))), IF(ISNUMBER(SEARCH("pT",'Model output'!D275)),IF(OR(ISNUMBER(SEARCH("a",'Model output'!D275)),ISNUMBER(SEARCH("b",'Model output'!D275))),MID(SUBSTITUTE('Model output'!D275," ",""),SEARCH("pT",'Model output'!D275)+2,2),MID(SUBSTITUTE('Model output'!D275," ",""),SEARCH("pT",'Model output'!D275)+2,1)),IF(ISNUMBER(SEARCH("T",'Model output'!D275)),IF(OR(ISNUMBER(SEARCH("a",'Model output'!D275)),ISNUMBER(SEARCH("b",'Model output'!D275))),MID(SUBSTITUTE('Model output'!D275," ",""),SEARCH("T",'Model output'!D275)+1,2),MID(SUBSTITUTE('Model output'!D275," ",""),SEARCH("T",'Model output'!D275)+1,1)),SUBSTITUTE('Model output'!D275," ",""))),"")</f>
        <v>3</v>
      </c>
      <c r="D276" s="1" t="str">
        <f>IF(ISNUMBER(SEARCH("lymph node",'Model output'!E275)),"1", IF(AND('Model output'!E275&lt;&gt;"",ISNUMBER('Model output'!E275),'Model output'!E275&gt;0),"1",IF(OR(ISNUMBER(SEARCH("0",'Model output'!E275)), ISNUMBER(SEARCH("1",'Model output'!E275)), ISNUMBER(SEARCH("1a",'Model output'!E275)), ISNUMBER(SEARCH("1b",'Model output'!E275)), ISNUMBER(SEARCH("X",'Model output'!E275))), IF(ISNUMBER(SEARCH("pN",'Model output'!E275)),IF(OR(ISNUMBER(SEARCH("a",'Model output'!E275)),ISNUMBER(SEARCH("b",'Model output'!E275))),MID(SUBSTITUTE('Model output'!E275," ",""),SEARCH("pN",'Model output'!E275)+2,2),MID(SUBSTITUTE('Model output'!E275," ",""),SEARCH("pN",'Model output'!E275)+2,1)),IF(ISNUMBER(SEARCH("N",'Model output'!E275)),IF(OR(ISNUMBER(SEARCH("a",'Model output'!E275)),ISNUMBER(SEARCH("b",'Model output'!E275))),MID(SUBSTITUTE('Model output'!E275," ",""),SEARCH("N",'Model output'!E275)+1,2),MID(SUBSTITUTE('Model output'!E275," ",""),SEARCH("N",'Model output'!E275)+1,1)),SUBSTITUTE('Model output'!E275," ",""))),"")))</f>
        <v>1a</v>
      </c>
      <c r="E276" s="1" t="str">
        <f>IF(OR(ISNUMBER(SEARCH("Not applicable",'Model output'!F275)), ISNUMBER(SEARCH("N/A",'Model output'!F275))),"0",IF(OR(ISNUMBER(SEARCH("0",'Model output'!F275)), ISNUMBER(SEARCH("1",'Model output'!F275)), ISNUMBER(SEARCH("X",'Model output'!F275))), IF(ISNUMBER(SEARCH("pM",'Model output'!F275)),MID(SUBSTITUTE('Model output'!F275," ",""),SEARCH("pM",'Model output'!F275)+2,1),IF(ISNUMBER(SEARCH("M",'Model output'!F275)),MID(SUBSTITUTE('Model output'!F275," ",""),SEARCH("M",'Model output'!F275)+1,1),SUBSTITUTE('Model output'!F275," ",""))),""))</f>
        <v>0</v>
      </c>
      <c r="F276" t="str">
        <f t="shared" si="62"/>
        <v>positive</v>
      </c>
      <c r="G276" t="str">
        <f>IF(OR('Model output'!G275="",AND(ISNUMBER('Model output'!J275),'Model output'!J275&lt;1)),"",IF(OR(ISNUMBER(SEARCH("lateral",'Model output'!G275)),ISNUMBER(SEARCH("cervical",'Model output'!G275)),ISNUMBER(SEARCH("jugular",'Model output'!G275)),ISNUMBER(SEARCH("left neck",'Model output'!G275)),ISNUMBER(SEARCH("left anterior neck",'Model output'!G275)),ISNUMBER(SEARCH("left posterior neck",'Model output'!G275)),ISNUMBER(SEARCH("right neck",'Model output'!G275)),ISNUMBER(SEARCH("right anterior neck",'Model output'!G275)),ISNUMBER(SEARCH("right posterior neck",'Model output'!G275)),AND(ISNUMBER(SEARCH("level",'Model output'!G275)),OR(,ISNUMBER(SEARCH("II",'Model output'!G275)),ISNUMBER(SEARCH("two",'Model output'!G275)),ISNUMBER(SEARCH("2",'Model output'!G275)),ISNUMBER(SEARCH("III",'Model output'!G275)),ISNUMBER(SEARCH("three",'Model output'!G275)),ISNUMBER(SEARCH("3",'Model output'!G275)),ISNUMBER(SEARCH("IV",'Model output'!G275)),ISNUMBER(SEARCH("four",'Model output'!G275)),ISNUMBER(SEARCH("4",'Model output'!G275)),AND(ISNUMBER(SEARCH("V ",'Model output'!G275)),NOT(ISNUMBER(SEARCH("VI",'Model output'!G275)))),ISNUMBER(SEARCH("five",'Model output'!G275)),ISNUMBER(SEARCH("5",'Model output'!G275))))), "lateral", "central"))</f>
        <v>central</v>
      </c>
      <c r="H276" t="str">
        <f>IF('Model output'!H275="","negative", IF('Model output'!H275=" ", "negative", IF(ISNUMBER(SEARCH("lymph node",'Model output'!H275)),"negative","positive")))</f>
        <v>negative</v>
      </c>
      <c r="I276">
        <f>IF('Model output'!I275="","",IF(ISNUMBER('Model output'!I275),'Model output'!I275,1))</f>
        <v>4</v>
      </c>
      <c r="J276">
        <f>IF('Model output'!J275="","",IF(AND(ISNUMBER('Model output'!J275),'Model output'!J275&lt;=I276),'Model output'!J275,IF(ISNUMBER(SEARCH("0/",'Model output'!J275)),0,1)))</f>
        <v>1</v>
      </c>
      <c r="K276" t="str" cm="1">
        <f t="array" ref="K276">IF(COUNT(FIND({0,1,2,3,4,5,6,7,8,9},'Model output'!K275))&gt;0,'Model output'!K275,"")</f>
        <v/>
      </c>
      <c r="L276" s="8" t="str">
        <f t="shared" si="64"/>
        <v/>
      </c>
      <c r="M276" t="str" cm="1">
        <f t="array" ref="M276">IF(L276="","",IF(ISNUMBER(SEARCH("cm",L276)),MAX(VALUE(SUBSTITUTE(_xlfn.FILTERXML("&lt;t&gt;&lt;s&gt;"&amp;SUBSTITUTE(L276,",","&lt;/s&gt;&lt;s&gt;")&amp;"&lt;/s&gt;&lt;/t&gt;","//s"),"cm",""))),MAX(VALUE(SUBSTITUTE(_xlfn.FILTERXML("&lt;t&gt;&lt;s&gt;"&amp;SUBSTITUTE(L276,",","&lt;/s&gt;&lt;s&gt;")&amp;"&lt;/s&gt;&lt;/t&gt;","//s"),"mm","")))/10))</f>
        <v/>
      </c>
      <c r="N276" t="str">
        <f>IF('Model output'!L275="","",'Model output'!L275)</f>
        <v>Papillary</v>
      </c>
      <c r="O276" t="str">
        <f>IF('Model output'!M275="","",'Model output'!M275)</f>
        <v>Classical (usual)</v>
      </c>
      <c r="P276" t="str">
        <f>IF('Model output'!N275="","",'Model output'!N275)</f>
        <v>3.5 cm</v>
      </c>
      <c r="Q276" t="str">
        <f t="shared" si="63"/>
        <v>3.5cm</v>
      </c>
      <c r="R276" cm="1">
        <f t="array" ref="R276">IF(Q276="","",IF(ISNUMBER(SEARCH("cm",Q276)),MAX(VALUE(SUBSTITUTE(_xlfn.FILTERXML("&lt;t&gt;&lt;s&gt;"&amp;SUBSTITUTE(Q276,",","&lt;/s&gt;&lt;s&gt;")&amp;"&lt;/s&gt;&lt;/t&gt;","//s"),"cm",""))),IF(ISNUMBER(SEARCH("mm",Q276)), MAX(VALUE(SUBSTITUTE(_xlfn.FILTERXML("&lt;t&gt;&lt;s&gt;"&amp;SUBSTITUTE(Q276,",","&lt;/s&gt;&lt;s&gt;")&amp;"&lt;/s&gt;&lt;/t&gt;","//s"),"mm","")))/10, MAX(VALUE(_xlfn.FILTERXML("&lt;t&gt;&lt;s&gt;"&amp;SUBSTITUTE(Q276,",","&lt;/s&gt;&lt;s&gt;")&amp;"&lt;/s&gt;&lt;/t&gt;","//s"))))))</f>
        <v>3.5</v>
      </c>
      <c r="S276" t="str">
        <f>IF(OR('Model output'!P275="",ISNUMBER(SEARCH("Not identified", 'Model output'!P275)),ISNUMBER(SEARCH("Absent",'Model output'!P275)),AND(ISNUMBER(SEARCH("No",'Model output'!P275)),NOT(ISNUMBER(SEARCH("diagnostic",'Model output'!P275)))),ISNUMBER(SEARCH("Negative",'Model output'!P275))),"negative","positive")</f>
        <v>negative</v>
      </c>
      <c r="T276">
        <f>IF('Model output'!O275="","",'Model output'!O275)</f>
        <v>1</v>
      </c>
      <c r="U276" t="str">
        <f>IF('Model output'!Q275&lt;&gt;"",'Model output'!Q275,IF('Classification result'!S276="positive",IF(ISNUMBER(SEARCH("single",'Model output'!P275)),1,IF(OR(ISNUMBER(SEARCH("&lt;4",'Model output'!P275)),ISNUMBER(SEARCH("&lt; 4",'Model output'!P275)),ISNUMBER(SEARCH("less than 4",'Model output'!P275))),"&lt;4",IF(OR(ISNUMBER(SEARCH("&gt;4",'Model output'!P275)),ISNUMBER(SEARCH("&gt; 4",'Model output'!P275)),ISNUMBER(SEARCH("4 or more",'Model output'!P275))),"&gt;4",""))),""))</f>
        <v/>
      </c>
      <c r="V276" t="str">
        <f>IF(S276="negative","",IF(OR(ISNUMBER(SEARCH("Focal",'Model output'!P275)),'Classification result'!U276&lt;4,ISNUMBER(SEARCH("Focal",'Classification result'!U276)),ISNUMBER(SEARCH("&lt;4",'Classification result'!U276)),ISNUMBER(SEARCH("&lt; 4",'Classification result'!U276))),"minimal", IF(OR(ISNUMBER(SEARCH("Extensive",'Model output'!P275)),ISNUMBER(SEARCH("Extensive",'Classification result'!U276)),ISNUMBER(SEARCH("&gt;4",'Classification result'!U276)),ISNUMBER(SEARCH("&gt; 4",'Classification result'!U276)),ISNUMBER(SEARCH("4 or more",'Classification result'!U276))),"extensive","")))</f>
        <v/>
      </c>
      <c r="W276" t="str">
        <f>IF(OR('Model output'!R275="",ISNUMBER(SEARCH("Not identified", 'Model output'!R275)),ISNUMBER(SEARCH("Absent",'Model output'!R275)),ISNUMBER(SEARCH("No",'Model output'!R275)),ISNUMBER(SEARCH("Negative",'Model output'!R275)),ISNUMBER(SEARCH("None seen",'Model output'!R275)),ISNUMBER(SEARCH("Free",'Model output'!R275)),ISNUMBER(SEARCH("Cannot be assessed",'Model output'!R275))),"negative","positive")</f>
        <v>positive</v>
      </c>
      <c r="X276" s="15" t="str">
        <f>IF('Model output'!S275="","",'Model output'!S275)</f>
        <v>Minimal</v>
      </c>
      <c r="Y276" t="str">
        <f>IF(OR('Model output'!S275="",ISNUMBER(SEARCH("Absent",'Model output'!S275)),ISNUMBER(SEARCH("Not identified",'Model output'!S275)),AND(ISNUMBER(SEARCH("No",'Model output'!S275)),NOT(ISNUMBER(SEARCH("carcinoma",'Model output'!S275)))),ISNUMBER(SEARCH("no extension",'Model output'!S275)),ISNUMBER(SEARCH("negative",'Model output'!S275))),"negative",IF(Z276="positive","gETE", "positive"))</f>
        <v>positive</v>
      </c>
      <c r="Z276" t="str">
        <f>IF(OR('Model output'!S275="",ISNUMBER(SEARCH("Absent",'Model output'!S275)),ISNUMBER(SEARCH("Not identified",'Model output'!S275)),ISNUMBER(SEARCH("No",'Model output'!S275)),ISNUMBER(SEARCH("Minimal",'Model output'!S275)),ISNUMBER(SEARCH("negative",'Model output'!S275))),"negative",IF(OR(ISNUMBER(SEARCH("extensive",X276)),ISNUMBER(SEARCH("skeletal muscle",X276)),ISNUMBER(SEARCH("larynx",X276)),ISNUMBER(SEARCH("trachea",X276)),ISNUMBER(SEARCH("esophagus",X276)),ISNUMBER(SEARCH("recurrent laryngeal nerve",X276))),"positive","negative"))</f>
        <v>negative</v>
      </c>
      <c r="AA276" t="str">
        <f>IF('Model output'!T275="","",IF('Model output'!T275="Not mentioned", "No", "Yes"))</f>
        <v/>
      </c>
      <c r="AB276" t="str">
        <f>IF(AA276&lt;&gt;"Yes","",IF(OR('Model output'!U275="",ISNUMBER(SEARCH("Not identified",'Model output'!U275))),"",'Model output'!U275))</f>
        <v/>
      </c>
      <c r="AC276" s="9" t="str">
        <f>IF(OR('Model output'!V275="", AND(ISERROR(SEARCH("Positive",'Model output'!V275)), ISNUMBER(SEARCH("Negative",'Model output'!V275))), ISNUMBER(SEARCH("Uninvolved",'Model output'!V275)), ISNUMBER(SEARCH("Free",'Model output'!V275)), ISNUMBER(SEARCH("1 mm",'Model output'!V275)), ISNUMBER(SEARCH("1.0 mm",'Model output'!V275)), ISNUMBER(SEARCH("0.01 cm",'Model output'!V275)), ISNUMBER(SEARCH("0.1 CM",'Model output'!V275)), ISNUMBER(SEARCH("less than 0.2 mm",'Model output'!V275)), ISNUMBER(SEARCH("less than 0.5 mm",'Model output'!V275)), ISNUMBER(SEARCH("very close",'Model output'!V275)), ISNUMBER(SEARCH("not involved",'Model output'!V275)), ISNUMBER(SEARCH("no involvement",'Model output'!V275)), ISNUMBER(SEARCH("abut",'Model output'!V275)), AND(ISNUMBER(SEARCH("No",'Model output'!V275)),NOT(ISNUMBER(SEARCH("noted",'Model output'!V275))),NOT(ISNUMBER(SEARCH("carcinoma",'Model output'!V275))))), "negative", "positive")</f>
        <v>negative</v>
      </c>
      <c r="AE276" s="30" t="str" cm="1">
        <f t="array" aca="1" ref="AE276" ca="1">IF(OR(AC276="positive",Z276="positive",AND(OR(ISNUMBER(SEARCH("Follicular carcinoma",N276)),ISNUMBER(SEARCH("Follicular thyroid carcinoma",N276))),V276="extensive"),AND(AND(ISNUMBER(J276),J276&gt;0),AND(ISNUMBER(M276),M276&gt;3)),OR(H276="positive",AH276=1)),"high",IF(OR(ISNUMBER(SEARCH("lateral",G276,1)),ISNUMBER(SEARCH("positive",Y276,1)),ISNUMBER(SEARCH("tall",O276,1)),ISNUMBER(SEARCH("hobnail",O276,1)),ISNUMBER(SEARCH("cribriform",O276,1)),ISNUMBER(SEARCH("diffuse",O276,1)),ISNUMBER(SEARCH("columnar",O276,1)),ISNUMBER(SEARCH("solid",O276,1)),ISNUMBER(SEARCH("tall",N276,1)),ISNUMBER(SEARCH("hobnail",N276,1)),ISNUMBER(SEARCH("cribriform",N276,1)),ISNUMBER(SEARCH("diffuse",N276,1)),ISNUMBER(SEARCH("columnar",N276,1)),ISNUMBER(SEARCH("solid",N276,1)),AND(ISNUMBER(SEARCH("papillary",N276,1)),S276="positive"),AND(ISNUMBER(J276),J276&gt;=5,M276=""),AND(AND(ISNUMBER(J276),J276&gt;=5),AND(ISNUMBER(M276),M276&gt;=1)),AND(ISNUMBER(SERACH("papillary",N276)),OR(Y276="positive",Z276="positive"), ISNUMBER(SEARCH("BRAF",AB276)))),"intermediate","low"))</f>
        <v>intermediate</v>
      </c>
      <c r="AF276" s="31" t="str">
        <f t="shared" si="65"/>
        <v>2</v>
      </c>
      <c r="AG276" s="31" t="str">
        <f t="shared" si="66"/>
        <v>1a</v>
      </c>
      <c r="AH276" s="31" t="str">
        <f t="shared" si="67"/>
        <v>0</v>
      </c>
      <c r="AI276" s="36" t="str">
        <f t="shared" si="68"/>
        <v>I</v>
      </c>
      <c r="AJ276" s="30" t="s">
        <v>814</v>
      </c>
      <c r="AK276" s="37" t="s">
        <v>925</v>
      </c>
      <c r="AL276" s="37" t="s">
        <v>931</v>
      </c>
      <c r="AM276" s="37" t="s">
        <v>930</v>
      </c>
      <c r="AN276" s="31" t="s">
        <v>79</v>
      </c>
      <c r="AO276" s="30">
        <f t="shared" ca="1" si="69"/>
        <v>0</v>
      </c>
      <c r="AP276" s="37">
        <f t="shared" si="70"/>
        <v>0</v>
      </c>
      <c r="AQ276" s="37">
        <f t="shared" si="71"/>
        <v>1</v>
      </c>
      <c r="AR276" s="37">
        <f t="shared" si="72"/>
        <v>1</v>
      </c>
      <c r="AS276" s="36">
        <f t="shared" si="73"/>
        <v>1</v>
      </c>
    </row>
    <row r="277" spans="1:45">
      <c r="A277" t="str">
        <f>'Model output'!A276</f>
        <v>TCGA-J8-A3YH</v>
      </c>
      <c r="B277" s="43">
        <v>39</v>
      </c>
      <c r="C277" s="1" t="str">
        <f>IF(OR(ISNUMBER(SEARCH("0",'Model output'!D276)), ISNUMBER(SEARCH("1",'Model output'!D276)), ISNUMBER(SEARCH("1a",'Model output'!D276)), ISNUMBER(SEARCH("1b",'Model output'!D276)), ISNUMBER(SEARCH("2",'Model output'!D276)), ISNUMBER(SEARCH("3",'Model output'!D276)), ISNUMBER(SEARCH("4a",'Model output'!D276)), ISNUMBER(SEARCH("4b",'Model output'!D276))), IF(ISNUMBER(SEARCH("pT",'Model output'!D276)),IF(OR(ISNUMBER(SEARCH("a",'Model output'!D276)),ISNUMBER(SEARCH("b",'Model output'!D276))),MID(SUBSTITUTE('Model output'!D276," ",""),SEARCH("pT",'Model output'!D276)+2,2),MID(SUBSTITUTE('Model output'!D276," ",""),SEARCH("pT",'Model output'!D276)+2,1)),IF(ISNUMBER(SEARCH("T",'Model output'!D276)),IF(OR(ISNUMBER(SEARCH("a",'Model output'!D276)),ISNUMBER(SEARCH("b",'Model output'!D276))),MID(SUBSTITUTE('Model output'!D276," ",""),SEARCH("T",'Model output'!D276)+1,2),MID(SUBSTITUTE('Model output'!D276," ",""),SEARCH("T",'Model output'!D276)+1,1)),SUBSTITUTE('Model output'!D276," ",""))),"")</f>
        <v>3</v>
      </c>
      <c r="D277" s="1" t="str">
        <f>IF(ISNUMBER(SEARCH("lymph node",'Model output'!E276)),"1", IF(AND('Model output'!E276&lt;&gt;"",ISNUMBER('Model output'!E276),'Model output'!E276&gt;0),"1",IF(OR(ISNUMBER(SEARCH("0",'Model output'!E276)), ISNUMBER(SEARCH("1",'Model output'!E276)), ISNUMBER(SEARCH("1a",'Model output'!E276)), ISNUMBER(SEARCH("1b",'Model output'!E276)), ISNUMBER(SEARCH("X",'Model output'!E276))), IF(ISNUMBER(SEARCH("pN",'Model output'!E276)),IF(OR(ISNUMBER(SEARCH("a",'Model output'!E276)),ISNUMBER(SEARCH("b",'Model output'!E276))),MID(SUBSTITUTE('Model output'!E276," ",""),SEARCH("pN",'Model output'!E276)+2,2),MID(SUBSTITUTE('Model output'!E276," ",""),SEARCH("pN",'Model output'!E276)+2,1)),IF(ISNUMBER(SEARCH("N",'Model output'!E276)),IF(OR(ISNUMBER(SEARCH("a",'Model output'!E276)),ISNUMBER(SEARCH("b",'Model output'!E276))),MID(SUBSTITUTE('Model output'!E276," ",""),SEARCH("N",'Model output'!E276)+1,2),MID(SUBSTITUTE('Model output'!E276," ",""),SEARCH("N",'Model output'!E276)+1,1)),SUBSTITUTE('Model output'!E276," ",""))),"")))</f>
        <v>1b</v>
      </c>
      <c r="E277" s="1" t="str">
        <f>IF(OR(ISNUMBER(SEARCH("Not applicable",'Model output'!F276)), ISNUMBER(SEARCH("N/A",'Model output'!F276))),"0",IF(OR(ISNUMBER(SEARCH("0",'Model output'!F276)), ISNUMBER(SEARCH("1",'Model output'!F276)), ISNUMBER(SEARCH("X",'Model output'!F276))), IF(ISNUMBER(SEARCH("pM",'Model output'!F276)),MID(SUBSTITUTE('Model output'!F276," ",""),SEARCH("pM",'Model output'!F276)+2,1),IF(ISNUMBER(SEARCH("M",'Model output'!F276)),MID(SUBSTITUTE('Model output'!F276," ",""),SEARCH("M",'Model output'!F276)+1,1),SUBSTITUTE('Model output'!F276," ",""))),""))</f>
        <v>0</v>
      </c>
      <c r="F277" t="str">
        <f t="shared" si="62"/>
        <v>positive</v>
      </c>
      <c r="G277" t="str">
        <f>IF(OR('Model output'!G276="",AND(ISNUMBER('Model output'!J276),'Model output'!J276&lt;1)),"",IF(OR(ISNUMBER(SEARCH("lateral",'Model output'!G276)),ISNUMBER(SEARCH("cervical",'Model output'!G276)),ISNUMBER(SEARCH("jugular",'Model output'!G276)),ISNUMBER(SEARCH("left neck",'Model output'!G276)),ISNUMBER(SEARCH("left anterior neck",'Model output'!G276)),ISNUMBER(SEARCH("left posterior neck",'Model output'!G276)),ISNUMBER(SEARCH("right neck",'Model output'!G276)),ISNUMBER(SEARCH("right anterior neck",'Model output'!G276)),ISNUMBER(SEARCH("right posterior neck",'Model output'!G276)),AND(ISNUMBER(SEARCH("level",'Model output'!G276)),OR(,ISNUMBER(SEARCH("II",'Model output'!G276)),ISNUMBER(SEARCH("two",'Model output'!G276)),ISNUMBER(SEARCH("2",'Model output'!G276)),ISNUMBER(SEARCH("III",'Model output'!G276)),ISNUMBER(SEARCH("three",'Model output'!G276)),ISNUMBER(SEARCH("3",'Model output'!G276)),ISNUMBER(SEARCH("IV",'Model output'!G276)),ISNUMBER(SEARCH("four",'Model output'!G276)),ISNUMBER(SEARCH("4",'Model output'!G276)),AND(ISNUMBER(SEARCH("V ",'Model output'!G276)),NOT(ISNUMBER(SEARCH("VI",'Model output'!G276)))),ISNUMBER(SEARCH("five",'Model output'!G276)),ISNUMBER(SEARCH("5",'Model output'!G276))))), "lateral", "central"))</f>
        <v>lateral</v>
      </c>
      <c r="H277" t="str">
        <f>IF('Model output'!H276="","negative", IF('Model output'!H276=" ", "negative", IF(ISNUMBER(SEARCH("lymph node",'Model output'!H276)),"negative","positive")))</f>
        <v>negative</v>
      </c>
      <c r="I277">
        <f>IF('Model output'!I276="","",IF(ISNUMBER('Model output'!I276),'Model output'!I276,1))</f>
        <v>40</v>
      </c>
      <c r="J277">
        <f>IF('Model output'!J276="","",IF(AND(ISNUMBER('Model output'!J276),'Model output'!J276&lt;=I277),'Model output'!J276,IF(ISNUMBER(SEARCH("0/",'Model output'!J276)),0,1)))</f>
        <v>13</v>
      </c>
      <c r="K277" t="str" cm="1">
        <f t="array" ref="K277">IF(COUNT(FIND({0,1,2,3,4,5,6,7,8,9},'Model output'!K276))&gt;0,'Model output'!K276,"")</f>
        <v>2.0 cm</v>
      </c>
      <c r="L277" s="8" t="str">
        <f t="shared" si="64"/>
        <v>2.0cm</v>
      </c>
      <c r="M277" cm="1">
        <f t="array" ref="M277">IF(L277="","",IF(ISNUMBER(SEARCH("cm",L277)),MAX(VALUE(SUBSTITUTE(_xlfn.FILTERXML("&lt;t&gt;&lt;s&gt;"&amp;SUBSTITUTE(L277,",","&lt;/s&gt;&lt;s&gt;")&amp;"&lt;/s&gt;&lt;/t&gt;","//s"),"cm",""))),MAX(VALUE(SUBSTITUTE(_xlfn.FILTERXML("&lt;t&gt;&lt;s&gt;"&amp;SUBSTITUTE(L277,",","&lt;/s&gt;&lt;s&gt;")&amp;"&lt;/s&gt;&lt;/t&gt;","//s"),"mm","")))/10))</f>
        <v>2</v>
      </c>
      <c r="N277" t="str">
        <f>IF('Model output'!L276="","",'Model output'!L276)</f>
        <v>Papillary</v>
      </c>
      <c r="O277" t="str">
        <f>IF('Model output'!M276="","",'Model output'!M276)</f>
        <v>Classical (usual)</v>
      </c>
      <c r="P277" t="str">
        <f>IF('Model output'!N276="","",'Model output'!N276)</f>
        <v>4.5 cm</v>
      </c>
      <c r="Q277" t="str">
        <f t="shared" si="63"/>
        <v>4.5cm</v>
      </c>
      <c r="R277" cm="1">
        <f t="array" ref="R277">IF(Q277="","",IF(ISNUMBER(SEARCH("cm",Q277)),MAX(VALUE(SUBSTITUTE(_xlfn.FILTERXML("&lt;t&gt;&lt;s&gt;"&amp;SUBSTITUTE(Q277,",","&lt;/s&gt;&lt;s&gt;")&amp;"&lt;/s&gt;&lt;/t&gt;","//s"),"cm",""))),IF(ISNUMBER(SEARCH("mm",Q277)), MAX(VALUE(SUBSTITUTE(_xlfn.FILTERXML("&lt;t&gt;&lt;s&gt;"&amp;SUBSTITUTE(Q277,",","&lt;/s&gt;&lt;s&gt;")&amp;"&lt;/s&gt;&lt;/t&gt;","//s"),"mm","")))/10, MAX(VALUE(_xlfn.FILTERXML("&lt;t&gt;&lt;s&gt;"&amp;SUBSTITUTE(Q277,",","&lt;/s&gt;&lt;s&gt;")&amp;"&lt;/s&gt;&lt;/t&gt;","//s"))))))</f>
        <v>4.5</v>
      </c>
      <c r="S277" t="str">
        <f>IF(OR('Model output'!P276="",ISNUMBER(SEARCH("Not identified", 'Model output'!P276)),ISNUMBER(SEARCH("Absent",'Model output'!P276)),AND(ISNUMBER(SEARCH("No",'Model output'!P276)),NOT(ISNUMBER(SEARCH("diagnostic",'Model output'!P276)))),ISNUMBER(SEARCH("Negative",'Model output'!P276))),"negative","positive")</f>
        <v>positive</v>
      </c>
      <c r="T277" t="str">
        <f>IF('Model output'!O276="","",'Model output'!O276)</f>
        <v>Multifocal</v>
      </c>
      <c r="U277" t="str">
        <f>IF('Model output'!Q276&lt;&gt;"",'Model output'!Q276,IF('Classification result'!S277="positive",IF(ISNUMBER(SEARCH("single",'Model output'!P276)),1,IF(OR(ISNUMBER(SEARCH("&lt;4",'Model output'!P276)),ISNUMBER(SEARCH("&lt; 4",'Model output'!P276)),ISNUMBER(SEARCH("less than 4",'Model output'!P276))),"&lt;4",IF(OR(ISNUMBER(SEARCH("&gt;4",'Model output'!P276)),ISNUMBER(SEARCH("&gt; 4",'Model output'!P276)),ISNUMBER(SEARCH("4 or more",'Model output'!P276))),"&gt;4",""))),""))</f>
        <v/>
      </c>
      <c r="V277" t="str">
        <f>IF(S277="negative","",IF(OR(ISNUMBER(SEARCH("Focal",'Model output'!P276)),'Classification result'!U277&lt;4,ISNUMBER(SEARCH("Focal",'Classification result'!U277)),ISNUMBER(SEARCH("&lt;4",'Classification result'!U277)),ISNUMBER(SEARCH("&lt; 4",'Classification result'!U277))),"minimal", IF(OR(ISNUMBER(SEARCH("Extensive",'Model output'!P276)),ISNUMBER(SEARCH("Extensive",'Classification result'!U277)),ISNUMBER(SEARCH("&gt;4",'Classification result'!U277)),ISNUMBER(SEARCH("&gt; 4",'Classification result'!U277)),ISNUMBER(SEARCH("4 or more",'Classification result'!U277))),"extensive","")))</f>
        <v/>
      </c>
      <c r="W277" t="str">
        <f>IF(OR('Model output'!R276="",ISNUMBER(SEARCH("Not identified", 'Model output'!R276)),ISNUMBER(SEARCH("Absent",'Model output'!R276)),ISNUMBER(SEARCH("No",'Model output'!R276)),ISNUMBER(SEARCH("Negative",'Model output'!R276)),ISNUMBER(SEARCH("None seen",'Model output'!R276)),ISNUMBER(SEARCH("Free",'Model output'!R276)),ISNUMBER(SEARCH("Cannot be assessed",'Model output'!R276))),"negative","positive")</f>
        <v>negative</v>
      </c>
      <c r="X277" s="15" t="str">
        <f>IF('Model output'!S276="","",'Model output'!S276)</f>
        <v>Not identified</v>
      </c>
      <c r="Y277" t="str">
        <f>IF(OR('Model output'!S276="",ISNUMBER(SEARCH("Absent",'Model output'!S276)),ISNUMBER(SEARCH("Not identified",'Model output'!S276)),AND(ISNUMBER(SEARCH("No",'Model output'!S276)),NOT(ISNUMBER(SEARCH("carcinoma",'Model output'!S276)))),ISNUMBER(SEARCH("no extension",'Model output'!S276)),ISNUMBER(SEARCH("negative",'Model output'!S276))),"negative",IF(Z277="positive","gETE", "positive"))</f>
        <v>negative</v>
      </c>
      <c r="Z277" t="str">
        <f>IF(OR('Model output'!S276="",ISNUMBER(SEARCH("Absent",'Model output'!S276)),ISNUMBER(SEARCH("Not identified",'Model output'!S276)),ISNUMBER(SEARCH("No",'Model output'!S276)),ISNUMBER(SEARCH("Minimal",'Model output'!S276)),ISNUMBER(SEARCH("negative",'Model output'!S276))),"negative",IF(OR(ISNUMBER(SEARCH("extensive",X277)),ISNUMBER(SEARCH("skeletal muscle",X277)),ISNUMBER(SEARCH("larynx",X277)),ISNUMBER(SEARCH("trachea",X277)),ISNUMBER(SEARCH("esophagus",X277)),ISNUMBER(SEARCH("recurrent laryngeal nerve",X277))),"positive","negative"))</f>
        <v>negative</v>
      </c>
      <c r="AA277" t="str">
        <f>IF('Model output'!T276="","",IF('Model output'!T276="Not mentioned", "No", "Yes"))</f>
        <v/>
      </c>
      <c r="AB277" t="str">
        <f>IF(AA277&lt;&gt;"Yes","",IF(OR('Model output'!U276="",ISNUMBER(SEARCH("Not identified",'Model output'!U276))),"",'Model output'!U276))</f>
        <v/>
      </c>
      <c r="AC277" s="9" t="str">
        <f>IF(OR('Model output'!V276="", AND(ISERROR(SEARCH("Positive",'Model output'!V276)), ISNUMBER(SEARCH("Negative",'Model output'!V276))), ISNUMBER(SEARCH("Uninvolved",'Model output'!V276)), ISNUMBER(SEARCH("Free",'Model output'!V276)), ISNUMBER(SEARCH("1 mm",'Model output'!V276)), ISNUMBER(SEARCH("1.0 mm",'Model output'!V276)), ISNUMBER(SEARCH("0.01 cm",'Model output'!V276)), ISNUMBER(SEARCH("0.1 CM",'Model output'!V276)), ISNUMBER(SEARCH("less than 0.2 mm",'Model output'!V276)), ISNUMBER(SEARCH("less than 0.5 mm",'Model output'!V276)), ISNUMBER(SEARCH("very close",'Model output'!V276)), ISNUMBER(SEARCH("not involved",'Model output'!V276)), ISNUMBER(SEARCH("no involvement",'Model output'!V276)), ISNUMBER(SEARCH("abut",'Model output'!V276)), AND(ISNUMBER(SEARCH("No",'Model output'!V276)),NOT(ISNUMBER(SEARCH("noted",'Model output'!V276))),NOT(ISNUMBER(SEARCH("carcinoma",'Model output'!V276))))), "negative", "positive")</f>
        <v>negative</v>
      </c>
      <c r="AE277" s="30" t="str" cm="1">
        <f t="array" aca="1" ref="AE277" ca="1">IF(OR(AC277="positive",Z277="positive",AND(OR(ISNUMBER(SEARCH("Follicular carcinoma",N277)),ISNUMBER(SEARCH("Follicular thyroid carcinoma",N277))),V277="extensive"),AND(AND(ISNUMBER(J277),J277&gt;0),AND(ISNUMBER(M277),M277&gt;3)),OR(H277="positive",AH277=1)),"high",IF(OR(ISNUMBER(SEARCH("lateral",G277,1)),ISNUMBER(SEARCH("positive",Y277,1)),ISNUMBER(SEARCH("tall",O277,1)),ISNUMBER(SEARCH("hobnail",O277,1)),ISNUMBER(SEARCH("cribriform",O277,1)),ISNUMBER(SEARCH("diffuse",O277,1)),ISNUMBER(SEARCH("columnar",O277,1)),ISNUMBER(SEARCH("solid",O277,1)),ISNUMBER(SEARCH("tall",N277,1)),ISNUMBER(SEARCH("hobnail",N277,1)),ISNUMBER(SEARCH("cribriform",N277,1)),ISNUMBER(SEARCH("diffuse",N277,1)),ISNUMBER(SEARCH("columnar",N277,1)),ISNUMBER(SEARCH("solid",N277,1)),AND(ISNUMBER(SEARCH("papillary",N277,1)),S277="positive"),AND(ISNUMBER(J277),J277&gt;=5,M277=""),AND(AND(ISNUMBER(J277),J277&gt;=5),AND(ISNUMBER(M277),M277&gt;=1)),AND(ISNUMBER(SERACH("papillary",N277)),OR(Y277="positive",Z277="positive"), ISNUMBER(SEARCH("BRAF",AB277)))),"intermediate","low"))</f>
        <v>intermediate</v>
      </c>
      <c r="AF277" s="31" t="str">
        <f t="shared" si="65"/>
        <v>3a</v>
      </c>
      <c r="AG277" s="31" t="str">
        <f t="shared" si="66"/>
        <v>1b</v>
      </c>
      <c r="AH277" s="31" t="str">
        <f t="shared" si="67"/>
        <v>0</v>
      </c>
      <c r="AI277" s="36" t="str">
        <f t="shared" si="68"/>
        <v>I</v>
      </c>
      <c r="AJ277" s="30" t="s">
        <v>816</v>
      </c>
      <c r="AK277" s="37" t="s">
        <v>932</v>
      </c>
      <c r="AL277" s="37" t="s">
        <v>926</v>
      </c>
      <c r="AM277" s="37" t="s">
        <v>930</v>
      </c>
      <c r="AN277" s="31" t="s">
        <v>79</v>
      </c>
      <c r="AO277" s="30">
        <f t="shared" ca="1" si="69"/>
        <v>1</v>
      </c>
      <c r="AP277" s="37">
        <f t="shared" si="70"/>
        <v>1</v>
      </c>
      <c r="AQ277" s="37">
        <f t="shared" si="71"/>
        <v>1</v>
      </c>
      <c r="AR277" s="37">
        <f t="shared" si="72"/>
        <v>1</v>
      </c>
      <c r="AS277" s="36">
        <f t="shared" si="73"/>
        <v>1</v>
      </c>
    </row>
    <row r="278" spans="1:45">
      <c r="A278" t="str">
        <f>'Model output'!A277</f>
        <v>TCGA-KS-A4I1</v>
      </c>
      <c r="B278" s="43">
        <v>37</v>
      </c>
      <c r="C278" s="1" t="str">
        <f>IF(OR(ISNUMBER(SEARCH("0",'Model output'!D277)), ISNUMBER(SEARCH("1",'Model output'!D277)), ISNUMBER(SEARCH("1a",'Model output'!D277)), ISNUMBER(SEARCH("1b",'Model output'!D277)), ISNUMBER(SEARCH("2",'Model output'!D277)), ISNUMBER(SEARCH("3",'Model output'!D277)), ISNUMBER(SEARCH("4a",'Model output'!D277)), ISNUMBER(SEARCH("4b",'Model output'!D277))), IF(ISNUMBER(SEARCH("pT",'Model output'!D277)),IF(OR(ISNUMBER(SEARCH("a",'Model output'!D277)),ISNUMBER(SEARCH("b",'Model output'!D277))),MID(SUBSTITUTE('Model output'!D277," ",""),SEARCH("pT",'Model output'!D277)+2,2),MID(SUBSTITUTE('Model output'!D277," ",""),SEARCH("pT",'Model output'!D277)+2,1)),IF(ISNUMBER(SEARCH("T",'Model output'!D277)),IF(OR(ISNUMBER(SEARCH("a",'Model output'!D277)),ISNUMBER(SEARCH("b",'Model output'!D277))),MID(SUBSTITUTE('Model output'!D277," ",""),SEARCH("T",'Model output'!D277)+1,2),MID(SUBSTITUTE('Model output'!D277," ",""),SEARCH("T",'Model output'!D277)+1,1)),SUBSTITUTE('Model output'!D277," ",""))),"")</f>
        <v>2</v>
      </c>
      <c r="D278" s="1" t="str">
        <f>IF(ISNUMBER(SEARCH("lymph node",'Model output'!E277)),"1", IF(AND('Model output'!E277&lt;&gt;"",ISNUMBER('Model output'!E277),'Model output'!E277&gt;0),"1",IF(OR(ISNUMBER(SEARCH("0",'Model output'!E277)), ISNUMBER(SEARCH("1",'Model output'!E277)), ISNUMBER(SEARCH("1a",'Model output'!E277)), ISNUMBER(SEARCH("1b",'Model output'!E277)), ISNUMBER(SEARCH("X",'Model output'!E277))), IF(ISNUMBER(SEARCH("pN",'Model output'!E277)),IF(OR(ISNUMBER(SEARCH("a",'Model output'!E277)),ISNUMBER(SEARCH("b",'Model output'!E277))),MID(SUBSTITUTE('Model output'!E277," ",""),SEARCH("pN",'Model output'!E277)+2,2),MID(SUBSTITUTE('Model output'!E277," ",""),SEARCH("pN",'Model output'!E277)+2,1)),IF(ISNUMBER(SEARCH("N",'Model output'!E277)),IF(OR(ISNUMBER(SEARCH("a",'Model output'!E277)),ISNUMBER(SEARCH("b",'Model output'!E277))),MID(SUBSTITUTE('Model output'!E277," ",""),SEARCH("N",'Model output'!E277)+1,2),MID(SUBSTITUTE('Model output'!E277," ",""),SEARCH("N",'Model output'!E277)+1,1)),SUBSTITUTE('Model output'!E277," ",""))),"")))</f>
        <v>0</v>
      </c>
      <c r="E278" s="1" t="str">
        <f>IF(OR(ISNUMBER(SEARCH("Not applicable",'Model output'!F277)), ISNUMBER(SEARCH("N/A",'Model output'!F277))),"0",IF(OR(ISNUMBER(SEARCH("0",'Model output'!F277)), ISNUMBER(SEARCH("1",'Model output'!F277)), ISNUMBER(SEARCH("X",'Model output'!F277))), IF(ISNUMBER(SEARCH("pM",'Model output'!F277)),MID(SUBSTITUTE('Model output'!F277," ",""),SEARCH("pM",'Model output'!F277)+2,1),IF(ISNUMBER(SEARCH("M",'Model output'!F277)),MID(SUBSTITUTE('Model output'!F277," ",""),SEARCH("M",'Model output'!F277)+1,1),SUBSTITUTE('Model output'!F277," ",""))),""))</f>
        <v/>
      </c>
      <c r="F278" t="str">
        <f t="shared" si="62"/>
        <v>negative</v>
      </c>
      <c r="G278" t="str">
        <f>IF(OR('Model output'!G277="",AND(ISNUMBER('Model output'!J277),'Model output'!J277&lt;1)),"",IF(OR(ISNUMBER(SEARCH("lateral",'Model output'!G277)),ISNUMBER(SEARCH("cervical",'Model output'!G277)),ISNUMBER(SEARCH("jugular",'Model output'!G277)),ISNUMBER(SEARCH("left neck",'Model output'!G277)),ISNUMBER(SEARCH("left anterior neck",'Model output'!G277)),ISNUMBER(SEARCH("left posterior neck",'Model output'!G277)),ISNUMBER(SEARCH("right neck",'Model output'!G277)),ISNUMBER(SEARCH("right anterior neck",'Model output'!G277)),ISNUMBER(SEARCH("right posterior neck",'Model output'!G277)),AND(ISNUMBER(SEARCH("level",'Model output'!G277)),OR(,ISNUMBER(SEARCH("II",'Model output'!G277)),ISNUMBER(SEARCH("two",'Model output'!G277)),ISNUMBER(SEARCH("2",'Model output'!G277)),ISNUMBER(SEARCH("III",'Model output'!G277)),ISNUMBER(SEARCH("three",'Model output'!G277)),ISNUMBER(SEARCH("3",'Model output'!G277)),ISNUMBER(SEARCH("IV",'Model output'!G277)),ISNUMBER(SEARCH("four",'Model output'!G277)),ISNUMBER(SEARCH("4",'Model output'!G277)),AND(ISNUMBER(SEARCH("V ",'Model output'!G277)),NOT(ISNUMBER(SEARCH("VI",'Model output'!G277)))),ISNUMBER(SEARCH("five",'Model output'!G277)),ISNUMBER(SEARCH("5",'Model output'!G277))))), "lateral", "central"))</f>
        <v/>
      </c>
      <c r="H278" t="str">
        <f>IF('Model output'!H277="","negative", IF('Model output'!H277=" ", "negative", IF(ISNUMBER(SEARCH("lymph node",'Model output'!H277)),"negative","positive")))</f>
        <v>negative</v>
      </c>
      <c r="I278">
        <f>IF('Model output'!I277="","",IF(ISNUMBER('Model output'!I277),'Model output'!I277,1))</f>
        <v>4</v>
      </c>
      <c r="J278">
        <f>IF('Model output'!J277="","",IF(AND(ISNUMBER('Model output'!J277),'Model output'!J277&lt;=I278),'Model output'!J277,IF(ISNUMBER(SEARCH("0/",'Model output'!J277)),0,1)))</f>
        <v>0</v>
      </c>
      <c r="K278" t="str" cm="1">
        <f t="array" ref="K278">IF(COUNT(FIND({0,1,2,3,4,5,6,7,8,9},'Model output'!K277))&gt;0,'Model output'!K277,"")</f>
        <v/>
      </c>
      <c r="L278" s="8" t="str">
        <f t="shared" si="64"/>
        <v/>
      </c>
      <c r="M278" t="str" cm="1">
        <f t="array" ref="M278">IF(L278="","",IF(ISNUMBER(SEARCH("cm",L278)),MAX(VALUE(SUBSTITUTE(_xlfn.FILTERXML("&lt;t&gt;&lt;s&gt;"&amp;SUBSTITUTE(L278,",","&lt;/s&gt;&lt;s&gt;")&amp;"&lt;/s&gt;&lt;/t&gt;","//s"),"cm",""))),MAX(VALUE(SUBSTITUTE(_xlfn.FILTERXML("&lt;t&gt;&lt;s&gt;"&amp;SUBSTITUTE(L278,",","&lt;/s&gt;&lt;s&gt;")&amp;"&lt;/s&gt;&lt;/t&gt;","//s"),"mm","")))/10))</f>
        <v/>
      </c>
      <c r="N278" t="str">
        <f>IF('Model output'!L277="","",'Model output'!L277)</f>
        <v>Papillary</v>
      </c>
      <c r="O278" t="str">
        <f>IF('Model output'!M277="","",'Model output'!M277)</f>
        <v/>
      </c>
      <c r="P278" t="str">
        <f>IF('Model output'!N277="","",'Model output'!N277)</f>
        <v>2.2 cm</v>
      </c>
      <c r="Q278" t="str">
        <f t="shared" si="63"/>
        <v>2.2cm</v>
      </c>
      <c r="R278" cm="1">
        <f t="array" ref="R278">IF(Q278="","",IF(ISNUMBER(SEARCH("cm",Q278)),MAX(VALUE(SUBSTITUTE(_xlfn.FILTERXML("&lt;t&gt;&lt;s&gt;"&amp;SUBSTITUTE(Q278,",","&lt;/s&gt;&lt;s&gt;")&amp;"&lt;/s&gt;&lt;/t&gt;","//s"),"cm",""))),IF(ISNUMBER(SEARCH("mm",Q278)), MAX(VALUE(SUBSTITUTE(_xlfn.FILTERXML("&lt;t&gt;&lt;s&gt;"&amp;SUBSTITUTE(Q278,",","&lt;/s&gt;&lt;s&gt;")&amp;"&lt;/s&gt;&lt;/t&gt;","//s"),"mm","")))/10, MAX(VALUE(_xlfn.FILTERXML("&lt;t&gt;&lt;s&gt;"&amp;SUBSTITUTE(Q278,",","&lt;/s&gt;&lt;s&gt;")&amp;"&lt;/s&gt;&lt;/t&gt;","//s"))))))</f>
        <v>2.2000000000000002</v>
      </c>
      <c r="S278" t="str">
        <f>IF(OR('Model output'!P277="",ISNUMBER(SEARCH("Not identified", 'Model output'!P277)),ISNUMBER(SEARCH("Absent",'Model output'!P277)),AND(ISNUMBER(SEARCH("No",'Model output'!P277)),NOT(ISNUMBER(SEARCH("diagnostic",'Model output'!P277)))),ISNUMBER(SEARCH("Negative",'Model output'!P277))),"negative","positive")</f>
        <v>negative</v>
      </c>
      <c r="T278">
        <f>IF('Model output'!O277="","",'Model output'!O277)</f>
        <v>2</v>
      </c>
      <c r="U278" t="str">
        <f>IF('Model output'!Q277&lt;&gt;"",'Model output'!Q277,IF('Classification result'!S278="positive",IF(ISNUMBER(SEARCH("single",'Model output'!P277)),1,IF(OR(ISNUMBER(SEARCH("&lt;4",'Model output'!P277)),ISNUMBER(SEARCH("&lt; 4",'Model output'!P277)),ISNUMBER(SEARCH("less than 4",'Model output'!P277))),"&lt;4",IF(OR(ISNUMBER(SEARCH("&gt;4",'Model output'!P277)),ISNUMBER(SEARCH("&gt; 4",'Model output'!P277)),ISNUMBER(SEARCH("4 or more",'Model output'!P277))),"&gt;4",""))),""))</f>
        <v/>
      </c>
      <c r="V278" t="str">
        <f>IF(S278="negative","",IF(OR(ISNUMBER(SEARCH("Focal",'Model output'!P277)),'Classification result'!U278&lt;4,ISNUMBER(SEARCH("Focal",'Classification result'!U278)),ISNUMBER(SEARCH("&lt;4",'Classification result'!U278)),ISNUMBER(SEARCH("&lt; 4",'Classification result'!U278))),"minimal", IF(OR(ISNUMBER(SEARCH("Extensive",'Model output'!P277)),ISNUMBER(SEARCH("Extensive",'Classification result'!U278)),ISNUMBER(SEARCH("&gt;4",'Classification result'!U278)),ISNUMBER(SEARCH("&gt; 4",'Classification result'!U278)),ISNUMBER(SEARCH("4 or more",'Classification result'!U278))),"extensive","")))</f>
        <v/>
      </c>
      <c r="W278" t="str">
        <f>IF(OR('Model output'!R277="",ISNUMBER(SEARCH("Not identified", 'Model output'!R277)),ISNUMBER(SEARCH("Absent",'Model output'!R277)),ISNUMBER(SEARCH("No",'Model output'!R277)),ISNUMBER(SEARCH("Negative",'Model output'!R277)),ISNUMBER(SEARCH("None seen",'Model output'!R277)),ISNUMBER(SEARCH("Free",'Model output'!R277)),ISNUMBER(SEARCH("Cannot be assessed",'Model output'!R277))),"negative","positive")</f>
        <v>positive</v>
      </c>
      <c r="X278" s="15" t="str">
        <f>IF('Model output'!S277="","",'Model output'!S277)</f>
        <v>No</v>
      </c>
      <c r="Y278" t="str">
        <f>IF(OR('Model output'!S277="",ISNUMBER(SEARCH("Absent",'Model output'!S277)),ISNUMBER(SEARCH("Not identified",'Model output'!S277)),AND(ISNUMBER(SEARCH("No",'Model output'!S277)),NOT(ISNUMBER(SEARCH("carcinoma",'Model output'!S277)))),ISNUMBER(SEARCH("no extension",'Model output'!S277)),ISNUMBER(SEARCH("negative",'Model output'!S277))),"negative",IF(Z278="positive","gETE", "positive"))</f>
        <v>negative</v>
      </c>
      <c r="Z278" t="str">
        <f>IF(OR('Model output'!S277="",ISNUMBER(SEARCH("Absent",'Model output'!S277)),ISNUMBER(SEARCH("Not identified",'Model output'!S277)),ISNUMBER(SEARCH("No",'Model output'!S277)),ISNUMBER(SEARCH("Minimal",'Model output'!S277)),ISNUMBER(SEARCH("negative",'Model output'!S277))),"negative",IF(OR(ISNUMBER(SEARCH("extensive",X278)),ISNUMBER(SEARCH("skeletal muscle",X278)),ISNUMBER(SEARCH("larynx",X278)),ISNUMBER(SEARCH("trachea",X278)),ISNUMBER(SEARCH("esophagus",X278)),ISNUMBER(SEARCH("recurrent laryngeal nerve",X278))),"positive","negative"))</f>
        <v>negative</v>
      </c>
      <c r="AA278" t="str">
        <f>IF('Model output'!T277="","",IF('Model output'!T277="Not mentioned", "No", "Yes"))</f>
        <v/>
      </c>
      <c r="AB278" t="str">
        <f>IF(AA278&lt;&gt;"Yes","",IF(OR('Model output'!U277="",ISNUMBER(SEARCH("Not identified",'Model output'!U277))),"",'Model output'!U277))</f>
        <v/>
      </c>
      <c r="AC278" s="9" t="str">
        <f>IF(OR('Model output'!V277="", AND(ISERROR(SEARCH("Positive",'Model output'!V277)), ISNUMBER(SEARCH("Negative",'Model output'!V277))), ISNUMBER(SEARCH("Uninvolved",'Model output'!V277)), ISNUMBER(SEARCH("Free",'Model output'!V277)), ISNUMBER(SEARCH("1 mm",'Model output'!V277)), ISNUMBER(SEARCH("1.0 mm",'Model output'!V277)), ISNUMBER(SEARCH("0.01 cm",'Model output'!V277)), ISNUMBER(SEARCH("0.1 CM",'Model output'!V277)), ISNUMBER(SEARCH("less than 0.2 mm",'Model output'!V277)), ISNUMBER(SEARCH("less than 0.5 mm",'Model output'!V277)), ISNUMBER(SEARCH("very close",'Model output'!V277)), ISNUMBER(SEARCH("not involved",'Model output'!V277)), ISNUMBER(SEARCH("no involvement",'Model output'!V277)), ISNUMBER(SEARCH("abut",'Model output'!V277)), AND(ISNUMBER(SEARCH("No",'Model output'!V277)),NOT(ISNUMBER(SEARCH("noted",'Model output'!V277))),NOT(ISNUMBER(SEARCH("carcinoma",'Model output'!V277))))), "negative", "positive")</f>
        <v>positive</v>
      </c>
      <c r="AE278" s="30" t="str" cm="1">
        <f t="array" ref="AE278">IF(OR(AC278="positive",Z278="positive",AND(OR(ISNUMBER(SEARCH("Follicular carcinoma",N278)),ISNUMBER(SEARCH("Follicular thyroid carcinoma",N278))),V278="extensive"),AND(AND(ISNUMBER(J278),J278&gt;0),AND(ISNUMBER(M278),M278&gt;3)),OR(H278="positive",AH278=1)),"high",IF(OR(ISNUMBER(SEARCH("lateral",G278,1)),ISNUMBER(SEARCH("positive",Y278,1)),ISNUMBER(SEARCH("tall",O278,1)),ISNUMBER(SEARCH("hobnail",O278,1)),ISNUMBER(SEARCH("cribriform",O278,1)),ISNUMBER(SEARCH("diffuse",O278,1)),ISNUMBER(SEARCH("columnar",O278,1)),ISNUMBER(SEARCH("solid",O278,1)),ISNUMBER(SEARCH("tall",N278,1)),ISNUMBER(SEARCH("hobnail",N278,1)),ISNUMBER(SEARCH("cribriform",N278,1)),ISNUMBER(SEARCH("diffuse",N278,1)),ISNUMBER(SEARCH("columnar",N278,1)),ISNUMBER(SEARCH("solid",N278,1)),AND(ISNUMBER(SEARCH("papillary",N278,1)),S278="positive"),AND(ISNUMBER(J278),J278&gt;=5,M278=""),AND(AND(ISNUMBER(J278),J278&gt;=5),AND(ISNUMBER(M278),M278&gt;=1)),AND(ISNUMBER(SERACH("papillary",N278)),OR(Y278="positive",Z278="positive"), ISNUMBER(SEARCH("BRAF",AB278)))),"intermediate","low"))</f>
        <v>high</v>
      </c>
      <c r="AF278" s="31" t="str">
        <f t="shared" si="65"/>
        <v>2</v>
      </c>
      <c r="AG278" s="31" t="str">
        <f t="shared" si="66"/>
        <v>0</v>
      </c>
      <c r="AH278" s="31" t="str">
        <f t="shared" si="67"/>
        <v>0</v>
      </c>
      <c r="AI278" s="36" t="str">
        <f t="shared" si="68"/>
        <v>I</v>
      </c>
      <c r="AJ278" s="30" t="s">
        <v>814</v>
      </c>
      <c r="AK278" s="37" t="s">
        <v>929</v>
      </c>
      <c r="AL278" s="37" t="s">
        <v>927</v>
      </c>
      <c r="AM278" s="37" t="s">
        <v>930</v>
      </c>
      <c r="AN278" s="31" t="s">
        <v>79</v>
      </c>
      <c r="AO278" s="30">
        <f t="shared" si="69"/>
        <v>1</v>
      </c>
      <c r="AP278" s="37">
        <f t="shared" si="70"/>
        <v>1</v>
      </c>
      <c r="AQ278" s="37">
        <f t="shared" si="71"/>
        <v>1</v>
      </c>
      <c r="AR278" s="37">
        <f t="shared" si="72"/>
        <v>1</v>
      </c>
      <c r="AS278" s="36">
        <f t="shared" si="73"/>
        <v>1</v>
      </c>
    </row>
    <row r="279" spans="1:45">
      <c r="A279" t="str">
        <f>'Model output'!A278</f>
        <v>TCGA-KS-A4I3</v>
      </c>
      <c r="B279" s="43">
        <v>41</v>
      </c>
      <c r="C279" s="1" t="str">
        <f>IF(OR(ISNUMBER(SEARCH("0",'Model output'!D278)), ISNUMBER(SEARCH("1",'Model output'!D278)), ISNUMBER(SEARCH("1a",'Model output'!D278)), ISNUMBER(SEARCH("1b",'Model output'!D278)), ISNUMBER(SEARCH("2",'Model output'!D278)), ISNUMBER(SEARCH("3",'Model output'!D278)), ISNUMBER(SEARCH("4a",'Model output'!D278)), ISNUMBER(SEARCH("4b",'Model output'!D278))), IF(ISNUMBER(SEARCH("pT",'Model output'!D278)),IF(OR(ISNUMBER(SEARCH("a",'Model output'!D278)),ISNUMBER(SEARCH("b",'Model output'!D278))),MID(SUBSTITUTE('Model output'!D278," ",""),SEARCH("pT",'Model output'!D278)+2,2),MID(SUBSTITUTE('Model output'!D278," ",""),SEARCH("pT",'Model output'!D278)+2,1)),IF(ISNUMBER(SEARCH("T",'Model output'!D278)),IF(OR(ISNUMBER(SEARCH("a",'Model output'!D278)),ISNUMBER(SEARCH("b",'Model output'!D278))),MID(SUBSTITUTE('Model output'!D278," ",""),SEARCH("T",'Model output'!D278)+1,2),MID(SUBSTITUTE('Model output'!D278," ",""),SEARCH("T",'Model output'!D278)+1,1)),SUBSTITUTE('Model output'!D278," ",""))),"")</f>
        <v>1</v>
      </c>
      <c r="D279" s="1" t="str">
        <f>IF(ISNUMBER(SEARCH("lymph node",'Model output'!E278)),"1", IF(AND('Model output'!E278&lt;&gt;"",ISNUMBER('Model output'!E278),'Model output'!E278&gt;0),"1",IF(OR(ISNUMBER(SEARCH("0",'Model output'!E278)), ISNUMBER(SEARCH("1",'Model output'!E278)), ISNUMBER(SEARCH("1a",'Model output'!E278)), ISNUMBER(SEARCH("1b",'Model output'!E278)), ISNUMBER(SEARCH("X",'Model output'!E278))), IF(ISNUMBER(SEARCH("pN",'Model output'!E278)),IF(OR(ISNUMBER(SEARCH("a",'Model output'!E278)),ISNUMBER(SEARCH("b",'Model output'!E278))),MID(SUBSTITUTE('Model output'!E278," ",""),SEARCH("pN",'Model output'!E278)+2,2),MID(SUBSTITUTE('Model output'!E278," ",""),SEARCH("pN",'Model output'!E278)+2,1)),IF(ISNUMBER(SEARCH("N",'Model output'!E278)),IF(OR(ISNUMBER(SEARCH("a",'Model output'!E278)),ISNUMBER(SEARCH("b",'Model output'!E278))),MID(SUBSTITUTE('Model output'!E278," ",""),SEARCH("N",'Model output'!E278)+1,2),MID(SUBSTITUTE('Model output'!E278," ",""),SEARCH("N",'Model output'!E278)+1,1)),SUBSTITUTE('Model output'!E278," ",""))),"")))</f>
        <v>1</v>
      </c>
      <c r="E279" s="1" t="str">
        <f>IF(OR(ISNUMBER(SEARCH("Not applicable",'Model output'!F278)), ISNUMBER(SEARCH("N/A",'Model output'!F278))),"0",IF(OR(ISNUMBER(SEARCH("0",'Model output'!F278)), ISNUMBER(SEARCH("1",'Model output'!F278)), ISNUMBER(SEARCH("X",'Model output'!F278))), IF(ISNUMBER(SEARCH("pM",'Model output'!F278)),MID(SUBSTITUTE('Model output'!F278," ",""),SEARCH("pM",'Model output'!F278)+2,1),IF(ISNUMBER(SEARCH("M",'Model output'!F278)),MID(SUBSTITUTE('Model output'!F278," ",""),SEARCH("M",'Model output'!F278)+1,1),SUBSTITUTE('Model output'!F278," ",""))),""))</f>
        <v/>
      </c>
      <c r="F279" t="str">
        <f t="shared" si="62"/>
        <v>positive</v>
      </c>
      <c r="G279" t="str">
        <f>IF(OR('Model output'!G278="",AND(ISNUMBER('Model output'!J278),'Model output'!J278&lt;1)),"",IF(OR(ISNUMBER(SEARCH("lateral",'Model output'!G278)),ISNUMBER(SEARCH("cervical",'Model output'!G278)),ISNUMBER(SEARCH("jugular",'Model output'!G278)),ISNUMBER(SEARCH("left neck",'Model output'!G278)),ISNUMBER(SEARCH("left anterior neck",'Model output'!G278)),ISNUMBER(SEARCH("left posterior neck",'Model output'!G278)),ISNUMBER(SEARCH("right neck",'Model output'!G278)),ISNUMBER(SEARCH("right anterior neck",'Model output'!G278)),ISNUMBER(SEARCH("right posterior neck",'Model output'!G278)),AND(ISNUMBER(SEARCH("level",'Model output'!G278)),OR(,ISNUMBER(SEARCH("II",'Model output'!G278)),ISNUMBER(SEARCH("two",'Model output'!G278)),ISNUMBER(SEARCH("2",'Model output'!G278)),ISNUMBER(SEARCH("III",'Model output'!G278)),ISNUMBER(SEARCH("three",'Model output'!G278)),ISNUMBER(SEARCH("3",'Model output'!G278)),ISNUMBER(SEARCH("IV",'Model output'!G278)),ISNUMBER(SEARCH("four",'Model output'!G278)),ISNUMBER(SEARCH("4",'Model output'!G278)),AND(ISNUMBER(SEARCH("V ",'Model output'!G278)),NOT(ISNUMBER(SEARCH("VI",'Model output'!G278)))),ISNUMBER(SEARCH("five",'Model output'!G278)),ISNUMBER(SEARCH("5",'Model output'!G278))))), "lateral", "central"))</f>
        <v>central</v>
      </c>
      <c r="H279" t="str">
        <f>IF('Model output'!H278="","negative", IF('Model output'!H278=" ", "negative", IF(ISNUMBER(SEARCH("lymph node",'Model output'!H278)),"negative","positive")))</f>
        <v>negative</v>
      </c>
      <c r="I279">
        <f>IF('Model output'!I278="","",IF(ISNUMBER('Model output'!I278),'Model output'!I278,1))</f>
        <v>14</v>
      </c>
      <c r="J279">
        <f>IF('Model output'!J278="","",IF(AND(ISNUMBER('Model output'!J278),'Model output'!J278&lt;=I279),'Model output'!J278,IF(ISNUMBER(SEARCH("0/",'Model output'!J278)),0,1)))</f>
        <v>8</v>
      </c>
      <c r="K279" t="str" cm="1">
        <f t="array" ref="K279">IF(COUNT(FIND({0,1,2,3,4,5,6,7,8,9},'Model output'!K278))&gt;0,'Model output'!K278,"")</f>
        <v>0.6 cm</v>
      </c>
      <c r="L279" s="8" t="str">
        <f t="shared" si="64"/>
        <v>0.6cm</v>
      </c>
      <c r="M279" cm="1">
        <f t="array" ref="M279">IF(L279="","",IF(ISNUMBER(SEARCH("cm",L279)),MAX(VALUE(SUBSTITUTE(_xlfn.FILTERXML("&lt;t&gt;&lt;s&gt;"&amp;SUBSTITUTE(L279,",","&lt;/s&gt;&lt;s&gt;")&amp;"&lt;/s&gt;&lt;/t&gt;","//s"),"cm",""))),MAX(VALUE(SUBSTITUTE(_xlfn.FILTERXML("&lt;t&gt;&lt;s&gt;"&amp;SUBSTITUTE(L279,",","&lt;/s&gt;&lt;s&gt;")&amp;"&lt;/s&gt;&lt;/t&gt;","//s"),"mm","")))/10))</f>
        <v>0.6</v>
      </c>
      <c r="N279" t="str">
        <f>IF('Model output'!L278="","",'Model output'!L278)</f>
        <v>papillary</v>
      </c>
      <c r="O279" t="str">
        <f>IF('Model output'!M278="","",'Model output'!M278)</f>
        <v>classical</v>
      </c>
      <c r="P279" t="str">
        <f>IF('Model output'!N278="","",'Model output'!N278)</f>
        <v>1.5 cm</v>
      </c>
      <c r="Q279" t="str">
        <f t="shared" si="63"/>
        <v>1.5cm</v>
      </c>
      <c r="R279" cm="1">
        <f t="array" ref="R279">IF(Q279="","",IF(ISNUMBER(SEARCH("cm",Q279)),MAX(VALUE(SUBSTITUTE(_xlfn.FILTERXML("&lt;t&gt;&lt;s&gt;"&amp;SUBSTITUTE(Q279,",","&lt;/s&gt;&lt;s&gt;")&amp;"&lt;/s&gt;&lt;/t&gt;","//s"),"cm",""))),IF(ISNUMBER(SEARCH("mm",Q279)), MAX(VALUE(SUBSTITUTE(_xlfn.FILTERXML("&lt;t&gt;&lt;s&gt;"&amp;SUBSTITUTE(Q279,",","&lt;/s&gt;&lt;s&gt;")&amp;"&lt;/s&gt;&lt;/t&gt;","//s"),"mm","")))/10, MAX(VALUE(_xlfn.FILTERXML("&lt;t&gt;&lt;s&gt;"&amp;SUBSTITUTE(Q279,",","&lt;/s&gt;&lt;s&gt;")&amp;"&lt;/s&gt;&lt;/t&gt;","//s"))))))</f>
        <v>1.5</v>
      </c>
      <c r="S279" t="str">
        <f>IF(OR('Model output'!P278="",ISNUMBER(SEARCH("Not identified", 'Model output'!P278)),ISNUMBER(SEARCH("Absent",'Model output'!P278)),AND(ISNUMBER(SEARCH("No",'Model output'!P278)),NOT(ISNUMBER(SEARCH("diagnostic",'Model output'!P278)))),ISNUMBER(SEARCH("Negative",'Model output'!P278))),"negative","positive")</f>
        <v>negative</v>
      </c>
      <c r="T279">
        <f>IF('Model output'!O278="","",'Model output'!O278)</f>
        <v>1</v>
      </c>
      <c r="U279" t="str">
        <f>IF('Model output'!Q278&lt;&gt;"",'Model output'!Q278,IF('Classification result'!S279="positive",IF(ISNUMBER(SEARCH("single",'Model output'!P278)),1,IF(OR(ISNUMBER(SEARCH("&lt;4",'Model output'!P278)),ISNUMBER(SEARCH("&lt; 4",'Model output'!P278)),ISNUMBER(SEARCH("less than 4",'Model output'!P278))),"&lt;4",IF(OR(ISNUMBER(SEARCH("&gt;4",'Model output'!P278)),ISNUMBER(SEARCH("&gt; 4",'Model output'!P278)),ISNUMBER(SEARCH("4 or more",'Model output'!P278))),"&gt;4",""))),""))</f>
        <v/>
      </c>
      <c r="V279" t="str">
        <f>IF(S279="negative","",IF(OR(ISNUMBER(SEARCH("Focal",'Model output'!P278)),'Classification result'!U279&lt;4,ISNUMBER(SEARCH("Focal",'Classification result'!U279)),ISNUMBER(SEARCH("&lt;4",'Classification result'!U279)),ISNUMBER(SEARCH("&lt; 4",'Classification result'!U279))),"minimal", IF(OR(ISNUMBER(SEARCH("Extensive",'Model output'!P278)),ISNUMBER(SEARCH("Extensive",'Classification result'!U279)),ISNUMBER(SEARCH("&gt;4",'Classification result'!U279)),ISNUMBER(SEARCH("&gt; 4",'Classification result'!U279)),ISNUMBER(SEARCH("4 or more",'Classification result'!U279))),"extensive","")))</f>
        <v/>
      </c>
      <c r="W279" t="str">
        <f>IF(OR('Model output'!R278="",ISNUMBER(SEARCH("Not identified", 'Model output'!R278)),ISNUMBER(SEARCH("Absent",'Model output'!R278)),ISNUMBER(SEARCH("No",'Model output'!R278)),ISNUMBER(SEARCH("Negative",'Model output'!R278)),ISNUMBER(SEARCH("None seen",'Model output'!R278)),ISNUMBER(SEARCH("Free",'Model output'!R278)),ISNUMBER(SEARCH("Cannot be assessed",'Model output'!R278))),"negative","positive")</f>
        <v>positive</v>
      </c>
      <c r="X279" s="15" t="str">
        <f>IF('Model output'!S278="","",'Model output'!S278)</f>
        <v>Yes</v>
      </c>
      <c r="Y279" t="str">
        <f>IF(OR('Model output'!S278="",ISNUMBER(SEARCH("Absent",'Model output'!S278)),ISNUMBER(SEARCH("Not identified",'Model output'!S278)),AND(ISNUMBER(SEARCH("No",'Model output'!S278)),NOT(ISNUMBER(SEARCH("carcinoma",'Model output'!S278)))),ISNUMBER(SEARCH("no extension",'Model output'!S278)),ISNUMBER(SEARCH("negative",'Model output'!S278))),"negative",IF(Z279="positive","gETE", "positive"))</f>
        <v>positive</v>
      </c>
      <c r="Z279" t="str">
        <f>IF(OR('Model output'!S278="",ISNUMBER(SEARCH("Absent",'Model output'!S278)),ISNUMBER(SEARCH("Not identified",'Model output'!S278)),ISNUMBER(SEARCH("No",'Model output'!S278)),ISNUMBER(SEARCH("Minimal",'Model output'!S278)),ISNUMBER(SEARCH("negative",'Model output'!S278))),"negative",IF(OR(ISNUMBER(SEARCH("extensive",X279)),ISNUMBER(SEARCH("skeletal muscle",X279)),ISNUMBER(SEARCH("larynx",X279)),ISNUMBER(SEARCH("trachea",X279)),ISNUMBER(SEARCH("esophagus",X279)),ISNUMBER(SEARCH("recurrent laryngeal nerve",X279))),"positive","negative"))</f>
        <v>negative</v>
      </c>
      <c r="AA279" t="str">
        <f>IF('Model output'!T278="","",IF('Model output'!T278="Not mentioned", "No", "Yes"))</f>
        <v/>
      </c>
      <c r="AB279" t="str">
        <f>IF(AA279&lt;&gt;"Yes","",IF(OR('Model output'!U278="",ISNUMBER(SEARCH("Not identified",'Model output'!U278))),"",'Model output'!U278))</f>
        <v/>
      </c>
      <c r="AC279" s="9" t="str">
        <f>IF(OR('Model output'!V278="", AND(ISERROR(SEARCH("Positive",'Model output'!V278)), ISNUMBER(SEARCH("Negative",'Model output'!V278))), ISNUMBER(SEARCH("Uninvolved",'Model output'!V278)), ISNUMBER(SEARCH("Free",'Model output'!V278)), ISNUMBER(SEARCH("1 mm",'Model output'!V278)), ISNUMBER(SEARCH("1.0 mm",'Model output'!V278)), ISNUMBER(SEARCH("0.01 cm",'Model output'!V278)), ISNUMBER(SEARCH("0.1 CM",'Model output'!V278)), ISNUMBER(SEARCH("less than 0.2 mm",'Model output'!V278)), ISNUMBER(SEARCH("less than 0.5 mm",'Model output'!V278)), ISNUMBER(SEARCH("very close",'Model output'!V278)), ISNUMBER(SEARCH("not involved",'Model output'!V278)), ISNUMBER(SEARCH("no involvement",'Model output'!V278)), ISNUMBER(SEARCH("abut",'Model output'!V278)), AND(ISNUMBER(SEARCH("No",'Model output'!V278)),NOT(ISNUMBER(SEARCH("noted",'Model output'!V278))),NOT(ISNUMBER(SEARCH("carcinoma",'Model output'!V278))))), "negative", "positive")</f>
        <v>positive</v>
      </c>
      <c r="AE279" s="30" t="str" cm="1">
        <f t="array" ref="AE279">IF(OR(AC279="positive",Z279="positive",AND(OR(ISNUMBER(SEARCH("Follicular carcinoma",N279)),ISNUMBER(SEARCH("Follicular thyroid carcinoma",N279))),V279="extensive"),AND(AND(ISNUMBER(J279),J279&gt;0),AND(ISNUMBER(M279),M279&gt;3)),OR(H279="positive",AH279=1)),"high",IF(OR(ISNUMBER(SEARCH("lateral",G279,1)),ISNUMBER(SEARCH("positive",Y279,1)),ISNUMBER(SEARCH("tall",O279,1)),ISNUMBER(SEARCH("hobnail",O279,1)),ISNUMBER(SEARCH("cribriform",O279,1)),ISNUMBER(SEARCH("diffuse",O279,1)),ISNUMBER(SEARCH("columnar",O279,1)),ISNUMBER(SEARCH("solid",O279,1)),ISNUMBER(SEARCH("tall",N279,1)),ISNUMBER(SEARCH("hobnail",N279,1)),ISNUMBER(SEARCH("cribriform",N279,1)),ISNUMBER(SEARCH("diffuse",N279,1)),ISNUMBER(SEARCH("columnar",N279,1)),ISNUMBER(SEARCH("solid",N279,1)),AND(ISNUMBER(SEARCH("papillary",N279,1)),S279="positive"),AND(ISNUMBER(J279),J279&gt;=5,M279=""),AND(AND(ISNUMBER(J279),J279&gt;=5),AND(ISNUMBER(M279),M279&gt;=1)),AND(ISNUMBER(SERACH("papillary",N279)),OR(Y279="positive",Z279="positive"), ISNUMBER(SEARCH("BRAF",AB279)))),"intermediate","low"))</f>
        <v>high</v>
      </c>
      <c r="AF279" s="31" t="str">
        <f t="shared" si="65"/>
        <v>1b</v>
      </c>
      <c r="AG279" s="31" t="str">
        <f t="shared" si="66"/>
        <v>1a</v>
      </c>
      <c r="AH279" s="31" t="str">
        <f t="shared" si="67"/>
        <v>0</v>
      </c>
      <c r="AI279" s="36" t="str">
        <f t="shared" si="68"/>
        <v>I</v>
      </c>
      <c r="AJ279" s="30" t="s">
        <v>814</v>
      </c>
      <c r="AK279" s="37" t="s">
        <v>925</v>
      </c>
      <c r="AL279" s="37" t="s">
        <v>931</v>
      </c>
      <c r="AM279" s="37" t="s">
        <v>930</v>
      </c>
      <c r="AN279" s="31" t="s">
        <v>79</v>
      </c>
      <c r="AO279" s="30">
        <f t="shared" si="69"/>
        <v>1</v>
      </c>
      <c r="AP279" s="37">
        <f t="shared" si="70"/>
        <v>0</v>
      </c>
      <c r="AQ279" s="37">
        <f t="shared" si="71"/>
        <v>1</v>
      </c>
      <c r="AR279" s="37">
        <f t="shared" si="72"/>
        <v>1</v>
      </c>
      <c r="AS279" s="36">
        <f t="shared" si="73"/>
        <v>1</v>
      </c>
    </row>
    <row r="280" spans="1:45">
      <c r="A280" t="str">
        <f>'Model output'!A279</f>
        <v>TCGA-KS-A4I5</v>
      </c>
      <c r="B280" s="43">
        <v>49</v>
      </c>
      <c r="C280" s="1" t="str">
        <f>IF(OR(ISNUMBER(SEARCH("0",'Model output'!D279)), ISNUMBER(SEARCH("1",'Model output'!D279)), ISNUMBER(SEARCH("1a",'Model output'!D279)), ISNUMBER(SEARCH("1b",'Model output'!D279)), ISNUMBER(SEARCH("2",'Model output'!D279)), ISNUMBER(SEARCH("3",'Model output'!D279)), ISNUMBER(SEARCH("4a",'Model output'!D279)), ISNUMBER(SEARCH("4b",'Model output'!D279))), IF(ISNUMBER(SEARCH("pT",'Model output'!D279)),IF(OR(ISNUMBER(SEARCH("a",'Model output'!D279)),ISNUMBER(SEARCH("b",'Model output'!D279))),MID(SUBSTITUTE('Model output'!D279," ",""),SEARCH("pT",'Model output'!D279)+2,2),MID(SUBSTITUTE('Model output'!D279," ",""),SEARCH("pT",'Model output'!D279)+2,1)),IF(ISNUMBER(SEARCH("T",'Model output'!D279)),IF(OR(ISNUMBER(SEARCH("a",'Model output'!D279)),ISNUMBER(SEARCH("b",'Model output'!D279))),MID(SUBSTITUTE('Model output'!D279," ",""),SEARCH("T",'Model output'!D279)+1,2),MID(SUBSTITUTE('Model output'!D279," ",""),SEARCH("T",'Model output'!D279)+1,1)),SUBSTITUTE('Model output'!D279," ",""))),"")</f>
        <v>2</v>
      </c>
      <c r="D280" s="1" t="str">
        <f>IF(ISNUMBER(SEARCH("lymph node",'Model output'!E279)),"1", IF(AND('Model output'!E279&lt;&gt;"",ISNUMBER('Model output'!E279),'Model output'!E279&gt;0),"1",IF(OR(ISNUMBER(SEARCH("0",'Model output'!E279)), ISNUMBER(SEARCH("1",'Model output'!E279)), ISNUMBER(SEARCH("1a",'Model output'!E279)), ISNUMBER(SEARCH("1b",'Model output'!E279)), ISNUMBER(SEARCH("X",'Model output'!E279))), IF(ISNUMBER(SEARCH("pN",'Model output'!E279)),IF(OR(ISNUMBER(SEARCH("a",'Model output'!E279)),ISNUMBER(SEARCH("b",'Model output'!E279))),MID(SUBSTITUTE('Model output'!E279," ",""),SEARCH("pN",'Model output'!E279)+2,2),MID(SUBSTITUTE('Model output'!E279," ",""),SEARCH("pN",'Model output'!E279)+2,1)),IF(ISNUMBER(SEARCH("N",'Model output'!E279)),IF(OR(ISNUMBER(SEARCH("a",'Model output'!E279)),ISNUMBER(SEARCH("b",'Model output'!E279))),MID(SUBSTITUTE('Model output'!E279," ",""),SEARCH("N",'Model output'!E279)+1,2),MID(SUBSTITUTE('Model output'!E279," ",""),SEARCH("N",'Model output'!E279)+1,1)),SUBSTITUTE('Model output'!E279," ",""))),"")))</f>
        <v>0</v>
      </c>
      <c r="E280" s="1" t="str">
        <f>IF(OR(ISNUMBER(SEARCH("Not applicable",'Model output'!F279)), ISNUMBER(SEARCH("N/A",'Model output'!F279))),"0",IF(OR(ISNUMBER(SEARCH("0",'Model output'!F279)), ISNUMBER(SEARCH("1",'Model output'!F279)), ISNUMBER(SEARCH("X",'Model output'!F279))), IF(ISNUMBER(SEARCH("pM",'Model output'!F279)),MID(SUBSTITUTE('Model output'!F279," ",""),SEARCH("pM",'Model output'!F279)+2,1),IF(ISNUMBER(SEARCH("M",'Model output'!F279)),MID(SUBSTITUTE('Model output'!F279," ",""),SEARCH("M",'Model output'!F279)+1,1),SUBSTITUTE('Model output'!F279," ",""))),""))</f>
        <v>0</v>
      </c>
      <c r="F280" t="str">
        <f t="shared" si="62"/>
        <v>negative</v>
      </c>
      <c r="G280" t="str">
        <f>IF(OR('Model output'!G279="",AND(ISNUMBER('Model output'!J279),'Model output'!J279&lt;1)),"",IF(OR(ISNUMBER(SEARCH("lateral",'Model output'!G279)),ISNUMBER(SEARCH("cervical",'Model output'!G279)),ISNUMBER(SEARCH("jugular",'Model output'!G279)),ISNUMBER(SEARCH("left neck",'Model output'!G279)),ISNUMBER(SEARCH("left anterior neck",'Model output'!G279)),ISNUMBER(SEARCH("left posterior neck",'Model output'!G279)),ISNUMBER(SEARCH("right neck",'Model output'!G279)),ISNUMBER(SEARCH("right anterior neck",'Model output'!G279)),ISNUMBER(SEARCH("right posterior neck",'Model output'!G279)),AND(ISNUMBER(SEARCH("level",'Model output'!G279)),OR(,ISNUMBER(SEARCH("II",'Model output'!G279)),ISNUMBER(SEARCH("two",'Model output'!G279)),ISNUMBER(SEARCH("2",'Model output'!G279)),ISNUMBER(SEARCH("III",'Model output'!G279)),ISNUMBER(SEARCH("three",'Model output'!G279)),ISNUMBER(SEARCH("3",'Model output'!G279)),ISNUMBER(SEARCH("IV",'Model output'!G279)),ISNUMBER(SEARCH("four",'Model output'!G279)),ISNUMBER(SEARCH("4",'Model output'!G279)),AND(ISNUMBER(SEARCH("V ",'Model output'!G279)),NOT(ISNUMBER(SEARCH("VI",'Model output'!G279)))),ISNUMBER(SEARCH("five",'Model output'!G279)),ISNUMBER(SEARCH("5",'Model output'!G279))))), "lateral", "central"))</f>
        <v/>
      </c>
      <c r="H280" t="str">
        <f>IF('Model output'!H279="","negative", IF('Model output'!H279=" ", "negative", IF(ISNUMBER(SEARCH("lymph node",'Model output'!H279)),"negative","positive")))</f>
        <v>negative</v>
      </c>
      <c r="I280">
        <f>IF('Model output'!I279="","",IF(ISNUMBER('Model output'!I279),'Model output'!I279,1))</f>
        <v>2</v>
      </c>
      <c r="J280">
        <f>IF('Model output'!J279="","",IF(AND(ISNUMBER('Model output'!J279),'Model output'!J279&lt;=I280),'Model output'!J279,IF(ISNUMBER(SEARCH("0/",'Model output'!J279)),0,1)))</f>
        <v>0</v>
      </c>
      <c r="K280" t="str" cm="1">
        <f t="array" ref="K280">IF(COUNT(FIND({0,1,2,3,4,5,6,7,8,9},'Model output'!K279))&gt;0,'Model output'!K279,"")</f>
        <v/>
      </c>
      <c r="L280" s="8" t="str">
        <f t="shared" si="64"/>
        <v/>
      </c>
      <c r="M280" t="str" cm="1">
        <f t="array" ref="M280">IF(L280="","",IF(ISNUMBER(SEARCH("cm",L280)),MAX(VALUE(SUBSTITUTE(_xlfn.FILTERXML("&lt;t&gt;&lt;s&gt;"&amp;SUBSTITUTE(L280,",","&lt;/s&gt;&lt;s&gt;")&amp;"&lt;/s&gt;&lt;/t&gt;","//s"),"cm",""))),MAX(VALUE(SUBSTITUTE(_xlfn.FILTERXML("&lt;t&gt;&lt;s&gt;"&amp;SUBSTITUTE(L280,",","&lt;/s&gt;&lt;s&gt;")&amp;"&lt;/s&gt;&lt;/t&gt;","//s"),"mm","")))/10))</f>
        <v/>
      </c>
      <c r="N280" t="str">
        <f>IF('Model output'!L279="","",'Model output'!L279)</f>
        <v>PAPILLARY</v>
      </c>
      <c r="O280" t="str">
        <f>IF('Model output'!M279="","",'Model output'!M279)</f>
        <v/>
      </c>
      <c r="P280" t="str">
        <f>IF('Model output'!N279="","",'Model output'!N279)</f>
        <v>1.7 cm</v>
      </c>
      <c r="Q280" t="str">
        <f t="shared" si="63"/>
        <v>1.7cm</v>
      </c>
      <c r="R280" cm="1">
        <f t="array" ref="R280">IF(Q280="","",IF(ISNUMBER(SEARCH("cm",Q280)),MAX(VALUE(SUBSTITUTE(_xlfn.FILTERXML("&lt;t&gt;&lt;s&gt;"&amp;SUBSTITUTE(Q280,",","&lt;/s&gt;&lt;s&gt;")&amp;"&lt;/s&gt;&lt;/t&gt;","//s"),"cm",""))),IF(ISNUMBER(SEARCH("mm",Q280)), MAX(VALUE(SUBSTITUTE(_xlfn.FILTERXML("&lt;t&gt;&lt;s&gt;"&amp;SUBSTITUTE(Q280,",","&lt;/s&gt;&lt;s&gt;")&amp;"&lt;/s&gt;&lt;/t&gt;","//s"),"mm","")))/10, MAX(VALUE(_xlfn.FILTERXML("&lt;t&gt;&lt;s&gt;"&amp;SUBSTITUTE(Q280,",","&lt;/s&gt;&lt;s&gt;")&amp;"&lt;/s&gt;&lt;/t&gt;","//s"))))))</f>
        <v>1.7</v>
      </c>
      <c r="S280" t="str">
        <f>IF(OR('Model output'!P279="",ISNUMBER(SEARCH("Not identified", 'Model output'!P279)),ISNUMBER(SEARCH("Absent",'Model output'!P279)),AND(ISNUMBER(SEARCH("No",'Model output'!P279)),NOT(ISNUMBER(SEARCH("diagnostic",'Model output'!P279)))),ISNUMBER(SEARCH("Negative",'Model output'!P279))),"negative","positive")</f>
        <v>negative</v>
      </c>
      <c r="T280">
        <f>IF('Model output'!O279="","",'Model output'!O279)</f>
        <v>1</v>
      </c>
      <c r="U280" t="str">
        <f>IF('Model output'!Q279&lt;&gt;"",'Model output'!Q279,IF('Classification result'!S280="positive",IF(ISNUMBER(SEARCH("single",'Model output'!P279)),1,IF(OR(ISNUMBER(SEARCH("&lt;4",'Model output'!P279)),ISNUMBER(SEARCH("&lt; 4",'Model output'!P279)),ISNUMBER(SEARCH("less than 4",'Model output'!P279))),"&lt;4",IF(OR(ISNUMBER(SEARCH("&gt;4",'Model output'!P279)),ISNUMBER(SEARCH("&gt; 4",'Model output'!P279)),ISNUMBER(SEARCH("4 or more",'Model output'!P279))),"&gt;4",""))),""))</f>
        <v/>
      </c>
      <c r="V280" t="str">
        <f>IF(S280="negative","",IF(OR(ISNUMBER(SEARCH("Focal",'Model output'!P279)),'Classification result'!U280&lt;4,ISNUMBER(SEARCH("Focal",'Classification result'!U280)),ISNUMBER(SEARCH("&lt;4",'Classification result'!U280)),ISNUMBER(SEARCH("&lt; 4",'Classification result'!U280))),"minimal", IF(OR(ISNUMBER(SEARCH("Extensive",'Model output'!P279)),ISNUMBER(SEARCH("Extensive",'Classification result'!U280)),ISNUMBER(SEARCH("&gt;4",'Classification result'!U280)),ISNUMBER(SEARCH("&gt; 4",'Classification result'!U280)),ISNUMBER(SEARCH("4 or more",'Classification result'!U280))),"extensive","")))</f>
        <v/>
      </c>
      <c r="W280" t="str">
        <f>IF(OR('Model output'!R279="",ISNUMBER(SEARCH("Not identified", 'Model output'!R279)),ISNUMBER(SEARCH("Absent",'Model output'!R279)),ISNUMBER(SEARCH("No",'Model output'!R279)),ISNUMBER(SEARCH("Negative",'Model output'!R279)),ISNUMBER(SEARCH("None seen",'Model output'!R279)),ISNUMBER(SEARCH("Free",'Model output'!R279)),ISNUMBER(SEARCH("Cannot be assessed",'Model output'!R279))),"negative","positive")</f>
        <v>positive</v>
      </c>
      <c r="X280" s="15" t="str">
        <f>IF('Model output'!S279="","",'Model output'!S279)</f>
        <v>No</v>
      </c>
      <c r="Y280" t="str">
        <f>IF(OR('Model output'!S279="",ISNUMBER(SEARCH("Absent",'Model output'!S279)),ISNUMBER(SEARCH("Not identified",'Model output'!S279)),AND(ISNUMBER(SEARCH("No",'Model output'!S279)),NOT(ISNUMBER(SEARCH("carcinoma",'Model output'!S279)))),ISNUMBER(SEARCH("no extension",'Model output'!S279)),ISNUMBER(SEARCH("negative",'Model output'!S279))),"negative",IF(Z280="positive","gETE", "positive"))</f>
        <v>negative</v>
      </c>
      <c r="Z280" t="str">
        <f>IF(OR('Model output'!S279="",ISNUMBER(SEARCH("Absent",'Model output'!S279)),ISNUMBER(SEARCH("Not identified",'Model output'!S279)),ISNUMBER(SEARCH("No",'Model output'!S279)),ISNUMBER(SEARCH("Minimal",'Model output'!S279)),ISNUMBER(SEARCH("negative",'Model output'!S279))),"negative",IF(OR(ISNUMBER(SEARCH("extensive",X280)),ISNUMBER(SEARCH("skeletal muscle",X280)),ISNUMBER(SEARCH("larynx",X280)),ISNUMBER(SEARCH("trachea",X280)),ISNUMBER(SEARCH("esophagus",X280)),ISNUMBER(SEARCH("recurrent laryngeal nerve",X280))),"positive","negative"))</f>
        <v>negative</v>
      </c>
      <c r="AA280" t="str">
        <f>IF('Model output'!T279="","",IF('Model output'!T279="Not mentioned", "No", "Yes"))</f>
        <v/>
      </c>
      <c r="AB280" t="str">
        <f>IF(AA280&lt;&gt;"Yes","",IF(OR('Model output'!U279="",ISNUMBER(SEARCH("Not identified",'Model output'!U279))),"",'Model output'!U279))</f>
        <v/>
      </c>
      <c r="AC280" s="9" t="str">
        <f>IF(OR('Model output'!V279="", AND(ISERROR(SEARCH("Positive",'Model output'!V279)), ISNUMBER(SEARCH("Negative",'Model output'!V279))), ISNUMBER(SEARCH("Uninvolved",'Model output'!V279)), ISNUMBER(SEARCH("Free",'Model output'!V279)), ISNUMBER(SEARCH("1 mm",'Model output'!V279)), ISNUMBER(SEARCH("1.0 mm",'Model output'!V279)), ISNUMBER(SEARCH("0.01 cm",'Model output'!V279)), ISNUMBER(SEARCH("0.1 CM",'Model output'!V279)), ISNUMBER(SEARCH("less than 0.2 mm",'Model output'!V279)), ISNUMBER(SEARCH("less than 0.5 mm",'Model output'!V279)), ISNUMBER(SEARCH("very close",'Model output'!V279)), ISNUMBER(SEARCH("not involved",'Model output'!V279)), ISNUMBER(SEARCH("no involvement",'Model output'!V279)), ISNUMBER(SEARCH("abut",'Model output'!V279)), AND(ISNUMBER(SEARCH("No",'Model output'!V279)),NOT(ISNUMBER(SEARCH("noted",'Model output'!V279))),NOT(ISNUMBER(SEARCH("carcinoma",'Model output'!V279))))), "negative", "positive")</f>
        <v>negative</v>
      </c>
      <c r="AE280" s="30" t="str" cm="1">
        <f t="array" aca="1" ref="AE280" ca="1">IF(OR(AC280="positive",Z280="positive",AND(OR(ISNUMBER(SEARCH("Follicular carcinoma",N280)),ISNUMBER(SEARCH("Follicular thyroid carcinoma",N280))),V280="extensive"),AND(AND(ISNUMBER(J280),J280&gt;0),AND(ISNUMBER(M280),M280&gt;3)),OR(H280="positive",AH280=1)),"high",IF(OR(ISNUMBER(SEARCH("lateral",G280,1)),ISNUMBER(SEARCH("positive",Y280,1)),ISNUMBER(SEARCH("tall",O280,1)),ISNUMBER(SEARCH("hobnail",O280,1)),ISNUMBER(SEARCH("cribriform",O280,1)),ISNUMBER(SEARCH("diffuse",O280,1)),ISNUMBER(SEARCH("columnar",O280,1)),ISNUMBER(SEARCH("solid",O280,1)),ISNUMBER(SEARCH("tall",N280,1)),ISNUMBER(SEARCH("hobnail",N280,1)),ISNUMBER(SEARCH("cribriform",N280,1)),ISNUMBER(SEARCH("diffuse",N280,1)),ISNUMBER(SEARCH("columnar",N280,1)),ISNUMBER(SEARCH("solid",N280,1)),AND(ISNUMBER(SEARCH("papillary",N280,1)),S280="positive"),AND(ISNUMBER(J280),J280&gt;=5,M280=""),AND(AND(ISNUMBER(J280),J280&gt;=5),AND(ISNUMBER(M280),M280&gt;=1)),AND(ISNUMBER(SERACH("papillary",N280)),OR(Y280="positive",Z280="positive"), ISNUMBER(SEARCH("BRAF",AB280)))),"intermediate","low"))</f>
        <v>low</v>
      </c>
      <c r="AF280" s="31" t="str">
        <f t="shared" si="65"/>
        <v>1b</v>
      </c>
      <c r="AG280" s="31" t="str">
        <f t="shared" si="66"/>
        <v>0</v>
      </c>
      <c r="AH280" s="31" t="str">
        <f t="shared" si="67"/>
        <v>0</v>
      </c>
      <c r="AI280" s="36" t="str">
        <f t="shared" si="68"/>
        <v>I</v>
      </c>
      <c r="AJ280" s="30" t="s">
        <v>815</v>
      </c>
      <c r="AK280" s="37" t="s">
        <v>926</v>
      </c>
      <c r="AL280" s="37" t="s">
        <v>927</v>
      </c>
      <c r="AM280" s="37" t="s">
        <v>930</v>
      </c>
      <c r="AN280" s="31" t="s">
        <v>79</v>
      </c>
      <c r="AO280" s="30">
        <f t="shared" ca="1" si="69"/>
        <v>1</v>
      </c>
      <c r="AP280" s="37">
        <f t="shared" si="70"/>
        <v>1</v>
      </c>
      <c r="AQ280" s="37">
        <f t="shared" si="71"/>
        <v>1</v>
      </c>
      <c r="AR280" s="37">
        <f t="shared" si="72"/>
        <v>1</v>
      </c>
      <c r="AS280" s="36">
        <f t="shared" si="73"/>
        <v>1</v>
      </c>
    </row>
    <row r="281" spans="1:45">
      <c r="A281" t="str">
        <f>'Model output'!A280</f>
        <v>TCGA-KS-A4I7</v>
      </c>
      <c r="B281" s="43">
        <v>61</v>
      </c>
      <c r="C281" s="1" t="str">
        <f>IF(OR(ISNUMBER(SEARCH("0",'Model output'!D280)), ISNUMBER(SEARCH("1",'Model output'!D280)), ISNUMBER(SEARCH("1a",'Model output'!D280)), ISNUMBER(SEARCH("1b",'Model output'!D280)), ISNUMBER(SEARCH("2",'Model output'!D280)), ISNUMBER(SEARCH("3",'Model output'!D280)), ISNUMBER(SEARCH("4a",'Model output'!D280)), ISNUMBER(SEARCH("4b",'Model output'!D280))), IF(ISNUMBER(SEARCH("pT",'Model output'!D280)),IF(OR(ISNUMBER(SEARCH("a",'Model output'!D280)),ISNUMBER(SEARCH("b",'Model output'!D280))),MID(SUBSTITUTE('Model output'!D280," ",""),SEARCH("pT",'Model output'!D280)+2,2),MID(SUBSTITUTE('Model output'!D280," ",""),SEARCH("pT",'Model output'!D280)+2,1)),IF(ISNUMBER(SEARCH("T",'Model output'!D280)),IF(OR(ISNUMBER(SEARCH("a",'Model output'!D280)),ISNUMBER(SEARCH("b",'Model output'!D280))),MID(SUBSTITUTE('Model output'!D280," ",""),SEARCH("T",'Model output'!D280)+1,2),MID(SUBSTITUTE('Model output'!D280," ",""),SEARCH("T",'Model output'!D280)+1,1)),SUBSTITUTE('Model output'!D280," ",""))),"")</f>
        <v>1</v>
      </c>
      <c r="D281" s="1" t="str">
        <f>IF(ISNUMBER(SEARCH("lymph node",'Model output'!E280)),"1", IF(AND('Model output'!E280&lt;&gt;"",ISNUMBER('Model output'!E280),'Model output'!E280&gt;0),"1",IF(OR(ISNUMBER(SEARCH("0",'Model output'!E280)), ISNUMBER(SEARCH("1",'Model output'!E280)), ISNUMBER(SEARCH("1a",'Model output'!E280)), ISNUMBER(SEARCH("1b",'Model output'!E280)), ISNUMBER(SEARCH("X",'Model output'!E280))), IF(ISNUMBER(SEARCH("pN",'Model output'!E280)),IF(OR(ISNUMBER(SEARCH("a",'Model output'!E280)),ISNUMBER(SEARCH("b",'Model output'!E280))),MID(SUBSTITUTE('Model output'!E280," ",""),SEARCH("pN",'Model output'!E280)+2,2),MID(SUBSTITUTE('Model output'!E280," ",""),SEARCH("pN",'Model output'!E280)+2,1)),IF(ISNUMBER(SEARCH("N",'Model output'!E280)),IF(OR(ISNUMBER(SEARCH("a",'Model output'!E280)),ISNUMBER(SEARCH("b",'Model output'!E280))),MID(SUBSTITUTE('Model output'!E280," ",""),SEARCH("N",'Model output'!E280)+1,2),MID(SUBSTITUTE('Model output'!E280," ",""),SEARCH("N",'Model output'!E280)+1,1)),SUBSTITUTE('Model output'!E280," ",""))),"")))</f>
        <v>0</v>
      </c>
      <c r="E281" s="1" t="str">
        <f>IF(OR(ISNUMBER(SEARCH("Not applicable",'Model output'!F280)), ISNUMBER(SEARCH("N/A",'Model output'!F280))),"0",IF(OR(ISNUMBER(SEARCH("0",'Model output'!F280)), ISNUMBER(SEARCH("1",'Model output'!F280)), ISNUMBER(SEARCH("X",'Model output'!F280))), IF(ISNUMBER(SEARCH("pM",'Model output'!F280)),MID(SUBSTITUTE('Model output'!F280," ",""),SEARCH("pM",'Model output'!F280)+2,1),IF(ISNUMBER(SEARCH("M",'Model output'!F280)),MID(SUBSTITUTE('Model output'!F280," ",""),SEARCH("M",'Model output'!F280)+1,1),SUBSTITUTE('Model output'!F280," ",""))),""))</f>
        <v>0</v>
      </c>
      <c r="F281" t="str">
        <f t="shared" si="62"/>
        <v>negative</v>
      </c>
      <c r="G281" t="str">
        <f>IF(OR('Model output'!G280="",AND(ISNUMBER('Model output'!J280),'Model output'!J280&lt;1)),"",IF(OR(ISNUMBER(SEARCH("lateral",'Model output'!G280)),ISNUMBER(SEARCH("cervical",'Model output'!G280)),ISNUMBER(SEARCH("jugular",'Model output'!G280)),ISNUMBER(SEARCH("left neck",'Model output'!G280)),ISNUMBER(SEARCH("left anterior neck",'Model output'!G280)),ISNUMBER(SEARCH("left posterior neck",'Model output'!G280)),ISNUMBER(SEARCH("right neck",'Model output'!G280)),ISNUMBER(SEARCH("right anterior neck",'Model output'!G280)),ISNUMBER(SEARCH("right posterior neck",'Model output'!G280)),AND(ISNUMBER(SEARCH("level",'Model output'!G280)),OR(,ISNUMBER(SEARCH("II",'Model output'!G280)),ISNUMBER(SEARCH("two",'Model output'!G280)),ISNUMBER(SEARCH("2",'Model output'!G280)),ISNUMBER(SEARCH("III",'Model output'!G280)),ISNUMBER(SEARCH("three",'Model output'!G280)),ISNUMBER(SEARCH("3",'Model output'!G280)),ISNUMBER(SEARCH("IV",'Model output'!G280)),ISNUMBER(SEARCH("four",'Model output'!G280)),ISNUMBER(SEARCH("4",'Model output'!G280)),AND(ISNUMBER(SEARCH("V ",'Model output'!G280)),NOT(ISNUMBER(SEARCH("VI",'Model output'!G280)))),ISNUMBER(SEARCH("five",'Model output'!G280)),ISNUMBER(SEARCH("5",'Model output'!G280))))), "lateral", "central"))</f>
        <v/>
      </c>
      <c r="H281" t="str">
        <f>IF('Model output'!H280="","negative", IF('Model output'!H280=" ", "negative", IF(ISNUMBER(SEARCH("lymph node",'Model output'!H280)),"negative","positive")))</f>
        <v>negative</v>
      </c>
      <c r="I281">
        <f>IF('Model output'!I280="","",IF(ISNUMBER('Model output'!I280),'Model output'!I280,1))</f>
        <v>4</v>
      </c>
      <c r="J281">
        <f>IF('Model output'!J280="","",IF(AND(ISNUMBER('Model output'!J280),'Model output'!J280&lt;=I281),'Model output'!J280,IF(ISNUMBER(SEARCH("0/",'Model output'!J280)),0,1)))</f>
        <v>0</v>
      </c>
      <c r="K281" t="str" cm="1">
        <f t="array" ref="K281">IF(COUNT(FIND({0,1,2,3,4,5,6,7,8,9},'Model output'!K280))&gt;0,'Model output'!K280,"")</f>
        <v/>
      </c>
      <c r="L281" s="8" t="str">
        <f t="shared" si="64"/>
        <v/>
      </c>
      <c r="M281" t="str" cm="1">
        <f t="array" ref="M281">IF(L281="","",IF(ISNUMBER(SEARCH("cm",L281)),MAX(VALUE(SUBSTITUTE(_xlfn.FILTERXML("&lt;t&gt;&lt;s&gt;"&amp;SUBSTITUTE(L281,",","&lt;/s&gt;&lt;s&gt;")&amp;"&lt;/s&gt;&lt;/t&gt;","//s"),"cm",""))),MAX(VALUE(SUBSTITUTE(_xlfn.FILTERXML("&lt;t&gt;&lt;s&gt;"&amp;SUBSTITUTE(L281,",","&lt;/s&gt;&lt;s&gt;")&amp;"&lt;/s&gt;&lt;/t&gt;","//s"),"mm","")))/10))</f>
        <v/>
      </c>
      <c r="N281" t="str">
        <f>IF('Model output'!L280="","",'Model output'!L280)</f>
        <v>PAPILLARY</v>
      </c>
      <c r="O281" t="str">
        <f>IF('Model output'!M280="","",'Model output'!M280)</f>
        <v>Intracystic</v>
      </c>
      <c r="P281" t="str">
        <f>IF('Model output'!N280="","",'Model output'!N280)</f>
        <v>1.5 cm</v>
      </c>
      <c r="Q281" t="str">
        <f t="shared" si="63"/>
        <v>1.5cm</v>
      </c>
      <c r="R281" cm="1">
        <f t="array" ref="R281">IF(Q281="","",IF(ISNUMBER(SEARCH("cm",Q281)),MAX(VALUE(SUBSTITUTE(_xlfn.FILTERXML("&lt;t&gt;&lt;s&gt;"&amp;SUBSTITUTE(Q281,",","&lt;/s&gt;&lt;s&gt;")&amp;"&lt;/s&gt;&lt;/t&gt;","//s"),"cm",""))),IF(ISNUMBER(SEARCH("mm",Q281)), MAX(VALUE(SUBSTITUTE(_xlfn.FILTERXML("&lt;t&gt;&lt;s&gt;"&amp;SUBSTITUTE(Q281,",","&lt;/s&gt;&lt;s&gt;")&amp;"&lt;/s&gt;&lt;/t&gt;","//s"),"mm","")))/10, MAX(VALUE(_xlfn.FILTERXML("&lt;t&gt;&lt;s&gt;"&amp;SUBSTITUTE(Q281,",","&lt;/s&gt;&lt;s&gt;")&amp;"&lt;/s&gt;&lt;/t&gt;","//s"))))))</f>
        <v>1.5</v>
      </c>
      <c r="S281" t="str">
        <f>IF(OR('Model output'!P280="",ISNUMBER(SEARCH("Not identified", 'Model output'!P280)),ISNUMBER(SEARCH("Absent",'Model output'!P280)),AND(ISNUMBER(SEARCH("No",'Model output'!P280)),NOT(ISNUMBER(SEARCH("diagnostic",'Model output'!P280)))),ISNUMBER(SEARCH("Negative",'Model output'!P280))),"negative","positive")</f>
        <v>negative</v>
      </c>
      <c r="T281">
        <f>IF('Model output'!O280="","",'Model output'!O280)</f>
        <v>1</v>
      </c>
      <c r="U281" t="str">
        <f>IF('Model output'!Q280&lt;&gt;"",'Model output'!Q280,IF('Classification result'!S281="positive",IF(ISNUMBER(SEARCH("single",'Model output'!P280)),1,IF(OR(ISNUMBER(SEARCH("&lt;4",'Model output'!P280)),ISNUMBER(SEARCH("&lt; 4",'Model output'!P280)),ISNUMBER(SEARCH("less than 4",'Model output'!P280))),"&lt;4",IF(OR(ISNUMBER(SEARCH("&gt;4",'Model output'!P280)),ISNUMBER(SEARCH("&gt; 4",'Model output'!P280)),ISNUMBER(SEARCH("4 or more",'Model output'!P280))),"&gt;4",""))),""))</f>
        <v/>
      </c>
      <c r="V281" t="str">
        <f>IF(S281="negative","",IF(OR(ISNUMBER(SEARCH("Focal",'Model output'!P280)),'Classification result'!U281&lt;4,ISNUMBER(SEARCH("Focal",'Classification result'!U281)),ISNUMBER(SEARCH("&lt;4",'Classification result'!U281)),ISNUMBER(SEARCH("&lt; 4",'Classification result'!U281))),"minimal", IF(OR(ISNUMBER(SEARCH("Extensive",'Model output'!P280)),ISNUMBER(SEARCH("Extensive",'Classification result'!U281)),ISNUMBER(SEARCH("&gt;4",'Classification result'!U281)),ISNUMBER(SEARCH("&gt; 4",'Classification result'!U281)),ISNUMBER(SEARCH("4 or more",'Classification result'!U281))),"extensive","")))</f>
        <v/>
      </c>
      <c r="W281" t="str">
        <f>IF(OR('Model output'!R280="",ISNUMBER(SEARCH("Not identified", 'Model output'!R280)),ISNUMBER(SEARCH("Absent",'Model output'!R280)),ISNUMBER(SEARCH("No",'Model output'!R280)),ISNUMBER(SEARCH("Negative",'Model output'!R280)),ISNUMBER(SEARCH("None seen",'Model output'!R280)),ISNUMBER(SEARCH("Free",'Model output'!R280)),ISNUMBER(SEARCH("Cannot be assessed",'Model output'!R280))),"negative","positive")</f>
        <v>negative</v>
      </c>
      <c r="X281" s="15" t="str">
        <f>IF('Model output'!S280="","",'Model output'!S280)</f>
        <v>No</v>
      </c>
      <c r="Y281" t="str">
        <f>IF(OR('Model output'!S280="",ISNUMBER(SEARCH("Absent",'Model output'!S280)),ISNUMBER(SEARCH("Not identified",'Model output'!S280)),AND(ISNUMBER(SEARCH("No",'Model output'!S280)),NOT(ISNUMBER(SEARCH("carcinoma",'Model output'!S280)))),ISNUMBER(SEARCH("no extension",'Model output'!S280)),ISNUMBER(SEARCH("negative",'Model output'!S280))),"negative",IF(Z281="positive","gETE", "positive"))</f>
        <v>negative</v>
      </c>
      <c r="Z281" t="str">
        <f>IF(OR('Model output'!S280="",ISNUMBER(SEARCH("Absent",'Model output'!S280)),ISNUMBER(SEARCH("Not identified",'Model output'!S280)),ISNUMBER(SEARCH("No",'Model output'!S280)),ISNUMBER(SEARCH("Minimal",'Model output'!S280)),ISNUMBER(SEARCH("negative",'Model output'!S280))),"negative",IF(OR(ISNUMBER(SEARCH("extensive",X281)),ISNUMBER(SEARCH("skeletal muscle",X281)),ISNUMBER(SEARCH("larynx",X281)),ISNUMBER(SEARCH("trachea",X281)),ISNUMBER(SEARCH("esophagus",X281)),ISNUMBER(SEARCH("recurrent laryngeal nerve",X281))),"positive","negative"))</f>
        <v>negative</v>
      </c>
      <c r="AA281" t="str">
        <f>IF('Model output'!T280="","",IF('Model output'!T280="Not mentioned", "No", "Yes"))</f>
        <v/>
      </c>
      <c r="AB281" t="str">
        <f>IF(AA281&lt;&gt;"Yes","",IF(OR('Model output'!U280="",ISNUMBER(SEARCH("Not identified",'Model output'!U280))),"",'Model output'!U280))</f>
        <v/>
      </c>
      <c r="AC281" s="9" t="str">
        <f>IF(OR('Model output'!V280="", AND(ISERROR(SEARCH("Positive",'Model output'!V280)), ISNUMBER(SEARCH("Negative",'Model output'!V280))), ISNUMBER(SEARCH("Uninvolved",'Model output'!V280)), ISNUMBER(SEARCH("Free",'Model output'!V280)), ISNUMBER(SEARCH("1 mm",'Model output'!V280)), ISNUMBER(SEARCH("1.0 mm",'Model output'!V280)), ISNUMBER(SEARCH("0.01 cm",'Model output'!V280)), ISNUMBER(SEARCH("0.1 CM",'Model output'!V280)), ISNUMBER(SEARCH("less than 0.2 mm",'Model output'!V280)), ISNUMBER(SEARCH("less than 0.5 mm",'Model output'!V280)), ISNUMBER(SEARCH("very close",'Model output'!V280)), ISNUMBER(SEARCH("not involved",'Model output'!V280)), ISNUMBER(SEARCH("no involvement",'Model output'!V280)), ISNUMBER(SEARCH("abut",'Model output'!V280)), AND(ISNUMBER(SEARCH("No",'Model output'!V280)),NOT(ISNUMBER(SEARCH("noted",'Model output'!V280))),NOT(ISNUMBER(SEARCH("carcinoma",'Model output'!V280))))), "negative", "positive")</f>
        <v>negative</v>
      </c>
      <c r="AE281" s="30" t="str" cm="1">
        <f t="array" aca="1" ref="AE281" ca="1">IF(OR(AC281="positive",Z281="positive",AND(OR(ISNUMBER(SEARCH("Follicular carcinoma",N281)),ISNUMBER(SEARCH("Follicular thyroid carcinoma",N281))),V281="extensive"),AND(AND(ISNUMBER(J281),J281&gt;0),AND(ISNUMBER(M281),M281&gt;3)),OR(H281="positive",AH281=1)),"high",IF(OR(ISNUMBER(SEARCH("lateral",G281,1)),ISNUMBER(SEARCH("positive",Y281,1)),ISNUMBER(SEARCH("tall",O281,1)),ISNUMBER(SEARCH("hobnail",O281,1)),ISNUMBER(SEARCH("cribriform",O281,1)),ISNUMBER(SEARCH("diffuse",O281,1)),ISNUMBER(SEARCH("columnar",O281,1)),ISNUMBER(SEARCH("solid",O281,1)),ISNUMBER(SEARCH("tall",N281,1)),ISNUMBER(SEARCH("hobnail",N281,1)),ISNUMBER(SEARCH("cribriform",N281,1)),ISNUMBER(SEARCH("diffuse",N281,1)),ISNUMBER(SEARCH("columnar",N281,1)),ISNUMBER(SEARCH("solid",N281,1)),AND(ISNUMBER(SEARCH("papillary",N281,1)),S281="positive"),AND(ISNUMBER(J281),J281&gt;=5,M281=""),AND(AND(ISNUMBER(J281),J281&gt;=5),AND(ISNUMBER(M281),M281&gt;=1)),AND(ISNUMBER(SERACH("papillary",N281)),OR(Y281="positive",Z281="positive"), ISNUMBER(SEARCH("BRAF",AB281)))),"intermediate","low"))</f>
        <v>low</v>
      </c>
      <c r="AF281" s="31" t="str">
        <f t="shared" si="65"/>
        <v>1b</v>
      </c>
      <c r="AG281" s="31" t="str">
        <f t="shared" si="66"/>
        <v>0</v>
      </c>
      <c r="AH281" s="31" t="str">
        <f t="shared" si="67"/>
        <v>0</v>
      </c>
      <c r="AI281" s="36" t="str">
        <f t="shared" si="68"/>
        <v>I</v>
      </c>
      <c r="AJ281" s="30" t="s">
        <v>815</v>
      </c>
      <c r="AK281" s="37" t="s">
        <v>926</v>
      </c>
      <c r="AL281" s="37" t="s">
        <v>927</v>
      </c>
      <c r="AM281" s="37" t="s">
        <v>930</v>
      </c>
      <c r="AN281" s="31" t="s">
        <v>79</v>
      </c>
      <c r="AO281" s="30">
        <f t="shared" ca="1" si="69"/>
        <v>1</v>
      </c>
      <c r="AP281" s="37">
        <f t="shared" si="70"/>
        <v>1</v>
      </c>
      <c r="AQ281" s="37">
        <f t="shared" si="71"/>
        <v>1</v>
      </c>
      <c r="AR281" s="37">
        <f t="shared" si="72"/>
        <v>1</v>
      </c>
      <c r="AS281" s="36">
        <f t="shared" si="73"/>
        <v>1</v>
      </c>
    </row>
    <row r="282" spans="1:45">
      <c r="A282" t="str">
        <f>'Model output'!A281</f>
        <v>TCGA-KS-A4IC</v>
      </c>
      <c r="B282" s="43">
        <v>45</v>
      </c>
      <c r="C282" s="1" t="str">
        <f>IF(OR(ISNUMBER(SEARCH("0",'Model output'!D281)), ISNUMBER(SEARCH("1",'Model output'!D281)), ISNUMBER(SEARCH("1a",'Model output'!D281)), ISNUMBER(SEARCH("1b",'Model output'!D281)), ISNUMBER(SEARCH("2",'Model output'!D281)), ISNUMBER(SEARCH("3",'Model output'!D281)), ISNUMBER(SEARCH("4a",'Model output'!D281)), ISNUMBER(SEARCH("4b",'Model output'!D281))), IF(ISNUMBER(SEARCH("pT",'Model output'!D281)),IF(OR(ISNUMBER(SEARCH("a",'Model output'!D281)),ISNUMBER(SEARCH("b",'Model output'!D281))),MID(SUBSTITUTE('Model output'!D281," ",""),SEARCH("pT",'Model output'!D281)+2,2),MID(SUBSTITUTE('Model output'!D281," ",""),SEARCH("pT",'Model output'!D281)+2,1)),IF(ISNUMBER(SEARCH("T",'Model output'!D281)),IF(OR(ISNUMBER(SEARCH("a",'Model output'!D281)),ISNUMBER(SEARCH("b",'Model output'!D281))),MID(SUBSTITUTE('Model output'!D281," ",""),SEARCH("T",'Model output'!D281)+1,2),MID(SUBSTITUTE('Model output'!D281," ",""),SEARCH("T",'Model output'!D281)+1,1)),SUBSTITUTE('Model output'!D281," ",""))),"")</f>
        <v>1</v>
      </c>
      <c r="D282" s="1" t="str">
        <f>IF(ISNUMBER(SEARCH("lymph node",'Model output'!E281)),"1", IF(AND('Model output'!E281&lt;&gt;"",ISNUMBER('Model output'!E281),'Model output'!E281&gt;0),"1",IF(OR(ISNUMBER(SEARCH("0",'Model output'!E281)), ISNUMBER(SEARCH("1",'Model output'!E281)), ISNUMBER(SEARCH("1a",'Model output'!E281)), ISNUMBER(SEARCH("1b",'Model output'!E281)), ISNUMBER(SEARCH("X",'Model output'!E281))), IF(ISNUMBER(SEARCH("pN",'Model output'!E281)),IF(OR(ISNUMBER(SEARCH("a",'Model output'!E281)),ISNUMBER(SEARCH("b",'Model output'!E281))),MID(SUBSTITUTE('Model output'!E281," ",""),SEARCH("pN",'Model output'!E281)+2,2),MID(SUBSTITUTE('Model output'!E281," ",""),SEARCH("pN",'Model output'!E281)+2,1)),IF(ISNUMBER(SEARCH("N",'Model output'!E281)),IF(OR(ISNUMBER(SEARCH("a",'Model output'!E281)),ISNUMBER(SEARCH("b",'Model output'!E281))),MID(SUBSTITUTE('Model output'!E281," ",""),SEARCH("N",'Model output'!E281)+1,2),MID(SUBSTITUTE('Model output'!E281," ",""),SEARCH("N",'Model output'!E281)+1,1)),SUBSTITUTE('Model output'!E281," ",""))),"")))</f>
        <v>1</v>
      </c>
      <c r="E282" s="1" t="str">
        <f>IF(OR(ISNUMBER(SEARCH("Not applicable",'Model output'!F281)), ISNUMBER(SEARCH("N/A",'Model output'!F281))),"0",IF(OR(ISNUMBER(SEARCH("0",'Model output'!F281)), ISNUMBER(SEARCH("1",'Model output'!F281)), ISNUMBER(SEARCH("X",'Model output'!F281))), IF(ISNUMBER(SEARCH("pM",'Model output'!F281)),MID(SUBSTITUTE('Model output'!F281," ",""),SEARCH("pM",'Model output'!F281)+2,1),IF(ISNUMBER(SEARCH("M",'Model output'!F281)),MID(SUBSTITUTE('Model output'!F281," ",""),SEARCH("M",'Model output'!F281)+1,1),SUBSTITUTE('Model output'!F281," ",""))),""))</f>
        <v/>
      </c>
      <c r="F282" t="str">
        <f t="shared" si="62"/>
        <v>positive</v>
      </c>
      <c r="G282" t="str">
        <f>IF(OR('Model output'!G281="",AND(ISNUMBER('Model output'!J281),'Model output'!J281&lt;1)),"",IF(OR(ISNUMBER(SEARCH("lateral",'Model output'!G281)),ISNUMBER(SEARCH("cervical",'Model output'!G281)),ISNUMBER(SEARCH("jugular",'Model output'!G281)),ISNUMBER(SEARCH("left neck",'Model output'!G281)),ISNUMBER(SEARCH("left anterior neck",'Model output'!G281)),ISNUMBER(SEARCH("left posterior neck",'Model output'!G281)),ISNUMBER(SEARCH("right neck",'Model output'!G281)),ISNUMBER(SEARCH("right anterior neck",'Model output'!G281)),ISNUMBER(SEARCH("right posterior neck",'Model output'!G281)),AND(ISNUMBER(SEARCH("level",'Model output'!G281)),OR(,ISNUMBER(SEARCH("II",'Model output'!G281)),ISNUMBER(SEARCH("two",'Model output'!G281)),ISNUMBER(SEARCH("2",'Model output'!G281)),ISNUMBER(SEARCH("III",'Model output'!G281)),ISNUMBER(SEARCH("three",'Model output'!G281)),ISNUMBER(SEARCH("3",'Model output'!G281)),ISNUMBER(SEARCH("IV",'Model output'!G281)),ISNUMBER(SEARCH("four",'Model output'!G281)),ISNUMBER(SEARCH("4",'Model output'!G281)),AND(ISNUMBER(SEARCH("V ",'Model output'!G281)),NOT(ISNUMBER(SEARCH("VI",'Model output'!G281)))),ISNUMBER(SEARCH("five",'Model output'!G281)),ISNUMBER(SEARCH("5",'Model output'!G281))))), "lateral", "central"))</f>
        <v>central</v>
      </c>
      <c r="H282" t="str">
        <f>IF('Model output'!H281="","negative", IF('Model output'!H281=" ", "negative", IF(ISNUMBER(SEARCH("lymph node",'Model output'!H281)),"negative","positive")))</f>
        <v>negative</v>
      </c>
      <c r="I282">
        <f>IF('Model output'!I281="","",IF(ISNUMBER('Model output'!I281),'Model output'!I281,1))</f>
        <v>4</v>
      </c>
      <c r="J282">
        <f>IF('Model output'!J281="","",IF(AND(ISNUMBER('Model output'!J281),'Model output'!J281&lt;=I282),'Model output'!J281,IF(ISNUMBER(SEARCH("0/",'Model output'!J281)),0,1)))</f>
        <v>2</v>
      </c>
      <c r="K282" t="str" cm="1">
        <f t="array" ref="K282">IF(COUNT(FIND({0,1,2,3,4,5,6,7,8,9},'Model output'!K281))&gt;0,'Model output'!K281,"")</f>
        <v/>
      </c>
      <c r="L282" s="8" t="str">
        <f t="shared" si="64"/>
        <v/>
      </c>
      <c r="M282" t="str" cm="1">
        <f t="array" ref="M282">IF(L282="","",IF(ISNUMBER(SEARCH("cm",L282)),MAX(VALUE(SUBSTITUTE(_xlfn.FILTERXML("&lt;t&gt;&lt;s&gt;"&amp;SUBSTITUTE(L282,",","&lt;/s&gt;&lt;s&gt;")&amp;"&lt;/s&gt;&lt;/t&gt;","//s"),"cm",""))),MAX(VALUE(SUBSTITUTE(_xlfn.FILTERXML("&lt;t&gt;&lt;s&gt;"&amp;SUBSTITUTE(L282,",","&lt;/s&gt;&lt;s&gt;")&amp;"&lt;/s&gt;&lt;/t&gt;","//s"),"mm","")))/10))</f>
        <v/>
      </c>
      <c r="N282" t="str">
        <f>IF('Model output'!L281="","",'Model output'!L281)</f>
        <v>Papillary</v>
      </c>
      <c r="O282" t="str">
        <f>IF('Model output'!M281="","",'Model output'!M281)</f>
        <v/>
      </c>
      <c r="P282" t="str">
        <f>IF('Model output'!N281="","",'Model output'!N281)</f>
        <v>1.1 x 1.1 x 1.0 cm</v>
      </c>
      <c r="Q282" t="str">
        <f t="shared" si="63"/>
        <v>1.1,1.1,1.0cm</v>
      </c>
      <c r="R282" cm="1">
        <f t="array" ref="R282">IF(Q282="","",IF(ISNUMBER(SEARCH("cm",Q282)),MAX(VALUE(SUBSTITUTE(_xlfn.FILTERXML("&lt;t&gt;&lt;s&gt;"&amp;SUBSTITUTE(Q282,",","&lt;/s&gt;&lt;s&gt;")&amp;"&lt;/s&gt;&lt;/t&gt;","//s"),"cm",""))),IF(ISNUMBER(SEARCH("mm",Q282)), MAX(VALUE(SUBSTITUTE(_xlfn.FILTERXML("&lt;t&gt;&lt;s&gt;"&amp;SUBSTITUTE(Q282,",","&lt;/s&gt;&lt;s&gt;")&amp;"&lt;/s&gt;&lt;/t&gt;","//s"),"mm","")))/10, MAX(VALUE(_xlfn.FILTERXML("&lt;t&gt;&lt;s&gt;"&amp;SUBSTITUTE(Q282,",","&lt;/s&gt;&lt;s&gt;")&amp;"&lt;/s&gt;&lt;/t&gt;","//s"))))))</f>
        <v>1.1000000000000001</v>
      </c>
      <c r="S282" t="str">
        <f>IF(OR('Model output'!P281="",ISNUMBER(SEARCH("Not identified", 'Model output'!P281)),ISNUMBER(SEARCH("Absent",'Model output'!P281)),AND(ISNUMBER(SEARCH("No",'Model output'!P281)),NOT(ISNUMBER(SEARCH("diagnostic",'Model output'!P281)))),ISNUMBER(SEARCH("Negative",'Model output'!P281))),"negative","positive")</f>
        <v>negative</v>
      </c>
      <c r="T282">
        <f>IF('Model output'!O281="","",'Model output'!O281)</f>
        <v>1</v>
      </c>
      <c r="U282" t="str">
        <f>IF('Model output'!Q281&lt;&gt;"",'Model output'!Q281,IF('Classification result'!S282="positive",IF(ISNUMBER(SEARCH("single",'Model output'!P281)),1,IF(OR(ISNUMBER(SEARCH("&lt;4",'Model output'!P281)),ISNUMBER(SEARCH("&lt; 4",'Model output'!P281)),ISNUMBER(SEARCH("less than 4",'Model output'!P281))),"&lt;4",IF(OR(ISNUMBER(SEARCH("&gt;4",'Model output'!P281)),ISNUMBER(SEARCH("&gt; 4",'Model output'!P281)),ISNUMBER(SEARCH("4 or more",'Model output'!P281))),"&gt;4",""))),""))</f>
        <v/>
      </c>
      <c r="V282" t="str">
        <f>IF(S282="negative","",IF(OR(ISNUMBER(SEARCH("Focal",'Model output'!P281)),'Classification result'!U282&lt;4,ISNUMBER(SEARCH("Focal",'Classification result'!U282)),ISNUMBER(SEARCH("&lt;4",'Classification result'!U282)),ISNUMBER(SEARCH("&lt; 4",'Classification result'!U282))),"minimal", IF(OR(ISNUMBER(SEARCH("Extensive",'Model output'!P281)),ISNUMBER(SEARCH("Extensive",'Classification result'!U282)),ISNUMBER(SEARCH("&gt;4",'Classification result'!U282)),ISNUMBER(SEARCH("&gt; 4",'Classification result'!U282)),ISNUMBER(SEARCH("4 or more",'Classification result'!U282))),"extensive","")))</f>
        <v/>
      </c>
      <c r="W282" t="str">
        <f>IF(OR('Model output'!R281="",ISNUMBER(SEARCH("Not identified", 'Model output'!R281)),ISNUMBER(SEARCH("Absent",'Model output'!R281)),ISNUMBER(SEARCH("No",'Model output'!R281)),ISNUMBER(SEARCH("Negative",'Model output'!R281)),ISNUMBER(SEARCH("None seen",'Model output'!R281)),ISNUMBER(SEARCH("Free",'Model output'!R281)),ISNUMBER(SEARCH("Cannot be assessed",'Model output'!R281))),"negative","positive")</f>
        <v>negative</v>
      </c>
      <c r="X282" s="15" t="str">
        <f>IF('Model output'!S281="","",'Model output'!S281)</f>
        <v>No</v>
      </c>
      <c r="Y282" t="str">
        <f>IF(OR('Model output'!S281="",ISNUMBER(SEARCH("Absent",'Model output'!S281)),ISNUMBER(SEARCH("Not identified",'Model output'!S281)),AND(ISNUMBER(SEARCH("No",'Model output'!S281)),NOT(ISNUMBER(SEARCH("carcinoma",'Model output'!S281)))),ISNUMBER(SEARCH("no extension",'Model output'!S281)),ISNUMBER(SEARCH("negative",'Model output'!S281))),"negative",IF(Z282="positive","gETE", "positive"))</f>
        <v>negative</v>
      </c>
      <c r="Z282" t="str">
        <f>IF(OR('Model output'!S281="",ISNUMBER(SEARCH("Absent",'Model output'!S281)),ISNUMBER(SEARCH("Not identified",'Model output'!S281)),ISNUMBER(SEARCH("No",'Model output'!S281)),ISNUMBER(SEARCH("Minimal",'Model output'!S281)),ISNUMBER(SEARCH("negative",'Model output'!S281))),"negative",IF(OR(ISNUMBER(SEARCH("extensive",X282)),ISNUMBER(SEARCH("skeletal muscle",X282)),ISNUMBER(SEARCH("larynx",X282)),ISNUMBER(SEARCH("trachea",X282)),ISNUMBER(SEARCH("esophagus",X282)),ISNUMBER(SEARCH("recurrent laryngeal nerve",X282))),"positive","negative"))</f>
        <v>negative</v>
      </c>
      <c r="AA282" t="str">
        <f>IF('Model output'!T281="","",IF('Model output'!T281="Not mentioned", "No", "Yes"))</f>
        <v/>
      </c>
      <c r="AB282" t="str">
        <f>IF(AA282&lt;&gt;"Yes","",IF(OR('Model output'!U281="",ISNUMBER(SEARCH("Not identified",'Model output'!U281))),"",'Model output'!U281))</f>
        <v/>
      </c>
      <c r="AC282" s="9" t="str">
        <f>IF(OR('Model output'!V281="", AND(ISERROR(SEARCH("Positive",'Model output'!V281)), ISNUMBER(SEARCH("Negative",'Model output'!V281))), ISNUMBER(SEARCH("Uninvolved",'Model output'!V281)), ISNUMBER(SEARCH("Free",'Model output'!V281)), ISNUMBER(SEARCH("1 mm",'Model output'!V281)), ISNUMBER(SEARCH("1.0 mm",'Model output'!V281)), ISNUMBER(SEARCH("0.01 cm",'Model output'!V281)), ISNUMBER(SEARCH("0.1 CM",'Model output'!V281)), ISNUMBER(SEARCH("less than 0.2 mm",'Model output'!V281)), ISNUMBER(SEARCH("less than 0.5 mm",'Model output'!V281)), ISNUMBER(SEARCH("very close",'Model output'!V281)), ISNUMBER(SEARCH("not involved",'Model output'!V281)), ISNUMBER(SEARCH("no involvement",'Model output'!V281)), ISNUMBER(SEARCH("abut",'Model output'!V281)), AND(ISNUMBER(SEARCH("No",'Model output'!V281)),NOT(ISNUMBER(SEARCH("noted",'Model output'!V281))),NOT(ISNUMBER(SEARCH("carcinoma",'Model output'!V281))))), "negative", "positive")</f>
        <v>negative</v>
      </c>
      <c r="AE282" s="30" t="str" cm="1">
        <f t="array" aca="1" ref="AE282" ca="1">IF(OR(AC282="positive",Z282="positive",AND(OR(ISNUMBER(SEARCH("Follicular carcinoma",N282)),ISNUMBER(SEARCH("Follicular thyroid carcinoma",N282))),V282="extensive"),AND(AND(ISNUMBER(J282),J282&gt;0),AND(ISNUMBER(M282),M282&gt;3)),OR(H282="positive",AH282=1)),"high",IF(OR(ISNUMBER(SEARCH("lateral",G282,1)),ISNUMBER(SEARCH("positive",Y282,1)),ISNUMBER(SEARCH("tall",O282,1)),ISNUMBER(SEARCH("hobnail",O282,1)),ISNUMBER(SEARCH("cribriform",O282,1)),ISNUMBER(SEARCH("diffuse",O282,1)),ISNUMBER(SEARCH("columnar",O282,1)),ISNUMBER(SEARCH("solid",O282,1)),ISNUMBER(SEARCH("tall",N282,1)),ISNUMBER(SEARCH("hobnail",N282,1)),ISNUMBER(SEARCH("cribriform",N282,1)),ISNUMBER(SEARCH("diffuse",N282,1)),ISNUMBER(SEARCH("columnar",N282,1)),ISNUMBER(SEARCH("solid",N282,1)),AND(ISNUMBER(SEARCH("papillary",N282,1)),S282="positive"),AND(ISNUMBER(J282),J282&gt;=5,M282=""),AND(AND(ISNUMBER(J282),J282&gt;=5),AND(ISNUMBER(M282),M282&gt;=1)),AND(ISNUMBER(SERACH("papillary",N282)),OR(Y282="positive",Z282="positive"), ISNUMBER(SEARCH("BRAF",AB282)))),"intermediate","low"))</f>
        <v>low</v>
      </c>
      <c r="AF282" s="31" t="str">
        <f t="shared" si="65"/>
        <v>1b</v>
      </c>
      <c r="AG282" s="31" t="str">
        <f t="shared" si="66"/>
        <v>1a</v>
      </c>
      <c r="AH282" s="31" t="str">
        <f t="shared" si="67"/>
        <v>0</v>
      </c>
      <c r="AI282" s="36" t="str">
        <f t="shared" si="68"/>
        <v>I</v>
      </c>
      <c r="AJ282" s="30" t="s">
        <v>815</v>
      </c>
      <c r="AK282" s="37" t="s">
        <v>926</v>
      </c>
      <c r="AL282" s="37" t="s">
        <v>931</v>
      </c>
      <c r="AM282" s="37" t="s">
        <v>930</v>
      </c>
      <c r="AN282" s="31" t="s">
        <v>79</v>
      </c>
      <c r="AO282" s="30">
        <f t="shared" ca="1" si="69"/>
        <v>1</v>
      </c>
      <c r="AP282" s="37">
        <f t="shared" si="70"/>
        <v>1</v>
      </c>
      <c r="AQ282" s="37">
        <f t="shared" si="71"/>
        <v>1</v>
      </c>
      <c r="AR282" s="37">
        <f t="shared" si="72"/>
        <v>1</v>
      </c>
      <c r="AS282" s="36">
        <f t="shared" si="73"/>
        <v>1</v>
      </c>
    </row>
    <row r="283" spans="1:45">
      <c r="A283" t="str">
        <f>'Model output'!A282</f>
        <v>TCGA-KS-A4ID</v>
      </c>
      <c r="B283" s="43">
        <v>55</v>
      </c>
      <c r="C283" s="1" t="str">
        <f>IF(OR(ISNUMBER(SEARCH("0",'Model output'!D282)), ISNUMBER(SEARCH("1",'Model output'!D282)), ISNUMBER(SEARCH("1a",'Model output'!D282)), ISNUMBER(SEARCH("1b",'Model output'!D282)), ISNUMBER(SEARCH("2",'Model output'!D282)), ISNUMBER(SEARCH("3",'Model output'!D282)), ISNUMBER(SEARCH("4a",'Model output'!D282)), ISNUMBER(SEARCH("4b",'Model output'!D282))), IF(ISNUMBER(SEARCH("pT",'Model output'!D282)),IF(OR(ISNUMBER(SEARCH("a",'Model output'!D282)),ISNUMBER(SEARCH("b",'Model output'!D282))),MID(SUBSTITUTE('Model output'!D282," ",""),SEARCH("pT",'Model output'!D282)+2,2),MID(SUBSTITUTE('Model output'!D282," ",""),SEARCH("pT",'Model output'!D282)+2,1)),IF(ISNUMBER(SEARCH("T",'Model output'!D282)),IF(OR(ISNUMBER(SEARCH("a",'Model output'!D282)),ISNUMBER(SEARCH("b",'Model output'!D282))),MID(SUBSTITUTE('Model output'!D282," ",""),SEARCH("T",'Model output'!D282)+1,2),MID(SUBSTITUTE('Model output'!D282," ",""),SEARCH("T",'Model output'!D282)+1,1)),SUBSTITUTE('Model output'!D282," ",""))),"")</f>
        <v>1</v>
      </c>
      <c r="D283" s="1" t="str">
        <f>IF(ISNUMBER(SEARCH("lymph node",'Model output'!E282)),"1", IF(AND('Model output'!E282&lt;&gt;"",ISNUMBER('Model output'!E282),'Model output'!E282&gt;0),"1",IF(OR(ISNUMBER(SEARCH("0",'Model output'!E282)), ISNUMBER(SEARCH("1",'Model output'!E282)), ISNUMBER(SEARCH("1a",'Model output'!E282)), ISNUMBER(SEARCH("1b",'Model output'!E282)), ISNUMBER(SEARCH("X",'Model output'!E282))), IF(ISNUMBER(SEARCH("pN",'Model output'!E282)),IF(OR(ISNUMBER(SEARCH("a",'Model output'!E282)),ISNUMBER(SEARCH("b",'Model output'!E282))),MID(SUBSTITUTE('Model output'!E282," ",""),SEARCH("pN",'Model output'!E282)+2,2),MID(SUBSTITUTE('Model output'!E282," ",""),SEARCH("pN",'Model output'!E282)+2,1)),IF(ISNUMBER(SEARCH("N",'Model output'!E282)),IF(OR(ISNUMBER(SEARCH("a",'Model output'!E282)),ISNUMBER(SEARCH("b",'Model output'!E282))),MID(SUBSTITUTE('Model output'!E282," ",""),SEARCH("N",'Model output'!E282)+1,2),MID(SUBSTITUTE('Model output'!E282," ",""),SEARCH("N",'Model output'!E282)+1,1)),SUBSTITUTE('Model output'!E282," ",""))),"")))</f>
        <v>0</v>
      </c>
      <c r="E283" s="1" t="str">
        <f>IF(OR(ISNUMBER(SEARCH("Not applicable",'Model output'!F282)), ISNUMBER(SEARCH("N/A",'Model output'!F282))),"0",IF(OR(ISNUMBER(SEARCH("0",'Model output'!F282)), ISNUMBER(SEARCH("1",'Model output'!F282)), ISNUMBER(SEARCH("X",'Model output'!F282))), IF(ISNUMBER(SEARCH("pM",'Model output'!F282)),MID(SUBSTITUTE('Model output'!F282," ",""),SEARCH("pM",'Model output'!F282)+2,1),IF(ISNUMBER(SEARCH("M",'Model output'!F282)),MID(SUBSTITUTE('Model output'!F282," ",""),SEARCH("M",'Model output'!F282)+1,1),SUBSTITUTE('Model output'!F282," ",""))),""))</f>
        <v>0</v>
      </c>
      <c r="F283" t="str">
        <f t="shared" si="62"/>
        <v>negative</v>
      </c>
      <c r="G283" t="str">
        <f>IF(OR('Model output'!G282="",AND(ISNUMBER('Model output'!J282),'Model output'!J282&lt;1)),"",IF(OR(ISNUMBER(SEARCH("lateral",'Model output'!G282)),ISNUMBER(SEARCH("cervical",'Model output'!G282)),ISNUMBER(SEARCH("jugular",'Model output'!G282)),ISNUMBER(SEARCH("left neck",'Model output'!G282)),ISNUMBER(SEARCH("left anterior neck",'Model output'!G282)),ISNUMBER(SEARCH("left posterior neck",'Model output'!G282)),ISNUMBER(SEARCH("right neck",'Model output'!G282)),ISNUMBER(SEARCH("right anterior neck",'Model output'!G282)),ISNUMBER(SEARCH("right posterior neck",'Model output'!G282)),AND(ISNUMBER(SEARCH("level",'Model output'!G282)),OR(,ISNUMBER(SEARCH("II",'Model output'!G282)),ISNUMBER(SEARCH("two",'Model output'!G282)),ISNUMBER(SEARCH("2",'Model output'!G282)),ISNUMBER(SEARCH("III",'Model output'!G282)),ISNUMBER(SEARCH("three",'Model output'!G282)),ISNUMBER(SEARCH("3",'Model output'!G282)),ISNUMBER(SEARCH("IV",'Model output'!G282)),ISNUMBER(SEARCH("four",'Model output'!G282)),ISNUMBER(SEARCH("4",'Model output'!G282)),AND(ISNUMBER(SEARCH("V ",'Model output'!G282)),NOT(ISNUMBER(SEARCH("VI",'Model output'!G282)))),ISNUMBER(SEARCH("five",'Model output'!G282)),ISNUMBER(SEARCH("5",'Model output'!G282))))), "lateral", "central"))</f>
        <v/>
      </c>
      <c r="H283" t="str">
        <f>IF('Model output'!H282="","negative", IF('Model output'!H282=" ", "negative", IF(ISNUMBER(SEARCH("lymph node",'Model output'!H282)),"negative","positive")))</f>
        <v>negative</v>
      </c>
      <c r="I283">
        <f>IF('Model output'!I282="","",IF(ISNUMBER('Model output'!I282),'Model output'!I282,1))</f>
        <v>13</v>
      </c>
      <c r="J283">
        <f>IF('Model output'!J282="","",IF(AND(ISNUMBER('Model output'!J282),'Model output'!J282&lt;=I283),'Model output'!J282,IF(ISNUMBER(SEARCH("0/",'Model output'!J282)),0,1)))</f>
        <v>0</v>
      </c>
      <c r="K283" t="str" cm="1">
        <f t="array" ref="K283">IF(COUNT(FIND({0,1,2,3,4,5,6,7,8,9},'Model output'!K282))&gt;0,'Model output'!K282,"")</f>
        <v/>
      </c>
      <c r="L283" s="8" t="str">
        <f t="shared" si="64"/>
        <v/>
      </c>
      <c r="M283" t="str" cm="1">
        <f t="array" ref="M283">IF(L283="","",IF(ISNUMBER(SEARCH("cm",L283)),MAX(VALUE(SUBSTITUTE(_xlfn.FILTERXML("&lt;t&gt;&lt;s&gt;"&amp;SUBSTITUTE(L283,",","&lt;/s&gt;&lt;s&gt;")&amp;"&lt;/s&gt;&lt;/t&gt;","//s"),"cm",""))),MAX(VALUE(SUBSTITUTE(_xlfn.FILTERXML("&lt;t&gt;&lt;s&gt;"&amp;SUBSTITUTE(L283,",","&lt;/s&gt;&lt;s&gt;")&amp;"&lt;/s&gt;&lt;/t&gt;","//s"),"mm","")))/10))</f>
        <v/>
      </c>
      <c r="N283" t="str">
        <f>IF('Model output'!L282="","",'Model output'!L282)</f>
        <v>Papillary</v>
      </c>
      <c r="O283" t="str">
        <f>IF('Model output'!M282="","",'Model output'!M282)</f>
        <v>Follicular variant</v>
      </c>
      <c r="P283" t="str">
        <f>IF('Model output'!N282="","",'Model output'!N282)</f>
        <v>1.1 cm</v>
      </c>
      <c r="Q283" t="str">
        <f t="shared" si="63"/>
        <v>1.1cm</v>
      </c>
      <c r="R283" cm="1">
        <f t="array" ref="R283">IF(Q283="","",IF(ISNUMBER(SEARCH("cm",Q283)),MAX(VALUE(SUBSTITUTE(_xlfn.FILTERXML("&lt;t&gt;&lt;s&gt;"&amp;SUBSTITUTE(Q283,",","&lt;/s&gt;&lt;s&gt;")&amp;"&lt;/s&gt;&lt;/t&gt;","//s"),"cm",""))),IF(ISNUMBER(SEARCH("mm",Q283)), MAX(VALUE(SUBSTITUTE(_xlfn.FILTERXML("&lt;t&gt;&lt;s&gt;"&amp;SUBSTITUTE(Q283,",","&lt;/s&gt;&lt;s&gt;")&amp;"&lt;/s&gt;&lt;/t&gt;","//s"),"mm","")))/10, MAX(VALUE(_xlfn.FILTERXML("&lt;t&gt;&lt;s&gt;"&amp;SUBSTITUTE(Q283,",","&lt;/s&gt;&lt;s&gt;")&amp;"&lt;/s&gt;&lt;/t&gt;","//s"))))))</f>
        <v>1.1000000000000001</v>
      </c>
      <c r="S283" t="str">
        <f>IF(OR('Model output'!P282="",ISNUMBER(SEARCH("Not identified", 'Model output'!P282)),ISNUMBER(SEARCH("Absent",'Model output'!P282)),AND(ISNUMBER(SEARCH("No",'Model output'!P282)),NOT(ISNUMBER(SEARCH("diagnostic",'Model output'!P282)))),ISNUMBER(SEARCH("Negative",'Model output'!P282))),"negative","positive")</f>
        <v>negative</v>
      </c>
      <c r="T283">
        <f>IF('Model output'!O282="","",'Model output'!O282)</f>
        <v>1</v>
      </c>
      <c r="U283" t="str">
        <f>IF('Model output'!Q282&lt;&gt;"",'Model output'!Q282,IF('Classification result'!S283="positive",IF(ISNUMBER(SEARCH("single",'Model output'!P282)),1,IF(OR(ISNUMBER(SEARCH("&lt;4",'Model output'!P282)),ISNUMBER(SEARCH("&lt; 4",'Model output'!P282)),ISNUMBER(SEARCH("less than 4",'Model output'!P282))),"&lt;4",IF(OR(ISNUMBER(SEARCH("&gt;4",'Model output'!P282)),ISNUMBER(SEARCH("&gt; 4",'Model output'!P282)),ISNUMBER(SEARCH("4 or more",'Model output'!P282))),"&gt;4",""))),""))</f>
        <v/>
      </c>
      <c r="V283" t="str">
        <f>IF(S283="negative","",IF(OR(ISNUMBER(SEARCH("Focal",'Model output'!P282)),'Classification result'!U283&lt;4,ISNUMBER(SEARCH("Focal",'Classification result'!U283)),ISNUMBER(SEARCH("&lt;4",'Classification result'!U283)),ISNUMBER(SEARCH("&lt; 4",'Classification result'!U283))),"minimal", IF(OR(ISNUMBER(SEARCH("Extensive",'Model output'!P282)),ISNUMBER(SEARCH("Extensive",'Classification result'!U283)),ISNUMBER(SEARCH("&gt;4",'Classification result'!U283)),ISNUMBER(SEARCH("&gt; 4",'Classification result'!U283)),ISNUMBER(SEARCH("4 or more",'Classification result'!U283))),"extensive","")))</f>
        <v/>
      </c>
      <c r="W283" t="str">
        <f>IF(OR('Model output'!R282="",ISNUMBER(SEARCH("Not identified", 'Model output'!R282)),ISNUMBER(SEARCH("Absent",'Model output'!R282)),ISNUMBER(SEARCH("No",'Model output'!R282)),ISNUMBER(SEARCH("Negative",'Model output'!R282)),ISNUMBER(SEARCH("None seen",'Model output'!R282)),ISNUMBER(SEARCH("Free",'Model output'!R282)),ISNUMBER(SEARCH("Cannot be assessed",'Model output'!R282))),"negative","positive")</f>
        <v>negative</v>
      </c>
      <c r="X283" s="15" t="str">
        <f>IF('Model output'!S282="","",'Model output'!S282)</f>
        <v>No</v>
      </c>
      <c r="Y283" t="str">
        <f>IF(OR('Model output'!S282="",ISNUMBER(SEARCH("Absent",'Model output'!S282)),ISNUMBER(SEARCH("Not identified",'Model output'!S282)),AND(ISNUMBER(SEARCH("No",'Model output'!S282)),NOT(ISNUMBER(SEARCH("carcinoma",'Model output'!S282)))),ISNUMBER(SEARCH("no extension",'Model output'!S282)),ISNUMBER(SEARCH("negative",'Model output'!S282))),"negative",IF(Z283="positive","gETE", "positive"))</f>
        <v>negative</v>
      </c>
      <c r="Z283" t="str">
        <f>IF(OR('Model output'!S282="",ISNUMBER(SEARCH("Absent",'Model output'!S282)),ISNUMBER(SEARCH("Not identified",'Model output'!S282)),ISNUMBER(SEARCH("No",'Model output'!S282)),ISNUMBER(SEARCH("Minimal",'Model output'!S282)),ISNUMBER(SEARCH("negative",'Model output'!S282))),"negative",IF(OR(ISNUMBER(SEARCH("extensive",X283)),ISNUMBER(SEARCH("skeletal muscle",X283)),ISNUMBER(SEARCH("larynx",X283)),ISNUMBER(SEARCH("trachea",X283)),ISNUMBER(SEARCH("esophagus",X283)),ISNUMBER(SEARCH("recurrent laryngeal nerve",X283))),"positive","negative"))</f>
        <v>negative</v>
      </c>
      <c r="AA283" t="str">
        <f>IF('Model output'!T282="","",IF('Model output'!T282="Not mentioned", "No", "Yes"))</f>
        <v/>
      </c>
      <c r="AB283" t="str">
        <f>IF(AA283&lt;&gt;"Yes","",IF(OR('Model output'!U282="",ISNUMBER(SEARCH("Not identified",'Model output'!U282))),"",'Model output'!U282))</f>
        <v/>
      </c>
      <c r="AC283" s="9" t="str">
        <f>IF(OR('Model output'!V282="", AND(ISERROR(SEARCH("Positive",'Model output'!V282)), ISNUMBER(SEARCH("Negative",'Model output'!V282))), ISNUMBER(SEARCH("Uninvolved",'Model output'!V282)), ISNUMBER(SEARCH("Free",'Model output'!V282)), ISNUMBER(SEARCH("1 mm",'Model output'!V282)), ISNUMBER(SEARCH("1.0 mm",'Model output'!V282)), ISNUMBER(SEARCH("0.01 cm",'Model output'!V282)), ISNUMBER(SEARCH("0.1 CM",'Model output'!V282)), ISNUMBER(SEARCH("less than 0.2 mm",'Model output'!V282)), ISNUMBER(SEARCH("less than 0.5 mm",'Model output'!V282)), ISNUMBER(SEARCH("very close",'Model output'!V282)), ISNUMBER(SEARCH("not involved",'Model output'!V282)), ISNUMBER(SEARCH("no involvement",'Model output'!V282)), ISNUMBER(SEARCH("abut",'Model output'!V282)), AND(ISNUMBER(SEARCH("No",'Model output'!V282)),NOT(ISNUMBER(SEARCH("noted",'Model output'!V282))),NOT(ISNUMBER(SEARCH("carcinoma",'Model output'!V282))))), "negative", "positive")</f>
        <v>negative</v>
      </c>
      <c r="AE283" s="30" t="str" cm="1">
        <f t="array" aca="1" ref="AE283" ca="1">IF(OR(AC283="positive",Z283="positive",AND(OR(ISNUMBER(SEARCH("Follicular carcinoma",N283)),ISNUMBER(SEARCH("Follicular thyroid carcinoma",N283))),V283="extensive"),AND(AND(ISNUMBER(J283),J283&gt;0),AND(ISNUMBER(M283),M283&gt;3)),OR(H283="positive",AH283=1)),"high",IF(OR(ISNUMBER(SEARCH("lateral",G283,1)),ISNUMBER(SEARCH("positive",Y283,1)),ISNUMBER(SEARCH("tall",O283,1)),ISNUMBER(SEARCH("hobnail",O283,1)),ISNUMBER(SEARCH("cribriform",O283,1)),ISNUMBER(SEARCH("diffuse",O283,1)),ISNUMBER(SEARCH("columnar",O283,1)),ISNUMBER(SEARCH("solid",O283,1)),ISNUMBER(SEARCH("tall",N283,1)),ISNUMBER(SEARCH("hobnail",N283,1)),ISNUMBER(SEARCH("cribriform",N283,1)),ISNUMBER(SEARCH("diffuse",N283,1)),ISNUMBER(SEARCH("columnar",N283,1)),ISNUMBER(SEARCH("solid",N283,1)),AND(ISNUMBER(SEARCH("papillary",N283,1)),S283="positive"),AND(ISNUMBER(J283),J283&gt;=5,M283=""),AND(AND(ISNUMBER(J283),J283&gt;=5),AND(ISNUMBER(M283),M283&gt;=1)),AND(ISNUMBER(SERACH("papillary",N283)),OR(Y283="positive",Z283="positive"), ISNUMBER(SEARCH("BRAF",AB283)))),"intermediate","low"))</f>
        <v>low</v>
      </c>
      <c r="AF283" s="31" t="str">
        <f t="shared" si="65"/>
        <v>1b</v>
      </c>
      <c r="AG283" s="31" t="str">
        <f t="shared" si="66"/>
        <v>0</v>
      </c>
      <c r="AH283" s="31" t="str">
        <f t="shared" si="67"/>
        <v>0</v>
      </c>
      <c r="AI283" s="36" t="str">
        <f t="shared" si="68"/>
        <v>I</v>
      </c>
      <c r="AJ283" s="30" t="s">
        <v>815</v>
      </c>
      <c r="AK283" s="37" t="s">
        <v>926</v>
      </c>
      <c r="AL283" s="37" t="s">
        <v>927</v>
      </c>
      <c r="AM283" s="37" t="s">
        <v>930</v>
      </c>
      <c r="AN283" s="31" t="s">
        <v>79</v>
      </c>
      <c r="AO283" s="30">
        <f t="shared" ca="1" si="69"/>
        <v>1</v>
      </c>
      <c r="AP283" s="37">
        <f t="shared" si="70"/>
        <v>1</v>
      </c>
      <c r="AQ283" s="37">
        <f t="shared" si="71"/>
        <v>1</v>
      </c>
      <c r="AR283" s="37">
        <f t="shared" si="72"/>
        <v>1</v>
      </c>
      <c r="AS283" s="36">
        <f t="shared" si="73"/>
        <v>1</v>
      </c>
    </row>
    <row r="284" spans="1:45">
      <c r="A284" t="str">
        <f>'Model output'!A283</f>
        <v>TCGA-L6-A4EP</v>
      </c>
      <c r="B284" s="43">
        <v>41</v>
      </c>
      <c r="C284" s="1" t="str">
        <f>IF(OR(ISNUMBER(SEARCH("0",'Model output'!D283)), ISNUMBER(SEARCH("1",'Model output'!D283)), ISNUMBER(SEARCH("1a",'Model output'!D283)), ISNUMBER(SEARCH("1b",'Model output'!D283)), ISNUMBER(SEARCH("2",'Model output'!D283)), ISNUMBER(SEARCH("3",'Model output'!D283)), ISNUMBER(SEARCH("4a",'Model output'!D283)), ISNUMBER(SEARCH("4b",'Model output'!D283))), IF(ISNUMBER(SEARCH("pT",'Model output'!D283)),IF(OR(ISNUMBER(SEARCH("a",'Model output'!D283)),ISNUMBER(SEARCH("b",'Model output'!D283))),MID(SUBSTITUTE('Model output'!D283," ",""),SEARCH("pT",'Model output'!D283)+2,2),MID(SUBSTITUTE('Model output'!D283," ",""),SEARCH("pT",'Model output'!D283)+2,1)),IF(ISNUMBER(SEARCH("T",'Model output'!D283)),IF(OR(ISNUMBER(SEARCH("a",'Model output'!D283)),ISNUMBER(SEARCH("b",'Model output'!D283))),MID(SUBSTITUTE('Model output'!D283," ",""),SEARCH("T",'Model output'!D283)+1,2),MID(SUBSTITUTE('Model output'!D283," ",""),SEARCH("T",'Model output'!D283)+1,1)),SUBSTITUTE('Model output'!D283," ",""))),"")</f>
        <v>2</v>
      </c>
      <c r="D284" s="1" t="str">
        <f>IF(ISNUMBER(SEARCH("lymph node",'Model output'!E283)),"1", IF(AND('Model output'!E283&lt;&gt;"",ISNUMBER('Model output'!E283),'Model output'!E283&gt;0),"1",IF(OR(ISNUMBER(SEARCH("0",'Model output'!E283)), ISNUMBER(SEARCH("1",'Model output'!E283)), ISNUMBER(SEARCH("1a",'Model output'!E283)), ISNUMBER(SEARCH("1b",'Model output'!E283)), ISNUMBER(SEARCH("X",'Model output'!E283))), IF(ISNUMBER(SEARCH("pN",'Model output'!E283)),IF(OR(ISNUMBER(SEARCH("a",'Model output'!E283)),ISNUMBER(SEARCH("b",'Model output'!E283))),MID(SUBSTITUTE('Model output'!E283," ",""),SEARCH("pN",'Model output'!E283)+2,2),MID(SUBSTITUTE('Model output'!E283," ",""),SEARCH("pN",'Model output'!E283)+2,1)),IF(ISNUMBER(SEARCH("N",'Model output'!E283)),IF(OR(ISNUMBER(SEARCH("a",'Model output'!E283)),ISNUMBER(SEARCH("b",'Model output'!E283))),MID(SUBSTITUTE('Model output'!E283," ",""),SEARCH("N",'Model output'!E283)+1,2),MID(SUBSTITUTE('Model output'!E283," ",""),SEARCH("N",'Model output'!E283)+1,1)),SUBSTITUTE('Model output'!E283," ",""))),"")))</f>
        <v>0</v>
      </c>
      <c r="E284" s="1" t="str">
        <f>IF(OR(ISNUMBER(SEARCH("Not applicable",'Model output'!F283)), ISNUMBER(SEARCH("N/A",'Model output'!F283))),"0",IF(OR(ISNUMBER(SEARCH("0",'Model output'!F283)), ISNUMBER(SEARCH("1",'Model output'!F283)), ISNUMBER(SEARCH("X",'Model output'!F283))), IF(ISNUMBER(SEARCH("pM",'Model output'!F283)),MID(SUBSTITUTE('Model output'!F283," ",""),SEARCH("pM",'Model output'!F283)+2,1),IF(ISNUMBER(SEARCH("M",'Model output'!F283)),MID(SUBSTITUTE('Model output'!F283," ",""),SEARCH("M",'Model output'!F283)+1,1),SUBSTITUTE('Model output'!F283," ",""))),""))</f>
        <v/>
      </c>
      <c r="F284" t="str">
        <f t="shared" si="62"/>
        <v>negative</v>
      </c>
      <c r="G284" t="str">
        <f>IF(OR('Model output'!G283="",AND(ISNUMBER('Model output'!J283),'Model output'!J283&lt;1)),"",IF(OR(ISNUMBER(SEARCH("lateral",'Model output'!G283)),ISNUMBER(SEARCH("cervical",'Model output'!G283)),ISNUMBER(SEARCH("jugular",'Model output'!G283)),ISNUMBER(SEARCH("left neck",'Model output'!G283)),ISNUMBER(SEARCH("left anterior neck",'Model output'!G283)),ISNUMBER(SEARCH("left posterior neck",'Model output'!G283)),ISNUMBER(SEARCH("right neck",'Model output'!G283)),ISNUMBER(SEARCH("right anterior neck",'Model output'!G283)),ISNUMBER(SEARCH("right posterior neck",'Model output'!G283)),AND(ISNUMBER(SEARCH("level",'Model output'!G283)),OR(,ISNUMBER(SEARCH("II",'Model output'!G283)),ISNUMBER(SEARCH("two",'Model output'!G283)),ISNUMBER(SEARCH("2",'Model output'!G283)),ISNUMBER(SEARCH("III",'Model output'!G283)),ISNUMBER(SEARCH("three",'Model output'!G283)),ISNUMBER(SEARCH("3",'Model output'!G283)),ISNUMBER(SEARCH("IV",'Model output'!G283)),ISNUMBER(SEARCH("four",'Model output'!G283)),ISNUMBER(SEARCH("4",'Model output'!G283)),AND(ISNUMBER(SEARCH("V ",'Model output'!G283)),NOT(ISNUMBER(SEARCH("VI",'Model output'!G283)))),ISNUMBER(SEARCH("five",'Model output'!G283)),ISNUMBER(SEARCH("5",'Model output'!G283))))), "lateral", "central"))</f>
        <v/>
      </c>
      <c r="H284" t="str">
        <f>IF('Model output'!H283="","negative", IF('Model output'!H283=" ", "negative", IF(ISNUMBER(SEARCH("lymph node",'Model output'!H283)),"negative","positive")))</f>
        <v>negative</v>
      </c>
      <c r="I284">
        <f>IF('Model output'!I283="","",IF(ISNUMBER('Model output'!I283),'Model output'!I283,1))</f>
        <v>3</v>
      </c>
      <c r="J284">
        <f>IF('Model output'!J283="","",IF(AND(ISNUMBER('Model output'!J283),'Model output'!J283&lt;=I284),'Model output'!J283,IF(ISNUMBER(SEARCH("0/",'Model output'!J283)),0,1)))</f>
        <v>0</v>
      </c>
      <c r="K284" t="str" cm="1">
        <f t="array" ref="K284">IF(COUNT(FIND({0,1,2,3,4,5,6,7,8,9},'Model output'!K283))&gt;0,'Model output'!K283,"")</f>
        <v/>
      </c>
      <c r="L284" s="8" t="str">
        <f t="shared" si="64"/>
        <v/>
      </c>
      <c r="M284" t="str" cm="1">
        <f t="array" ref="M284">IF(L284="","",IF(ISNUMBER(SEARCH("cm",L284)),MAX(VALUE(SUBSTITUTE(_xlfn.FILTERXML("&lt;t&gt;&lt;s&gt;"&amp;SUBSTITUTE(L284,",","&lt;/s&gt;&lt;s&gt;")&amp;"&lt;/s&gt;&lt;/t&gt;","//s"),"cm",""))),MAX(VALUE(SUBSTITUTE(_xlfn.FILTERXML("&lt;t&gt;&lt;s&gt;"&amp;SUBSTITUTE(L284,",","&lt;/s&gt;&lt;s&gt;")&amp;"&lt;/s&gt;&lt;/t&gt;","//s"),"mm","")))/10))</f>
        <v/>
      </c>
      <c r="N284" t="str">
        <f>IF('Model output'!L283="","",'Model output'!L283)</f>
        <v>Papillary</v>
      </c>
      <c r="O284" t="str">
        <f>IF('Model output'!M283="","",'Model output'!M283)</f>
        <v>Classical (usual)</v>
      </c>
      <c r="P284" t="str">
        <f>IF('Model output'!N283="","",'Model output'!N283)</f>
        <v>3 cm</v>
      </c>
      <c r="Q284" t="str">
        <f t="shared" si="63"/>
        <v>3cm</v>
      </c>
      <c r="R284" cm="1">
        <f t="array" ref="R284">IF(Q284="","",IF(ISNUMBER(SEARCH("cm",Q284)),MAX(VALUE(SUBSTITUTE(_xlfn.FILTERXML("&lt;t&gt;&lt;s&gt;"&amp;SUBSTITUTE(Q284,",","&lt;/s&gt;&lt;s&gt;")&amp;"&lt;/s&gt;&lt;/t&gt;","//s"),"cm",""))),IF(ISNUMBER(SEARCH("mm",Q284)), MAX(VALUE(SUBSTITUTE(_xlfn.FILTERXML("&lt;t&gt;&lt;s&gt;"&amp;SUBSTITUTE(Q284,",","&lt;/s&gt;&lt;s&gt;")&amp;"&lt;/s&gt;&lt;/t&gt;","//s"),"mm","")))/10, MAX(VALUE(_xlfn.FILTERXML("&lt;t&gt;&lt;s&gt;"&amp;SUBSTITUTE(Q284,",","&lt;/s&gt;&lt;s&gt;")&amp;"&lt;/s&gt;&lt;/t&gt;","//s"))))))</f>
        <v>3</v>
      </c>
      <c r="S284" t="str">
        <f>IF(OR('Model output'!P283="",ISNUMBER(SEARCH("Not identified", 'Model output'!P283)),ISNUMBER(SEARCH("Absent",'Model output'!P283)),AND(ISNUMBER(SEARCH("No",'Model output'!P283)),NOT(ISNUMBER(SEARCH("diagnostic",'Model output'!P283)))),ISNUMBER(SEARCH("Negative",'Model output'!P283))),"negative","positive")</f>
        <v>negative</v>
      </c>
      <c r="T284">
        <f>IF('Model output'!O283="","",'Model output'!O283)</f>
        <v>1</v>
      </c>
      <c r="U284" t="str">
        <f>IF('Model output'!Q283&lt;&gt;"",'Model output'!Q283,IF('Classification result'!S284="positive",IF(ISNUMBER(SEARCH("single",'Model output'!P283)),1,IF(OR(ISNUMBER(SEARCH("&lt;4",'Model output'!P283)),ISNUMBER(SEARCH("&lt; 4",'Model output'!P283)),ISNUMBER(SEARCH("less than 4",'Model output'!P283))),"&lt;4",IF(OR(ISNUMBER(SEARCH("&gt;4",'Model output'!P283)),ISNUMBER(SEARCH("&gt; 4",'Model output'!P283)),ISNUMBER(SEARCH("4 or more",'Model output'!P283))),"&gt;4",""))),""))</f>
        <v/>
      </c>
      <c r="V284" t="str">
        <f>IF(S284="negative","",IF(OR(ISNUMBER(SEARCH("Focal",'Model output'!P283)),'Classification result'!U284&lt;4,ISNUMBER(SEARCH("Focal",'Classification result'!U284)),ISNUMBER(SEARCH("&lt;4",'Classification result'!U284)),ISNUMBER(SEARCH("&lt; 4",'Classification result'!U284))),"minimal", IF(OR(ISNUMBER(SEARCH("Extensive",'Model output'!P283)),ISNUMBER(SEARCH("Extensive",'Classification result'!U284)),ISNUMBER(SEARCH("&gt;4",'Classification result'!U284)),ISNUMBER(SEARCH("&gt; 4",'Classification result'!U284)),ISNUMBER(SEARCH("4 or more",'Classification result'!U284))),"extensive","")))</f>
        <v/>
      </c>
      <c r="W284" t="str">
        <f>IF(OR('Model output'!R283="",ISNUMBER(SEARCH("Not identified", 'Model output'!R283)),ISNUMBER(SEARCH("Absent",'Model output'!R283)),ISNUMBER(SEARCH("No",'Model output'!R283)),ISNUMBER(SEARCH("Negative",'Model output'!R283)),ISNUMBER(SEARCH("None seen",'Model output'!R283)),ISNUMBER(SEARCH("Free",'Model output'!R283)),ISNUMBER(SEARCH("Cannot be assessed",'Model output'!R283))),"negative","positive")</f>
        <v>positive</v>
      </c>
      <c r="X284" s="15" t="str">
        <f>IF('Model output'!S283="","",'Model output'!S283)</f>
        <v>Not identified</v>
      </c>
      <c r="Y284" t="str">
        <f>IF(OR('Model output'!S283="",ISNUMBER(SEARCH("Absent",'Model output'!S283)),ISNUMBER(SEARCH("Not identified",'Model output'!S283)),AND(ISNUMBER(SEARCH("No",'Model output'!S283)),NOT(ISNUMBER(SEARCH("carcinoma",'Model output'!S283)))),ISNUMBER(SEARCH("no extension",'Model output'!S283)),ISNUMBER(SEARCH("negative",'Model output'!S283))),"negative",IF(Z284="positive","gETE", "positive"))</f>
        <v>negative</v>
      </c>
      <c r="Z284" t="str">
        <f>IF(OR('Model output'!S283="",ISNUMBER(SEARCH("Absent",'Model output'!S283)),ISNUMBER(SEARCH("Not identified",'Model output'!S283)),ISNUMBER(SEARCH("No",'Model output'!S283)),ISNUMBER(SEARCH("Minimal",'Model output'!S283)),ISNUMBER(SEARCH("negative",'Model output'!S283))),"negative",IF(OR(ISNUMBER(SEARCH("extensive",X284)),ISNUMBER(SEARCH("skeletal muscle",X284)),ISNUMBER(SEARCH("larynx",X284)),ISNUMBER(SEARCH("trachea",X284)),ISNUMBER(SEARCH("esophagus",X284)),ISNUMBER(SEARCH("recurrent laryngeal nerve",X284))),"positive","negative"))</f>
        <v>negative</v>
      </c>
      <c r="AA284" t="str">
        <f>IF('Model output'!T283="","",IF('Model output'!T283="Not mentioned", "No", "Yes"))</f>
        <v/>
      </c>
      <c r="AB284" t="str">
        <f>IF(AA284&lt;&gt;"Yes","",IF(OR('Model output'!U283="",ISNUMBER(SEARCH("Not identified",'Model output'!U283))),"",'Model output'!U283))</f>
        <v/>
      </c>
      <c r="AC284" s="9" t="str">
        <f>IF(OR('Model output'!V283="", AND(ISERROR(SEARCH("Positive",'Model output'!V283)), ISNUMBER(SEARCH("Negative",'Model output'!V283))), ISNUMBER(SEARCH("Uninvolved",'Model output'!V283)), ISNUMBER(SEARCH("Free",'Model output'!V283)), ISNUMBER(SEARCH("1 mm",'Model output'!V283)), ISNUMBER(SEARCH("1.0 mm",'Model output'!V283)), ISNUMBER(SEARCH("0.01 cm",'Model output'!V283)), ISNUMBER(SEARCH("0.1 CM",'Model output'!V283)), ISNUMBER(SEARCH("less than 0.2 mm",'Model output'!V283)), ISNUMBER(SEARCH("less than 0.5 mm",'Model output'!V283)), ISNUMBER(SEARCH("very close",'Model output'!V283)), ISNUMBER(SEARCH("not involved",'Model output'!V283)), ISNUMBER(SEARCH("no involvement",'Model output'!V283)), ISNUMBER(SEARCH("abut",'Model output'!V283)), AND(ISNUMBER(SEARCH("No",'Model output'!V283)),NOT(ISNUMBER(SEARCH("noted",'Model output'!V283))),NOT(ISNUMBER(SEARCH("carcinoma",'Model output'!V283))))), "negative", "positive")</f>
        <v>negative</v>
      </c>
      <c r="AE284" s="30" t="str" cm="1">
        <f t="array" aca="1" ref="AE284" ca="1">IF(OR(AC284="positive",Z284="positive",AND(OR(ISNUMBER(SEARCH("Follicular carcinoma",N284)),ISNUMBER(SEARCH("Follicular thyroid carcinoma",N284))),V284="extensive"),AND(AND(ISNUMBER(J284),J284&gt;0),AND(ISNUMBER(M284),M284&gt;3)),OR(H284="positive",AH284=1)),"high",IF(OR(ISNUMBER(SEARCH("lateral",G284,1)),ISNUMBER(SEARCH("positive",Y284,1)),ISNUMBER(SEARCH("tall",O284,1)),ISNUMBER(SEARCH("hobnail",O284,1)),ISNUMBER(SEARCH("cribriform",O284,1)),ISNUMBER(SEARCH("diffuse",O284,1)),ISNUMBER(SEARCH("columnar",O284,1)),ISNUMBER(SEARCH("solid",O284,1)),ISNUMBER(SEARCH("tall",N284,1)),ISNUMBER(SEARCH("hobnail",N284,1)),ISNUMBER(SEARCH("cribriform",N284,1)),ISNUMBER(SEARCH("diffuse",N284,1)),ISNUMBER(SEARCH("columnar",N284,1)),ISNUMBER(SEARCH("solid",N284,1)),AND(ISNUMBER(SEARCH("papillary",N284,1)),S284="positive"),AND(ISNUMBER(J284),J284&gt;=5,M284=""),AND(AND(ISNUMBER(J284),J284&gt;=5),AND(ISNUMBER(M284),M284&gt;=1)),AND(ISNUMBER(SERACH("papillary",N284)),OR(Y284="positive",Z284="positive"), ISNUMBER(SEARCH("BRAF",AB284)))),"intermediate","low"))</f>
        <v>low</v>
      </c>
      <c r="AF284" s="31" t="str">
        <f t="shared" si="65"/>
        <v>2</v>
      </c>
      <c r="AG284" s="31" t="str">
        <f t="shared" si="66"/>
        <v>0</v>
      </c>
      <c r="AH284" s="31" t="str">
        <f t="shared" si="67"/>
        <v>0</v>
      </c>
      <c r="AI284" s="36" t="str">
        <f t="shared" si="68"/>
        <v>I</v>
      </c>
      <c r="AJ284" s="30" t="s">
        <v>815</v>
      </c>
      <c r="AK284" s="37" t="s">
        <v>929</v>
      </c>
      <c r="AL284" s="37" t="s">
        <v>927</v>
      </c>
      <c r="AM284" s="37" t="s">
        <v>930</v>
      </c>
      <c r="AN284" s="31" t="s">
        <v>79</v>
      </c>
      <c r="AO284" s="30">
        <f t="shared" ca="1" si="69"/>
        <v>1</v>
      </c>
      <c r="AP284" s="37">
        <f t="shared" si="70"/>
        <v>1</v>
      </c>
      <c r="AQ284" s="37">
        <f t="shared" si="71"/>
        <v>1</v>
      </c>
      <c r="AR284" s="37">
        <f t="shared" si="72"/>
        <v>1</v>
      </c>
      <c r="AS284" s="36">
        <f t="shared" si="73"/>
        <v>1</v>
      </c>
    </row>
    <row r="285" spans="1:45">
      <c r="A285" t="str">
        <f>'Model output'!A284</f>
        <v>TCGA-L6-A4EQ</v>
      </c>
      <c r="B285" s="43">
        <v>47</v>
      </c>
      <c r="C285" s="1" t="str">
        <f>IF(OR(ISNUMBER(SEARCH("0",'Model output'!D284)), ISNUMBER(SEARCH("1",'Model output'!D284)), ISNUMBER(SEARCH("1a",'Model output'!D284)), ISNUMBER(SEARCH("1b",'Model output'!D284)), ISNUMBER(SEARCH("2",'Model output'!D284)), ISNUMBER(SEARCH("3",'Model output'!D284)), ISNUMBER(SEARCH("4a",'Model output'!D284)), ISNUMBER(SEARCH("4b",'Model output'!D284))), IF(ISNUMBER(SEARCH("pT",'Model output'!D284)),IF(OR(ISNUMBER(SEARCH("a",'Model output'!D284)),ISNUMBER(SEARCH("b",'Model output'!D284))),MID(SUBSTITUTE('Model output'!D284," ",""),SEARCH("pT",'Model output'!D284)+2,2),MID(SUBSTITUTE('Model output'!D284," ",""),SEARCH("pT",'Model output'!D284)+2,1)),IF(ISNUMBER(SEARCH("T",'Model output'!D284)),IF(OR(ISNUMBER(SEARCH("a",'Model output'!D284)),ISNUMBER(SEARCH("b",'Model output'!D284))),MID(SUBSTITUTE('Model output'!D284," ",""),SEARCH("T",'Model output'!D284)+1,2),MID(SUBSTITUTE('Model output'!D284," ",""),SEARCH("T",'Model output'!D284)+1,1)),SUBSTITUTE('Model output'!D284," ",""))),"")</f>
        <v>2</v>
      </c>
      <c r="D285" s="1" t="str">
        <f>IF(ISNUMBER(SEARCH("lymph node",'Model output'!E284)),"1", IF(AND('Model output'!E284&lt;&gt;"",ISNUMBER('Model output'!E284),'Model output'!E284&gt;0),"1",IF(OR(ISNUMBER(SEARCH("0",'Model output'!E284)), ISNUMBER(SEARCH("1",'Model output'!E284)), ISNUMBER(SEARCH("1a",'Model output'!E284)), ISNUMBER(SEARCH("1b",'Model output'!E284)), ISNUMBER(SEARCH("X",'Model output'!E284))), IF(ISNUMBER(SEARCH("pN",'Model output'!E284)),IF(OR(ISNUMBER(SEARCH("a",'Model output'!E284)),ISNUMBER(SEARCH("b",'Model output'!E284))),MID(SUBSTITUTE('Model output'!E284," ",""),SEARCH("pN",'Model output'!E284)+2,2),MID(SUBSTITUTE('Model output'!E284," ",""),SEARCH("pN",'Model output'!E284)+2,1)),IF(ISNUMBER(SEARCH("N",'Model output'!E284)),IF(OR(ISNUMBER(SEARCH("a",'Model output'!E284)),ISNUMBER(SEARCH("b",'Model output'!E284))),MID(SUBSTITUTE('Model output'!E284," ",""),SEARCH("N",'Model output'!E284)+1,2),MID(SUBSTITUTE('Model output'!E284," ",""),SEARCH("N",'Model output'!E284)+1,1)),SUBSTITUTE('Model output'!E284," ",""))),"")))</f>
        <v>1a</v>
      </c>
      <c r="E285" s="1" t="str">
        <f>IF(OR(ISNUMBER(SEARCH("Not applicable",'Model output'!F284)), ISNUMBER(SEARCH("N/A",'Model output'!F284))),"0",IF(OR(ISNUMBER(SEARCH("0",'Model output'!F284)), ISNUMBER(SEARCH("1",'Model output'!F284)), ISNUMBER(SEARCH("X",'Model output'!F284))), IF(ISNUMBER(SEARCH("pM",'Model output'!F284)),MID(SUBSTITUTE('Model output'!F284," ",""),SEARCH("pM",'Model output'!F284)+2,1),IF(ISNUMBER(SEARCH("M",'Model output'!F284)),MID(SUBSTITUTE('Model output'!F284," ",""),SEARCH("M",'Model output'!F284)+1,1),SUBSTITUTE('Model output'!F284," ",""))),""))</f>
        <v/>
      </c>
      <c r="F285" t="str">
        <f t="shared" si="62"/>
        <v>positive</v>
      </c>
      <c r="G285" t="str">
        <f>IF(OR('Model output'!G284="",AND(ISNUMBER('Model output'!J284),'Model output'!J284&lt;1)),"",IF(OR(ISNUMBER(SEARCH("lateral",'Model output'!G284)),ISNUMBER(SEARCH("cervical",'Model output'!G284)),ISNUMBER(SEARCH("jugular",'Model output'!G284)),ISNUMBER(SEARCH("left neck",'Model output'!G284)),ISNUMBER(SEARCH("left anterior neck",'Model output'!G284)),ISNUMBER(SEARCH("left posterior neck",'Model output'!G284)),ISNUMBER(SEARCH("right neck",'Model output'!G284)),ISNUMBER(SEARCH("right anterior neck",'Model output'!G284)),ISNUMBER(SEARCH("right posterior neck",'Model output'!G284)),AND(ISNUMBER(SEARCH("level",'Model output'!G284)),OR(,ISNUMBER(SEARCH("II",'Model output'!G284)),ISNUMBER(SEARCH("two",'Model output'!G284)),ISNUMBER(SEARCH("2",'Model output'!G284)),ISNUMBER(SEARCH("III",'Model output'!G284)),ISNUMBER(SEARCH("three",'Model output'!G284)),ISNUMBER(SEARCH("3",'Model output'!G284)),ISNUMBER(SEARCH("IV",'Model output'!G284)),ISNUMBER(SEARCH("four",'Model output'!G284)),ISNUMBER(SEARCH("4",'Model output'!G284)),AND(ISNUMBER(SEARCH("V ",'Model output'!G284)),NOT(ISNUMBER(SEARCH("VI",'Model output'!G284)))),ISNUMBER(SEARCH("five",'Model output'!G284)),ISNUMBER(SEARCH("5",'Model output'!G284))))), "lateral", "central"))</f>
        <v>central</v>
      </c>
      <c r="H285" t="str">
        <f>IF('Model output'!H284="","negative", IF('Model output'!H284=" ", "negative", IF(ISNUMBER(SEARCH("lymph node",'Model output'!H284)),"negative","positive")))</f>
        <v>negative</v>
      </c>
      <c r="I285">
        <f>IF('Model output'!I284="","",IF(ISNUMBER('Model output'!I284),'Model output'!I284,1))</f>
        <v>1</v>
      </c>
      <c r="J285">
        <f>IF('Model output'!J284="","",IF(AND(ISNUMBER('Model output'!J284),'Model output'!J284&lt;=I285),'Model output'!J284,IF(ISNUMBER(SEARCH("0/",'Model output'!J284)),0,1)))</f>
        <v>1</v>
      </c>
      <c r="K285" t="str" cm="1">
        <f t="array" ref="K285">IF(COUNT(FIND({0,1,2,3,4,5,6,7,8,9},'Model output'!K284))&gt;0,'Model output'!K284,"")</f>
        <v>0.8 cm</v>
      </c>
      <c r="L285" s="8" t="str">
        <f t="shared" si="64"/>
        <v>0.8cm</v>
      </c>
      <c r="M285" cm="1">
        <f t="array" ref="M285">IF(L285="","",IF(ISNUMBER(SEARCH("cm",L285)),MAX(VALUE(SUBSTITUTE(_xlfn.FILTERXML("&lt;t&gt;&lt;s&gt;"&amp;SUBSTITUTE(L285,",","&lt;/s&gt;&lt;s&gt;")&amp;"&lt;/s&gt;&lt;/t&gt;","//s"),"cm",""))),MAX(VALUE(SUBSTITUTE(_xlfn.FILTERXML("&lt;t&gt;&lt;s&gt;"&amp;SUBSTITUTE(L285,",","&lt;/s&gt;&lt;s&gt;")&amp;"&lt;/s&gt;&lt;/t&gt;","//s"),"mm","")))/10))</f>
        <v>0.8</v>
      </c>
      <c r="N285" t="str">
        <f>IF('Model output'!L284="","",'Model output'!L284)</f>
        <v>Papillary</v>
      </c>
      <c r="O285" t="str">
        <f>IF('Model output'!M284="","",'Model output'!M284)</f>
        <v>conventional</v>
      </c>
      <c r="P285" t="str">
        <f>IF('Model output'!N284="","",'Model output'!N284)</f>
        <v>3.5 cm</v>
      </c>
      <c r="Q285" t="str">
        <f t="shared" si="63"/>
        <v>3.5cm</v>
      </c>
      <c r="R285" cm="1">
        <f t="array" ref="R285">IF(Q285="","",IF(ISNUMBER(SEARCH("cm",Q285)),MAX(VALUE(SUBSTITUTE(_xlfn.FILTERXML("&lt;t&gt;&lt;s&gt;"&amp;SUBSTITUTE(Q285,",","&lt;/s&gt;&lt;s&gt;")&amp;"&lt;/s&gt;&lt;/t&gt;","//s"),"cm",""))),IF(ISNUMBER(SEARCH("mm",Q285)), MAX(VALUE(SUBSTITUTE(_xlfn.FILTERXML("&lt;t&gt;&lt;s&gt;"&amp;SUBSTITUTE(Q285,",","&lt;/s&gt;&lt;s&gt;")&amp;"&lt;/s&gt;&lt;/t&gt;","//s"),"mm","")))/10, MAX(VALUE(_xlfn.FILTERXML("&lt;t&gt;&lt;s&gt;"&amp;SUBSTITUTE(Q285,",","&lt;/s&gt;&lt;s&gt;")&amp;"&lt;/s&gt;&lt;/t&gt;","//s"))))))</f>
        <v>3.5</v>
      </c>
      <c r="S285" t="str">
        <f>IF(OR('Model output'!P284="",ISNUMBER(SEARCH("Not identified", 'Model output'!P284)),ISNUMBER(SEARCH("Absent",'Model output'!P284)),AND(ISNUMBER(SEARCH("No",'Model output'!P284)),NOT(ISNUMBER(SEARCH("diagnostic",'Model output'!P284)))),ISNUMBER(SEARCH("Negative",'Model output'!P284))),"negative","positive")</f>
        <v>negative</v>
      </c>
      <c r="T285">
        <f>IF('Model output'!O284="","",'Model output'!O284)</f>
        <v>2</v>
      </c>
      <c r="U285" t="str">
        <f>IF('Model output'!Q284&lt;&gt;"",'Model output'!Q284,IF('Classification result'!S285="positive",IF(ISNUMBER(SEARCH("single",'Model output'!P284)),1,IF(OR(ISNUMBER(SEARCH("&lt;4",'Model output'!P284)),ISNUMBER(SEARCH("&lt; 4",'Model output'!P284)),ISNUMBER(SEARCH("less than 4",'Model output'!P284))),"&lt;4",IF(OR(ISNUMBER(SEARCH("&gt;4",'Model output'!P284)),ISNUMBER(SEARCH("&gt; 4",'Model output'!P284)),ISNUMBER(SEARCH("4 or more",'Model output'!P284))),"&gt;4",""))),""))</f>
        <v/>
      </c>
      <c r="V285" t="str">
        <f>IF(S285="negative","",IF(OR(ISNUMBER(SEARCH("Focal",'Model output'!P284)),'Classification result'!U285&lt;4,ISNUMBER(SEARCH("Focal",'Classification result'!U285)),ISNUMBER(SEARCH("&lt;4",'Classification result'!U285)),ISNUMBER(SEARCH("&lt; 4",'Classification result'!U285))),"minimal", IF(OR(ISNUMBER(SEARCH("Extensive",'Model output'!P284)),ISNUMBER(SEARCH("Extensive",'Classification result'!U285)),ISNUMBER(SEARCH("&gt;4",'Classification result'!U285)),ISNUMBER(SEARCH("&gt; 4",'Classification result'!U285)),ISNUMBER(SEARCH("4 or more",'Classification result'!U285))),"extensive","")))</f>
        <v/>
      </c>
      <c r="W285" t="str">
        <f>IF(OR('Model output'!R284="",ISNUMBER(SEARCH("Not identified", 'Model output'!R284)),ISNUMBER(SEARCH("Absent",'Model output'!R284)),ISNUMBER(SEARCH("No",'Model output'!R284)),ISNUMBER(SEARCH("Negative",'Model output'!R284)),ISNUMBER(SEARCH("None seen",'Model output'!R284)),ISNUMBER(SEARCH("Free",'Model output'!R284)),ISNUMBER(SEARCH("Cannot be assessed",'Model output'!R284))),"negative","positive")</f>
        <v>negative</v>
      </c>
      <c r="X285" s="15" t="str">
        <f>IF('Model output'!S284="","",'Model output'!S284)</f>
        <v/>
      </c>
      <c r="Y285" t="str">
        <f>IF(OR('Model output'!S284="",ISNUMBER(SEARCH("Absent",'Model output'!S284)),ISNUMBER(SEARCH("Not identified",'Model output'!S284)),AND(ISNUMBER(SEARCH("No",'Model output'!S284)),NOT(ISNUMBER(SEARCH("carcinoma",'Model output'!S284)))),ISNUMBER(SEARCH("no extension",'Model output'!S284)),ISNUMBER(SEARCH("negative",'Model output'!S284))),"negative",IF(Z285="positive","gETE", "positive"))</f>
        <v>negative</v>
      </c>
      <c r="Z285" t="str">
        <f>IF(OR('Model output'!S284="",ISNUMBER(SEARCH("Absent",'Model output'!S284)),ISNUMBER(SEARCH("Not identified",'Model output'!S284)),ISNUMBER(SEARCH("No",'Model output'!S284)),ISNUMBER(SEARCH("Minimal",'Model output'!S284)),ISNUMBER(SEARCH("negative",'Model output'!S284))),"negative",IF(OR(ISNUMBER(SEARCH("extensive",X285)),ISNUMBER(SEARCH("skeletal muscle",X285)),ISNUMBER(SEARCH("larynx",X285)),ISNUMBER(SEARCH("trachea",X285)),ISNUMBER(SEARCH("esophagus",X285)),ISNUMBER(SEARCH("recurrent laryngeal nerve",X285))),"positive","negative"))</f>
        <v>negative</v>
      </c>
      <c r="AA285" t="str">
        <f>IF('Model output'!T284="","",IF('Model output'!T284="Not mentioned", "No", "Yes"))</f>
        <v/>
      </c>
      <c r="AB285" t="str">
        <f>IF(AA285&lt;&gt;"Yes","",IF(OR('Model output'!U284="",ISNUMBER(SEARCH("Not identified",'Model output'!U284))),"",'Model output'!U284))</f>
        <v/>
      </c>
      <c r="AC285" s="9" t="str">
        <f>IF(OR('Model output'!V284="", AND(ISERROR(SEARCH("Positive",'Model output'!V284)), ISNUMBER(SEARCH("Negative",'Model output'!V284))), ISNUMBER(SEARCH("Uninvolved",'Model output'!V284)), ISNUMBER(SEARCH("Free",'Model output'!V284)), ISNUMBER(SEARCH("1 mm",'Model output'!V284)), ISNUMBER(SEARCH("1.0 mm",'Model output'!V284)), ISNUMBER(SEARCH("0.01 cm",'Model output'!V284)), ISNUMBER(SEARCH("0.1 CM",'Model output'!V284)), ISNUMBER(SEARCH("less than 0.2 mm",'Model output'!V284)), ISNUMBER(SEARCH("less than 0.5 mm",'Model output'!V284)), ISNUMBER(SEARCH("very close",'Model output'!V284)), ISNUMBER(SEARCH("not involved",'Model output'!V284)), ISNUMBER(SEARCH("no involvement",'Model output'!V284)), ISNUMBER(SEARCH("abut",'Model output'!V284)), AND(ISNUMBER(SEARCH("No",'Model output'!V284)),NOT(ISNUMBER(SEARCH("noted",'Model output'!V284))),NOT(ISNUMBER(SEARCH("carcinoma",'Model output'!V284))))), "negative", "positive")</f>
        <v>negative</v>
      </c>
      <c r="AE285" s="30" t="str" cm="1">
        <f t="array" aca="1" ref="AE285" ca="1">IF(OR(AC285="positive",Z285="positive",AND(OR(ISNUMBER(SEARCH("Follicular carcinoma",N285)),ISNUMBER(SEARCH("Follicular thyroid carcinoma",N285))),V285="extensive"),AND(AND(ISNUMBER(J285),J285&gt;0),AND(ISNUMBER(M285),M285&gt;3)),OR(H285="positive",AH285=1)),"high",IF(OR(ISNUMBER(SEARCH("lateral",G285,1)),ISNUMBER(SEARCH("positive",Y285,1)),ISNUMBER(SEARCH("tall",O285,1)),ISNUMBER(SEARCH("hobnail",O285,1)),ISNUMBER(SEARCH("cribriform",O285,1)),ISNUMBER(SEARCH("diffuse",O285,1)),ISNUMBER(SEARCH("columnar",O285,1)),ISNUMBER(SEARCH("solid",O285,1)),ISNUMBER(SEARCH("tall",N285,1)),ISNUMBER(SEARCH("hobnail",N285,1)),ISNUMBER(SEARCH("cribriform",N285,1)),ISNUMBER(SEARCH("diffuse",N285,1)),ISNUMBER(SEARCH("columnar",N285,1)),ISNUMBER(SEARCH("solid",N285,1)),AND(ISNUMBER(SEARCH("papillary",N285,1)),S285="positive"),AND(ISNUMBER(J285),J285&gt;=5,M285=""),AND(AND(ISNUMBER(J285),J285&gt;=5),AND(ISNUMBER(M285),M285&gt;=1)),AND(ISNUMBER(SERACH("papillary",N285)),OR(Y285="positive",Z285="positive"), ISNUMBER(SEARCH("BRAF",AB285)))),"intermediate","low"))</f>
        <v>low</v>
      </c>
      <c r="AF285" s="31" t="str">
        <f t="shared" si="65"/>
        <v>2</v>
      </c>
      <c r="AG285" s="31" t="str">
        <f t="shared" si="66"/>
        <v>1a</v>
      </c>
      <c r="AH285" s="31" t="str">
        <f t="shared" si="67"/>
        <v>0</v>
      </c>
      <c r="AI285" s="36" t="str">
        <f t="shared" si="68"/>
        <v>I</v>
      </c>
      <c r="AJ285" s="30" t="s">
        <v>815</v>
      </c>
      <c r="AK285" s="37" t="s">
        <v>929</v>
      </c>
      <c r="AL285" s="37" t="s">
        <v>931</v>
      </c>
      <c r="AM285" s="37" t="s">
        <v>930</v>
      </c>
      <c r="AN285" s="31" t="s">
        <v>79</v>
      </c>
      <c r="AO285" s="30">
        <f t="shared" ca="1" si="69"/>
        <v>1</v>
      </c>
      <c r="AP285" s="37">
        <f t="shared" si="70"/>
        <v>1</v>
      </c>
      <c r="AQ285" s="37">
        <f t="shared" si="71"/>
        <v>1</v>
      </c>
      <c r="AR285" s="37">
        <f t="shared" si="72"/>
        <v>1</v>
      </c>
      <c r="AS285" s="36">
        <f t="shared" si="73"/>
        <v>1</v>
      </c>
    </row>
    <row r="286" spans="1:45">
      <c r="A286" t="str">
        <f>'Model output'!A285</f>
        <v>TCGA-L6-A4ET</v>
      </c>
      <c r="B286" s="43">
        <v>49</v>
      </c>
      <c r="C286" s="1" t="str">
        <f>IF(OR(ISNUMBER(SEARCH("0",'Model output'!D285)), ISNUMBER(SEARCH("1",'Model output'!D285)), ISNUMBER(SEARCH("1a",'Model output'!D285)), ISNUMBER(SEARCH("1b",'Model output'!D285)), ISNUMBER(SEARCH("2",'Model output'!D285)), ISNUMBER(SEARCH("3",'Model output'!D285)), ISNUMBER(SEARCH("4a",'Model output'!D285)), ISNUMBER(SEARCH("4b",'Model output'!D285))), IF(ISNUMBER(SEARCH("pT",'Model output'!D285)),IF(OR(ISNUMBER(SEARCH("a",'Model output'!D285)),ISNUMBER(SEARCH("b",'Model output'!D285))),MID(SUBSTITUTE('Model output'!D285," ",""),SEARCH("pT",'Model output'!D285)+2,2),MID(SUBSTITUTE('Model output'!D285," ",""),SEARCH("pT",'Model output'!D285)+2,1)),IF(ISNUMBER(SEARCH("T",'Model output'!D285)),IF(OR(ISNUMBER(SEARCH("a",'Model output'!D285)),ISNUMBER(SEARCH("b",'Model output'!D285))),MID(SUBSTITUTE('Model output'!D285," ",""),SEARCH("T",'Model output'!D285)+1,2),MID(SUBSTITUTE('Model output'!D285," ",""),SEARCH("T",'Model output'!D285)+1,1)),SUBSTITUTE('Model output'!D285," ",""))),"")</f>
        <v>3</v>
      </c>
      <c r="D286" s="1" t="str">
        <f>IF(ISNUMBER(SEARCH("lymph node",'Model output'!E285)),"1", IF(AND('Model output'!E285&lt;&gt;"",ISNUMBER('Model output'!E285),'Model output'!E285&gt;0),"1",IF(OR(ISNUMBER(SEARCH("0",'Model output'!E285)), ISNUMBER(SEARCH("1",'Model output'!E285)), ISNUMBER(SEARCH("1a",'Model output'!E285)), ISNUMBER(SEARCH("1b",'Model output'!E285)), ISNUMBER(SEARCH("X",'Model output'!E285))), IF(ISNUMBER(SEARCH("pN",'Model output'!E285)),IF(OR(ISNUMBER(SEARCH("a",'Model output'!E285)),ISNUMBER(SEARCH("b",'Model output'!E285))),MID(SUBSTITUTE('Model output'!E285," ",""),SEARCH("pN",'Model output'!E285)+2,2),MID(SUBSTITUTE('Model output'!E285," ",""),SEARCH("pN",'Model output'!E285)+2,1)),IF(ISNUMBER(SEARCH("N",'Model output'!E285)),IF(OR(ISNUMBER(SEARCH("a",'Model output'!E285)),ISNUMBER(SEARCH("b",'Model output'!E285))),MID(SUBSTITUTE('Model output'!E285," ",""),SEARCH("N",'Model output'!E285)+1,2),MID(SUBSTITUTE('Model output'!E285," ",""),SEARCH("N",'Model output'!E285)+1,1)),SUBSTITUTE('Model output'!E285," ",""))),"")))</f>
        <v>X</v>
      </c>
      <c r="E286" s="1" t="str">
        <f>IF(OR(ISNUMBER(SEARCH("Not applicable",'Model output'!F285)), ISNUMBER(SEARCH("N/A",'Model output'!F285))),"0",IF(OR(ISNUMBER(SEARCH("0",'Model output'!F285)), ISNUMBER(SEARCH("1",'Model output'!F285)), ISNUMBER(SEARCH("X",'Model output'!F285))), IF(ISNUMBER(SEARCH("pM",'Model output'!F285)),MID(SUBSTITUTE('Model output'!F285," ",""),SEARCH("pM",'Model output'!F285)+2,1),IF(ISNUMBER(SEARCH("M",'Model output'!F285)),MID(SUBSTITUTE('Model output'!F285," ",""),SEARCH("M",'Model output'!F285)+1,1),SUBSTITUTE('Model output'!F285," ",""))),""))</f>
        <v>0</v>
      </c>
      <c r="F286" t="str">
        <f t="shared" si="62"/>
        <v>negative</v>
      </c>
      <c r="G286" t="str">
        <f>IF(OR('Model output'!G285="",AND(ISNUMBER('Model output'!J285),'Model output'!J285&lt;1)),"",IF(OR(ISNUMBER(SEARCH("lateral",'Model output'!G285)),ISNUMBER(SEARCH("cervical",'Model output'!G285)),ISNUMBER(SEARCH("jugular",'Model output'!G285)),ISNUMBER(SEARCH("left neck",'Model output'!G285)),ISNUMBER(SEARCH("left anterior neck",'Model output'!G285)),ISNUMBER(SEARCH("left posterior neck",'Model output'!G285)),ISNUMBER(SEARCH("right neck",'Model output'!G285)),ISNUMBER(SEARCH("right anterior neck",'Model output'!G285)),ISNUMBER(SEARCH("right posterior neck",'Model output'!G285)),AND(ISNUMBER(SEARCH("level",'Model output'!G285)),OR(,ISNUMBER(SEARCH("II",'Model output'!G285)),ISNUMBER(SEARCH("two",'Model output'!G285)),ISNUMBER(SEARCH("2",'Model output'!G285)),ISNUMBER(SEARCH("III",'Model output'!G285)),ISNUMBER(SEARCH("three",'Model output'!G285)),ISNUMBER(SEARCH("3",'Model output'!G285)),ISNUMBER(SEARCH("IV",'Model output'!G285)),ISNUMBER(SEARCH("four",'Model output'!G285)),ISNUMBER(SEARCH("4",'Model output'!G285)),AND(ISNUMBER(SEARCH("V ",'Model output'!G285)),NOT(ISNUMBER(SEARCH("VI",'Model output'!G285)))),ISNUMBER(SEARCH("five",'Model output'!G285)),ISNUMBER(SEARCH("5",'Model output'!G285))))), "lateral", "central"))</f>
        <v/>
      </c>
      <c r="H286" t="str">
        <f>IF('Model output'!H285="","negative", IF('Model output'!H285=" ", "negative", IF(ISNUMBER(SEARCH("lymph node",'Model output'!H285)),"negative","positive")))</f>
        <v>negative</v>
      </c>
      <c r="I286" t="str">
        <f>IF('Model output'!I285="","",IF(ISNUMBER('Model output'!I285),'Model output'!I285,1))</f>
        <v/>
      </c>
      <c r="J286" t="str">
        <f>IF('Model output'!J285="","",IF(AND(ISNUMBER('Model output'!J285),'Model output'!J285&lt;=I286),'Model output'!J285,IF(ISNUMBER(SEARCH("0/",'Model output'!J285)),0,1)))</f>
        <v/>
      </c>
      <c r="K286" t="str" cm="1">
        <f t="array" ref="K286">IF(COUNT(FIND({0,1,2,3,4,5,6,7,8,9},'Model output'!K285))&gt;0,'Model output'!K285,"")</f>
        <v/>
      </c>
      <c r="L286" s="8" t="str">
        <f t="shared" si="64"/>
        <v/>
      </c>
      <c r="M286" t="str" cm="1">
        <f t="array" ref="M286">IF(L286="","",IF(ISNUMBER(SEARCH("cm",L286)),MAX(VALUE(SUBSTITUTE(_xlfn.FILTERXML("&lt;t&gt;&lt;s&gt;"&amp;SUBSTITUTE(L286,",","&lt;/s&gt;&lt;s&gt;")&amp;"&lt;/s&gt;&lt;/t&gt;","//s"),"cm",""))),MAX(VALUE(SUBSTITUTE(_xlfn.FILTERXML("&lt;t&gt;&lt;s&gt;"&amp;SUBSTITUTE(L286,",","&lt;/s&gt;&lt;s&gt;")&amp;"&lt;/s&gt;&lt;/t&gt;","//s"),"mm","")))/10))</f>
        <v/>
      </c>
      <c r="N286" t="str">
        <f>IF('Model output'!L285="","",'Model output'!L285)</f>
        <v>Papillary</v>
      </c>
      <c r="O286" t="str">
        <f>IF('Model output'!M285="","",'Model output'!M285)</f>
        <v>Follicular</v>
      </c>
      <c r="P286" t="str">
        <f>IF('Model output'!N285="","",'Model output'!N285)</f>
        <v>6cm</v>
      </c>
      <c r="Q286" t="str">
        <f t="shared" si="63"/>
        <v>6cm</v>
      </c>
      <c r="R286" cm="1">
        <f t="array" ref="R286">IF(Q286="","",IF(ISNUMBER(SEARCH("cm",Q286)),MAX(VALUE(SUBSTITUTE(_xlfn.FILTERXML("&lt;t&gt;&lt;s&gt;"&amp;SUBSTITUTE(Q286,",","&lt;/s&gt;&lt;s&gt;")&amp;"&lt;/s&gt;&lt;/t&gt;","//s"),"cm",""))),IF(ISNUMBER(SEARCH("mm",Q286)), MAX(VALUE(SUBSTITUTE(_xlfn.FILTERXML("&lt;t&gt;&lt;s&gt;"&amp;SUBSTITUTE(Q286,",","&lt;/s&gt;&lt;s&gt;")&amp;"&lt;/s&gt;&lt;/t&gt;","//s"),"mm","")))/10, MAX(VALUE(_xlfn.FILTERXML("&lt;t&gt;&lt;s&gt;"&amp;SUBSTITUTE(Q286,",","&lt;/s&gt;&lt;s&gt;")&amp;"&lt;/s&gt;&lt;/t&gt;","//s"))))))</f>
        <v>6</v>
      </c>
      <c r="S286" t="str">
        <f>IF(OR('Model output'!P285="",ISNUMBER(SEARCH("Not identified", 'Model output'!P285)),ISNUMBER(SEARCH("Absent",'Model output'!P285)),AND(ISNUMBER(SEARCH("No",'Model output'!P285)),NOT(ISNUMBER(SEARCH("diagnostic",'Model output'!P285)))),ISNUMBER(SEARCH("Negative",'Model output'!P285))),"negative","positive")</f>
        <v>negative</v>
      </c>
      <c r="T286">
        <f>IF('Model output'!O285="","",'Model output'!O285)</f>
        <v>1</v>
      </c>
      <c r="U286" t="str">
        <f>IF('Model output'!Q285&lt;&gt;"",'Model output'!Q285,IF('Classification result'!S286="positive",IF(ISNUMBER(SEARCH("single",'Model output'!P285)),1,IF(OR(ISNUMBER(SEARCH("&lt;4",'Model output'!P285)),ISNUMBER(SEARCH("&lt; 4",'Model output'!P285)),ISNUMBER(SEARCH("less than 4",'Model output'!P285))),"&lt;4",IF(OR(ISNUMBER(SEARCH("&gt;4",'Model output'!P285)),ISNUMBER(SEARCH("&gt; 4",'Model output'!P285)),ISNUMBER(SEARCH("4 or more",'Model output'!P285))),"&gt;4",""))),""))</f>
        <v/>
      </c>
      <c r="V286" t="str">
        <f>IF(S286="negative","",IF(OR(ISNUMBER(SEARCH("Focal",'Model output'!P285)),'Classification result'!U286&lt;4,ISNUMBER(SEARCH("Focal",'Classification result'!U286)),ISNUMBER(SEARCH("&lt;4",'Classification result'!U286)),ISNUMBER(SEARCH("&lt; 4",'Classification result'!U286))),"minimal", IF(OR(ISNUMBER(SEARCH("Extensive",'Model output'!P285)),ISNUMBER(SEARCH("Extensive",'Classification result'!U286)),ISNUMBER(SEARCH("&gt;4",'Classification result'!U286)),ISNUMBER(SEARCH("&gt; 4",'Classification result'!U286)),ISNUMBER(SEARCH("4 or more",'Classification result'!U286))),"extensive","")))</f>
        <v/>
      </c>
      <c r="W286" t="str">
        <f>IF(OR('Model output'!R285="",ISNUMBER(SEARCH("Not identified", 'Model output'!R285)),ISNUMBER(SEARCH("Absent",'Model output'!R285)),ISNUMBER(SEARCH("No",'Model output'!R285)),ISNUMBER(SEARCH("Negative",'Model output'!R285)),ISNUMBER(SEARCH("None seen",'Model output'!R285)),ISNUMBER(SEARCH("Free",'Model output'!R285)),ISNUMBER(SEARCH("Cannot be assessed",'Model output'!R285))),"negative","positive")</f>
        <v>negative</v>
      </c>
      <c r="X286" s="15" t="str">
        <f>IF('Model output'!S285="","",'Model output'!S285)</f>
        <v>Cannot be assessed</v>
      </c>
      <c r="Y286" t="str">
        <f>IF(OR('Model output'!S285="",ISNUMBER(SEARCH("Absent",'Model output'!S285)),ISNUMBER(SEARCH("Not identified",'Model output'!S285)),AND(ISNUMBER(SEARCH("No",'Model output'!S285)),NOT(ISNUMBER(SEARCH("carcinoma",'Model output'!S285)))),ISNUMBER(SEARCH("no extension",'Model output'!S285)),ISNUMBER(SEARCH("negative",'Model output'!S285))),"negative",IF(Z286="positive","gETE", "positive"))</f>
        <v>negative</v>
      </c>
      <c r="Z286" t="str">
        <f>IF(OR('Model output'!S285="",ISNUMBER(SEARCH("Absent",'Model output'!S285)),ISNUMBER(SEARCH("Not identified",'Model output'!S285)),ISNUMBER(SEARCH("No",'Model output'!S285)),ISNUMBER(SEARCH("Minimal",'Model output'!S285)),ISNUMBER(SEARCH("negative",'Model output'!S285))),"negative",IF(OR(ISNUMBER(SEARCH("extensive",X286)),ISNUMBER(SEARCH("skeletal muscle",X286)),ISNUMBER(SEARCH("larynx",X286)),ISNUMBER(SEARCH("trachea",X286)),ISNUMBER(SEARCH("esophagus",X286)),ISNUMBER(SEARCH("recurrent laryngeal nerve",X286))),"positive","negative"))</f>
        <v>negative</v>
      </c>
      <c r="AA286" t="str">
        <f>IF('Model output'!T285="","",IF('Model output'!T285="Not mentioned", "No", "Yes"))</f>
        <v/>
      </c>
      <c r="AB286" t="str">
        <f>IF(AA286&lt;&gt;"Yes","",IF(OR('Model output'!U285="",ISNUMBER(SEARCH("Not identified",'Model output'!U285))),"",'Model output'!U285))</f>
        <v/>
      </c>
      <c r="AC286" s="9" t="str">
        <f>IF(OR('Model output'!V285="", AND(ISERROR(SEARCH("Positive",'Model output'!V285)), ISNUMBER(SEARCH("Negative",'Model output'!V285))), ISNUMBER(SEARCH("Uninvolved",'Model output'!V285)), ISNUMBER(SEARCH("Free",'Model output'!V285)), ISNUMBER(SEARCH("1 mm",'Model output'!V285)), ISNUMBER(SEARCH("1.0 mm",'Model output'!V285)), ISNUMBER(SEARCH("0.01 cm",'Model output'!V285)), ISNUMBER(SEARCH("0.1 CM",'Model output'!V285)), ISNUMBER(SEARCH("less than 0.2 mm",'Model output'!V285)), ISNUMBER(SEARCH("less than 0.5 mm",'Model output'!V285)), ISNUMBER(SEARCH("very close",'Model output'!V285)), ISNUMBER(SEARCH("not involved",'Model output'!V285)), ISNUMBER(SEARCH("no involvement",'Model output'!V285)), ISNUMBER(SEARCH("abut",'Model output'!V285)), AND(ISNUMBER(SEARCH("No",'Model output'!V285)),NOT(ISNUMBER(SEARCH("noted",'Model output'!V285))),NOT(ISNUMBER(SEARCH("carcinoma",'Model output'!V285))))), "negative", "positive")</f>
        <v>positive</v>
      </c>
      <c r="AE286" s="30" t="str" cm="1">
        <f t="array" ref="AE286">IF(OR(AC286="positive",Z286="positive",AND(OR(ISNUMBER(SEARCH("Follicular carcinoma",N286)),ISNUMBER(SEARCH("Follicular thyroid carcinoma",N286))),V286="extensive"),AND(AND(ISNUMBER(J286),J286&gt;0),AND(ISNUMBER(M286),M286&gt;3)),OR(H286="positive",AH286=1)),"high",IF(OR(ISNUMBER(SEARCH("lateral",G286,1)),ISNUMBER(SEARCH("positive",Y286,1)),ISNUMBER(SEARCH("tall",O286,1)),ISNUMBER(SEARCH("hobnail",O286,1)),ISNUMBER(SEARCH("cribriform",O286,1)),ISNUMBER(SEARCH("diffuse",O286,1)),ISNUMBER(SEARCH("columnar",O286,1)),ISNUMBER(SEARCH("solid",O286,1)),ISNUMBER(SEARCH("tall",N286,1)),ISNUMBER(SEARCH("hobnail",N286,1)),ISNUMBER(SEARCH("cribriform",N286,1)),ISNUMBER(SEARCH("diffuse",N286,1)),ISNUMBER(SEARCH("columnar",N286,1)),ISNUMBER(SEARCH("solid",N286,1)),AND(ISNUMBER(SEARCH("papillary",N286,1)),S286="positive"),AND(ISNUMBER(J286),J286&gt;=5,M286=""),AND(AND(ISNUMBER(J286),J286&gt;=5),AND(ISNUMBER(M286),M286&gt;=1)),AND(ISNUMBER(SERACH("papillary",N286)),OR(Y286="positive",Z286="positive"), ISNUMBER(SEARCH("BRAF",AB286)))),"intermediate","low"))</f>
        <v>high</v>
      </c>
      <c r="AF286" s="31" t="str">
        <f t="shared" si="65"/>
        <v>3a</v>
      </c>
      <c r="AG286" s="31" t="str">
        <f t="shared" si="66"/>
        <v>0</v>
      </c>
      <c r="AH286" s="31" t="str">
        <f t="shared" si="67"/>
        <v>0</v>
      </c>
      <c r="AI286" s="36" t="str">
        <f t="shared" si="68"/>
        <v>I</v>
      </c>
      <c r="AJ286" s="30" t="s">
        <v>814</v>
      </c>
      <c r="AK286" s="37" t="s">
        <v>932</v>
      </c>
      <c r="AL286" s="37" t="s">
        <v>930</v>
      </c>
      <c r="AM286" s="37" t="s">
        <v>930</v>
      </c>
      <c r="AN286" s="31" t="s">
        <v>79</v>
      </c>
      <c r="AO286" s="30">
        <f t="shared" si="69"/>
        <v>1</v>
      </c>
      <c r="AP286" s="37">
        <f t="shared" si="70"/>
        <v>1</v>
      </c>
      <c r="AQ286" s="37">
        <f t="shared" si="71"/>
        <v>1</v>
      </c>
      <c r="AR286" s="37">
        <f t="shared" si="72"/>
        <v>1</v>
      </c>
      <c r="AS286" s="36">
        <f t="shared" si="73"/>
        <v>1</v>
      </c>
    </row>
    <row r="287" spans="1:45">
      <c r="A287" t="str">
        <f>'Model output'!A286</f>
        <v>TCGA-L6-A4EU</v>
      </c>
      <c r="B287" s="43">
        <v>58</v>
      </c>
      <c r="C287" s="1" t="str">
        <f>IF(OR(ISNUMBER(SEARCH("0",'Model output'!D286)), ISNUMBER(SEARCH("1",'Model output'!D286)), ISNUMBER(SEARCH("1a",'Model output'!D286)), ISNUMBER(SEARCH("1b",'Model output'!D286)), ISNUMBER(SEARCH("2",'Model output'!D286)), ISNUMBER(SEARCH("3",'Model output'!D286)), ISNUMBER(SEARCH("4a",'Model output'!D286)), ISNUMBER(SEARCH("4b",'Model output'!D286))), IF(ISNUMBER(SEARCH("pT",'Model output'!D286)),IF(OR(ISNUMBER(SEARCH("a",'Model output'!D286)),ISNUMBER(SEARCH("b",'Model output'!D286))),MID(SUBSTITUTE('Model output'!D286," ",""),SEARCH("pT",'Model output'!D286)+2,2),MID(SUBSTITUTE('Model output'!D286," ",""),SEARCH("pT",'Model output'!D286)+2,1)),IF(ISNUMBER(SEARCH("T",'Model output'!D286)),IF(OR(ISNUMBER(SEARCH("a",'Model output'!D286)),ISNUMBER(SEARCH("b",'Model output'!D286))),MID(SUBSTITUTE('Model output'!D286," ",""),SEARCH("T",'Model output'!D286)+1,2),MID(SUBSTITUTE('Model output'!D286," ",""),SEARCH("T",'Model output'!D286)+1,1)),SUBSTITUTE('Model output'!D286," ",""))),"")</f>
        <v>3</v>
      </c>
      <c r="D287" s="1" t="str">
        <f>IF(ISNUMBER(SEARCH("lymph node",'Model output'!E286)),"1", IF(AND('Model output'!E286&lt;&gt;"",ISNUMBER('Model output'!E286),'Model output'!E286&gt;0),"1",IF(OR(ISNUMBER(SEARCH("0",'Model output'!E286)), ISNUMBER(SEARCH("1",'Model output'!E286)), ISNUMBER(SEARCH("1a",'Model output'!E286)), ISNUMBER(SEARCH("1b",'Model output'!E286)), ISNUMBER(SEARCH("X",'Model output'!E286))), IF(ISNUMBER(SEARCH("pN",'Model output'!E286)),IF(OR(ISNUMBER(SEARCH("a",'Model output'!E286)),ISNUMBER(SEARCH("b",'Model output'!E286))),MID(SUBSTITUTE('Model output'!E286," ",""),SEARCH("pN",'Model output'!E286)+2,2),MID(SUBSTITUTE('Model output'!E286," ",""),SEARCH("pN",'Model output'!E286)+2,1)),IF(ISNUMBER(SEARCH("N",'Model output'!E286)),IF(OR(ISNUMBER(SEARCH("a",'Model output'!E286)),ISNUMBER(SEARCH("b",'Model output'!E286))),MID(SUBSTITUTE('Model output'!E286," ",""),SEARCH("N",'Model output'!E286)+1,2),MID(SUBSTITUTE('Model output'!E286," ",""),SEARCH("N",'Model output'!E286)+1,1)),SUBSTITUTE('Model output'!E286," ",""))),"")))</f>
        <v>1a</v>
      </c>
      <c r="E287" s="1" t="str">
        <f>IF(OR(ISNUMBER(SEARCH("Not applicable",'Model output'!F286)), ISNUMBER(SEARCH("N/A",'Model output'!F286))),"0",IF(OR(ISNUMBER(SEARCH("0",'Model output'!F286)), ISNUMBER(SEARCH("1",'Model output'!F286)), ISNUMBER(SEARCH("X",'Model output'!F286))), IF(ISNUMBER(SEARCH("pM",'Model output'!F286)),MID(SUBSTITUTE('Model output'!F286," ",""),SEARCH("pM",'Model output'!F286)+2,1),IF(ISNUMBER(SEARCH("M",'Model output'!F286)),MID(SUBSTITUTE('Model output'!F286," ",""),SEARCH("M",'Model output'!F286)+1,1),SUBSTITUTE('Model output'!F286," ",""))),""))</f>
        <v>X</v>
      </c>
      <c r="F287" t="str">
        <f t="shared" si="62"/>
        <v>positive</v>
      </c>
      <c r="G287" t="str">
        <f>IF(OR('Model output'!G286="",AND(ISNUMBER('Model output'!J286),'Model output'!J286&lt;1)),"",IF(OR(ISNUMBER(SEARCH("lateral",'Model output'!G286)),ISNUMBER(SEARCH("cervical",'Model output'!G286)),ISNUMBER(SEARCH("jugular",'Model output'!G286)),ISNUMBER(SEARCH("left neck",'Model output'!G286)),ISNUMBER(SEARCH("left anterior neck",'Model output'!G286)),ISNUMBER(SEARCH("left posterior neck",'Model output'!G286)),ISNUMBER(SEARCH("right neck",'Model output'!G286)),ISNUMBER(SEARCH("right anterior neck",'Model output'!G286)),ISNUMBER(SEARCH("right posterior neck",'Model output'!G286)),AND(ISNUMBER(SEARCH("level",'Model output'!G286)),OR(,ISNUMBER(SEARCH("II",'Model output'!G286)),ISNUMBER(SEARCH("two",'Model output'!G286)),ISNUMBER(SEARCH("2",'Model output'!G286)),ISNUMBER(SEARCH("III",'Model output'!G286)),ISNUMBER(SEARCH("three",'Model output'!G286)),ISNUMBER(SEARCH("3",'Model output'!G286)),ISNUMBER(SEARCH("IV",'Model output'!G286)),ISNUMBER(SEARCH("four",'Model output'!G286)),ISNUMBER(SEARCH("4",'Model output'!G286)),AND(ISNUMBER(SEARCH("V ",'Model output'!G286)),NOT(ISNUMBER(SEARCH("VI",'Model output'!G286)))),ISNUMBER(SEARCH("five",'Model output'!G286)),ISNUMBER(SEARCH("5",'Model output'!G286))))), "lateral", "central"))</f>
        <v>central</v>
      </c>
      <c r="H287" t="str">
        <f>IF('Model output'!H286="","negative", IF('Model output'!H286=" ", "negative", IF(ISNUMBER(SEARCH("lymph node",'Model output'!H286)),"negative","positive")))</f>
        <v>negative</v>
      </c>
      <c r="I287">
        <f>IF('Model output'!I286="","",IF(ISNUMBER('Model output'!I286),'Model output'!I286,1))</f>
        <v>33</v>
      </c>
      <c r="J287">
        <f>IF('Model output'!J286="","",IF(AND(ISNUMBER('Model output'!J286),'Model output'!J286&lt;=I287),'Model output'!J286,IF(ISNUMBER(SEARCH("0/",'Model output'!J286)),0,1)))</f>
        <v>4</v>
      </c>
      <c r="K287" t="str" cm="1">
        <f t="array" ref="K287">IF(COUNT(FIND({0,1,2,3,4,5,6,7,8,9},'Model output'!K286))&gt;0,'Model output'!K286,"")</f>
        <v/>
      </c>
      <c r="L287" s="8" t="str">
        <f t="shared" si="64"/>
        <v/>
      </c>
      <c r="M287" t="str" cm="1">
        <f t="array" ref="M287">IF(L287="","",IF(ISNUMBER(SEARCH("cm",L287)),MAX(VALUE(SUBSTITUTE(_xlfn.FILTERXML("&lt;t&gt;&lt;s&gt;"&amp;SUBSTITUTE(L287,",","&lt;/s&gt;&lt;s&gt;")&amp;"&lt;/s&gt;&lt;/t&gt;","//s"),"cm",""))),MAX(VALUE(SUBSTITUTE(_xlfn.FILTERXML("&lt;t&gt;&lt;s&gt;"&amp;SUBSTITUTE(L287,",","&lt;/s&gt;&lt;s&gt;")&amp;"&lt;/s&gt;&lt;/t&gt;","//s"),"mm","")))/10))</f>
        <v/>
      </c>
      <c r="N287" t="str">
        <f>IF('Model output'!L286="","",'Model output'!L286)</f>
        <v>Papillary</v>
      </c>
      <c r="O287" t="str">
        <f>IF('Model output'!M286="","",'Model output'!M286)</f>
        <v>Tall cell</v>
      </c>
      <c r="P287" t="str">
        <f>IF('Model output'!N286="","",'Model output'!N286)</f>
        <v>5 cm</v>
      </c>
      <c r="Q287" t="str">
        <f t="shared" si="63"/>
        <v>5cm</v>
      </c>
      <c r="R287" cm="1">
        <f t="array" ref="R287">IF(Q287="","",IF(ISNUMBER(SEARCH("cm",Q287)),MAX(VALUE(SUBSTITUTE(_xlfn.FILTERXML("&lt;t&gt;&lt;s&gt;"&amp;SUBSTITUTE(Q287,",","&lt;/s&gt;&lt;s&gt;")&amp;"&lt;/s&gt;&lt;/t&gt;","//s"),"cm",""))),IF(ISNUMBER(SEARCH("mm",Q287)), MAX(VALUE(SUBSTITUTE(_xlfn.FILTERXML("&lt;t&gt;&lt;s&gt;"&amp;SUBSTITUTE(Q287,",","&lt;/s&gt;&lt;s&gt;")&amp;"&lt;/s&gt;&lt;/t&gt;","//s"),"mm","")))/10, MAX(VALUE(_xlfn.FILTERXML("&lt;t&gt;&lt;s&gt;"&amp;SUBSTITUTE(Q287,",","&lt;/s&gt;&lt;s&gt;")&amp;"&lt;/s&gt;&lt;/t&gt;","//s"))))))</f>
        <v>5</v>
      </c>
      <c r="S287" t="str">
        <f>IF(OR('Model output'!P286="",ISNUMBER(SEARCH("Not identified", 'Model output'!P286)),ISNUMBER(SEARCH("Absent",'Model output'!P286)),AND(ISNUMBER(SEARCH("No",'Model output'!P286)),NOT(ISNUMBER(SEARCH("diagnostic",'Model output'!P286)))),ISNUMBER(SEARCH("Negative",'Model output'!P286))),"negative","positive")</f>
        <v>positive</v>
      </c>
      <c r="T287" t="str">
        <f>IF('Model output'!O286="","",'Model output'!O286)</f>
        <v/>
      </c>
      <c r="U287" t="str">
        <f>IF('Model output'!Q286&lt;&gt;"",'Model output'!Q286,IF('Classification result'!S287="positive",IF(ISNUMBER(SEARCH("single",'Model output'!P286)),1,IF(OR(ISNUMBER(SEARCH("&lt;4",'Model output'!P286)),ISNUMBER(SEARCH("&lt; 4",'Model output'!P286)),ISNUMBER(SEARCH("less than 4",'Model output'!P286))),"&lt;4",IF(OR(ISNUMBER(SEARCH("&gt;4",'Model output'!P286)),ISNUMBER(SEARCH("&gt; 4",'Model output'!P286)),ISNUMBER(SEARCH("4 or more",'Model output'!P286))),"&gt;4",""))),""))</f>
        <v/>
      </c>
      <c r="V287" t="str">
        <f>IF(S287="negative","",IF(OR(ISNUMBER(SEARCH("Focal",'Model output'!P286)),'Classification result'!U287&lt;4,ISNUMBER(SEARCH("Focal",'Classification result'!U287)),ISNUMBER(SEARCH("&lt;4",'Classification result'!U287)),ISNUMBER(SEARCH("&lt; 4",'Classification result'!U287))),"minimal", IF(OR(ISNUMBER(SEARCH("Extensive",'Model output'!P286)),ISNUMBER(SEARCH("Extensive",'Classification result'!U287)),ISNUMBER(SEARCH("&gt;4",'Classification result'!U287)),ISNUMBER(SEARCH("&gt; 4",'Classification result'!U287)),ISNUMBER(SEARCH("4 or more",'Classification result'!U287))),"extensive","")))</f>
        <v/>
      </c>
      <c r="W287" t="str">
        <f>IF(OR('Model output'!R286="",ISNUMBER(SEARCH("Not identified", 'Model output'!R286)),ISNUMBER(SEARCH("Absent",'Model output'!R286)),ISNUMBER(SEARCH("No",'Model output'!R286)),ISNUMBER(SEARCH("Negative",'Model output'!R286)),ISNUMBER(SEARCH("None seen",'Model output'!R286)),ISNUMBER(SEARCH("Free",'Model output'!R286)),ISNUMBER(SEARCH("Cannot be assessed",'Model output'!R286))),"negative","positive")</f>
        <v>negative</v>
      </c>
      <c r="X287" s="15" t="str">
        <f>IF('Model output'!S286="","",'Model output'!S286)</f>
        <v>Present</v>
      </c>
      <c r="Y287" t="str">
        <f>IF(OR('Model output'!S286="",ISNUMBER(SEARCH("Absent",'Model output'!S286)),ISNUMBER(SEARCH("Not identified",'Model output'!S286)),AND(ISNUMBER(SEARCH("No",'Model output'!S286)),NOT(ISNUMBER(SEARCH("carcinoma",'Model output'!S286)))),ISNUMBER(SEARCH("no extension",'Model output'!S286)),ISNUMBER(SEARCH("negative",'Model output'!S286))),"negative",IF(Z287="positive","gETE", "positive"))</f>
        <v>positive</v>
      </c>
      <c r="Z287" t="str">
        <f>IF(OR('Model output'!S286="",ISNUMBER(SEARCH("Absent",'Model output'!S286)),ISNUMBER(SEARCH("Not identified",'Model output'!S286)),ISNUMBER(SEARCH("No",'Model output'!S286)),ISNUMBER(SEARCH("Minimal",'Model output'!S286)),ISNUMBER(SEARCH("negative",'Model output'!S286))),"negative",IF(OR(ISNUMBER(SEARCH("extensive",X287)),ISNUMBER(SEARCH("skeletal muscle",X287)),ISNUMBER(SEARCH("larynx",X287)),ISNUMBER(SEARCH("trachea",X287)),ISNUMBER(SEARCH("esophagus",X287)),ISNUMBER(SEARCH("recurrent laryngeal nerve",X287))),"positive","negative"))</f>
        <v>negative</v>
      </c>
      <c r="AA287" t="str">
        <f>IF('Model output'!T286="","",IF('Model output'!T286="Not mentioned", "No", "Yes"))</f>
        <v/>
      </c>
      <c r="AB287" t="str">
        <f>IF(AA287&lt;&gt;"Yes","",IF(OR('Model output'!U286="",ISNUMBER(SEARCH("Not identified",'Model output'!U286))),"",'Model output'!U286))</f>
        <v/>
      </c>
      <c r="AC287" s="9" t="str">
        <f>IF(OR('Model output'!V286="", AND(ISERROR(SEARCH("Positive",'Model output'!V286)), ISNUMBER(SEARCH("Negative",'Model output'!V286))), ISNUMBER(SEARCH("Uninvolved",'Model output'!V286)), ISNUMBER(SEARCH("Free",'Model output'!V286)), ISNUMBER(SEARCH("1 mm",'Model output'!V286)), ISNUMBER(SEARCH("1.0 mm",'Model output'!V286)), ISNUMBER(SEARCH("0.01 cm",'Model output'!V286)), ISNUMBER(SEARCH("0.1 CM",'Model output'!V286)), ISNUMBER(SEARCH("less than 0.2 mm",'Model output'!V286)), ISNUMBER(SEARCH("less than 0.5 mm",'Model output'!V286)), ISNUMBER(SEARCH("very close",'Model output'!V286)), ISNUMBER(SEARCH("not involved",'Model output'!V286)), ISNUMBER(SEARCH("no involvement",'Model output'!V286)), ISNUMBER(SEARCH("abut",'Model output'!V286)), AND(ISNUMBER(SEARCH("No",'Model output'!V286)),NOT(ISNUMBER(SEARCH("noted",'Model output'!V286))),NOT(ISNUMBER(SEARCH("carcinoma",'Model output'!V286))))), "negative", "positive")</f>
        <v>positive</v>
      </c>
      <c r="AE287" s="30" t="str" cm="1">
        <f t="array" ref="AE287">IF(OR(AC287="positive",Z287="positive",AND(OR(ISNUMBER(SEARCH("Follicular carcinoma",N287)),ISNUMBER(SEARCH("Follicular thyroid carcinoma",N287))),V287="extensive"),AND(AND(ISNUMBER(J287),J287&gt;0),AND(ISNUMBER(M287),M287&gt;3)),OR(H287="positive",AH287=1)),"high",IF(OR(ISNUMBER(SEARCH("lateral",G287,1)),ISNUMBER(SEARCH("positive",Y287,1)),ISNUMBER(SEARCH("tall",O287,1)),ISNUMBER(SEARCH("hobnail",O287,1)),ISNUMBER(SEARCH("cribriform",O287,1)),ISNUMBER(SEARCH("diffuse",O287,1)),ISNUMBER(SEARCH("columnar",O287,1)),ISNUMBER(SEARCH("solid",O287,1)),ISNUMBER(SEARCH("tall",N287,1)),ISNUMBER(SEARCH("hobnail",N287,1)),ISNUMBER(SEARCH("cribriform",N287,1)),ISNUMBER(SEARCH("diffuse",N287,1)),ISNUMBER(SEARCH("columnar",N287,1)),ISNUMBER(SEARCH("solid",N287,1)),AND(ISNUMBER(SEARCH("papillary",N287,1)),S287="positive"),AND(ISNUMBER(J287),J287&gt;=5,M287=""),AND(AND(ISNUMBER(J287),J287&gt;=5),AND(ISNUMBER(M287),M287&gt;=1)),AND(ISNUMBER(SERACH("papillary",N287)),OR(Y287="positive",Z287="positive"), ISNUMBER(SEARCH("BRAF",AB287)))),"intermediate","low"))</f>
        <v>high</v>
      </c>
      <c r="AF287" s="31" t="str">
        <f t="shared" si="65"/>
        <v>3a</v>
      </c>
      <c r="AG287" s="31" t="str">
        <f t="shared" si="66"/>
        <v>1a</v>
      </c>
      <c r="AH287" s="31" t="str">
        <f t="shared" si="67"/>
        <v>0</v>
      </c>
      <c r="AI287" s="36" t="str">
        <f t="shared" si="68"/>
        <v>II</v>
      </c>
      <c r="AJ287" s="30" t="s">
        <v>814</v>
      </c>
      <c r="AK287" s="37" t="s">
        <v>925</v>
      </c>
      <c r="AL287" s="37" t="s">
        <v>931</v>
      </c>
      <c r="AM287" s="37" t="s">
        <v>930</v>
      </c>
      <c r="AN287" s="31" t="s">
        <v>928</v>
      </c>
      <c r="AO287" s="30">
        <f t="shared" si="69"/>
        <v>1</v>
      </c>
      <c r="AP287" s="37">
        <f t="shared" si="70"/>
        <v>0</v>
      </c>
      <c r="AQ287" s="37">
        <f t="shared" si="71"/>
        <v>1</v>
      </c>
      <c r="AR287" s="37">
        <f t="shared" si="72"/>
        <v>1</v>
      </c>
      <c r="AS287" s="36">
        <f t="shared" si="73"/>
        <v>1</v>
      </c>
    </row>
    <row r="288" spans="1:45">
      <c r="A288" t="str">
        <f>'Model output'!A287</f>
        <v>TCGA-MK-A4N6</v>
      </c>
      <c r="B288" s="43">
        <v>35</v>
      </c>
      <c r="C288" s="1" t="str">
        <f>IF(OR(ISNUMBER(SEARCH("0",'Model output'!D287)), ISNUMBER(SEARCH("1",'Model output'!D287)), ISNUMBER(SEARCH("1a",'Model output'!D287)), ISNUMBER(SEARCH("1b",'Model output'!D287)), ISNUMBER(SEARCH("2",'Model output'!D287)), ISNUMBER(SEARCH("3",'Model output'!D287)), ISNUMBER(SEARCH("4a",'Model output'!D287)), ISNUMBER(SEARCH("4b",'Model output'!D287))), IF(ISNUMBER(SEARCH("pT",'Model output'!D287)),IF(OR(ISNUMBER(SEARCH("a",'Model output'!D287)),ISNUMBER(SEARCH("b",'Model output'!D287))),MID(SUBSTITUTE('Model output'!D287," ",""),SEARCH("pT",'Model output'!D287)+2,2),MID(SUBSTITUTE('Model output'!D287," ",""),SEARCH("pT",'Model output'!D287)+2,1)),IF(ISNUMBER(SEARCH("T",'Model output'!D287)),IF(OR(ISNUMBER(SEARCH("a",'Model output'!D287)),ISNUMBER(SEARCH("b",'Model output'!D287))),MID(SUBSTITUTE('Model output'!D287," ",""),SEARCH("T",'Model output'!D287)+1,2),MID(SUBSTITUTE('Model output'!D287," ",""),SEARCH("T",'Model output'!D287)+1,1)),SUBSTITUTE('Model output'!D287," ",""))),"")</f>
        <v>3</v>
      </c>
      <c r="D288" s="1" t="str">
        <f>IF(ISNUMBER(SEARCH("lymph node",'Model output'!E287)),"1", IF(AND('Model output'!E287&lt;&gt;"",ISNUMBER('Model output'!E287),'Model output'!E287&gt;0),"1",IF(OR(ISNUMBER(SEARCH("0",'Model output'!E287)), ISNUMBER(SEARCH("1",'Model output'!E287)), ISNUMBER(SEARCH("1a",'Model output'!E287)), ISNUMBER(SEARCH("1b",'Model output'!E287)), ISNUMBER(SEARCH("X",'Model output'!E287))), IF(ISNUMBER(SEARCH("pN",'Model output'!E287)),IF(OR(ISNUMBER(SEARCH("a",'Model output'!E287)),ISNUMBER(SEARCH("b",'Model output'!E287))),MID(SUBSTITUTE('Model output'!E287," ",""),SEARCH("pN",'Model output'!E287)+2,2),MID(SUBSTITUTE('Model output'!E287," ",""),SEARCH("pN",'Model output'!E287)+2,1)),IF(ISNUMBER(SEARCH("N",'Model output'!E287)),IF(OR(ISNUMBER(SEARCH("a",'Model output'!E287)),ISNUMBER(SEARCH("b",'Model output'!E287))),MID(SUBSTITUTE('Model output'!E287," ",""),SEARCH("N",'Model output'!E287)+1,2),MID(SUBSTITUTE('Model output'!E287," ",""),SEARCH("N",'Model output'!E287)+1,1)),SUBSTITUTE('Model output'!E287," ",""))),"")))</f>
        <v>1B</v>
      </c>
      <c r="E288" s="1" t="str">
        <f>IF(OR(ISNUMBER(SEARCH("Not applicable",'Model output'!F287)), ISNUMBER(SEARCH("N/A",'Model output'!F287))),"0",IF(OR(ISNUMBER(SEARCH("0",'Model output'!F287)), ISNUMBER(SEARCH("1",'Model output'!F287)), ISNUMBER(SEARCH("X",'Model output'!F287))), IF(ISNUMBER(SEARCH("pM",'Model output'!F287)),MID(SUBSTITUTE('Model output'!F287," ",""),SEARCH("pM",'Model output'!F287)+2,1),IF(ISNUMBER(SEARCH("M",'Model output'!F287)),MID(SUBSTITUTE('Model output'!F287," ",""),SEARCH("M",'Model output'!F287)+1,1),SUBSTITUTE('Model output'!F287," ",""))),""))</f>
        <v>X</v>
      </c>
      <c r="F288" t="str">
        <f t="shared" si="62"/>
        <v>positive</v>
      </c>
      <c r="G288" t="str">
        <f>IF(OR('Model output'!G287="",AND(ISNUMBER('Model output'!J287),'Model output'!J287&lt;1)),"",IF(OR(ISNUMBER(SEARCH("lateral",'Model output'!G287)),ISNUMBER(SEARCH("cervical",'Model output'!G287)),ISNUMBER(SEARCH("jugular",'Model output'!G287)),ISNUMBER(SEARCH("left neck",'Model output'!G287)),ISNUMBER(SEARCH("left anterior neck",'Model output'!G287)),ISNUMBER(SEARCH("left posterior neck",'Model output'!G287)),ISNUMBER(SEARCH("right neck",'Model output'!G287)),ISNUMBER(SEARCH("right anterior neck",'Model output'!G287)),ISNUMBER(SEARCH("right posterior neck",'Model output'!G287)),AND(ISNUMBER(SEARCH("level",'Model output'!G287)),OR(,ISNUMBER(SEARCH("II",'Model output'!G287)),ISNUMBER(SEARCH("two",'Model output'!G287)),ISNUMBER(SEARCH("2",'Model output'!G287)),ISNUMBER(SEARCH("III",'Model output'!G287)),ISNUMBER(SEARCH("three",'Model output'!G287)),ISNUMBER(SEARCH("3",'Model output'!G287)),ISNUMBER(SEARCH("IV",'Model output'!G287)),ISNUMBER(SEARCH("four",'Model output'!G287)),ISNUMBER(SEARCH("4",'Model output'!G287)),AND(ISNUMBER(SEARCH("V ",'Model output'!G287)),NOT(ISNUMBER(SEARCH("VI",'Model output'!G287)))),ISNUMBER(SEARCH("five",'Model output'!G287)),ISNUMBER(SEARCH("5",'Model output'!G287))))), "lateral", "central"))</f>
        <v>lateral</v>
      </c>
      <c r="H288" t="str">
        <f>IF('Model output'!H287="","negative", IF('Model output'!H287=" ", "negative", IF(ISNUMBER(SEARCH("lymph node",'Model output'!H287)),"negative","positive")))</f>
        <v>negative</v>
      </c>
      <c r="I288">
        <f>IF('Model output'!I287="","",IF(ISNUMBER('Model output'!I287),'Model output'!I287,1))</f>
        <v>77</v>
      </c>
      <c r="J288">
        <f>IF('Model output'!J287="","",IF(AND(ISNUMBER('Model output'!J287),'Model output'!J287&lt;=I288),'Model output'!J287,IF(ISNUMBER(SEARCH("0/",'Model output'!J287)),0,1)))</f>
        <v>40</v>
      </c>
      <c r="K288" t="str" cm="1">
        <f t="array" ref="K288">IF(COUNT(FIND({0,1,2,3,4,5,6,7,8,9},'Model output'!K287))&gt;0,'Model output'!K287,"")</f>
        <v>2.5 cm</v>
      </c>
      <c r="L288" s="8" t="str">
        <f t="shared" si="64"/>
        <v>2.5cm</v>
      </c>
      <c r="M288" cm="1">
        <f t="array" ref="M288">IF(L288="","",IF(ISNUMBER(SEARCH("cm",L288)),MAX(VALUE(SUBSTITUTE(_xlfn.FILTERXML("&lt;t&gt;&lt;s&gt;"&amp;SUBSTITUTE(L288,",","&lt;/s&gt;&lt;s&gt;")&amp;"&lt;/s&gt;&lt;/t&gt;","//s"),"cm",""))),MAX(VALUE(SUBSTITUTE(_xlfn.FILTERXML("&lt;t&gt;&lt;s&gt;"&amp;SUBSTITUTE(L288,",","&lt;/s&gt;&lt;s&gt;")&amp;"&lt;/s&gt;&lt;/t&gt;","//s"),"mm","")))/10))</f>
        <v>2.5</v>
      </c>
      <c r="N288" t="str">
        <f>IF('Model output'!L287="","",'Model output'!L287)</f>
        <v>Papillary</v>
      </c>
      <c r="O288" t="str">
        <f>IF('Model output'!M287="","",'Model output'!M287)</f>
        <v/>
      </c>
      <c r="P288" t="str">
        <f>IF('Model output'!N287="","",'Model output'!N287)</f>
        <v>8.2 cm</v>
      </c>
      <c r="Q288" t="str">
        <f t="shared" si="63"/>
        <v>8.2cm</v>
      </c>
      <c r="R288" cm="1">
        <f t="array" ref="R288">IF(Q288="","",IF(ISNUMBER(SEARCH("cm",Q288)),MAX(VALUE(SUBSTITUTE(_xlfn.FILTERXML("&lt;t&gt;&lt;s&gt;"&amp;SUBSTITUTE(Q288,",","&lt;/s&gt;&lt;s&gt;")&amp;"&lt;/s&gt;&lt;/t&gt;","//s"),"cm",""))),IF(ISNUMBER(SEARCH("mm",Q288)), MAX(VALUE(SUBSTITUTE(_xlfn.FILTERXML("&lt;t&gt;&lt;s&gt;"&amp;SUBSTITUTE(Q288,",","&lt;/s&gt;&lt;s&gt;")&amp;"&lt;/s&gt;&lt;/t&gt;","//s"),"mm","")))/10, MAX(VALUE(_xlfn.FILTERXML("&lt;t&gt;&lt;s&gt;"&amp;SUBSTITUTE(Q288,",","&lt;/s&gt;&lt;s&gt;")&amp;"&lt;/s&gt;&lt;/t&gt;","//s"))))))</f>
        <v>8.1999999999999993</v>
      </c>
      <c r="S288" t="str">
        <f>IF(OR('Model output'!P287="",ISNUMBER(SEARCH("Not identified", 'Model output'!P287)),ISNUMBER(SEARCH("Absent",'Model output'!P287)),AND(ISNUMBER(SEARCH("No",'Model output'!P287)),NOT(ISNUMBER(SEARCH("diagnostic",'Model output'!P287)))),ISNUMBER(SEARCH("Negative",'Model output'!P287))),"negative","positive")</f>
        <v>negative</v>
      </c>
      <c r="T288">
        <f>IF('Model output'!O287="","",'Model output'!O287)</f>
        <v>1</v>
      </c>
      <c r="U288" t="str">
        <f>IF('Model output'!Q287&lt;&gt;"",'Model output'!Q287,IF('Classification result'!S288="positive",IF(ISNUMBER(SEARCH("single",'Model output'!P287)),1,IF(OR(ISNUMBER(SEARCH("&lt;4",'Model output'!P287)),ISNUMBER(SEARCH("&lt; 4",'Model output'!P287)),ISNUMBER(SEARCH("less than 4",'Model output'!P287))),"&lt;4",IF(OR(ISNUMBER(SEARCH("&gt;4",'Model output'!P287)),ISNUMBER(SEARCH("&gt; 4",'Model output'!P287)),ISNUMBER(SEARCH("4 or more",'Model output'!P287))),"&gt;4",""))),""))</f>
        <v/>
      </c>
      <c r="V288" t="str">
        <f>IF(S288="negative","",IF(OR(ISNUMBER(SEARCH("Focal",'Model output'!P287)),'Classification result'!U288&lt;4,ISNUMBER(SEARCH("Focal",'Classification result'!U288)),ISNUMBER(SEARCH("&lt;4",'Classification result'!U288)),ISNUMBER(SEARCH("&lt; 4",'Classification result'!U288))),"minimal", IF(OR(ISNUMBER(SEARCH("Extensive",'Model output'!P287)),ISNUMBER(SEARCH("Extensive",'Classification result'!U288)),ISNUMBER(SEARCH("&gt;4",'Classification result'!U288)),ISNUMBER(SEARCH("&gt; 4",'Classification result'!U288)),ISNUMBER(SEARCH("4 or more",'Classification result'!U288))),"extensive","")))</f>
        <v/>
      </c>
      <c r="W288" t="str">
        <f>IF(OR('Model output'!R287="",ISNUMBER(SEARCH("Not identified", 'Model output'!R287)),ISNUMBER(SEARCH("Absent",'Model output'!R287)),ISNUMBER(SEARCH("No",'Model output'!R287)),ISNUMBER(SEARCH("Negative",'Model output'!R287)),ISNUMBER(SEARCH("None seen",'Model output'!R287)),ISNUMBER(SEARCH("Free",'Model output'!R287)),ISNUMBER(SEARCH("Cannot be assessed",'Model output'!R287))),"negative","positive")</f>
        <v>positive</v>
      </c>
      <c r="X288" s="15" t="str">
        <f>IF('Model output'!S287="","",'Model output'!S287)</f>
        <v>Present</v>
      </c>
      <c r="Y288" t="str">
        <f>IF(OR('Model output'!S287="",ISNUMBER(SEARCH("Absent",'Model output'!S287)),ISNUMBER(SEARCH("Not identified",'Model output'!S287)),AND(ISNUMBER(SEARCH("No",'Model output'!S287)),NOT(ISNUMBER(SEARCH("carcinoma",'Model output'!S287)))),ISNUMBER(SEARCH("no extension",'Model output'!S287)),ISNUMBER(SEARCH("negative",'Model output'!S287))),"negative",IF(Z288="positive","gETE", "positive"))</f>
        <v>positive</v>
      </c>
      <c r="Z288" t="str">
        <f>IF(OR('Model output'!S287="",ISNUMBER(SEARCH("Absent",'Model output'!S287)),ISNUMBER(SEARCH("Not identified",'Model output'!S287)),ISNUMBER(SEARCH("No",'Model output'!S287)),ISNUMBER(SEARCH("Minimal",'Model output'!S287)),ISNUMBER(SEARCH("negative",'Model output'!S287))),"negative",IF(OR(ISNUMBER(SEARCH("extensive",X288)),ISNUMBER(SEARCH("skeletal muscle",X288)),ISNUMBER(SEARCH("larynx",X288)),ISNUMBER(SEARCH("trachea",X288)),ISNUMBER(SEARCH("esophagus",X288)),ISNUMBER(SEARCH("recurrent laryngeal nerve",X288))),"positive","negative"))</f>
        <v>negative</v>
      </c>
      <c r="AA288" t="str">
        <f>IF('Model output'!T287="","",IF('Model output'!T287="Not mentioned", "No", "Yes"))</f>
        <v/>
      </c>
      <c r="AB288" t="str">
        <f>IF(AA288&lt;&gt;"Yes","",IF(OR('Model output'!U287="",ISNUMBER(SEARCH("Not identified",'Model output'!U287))),"",'Model output'!U287))</f>
        <v/>
      </c>
      <c r="AC288" s="9" t="str">
        <f>IF(OR('Model output'!V287="", AND(ISERROR(SEARCH("Positive",'Model output'!V287)), ISNUMBER(SEARCH("Negative",'Model output'!V287))), ISNUMBER(SEARCH("Uninvolved",'Model output'!V287)), ISNUMBER(SEARCH("Free",'Model output'!V287)), ISNUMBER(SEARCH("1 mm",'Model output'!V287)), ISNUMBER(SEARCH("1.0 mm",'Model output'!V287)), ISNUMBER(SEARCH("0.01 cm",'Model output'!V287)), ISNUMBER(SEARCH("0.1 CM",'Model output'!V287)), ISNUMBER(SEARCH("less than 0.2 mm",'Model output'!V287)), ISNUMBER(SEARCH("less than 0.5 mm",'Model output'!V287)), ISNUMBER(SEARCH("very close",'Model output'!V287)), ISNUMBER(SEARCH("not involved",'Model output'!V287)), ISNUMBER(SEARCH("no involvement",'Model output'!V287)), ISNUMBER(SEARCH("abut",'Model output'!V287)), AND(ISNUMBER(SEARCH("No",'Model output'!V287)),NOT(ISNUMBER(SEARCH("noted",'Model output'!V287))),NOT(ISNUMBER(SEARCH("carcinoma",'Model output'!V287))))), "negative", "positive")</f>
        <v>negative</v>
      </c>
      <c r="AE288" s="30" t="str" cm="1">
        <f t="array" aca="1" ref="AE288" ca="1">IF(OR(AC288="positive",Z288="positive",AND(OR(ISNUMBER(SEARCH("Follicular carcinoma",N288)),ISNUMBER(SEARCH("Follicular thyroid carcinoma",N288))),V288="extensive"),AND(AND(ISNUMBER(J288),J288&gt;0),AND(ISNUMBER(M288),M288&gt;3)),OR(H288="positive",AH288=1)),"high",IF(OR(ISNUMBER(SEARCH("lateral",G288,1)),ISNUMBER(SEARCH("positive",Y288,1)),ISNUMBER(SEARCH("tall",O288,1)),ISNUMBER(SEARCH("hobnail",O288,1)),ISNUMBER(SEARCH("cribriform",O288,1)),ISNUMBER(SEARCH("diffuse",O288,1)),ISNUMBER(SEARCH("columnar",O288,1)),ISNUMBER(SEARCH("solid",O288,1)),ISNUMBER(SEARCH("tall",N288,1)),ISNUMBER(SEARCH("hobnail",N288,1)),ISNUMBER(SEARCH("cribriform",N288,1)),ISNUMBER(SEARCH("diffuse",N288,1)),ISNUMBER(SEARCH("columnar",N288,1)),ISNUMBER(SEARCH("solid",N288,1)),AND(ISNUMBER(SEARCH("papillary",N288,1)),S288="positive"),AND(ISNUMBER(J288),J288&gt;=5,M288=""),AND(AND(ISNUMBER(J288),J288&gt;=5),AND(ISNUMBER(M288),M288&gt;=1)),AND(ISNUMBER(SERACH("papillary",N288)),OR(Y288="positive",Z288="positive"), ISNUMBER(SEARCH("BRAF",AB288)))),"intermediate","low"))</f>
        <v>intermediate</v>
      </c>
      <c r="AF288" s="31" t="str">
        <f t="shared" si="65"/>
        <v>3a</v>
      </c>
      <c r="AG288" s="31" t="str">
        <f t="shared" si="66"/>
        <v>1b</v>
      </c>
      <c r="AH288" s="31" t="str">
        <f t="shared" si="67"/>
        <v>0</v>
      </c>
      <c r="AI288" s="36" t="str">
        <f t="shared" si="68"/>
        <v>I</v>
      </c>
      <c r="AJ288" s="30" t="s">
        <v>816</v>
      </c>
      <c r="AK288" s="37" t="s">
        <v>932</v>
      </c>
      <c r="AL288" s="37" t="s">
        <v>926</v>
      </c>
      <c r="AM288" s="37" t="s">
        <v>930</v>
      </c>
      <c r="AN288" s="31" t="s">
        <v>79</v>
      </c>
      <c r="AO288" s="30">
        <f t="shared" ca="1" si="69"/>
        <v>1</v>
      </c>
      <c r="AP288" s="37">
        <f t="shared" si="70"/>
        <v>1</v>
      </c>
      <c r="AQ288" s="37">
        <f t="shared" si="71"/>
        <v>1</v>
      </c>
      <c r="AR288" s="37">
        <f t="shared" si="72"/>
        <v>1</v>
      </c>
      <c r="AS288" s="36">
        <f t="shared" si="73"/>
        <v>1</v>
      </c>
    </row>
    <row r="289" spans="1:45">
      <c r="A289" t="str">
        <f>'Model output'!A288</f>
        <v>TCGA-MK-A4N7</v>
      </c>
      <c r="B289" s="43">
        <v>20</v>
      </c>
      <c r="C289" s="1" t="str">
        <f>IF(OR(ISNUMBER(SEARCH("0",'Model output'!D288)), ISNUMBER(SEARCH("1",'Model output'!D288)), ISNUMBER(SEARCH("1a",'Model output'!D288)), ISNUMBER(SEARCH("1b",'Model output'!D288)), ISNUMBER(SEARCH("2",'Model output'!D288)), ISNUMBER(SEARCH("3",'Model output'!D288)), ISNUMBER(SEARCH("4a",'Model output'!D288)), ISNUMBER(SEARCH("4b",'Model output'!D288))), IF(ISNUMBER(SEARCH("pT",'Model output'!D288)),IF(OR(ISNUMBER(SEARCH("a",'Model output'!D288)),ISNUMBER(SEARCH("b",'Model output'!D288))),MID(SUBSTITUTE('Model output'!D288," ",""),SEARCH("pT",'Model output'!D288)+2,2),MID(SUBSTITUTE('Model output'!D288," ",""),SEARCH("pT",'Model output'!D288)+2,1)),IF(ISNUMBER(SEARCH("T",'Model output'!D288)),IF(OR(ISNUMBER(SEARCH("a",'Model output'!D288)),ISNUMBER(SEARCH("b",'Model output'!D288))),MID(SUBSTITUTE('Model output'!D288," ",""),SEARCH("T",'Model output'!D288)+1,2),MID(SUBSTITUTE('Model output'!D288," ",""),SEARCH("T",'Model output'!D288)+1,1)),SUBSTITUTE('Model output'!D288," ",""))),"")</f>
        <v>2</v>
      </c>
      <c r="D289" s="1" t="str">
        <f>IF(ISNUMBER(SEARCH("lymph node",'Model output'!E288)),"1", IF(AND('Model output'!E288&lt;&gt;"",ISNUMBER('Model output'!E288),'Model output'!E288&gt;0),"1",IF(OR(ISNUMBER(SEARCH("0",'Model output'!E288)), ISNUMBER(SEARCH("1",'Model output'!E288)), ISNUMBER(SEARCH("1a",'Model output'!E288)), ISNUMBER(SEARCH("1b",'Model output'!E288)), ISNUMBER(SEARCH("X",'Model output'!E288))), IF(ISNUMBER(SEARCH("pN",'Model output'!E288)),IF(OR(ISNUMBER(SEARCH("a",'Model output'!E288)),ISNUMBER(SEARCH("b",'Model output'!E288))),MID(SUBSTITUTE('Model output'!E288," ",""),SEARCH("pN",'Model output'!E288)+2,2),MID(SUBSTITUTE('Model output'!E288," ",""),SEARCH("pN",'Model output'!E288)+2,1)),IF(ISNUMBER(SEARCH("N",'Model output'!E288)),IF(OR(ISNUMBER(SEARCH("a",'Model output'!E288)),ISNUMBER(SEARCH("b",'Model output'!E288))),MID(SUBSTITUTE('Model output'!E288," ",""),SEARCH("N",'Model output'!E288)+1,2),MID(SUBSTITUTE('Model output'!E288," ",""),SEARCH("N",'Model output'!E288)+1,1)),SUBSTITUTE('Model output'!E288," ",""))),"")))</f>
        <v>0</v>
      </c>
      <c r="E289" s="1" t="str">
        <f>IF(OR(ISNUMBER(SEARCH("Not applicable",'Model output'!F288)), ISNUMBER(SEARCH("N/A",'Model output'!F288))),"0",IF(OR(ISNUMBER(SEARCH("0",'Model output'!F288)), ISNUMBER(SEARCH("1",'Model output'!F288)), ISNUMBER(SEARCH("X",'Model output'!F288))), IF(ISNUMBER(SEARCH("pM",'Model output'!F288)),MID(SUBSTITUTE('Model output'!F288," ",""),SEARCH("pM",'Model output'!F288)+2,1),IF(ISNUMBER(SEARCH("M",'Model output'!F288)),MID(SUBSTITUTE('Model output'!F288," ",""),SEARCH("M",'Model output'!F288)+1,1),SUBSTITUTE('Model output'!F288," ",""))),""))</f>
        <v/>
      </c>
      <c r="F289" t="str">
        <f t="shared" ref="F289:F291" si="74">IF(OR(G289&lt;&gt;"",AND(J289&lt;&gt;"",ISNUMBER(J289),J289&gt;0),AND(M289&lt;&gt;"",M289&gt;0)),"positive","negative")</f>
        <v>negative</v>
      </c>
      <c r="G289" t="str">
        <f>IF(OR('Model output'!G288="",AND(ISNUMBER('Model output'!J288),'Model output'!J288&lt;1)),"",IF(OR(ISNUMBER(SEARCH("lateral",'Model output'!G288)),ISNUMBER(SEARCH("cervical",'Model output'!G288)),ISNUMBER(SEARCH("jugular",'Model output'!G288)),ISNUMBER(SEARCH("left neck",'Model output'!G288)),ISNUMBER(SEARCH("left anterior neck",'Model output'!G288)),ISNUMBER(SEARCH("left posterior neck",'Model output'!G288)),ISNUMBER(SEARCH("right neck",'Model output'!G288)),ISNUMBER(SEARCH("right anterior neck",'Model output'!G288)),ISNUMBER(SEARCH("right posterior neck",'Model output'!G288)),AND(ISNUMBER(SEARCH("level",'Model output'!G288)),OR(,ISNUMBER(SEARCH("II",'Model output'!G288)),ISNUMBER(SEARCH("two",'Model output'!G288)),ISNUMBER(SEARCH("2",'Model output'!G288)),ISNUMBER(SEARCH("III",'Model output'!G288)),ISNUMBER(SEARCH("three",'Model output'!G288)),ISNUMBER(SEARCH("3",'Model output'!G288)),ISNUMBER(SEARCH("IV",'Model output'!G288)),ISNUMBER(SEARCH("four",'Model output'!G288)),ISNUMBER(SEARCH("4",'Model output'!G288)),AND(ISNUMBER(SEARCH("V ",'Model output'!G288)),NOT(ISNUMBER(SEARCH("VI",'Model output'!G288)))),ISNUMBER(SEARCH("five",'Model output'!G288)),ISNUMBER(SEARCH("5",'Model output'!G288))))), "lateral", "central"))</f>
        <v/>
      </c>
      <c r="H289" t="str">
        <f>IF('Model output'!H288="","negative", IF('Model output'!H288=" ", "negative", IF(ISNUMBER(SEARCH("lymph node",'Model output'!H288)),"negative","positive")))</f>
        <v>negative</v>
      </c>
      <c r="I289">
        <f>IF('Model output'!I288="","",IF(ISNUMBER('Model output'!I288),'Model output'!I288,1))</f>
        <v>2</v>
      </c>
      <c r="J289">
        <f>IF('Model output'!J288="","",IF(AND(ISNUMBER('Model output'!J288),'Model output'!J288&lt;=I289),'Model output'!J288,IF(ISNUMBER(SEARCH("0/",'Model output'!J288)),0,1)))</f>
        <v>0</v>
      </c>
      <c r="K289" t="str" cm="1">
        <f t="array" ref="K289">IF(COUNT(FIND({0,1,2,3,4,5,6,7,8,9},'Model output'!K288))&gt;0,'Model output'!K288,"")</f>
        <v/>
      </c>
      <c r="L289" s="8" t="str">
        <f t="shared" si="64"/>
        <v/>
      </c>
      <c r="M289" t="str" cm="1">
        <f t="array" ref="M289">IF(L289="","",IF(ISNUMBER(SEARCH("cm",L289)),MAX(VALUE(SUBSTITUTE(_xlfn.FILTERXML("&lt;t&gt;&lt;s&gt;"&amp;SUBSTITUTE(L289,",","&lt;/s&gt;&lt;s&gt;")&amp;"&lt;/s&gt;&lt;/t&gt;","//s"),"cm",""))),MAX(VALUE(SUBSTITUTE(_xlfn.FILTERXML("&lt;t&gt;&lt;s&gt;"&amp;SUBSTITUTE(L289,",","&lt;/s&gt;&lt;s&gt;")&amp;"&lt;/s&gt;&lt;/t&gt;","//s"),"mm","")))/10))</f>
        <v/>
      </c>
      <c r="N289" t="str">
        <f>IF('Model output'!L288="","",'Model output'!L288)</f>
        <v>PAPILLARY</v>
      </c>
      <c r="O289" t="str">
        <f>IF('Model output'!M288="","",'Model output'!M288)</f>
        <v>CLASSICAL</v>
      </c>
      <c r="P289" t="str">
        <f>IF('Model output'!N288="","",'Model output'!N288)</f>
        <v>2.5 CM</v>
      </c>
      <c r="Q289" t="str">
        <f t="shared" ref="Q289:Q291" si="75">LOWER(SUBSTITUTE(SUBSTITUTE(SUBSTITUTE(SUBSTITUTE(SUBSTITUTE(SUBSTITUTE(SUBSTITUTE(SUBSTITUTE(SUBSTITUTE(SUBSTITUTE(SUBSTITUTE(SUBSTITUTE(SUBSTITUTE(SUBSTITUTE(SUBSTITUTE(SUBSTITUTE(SUBSTITUTE(P289,"cm.","cm"), "the", ""), "tumor", ""), "nodule", ""), "isthmic", ""), "lobe",""), "largest", ""), "left", ""), "right", ""), "for", ""), "in", ""), "and", ","), "(", ""), ")", ""), "A", ""), "x", ","), " ",""))</f>
        <v>2.5cm</v>
      </c>
      <c r="R289" cm="1">
        <f t="array" ref="R289">IF(Q289="","",IF(ISNUMBER(SEARCH("cm",Q289)),MAX(VALUE(SUBSTITUTE(_xlfn.FILTERXML("&lt;t&gt;&lt;s&gt;"&amp;SUBSTITUTE(Q289,",","&lt;/s&gt;&lt;s&gt;")&amp;"&lt;/s&gt;&lt;/t&gt;","//s"),"cm",""))),IF(ISNUMBER(SEARCH("mm",Q289)), MAX(VALUE(SUBSTITUTE(_xlfn.FILTERXML("&lt;t&gt;&lt;s&gt;"&amp;SUBSTITUTE(Q289,",","&lt;/s&gt;&lt;s&gt;")&amp;"&lt;/s&gt;&lt;/t&gt;","//s"),"mm","")))/10, MAX(VALUE(_xlfn.FILTERXML("&lt;t&gt;&lt;s&gt;"&amp;SUBSTITUTE(Q289,",","&lt;/s&gt;&lt;s&gt;")&amp;"&lt;/s&gt;&lt;/t&gt;","//s"))))))</f>
        <v>2.5</v>
      </c>
      <c r="S289" t="str">
        <f>IF(OR('Model output'!P288="",ISNUMBER(SEARCH("Not identified", 'Model output'!P288)),ISNUMBER(SEARCH("Absent",'Model output'!P288)),AND(ISNUMBER(SEARCH("No",'Model output'!P288)),NOT(ISNUMBER(SEARCH("diagnostic",'Model output'!P288)))),ISNUMBER(SEARCH("Negative",'Model output'!P288))),"negative","positive")</f>
        <v>positive</v>
      </c>
      <c r="T289">
        <f>IF('Model output'!O288="","",'Model output'!O288)</f>
        <v>1</v>
      </c>
      <c r="U289" t="str">
        <f>IF('Model output'!Q288&lt;&gt;"",'Model output'!Q288,IF('Classification result'!S289="positive",IF(ISNUMBER(SEARCH("single",'Model output'!P288)),1,IF(OR(ISNUMBER(SEARCH("&lt;4",'Model output'!P288)),ISNUMBER(SEARCH("&lt; 4",'Model output'!P288)),ISNUMBER(SEARCH("less than 4",'Model output'!P288))),"&lt;4",IF(OR(ISNUMBER(SEARCH("&gt;4",'Model output'!P288)),ISNUMBER(SEARCH("&gt; 4",'Model output'!P288)),ISNUMBER(SEARCH("4 or more",'Model output'!P288))),"&gt;4",""))),""))</f>
        <v>FOCAL</v>
      </c>
      <c r="V289" t="str">
        <f>IF(S289="negative","",IF(OR(ISNUMBER(SEARCH("Focal",'Model output'!P288)),'Classification result'!U289&lt;4,ISNUMBER(SEARCH("Focal",'Classification result'!U289)),ISNUMBER(SEARCH("&lt;4",'Classification result'!U289)),ISNUMBER(SEARCH("&lt; 4",'Classification result'!U289))),"minimal", IF(OR(ISNUMBER(SEARCH("Extensive",'Model output'!P288)),ISNUMBER(SEARCH("Extensive",'Classification result'!U289)),ISNUMBER(SEARCH("&gt;4",'Classification result'!U289)),ISNUMBER(SEARCH("&gt; 4",'Classification result'!U289)),ISNUMBER(SEARCH("4 or more",'Classification result'!U289))),"extensive","")))</f>
        <v>minimal</v>
      </c>
      <c r="W289" t="str">
        <f>IF(OR('Model output'!R288="",ISNUMBER(SEARCH("Not identified", 'Model output'!R288)),ISNUMBER(SEARCH("Absent",'Model output'!R288)),ISNUMBER(SEARCH("No",'Model output'!R288)),ISNUMBER(SEARCH("Negative",'Model output'!R288)),ISNUMBER(SEARCH("None seen",'Model output'!R288)),ISNUMBER(SEARCH("Free",'Model output'!R288)),ISNUMBER(SEARCH("Cannot be assessed",'Model output'!R288))),"negative","positive")</f>
        <v>positive</v>
      </c>
      <c r="X289" s="15" t="str">
        <f>IF('Model output'!S288="","",'Model output'!S288)</f>
        <v>NOT APPLICABLE</v>
      </c>
      <c r="Y289" t="str">
        <f>IF(OR('Model output'!S288="",ISNUMBER(SEARCH("Absent",'Model output'!S288)),ISNUMBER(SEARCH("Not identified",'Model output'!S288)),AND(ISNUMBER(SEARCH("No",'Model output'!S288)),NOT(ISNUMBER(SEARCH("carcinoma",'Model output'!S288)))),ISNUMBER(SEARCH("no extension",'Model output'!S288)),ISNUMBER(SEARCH("negative",'Model output'!S288))),"negative",IF(Z289="positive","gETE", "positive"))</f>
        <v>negative</v>
      </c>
      <c r="Z289" t="str">
        <f>IF(OR('Model output'!S288="",ISNUMBER(SEARCH("Absent",'Model output'!S288)),ISNUMBER(SEARCH("Not identified",'Model output'!S288)),ISNUMBER(SEARCH("No",'Model output'!S288)),ISNUMBER(SEARCH("Minimal",'Model output'!S288)),ISNUMBER(SEARCH("negative",'Model output'!S288))),"negative",IF(OR(ISNUMBER(SEARCH("extensive",X289)),ISNUMBER(SEARCH("skeletal muscle",X289)),ISNUMBER(SEARCH("larynx",X289)),ISNUMBER(SEARCH("trachea",X289)),ISNUMBER(SEARCH("esophagus",X289)),ISNUMBER(SEARCH("recurrent laryngeal nerve",X289))),"positive","negative"))</f>
        <v>negative</v>
      </c>
      <c r="AA289" t="str">
        <f>IF('Model output'!T288="","",IF('Model output'!T288="Not mentioned", "No", "Yes"))</f>
        <v/>
      </c>
      <c r="AB289" t="str">
        <f>IF(AA289&lt;&gt;"Yes","",IF(OR('Model output'!U288="",ISNUMBER(SEARCH("Not identified",'Model output'!U288))),"",'Model output'!U288))</f>
        <v/>
      </c>
      <c r="AC289" s="9" t="str">
        <f>IF(OR('Model output'!V288="", AND(ISERROR(SEARCH("Positive",'Model output'!V288)), ISNUMBER(SEARCH("Negative",'Model output'!V288))), ISNUMBER(SEARCH("Uninvolved",'Model output'!V288)), ISNUMBER(SEARCH("Free",'Model output'!V288)), ISNUMBER(SEARCH("1 mm",'Model output'!V288)), ISNUMBER(SEARCH("1.0 mm",'Model output'!V288)), ISNUMBER(SEARCH("0.01 cm",'Model output'!V288)), ISNUMBER(SEARCH("0.1 CM",'Model output'!V288)), ISNUMBER(SEARCH("less than 0.2 mm",'Model output'!V288)), ISNUMBER(SEARCH("less than 0.5 mm",'Model output'!V288)), ISNUMBER(SEARCH("very close",'Model output'!V288)), ISNUMBER(SEARCH("not involved",'Model output'!V288)), ISNUMBER(SEARCH("no involvement",'Model output'!V288)), ISNUMBER(SEARCH("abut",'Model output'!V288)), AND(ISNUMBER(SEARCH("No",'Model output'!V288)),NOT(ISNUMBER(SEARCH("noted",'Model output'!V288))),NOT(ISNUMBER(SEARCH("carcinoma",'Model output'!V288))))), "negative", "positive")</f>
        <v>negative</v>
      </c>
      <c r="AE289" s="30" t="str" cm="1">
        <f t="array" aca="1" ref="AE289" ca="1">IF(OR(AC289="positive",Z289="positive",AND(OR(ISNUMBER(SEARCH("Follicular carcinoma",N289)),ISNUMBER(SEARCH("Follicular thyroid carcinoma",N289))),V289="extensive"),AND(AND(ISNUMBER(J289),J289&gt;0),AND(ISNUMBER(M289),M289&gt;3)),OR(H289="positive",AH289=1)),"high",IF(OR(ISNUMBER(SEARCH("lateral",G289,1)),ISNUMBER(SEARCH("positive",Y289,1)),ISNUMBER(SEARCH("tall",O289,1)),ISNUMBER(SEARCH("hobnail",O289,1)),ISNUMBER(SEARCH("cribriform",O289,1)),ISNUMBER(SEARCH("diffuse",O289,1)),ISNUMBER(SEARCH("columnar",O289,1)),ISNUMBER(SEARCH("solid",O289,1)),ISNUMBER(SEARCH("tall",N289,1)),ISNUMBER(SEARCH("hobnail",N289,1)),ISNUMBER(SEARCH("cribriform",N289,1)),ISNUMBER(SEARCH("diffuse",N289,1)),ISNUMBER(SEARCH("columnar",N289,1)),ISNUMBER(SEARCH("solid",N289,1)),AND(ISNUMBER(SEARCH("papillary",N289,1)),S289="positive"),AND(ISNUMBER(J289),J289&gt;=5,M289=""),AND(AND(ISNUMBER(J289),J289&gt;=5),AND(ISNUMBER(M289),M289&gt;=1)),AND(ISNUMBER(SERACH("papillary",N289)),OR(Y289="positive",Z289="positive"), ISNUMBER(SEARCH("BRAF",AB289)))),"intermediate","low"))</f>
        <v>intermediate</v>
      </c>
      <c r="AF289" s="31" t="str">
        <f t="shared" si="65"/>
        <v>2</v>
      </c>
      <c r="AG289" s="31" t="str">
        <f t="shared" si="66"/>
        <v>0</v>
      </c>
      <c r="AH289" s="31" t="str">
        <f t="shared" si="67"/>
        <v>0</v>
      </c>
      <c r="AI289" s="36" t="str">
        <f t="shared" si="68"/>
        <v>I</v>
      </c>
      <c r="AJ289" s="30" t="s">
        <v>816</v>
      </c>
      <c r="AK289" s="37" t="s">
        <v>929</v>
      </c>
      <c r="AL289" s="37" t="s">
        <v>927</v>
      </c>
      <c r="AM289" s="37" t="s">
        <v>930</v>
      </c>
      <c r="AN289" s="31" t="s">
        <v>79</v>
      </c>
      <c r="AO289" s="30">
        <f t="shared" ca="1" si="69"/>
        <v>1</v>
      </c>
      <c r="AP289" s="37">
        <f t="shared" si="70"/>
        <v>1</v>
      </c>
      <c r="AQ289" s="37">
        <f t="shared" si="71"/>
        <v>1</v>
      </c>
      <c r="AR289" s="37">
        <f t="shared" si="72"/>
        <v>1</v>
      </c>
      <c r="AS289" s="36">
        <f t="shared" si="73"/>
        <v>1</v>
      </c>
    </row>
    <row r="290" spans="1:45">
      <c r="A290" t="str">
        <f>'Model output'!A289</f>
        <v>TCGA-MK-A4N9</v>
      </c>
      <c r="B290" s="43">
        <v>41</v>
      </c>
      <c r="C290" s="1" t="str">
        <f>IF(OR(ISNUMBER(SEARCH("0",'Model output'!D289)), ISNUMBER(SEARCH("1",'Model output'!D289)), ISNUMBER(SEARCH("1a",'Model output'!D289)), ISNUMBER(SEARCH("1b",'Model output'!D289)), ISNUMBER(SEARCH("2",'Model output'!D289)), ISNUMBER(SEARCH("3",'Model output'!D289)), ISNUMBER(SEARCH("4a",'Model output'!D289)), ISNUMBER(SEARCH("4b",'Model output'!D289))), IF(ISNUMBER(SEARCH("pT",'Model output'!D289)),IF(OR(ISNUMBER(SEARCH("a",'Model output'!D289)),ISNUMBER(SEARCH("b",'Model output'!D289))),MID(SUBSTITUTE('Model output'!D289," ",""),SEARCH("pT",'Model output'!D289)+2,2),MID(SUBSTITUTE('Model output'!D289," ",""),SEARCH("pT",'Model output'!D289)+2,1)),IF(ISNUMBER(SEARCH("T",'Model output'!D289)),IF(OR(ISNUMBER(SEARCH("a",'Model output'!D289)),ISNUMBER(SEARCH("b",'Model output'!D289))),MID(SUBSTITUTE('Model output'!D289," ",""),SEARCH("T",'Model output'!D289)+1,2),MID(SUBSTITUTE('Model output'!D289," ",""),SEARCH("T",'Model output'!D289)+1,1)),SUBSTITUTE('Model output'!D289," ",""))),"")</f>
        <v>3</v>
      </c>
      <c r="D290" s="1" t="str">
        <f>IF(ISNUMBER(SEARCH("lymph node",'Model output'!E289)),"1", IF(AND('Model output'!E289&lt;&gt;"",ISNUMBER('Model output'!E289),'Model output'!E289&gt;0),"1",IF(OR(ISNUMBER(SEARCH("0",'Model output'!E289)), ISNUMBER(SEARCH("1",'Model output'!E289)), ISNUMBER(SEARCH("1a",'Model output'!E289)), ISNUMBER(SEARCH("1b",'Model output'!E289)), ISNUMBER(SEARCH("X",'Model output'!E289))), IF(ISNUMBER(SEARCH("pN",'Model output'!E289)),IF(OR(ISNUMBER(SEARCH("a",'Model output'!E289)),ISNUMBER(SEARCH("b",'Model output'!E289))),MID(SUBSTITUTE('Model output'!E289," ",""),SEARCH("pN",'Model output'!E289)+2,2),MID(SUBSTITUTE('Model output'!E289," ",""),SEARCH("pN",'Model output'!E289)+2,1)),IF(ISNUMBER(SEARCH("N",'Model output'!E289)),IF(OR(ISNUMBER(SEARCH("a",'Model output'!E289)),ISNUMBER(SEARCH("b",'Model output'!E289))),MID(SUBSTITUTE('Model output'!E289," ",""),SEARCH("N",'Model output'!E289)+1,2),MID(SUBSTITUTE('Model output'!E289," ",""),SEARCH("N",'Model output'!E289)+1,1)),SUBSTITUTE('Model output'!E289," ",""))),"")))</f>
        <v>1a</v>
      </c>
      <c r="E290" s="1" t="str">
        <f>IF(OR(ISNUMBER(SEARCH("Not applicable",'Model output'!F289)), ISNUMBER(SEARCH("N/A",'Model output'!F289))),"0",IF(OR(ISNUMBER(SEARCH("0",'Model output'!F289)), ISNUMBER(SEARCH("1",'Model output'!F289)), ISNUMBER(SEARCH("X",'Model output'!F289))), IF(ISNUMBER(SEARCH("pM",'Model output'!F289)),MID(SUBSTITUTE('Model output'!F289," ",""),SEARCH("pM",'Model output'!F289)+2,1),IF(ISNUMBER(SEARCH("M",'Model output'!F289)),MID(SUBSTITUTE('Model output'!F289," ",""),SEARCH("M",'Model output'!F289)+1,1),SUBSTITUTE('Model output'!F289," ",""))),""))</f>
        <v>X</v>
      </c>
      <c r="F290" t="str">
        <f t="shared" si="74"/>
        <v>positive</v>
      </c>
      <c r="G290" t="str">
        <f>IF(OR('Model output'!G289="",AND(ISNUMBER('Model output'!J289),'Model output'!J289&lt;1)),"",IF(OR(ISNUMBER(SEARCH("lateral",'Model output'!G289)),ISNUMBER(SEARCH("cervical",'Model output'!G289)),ISNUMBER(SEARCH("jugular",'Model output'!G289)),ISNUMBER(SEARCH("left neck",'Model output'!G289)),ISNUMBER(SEARCH("left anterior neck",'Model output'!G289)),ISNUMBER(SEARCH("left posterior neck",'Model output'!G289)),ISNUMBER(SEARCH("right neck",'Model output'!G289)),ISNUMBER(SEARCH("right anterior neck",'Model output'!G289)),ISNUMBER(SEARCH("right posterior neck",'Model output'!G289)),AND(ISNUMBER(SEARCH("level",'Model output'!G289)),OR(,ISNUMBER(SEARCH("II",'Model output'!G289)),ISNUMBER(SEARCH("two",'Model output'!G289)),ISNUMBER(SEARCH("2",'Model output'!G289)),ISNUMBER(SEARCH("III",'Model output'!G289)),ISNUMBER(SEARCH("three",'Model output'!G289)),ISNUMBER(SEARCH("3",'Model output'!G289)),ISNUMBER(SEARCH("IV",'Model output'!G289)),ISNUMBER(SEARCH("four",'Model output'!G289)),ISNUMBER(SEARCH("4",'Model output'!G289)),AND(ISNUMBER(SEARCH("V ",'Model output'!G289)),NOT(ISNUMBER(SEARCH("VI",'Model output'!G289)))),ISNUMBER(SEARCH("five",'Model output'!G289)),ISNUMBER(SEARCH("5",'Model output'!G289))))), "lateral", "central"))</f>
        <v>central</v>
      </c>
      <c r="H290" t="str">
        <f>IF('Model output'!H289="","negative", IF('Model output'!H289=" ", "negative", IF(ISNUMBER(SEARCH("lymph node",'Model output'!H289)),"negative","positive")))</f>
        <v>negative</v>
      </c>
      <c r="I290">
        <f>IF('Model output'!I289="","",IF(ISNUMBER('Model output'!I289),'Model output'!I289,1))</f>
        <v>9</v>
      </c>
      <c r="J290">
        <f>IF('Model output'!J289="","",IF(AND(ISNUMBER('Model output'!J289),'Model output'!J289&lt;=I290),'Model output'!J289,IF(ISNUMBER(SEARCH("0/",'Model output'!J289)),0,1)))</f>
        <v>1</v>
      </c>
      <c r="K290" t="str" cm="1">
        <f t="array" ref="K290">IF(COUNT(FIND({0,1,2,3,4,5,6,7,8,9},'Model output'!K289))&gt;0,'Model output'!K289,"")</f>
        <v/>
      </c>
      <c r="L290" s="8" t="str">
        <f t="shared" si="64"/>
        <v/>
      </c>
      <c r="M290" t="str" cm="1">
        <f t="array" ref="M290">IF(L290="","",IF(ISNUMBER(SEARCH("cm",L290)),MAX(VALUE(SUBSTITUTE(_xlfn.FILTERXML("&lt;t&gt;&lt;s&gt;"&amp;SUBSTITUTE(L290,",","&lt;/s&gt;&lt;s&gt;")&amp;"&lt;/s&gt;&lt;/t&gt;","//s"),"cm",""))),MAX(VALUE(SUBSTITUTE(_xlfn.FILTERXML("&lt;t&gt;&lt;s&gt;"&amp;SUBSTITUTE(L290,",","&lt;/s&gt;&lt;s&gt;")&amp;"&lt;/s&gt;&lt;/t&gt;","//s"),"mm","")))/10))</f>
        <v/>
      </c>
      <c r="N290" t="str">
        <f>IF('Model output'!L289="","",'Model output'!L289)</f>
        <v>PAPILLARY</v>
      </c>
      <c r="O290" t="str">
        <f>IF('Model output'!M289="","",'Model output'!M289)</f>
        <v/>
      </c>
      <c r="P290" t="str">
        <f>IF('Model output'!N289="","",'Model output'!N289)</f>
        <v>2.6 cm</v>
      </c>
      <c r="Q290" t="str">
        <f t="shared" si="75"/>
        <v>2.6cm</v>
      </c>
      <c r="R290" cm="1">
        <f t="array" ref="R290">IF(Q290="","",IF(ISNUMBER(SEARCH("cm",Q290)),MAX(VALUE(SUBSTITUTE(_xlfn.FILTERXML("&lt;t&gt;&lt;s&gt;"&amp;SUBSTITUTE(Q290,",","&lt;/s&gt;&lt;s&gt;")&amp;"&lt;/s&gt;&lt;/t&gt;","//s"),"cm",""))),IF(ISNUMBER(SEARCH("mm",Q290)), MAX(VALUE(SUBSTITUTE(_xlfn.FILTERXML("&lt;t&gt;&lt;s&gt;"&amp;SUBSTITUTE(Q290,",","&lt;/s&gt;&lt;s&gt;")&amp;"&lt;/s&gt;&lt;/t&gt;","//s"),"mm","")))/10, MAX(VALUE(_xlfn.FILTERXML("&lt;t&gt;&lt;s&gt;"&amp;SUBSTITUTE(Q290,",","&lt;/s&gt;&lt;s&gt;")&amp;"&lt;/s&gt;&lt;/t&gt;","//s"))))))</f>
        <v>2.6</v>
      </c>
      <c r="S290" t="str">
        <f>IF(OR('Model output'!P289="",ISNUMBER(SEARCH("Not identified", 'Model output'!P289)),ISNUMBER(SEARCH("Absent",'Model output'!P289)),AND(ISNUMBER(SEARCH("No",'Model output'!P289)),NOT(ISNUMBER(SEARCH("diagnostic",'Model output'!P289)))),ISNUMBER(SEARCH("Negative",'Model output'!P289))),"negative","positive")</f>
        <v>positive</v>
      </c>
      <c r="T290">
        <f>IF('Model output'!O289="","",'Model output'!O289)</f>
        <v>3</v>
      </c>
      <c r="U290" t="str">
        <f>IF('Model output'!Q289&lt;&gt;"",'Model output'!Q289,IF('Classification result'!S290="positive",IF(ISNUMBER(SEARCH("single",'Model output'!P289)),1,IF(OR(ISNUMBER(SEARCH("&lt;4",'Model output'!P289)),ISNUMBER(SEARCH("&lt; 4",'Model output'!P289)),ISNUMBER(SEARCH("less than 4",'Model output'!P289))),"&lt;4",IF(OR(ISNUMBER(SEARCH("&gt;4",'Model output'!P289)),ISNUMBER(SEARCH("&gt; 4",'Model output'!P289)),ISNUMBER(SEARCH("4 or more",'Model output'!P289))),"&gt;4",""))),""))</f>
        <v/>
      </c>
      <c r="V290" t="str">
        <f>IF(S290="negative","",IF(OR(ISNUMBER(SEARCH("Focal",'Model output'!P289)),'Classification result'!U290&lt;4,ISNUMBER(SEARCH("Focal",'Classification result'!U290)),ISNUMBER(SEARCH("&lt;4",'Classification result'!U290)),ISNUMBER(SEARCH("&lt; 4",'Classification result'!U290))),"minimal", IF(OR(ISNUMBER(SEARCH("Extensive",'Model output'!P289)),ISNUMBER(SEARCH("Extensive",'Classification result'!U290)),ISNUMBER(SEARCH("&gt;4",'Classification result'!U290)),ISNUMBER(SEARCH("&gt; 4",'Classification result'!U290)),ISNUMBER(SEARCH("4 or more",'Classification result'!U290))),"extensive","")))</f>
        <v/>
      </c>
      <c r="W290" t="str">
        <f>IF(OR('Model output'!R289="",ISNUMBER(SEARCH("Not identified", 'Model output'!R289)),ISNUMBER(SEARCH("Absent",'Model output'!R289)),ISNUMBER(SEARCH("No",'Model output'!R289)),ISNUMBER(SEARCH("Negative",'Model output'!R289)),ISNUMBER(SEARCH("None seen",'Model output'!R289)),ISNUMBER(SEARCH("Free",'Model output'!R289)),ISNUMBER(SEARCH("Cannot be assessed",'Model output'!R289))),"negative","positive")</f>
        <v>negative</v>
      </c>
      <c r="X290" s="15" t="b">
        <f>IF('Model output'!S289="","",'Model output'!S289)</f>
        <v>1</v>
      </c>
      <c r="Y290" t="str">
        <f>IF(OR('Model output'!S289="",ISNUMBER(SEARCH("Absent",'Model output'!S289)),ISNUMBER(SEARCH("Not identified",'Model output'!S289)),AND(ISNUMBER(SEARCH("No",'Model output'!S289)),NOT(ISNUMBER(SEARCH("carcinoma",'Model output'!S289)))),ISNUMBER(SEARCH("no extension",'Model output'!S289)),ISNUMBER(SEARCH("negative",'Model output'!S289))),"negative",IF(Z290="positive","gETE", "positive"))</f>
        <v>positive</v>
      </c>
      <c r="Z290" t="str">
        <f>IF(OR('Model output'!S289="",ISNUMBER(SEARCH("Absent",'Model output'!S289)),ISNUMBER(SEARCH("Not identified",'Model output'!S289)),ISNUMBER(SEARCH("No",'Model output'!S289)),ISNUMBER(SEARCH("Minimal",'Model output'!S289)),ISNUMBER(SEARCH("negative",'Model output'!S289))),"negative",IF(OR(ISNUMBER(SEARCH("extensive",X290)),ISNUMBER(SEARCH("skeletal muscle",X290)),ISNUMBER(SEARCH("larynx",X290)),ISNUMBER(SEARCH("trachea",X290)),ISNUMBER(SEARCH("esophagus",X290)),ISNUMBER(SEARCH("recurrent laryngeal nerve",X290))),"positive","negative"))</f>
        <v>negative</v>
      </c>
      <c r="AA290" t="str">
        <f>IF('Model output'!T289="","",IF('Model output'!T289="Not mentioned", "No", "Yes"))</f>
        <v/>
      </c>
      <c r="AB290" t="str">
        <f>IF(AA290&lt;&gt;"Yes","",IF(OR('Model output'!U289="",ISNUMBER(SEARCH("Not identified",'Model output'!U289))),"",'Model output'!U289))</f>
        <v/>
      </c>
      <c r="AC290" s="9" t="str">
        <f>IF(OR('Model output'!V289="", AND(ISERROR(SEARCH("Positive",'Model output'!V289)), ISNUMBER(SEARCH("Negative",'Model output'!V289))), ISNUMBER(SEARCH("Uninvolved",'Model output'!V289)), ISNUMBER(SEARCH("Free",'Model output'!V289)), ISNUMBER(SEARCH("1 mm",'Model output'!V289)), ISNUMBER(SEARCH("1.0 mm",'Model output'!V289)), ISNUMBER(SEARCH("0.01 cm",'Model output'!V289)), ISNUMBER(SEARCH("0.1 CM",'Model output'!V289)), ISNUMBER(SEARCH("less than 0.2 mm",'Model output'!V289)), ISNUMBER(SEARCH("less than 0.5 mm",'Model output'!V289)), ISNUMBER(SEARCH("very close",'Model output'!V289)), ISNUMBER(SEARCH("not involved",'Model output'!V289)), ISNUMBER(SEARCH("no involvement",'Model output'!V289)), ISNUMBER(SEARCH("abut",'Model output'!V289)), AND(ISNUMBER(SEARCH("No",'Model output'!V289)),NOT(ISNUMBER(SEARCH("noted",'Model output'!V289))),NOT(ISNUMBER(SEARCH("carcinoma",'Model output'!V289))))), "negative", "positive")</f>
        <v>negative</v>
      </c>
      <c r="AE290" s="30" t="str" cm="1">
        <f t="array" aca="1" ref="AE290" ca="1">IF(OR(AC290="positive",Z290="positive",AND(OR(ISNUMBER(SEARCH("Follicular carcinoma",N290)),ISNUMBER(SEARCH("Follicular thyroid carcinoma",N290))),V290="extensive"),AND(AND(ISNUMBER(J290),J290&gt;0),AND(ISNUMBER(M290),M290&gt;3)),OR(H290="positive",AH290=1)),"high",IF(OR(ISNUMBER(SEARCH("lateral",G290,1)),ISNUMBER(SEARCH("positive",Y290,1)),ISNUMBER(SEARCH("tall",O290,1)),ISNUMBER(SEARCH("hobnail",O290,1)),ISNUMBER(SEARCH("cribriform",O290,1)),ISNUMBER(SEARCH("diffuse",O290,1)),ISNUMBER(SEARCH("columnar",O290,1)),ISNUMBER(SEARCH("solid",O290,1)),ISNUMBER(SEARCH("tall",N290,1)),ISNUMBER(SEARCH("hobnail",N290,1)),ISNUMBER(SEARCH("cribriform",N290,1)),ISNUMBER(SEARCH("diffuse",N290,1)),ISNUMBER(SEARCH("columnar",N290,1)),ISNUMBER(SEARCH("solid",N290,1)),AND(ISNUMBER(SEARCH("papillary",N290,1)),S290="positive"),AND(ISNUMBER(J290),J290&gt;=5,M290=""),AND(AND(ISNUMBER(J290),J290&gt;=5),AND(ISNUMBER(M290),M290&gt;=1)),AND(ISNUMBER(SERACH("papillary",N290)),OR(Y290="positive",Z290="positive"), ISNUMBER(SEARCH("BRAF",AB290)))),"intermediate","low"))</f>
        <v>intermediate</v>
      </c>
      <c r="AF290" s="31" t="str">
        <f t="shared" si="65"/>
        <v>2</v>
      </c>
      <c r="AG290" s="31" t="str">
        <f t="shared" si="66"/>
        <v>1a</v>
      </c>
      <c r="AH290" s="31" t="str">
        <f t="shared" si="67"/>
        <v>0</v>
      </c>
      <c r="AI290" s="36" t="str">
        <f t="shared" si="68"/>
        <v>I</v>
      </c>
      <c r="AJ290" s="30" t="s">
        <v>816</v>
      </c>
      <c r="AK290" s="37" t="s">
        <v>929</v>
      </c>
      <c r="AL290" s="37" t="s">
        <v>931</v>
      </c>
      <c r="AM290" s="37" t="s">
        <v>927</v>
      </c>
      <c r="AN290" s="31" t="s">
        <v>79</v>
      </c>
      <c r="AO290" s="30">
        <f t="shared" ca="1" si="69"/>
        <v>1</v>
      </c>
      <c r="AP290" s="37">
        <f t="shared" si="70"/>
        <v>1</v>
      </c>
      <c r="AQ290" s="37">
        <f t="shared" si="71"/>
        <v>1</v>
      </c>
      <c r="AR290" s="37">
        <f t="shared" si="72"/>
        <v>1</v>
      </c>
      <c r="AS290" s="36">
        <f t="shared" si="73"/>
        <v>1</v>
      </c>
    </row>
    <row r="291" spans="1:45">
      <c r="A291" s="17" t="str">
        <f>'Model output'!A290</f>
        <v>TCGA-MK-A84Z</v>
      </c>
      <c r="B291" s="44">
        <v>74</v>
      </c>
      <c r="C291" s="18" t="str">
        <f>IF(OR(ISNUMBER(SEARCH("0",'Model output'!D290)), ISNUMBER(SEARCH("1",'Model output'!D290)), ISNUMBER(SEARCH("1a",'Model output'!D290)), ISNUMBER(SEARCH("1b",'Model output'!D290)), ISNUMBER(SEARCH("2",'Model output'!D290)), ISNUMBER(SEARCH("3",'Model output'!D290)), ISNUMBER(SEARCH("4a",'Model output'!D290)), ISNUMBER(SEARCH("4b",'Model output'!D290))), IF(ISNUMBER(SEARCH("pT",'Model output'!D290)),IF(OR(ISNUMBER(SEARCH("a",'Model output'!D290)),ISNUMBER(SEARCH("b",'Model output'!D290))),MID(SUBSTITUTE('Model output'!D290," ",""),SEARCH("pT",'Model output'!D290)+2,2),MID(SUBSTITUTE('Model output'!D290," ",""),SEARCH("pT",'Model output'!D290)+2,1)),IF(ISNUMBER(SEARCH("T",'Model output'!D290)),IF(OR(ISNUMBER(SEARCH("a",'Model output'!D290)),ISNUMBER(SEARCH("b",'Model output'!D290))),MID(SUBSTITUTE('Model output'!D290," ",""),SEARCH("T",'Model output'!D290)+1,2),MID(SUBSTITUTE('Model output'!D290," ",""),SEARCH("T",'Model output'!D290)+1,1)),SUBSTITUTE('Model output'!D290," ",""))),"")</f>
        <v>3</v>
      </c>
      <c r="D291" s="18" t="str">
        <f>IF(ISNUMBER(SEARCH("lymph node",'Model output'!E290)),"1", IF(AND('Model output'!E290&lt;&gt;"",ISNUMBER('Model output'!E290),'Model output'!E290&gt;0),"1",IF(OR(ISNUMBER(SEARCH("0",'Model output'!E290)), ISNUMBER(SEARCH("1",'Model output'!E290)), ISNUMBER(SEARCH("1a",'Model output'!E290)), ISNUMBER(SEARCH("1b",'Model output'!E290)), ISNUMBER(SEARCH("X",'Model output'!E290))), IF(ISNUMBER(SEARCH("pN",'Model output'!E290)),IF(OR(ISNUMBER(SEARCH("a",'Model output'!E290)),ISNUMBER(SEARCH("b",'Model output'!E290))),MID(SUBSTITUTE('Model output'!E290," ",""),SEARCH("pN",'Model output'!E290)+2,2),MID(SUBSTITUTE('Model output'!E290," ",""),SEARCH("pN",'Model output'!E290)+2,1)),IF(ISNUMBER(SEARCH("N",'Model output'!E290)),IF(OR(ISNUMBER(SEARCH("a",'Model output'!E290)),ISNUMBER(SEARCH("b",'Model output'!E290))),MID(SUBSTITUTE('Model output'!E290," ",""),SEARCH("N",'Model output'!E290)+1,2),MID(SUBSTITUTE('Model output'!E290," ",""),SEARCH("N",'Model output'!E290)+1,1)),SUBSTITUTE('Model output'!E290," ",""))),"")))</f>
        <v>X</v>
      </c>
      <c r="E291" s="18" t="str">
        <f>IF(OR(ISNUMBER(SEARCH("Not applicable",'Model output'!F290)), ISNUMBER(SEARCH("N/A",'Model output'!F290))),"0",IF(OR(ISNUMBER(SEARCH("0",'Model output'!F290)), ISNUMBER(SEARCH("1",'Model output'!F290)), ISNUMBER(SEARCH("X",'Model output'!F290))), IF(ISNUMBER(SEARCH("pM",'Model output'!F290)),MID(SUBSTITUTE('Model output'!F290," ",""),SEARCH("pM",'Model output'!F290)+2,1),IF(ISNUMBER(SEARCH("M",'Model output'!F290)),MID(SUBSTITUTE('Model output'!F290," ",""),SEARCH("M",'Model output'!F290)+1,1),SUBSTITUTE('Model output'!F290," ",""))),""))</f>
        <v>X</v>
      </c>
      <c r="F291" s="17" t="str">
        <f t="shared" si="74"/>
        <v>negative</v>
      </c>
      <c r="G291" s="17" t="str">
        <f>IF(OR('Model output'!G290="",AND(ISNUMBER('Model output'!J290),'Model output'!J290&lt;1)),"",IF(OR(ISNUMBER(SEARCH("lateral",'Model output'!G290)),ISNUMBER(SEARCH("cervical",'Model output'!G290)),ISNUMBER(SEARCH("jugular",'Model output'!G290)),ISNUMBER(SEARCH("left neck",'Model output'!G290)),ISNUMBER(SEARCH("left anterior neck",'Model output'!G290)),ISNUMBER(SEARCH("left posterior neck",'Model output'!G290)),ISNUMBER(SEARCH("right neck",'Model output'!G290)),ISNUMBER(SEARCH("right anterior neck",'Model output'!G290)),ISNUMBER(SEARCH("right posterior neck",'Model output'!G290)),AND(ISNUMBER(SEARCH("level",'Model output'!G290)),OR(,ISNUMBER(SEARCH("II",'Model output'!G290)),ISNUMBER(SEARCH("two",'Model output'!G290)),ISNUMBER(SEARCH("2",'Model output'!G290)),ISNUMBER(SEARCH("III",'Model output'!G290)),ISNUMBER(SEARCH("three",'Model output'!G290)),ISNUMBER(SEARCH("3",'Model output'!G290)),ISNUMBER(SEARCH("IV",'Model output'!G290)),ISNUMBER(SEARCH("four",'Model output'!G290)),ISNUMBER(SEARCH("4",'Model output'!G290)),AND(ISNUMBER(SEARCH("V ",'Model output'!G290)),NOT(ISNUMBER(SEARCH("VI",'Model output'!G290)))),ISNUMBER(SEARCH("five",'Model output'!G290)),ISNUMBER(SEARCH("5",'Model output'!G290))))), "lateral", "central"))</f>
        <v/>
      </c>
      <c r="H291" s="17" t="str">
        <f>IF('Model output'!H290="","negative", IF('Model output'!H290=" ", "negative", IF(ISNUMBER(SEARCH("lymph node",'Model output'!H290)),"negative","positive")))</f>
        <v>negative</v>
      </c>
      <c r="I291" s="17" t="str">
        <f>IF('Model output'!I290="","",IF(ISNUMBER('Model output'!I290),'Model output'!I290,1))</f>
        <v/>
      </c>
      <c r="J291" s="17" t="str">
        <f>IF('Model output'!J290="","",IF(AND(ISNUMBER('Model output'!J290),'Model output'!J290&lt;=I291),'Model output'!J290,IF(ISNUMBER(SEARCH("0/",'Model output'!J290)),0,1)))</f>
        <v/>
      </c>
      <c r="K291" s="17" t="str" cm="1">
        <f t="array" ref="K291">IF(COUNT(FIND({0,1,2,3,4,5,6,7,8,9},'Model output'!K290))&gt;0,'Model output'!K290,"")</f>
        <v/>
      </c>
      <c r="L291" s="19" t="str">
        <f t="shared" si="64"/>
        <v/>
      </c>
      <c r="M291" s="17" t="str" cm="1">
        <f t="array" ref="M291">IF(L291="","",IF(ISNUMBER(SEARCH("cm",L291)),MAX(VALUE(SUBSTITUTE(_xlfn.FILTERXML("&lt;t&gt;&lt;s&gt;"&amp;SUBSTITUTE(L291,",","&lt;/s&gt;&lt;s&gt;")&amp;"&lt;/s&gt;&lt;/t&gt;","//s"),"cm",""))),MAX(VALUE(SUBSTITUTE(_xlfn.FILTERXML("&lt;t&gt;&lt;s&gt;"&amp;SUBSTITUTE(L291,",","&lt;/s&gt;&lt;s&gt;")&amp;"&lt;/s&gt;&lt;/t&gt;","//s"),"mm","")))/10))</f>
        <v/>
      </c>
      <c r="N291" s="17" t="str">
        <f>IF('Model output'!L290="","",'Model output'!L290)</f>
        <v>Papillary carcinoma</v>
      </c>
      <c r="O291" s="17" t="str">
        <f>IF('Model output'!M290="","",'Model output'!M290)</f>
        <v>Follicular variant</v>
      </c>
      <c r="P291" s="17" t="str">
        <f>IF('Model output'!N290="","",'Model output'!N290)</f>
        <v>1.5 x 2.2 x 5.0</v>
      </c>
      <c r="Q291" s="17" t="str">
        <f t="shared" si="75"/>
        <v>1.5,2.2,5.0</v>
      </c>
      <c r="R291" s="17" cm="1">
        <f t="array" ref="R291">IF(Q291="","",IF(ISNUMBER(SEARCH("cm",Q291)),MAX(VALUE(SUBSTITUTE(_xlfn.FILTERXML("&lt;t&gt;&lt;s&gt;"&amp;SUBSTITUTE(Q291,",","&lt;/s&gt;&lt;s&gt;")&amp;"&lt;/s&gt;&lt;/t&gt;","//s"),"cm",""))),IF(ISNUMBER(SEARCH("mm",Q291)), MAX(VALUE(SUBSTITUTE(_xlfn.FILTERXML("&lt;t&gt;&lt;s&gt;"&amp;SUBSTITUTE(Q291,",","&lt;/s&gt;&lt;s&gt;")&amp;"&lt;/s&gt;&lt;/t&gt;","//s"),"mm","")))/10, MAX(VALUE(_xlfn.FILTERXML("&lt;t&gt;&lt;s&gt;"&amp;SUBSTITUTE(Q291,",","&lt;/s&gt;&lt;s&gt;")&amp;"&lt;/s&gt;&lt;/t&gt;","//s"))))))</f>
        <v>5</v>
      </c>
      <c r="S291" s="17" t="str">
        <f>IF(OR('Model output'!P290="",ISNUMBER(SEARCH("Not identified", 'Model output'!P290)),ISNUMBER(SEARCH("Absent",'Model output'!P290)),AND(ISNUMBER(SEARCH("No",'Model output'!P290)),NOT(ISNUMBER(SEARCH("diagnostic",'Model output'!P290)))),ISNUMBER(SEARCH("Negative",'Model output'!P290))),"negative","positive")</f>
        <v>negative</v>
      </c>
      <c r="T291" s="17">
        <f>IF('Model output'!O290="","",'Model output'!O290)</f>
        <v>2</v>
      </c>
      <c r="U291" s="17" t="str">
        <f>IF('Model output'!Q290&lt;&gt;"",'Model output'!Q290,IF('Classification result'!S291="positive",IF(ISNUMBER(SEARCH("single",'Model output'!P290)),1,IF(OR(ISNUMBER(SEARCH("&lt;4",'Model output'!P290)),ISNUMBER(SEARCH("&lt; 4",'Model output'!P290)),ISNUMBER(SEARCH("less than 4",'Model output'!P290))),"&lt;4",IF(OR(ISNUMBER(SEARCH("&gt;4",'Model output'!P290)),ISNUMBER(SEARCH("&gt; 4",'Model output'!P290)),ISNUMBER(SEARCH("4 or more",'Model output'!P290))),"&gt;4",""))),""))</f>
        <v/>
      </c>
      <c r="V291" s="17" t="str">
        <f>IF(S291="negative","",IF(OR(ISNUMBER(SEARCH("Focal",'Model output'!P290)),'Classification result'!U291&lt;4,ISNUMBER(SEARCH("Focal",'Classification result'!U291)),ISNUMBER(SEARCH("&lt;4",'Classification result'!U291)),ISNUMBER(SEARCH("&lt; 4",'Classification result'!U291))),"minimal", IF(OR(ISNUMBER(SEARCH("Extensive",'Model output'!P290)),ISNUMBER(SEARCH("Extensive",'Classification result'!U291)),ISNUMBER(SEARCH("&gt;4",'Classification result'!U291)),ISNUMBER(SEARCH("&gt; 4",'Classification result'!U291)),ISNUMBER(SEARCH("4 or more",'Classification result'!U291))),"extensive","")))</f>
        <v/>
      </c>
      <c r="W291" s="17" t="str">
        <f>IF(OR('Model output'!R290="",ISNUMBER(SEARCH("Not identified", 'Model output'!R290)),ISNUMBER(SEARCH("Absent",'Model output'!R290)),ISNUMBER(SEARCH("No",'Model output'!R290)),ISNUMBER(SEARCH("Negative",'Model output'!R290)),ISNUMBER(SEARCH("None seen",'Model output'!R290)),ISNUMBER(SEARCH("Free",'Model output'!R290)),ISNUMBER(SEARCH("Cannot be assessed",'Model output'!R290))),"negative","positive")</f>
        <v>negative</v>
      </c>
      <c r="X291" s="20" t="str">
        <f>IF('Model output'!S290="","",'Model output'!S290)</f>
        <v/>
      </c>
      <c r="Y291" s="17" t="str">
        <f>IF(OR('Model output'!S290="",ISNUMBER(SEARCH("Absent",'Model output'!S290)),ISNUMBER(SEARCH("Not identified",'Model output'!S290)),AND(ISNUMBER(SEARCH("No",'Model output'!S290)),NOT(ISNUMBER(SEARCH("carcinoma",'Model output'!S290)))),ISNUMBER(SEARCH("no extension",'Model output'!S290)),ISNUMBER(SEARCH("negative",'Model output'!S290))),"negative",IF(Z291="positive","gETE", "positive"))</f>
        <v>negative</v>
      </c>
      <c r="Z291" s="17" t="str">
        <f>IF(OR('Model output'!S290="",ISNUMBER(SEARCH("Absent",'Model output'!S290)),ISNUMBER(SEARCH("Not identified",'Model output'!S290)),ISNUMBER(SEARCH("No",'Model output'!S290)),ISNUMBER(SEARCH("Minimal",'Model output'!S290)),ISNUMBER(SEARCH("negative",'Model output'!S290))),"negative",IF(OR(ISNUMBER(SEARCH("extensive",X291)),ISNUMBER(SEARCH("skeletal muscle",X291)),ISNUMBER(SEARCH("larynx",X291)),ISNUMBER(SEARCH("trachea",X291)),ISNUMBER(SEARCH("esophagus",X291)),ISNUMBER(SEARCH("recurrent laryngeal nerve",X291))),"positive","negative"))</f>
        <v>negative</v>
      </c>
      <c r="AA291" s="17" t="str">
        <f>IF('Model output'!T290="","",IF('Model output'!T290="Not mentioned", "No", "Yes"))</f>
        <v/>
      </c>
      <c r="AB291" s="17" t="str">
        <f>IF(AA291&lt;&gt;"Yes","",IF(OR('Model output'!U290="",ISNUMBER(SEARCH("Not identified",'Model output'!U290))),"",'Model output'!U290))</f>
        <v/>
      </c>
      <c r="AC291" s="14" t="str">
        <f>IF(OR('Model output'!V290="", AND(ISERROR(SEARCH("Positive",'Model output'!V290)), ISNUMBER(SEARCH("Negative",'Model output'!V290))), ISNUMBER(SEARCH("Uninvolved",'Model output'!V290)), ISNUMBER(SEARCH("Free",'Model output'!V290)), ISNUMBER(SEARCH("1 mm",'Model output'!V290)), ISNUMBER(SEARCH("1.0 mm",'Model output'!V290)), ISNUMBER(SEARCH("0.01 cm",'Model output'!V290)), ISNUMBER(SEARCH("0.1 CM",'Model output'!V290)), ISNUMBER(SEARCH("less than 0.2 mm",'Model output'!V290)), ISNUMBER(SEARCH("less than 0.5 mm",'Model output'!V290)), ISNUMBER(SEARCH("very close",'Model output'!V290)), ISNUMBER(SEARCH("not involved",'Model output'!V290)), ISNUMBER(SEARCH("no involvement",'Model output'!V290)), ISNUMBER(SEARCH("abut",'Model output'!V290)), AND(ISNUMBER(SEARCH("No",'Model output'!V290)),NOT(ISNUMBER(SEARCH("noted",'Model output'!V290))),NOT(ISNUMBER(SEARCH("carcinoma",'Model output'!V290))))), "negative", "positive")</f>
        <v>negative</v>
      </c>
      <c r="AD291" s="21"/>
      <c r="AE291" s="38" t="str" cm="1">
        <f t="array" aca="1" ref="AE291" ca="1">IF(OR(AC291="positive",Z291="positive",AND(OR(ISNUMBER(SEARCH("Follicular carcinoma",N291)),ISNUMBER(SEARCH("Follicular thyroid carcinoma",N291))),V291="extensive"),AND(AND(ISNUMBER(J291),J291&gt;0),AND(ISNUMBER(M291),M291&gt;3)),OR(H291="positive",AH291=1)),"high",IF(OR(ISNUMBER(SEARCH("lateral",G291,1)),ISNUMBER(SEARCH("positive",Y291,1)),ISNUMBER(SEARCH("tall",O291,1)),ISNUMBER(SEARCH("hobnail",O291,1)),ISNUMBER(SEARCH("cribriform",O291,1)),ISNUMBER(SEARCH("diffuse",O291,1)),ISNUMBER(SEARCH("columnar",O291,1)),ISNUMBER(SEARCH("solid",O291,1)),ISNUMBER(SEARCH("tall",N291,1)),ISNUMBER(SEARCH("hobnail",N291,1)),ISNUMBER(SEARCH("cribriform",N291,1)),ISNUMBER(SEARCH("diffuse",N291,1)),ISNUMBER(SEARCH("columnar",N291,1)),ISNUMBER(SEARCH("solid",N291,1)),AND(ISNUMBER(SEARCH("papillary",N291,1)),S291="positive"),AND(ISNUMBER(J291),J291&gt;=5,M291=""),AND(AND(ISNUMBER(J291),J291&gt;=5),AND(ISNUMBER(M291),M291&gt;=1)),AND(ISNUMBER(SERACH("papillary",N291)),OR(Y291="positive",Z291="positive"), ISNUMBER(SEARCH("BRAF",AB291)))),"intermediate","low"))</f>
        <v>low</v>
      </c>
      <c r="AF291" s="39" t="str">
        <f t="shared" si="65"/>
        <v>3a</v>
      </c>
      <c r="AG291" s="39" t="str">
        <f t="shared" si="66"/>
        <v>0</v>
      </c>
      <c r="AH291" s="39" t="str">
        <f t="shared" si="67"/>
        <v>0</v>
      </c>
      <c r="AI291" s="40" t="str">
        <f t="shared" si="68"/>
        <v>II</v>
      </c>
      <c r="AJ291" s="38" t="s">
        <v>815</v>
      </c>
      <c r="AK291" s="41" t="s">
        <v>932</v>
      </c>
      <c r="AL291" s="41" t="s">
        <v>930</v>
      </c>
      <c r="AM291" s="41" t="s">
        <v>930</v>
      </c>
      <c r="AN291" s="39" t="s">
        <v>928</v>
      </c>
      <c r="AO291" s="38">
        <f t="shared" ca="1" si="69"/>
        <v>1</v>
      </c>
      <c r="AP291" s="41">
        <f t="shared" si="70"/>
        <v>1</v>
      </c>
      <c r="AQ291" s="41">
        <f t="shared" si="71"/>
        <v>1</v>
      </c>
      <c r="AR291" s="41">
        <f t="shared" si="72"/>
        <v>1</v>
      </c>
      <c r="AS291" s="40">
        <f t="shared" si="73"/>
        <v>1</v>
      </c>
    </row>
    <row r="294" spans="1:45">
      <c r="AN294" s="15"/>
    </row>
    <row r="295" spans="1:45">
      <c r="AN295" s="15"/>
      <c r="AO295" s="23"/>
      <c r="AP295" s="23"/>
      <c r="AQ295" s="23"/>
      <c r="AR295" s="23"/>
      <c r="AS295" s="23"/>
    </row>
    <row r="296" spans="1:45">
      <c r="AO296" s="23"/>
    </row>
    <row r="299" spans="1:45">
      <c r="AS299" s="13"/>
    </row>
    <row r="300" spans="1:45">
      <c r="AS300" s="13"/>
    </row>
  </sheetData>
  <mergeCells count="4">
    <mergeCell ref="A1:AC1"/>
    <mergeCell ref="AE1:AI1"/>
    <mergeCell ref="AJ1:AN1"/>
    <mergeCell ref="AO1:AS1"/>
  </mergeCells>
  <conditionalFormatting sqref="AH1">
    <cfRule type="containsText" dxfId="0" priority="1" operator="containsText" text="x">
      <formula>NOT(ISERROR(SEARCH("x",AH1)))</formula>
    </cfRule>
  </conditionalFormatting>
  <pageMargins left="0.7" right="0.7" top="0.75" bottom="0.75" header="0.3" footer="0.3"/>
  <pageSetup orientation="portrait" r:id="rId1"/>
  <ignoredErrors>
    <ignoredError sqref="AM3 AK4:AN29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90705-9658-4E16-8C08-1DCC32C356F3}">
  <dimension ref="A1:V290"/>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86</v>
      </c>
      <c r="B1" t="s">
        <v>87</v>
      </c>
      <c r="C1" t="s">
        <v>88</v>
      </c>
      <c r="D1" t="s">
        <v>89</v>
      </c>
      <c r="E1" t="s">
        <v>90</v>
      </c>
      <c r="F1" t="s">
        <v>91</v>
      </c>
      <c r="G1" t="s">
        <v>92</v>
      </c>
      <c r="H1" t="s">
        <v>93</v>
      </c>
      <c r="I1" t="s">
        <v>94</v>
      </c>
      <c r="J1" t="s">
        <v>95</v>
      </c>
      <c r="K1" t="s">
        <v>96</v>
      </c>
      <c r="L1" t="s">
        <v>97</v>
      </c>
      <c r="M1" t="s">
        <v>98</v>
      </c>
      <c r="N1" t="s">
        <v>99</v>
      </c>
      <c r="O1" t="s">
        <v>100</v>
      </c>
      <c r="P1" t="s">
        <v>101</v>
      </c>
      <c r="Q1" t="s">
        <v>102</v>
      </c>
      <c r="R1" t="s">
        <v>103</v>
      </c>
      <c r="S1" t="s">
        <v>104</v>
      </c>
      <c r="T1" t="s">
        <v>105</v>
      </c>
      <c r="U1" t="s">
        <v>106</v>
      </c>
      <c r="V1" t="s">
        <v>107</v>
      </c>
    </row>
    <row r="2" spans="1:22">
      <c r="A2" t="s">
        <v>13</v>
      </c>
      <c r="D2" t="s">
        <v>16</v>
      </c>
      <c r="E2" t="s">
        <v>15</v>
      </c>
      <c r="G2" t="s">
        <v>715</v>
      </c>
      <c r="I2">
        <v>30</v>
      </c>
      <c r="J2">
        <v>1</v>
      </c>
      <c r="K2" t="s">
        <v>108</v>
      </c>
      <c r="L2" t="s">
        <v>109</v>
      </c>
      <c r="N2" t="s">
        <v>110</v>
      </c>
      <c r="O2">
        <v>1</v>
      </c>
      <c r="P2" t="s">
        <v>18</v>
      </c>
      <c r="S2" t="s">
        <v>111</v>
      </c>
      <c r="V2" t="s">
        <v>716</v>
      </c>
    </row>
    <row r="3" spans="1:22">
      <c r="A3" t="s">
        <v>400</v>
      </c>
      <c r="D3" t="s">
        <v>36</v>
      </c>
      <c r="E3" t="s">
        <v>23</v>
      </c>
      <c r="F3" t="s">
        <v>22</v>
      </c>
      <c r="I3">
        <v>6</v>
      </c>
      <c r="J3">
        <v>0</v>
      </c>
      <c r="L3" t="s">
        <v>109</v>
      </c>
      <c r="M3" t="s">
        <v>37</v>
      </c>
      <c r="N3" t="s">
        <v>116</v>
      </c>
      <c r="O3">
        <v>2</v>
      </c>
      <c r="P3" t="s">
        <v>31</v>
      </c>
      <c r="S3" t="s">
        <v>31</v>
      </c>
      <c r="V3" t="s">
        <v>31</v>
      </c>
    </row>
    <row r="4" spans="1:22">
      <c r="A4" t="s">
        <v>401</v>
      </c>
      <c r="D4" t="s">
        <v>24</v>
      </c>
      <c r="E4" t="s">
        <v>23</v>
      </c>
      <c r="F4" t="s">
        <v>22</v>
      </c>
      <c r="I4">
        <v>2</v>
      </c>
      <c r="J4">
        <v>0</v>
      </c>
      <c r="L4" t="s">
        <v>109</v>
      </c>
      <c r="M4" t="s">
        <v>33</v>
      </c>
      <c r="N4" t="s">
        <v>131</v>
      </c>
      <c r="O4">
        <v>2</v>
      </c>
      <c r="P4" t="s">
        <v>26</v>
      </c>
      <c r="R4" t="s">
        <v>727</v>
      </c>
      <c r="V4" t="s">
        <v>83</v>
      </c>
    </row>
    <row r="5" spans="1:22">
      <c r="A5" t="s">
        <v>402</v>
      </c>
      <c r="D5" t="s">
        <v>45</v>
      </c>
      <c r="E5" t="s">
        <v>115</v>
      </c>
      <c r="F5" t="s">
        <v>22</v>
      </c>
      <c r="L5" t="s">
        <v>17</v>
      </c>
      <c r="M5" t="s">
        <v>205</v>
      </c>
      <c r="N5" t="s">
        <v>108</v>
      </c>
      <c r="P5" t="s">
        <v>26</v>
      </c>
      <c r="T5" t="s">
        <v>717</v>
      </c>
      <c r="V5" t="s">
        <v>211</v>
      </c>
    </row>
    <row r="6" spans="1:22">
      <c r="A6" t="s">
        <v>403</v>
      </c>
      <c r="D6" t="s">
        <v>112</v>
      </c>
      <c r="E6" t="s">
        <v>123</v>
      </c>
      <c r="G6" t="s">
        <v>822</v>
      </c>
      <c r="I6">
        <v>5</v>
      </c>
      <c r="J6">
        <v>1</v>
      </c>
      <c r="L6" t="s">
        <v>109</v>
      </c>
      <c r="M6" t="s">
        <v>130</v>
      </c>
      <c r="N6" t="s">
        <v>147</v>
      </c>
      <c r="O6">
        <v>1</v>
      </c>
      <c r="T6" t="s">
        <v>222</v>
      </c>
      <c r="U6" t="s">
        <v>223</v>
      </c>
      <c r="V6" t="s">
        <v>48</v>
      </c>
    </row>
    <row r="7" spans="1:22">
      <c r="A7" t="s">
        <v>404</v>
      </c>
      <c r="D7" t="s">
        <v>24</v>
      </c>
      <c r="E7" t="s">
        <v>35</v>
      </c>
      <c r="I7">
        <v>8</v>
      </c>
      <c r="J7">
        <v>1</v>
      </c>
      <c r="L7" t="s">
        <v>109</v>
      </c>
      <c r="M7" t="s">
        <v>49</v>
      </c>
      <c r="N7" t="s">
        <v>128</v>
      </c>
      <c r="P7" t="s">
        <v>31</v>
      </c>
      <c r="R7" t="s">
        <v>823</v>
      </c>
      <c r="T7" t="s">
        <v>717</v>
      </c>
    </row>
    <row r="8" spans="1:22">
      <c r="A8" t="s">
        <v>405</v>
      </c>
      <c r="D8" t="s">
        <v>133</v>
      </c>
      <c r="E8" t="s">
        <v>119</v>
      </c>
      <c r="I8">
        <v>5</v>
      </c>
      <c r="J8">
        <v>0</v>
      </c>
      <c r="L8" t="s">
        <v>109</v>
      </c>
      <c r="M8" t="s">
        <v>49</v>
      </c>
      <c r="N8" t="s">
        <v>213</v>
      </c>
      <c r="O8">
        <v>2</v>
      </c>
      <c r="T8" t="s">
        <v>114</v>
      </c>
      <c r="U8" t="s">
        <v>117</v>
      </c>
      <c r="V8" t="s">
        <v>48</v>
      </c>
    </row>
    <row r="9" spans="1:22">
      <c r="A9" t="s">
        <v>406</v>
      </c>
      <c r="D9" t="s">
        <v>122</v>
      </c>
      <c r="E9" t="s">
        <v>161</v>
      </c>
      <c r="G9" t="s">
        <v>718</v>
      </c>
      <c r="I9">
        <v>37</v>
      </c>
      <c r="J9">
        <v>3</v>
      </c>
      <c r="K9" t="s">
        <v>224</v>
      </c>
      <c r="L9" t="s">
        <v>109</v>
      </c>
      <c r="N9" t="s">
        <v>197</v>
      </c>
      <c r="O9">
        <v>3</v>
      </c>
      <c r="P9" t="s">
        <v>31</v>
      </c>
      <c r="S9" t="s">
        <v>31</v>
      </c>
      <c r="T9" t="s">
        <v>114</v>
      </c>
      <c r="U9" t="s">
        <v>225</v>
      </c>
      <c r="V9" t="s">
        <v>114</v>
      </c>
    </row>
    <row r="10" spans="1:22">
      <c r="A10" t="s">
        <v>407</v>
      </c>
      <c r="D10" t="s">
        <v>133</v>
      </c>
      <c r="E10" t="s">
        <v>119</v>
      </c>
      <c r="I10">
        <v>3</v>
      </c>
      <c r="J10">
        <v>0</v>
      </c>
      <c r="L10" t="s">
        <v>109</v>
      </c>
      <c r="M10" t="s">
        <v>719</v>
      </c>
      <c r="N10" t="s">
        <v>151</v>
      </c>
      <c r="P10" t="s">
        <v>31</v>
      </c>
      <c r="R10" t="s">
        <v>31</v>
      </c>
      <c r="S10" t="s">
        <v>43</v>
      </c>
      <c r="V10" t="s">
        <v>199</v>
      </c>
    </row>
    <row r="11" spans="1:22">
      <c r="A11" t="s">
        <v>408</v>
      </c>
      <c r="D11" t="s">
        <v>36</v>
      </c>
      <c r="E11" t="s">
        <v>115</v>
      </c>
      <c r="L11" t="s">
        <v>39</v>
      </c>
      <c r="M11" t="s">
        <v>720</v>
      </c>
      <c r="N11" t="s">
        <v>226</v>
      </c>
      <c r="T11" t="s">
        <v>721</v>
      </c>
    </row>
    <row r="12" spans="1:22">
      <c r="A12" t="s">
        <v>409</v>
      </c>
      <c r="D12" t="s">
        <v>133</v>
      </c>
      <c r="E12" t="s">
        <v>119</v>
      </c>
      <c r="I12">
        <v>20</v>
      </c>
      <c r="J12">
        <v>0</v>
      </c>
      <c r="L12" t="s">
        <v>109</v>
      </c>
      <c r="M12" t="s">
        <v>824</v>
      </c>
      <c r="N12" t="s">
        <v>134</v>
      </c>
      <c r="P12" t="s">
        <v>31</v>
      </c>
      <c r="V12" t="s">
        <v>211</v>
      </c>
    </row>
    <row r="13" spans="1:22">
      <c r="A13" t="s">
        <v>410</v>
      </c>
      <c r="D13" t="s">
        <v>112</v>
      </c>
      <c r="E13" t="s">
        <v>127</v>
      </c>
      <c r="I13">
        <v>0</v>
      </c>
      <c r="J13">
        <v>0</v>
      </c>
      <c r="L13" t="s">
        <v>109</v>
      </c>
      <c r="M13" t="s">
        <v>49</v>
      </c>
      <c r="N13" t="s">
        <v>227</v>
      </c>
      <c r="O13">
        <v>2</v>
      </c>
      <c r="T13" t="s">
        <v>825</v>
      </c>
    </row>
    <row r="14" spans="1:22">
      <c r="A14" t="s">
        <v>411</v>
      </c>
      <c r="D14" t="s">
        <v>133</v>
      </c>
      <c r="E14" t="s">
        <v>123</v>
      </c>
      <c r="G14" t="s">
        <v>722</v>
      </c>
      <c r="I14">
        <v>9</v>
      </c>
      <c r="J14">
        <v>3</v>
      </c>
      <c r="K14" t="s">
        <v>826</v>
      </c>
      <c r="L14" t="s">
        <v>109</v>
      </c>
      <c r="N14" t="s">
        <v>121</v>
      </c>
      <c r="O14">
        <v>2</v>
      </c>
      <c r="P14" t="s">
        <v>18</v>
      </c>
      <c r="V14" t="s">
        <v>209</v>
      </c>
    </row>
    <row r="15" spans="1:22">
      <c r="A15" t="s">
        <v>412</v>
      </c>
      <c r="D15" t="s">
        <v>122</v>
      </c>
      <c r="E15" t="s">
        <v>119</v>
      </c>
      <c r="F15" t="s">
        <v>138</v>
      </c>
      <c r="I15">
        <v>0</v>
      </c>
      <c r="J15">
        <v>0</v>
      </c>
      <c r="L15" t="s">
        <v>109</v>
      </c>
      <c r="M15" t="s">
        <v>49</v>
      </c>
      <c r="N15" t="s">
        <v>229</v>
      </c>
      <c r="O15" t="s">
        <v>196</v>
      </c>
      <c r="S15" t="s">
        <v>43</v>
      </c>
      <c r="V15" t="s">
        <v>211</v>
      </c>
    </row>
    <row r="16" spans="1:22">
      <c r="A16" t="s">
        <v>413</v>
      </c>
      <c r="D16" t="s">
        <v>122</v>
      </c>
      <c r="E16" t="s">
        <v>123</v>
      </c>
      <c r="G16" t="s">
        <v>822</v>
      </c>
      <c r="I16">
        <v>6</v>
      </c>
      <c r="J16">
        <v>2</v>
      </c>
      <c r="L16" t="s">
        <v>17</v>
      </c>
      <c r="M16" t="s">
        <v>130</v>
      </c>
      <c r="N16" t="s">
        <v>150</v>
      </c>
      <c r="O16">
        <v>2</v>
      </c>
      <c r="P16" t="s">
        <v>31</v>
      </c>
      <c r="S16" t="s">
        <v>31</v>
      </c>
      <c r="V16" t="s">
        <v>827</v>
      </c>
    </row>
    <row r="17" spans="1:22">
      <c r="A17" t="s">
        <v>414</v>
      </c>
      <c r="D17" t="s">
        <v>122</v>
      </c>
      <c r="E17" t="s">
        <v>123</v>
      </c>
      <c r="G17" t="s">
        <v>204</v>
      </c>
      <c r="I17">
        <v>16</v>
      </c>
      <c r="J17">
        <v>1</v>
      </c>
      <c r="L17" t="s">
        <v>109</v>
      </c>
      <c r="N17" t="s">
        <v>155</v>
      </c>
      <c r="O17">
        <v>3</v>
      </c>
      <c r="S17" t="s">
        <v>31</v>
      </c>
      <c r="T17" t="s">
        <v>723</v>
      </c>
      <c r="U17" t="s">
        <v>230</v>
      </c>
    </row>
    <row r="18" spans="1:22">
      <c r="A18" t="s">
        <v>415</v>
      </c>
      <c r="D18" t="s">
        <v>36</v>
      </c>
      <c r="E18" t="s">
        <v>35</v>
      </c>
      <c r="F18" t="s">
        <v>22</v>
      </c>
      <c r="I18">
        <v>3</v>
      </c>
      <c r="J18">
        <v>3</v>
      </c>
      <c r="L18" t="s">
        <v>17</v>
      </c>
      <c r="M18" t="s">
        <v>361</v>
      </c>
      <c r="N18" t="s">
        <v>229</v>
      </c>
      <c r="O18">
        <v>1</v>
      </c>
      <c r="P18" t="s">
        <v>31</v>
      </c>
      <c r="T18" t="s">
        <v>828</v>
      </c>
      <c r="U18" t="s">
        <v>125</v>
      </c>
      <c r="V18" t="s">
        <v>114</v>
      </c>
    </row>
    <row r="19" spans="1:22">
      <c r="A19" t="s">
        <v>416</v>
      </c>
      <c r="D19" t="s">
        <v>45</v>
      </c>
      <c r="E19" t="s">
        <v>23</v>
      </c>
      <c r="F19" t="s">
        <v>22</v>
      </c>
      <c r="I19">
        <v>9</v>
      </c>
      <c r="J19">
        <v>0</v>
      </c>
      <c r="L19" t="s">
        <v>109</v>
      </c>
      <c r="M19" t="s">
        <v>231</v>
      </c>
      <c r="N19" t="s">
        <v>134</v>
      </c>
      <c r="O19">
        <v>2</v>
      </c>
      <c r="P19" t="s">
        <v>26</v>
      </c>
      <c r="R19" t="s">
        <v>202</v>
      </c>
      <c r="S19" t="s">
        <v>829</v>
      </c>
      <c r="T19" t="s">
        <v>830</v>
      </c>
      <c r="V19" t="s">
        <v>831</v>
      </c>
    </row>
    <row r="20" spans="1:22">
      <c r="A20" t="s">
        <v>417</v>
      </c>
      <c r="D20" t="s">
        <v>122</v>
      </c>
      <c r="E20" t="s">
        <v>127</v>
      </c>
      <c r="F20" t="s">
        <v>14</v>
      </c>
      <c r="L20" t="s">
        <v>17</v>
      </c>
      <c r="M20" t="s">
        <v>724</v>
      </c>
      <c r="N20" t="s">
        <v>232</v>
      </c>
      <c r="O20">
        <v>2</v>
      </c>
      <c r="P20" t="s">
        <v>31</v>
      </c>
      <c r="Q20" t="s">
        <v>233</v>
      </c>
      <c r="R20" t="s">
        <v>31</v>
      </c>
      <c r="S20" t="s">
        <v>26</v>
      </c>
      <c r="T20" t="s">
        <v>725</v>
      </c>
      <c r="V20" t="s">
        <v>832</v>
      </c>
    </row>
    <row r="21" spans="1:22">
      <c r="A21" t="s">
        <v>418</v>
      </c>
      <c r="D21" t="s">
        <v>133</v>
      </c>
      <c r="E21" t="s">
        <v>119</v>
      </c>
      <c r="I21">
        <v>2</v>
      </c>
      <c r="J21">
        <v>0</v>
      </c>
      <c r="L21" t="s">
        <v>109</v>
      </c>
      <c r="N21" t="s">
        <v>213</v>
      </c>
      <c r="O21">
        <v>2</v>
      </c>
      <c r="P21" t="s">
        <v>31</v>
      </c>
      <c r="Q21" t="s">
        <v>833</v>
      </c>
      <c r="T21" t="s">
        <v>235</v>
      </c>
      <c r="U21" t="s">
        <v>235</v>
      </c>
    </row>
    <row r="22" spans="1:22">
      <c r="A22" t="s">
        <v>419</v>
      </c>
      <c r="D22" t="s">
        <v>112</v>
      </c>
      <c r="E22" t="s">
        <v>119</v>
      </c>
      <c r="I22">
        <v>11</v>
      </c>
      <c r="J22">
        <v>0</v>
      </c>
      <c r="L22" t="s">
        <v>109</v>
      </c>
      <c r="M22" t="s">
        <v>49</v>
      </c>
      <c r="N22" t="s">
        <v>128</v>
      </c>
      <c r="O22">
        <v>1</v>
      </c>
      <c r="T22" t="s">
        <v>726</v>
      </c>
      <c r="V22" t="s">
        <v>211</v>
      </c>
    </row>
    <row r="23" spans="1:22">
      <c r="A23" t="s">
        <v>420</v>
      </c>
      <c r="D23" t="s">
        <v>122</v>
      </c>
      <c r="E23" t="s">
        <v>119</v>
      </c>
      <c r="I23">
        <v>1</v>
      </c>
      <c r="J23">
        <v>0</v>
      </c>
      <c r="L23" t="s">
        <v>109</v>
      </c>
      <c r="M23" t="s">
        <v>834</v>
      </c>
      <c r="N23" t="s">
        <v>134</v>
      </c>
      <c r="O23">
        <v>7</v>
      </c>
      <c r="P23" t="s">
        <v>835</v>
      </c>
      <c r="S23" t="s">
        <v>31</v>
      </c>
      <c r="T23" t="s">
        <v>236</v>
      </c>
      <c r="U23" t="s">
        <v>236</v>
      </c>
      <c r="V23" t="s">
        <v>836</v>
      </c>
    </row>
    <row r="24" spans="1:22">
      <c r="A24" t="s">
        <v>421</v>
      </c>
      <c r="D24" t="s">
        <v>112</v>
      </c>
      <c r="E24" t="s">
        <v>127</v>
      </c>
      <c r="L24" t="s">
        <v>17</v>
      </c>
      <c r="M24" t="s">
        <v>837</v>
      </c>
      <c r="N24" t="s">
        <v>237</v>
      </c>
      <c r="P24" t="s">
        <v>26</v>
      </c>
      <c r="S24" t="s">
        <v>26</v>
      </c>
      <c r="T24" t="s">
        <v>114</v>
      </c>
      <c r="U24" t="s">
        <v>818</v>
      </c>
      <c r="V24" t="s">
        <v>228</v>
      </c>
    </row>
    <row r="25" spans="1:22">
      <c r="A25" t="s">
        <v>422</v>
      </c>
      <c r="D25" t="s">
        <v>122</v>
      </c>
      <c r="E25" t="s">
        <v>161</v>
      </c>
      <c r="G25" t="s">
        <v>838</v>
      </c>
      <c r="I25">
        <v>42</v>
      </c>
      <c r="J25">
        <v>6</v>
      </c>
      <c r="L25" t="s">
        <v>109</v>
      </c>
      <c r="N25" t="s">
        <v>126</v>
      </c>
      <c r="O25" t="s">
        <v>238</v>
      </c>
      <c r="P25" t="s">
        <v>31</v>
      </c>
      <c r="S25" t="s">
        <v>31</v>
      </c>
      <c r="V25" t="s">
        <v>239</v>
      </c>
    </row>
    <row r="26" spans="1:22">
      <c r="A26" t="s">
        <v>423</v>
      </c>
      <c r="D26" t="s">
        <v>133</v>
      </c>
      <c r="E26" t="s">
        <v>127</v>
      </c>
      <c r="L26" t="s">
        <v>109</v>
      </c>
      <c r="M26" t="s">
        <v>49</v>
      </c>
      <c r="N26" t="s">
        <v>213</v>
      </c>
      <c r="O26">
        <v>1</v>
      </c>
      <c r="V26" t="s">
        <v>211</v>
      </c>
    </row>
    <row r="27" spans="1:22">
      <c r="A27" t="s">
        <v>424</v>
      </c>
      <c r="D27" t="s">
        <v>112</v>
      </c>
      <c r="E27" t="s">
        <v>23</v>
      </c>
      <c r="F27" t="s">
        <v>14</v>
      </c>
      <c r="I27">
        <v>6</v>
      </c>
      <c r="J27">
        <v>0</v>
      </c>
      <c r="L27" t="s">
        <v>839</v>
      </c>
      <c r="N27" t="s">
        <v>128</v>
      </c>
      <c r="O27">
        <v>1</v>
      </c>
      <c r="P27" t="s">
        <v>43</v>
      </c>
      <c r="S27" t="s">
        <v>31</v>
      </c>
      <c r="V27" t="s">
        <v>31</v>
      </c>
    </row>
    <row r="28" spans="1:22">
      <c r="A28" t="s">
        <v>425</v>
      </c>
      <c r="D28" t="s">
        <v>122</v>
      </c>
      <c r="E28" t="s">
        <v>127</v>
      </c>
      <c r="I28">
        <v>0</v>
      </c>
      <c r="J28">
        <v>0</v>
      </c>
      <c r="L28" t="s">
        <v>109</v>
      </c>
      <c r="M28" t="s">
        <v>33</v>
      </c>
      <c r="N28" t="s">
        <v>134</v>
      </c>
      <c r="O28">
        <v>2</v>
      </c>
      <c r="P28" t="s">
        <v>43</v>
      </c>
      <c r="S28" t="s">
        <v>31</v>
      </c>
      <c r="T28" t="s">
        <v>117</v>
      </c>
      <c r="U28" t="s">
        <v>117</v>
      </c>
      <c r="V28" t="s">
        <v>32</v>
      </c>
    </row>
    <row r="29" spans="1:22">
      <c r="A29" t="s">
        <v>426</v>
      </c>
      <c r="D29" t="s">
        <v>122</v>
      </c>
      <c r="E29" t="s">
        <v>123</v>
      </c>
      <c r="I29">
        <v>7</v>
      </c>
      <c r="J29">
        <v>7</v>
      </c>
      <c r="L29" t="s">
        <v>17</v>
      </c>
      <c r="M29" t="s">
        <v>205</v>
      </c>
      <c r="N29" t="s">
        <v>195</v>
      </c>
      <c r="O29">
        <v>1</v>
      </c>
      <c r="P29" t="s">
        <v>31</v>
      </c>
      <c r="S29" t="s">
        <v>31</v>
      </c>
      <c r="V29" t="s">
        <v>31</v>
      </c>
    </row>
    <row r="30" spans="1:22">
      <c r="A30" t="s">
        <v>427</v>
      </c>
      <c r="D30" t="s">
        <v>112</v>
      </c>
      <c r="E30" t="s">
        <v>119</v>
      </c>
      <c r="I30">
        <v>1</v>
      </c>
      <c r="J30">
        <v>0</v>
      </c>
      <c r="L30" t="s">
        <v>109</v>
      </c>
      <c r="M30" t="s">
        <v>49</v>
      </c>
      <c r="N30" t="s">
        <v>128</v>
      </c>
      <c r="P30" t="s">
        <v>18</v>
      </c>
      <c r="R30" t="s">
        <v>20</v>
      </c>
      <c r="S30" t="s">
        <v>43</v>
      </c>
      <c r="V30" t="s">
        <v>211</v>
      </c>
    </row>
    <row r="31" spans="1:22">
      <c r="A31" t="s">
        <v>428</v>
      </c>
      <c r="D31" t="s">
        <v>190</v>
      </c>
      <c r="E31" t="s">
        <v>119</v>
      </c>
      <c r="I31">
        <v>4</v>
      </c>
      <c r="J31">
        <v>0</v>
      </c>
      <c r="L31" t="s">
        <v>17</v>
      </c>
      <c r="M31" t="s">
        <v>840</v>
      </c>
      <c r="N31" t="s">
        <v>152</v>
      </c>
      <c r="O31">
        <v>1</v>
      </c>
      <c r="P31" t="s">
        <v>31</v>
      </c>
      <c r="R31" t="s">
        <v>841</v>
      </c>
      <c r="S31" t="s">
        <v>52</v>
      </c>
      <c r="T31" t="s">
        <v>725</v>
      </c>
      <c r="V31" t="s">
        <v>208</v>
      </c>
    </row>
    <row r="32" spans="1:22">
      <c r="A32" t="s">
        <v>429</v>
      </c>
      <c r="D32" t="s">
        <v>112</v>
      </c>
      <c r="E32" t="s">
        <v>123</v>
      </c>
      <c r="I32">
        <v>7</v>
      </c>
      <c r="J32">
        <v>4</v>
      </c>
      <c r="L32" t="s">
        <v>109</v>
      </c>
      <c r="M32" t="s">
        <v>49</v>
      </c>
      <c r="N32" t="s">
        <v>128</v>
      </c>
      <c r="O32">
        <v>2</v>
      </c>
      <c r="P32" t="s">
        <v>31</v>
      </c>
      <c r="R32" t="s">
        <v>61</v>
      </c>
    </row>
    <row r="33" spans="1:22">
      <c r="A33" t="s">
        <v>430</v>
      </c>
      <c r="D33" t="s">
        <v>122</v>
      </c>
      <c r="E33" t="s">
        <v>842</v>
      </c>
      <c r="L33" t="s">
        <v>109</v>
      </c>
      <c r="N33" t="s">
        <v>134</v>
      </c>
      <c r="O33">
        <v>2</v>
      </c>
      <c r="P33" t="s">
        <v>31</v>
      </c>
      <c r="S33" t="s">
        <v>31</v>
      </c>
      <c r="T33" t="s">
        <v>728</v>
      </c>
      <c r="U33" t="s">
        <v>843</v>
      </c>
      <c r="V33" t="s">
        <v>207</v>
      </c>
    </row>
    <row r="34" spans="1:22">
      <c r="A34" t="s">
        <v>431</v>
      </c>
      <c r="D34" t="s">
        <v>122</v>
      </c>
      <c r="E34" t="s">
        <v>119</v>
      </c>
      <c r="I34">
        <v>6</v>
      </c>
      <c r="J34">
        <v>0</v>
      </c>
      <c r="L34" t="s">
        <v>109</v>
      </c>
      <c r="M34" t="s">
        <v>37</v>
      </c>
      <c r="N34" t="s">
        <v>147</v>
      </c>
      <c r="O34" t="s">
        <v>163</v>
      </c>
      <c r="P34" t="s">
        <v>43</v>
      </c>
      <c r="S34" t="s">
        <v>31</v>
      </c>
      <c r="T34" t="s">
        <v>114</v>
      </c>
      <c r="U34" t="s">
        <v>729</v>
      </c>
      <c r="V34" t="s">
        <v>114</v>
      </c>
    </row>
    <row r="35" spans="1:22">
      <c r="A35" t="s">
        <v>432</v>
      </c>
      <c r="D35" t="s">
        <v>190</v>
      </c>
      <c r="E35" t="s">
        <v>123</v>
      </c>
      <c r="G35" t="s">
        <v>240</v>
      </c>
      <c r="I35">
        <v>2</v>
      </c>
      <c r="J35">
        <v>2</v>
      </c>
      <c r="L35" t="s">
        <v>109</v>
      </c>
      <c r="M35" t="s">
        <v>37</v>
      </c>
      <c r="N35" t="s">
        <v>198</v>
      </c>
      <c r="O35">
        <v>1</v>
      </c>
      <c r="P35" t="s">
        <v>31</v>
      </c>
      <c r="T35" t="s">
        <v>236</v>
      </c>
      <c r="U35" t="s">
        <v>730</v>
      </c>
    </row>
    <row r="36" spans="1:22">
      <c r="A36" t="s">
        <v>433</v>
      </c>
      <c r="D36" t="s">
        <v>112</v>
      </c>
      <c r="E36" t="s">
        <v>119</v>
      </c>
      <c r="I36">
        <v>8</v>
      </c>
      <c r="J36">
        <v>0</v>
      </c>
      <c r="L36" t="s">
        <v>109</v>
      </c>
      <c r="M36" t="s">
        <v>33</v>
      </c>
      <c r="N36" t="s">
        <v>241</v>
      </c>
      <c r="O36">
        <v>2</v>
      </c>
    </row>
    <row r="37" spans="1:22">
      <c r="A37" t="s">
        <v>434</v>
      </c>
      <c r="D37" t="s">
        <v>122</v>
      </c>
      <c r="E37" t="s">
        <v>123</v>
      </c>
      <c r="I37">
        <v>14</v>
      </c>
      <c r="J37">
        <v>6</v>
      </c>
      <c r="K37" t="s">
        <v>242</v>
      </c>
      <c r="L37" t="s">
        <v>109</v>
      </c>
      <c r="N37" t="s">
        <v>134</v>
      </c>
      <c r="O37" t="s">
        <v>163</v>
      </c>
      <c r="P37" t="s">
        <v>26</v>
      </c>
      <c r="S37" t="s">
        <v>158</v>
      </c>
      <c r="T37" t="s">
        <v>114</v>
      </c>
      <c r="U37" t="s">
        <v>243</v>
      </c>
      <c r="V37" t="s">
        <v>731</v>
      </c>
    </row>
    <row r="38" spans="1:22">
      <c r="A38" t="s">
        <v>435</v>
      </c>
      <c r="D38" t="s">
        <v>112</v>
      </c>
      <c r="E38" t="s">
        <v>119</v>
      </c>
      <c r="F38" t="s">
        <v>138</v>
      </c>
      <c r="I38">
        <v>8</v>
      </c>
      <c r="J38">
        <v>0</v>
      </c>
      <c r="L38" t="s">
        <v>109</v>
      </c>
      <c r="M38" t="s">
        <v>49</v>
      </c>
      <c r="N38" t="s">
        <v>244</v>
      </c>
      <c r="O38">
        <v>1</v>
      </c>
      <c r="T38" t="s">
        <v>236</v>
      </c>
      <c r="U38" t="s">
        <v>732</v>
      </c>
    </row>
    <row r="39" spans="1:22">
      <c r="A39" t="s">
        <v>436</v>
      </c>
      <c r="D39" t="s">
        <v>24</v>
      </c>
      <c r="E39" t="s">
        <v>35</v>
      </c>
      <c r="F39" t="s">
        <v>22</v>
      </c>
      <c r="G39" t="s">
        <v>844</v>
      </c>
      <c r="I39">
        <v>10</v>
      </c>
      <c r="J39">
        <v>5</v>
      </c>
      <c r="K39" t="s">
        <v>245</v>
      </c>
      <c r="L39" t="s">
        <v>58</v>
      </c>
      <c r="N39" t="s">
        <v>845</v>
      </c>
      <c r="O39">
        <v>1</v>
      </c>
      <c r="P39" t="s">
        <v>80</v>
      </c>
      <c r="R39" t="s">
        <v>80</v>
      </c>
      <c r="V39" t="s">
        <v>246</v>
      </c>
    </row>
    <row r="40" spans="1:22">
      <c r="A40" t="s">
        <v>437</v>
      </c>
      <c r="D40" t="s">
        <v>24</v>
      </c>
      <c r="E40" t="s">
        <v>46</v>
      </c>
      <c r="F40" t="s">
        <v>120</v>
      </c>
      <c r="I40">
        <v>0</v>
      </c>
      <c r="J40">
        <v>0</v>
      </c>
      <c r="L40" t="s">
        <v>58</v>
      </c>
      <c r="M40" t="s">
        <v>247</v>
      </c>
      <c r="N40" t="s">
        <v>248</v>
      </c>
      <c r="O40">
        <v>1</v>
      </c>
      <c r="P40" t="s">
        <v>27</v>
      </c>
      <c r="R40" t="s">
        <v>27</v>
      </c>
      <c r="S40" t="s">
        <v>27</v>
      </c>
      <c r="V40" t="s">
        <v>249</v>
      </c>
    </row>
    <row r="41" spans="1:22">
      <c r="A41" t="s">
        <v>438</v>
      </c>
      <c r="D41" t="s">
        <v>36</v>
      </c>
      <c r="E41" t="s">
        <v>15</v>
      </c>
      <c r="G41" t="s">
        <v>846</v>
      </c>
      <c r="I41">
        <v>9</v>
      </c>
      <c r="J41">
        <v>5</v>
      </c>
      <c r="K41" t="s">
        <v>142</v>
      </c>
      <c r="L41" t="s">
        <v>58</v>
      </c>
      <c r="M41" t="s">
        <v>250</v>
      </c>
      <c r="N41" t="s">
        <v>229</v>
      </c>
      <c r="O41">
        <v>1</v>
      </c>
      <c r="S41" t="s">
        <v>251</v>
      </c>
      <c r="V41" t="s">
        <v>733</v>
      </c>
    </row>
    <row r="42" spans="1:22">
      <c r="A42" t="s">
        <v>439</v>
      </c>
      <c r="D42" t="s">
        <v>24</v>
      </c>
      <c r="E42" t="s">
        <v>46</v>
      </c>
      <c r="F42" t="s">
        <v>120</v>
      </c>
      <c r="I42">
        <v>0</v>
      </c>
      <c r="J42">
        <v>0</v>
      </c>
      <c r="L42" t="s">
        <v>17</v>
      </c>
      <c r="M42" t="s">
        <v>734</v>
      </c>
      <c r="N42" t="s">
        <v>141</v>
      </c>
      <c r="O42">
        <v>2</v>
      </c>
      <c r="P42" t="s">
        <v>31</v>
      </c>
      <c r="R42" t="s">
        <v>735</v>
      </c>
      <c r="S42" t="s">
        <v>43</v>
      </c>
      <c r="V42" t="s">
        <v>252</v>
      </c>
    </row>
    <row r="43" spans="1:22">
      <c r="A43" t="s">
        <v>440</v>
      </c>
      <c r="C43">
        <v>60</v>
      </c>
      <c r="D43" t="s">
        <v>36</v>
      </c>
      <c r="E43" t="s">
        <v>35</v>
      </c>
      <c r="G43" t="s">
        <v>847</v>
      </c>
      <c r="I43">
        <v>8</v>
      </c>
      <c r="J43">
        <v>7</v>
      </c>
      <c r="K43" t="s">
        <v>253</v>
      </c>
      <c r="L43" t="s">
        <v>17</v>
      </c>
      <c r="M43" t="s">
        <v>736</v>
      </c>
      <c r="N43" t="s">
        <v>254</v>
      </c>
      <c r="O43">
        <v>1</v>
      </c>
      <c r="P43" t="s">
        <v>31</v>
      </c>
      <c r="Q43" t="s">
        <v>233</v>
      </c>
      <c r="R43" t="s">
        <v>255</v>
      </c>
      <c r="S43" t="s">
        <v>256</v>
      </c>
      <c r="V43" t="s">
        <v>257</v>
      </c>
    </row>
    <row r="44" spans="1:22">
      <c r="A44" t="s">
        <v>441</v>
      </c>
      <c r="D44" t="s">
        <v>36</v>
      </c>
      <c r="E44" t="s">
        <v>15</v>
      </c>
      <c r="G44" t="s">
        <v>258</v>
      </c>
      <c r="I44">
        <v>1</v>
      </c>
      <c r="J44">
        <v>1</v>
      </c>
      <c r="K44" t="s">
        <v>259</v>
      </c>
      <c r="L44" t="s">
        <v>58</v>
      </c>
      <c r="N44" t="s">
        <v>260</v>
      </c>
      <c r="O44">
        <v>1</v>
      </c>
      <c r="P44" t="s">
        <v>80</v>
      </c>
      <c r="R44" t="s">
        <v>55</v>
      </c>
      <c r="S44" t="s">
        <v>261</v>
      </c>
      <c r="V44" t="s">
        <v>848</v>
      </c>
    </row>
    <row r="45" spans="1:22">
      <c r="A45" t="s">
        <v>442</v>
      </c>
      <c r="C45">
        <v>68</v>
      </c>
      <c r="D45" t="s">
        <v>36</v>
      </c>
      <c r="E45" t="s">
        <v>15</v>
      </c>
      <c r="G45" t="s">
        <v>849</v>
      </c>
      <c r="I45">
        <v>41</v>
      </c>
      <c r="J45">
        <v>9</v>
      </c>
      <c r="K45" t="s">
        <v>124</v>
      </c>
      <c r="L45" t="s">
        <v>58</v>
      </c>
      <c r="N45" t="s">
        <v>124</v>
      </c>
      <c r="O45">
        <v>1</v>
      </c>
      <c r="P45" t="s">
        <v>55</v>
      </c>
    </row>
    <row r="46" spans="1:22">
      <c r="A46" t="s">
        <v>443</v>
      </c>
      <c r="D46" t="s">
        <v>24</v>
      </c>
      <c r="E46" t="s">
        <v>46</v>
      </c>
      <c r="I46">
        <v>0</v>
      </c>
      <c r="J46">
        <v>0</v>
      </c>
      <c r="L46" t="s">
        <v>58</v>
      </c>
      <c r="M46" t="s">
        <v>66</v>
      </c>
      <c r="N46" t="s">
        <v>128</v>
      </c>
      <c r="O46">
        <v>2</v>
      </c>
      <c r="P46" t="s">
        <v>80</v>
      </c>
      <c r="R46" t="s">
        <v>80</v>
      </c>
      <c r="S46" t="s">
        <v>80</v>
      </c>
    </row>
    <row r="47" spans="1:22">
      <c r="A47" t="s">
        <v>444</v>
      </c>
      <c r="I47">
        <v>4</v>
      </c>
      <c r="J47">
        <v>2</v>
      </c>
      <c r="L47" t="s">
        <v>17</v>
      </c>
      <c r="M47" t="s">
        <v>193</v>
      </c>
      <c r="N47" t="s">
        <v>213</v>
      </c>
      <c r="O47">
        <v>1</v>
      </c>
      <c r="P47" t="s">
        <v>43</v>
      </c>
      <c r="S47" t="s">
        <v>262</v>
      </c>
      <c r="V47" t="s">
        <v>56</v>
      </c>
    </row>
    <row r="48" spans="1:22">
      <c r="A48" t="s">
        <v>445</v>
      </c>
      <c r="D48" t="s">
        <v>24</v>
      </c>
      <c r="E48" t="s">
        <v>23</v>
      </c>
      <c r="F48" t="s">
        <v>14</v>
      </c>
      <c r="I48">
        <v>5</v>
      </c>
      <c r="J48">
        <v>0</v>
      </c>
      <c r="L48" t="s">
        <v>109</v>
      </c>
      <c r="M48" t="s">
        <v>33</v>
      </c>
      <c r="N48" t="s">
        <v>149</v>
      </c>
      <c r="O48">
        <v>2</v>
      </c>
      <c r="P48" t="s">
        <v>52</v>
      </c>
      <c r="R48" t="s">
        <v>81</v>
      </c>
      <c r="S48" t="s">
        <v>52</v>
      </c>
      <c r="V48" t="s">
        <v>56</v>
      </c>
    </row>
    <row r="49" spans="1:22">
      <c r="A49" t="s">
        <v>446</v>
      </c>
      <c r="D49" t="s">
        <v>45</v>
      </c>
      <c r="E49" t="s">
        <v>23</v>
      </c>
      <c r="I49">
        <v>6</v>
      </c>
      <c r="J49">
        <v>0</v>
      </c>
      <c r="L49" t="s">
        <v>17</v>
      </c>
      <c r="M49" t="s">
        <v>737</v>
      </c>
      <c r="N49" t="s">
        <v>263</v>
      </c>
      <c r="O49">
        <v>1</v>
      </c>
      <c r="P49" t="s">
        <v>43</v>
      </c>
      <c r="R49" t="s">
        <v>81</v>
      </c>
      <c r="S49" t="s">
        <v>43</v>
      </c>
      <c r="V49" t="s">
        <v>56</v>
      </c>
    </row>
    <row r="50" spans="1:22">
      <c r="A50" t="s">
        <v>447</v>
      </c>
      <c r="E50" t="s">
        <v>23</v>
      </c>
      <c r="I50">
        <v>2</v>
      </c>
      <c r="J50">
        <v>0</v>
      </c>
      <c r="L50" t="s">
        <v>109</v>
      </c>
      <c r="M50" t="s">
        <v>264</v>
      </c>
      <c r="N50" t="s">
        <v>265</v>
      </c>
      <c r="O50">
        <v>2</v>
      </c>
      <c r="P50" t="s">
        <v>52</v>
      </c>
      <c r="R50" t="s">
        <v>43</v>
      </c>
      <c r="S50" t="s">
        <v>52</v>
      </c>
      <c r="V50" t="s">
        <v>56</v>
      </c>
    </row>
    <row r="51" spans="1:22">
      <c r="A51" t="s">
        <v>448</v>
      </c>
      <c r="I51">
        <v>0</v>
      </c>
      <c r="J51">
        <v>0</v>
      </c>
      <c r="L51" t="s">
        <v>109</v>
      </c>
      <c r="M51" t="s">
        <v>33</v>
      </c>
      <c r="N51" t="s">
        <v>154</v>
      </c>
      <c r="O51">
        <v>1</v>
      </c>
      <c r="P51" t="s">
        <v>43</v>
      </c>
      <c r="R51" t="s">
        <v>43</v>
      </c>
      <c r="S51" t="s">
        <v>43</v>
      </c>
      <c r="V51" t="s">
        <v>56</v>
      </c>
    </row>
    <row r="52" spans="1:22">
      <c r="A52" t="s">
        <v>449</v>
      </c>
      <c r="D52" t="s">
        <v>24</v>
      </c>
      <c r="E52" t="s">
        <v>115</v>
      </c>
      <c r="F52" t="s">
        <v>22</v>
      </c>
      <c r="I52">
        <v>6</v>
      </c>
      <c r="J52">
        <v>0</v>
      </c>
      <c r="L52" t="s">
        <v>17</v>
      </c>
      <c r="M52" t="s">
        <v>194</v>
      </c>
      <c r="N52" t="s">
        <v>139</v>
      </c>
      <c r="O52">
        <v>2</v>
      </c>
      <c r="P52" t="s">
        <v>266</v>
      </c>
      <c r="R52" t="s">
        <v>267</v>
      </c>
      <c r="S52" t="s">
        <v>43</v>
      </c>
      <c r="V52" t="s">
        <v>56</v>
      </c>
    </row>
    <row r="53" spans="1:22">
      <c r="A53" t="s">
        <v>450</v>
      </c>
      <c r="D53" t="s">
        <v>45</v>
      </c>
      <c r="E53" t="s">
        <v>115</v>
      </c>
      <c r="F53" t="s">
        <v>22</v>
      </c>
      <c r="I53">
        <v>10</v>
      </c>
      <c r="J53">
        <v>0</v>
      </c>
      <c r="L53" t="s">
        <v>17</v>
      </c>
      <c r="M53" t="s">
        <v>194</v>
      </c>
      <c r="N53" t="s">
        <v>263</v>
      </c>
      <c r="O53">
        <v>1</v>
      </c>
      <c r="P53" t="s">
        <v>738</v>
      </c>
      <c r="Q53" t="s">
        <v>739</v>
      </c>
      <c r="R53" t="s">
        <v>143</v>
      </c>
      <c r="S53" t="s">
        <v>268</v>
      </c>
      <c r="V53" t="s">
        <v>740</v>
      </c>
    </row>
    <row r="54" spans="1:22">
      <c r="A54" t="s">
        <v>451</v>
      </c>
      <c r="D54" t="s">
        <v>24</v>
      </c>
      <c r="E54" t="s">
        <v>15</v>
      </c>
      <c r="G54" t="s">
        <v>850</v>
      </c>
      <c r="I54">
        <v>20</v>
      </c>
      <c r="J54">
        <v>7</v>
      </c>
      <c r="K54" t="s">
        <v>213</v>
      </c>
      <c r="L54" t="s">
        <v>17</v>
      </c>
      <c r="M54" t="s">
        <v>219</v>
      </c>
      <c r="N54" t="s">
        <v>248</v>
      </c>
      <c r="O54">
        <v>1</v>
      </c>
      <c r="S54" t="s">
        <v>114</v>
      </c>
      <c r="V54" t="s">
        <v>851</v>
      </c>
    </row>
    <row r="55" spans="1:22">
      <c r="A55" t="s">
        <v>452</v>
      </c>
      <c r="D55" t="s">
        <v>24</v>
      </c>
      <c r="E55" t="s">
        <v>115</v>
      </c>
      <c r="F55" t="s">
        <v>22</v>
      </c>
      <c r="I55">
        <v>3</v>
      </c>
      <c r="J55">
        <v>0</v>
      </c>
      <c r="L55" t="s">
        <v>109</v>
      </c>
      <c r="M55" t="s">
        <v>33</v>
      </c>
      <c r="N55" t="s">
        <v>149</v>
      </c>
      <c r="O55">
        <v>1</v>
      </c>
      <c r="P55" t="s">
        <v>43</v>
      </c>
      <c r="R55" t="s">
        <v>43</v>
      </c>
      <c r="S55" t="s">
        <v>52</v>
      </c>
      <c r="V55" t="s">
        <v>56</v>
      </c>
    </row>
    <row r="56" spans="1:22">
      <c r="A56" t="s">
        <v>453</v>
      </c>
      <c r="D56" t="s">
        <v>36</v>
      </c>
      <c r="E56" t="s">
        <v>115</v>
      </c>
      <c r="F56" t="s">
        <v>22</v>
      </c>
      <c r="I56">
        <v>1</v>
      </c>
      <c r="J56">
        <v>0</v>
      </c>
      <c r="L56" t="s">
        <v>17</v>
      </c>
      <c r="M56" t="s">
        <v>33</v>
      </c>
      <c r="N56" t="s">
        <v>110</v>
      </c>
      <c r="O56">
        <v>1</v>
      </c>
      <c r="P56" t="s">
        <v>43</v>
      </c>
      <c r="R56" t="s">
        <v>81</v>
      </c>
      <c r="S56" t="s">
        <v>43</v>
      </c>
      <c r="V56" t="s">
        <v>56</v>
      </c>
    </row>
    <row r="57" spans="1:22">
      <c r="A57" t="s">
        <v>454</v>
      </c>
      <c r="D57" t="s">
        <v>215</v>
      </c>
      <c r="E57" t="s">
        <v>115</v>
      </c>
      <c r="F57" t="s">
        <v>22</v>
      </c>
      <c r="I57">
        <v>4</v>
      </c>
      <c r="J57">
        <v>0</v>
      </c>
      <c r="L57" t="s">
        <v>109</v>
      </c>
      <c r="M57" t="s">
        <v>852</v>
      </c>
      <c r="N57" t="s">
        <v>154</v>
      </c>
      <c r="O57">
        <v>4</v>
      </c>
      <c r="P57" t="s">
        <v>43</v>
      </c>
      <c r="R57" t="s">
        <v>269</v>
      </c>
      <c r="S57" t="s">
        <v>43</v>
      </c>
      <c r="V57" t="s">
        <v>56</v>
      </c>
    </row>
    <row r="58" spans="1:22">
      <c r="A58" t="s">
        <v>455</v>
      </c>
      <c r="D58" t="s">
        <v>214</v>
      </c>
      <c r="E58" t="s">
        <v>15</v>
      </c>
      <c r="G58" t="s">
        <v>270</v>
      </c>
      <c r="I58">
        <v>6</v>
      </c>
      <c r="J58">
        <v>3</v>
      </c>
      <c r="K58" t="s">
        <v>64</v>
      </c>
      <c r="L58" t="s">
        <v>17</v>
      </c>
      <c r="M58" t="s">
        <v>216</v>
      </c>
      <c r="N58" t="s">
        <v>271</v>
      </c>
      <c r="S58" t="s">
        <v>114</v>
      </c>
      <c r="V58" t="s">
        <v>741</v>
      </c>
    </row>
    <row r="59" spans="1:22">
      <c r="A59" t="s">
        <v>456</v>
      </c>
      <c r="I59">
        <v>9</v>
      </c>
      <c r="J59">
        <v>0</v>
      </c>
      <c r="L59" t="s">
        <v>109</v>
      </c>
      <c r="M59" t="s">
        <v>33</v>
      </c>
      <c r="N59" t="s">
        <v>139</v>
      </c>
      <c r="O59">
        <v>1</v>
      </c>
      <c r="P59" t="s">
        <v>52</v>
      </c>
      <c r="R59" t="s">
        <v>43</v>
      </c>
      <c r="S59" t="s">
        <v>43</v>
      </c>
      <c r="V59" t="s">
        <v>56</v>
      </c>
    </row>
    <row r="60" spans="1:22">
      <c r="A60" t="s">
        <v>457</v>
      </c>
      <c r="D60" t="s">
        <v>212</v>
      </c>
      <c r="E60" t="s">
        <v>23</v>
      </c>
      <c r="I60">
        <v>2</v>
      </c>
      <c r="J60">
        <v>0</v>
      </c>
      <c r="L60" t="s">
        <v>17</v>
      </c>
      <c r="M60" t="s">
        <v>742</v>
      </c>
      <c r="N60" t="s">
        <v>129</v>
      </c>
      <c r="O60">
        <v>2</v>
      </c>
      <c r="V60" t="s">
        <v>56</v>
      </c>
    </row>
    <row r="61" spans="1:22">
      <c r="A61" t="s">
        <v>458</v>
      </c>
      <c r="D61" t="s">
        <v>212</v>
      </c>
      <c r="E61" t="s">
        <v>115</v>
      </c>
      <c r="F61" t="s">
        <v>22</v>
      </c>
      <c r="I61">
        <v>0</v>
      </c>
      <c r="J61">
        <v>0</v>
      </c>
      <c r="L61" t="s">
        <v>17</v>
      </c>
      <c r="M61" t="s">
        <v>743</v>
      </c>
      <c r="N61" t="s">
        <v>134</v>
      </c>
      <c r="O61">
        <v>3</v>
      </c>
      <c r="P61" t="s">
        <v>52</v>
      </c>
      <c r="R61" t="s">
        <v>61</v>
      </c>
      <c r="S61" t="s">
        <v>43</v>
      </c>
      <c r="V61" t="s">
        <v>56</v>
      </c>
    </row>
    <row r="62" spans="1:22">
      <c r="A62" t="s">
        <v>459</v>
      </c>
      <c r="D62" t="s">
        <v>24</v>
      </c>
      <c r="E62" t="s">
        <v>115</v>
      </c>
      <c r="I62">
        <v>1</v>
      </c>
      <c r="J62">
        <v>0</v>
      </c>
      <c r="L62" t="s">
        <v>17</v>
      </c>
      <c r="M62" t="s">
        <v>737</v>
      </c>
      <c r="N62" t="s">
        <v>139</v>
      </c>
      <c r="O62">
        <v>2</v>
      </c>
      <c r="P62" t="s">
        <v>43</v>
      </c>
      <c r="R62" t="s">
        <v>140</v>
      </c>
      <c r="S62" t="s">
        <v>272</v>
      </c>
      <c r="V62" t="s">
        <v>273</v>
      </c>
    </row>
    <row r="63" spans="1:22">
      <c r="A63" t="s">
        <v>460</v>
      </c>
      <c r="D63" t="s">
        <v>36</v>
      </c>
      <c r="E63" t="s">
        <v>23</v>
      </c>
      <c r="I63">
        <v>1</v>
      </c>
      <c r="J63">
        <v>0</v>
      </c>
      <c r="L63" t="s">
        <v>17</v>
      </c>
      <c r="M63" t="s">
        <v>219</v>
      </c>
      <c r="N63" t="s">
        <v>131</v>
      </c>
      <c r="O63">
        <v>3</v>
      </c>
      <c r="P63" t="s">
        <v>43</v>
      </c>
      <c r="R63" t="s">
        <v>61</v>
      </c>
      <c r="S63" t="s">
        <v>61</v>
      </c>
    </row>
    <row r="64" spans="1:22">
      <c r="A64" t="s">
        <v>461</v>
      </c>
      <c r="D64" t="s">
        <v>45</v>
      </c>
      <c r="E64" t="s">
        <v>115</v>
      </c>
      <c r="F64" t="s">
        <v>22</v>
      </c>
      <c r="I64">
        <v>0</v>
      </c>
      <c r="J64">
        <v>0</v>
      </c>
      <c r="L64" t="s">
        <v>17</v>
      </c>
      <c r="M64" t="s">
        <v>194</v>
      </c>
      <c r="N64" t="s">
        <v>121</v>
      </c>
      <c r="O64">
        <v>1</v>
      </c>
      <c r="P64" t="s">
        <v>43</v>
      </c>
      <c r="S64" t="s">
        <v>43</v>
      </c>
      <c r="V64" t="s">
        <v>56</v>
      </c>
    </row>
    <row r="65" spans="1:22">
      <c r="A65" t="s">
        <v>462</v>
      </c>
      <c r="I65">
        <v>3</v>
      </c>
      <c r="J65">
        <v>0</v>
      </c>
      <c r="L65" t="s">
        <v>109</v>
      </c>
      <c r="M65" t="s">
        <v>264</v>
      </c>
      <c r="N65" t="s">
        <v>197</v>
      </c>
      <c r="O65">
        <v>2</v>
      </c>
      <c r="P65" t="s">
        <v>43</v>
      </c>
      <c r="R65" t="s">
        <v>43</v>
      </c>
      <c r="S65" t="s">
        <v>52</v>
      </c>
      <c r="V65" t="s">
        <v>56</v>
      </c>
    </row>
    <row r="66" spans="1:22">
      <c r="A66" t="s">
        <v>463</v>
      </c>
      <c r="D66" t="s">
        <v>24</v>
      </c>
      <c r="E66" t="s">
        <v>15</v>
      </c>
      <c r="F66" t="s">
        <v>14</v>
      </c>
      <c r="G66" t="s">
        <v>274</v>
      </c>
      <c r="I66">
        <v>12</v>
      </c>
      <c r="J66">
        <v>7</v>
      </c>
      <c r="K66" t="s">
        <v>41</v>
      </c>
      <c r="L66" t="s">
        <v>17</v>
      </c>
      <c r="M66" t="s">
        <v>194</v>
      </c>
      <c r="N66" t="s">
        <v>113</v>
      </c>
      <c r="O66">
        <v>1</v>
      </c>
      <c r="P66" t="s">
        <v>52</v>
      </c>
      <c r="R66" t="s">
        <v>275</v>
      </c>
      <c r="S66" t="s">
        <v>52</v>
      </c>
      <c r="V66" t="s">
        <v>56</v>
      </c>
    </row>
    <row r="67" spans="1:22">
      <c r="A67" t="s">
        <v>464</v>
      </c>
      <c r="D67" t="s">
        <v>24</v>
      </c>
      <c r="E67" t="s">
        <v>15</v>
      </c>
      <c r="F67" t="s">
        <v>14</v>
      </c>
      <c r="G67" t="s">
        <v>221</v>
      </c>
      <c r="I67">
        <v>12</v>
      </c>
      <c r="J67">
        <v>6</v>
      </c>
      <c r="K67" t="s">
        <v>186</v>
      </c>
      <c r="L67" t="s">
        <v>17</v>
      </c>
      <c r="M67" t="s">
        <v>194</v>
      </c>
      <c r="N67" t="s">
        <v>151</v>
      </c>
      <c r="O67">
        <v>2</v>
      </c>
      <c r="P67" t="s">
        <v>20</v>
      </c>
      <c r="R67" t="s">
        <v>61</v>
      </c>
      <c r="S67" t="s">
        <v>114</v>
      </c>
      <c r="V67" t="s">
        <v>199</v>
      </c>
    </row>
    <row r="68" spans="1:22">
      <c r="A68" t="s">
        <v>465</v>
      </c>
      <c r="D68" t="s">
        <v>45</v>
      </c>
      <c r="E68" t="s">
        <v>35</v>
      </c>
      <c r="G68" t="s">
        <v>276</v>
      </c>
      <c r="I68">
        <v>3</v>
      </c>
      <c r="J68">
        <v>1</v>
      </c>
      <c r="K68" t="s">
        <v>277</v>
      </c>
      <c r="L68" t="s">
        <v>17</v>
      </c>
      <c r="M68" t="s">
        <v>278</v>
      </c>
      <c r="N68" t="s">
        <v>263</v>
      </c>
      <c r="O68">
        <v>3</v>
      </c>
      <c r="R68" t="s">
        <v>233</v>
      </c>
      <c r="S68" t="s">
        <v>744</v>
      </c>
    </row>
    <row r="69" spans="1:22">
      <c r="A69" t="s">
        <v>466</v>
      </c>
      <c r="D69" t="s">
        <v>36</v>
      </c>
      <c r="E69" t="s">
        <v>115</v>
      </c>
      <c r="F69" t="s">
        <v>22</v>
      </c>
      <c r="I69">
        <v>7</v>
      </c>
      <c r="J69">
        <v>0</v>
      </c>
      <c r="L69" t="s">
        <v>17</v>
      </c>
      <c r="M69" t="s">
        <v>194</v>
      </c>
      <c r="N69" t="s">
        <v>227</v>
      </c>
      <c r="O69">
        <v>1</v>
      </c>
      <c r="P69" t="s">
        <v>43</v>
      </c>
      <c r="R69" t="s">
        <v>81</v>
      </c>
      <c r="S69" t="s">
        <v>52</v>
      </c>
      <c r="V69" t="s">
        <v>745</v>
      </c>
    </row>
    <row r="70" spans="1:22">
      <c r="A70" t="s">
        <v>467</v>
      </c>
      <c r="D70" t="s">
        <v>24</v>
      </c>
      <c r="E70" t="s">
        <v>206</v>
      </c>
      <c r="F70" t="s">
        <v>14</v>
      </c>
      <c r="I70">
        <v>1</v>
      </c>
      <c r="J70">
        <v>1</v>
      </c>
      <c r="L70" t="s">
        <v>17</v>
      </c>
      <c r="M70" t="s">
        <v>194</v>
      </c>
      <c r="N70" t="s">
        <v>279</v>
      </c>
      <c r="O70">
        <v>3</v>
      </c>
      <c r="P70" t="s">
        <v>43</v>
      </c>
      <c r="R70" t="s">
        <v>31</v>
      </c>
      <c r="S70" t="s">
        <v>43</v>
      </c>
      <c r="V70" t="s">
        <v>56</v>
      </c>
    </row>
    <row r="71" spans="1:22">
      <c r="A71" t="s">
        <v>468</v>
      </c>
      <c r="D71" t="s">
        <v>45</v>
      </c>
      <c r="E71" t="s">
        <v>23</v>
      </c>
      <c r="F71" t="s">
        <v>14</v>
      </c>
      <c r="I71">
        <v>4</v>
      </c>
      <c r="J71">
        <v>0</v>
      </c>
      <c r="L71" t="s">
        <v>109</v>
      </c>
      <c r="M71" t="s">
        <v>33</v>
      </c>
      <c r="N71" t="s">
        <v>150</v>
      </c>
      <c r="O71">
        <v>1</v>
      </c>
      <c r="P71" t="s">
        <v>52</v>
      </c>
      <c r="R71" t="s">
        <v>81</v>
      </c>
      <c r="S71" t="s">
        <v>52</v>
      </c>
      <c r="V71" t="s">
        <v>56</v>
      </c>
    </row>
    <row r="72" spans="1:22">
      <c r="A72" t="s">
        <v>469</v>
      </c>
      <c r="D72" t="s">
        <v>24</v>
      </c>
      <c r="E72" t="s">
        <v>35</v>
      </c>
      <c r="F72" t="s">
        <v>14</v>
      </c>
      <c r="G72" t="s">
        <v>280</v>
      </c>
      <c r="I72">
        <v>9</v>
      </c>
      <c r="J72">
        <v>1</v>
      </c>
      <c r="K72" t="s">
        <v>281</v>
      </c>
      <c r="L72" t="s">
        <v>17</v>
      </c>
      <c r="M72" t="s">
        <v>737</v>
      </c>
      <c r="N72" t="s">
        <v>128</v>
      </c>
      <c r="O72">
        <v>6</v>
      </c>
      <c r="P72" t="s">
        <v>282</v>
      </c>
      <c r="R72" t="s">
        <v>140</v>
      </c>
      <c r="S72" t="s">
        <v>283</v>
      </c>
    </row>
    <row r="73" spans="1:22">
      <c r="A73" t="s">
        <v>470</v>
      </c>
      <c r="D73" t="s">
        <v>24</v>
      </c>
      <c r="E73" t="s">
        <v>115</v>
      </c>
      <c r="F73" t="s">
        <v>22</v>
      </c>
      <c r="I73">
        <v>1</v>
      </c>
      <c r="J73">
        <v>0</v>
      </c>
      <c r="L73" t="s">
        <v>17</v>
      </c>
      <c r="M73" t="s">
        <v>194</v>
      </c>
      <c r="N73" t="s">
        <v>162</v>
      </c>
      <c r="O73">
        <v>1</v>
      </c>
      <c r="P73" t="s">
        <v>284</v>
      </c>
      <c r="R73" t="s">
        <v>140</v>
      </c>
      <c r="S73" t="s">
        <v>285</v>
      </c>
      <c r="V73" t="s">
        <v>56</v>
      </c>
    </row>
    <row r="74" spans="1:22">
      <c r="A74" t="s">
        <v>471</v>
      </c>
      <c r="D74" t="s">
        <v>24</v>
      </c>
      <c r="E74" t="s">
        <v>115</v>
      </c>
      <c r="F74" t="s">
        <v>22</v>
      </c>
      <c r="I74">
        <v>4</v>
      </c>
      <c r="J74">
        <v>0</v>
      </c>
      <c r="L74" t="s">
        <v>109</v>
      </c>
      <c r="M74" t="s">
        <v>746</v>
      </c>
      <c r="N74" t="s">
        <v>116</v>
      </c>
      <c r="O74">
        <v>1</v>
      </c>
      <c r="P74" t="s">
        <v>43</v>
      </c>
      <c r="R74" t="s">
        <v>286</v>
      </c>
      <c r="S74" t="s">
        <v>43</v>
      </c>
      <c r="V74" t="s">
        <v>56</v>
      </c>
    </row>
    <row r="75" spans="1:22">
      <c r="A75" t="s">
        <v>472</v>
      </c>
      <c r="D75" t="s">
        <v>24</v>
      </c>
      <c r="E75" t="s">
        <v>15</v>
      </c>
      <c r="F75" t="s">
        <v>14</v>
      </c>
      <c r="G75" t="s">
        <v>287</v>
      </c>
      <c r="I75">
        <v>44</v>
      </c>
      <c r="J75">
        <v>11</v>
      </c>
      <c r="K75" t="s">
        <v>34</v>
      </c>
      <c r="L75" t="s">
        <v>17</v>
      </c>
      <c r="M75" t="s">
        <v>194</v>
      </c>
      <c r="N75" t="s">
        <v>185</v>
      </c>
      <c r="O75">
        <v>5</v>
      </c>
      <c r="P75" t="s">
        <v>43</v>
      </c>
      <c r="V75" t="s">
        <v>747</v>
      </c>
    </row>
    <row r="76" spans="1:22">
      <c r="A76" t="s">
        <v>473</v>
      </c>
      <c r="I76">
        <v>1</v>
      </c>
      <c r="J76">
        <v>0</v>
      </c>
      <c r="L76" t="s">
        <v>109</v>
      </c>
      <c r="M76" t="s">
        <v>33</v>
      </c>
      <c r="N76" t="s">
        <v>288</v>
      </c>
      <c r="O76">
        <v>1</v>
      </c>
      <c r="P76" t="s">
        <v>52</v>
      </c>
      <c r="R76" t="s">
        <v>43</v>
      </c>
      <c r="S76" t="s">
        <v>43</v>
      </c>
      <c r="V76" t="s">
        <v>56</v>
      </c>
    </row>
    <row r="77" spans="1:22">
      <c r="A77" t="s">
        <v>474</v>
      </c>
      <c r="D77" t="s">
        <v>212</v>
      </c>
      <c r="E77" t="s">
        <v>35</v>
      </c>
      <c r="F77" t="s">
        <v>14</v>
      </c>
      <c r="G77" t="s">
        <v>853</v>
      </c>
      <c r="I77">
        <v>6</v>
      </c>
      <c r="J77">
        <v>1</v>
      </c>
      <c r="K77" t="s">
        <v>289</v>
      </c>
      <c r="L77" t="s">
        <v>17</v>
      </c>
      <c r="M77" t="s">
        <v>193</v>
      </c>
      <c r="N77" t="s">
        <v>146</v>
      </c>
      <c r="O77">
        <v>1</v>
      </c>
      <c r="P77" t="s">
        <v>43</v>
      </c>
      <c r="R77" t="s">
        <v>143</v>
      </c>
      <c r="S77" t="s">
        <v>290</v>
      </c>
      <c r="V77" t="s">
        <v>56</v>
      </c>
    </row>
    <row r="78" spans="1:22">
      <c r="A78" t="s">
        <v>475</v>
      </c>
      <c r="D78" t="s">
        <v>24</v>
      </c>
      <c r="E78" t="s">
        <v>15</v>
      </c>
      <c r="F78" t="s">
        <v>14</v>
      </c>
      <c r="G78" t="s">
        <v>748</v>
      </c>
      <c r="I78">
        <v>6</v>
      </c>
      <c r="J78">
        <v>2</v>
      </c>
      <c r="K78" t="s">
        <v>147</v>
      </c>
      <c r="L78" t="s">
        <v>17</v>
      </c>
      <c r="M78" t="s">
        <v>194</v>
      </c>
      <c r="N78" t="s">
        <v>291</v>
      </c>
      <c r="O78">
        <v>1</v>
      </c>
    </row>
    <row r="79" spans="1:22">
      <c r="A79" t="s">
        <v>476</v>
      </c>
      <c r="E79" t="s">
        <v>206</v>
      </c>
      <c r="G79" t="s">
        <v>854</v>
      </c>
      <c r="I79">
        <v>16</v>
      </c>
      <c r="J79">
        <v>15</v>
      </c>
      <c r="K79" t="s">
        <v>292</v>
      </c>
      <c r="L79" t="s">
        <v>58</v>
      </c>
      <c r="N79" t="s">
        <v>292</v>
      </c>
      <c r="O79">
        <v>8</v>
      </c>
      <c r="S79" t="s">
        <v>293</v>
      </c>
      <c r="V79" t="s">
        <v>294</v>
      </c>
    </row>
    <row r="80" spans="1:22">
      <c r="A80" t="s">
        <v>477</v>
      </c>
      <c r="D80" t="s">
        <v>24</v>
      </c>
      <c r="E80" t="s">
        <v>15</v>
      </c>
      <c r="F80" t="s">
        <v>14</v>
      </c>
      <c r="G80" t="s">
        <v>295</v>
      </c>
      <c r="I80">
        <v>2</v>
      </c>
      <c r="J80">
        <v>2</v>
      </c>
      <c r="K80" t="s">
        <v>145</v>
      </c>
      <c r="L80" t="s">
        <v>17</v>
      </c>
      <c r="M80" t="s">
        <v>194</v>
      </c>
      <c r="N80" t="s">
        <v>128</v>
      </c>
      <c r="O80">
        <v>3</v>
      </c>
      <c r="S80" t="s">
        <v>61</v>
      </c>
      <c r="V80" t="s">
        <v>749</v>
      </c>
    </row>
    <row r="81" spans="1:22">
      <c r="A81" t="s">
        <v>478</v>
      </c>
      <c r="D81" t="s">
        <v>212</v>
      </c>
      <c r="E81" t="s">
        <v>119</v>
      </c>
      <c r="F81" t="s">
        <v>159</v>
      </c>
      <c r="I81">
        <v>1</v>
      </c>
      <c r="J81">
        <v>0</v>
      </c>
      <c r="L81" t="s">
        <v>17</v>
      </c>
      <c r="M81" t="s">
        <v>296</v>
      </c>
      <c r="N81" t="s">
        <v>297</v>
      </c>
      <c r="O81">
        <v>1</v>
      </c>
      <c r="P81" t="s">
        <v>43</v>
      </c>
      <c r="V81" t="s">
        <v>56</v>
      </c>
    </row>
    <row r="82" spans="1:22">
      <c r="A82" t="s">
        <v>479</v>
      </c>
      <c r="D82" t="s">
        <v>24</v>
      </c>
      <c r="E82" t="s">
        <v>206</v>
      </c>
      <c r="I82">
        <v>1</v>
      </c>
      <c r="J82">
        <v>1</v>
      </c>
      <c r="K82" t="s">
        <v>146</v>
      </c>
      <c r="L82" t="s">
        <v>17</v>
      </c>
      <c r="M82" t="s">
        <v>750</v>
      </c>
      <c r="N82" t="s">
        <v>121</v>
      </c>
      <c r="O82">
        <v>2</v>
      </c>
      <c r="S82" t="s">
        <v>855</v>
      </c>
    </row>
    <row r="83" spans="1:22">
      <c r="A83" t="s">
        <v>480</v>
      </c>
      <c r="D83" t="s">
        <v>16</v>
      </c>
      <c r="E83" t="s">
        <v>15</v>
      </c>
      <c r="G83" t="s">
        <v>856</v>
      </c>
      <c r="I83">
        <v>17</v>
      </c>
      <c r="J83">
        <v>3</v>
      </c>
      <c r="K83" t="s">
        <v>152</v>
      </c>
      <c r="L83" t="s">
        <v>17</v>
      </c>
      <c r="M83" t="s">
        <v>298</v>
      </c>
      <c r="N83" t="s">
        <v>185</v>
      </c>
      <c r="P83" t="s">
        <v>52</v>
      </c>
      <c r="S83" t="s">
        <v>148</v>
      </c>
      <c r="V83" t="s">
        <v>299</v>
      </c>
    </row>
    <row r="84" spans="1:22">
      <c r="A84" t="s">
        <v>481</v>
      </c>
      <c r="I84">
        <v>6</v>
      </c>
      <c r="J84">
        <v>1</v>
      </c>
      <c r="K84" t="s">
        <v>241</v>
      </c>
      <c r="L84" t="s">
        <v>109</v>
      </c>
      <c r="M84" t="s">
        <v>53</v>
      </c>
      <c r="N84" t="s">
        <v>241</v>
      </c>
      <c r="O84">
        <v>2</v>
      </c>
      <c r="P84" t="s">
        <v>43</v>
      </c>
      <c r="V84" t="s">
        <v>56</v>
      </c>
    </row>
    <row r="85" spans="1:22">
      <c r="A85" t="s">
        <v>482</v>
      </c>
      <c r="I85">
        <v>2</v>
      </c>
      <c r="J85">
        <v>0</v>
      </c>
      <c r="L85" t="s">
        <v>17</v>
      </c>
      <c r="M85" t="s">
        <v>194</v>
      </c>
      <c r="N85" t="s">
        <v>134</v>
      </c>
      <c r="O85">
        <v>1</v>
      </c>
      <c r="P85" t="s">
        <v>43</v>
      </c>
      <c r="R85" t="s">
        <v>43</v>
      </c>
      <c r="S85" t="s">
        <v>43</v>
      </c>
      <c r="V85" t="s">
        <v>56</v>
      </c>
    </row>
    <row r="86" spans="1:22">
      <c r="A86" t="s">
        <v>483</v>
      </c>
      <c r="D86" t="s">
        <v>45</v>
      </c>
      <c r="E86" t="s">
        <v>23</v>
      </c>
      <c r="F86" t="s">
        <v>14</v>
      </c>
      <c r="I86">
        <v>3</v>
      </c>
      <c r="J86">
        <v>0</v>
      </c>
      <c r="L86" t="s">
        <v>109</v>
      </c>
      <c r="M86" t="s">
        <v>737</v>
      </c>
      <c r="N86" t="s">
        <v>121</v>
      </c>
      <c r="O86">
        <v>1</v>
      </c>
      <c r="P86" t="s">
        <v>43</v>
      </c>
      <c r="R86" t="s">
        <v>43</v>
      </c>
      <c r="S86" t="s">
        <v>43</v>
      </c>
      <c r="V86" t="s">
        <v>56</v>
      </c>
    </row>
    <row r="87" spans="1:22">
      <c r="A87" t="s">
        <v>484</v>
      </c>
      <c r="D87" t="s">
        <v>45</v>
      </c>
      <c r="E87" t="s">
        <v>115</v>
      </c>
      <c r="F87" t="s">
        <v>22</v>
      </c>
      <c r="I87">
        <v>1</v>
      </c>
      <c r="J87">
        <v>0</v>
      </c>
      <c r="L87" t="s">
        <v>17</v>
      </c>
      <c r="M87" t="s">
        <v>194</v>
      </c>
      <c r="N87" t="s">
        <v>150</v>
      </c>
      <c r="O87">
        <v>2</v>
      </c>
      <c r="P87" t="s">
        <v>52</v>
      </c>
      <c r="R87" t="s">
        <v>81</v>
      </c>
      <c r="S87" t="s">
        <v>43</v>
      </c>
    </row>
    <row r="88" spans="1:22">
      <c r="A88" t="s">
        <v>485</v>
      </c>
      <c r="D88" t="s">
        <v>24</v>
      </c>
      <c r="E88" t="s">
        <v>15</v>
      </c>
      <c r="F88" t="s">
        <v>14</v>
      </c>
      <c r="G88" t="s">
        <v>857</v>
      </c>
      <c r="I88">
        <v>24</v>
      </c>
      <c r="J88">
        <v>6</v>
      </c>
      <c r="K88" t="s">
        <v>300</v>
      </c>
      <c r="L88" t="s">
        <v>17</v>
      </c>
      <c r="M88" t="s">
        <v>194</v>
      </c>
      <c r="N88" t="s">
        <v>116</v>
      </c>
      <c r="O88">
        <v>2</v>
      </c>
      <c r="P88" t="s">
        <v>114</v>
      </c>
      <c r="S88" t="s">
        <v>114</v>
      </c>
    </row>
    <row r="89" spans="1:22">
      <c r="A89" t="s">
        <v>486</v>
      </c>
      <c r="D89" t="s">
        <v>212</v>
      </c>
      <c r="E89" t="s">
        <v>15</v>
      </c>
      <c r="F89" t="s">
        <v>14</v>
      </c>
      <c r="G89" t="s">
        <v>858</v>
      </c>
      <c r="I89">
        <v>6</v>
      </c>
      <c r="J89">
        <v>3</v>
      </c>
      <c r="K89" t="s">
        <v>186</v>
      </c>
      <c r="L89" t="s">
        <v>17</v>
      </c>
      <c r="M89" t="s">
        <v>859</v>
      </c>
      <c r="N89" t="s">
        <v>145</v>
      </c>
      <c r="O89">
        <v>1</v>
      </c>
      <c r="P89" t="s">
        <v>301</v>
      </c>
      <c r="R89" t="s">
        <v>143</v>
      </c>
      <c r="S89" t="s">
        <v>148</v>
      </c>
    </row>
    <row r="90" spans="1:22">
      <c r="A90" t="s">
        <v>487</v>
      </c>
      <c r="D90" t="s">
        <v>24</v>
      </c>
      <c r="E90" t="s">
        <v>206</v>
      </c>
      <c r="G90" t="s">
        <v>751</v>
      </c>
      <c r="I90">
        <v>9</v>
      </c>
      <c r="J90">
        <v>4</v>
      </c>
      <c r="K90" t="s">
        <v>152</v>
      </c>
      <c r="L90" t="s">
        <v>17</v>
      </c>
      <c r="M90" t="s">
        <v>860</v>
      </c>
      <c r="N90" t="s">
        <v>155</v>
      </c>
      <c r="O90">
        <v>4</v>
      </c>
      <c r="R90" t="s">
        <v>861</v>
      </c>
      <c r="S90" t="s">
        <v>862</v>
      </c>
    </row>
    <row r="91" spans="1:22">
      <c r="A91" t="s">
        <v>488</v>
      </c>
      <c r="I91">
        <v>9</v>
      </c>
      <c r="J91">
        <v>0</v>
      </c>
      <c r="L91" t="s">
        <v>109</v>
      </c>
      <c r="M91" t="s">
        <v>53</v>
      </c>
      <c r="N91" t="s">
        <v>134</v>
      </c>
      <c r="O91">
        <v>1</v>
      </c>
      <c r="P91" t="s">
        <v>43</v>
      </c>
      <c r="V91" t="s">
        <v>56</v>
      </c>
    </row>
    <row r="92" spans="1:22">
      <c r="A92" t="s">
        <v>489</v>
      </c>
      <c r="I92">
        <v>12</v>
      </c>
      <c r="J92">
        <v>0</v>
      </c>
      <c r="L92" t="s">
        <v>58</v>
      </c>
      <c r="M92" t="s">
        <v>296</v>
      </c>
      <c r="N92" t="s">
        <v>297</v>
      </c>
      <c r="O92" t="s">
        <v>863</v>
      </c>
      <c r="P92" t="s">
        <v>43</v>
      </c>
      <c r="S92" t="s">
        <v>52</v>
      </c>
      <c r="V92" t="s">
        <v>56</v>
      </c>
    </row>
    <row r="93" spans="1:22">
      <c r="A93" t="s">
        <v>490</v>
      </c>
      <c r="D93" t="s">
        <v>45</v>
      </c>
      <c r="E93" t="s">
        <v>23</v>
      </c>
      <c r="I93">
        <v>2</v>
      </c>
      <c r="J93">
        <v>0</v>
      </c>
      <c r="L93" t="s">
        <v>17</v>
      </c>
      <c r="M93" t="s">
        <v>194</v>
      </c>
      <c r="N93" t="s">
        <v>263</v>
      </c>
      <c r="O93">
        <v>2</v>
      </c>
      <c r="P93" t="s">
        <v>52</v>
      </c>
      <c r="R93" t="s">
        <v>143</v>
      </c>
      <c r="S93" t="s">
        <v>302</v>
      </c>
      <c r="V93" t="s">
        <v>60</v>
      </c>
    </row>
    <row r="94" spans="1:22">
      <c r="A94" t="s">
        <v>491</v>
      </c>
      <c r="D94" t="s">
        <v>45</v>
      </c>
      <c r="E94" t="s">
        <v>115</v>
      </c>
      <c r="I94">
        <v>1</v>
      </c>
      <c r="J94">
        <v>0</v>
      </c>
      <c r="L94" t="s">
        <v>17</v>
      </c>
      <c r="M94" t="s">
        <v>194</v>
      </c>
      <c r="N94" t="s">
        <v>132</v>
      </c>
      <c r="O94">
        <v>1</v>
      </c>
      <c r="P94" t="s">
        <v>63</v>
      </c>
      <c r="Q94" t="s">
        <v>752</v>
      </c>
    </row>
    <row r="95" spans="1:22">
      <c r="A95" t="s">
        <v>492</v>
      </c>
      <c r="D95" t="s">
        <v>212</v>
      </c>
      <c r="E95" t="s">
        <v>23</v>
      </c>
      <c r="F95" t="s">
        <v>14</v>
      </c>
      <c r="I95">
        <v>3</v>
      </c>
      <c r="J95">
        <v>0</v>
      </c>
      <c r="L95" t="s">
        <v>17</v>
      </c>
      <c r="M95" t="s">
        <v>296</v>
      </c>
      <c r="N95" t="s">
        <v>152</v>
      </c>
      <c r="O95">
        <v>2</v>
      </c>
      <c r="P95" t="s">
        <v>43</v>
      </c>
      <c r="R95" t="s">
        <v>303</v>
      </c>
      <c r="S95" t="s">
        <v>43</v>
      </c>
      <c r="V95" t="s">
        <v>56</v>
      </c>
    </row>
    <row r="96" spans="1:22">
      <c r="A96" t="s">
        <v>493</v>
      </c>
      <c r="D96" t="s">
        <v>45</v>
      </c>
      <c r="E96" t="s">
        <v>115</v>
      </c>
      <c r="F96" t="s">
        <v>22</v>
      </c>
      <c r="I96">
        <v>6</v>
      </c>
      <c r="J96">
        <v>0</v>
      </c>
      <c r="L96" t="s">
        <v>17</v>
      </c>
      <c r="M96" t="s">
        <v>194</v>
      </c>
      <c r="N96" t="s">
        <v>150</v>
      </c>
      <c r="O96">
        <v>1</v>
      </c>
      <c r="P96" t="s">
        <v>43</v>
      </c>
      <c r="S96" t="s">
        <v>43</v>
      </c>
      <c r="V96" t="s">
        <v>56</v>
      </c>
    </row>
    <row r="97" spans="1:22">
      <c r="A97" t="s">
        <v>494</v>
      </c>
      <c r="D97" t="s">
        <v>24</v>
      </c>
      <c r="E97" t="s">
        <v>23</v>
      </c>
      <c r="F97" t="s">
        <v>14</v>
      </c>
      <c r="I97">
        <v>2</v>
      </c>
      <c r="J97">
        <v>0</v>
      </c>
      <c r="L97" t="s">
        <v>17</v>
      </c>
      <c r="M97" t="s">
        <v>864</v>
      </c>
      <c r="N97" t="s">
        <v>263</v>
      </c>
      <c r="O97">
        <v>5</v>
      </c>
      <c r="P97" t="s">
        <v>43</v>
      </c>
      <c r="R97" t="s">
        <v>140</v>
      </c>
      <c r="S97" t="s">
        <v>304</v>
      </c>
      <c r="V97" t="s">
        <v>56</v>
      </c>
    </row>
    <row r="98" spans="1:22">
      <c r="A98" t="s">
        <v>495</v>
      </c>
      <c r="D98" t="s">
        <v>24</v>
      </c>
      <c r="E98" t="s">
        <v>35</v>
      </c>
      <c r="G98" t="s">
        <v>305</v>
      </c>
      <c r="I98">
        <v>4</v>
      </c>
      <c r="J98">
        <v>1</v>
      </c>
      <c r="K98" t="s">
        <v>297</v>
      </c>
      <c r="L98" t="s">
        <v>17</v>
      </c>
      <c r="M98" t="s">
        <v>194</v>
      </c>
      <c r="N98" t="s">
        <v>147</v>
      </c>
      <c r="O98">
        <v>3</v>
      </c>
      <c r="P98" t="s">
        <v>301</v>
      </c>
      <c r="V98" t="s">
        <v>56</v>
      </c>
    </row>
    <row r="99" spans="1:22">
      <c r="A99" t="s">
        <v>496</v>
      </c>
      <c r="D99" t="s">
        <v>24</v>
      </c>
      <c r="E99" t="s">
        <v>115</v>
      </c>
      <c r="F99" t="s">
        <v>22</v>
      </c>
      <c r="I99">
        <v>15</v>
      </c>
      <c r="J99">
        <v>0</v>
      </c>
      <c r="L99" t="s">
        <v>17</v>
      </c>
      <c r="M99" t="s">
        <v>194</v>
      </c>
      <c r="N99" t="s">
        <v>126</v>
      </c>
      <c r="O99">
        <v>3</v>
      </c>
      <c r="P99" t="s">
        <v>52</v>
      </c>
      <c r="S99" t="s">
        <v>43</v>
      </c>
      <c r="V99" t="s">
        <v>56</v>
      </c>
    </row>
    <row r="100" spans="1:22">
      <c r="A100" t="s">
        <v>497</v>
      </c>
      <c r="D100" t="s">
        <v>45</v>
      </c>
      <c r="E100" t="s">
        <v>23</v>
      </c>
      <c r="I100">
        <v>3</v>
      </c>
      <c r="J100">
        <v>0</v>
      </c>
      <c r="L100" t="s">
        <v>17</v>
      </c>
      <c r="M100" t="s">
        <v>193</v>
      </c>
      <c r="N100" t="s">
        <v>213</v>
      </c>
      <c r="O100">
        <v>1</v>
      </c>
      <c r="P100" t="s">
        <v>43</v>
      </c>
      <c r="S100" t="s">
        <v>148</v>
      </c>
      <c r="V100" t="s">
        <v>306</v>
      </c>
    </row>
    <row r="101" spans="1:22">
      <c r="A101" t="s">
        <v>498</v>
      </c>
      <c r="I101">
        <v>12</v>
      </c>
      <c r="J101">
        <v>0</v>
      </c>
      <c r="L101" t="s">
        <v>17</v>
      </c>
      <c r="M101" t="s">
        <v>193</v>
      </c>
      <c r="N101" t="s">
        <v>154</v>
      </c>
      <c r="O101" t="s">
        <v>307</v>
      </c>
      <c r="P101" t="s">
        <v>43</v>
      </c>
      <c r="R101" t="s">
        <v>303</v>
      </c>
      <c r="S101" t="s">
        <v>308</v>
      </c>
      <c r="V101" t="s">
        <v>56</v>
      </c>
    </row>
    <row r="102" spans="1:22">
      <c r="A102" t="s">
        <v>499</v>
      </c>
      <c r="D102" t="s">
        <v>24</v>
      </c>
      <c r="E102" t="s">
        <v>15</v>
      </c>
      <c r="G102" t="s">
        <v>865</v>
      </c>
      <c r="I102">
        <v>10</v>
      </c>
      <c r="J102">
        <v>5</v>
      </c>
      <c r="K102" t="s">
        <v>72</v>
      </c>
      <c r="L102" t="s">
        <v>17</v>
      </c>
      <c r="M102" t="s">
        <v>216</v>
      </c>
      <c r="N102" t="s">
        <v>128</v>
      </c>
      <c r="O102">
        <v>2</v>
      </c>
      <c r="S102" t="s">
        <v>188</v>
      </c>
      <c r="V102" t="s">
        <v>309</v>
      </c>
    </row>
    <row r="103" spans="1:22">
      <c r="A103" t="s">
        <v>500</v>
      </c>
      <c r="D103" t="s">
        <v>24</v>
      </c>
      <c r="E103" t="s">
        <v>15</v>
      </c>
      <c r="F103" t="s">
        <v>14</v>
      </c>
      <c r="G103" t="s">
        <v>310</v>
      </c>
      <c r="I103">
        <v>59</v>
      </c>
      <c r="J103">
        <v>12</v>
      </c>
      <c r="K103" t="s">
        <v>62</v>
      </c>
      <c r="L103" t="s">
        <v>17</v>
      </c>
      <c r="N103" t="s">
        <v>241</v>
      </c>
      <c r="O103">
        <v>5</v>
      </c>
      <c r="P103" t="s">
        <v>43</v>
      </c>
    </row>
    <row r="104" spans="1:22">
      <c r="A104" t="s">
        <v>501</v>
      </c>
      <c r="D104" t="s">
        <v>36</v>
      </c>
      <c r="E104" t="s">
        <v>35</v>
      </c>
      <c r="G104" t="s">
        <v>156</v>
      </c>
      <c r="I104">
        <v>2</v>
      </c>
      <c r="J104">
        <v>1</v>
      </c>
      <c r="K104" t="s">
        <v>311</v>
      </c>
      <c r="L104" t="s">
        <v>17</v>
      </c>
      <c r="M104" t="s">
        <v>193</v>
      </c>
      <c r="N104" t="s">
        <v>312</v>
      </c>
      <c r="O104">
        <v>1</v>
      </c>
      <c r="S104" t="s">
        <v>313</v>
      </c>
    </row>
    <row r="105" spans="1:22">
      <c r="A105" t="s">
        <v>502</v>
      </c>
      <c r="D105" t="s">
        <v>212</v>
      </c>
      <c r="E105" t="s">
        <v>866</v>
      </c>
      <c r="F105" t="s">
        <v>14</v>
      </c>
      <c r="G105" t="s">
        <v>753</v>
      </c>
      <c r="I105">
        <v>23</v>
      </c>
      <c r="J105">
        <v>6</v>
      </c>
      <c r="K105" t="s">
        <v>297</v>
      </c>
      <c r="L105" t="s">
        <v>17</v>
      </c>
      <c r="N105" t="s">
        <v>146</v>
      </c>
      <c r="O105">
        <v>1</v>
      </c>
      <c r="P105" t="s">
        <v>52</v>
      </c>
      <c r="R105" t="s">
        <v>143</v>
      </c>
      <c r="S105" t="s">
        <v>52</v>
      </c>
    </row>
    <row r="106" spans="1:22">
      <c r="A106" t="s">
        <v>503</v>
      </c>
      <c r="D106" t="s">
        <v>45</v>
      </c>
      <c r="E106" t="s">
        <v>115</v>
      </c>
      <c r="F106" t="s">
        <v>22</v>
      </c>
      <c r="I106">
        <v>4</v>
      </c>
      <c r="J106">
        <v>0</v>
      </c>
      <c r="L106" t="s">
        <v>17</v>
      </c>
      <c r="M106" t="s">
        <v>194</v>
      </c>
      <c r="N106" t="s">
        <v>162</v>
      </c>
      <c r="O106">
        <v>2</v>
      </c>
      <c r="P106" t="s">
        <v>43</v>
      </c>
      <c r="S106" t="s">
        <v>43</v>
      </c>
      <c r="V106" t="s">
        <v>56</v>
      </c>
    </row>
    <row r="107" spans="1:22">
      <c r="A107" t="s">
        <v>504</v>
      </c>
      <c r="D107" t="s">
        <v>45</v>
      </c>
      <c r="E107" t="s">
        <v>206</v>
      </c>
      <c r="F107" t="s">
        <v>14</v>
      </c>
      <c r="G107" t="s">
        <v>314</v>
      </c>
      <c r="I107">
        <v>14</v>
      </c>
      <c r="J107">
        <v>4</v>
      </c>
      <c r="K107" t="s">
        <v>186</v>
      </c>
      <c r="L107" t="s">
        <v>17</v>
      </c>
      <c r="M107" t="s">
        <v>193</v>
      </c>
      <c r="N107" t="s">
        <v>132</v>
      </c>
      <c r="O107">
        <v>1</v>
      </c>
      <c r="S107" t="s">
        <v>315</v>
      </c>
    </row>
    <row r="108" spans="1:22">
      <c r="A108" t="s">
        <v>505</v>
      </c>
      <c r="D108" t="s">
        <v>45</v>
      </c>
      <c r="E108" t="s">
        <v>115</v>
      </c>
      <c r="F108" t="s">
        <v>22</v>
      </c>
      <c r="I108">
        <v>3</v>
      </c>
      <c r="J108">
        <v>0</v>
      </c>
      <c r="L108" t="s">
        <v>109</v>
      </c>
      <c r="M108" t="s">
        <v>33</v>
      </c>
      <c r="N108" t="s">
        <v>263</v>
      </c>
      <c r="O108">
        <v>2</v>
      </c>
      <c r="P108" t="s">
        <v>43</v>
      </c>
      <c r="R108" t="s">
        <v>43</v>
      </c>
      <c r="S108" t="s">
        <v>52</v>
      </c>
      <c r="V108" t="s">
        <v>56</v>
      </c>
    </row>
    <row r="109" spans="1:22">
      <c r="A109" t="s">
        <v>506</v>
      </c>
      <c r="D109" t="s">
        <v>24</v>
      </c>
      <c r="E109" t="s">
        <v>15</v>
      </c>
      <c r="F109" t="s">
        <v>14</v>
      </c>
      <c r="G109" t="s">
        <v>867</v>
      </c>
      <c r="I109">
        <v>6</v>
      </c>
      <c r="J109">
        <v>3</v>
      </c>
      <c r="K109" t="s">
        <v>47</v>
      </c>
      <c r="L109" t="s">
        <v>17</v>
      </c>
      <c r="M109" t="s">
        <v>754</v>
      </c>
      <c r="N109" t="s">
        <v>149</v>
      </c>
      <c r="O109">
        <v>1</v>
      </c>
      <c r="P109" t="s">
        <v>275</v>
      </c>
      <c r="S109" t="s">
        <v>316</v>
      </c>
    </row>
    <row r="110" spans="1:22">
      <c r="A110" t="s">
        <v>507</v>
      </c>
      <c r="D110" t="s">
        <v>45</v>
      </c>
      <c r="E110" t="s">
        <v>115</v>
      </c>
      <c r="F110" t="s">
        <v>14</v>
      </c>
      <c r="I110">
        <v>2</v>
      </c>
      <c r="J110">
        <v>0</v>
      </c>
      <c r="L110" t="s">
        <v>109</v>
      </c>
      <c r="M110" t="s">
        <v>33</v>
      </c>
      <c r="N110" t="s">
        <v>132</v>
      </c>
      <c r="O110">
        <v>3</v>
      </c>
      <c r="P110" t="s">
        <v>43</v>
      </c>
      <c r="S110" t="s">
        <v>868</v>
      </c>
      <c r="V110" t="s">
        <v>56</v>
      </c>
    </row>
    <row r="111" spans="1:22">
      <c r="A111" t="s">
        <v>508</v>
      </c>
      <c r="D111" t="s">
        <v>212</v>
      </c>
      <c r="E111" t="s">
        <v>23</v>
      </c>
      <c r="I111">
        <v>1</v>
      </c>
      <c r="J111">
        <v>0</v>
      </c>
      <c r="L111" t="s">
        <v>17</v>
      </c>
      <c r="M111" t="s">
        <v>296</v>
      </c>
      <c r="N111" t="s">
        <v>142</v>
      </c>
      <c r="O111">
        <v>2</v>
      </c>
      <c r="P111" t="s">
        <v>43</v>
      </c>
      <c r="S111" t="s">
        <v>43</v>
      </c>
      <c r="V111" t="s">
        <v>56</v>
      </c>
    </row>
    <row r="112" spans="1:22">
      <c r="A112" t="s">
        <v>509</v>
      </c>
      <c r="I112">
        <v>8</v>
      </c>
      <c r="J112">
        <v>0</v>
      </c>
      <c r="L112" t="s">
        <v>109</v>
      </c>
      <c r="M112" t="s">
        <v>264</v>
      </c>
      <c r="N112" t="s">
        <v>131</v>
      </c>
      <c r="O112">
        <v>1</v>
      </c>
      <c r="P112" t="s">
        <v>755</v>
      </c>
      <c r="R112" t="s">
        <v>43</v>
      </c>
      <c r="S112" t="s">
        <v>52</v>
      </c>
      <c r="V112" t="s">
        <v>56</v>
      </c>
    </row>
    <row r="113" spans="1:22">
      <c r="A113" t="s">
        <v>510</v>
      </c>
      <c r="D113" t="s">
        <v>45</v>
      </c>
      <c r="E113" t="s">
        <v>115</v>
      </c>
      <c r="F113" t="s">
        <v>22</v>
      </c>
      <c r="I113">
        <v>3</v>
      </c>
      <c r="J113">
        <v>0</v>
      </c>
      <c r="L113" t="s">
        <v>17</v>
      </c>
      <c r="M113" t="s">
        <v>194</v>
      </c>
      <c r="N113" t="s">
        <v>263</v>
      </c>
      <c r="O113">
        <v>9</v>
      </c>
      <c r="P113" t="s">
        <v>43</v>
      </c>
      <c r="V113" t="s">
        <v>317</v>
      </c>
    </row>
    <row r="114" spans="1:22">
      <c r="A114" t="s">
        <v>511</v>
      </c>
      <c r="D114" t="s">
        <v>24</v>
      </c>
      <c r="E114" t="s">
        <v>15</v>
      </c>
      <c r="G114" t="s">
        <v>318</v>
      </c>
      <c r="I114">
        <v>40</v>
      </c>
      <c r="J114">
        <v>8</v>
      </c>
      <c r="K114" t="s">
        <v>72</v>
      </c>
      <c r="L114" t="s">
        <v>17</v>
      </c>
      <c r="M114" t="s">
        <v>754</v>
      </c>
      <c r="N114" t="s">
        <v>51</v>
      </c>
      <c r="O114">
        <v>2</v>
      </c>
      <c r="P114" t="s">
        <v>31</v>
      </c>
      <c r="S114" t="s">
        <v>319</v>
      </c>
    </row>
    <row r="115" spans="1:22">
      <c r="A115" t="s">
        <v>512</v>
      </c>
      <c r="E115" t="s">
        <v>115</v>
      </c>
      <c r="G115" t="s">
        <v>756</v>
      </c>
      <c r="I115">
        <v>29</v>
      </c>
      <c r="J115">
        <v>10</v>
      </c>
      <c r="K115" t="s">
        <v>155</v>
      </c>
      <c r="L115" t="s">
        <v>58</v>
      </c>
      <c r="N115" t="s">
        <v>213</v>
      </c>
      <c r="V115" t="s">
        <v>757</v>
      </c>
    </row>
    <row r="116" spans="1:22">
      <c r="A116" t="s">
        <v>513</v>
      </c>
      <c r="D116" t="s">
        <v>24</v>
      </c>
      <c r="E116" t="s">
        <v>115</v>
      </c>
      <c r="F116" t="s">
        <v>22</v>
      </c>
      <c r="I116">
        <v>0</v>
      </c>
      <c r="J116">
        <v>0</v>
      </c>
      <c r="L116" t="s">
        <v>17</v>
      </c>
      <c r="M116" t="s">
        <v>194</v>
      </c>
      <c r="N116" t="s">
        <v>147</v>
      </c>
      <c r="O116">
        <v>1</v>
      </c>
      <c r="P116" t="s">
        <v>43</v>
      </c>
      <c r="S116" t="s">
        <v>43</v>
      </c>
      <c r="V116" t="s">
        <v>56</v>
      </c>
    </row>
    <row r="117" spans="1:22">
      <c r="A117" t="s">
        <v>514</v>
      </c>
      <c r="D117" t="s">
        <v>24</v>
      </c>
      <c r="E117" t="s">
        <v>23</v>
      </c>
      <c r="I117">
        <v>1</v>
      </c>
      <c r="J117">
        <v>0</v>
      </c>
      <c r="L117" t="s">
        <v>17</v>
      </c>
      <c r="M117" t="s">
        <v>194</v>
      </c>
      <c r="N117" t="s">
        <v>141</v>
      </c>
      <c r="O117">
        <v>1</v>
      </c>
      <c r="P117" t="s">
        <v>43</v>
      </c>
      <c r="S117" t="s">
        <v>43</v>
      </c>
      <c r="V117" t="s">
        <v>56</v>
      </c>
    </row>
    <row r="118" spans="1:22">
      <c r="A118" t="s">
        <v>515</v>
      </c>
      <c r="I118">
        <v>4</v>
      </c>
      <c r="J118">
        <v>0</v>
      </c>
      <c r="L118" t="s">
        <v>17</v>
      </c>
      <c r="M118" t="s">
        <v>296</v>
      </c>
      <c r="N118" t="s">
        <v>297</v>
      </c>
      <c r="O118">
        <v>3</v>
      </c>
      <c r="P118" t="s">
        <v>52</v>
      </c>
      <c r="S118" t="s">
        <v>43</v>
      </c>
      <c r="V118" t="s">
        <v>56</v>
      </c>
    </row>
    <row r="119" spans="1:22">
      <c r="A119" t="s">
        <v>516</v>
      </c>
      <c r="D119" t="s">
        <v>24</v>
      </c>
      <c r="E119" t="s">
        <v>15</v>
      </c>
      <c r="G119" t="s">
        <v>758</v>
      </c>
      <c r="I119">
        <v>20</v>
      </c>
      <c r="J119">
        <v>15</v>
      </c>
      <c r="K119" t="s">
        <v>297</v>
      </c>
      <c r="L119" t="s">
        <v>17</v>
      </c>
      <c r="M119" t="s">
        <v>194</v>
      </c>
      <c r="N119" t="s">
        <v>869</v>
      </c>
      <c r="O119">
        <v>1</v>
      </c>
      <c r="S119" t="s">
        <v>320</v>
      </c>
      <c r="V119" t="s">
        <v>321</v>
      </c>
    </row>
    <row r="120" spans="1:22">
      <c r="A120" t="s">
        <v>517</v>
      </c>
      <c r="C120">
        <v>60</v>
      </c>
      <c r="D120" t="s">
        <v>36</v>
      </c>
      <c r="E120" t="s">
        <v>15</v>
      </c>
      <c r="G120" t="s">
        <v>759</v>
      </c>
      <c r="I120">
        <v>14</v>
      </c>
      <c r="J120">
        <v>9</v>
      </c>
      <c r="K120" t="s">
        <v>137</v>
      </c>
      <c r="L120" t="s">
        <v>17</v>
      </c>
      <c r="M120" t="s">
        <v>219</v>
      </c>
      <c r="N120" t="s">
        <v>254</v>
      </c>
      <c r="O120">
        <v>2</v>
      </c>
      <c r="S120" t="s">
        <v>158</v>
      </c>
    </row>
    <row r="121" spans="1:22">
      <c r="A121" t="s">
        <v>518</v>
      </c>
      <c r="D121" t="s">
        <v>36</v>
      </c>
      <c r="E121" t="s">
        <v>23</v>
      </c>
      <c r="F121" t="s">
        <v>120</v>
      </c>
      <c r="I121">
        <v>1</v>
      </c>
      <c r="J121">
        <v>0</v>
      </c>
      <c r="L121" t="s">
        <v>109</v>
      </c>
      <c r="M121" t="s">
        <v>187</v>
      </c>
      <c r="N121" t="s">
        <v>265</v>
      </c>
      <c r="P121" t="s">
        <v>26</v>
      </c>
      <c r="V121" t="s">
        <v>48</v>
      </c>
    </row>
    <row r="122" spans="1:22">
      <c r="A122" t="s">
        <v>519</v>
      </c>
      <c r="D122" t="s">
        <v>24</v>
      </c>
      <c r="E122" t="s">
        <v>115</v>
      </c>
      <c r="F122" t="s">
        <v>22</v>
      </c>
      <c r="I122">
        <v>1</v>
      </c>
      <c r="J122">
        <v>0</v>
      </c>
      <c r="L122" t="s">
        <v>17</v>
      </c>
      <c r="N122" t="s">
        <v>30</v>
      </c>
      <c r="O122">
        <v>1</v>
      </c>
      <c r="P122" t="s">
        <v>26</v>
      </c>
      <c r="V122" t="s">
        <v>211</v>
      </c>
    </row>
    <row r="123" spans="1:22">
      <c r="A123" t="s">
        <v>520</v>
      </c>
      <c r="B123" t="s">
        <v>870</v>
      </c>
      <c r="D123" t="s">
        <v>36</v>
      </c>
      <c r="E123" t="s">
        <v>23</v>
      </c>
      <c r="F123" t="s">
        <v>120</v>
      </c>
      <c r="I123">
        <v>0</v>
      </c>
      <c r="J123">
        <v>0</v>
      </c>
      <c r="L123" t="s">
        <v>17</v>
      </c>
      <c r="N123" t="s">
        <v>322</v>
      </c>
      <c r="O123" t="s">
        <v>871</v>
      </c>
      <c r="P123" t="s">
        <v>114</v>
      </c>
      <c r="S123" t="s">
        <v>114</v>
      </c>
      <c r="V123" t="s">
        <v>114</v>
      </c>
    </row>
    <row r="124" spans="1:22">
      <c r="A124" t="s">
        <v>521</v>
      </c>
      <c r="D124" t="s">
        <v>36</v>
      </c>
      <c r="E124" t="s">
        <v>35</v>
      </c>
      <c r="F124" t="s">
        <v>120</v>
      </c>
      <c r="I124">
        <v>14</v>
      </c>
      <c r="J124">
        <v>11</v>
      </c>
      <c r="L124" t="s">
        <v>17</v>
      </c>
      <c r="N124" t="s">
        <v>323</v>
      </c>
      <c r="O124" t="s">
        <v>871</v>
      </c>
      <c r="P124" t="s">
        <v>114</v>
      </c>
      <c r="S124" t="s">
        <v>114</v>
      </c>
      <c r="V124" t="s">
        <v>56</v>
      </c>
    </row>
    <row r="125" spans="1:22">
      <c r="A125" t="s">
        <v>626</v>
      </c>
      <c r="L125" t="s">
        <v>109</v>
      </c>
      <c r="N125" t="s">
        <v>134</v>
      </c>
      <c r="O125">
        <v>1</v>
      </c>
      <c r="P125" t="s">
        <v>21</v>
      </c>
      <c r="R125" t="s">
        <v>21</v>
      </c>
      <c r="S125" t="s">
        <v>19</v>
      </c>
    </row>
    <row r="126" spans="1:22">
      <c r="A126" t="s">
        <v>627</v>
      </c>
      <c r="L126" t="s">
        <v>109</v>
      </c>
      <c r="N126" t="s">
        <v>265</v>
      </c>
      <c r="O126">
        <v>1</v>
      </c>
      <c r="P126" t="s">
        <v>114</v>
      </c>
      <c r="R126" t="s">
        <v>114</v>
      </c>
      <c r="S126" t="s">
        <v>20</v>
      </c>
    </row>
    <row r="127" spans="1:22">
      <c r="A127" t="s">
        <v>628</v>
      </c>
      <c r="I127">
        <v>0</v>
      </c>
      <c r="J127">
        <v>0</v>
      </c>
      <c r="L127" t="s">
        <v>109</v>
      </c>
      <c r="N127" t="s">
        <v>689</v>
      </c>
      <c r="O127" t="s">
        <v>359</v>
      </c>
      <c r="P127" t="s">
        <v>114</v>
      </c>
      <c r="R127" t="s">
        <v>114</v>
      </c>
      <c r="S127" t="s">
        <v>20</v>
      </c>
    </row>
    <row r="128" spans="1:22">
      <c r="A128" t="s">
        <v>629</v>
      </c>
      <c r="L128" t="s">
        <v>109</v>
      </c>
      <c r="N128" t="s">
        <v>134</v>
      </c>
      <c r="O128">
        <v>1</v>
      </c>
      <c r="P128" t="s">
        <v>114</v>
      </c>
      <c r="R128" t="s">
        <v>114</v>
      </c>
    </row>
    <row r="129" spans="1:22">
      <c r="A129" t="s">
        <v>522</v>
      </c>
      <c r="L129" t="s">
        <v>153</v>
      </c>
      <c r="N129" t="s">
        <v>131</v>
      </c>
    </row>
    <row r="130" spans="1:22">
      <c r="A130" t="s">
        <v>523</v>
      </c>
      <c r="B130" t="s">
        <v>872</v>
      </c>
      <c r="L130" t="s">
        <v>109</v>
      </c>
      <c r="N130" t="s">
        <v>42</v>
      </c>
      <c r="S130" t="s">
        <v>20</v>
      </c>
    </row>
    <row r="131" spans="1:22">
      <c r="A131" t="s">
        <v>630</v>
      </c>
      <c r="B131" t="s">
        <v>872</v>
      </c>
      <c r="L131" t="s">
        <v>109</v>
      </c>
      <c r="N131" t="s">
        <v>690</v>
      </c>
      <c r="S131" t="s">
        <v>20</v>
      </c>
    </row>
    <row r="132" spans="1:22">
      <c r="A132" t="s">
        <v>631</v>
      </c>
      <c r="B132" t="s">
        <v>872</v>
      </c>
      <c r="I132">
        <v>0</v>
      </c>
      <c r="J132">
        <v>0</v>
      </c>
      <c r="L132" t="s">
        <v>109</v>
      </c>
      <c r="N132" t="s">
        <v>129</v>
      </c>
      <c r="O132" t="s">
        <v>359</v>
      </c>
      <c r="S132" t="s">
        <v>20</v>
      </c>
    </row>
    <row r="133" spans="1:22">
      <c r="A133" t="s">
        <v>632</v>
      </c>
      <c r="B133" t="s">
        <v>872</v>
      </c>
      <c r="L133" t="s">
        <v>109</v>
      </c>
      <c r="N133" t="s">
        <v>42</v>
      </c>
      <c r="O133">
        <v>2</v>
      </c>
      <c r="S133" t="s">
        <v>20</v>
      </c>
    </row>
    <row r="134" spans="1:22">
      <c r="A134" t="s">
        <v>633</v>
      </c>
      <c r="B134" t="s">
        <v>524</v>
      </c>
      <c r="I134">
        <v>1</v>
      </c>
      <c r="J134">
        <v>0</v>
      </c>
      <c r="L134" t="s">
        <v>17</v>
      </c>
      <c r="N134" t="s">
        <v>691</v>
      </c>
      <c r="O134">
        <v>1</v>
      </c>
      <c r="P134" t="s">
        <v>760</v>
      </c>
      <c r="S134" t="s">
        <v>761</v>
      </c>
      <c r="V134" t="s">
        <v>762</v>
      </c>
    </row>
    <row r="135" spans="1:22">
      <c r="A135" t="s">
        <v>634</v>
      </c>
      <c r="B135" t="s">
        <v>524</v>
      </c>
      <c r="I135">
        <v>3</v>
      </c>
      <c r="J135">
        <v>0</v>
      </c>
      <c r="L135" t="s">
        <v>153</v>
      </c>
      <c r="N135" t="s">
        <v>241</v>
      </c>
      <c r="P135" t="s">
        <v>26</v>
      </c>
      <c r="R135" t="s">
        <v>26</v>
      </c>
      <c r="S135" t="s">
        <v>26</v>
      </c>
      <c r="V135" t="s">
        <v>48</v>
      </c>
    </row>
    <row r="136" spans="1:22">
      <c r="A136" t="s">
        <v>635</v>
      </c>
      <c r="L136" t="s">
        <v>109</v>
      </c>
      <c r="N136" t="s">
        <v>692</v>
      </c>
      <c r="P136" t="s">
        <v>114</v>
      </c>
      <c r="R136" t="s">
        <v>114</v>
      </c>
      <c r="S136" t="s">
        <v>20</v>
      </c>
    </row>
    <row r="137" spans="1:22">
      <c r="A137" t="s">
        <v>636</v>
      </c>
      <c r="B137" t="s">
        <v>524</v>
      </c>
      <c r="L137" t="s">
        <v>109</v>
      </c>
      <c r="N137" t="s">
        <v>693</v>
      </c>
      <c r="P137" t="s">
        <v>114</v>
      </c>
      <c r="R137" t="s">
        <v>114</v>
      </c>
      <c r="S137" t="s">
        <v>20</v>
      </c>
    </row>
    <row r="138" spans="1:22">
      <c r="A138" t="s">
        <v>525</v>
      </c>
      <c r="D138" t="s">
        <v>24</v>
      </c>
      <c r="E138" t="s">
        <v>206</v>
      </c>
      <c r="G138" t="s">
        <v>873</v>
      </c>
      <c r="I138">
        <v>39</v>
      </c>
      <c r="J138">
        <v>15</v>
      </c>
      <c r="K138" t="s">
        <v>185</v>
      </c>
      <c r="L138" t="s">
        <v>17</v>
      </c>
      <c r="N138" t="s">
        <v>128</v>
      </c>
      <c r="O138" t="s">
        <v>324</v>
      </c>
      <c r="P138" t="s">
        <v>31</v>
      </c>
      <c r="S138" t="s">
        <v>31</v>
      </c>
      <c r="V138" t="s">
        <v>48</v>
      </c>
    </row>
    <row r="139" spans="1:22">
      <c r="A139" t="s">
        <v>526</v>
      </c>
      <c r="D139" t="s">
        <v>45</v>
      </c>
      <c r="E139" t="s">
        <v>115</v>
      </c>
      <c r="F139" t="s">
        <v>14</v>
      </c>
      <c r="I139">
        <v>1</v>
      </c>
      <c r="J139">
        <v>0</v>
      </c>
      <c r="L139" t="s">
        <v>39</v>
      </c>
      <c r="M139" t="s">
        <v>763</v>
      </c>
      <c r="N139" t="s">
        <v>121</v>
      </c>
      <c r="O139">
        <v>1</v>
      </c>
      <c r="P139" t="s">
        <v>26</v>
      </c>
      <c r="S139" t="s">
        <v>26</v>
      </c>
      <c r="V139" t="s">
        <v>48</v>
      </c>
    </row>
    <row r="140" spans="1:22">
      <c r="A140" t="s">
        <v>527</v>
      </c>
      <c r="D140" t="s">
        <v>36</v>
      </c>
      <c r="E140" t="s">
        <v>206</v>
      </c>
      <c r="G140" t="s">
        <v>325</v>
      </c>
      <c r="I140">
        <v>20</v>
      </c>
      <c r="J140">
        <v>5</v>
      </c>
      <c r="K140" t="s">
        <v>128</v>
      </c>
      <c r="L140" t="s">
        <v>17</v>
      </c>
      <c r="M140" t="s">
        <v>234</v>
      </c>
      <c r="N140" t="s">
        <v>25</v>
      </c>
      <c r="O140">
        <v>1</v>
      </c>
      <c r="S140" t="s">
        <v>31</v>
      </c>
    </row>
    <row r="141" spans="1:22">
      <c r="A141" t="s">
        <v>528</v>
      </c>
      <c r="D141" t="s">
        <v>45</v>
      </c>
      <c r="E141" t="s">
        <v>23</v>
      </c>
      <c r="I141">
        <v>1</v>
      </c>
      <c r="J141">
        <v>0</v>
      </c>
      <c r="L141" t="s">
        <v>39</v>
      </c>
      <c r="M141" t="s">
        <v>764</v>
      </c>
      <c r="N141" t="s">
        <v>263</v>
      </c>
      <c r="O141">
        <v>3</v>
      </c>
      <c r="P141" t="s">
        <v>26</v>
      </c>
      <c r="S141" t="s">
        <v>26</v>
      </c>
      <c r="V141" t="s">
        <v>48</v>
      </c>
    </row>
    <row r="142" spans="1:22">
      <c r="A142" t="s">
        <v>529</v>
      </c>
      <c r="D142" t="s">
        <v>24</v>
      </c>
      <c r="E142" t="s">
        <v>35</v>
      </c>
      <c r="G142" t="s">
        <v>765</v>
      </c>
      <c r="I142">
        <v>5</v>
      </c>
      <c r="J142">
        <v>3</v>
      </c>
      <c r="K142" t="s">
        <v>108</v>
      </c>
      <c r="L142" t="s">
        <v>39</v>
      </c>
      <c r="M142" t="s">
        <v>764</v>
      </c>
      <c r="N142" t="s">
        <v>248</v>
      </c>
      <c r="P142" t="s">
        <v>26</v>
      </c>
      <c r="R142" t="s">
        <v>31</v>
      </c>
      <c r="S142" t="s">
        <v>31</v>
      </c>
      <c r="V142" t="s">
        <v>326</v>
      </c>
    </row>
    <row r="143" spans="1:22">
      <c r="A143" t="s">
        <v>530</v>
      </c>
      <c r="E143" t="s">
        <v>115</v>
      </c>
      <c r="I143">
        <v>1</v>
      </c>
      <c r="J143">
        <v>0</v>
      </c>
      <c r="L143" t="s">
        <v>39</v>
      </c>
      <c r="M143" t="s">
        <v>764</v>
      </c>
      <c r="N143" t="s">
        <v>154</v>
      </c>
      <c r="O143">
        <v>1</v>
      </c>
      <c r="P143" t="s">
        <v>26</v>
      </c>
      <c r="S143" t="s">
        <v>26</v>
      </c>
      <c r="V143" t="s">
        <v>48</v>
      </c>
    </row>
    <row r="144" spans="1:22">
      <c r="A144" t="s">
        <v>531</v>
      </c>
      <c r="D144" t="s">
        <v>24</v>
      </c>
      <c r="E144" t="s">
        <v>15</v>
      </c>
      <c r="G144" t="s">
        <v>327</v>
      </c>
      <c r="I144">
        <v>30</v>
      </c>
      <c r="J144">
        <v>9</v>
      </c>
      <c r="K144" t="s">
        <v>265</v>
      </c>
      <c r="L144" t="s">
        <v>39</v>
      </c>
      <c r="N144" t="s">
        <v>201</v>
      </c>
      <c r="O144">
        <v>1</v>
      </c>
      <c r="P144" t="s">
        <v>31</v>
      </c>
      <c r="S144" t="s">
        <v>31</v>
      </c>
      <c r="V144" t="s">
        <v>210</v>
      </c>
    </row>
    <row r="145" spans="1:22">
      <c r="A145" t="s">
        <v>637</v>
      </c>
      <c r="D145" t="s">
        <v>24</v>
      </c>
      <c r="E145" t="s">
        <v>206</v>
      </c>
      <c r="G145" t="s">
        <v>766</v>
      </c>
      <c r="I145">
        <v>39</v>
      </c>
      <c r="J145">
        <v>3</v>
      </c>
      <c r="K145" t="s">
        <v>213</v>
      </c>
      <c r="L145" t="s">
        <v>39</v>
      </c>
      <c r="M145" t="s">
        <v>874</v>
      </c>
      <c r="N145" t="s">
        <v>694</v>
      </c>
      <c r="O145">
        <v>1</v>
      </c>
      <c r="R145" t="s">
        <v>31</v>
      </c>
      <c r="S145" t="s">
        <v>31</v>
      </c>
    </row>
    <row r="146" spans="1:22">
      <c r="A146" t="s">
        <v>532</v>
      </c>
      <c r="D146" t="s">
        <v>45</v>
      </c>
      <c r="E146" t="s">
        <v>115</v>
      </c>
      <c r="I146">
        <v>0</v>
      </c>
      <c r="J146">
        <v>0</v>
      </c>
      <c r="L146" t="s">
        <v>17</v>
      </c>
      <c r="M146" t="s">
        <v>218</v>
      </c>
      <c r="N146" t="s">
        <v>134</v>
      </c>
      <c r="O146" t="s">
        <v>328</v>
      </c>
      <c r="P146" t="s">
        <v>26</v>
      </c>
      <c r="S146" t="s">
        <v>31</v>
      </c>
      <c r="V146" t="s">
        <v>48</v>
      </c>
    </row>
    <row r="147" spans="1:22">
      <c r="A147" t="s">
        <v>533</v>
      </c>
      <c r="D147" t="s">
        <v>24</v>
      </c>
      <c r="E147" t="s">
        <v>15</v>
      </c>
      <c r="F147" t="s">
        <v>14</v>
      </c>
      <c r="G147" t="s">
        <v>767</v>
      </c>
      <c r="I147">
        <v>17</v>
      </c>
      <c r="J147">
        <v>4</v>
      </c>
      <c r="K147" t="s">
        <v>128</v>
      </c>
      <c r="L147" t="s">
        <v>17</v>
      </c>
      <c r="M147" t="s">
        <v>187</v>
      </c>
      <c r="N147" t="s">
        <v>229</v>
      </c>
      <c r="O147">
        <v>1</v>
      </c>
      <c r="P147" t="s">
        <v>26</v>
      </c>
      <c r="S147" t="s">
        <v>329</v>
      </c>
      <c r="V147" t="s">
        <v>48</v>
      </c>
    </row>
    <row r="148" spans="1:22">
      <c r="A148" t="s">
        <v>534</v>
      </c>
      <c r="D148" t="s">
        <v>24</v>
      </c>
      <c r="E148" t="s">
        <v>23</v>
      </c>
      <c r="I148">
        <v>1</v>
      </c>
      <c r="J148">
        <v>0</v>
      </c>
      <c r="L148" t="s">
        <v>39</v>
      </c>
      <c r="M148" t="s">
        <v>764</v>
      </c>
      <c r="N148" t="s">
        <v>151</v>
      </c>
      <c r="O148">
        <v>1</v>
      </c>
      <c r="P148" t="s">
        <v>43</v>
      </c>
      <c r="S148" t="s">
        <v>31</v>
      </c>
      <c r="V148" t="s">
        <v>48</v>
      </c>
    </row>
    <row r="149" spans="1:22">
      <c r="A149" t="s">
        <v>535</v>
      </c>
      <c r="D149" t="s">
        <v>215</v>
      </c>
      <c r="E149" t="s">
        <v>115</v>
      </c>
      <c r="F149" t="s">
        <v>22</v>
      </c>
      <c r="I149">
        <v>0</v>
      </c>
      <c r="J149">
        <v>0</v>
      </c>
      <c r="L149" t="s">
        <v>17</v>
      </c>
      <c r="M149" t="s">
        <v>205</v>
      </c>
      <c r="N149" t="s">
        <v>147</v>
      </c>
      <c r="O149" t="s">
        <v>330</v>
      </c>
      <c r="P149" t="s">
        <v>26</v>
      </c>
      <c r="S149" t="s">
        <v>26</v>
      </c>
      <c r="V149" t="s">
        <v>48</v>
      </c>
    </row>
    <row r="150" spans="1:22">
      <c r="A150" t="s">
        <v>536</v>
      </c>
      <c r="D150" t="s">
        <v>24</v>
      </c>
      <c r="E150" t="s">
        <v>23</v>
      </c>
      <c r="I150">
        <v>1</v>
      </c>
      <c r="J150">
        <v>0</v>
      </c>
      <c r="L150" t="s">
        <v>39</v>
      </c>
      <c r="M150" t="s">
        <v>768</v>
      </c>
      <c r="N150" t="s">
        <v>227</v>
      </c>
      <c r="O150" t="s">
        <v>324</v>
      </c>
      <c r="P150" t="s">
        <v>331</v>
      </c>
      <c r="S150" t="s">
        <v>332</v>
      </c>
      <c r="V150" t="s">
        <v>48</v>
      </c>
    </row>
    <row r="151" spans="1:22">
      <c r="A151" t="s">
        <v>537</v>
      </c>
      <c r="D151" t="s">
        <v>36</v>
      </c>
      <c r="E151" t="s">
        <v>35</v>
      </c>
      <c r="F151" t="s">
        <v>22</v>
      </c>
      <c r="G151" t="s">
        <v>164</v>
      </c>
      <c r="I151">
        <v>20</v>
      </c>
      <c r="J151">
        <v>1</v>
      </c>
      <c r="L151" t="s">
        <v>109</v>
      </c>
      <c r="M151" t="s">
        <v>53</v>
      </c>
      <c r="N151" t="s">
        <v>110</v>
      </c>
      <c r="O151">
        <v>2</v>
      </c>
      <c r="P151" t="s">
        <v>26</v>
      </c>
      <c r="R151" t="s">
        <v>85</v>
      </c>
      <c r="S151" t="s">
        <v>26</v>
      </c>
      <c r="V151" t="s">
        <v>208</v>
      </c>
    </row>
    <row r="152" spans="1:22">
      <c r="A152" t="s">
        <v>538</v>
      </c>
      <c r="D152" t="s">
        <v>118</v>
      </c>
      <c r="E152" t="s">
        <v>119</v>
      </c>
      <c r="I152">
        <v>3</v>
      </c>
      <c r="J152">
        <v>0</v>
      </c>
      <c r="L152" t="s">
        <v>109</v>
      </c>
      <c r="M152" t="s">
        <v>194</v>
      </c>
      <c r="N152" t="s">
        <v>292</v>
      </c>
      <c r="O152">
        <v>2</v>
      </c>
      <c r="P152" t="s">
        <v>43</v>
      </c>
      <c r="R152" t="s">
        <v>157</v>
      </c>
      <c r="S152" t="s">
        <v>43</v>
      </c>
    </row>
    <row r="153" spans="1:22">
      <c r="A153" t="s">
        <v>539</v>
      </c>
      <c r="D153" t="s">
        <v>36</v>
      </c>
      <c r="E153" t="s">
        <v>23</v>
      </c>
      <c r="F153" t="s">
        <v>22</v>
      </c>
      <c r="I153">
        <v>1</v>
      </c>
      <c r="J153">
        <v>0</v>
      </c>
      <c r="L153" t="s">
        <v>109</v>
      </c>
      <c r="M153" t="s">
        <v>33</v>
      </c>
      <c r="N153" t="s">
        <v>229</v>
      </c>
      <c r="O153">
        <v>3</v>
      </c>
      <c r="P153" t="s">
        <v>26</v>
      </c>
      <c r="R153" t="s">
        <v>333</v>
      </c>
      <c r="S153" t="s">
        <v>26</v>
      </c>
      <c r="V153" t="s">
        <v>211</v>
      </c>
    </row>
    <row r="154" spans="1:22">
      <c r="A154" t="s">
        <v>540</v>
      </c>
      <c r="D154" t="s">
        <v>24</v>
      </c>
      <c r="E154" t="s">
        <v>115</v>
      </c>
      <c r="F154" t="s">
        <v>22</v>
      </c>
      <c r="I154">
        <v>0</v>
      </c>
      <c r="J154">
        <v>0</v>
      </c>
      <c r="L154" t="s">
        <v>109</v>
      </c>
      <c r="M154" t="s">
        <v>334</v>
      </c>
      <c r="N154" t="s">
        <v>335</v>
      </c>
      <c r="O154">
        <v>1</v>
      </c>
      <c r="P154" t="s">
        <v>26</v>
      </c>
      <c r="R154" t="s">
        <v>336</v>
      </c>
      <c r="S154" t="s">
        <v>26</v>
      </c>
      <c r="V154" t="s">
        <v>211</v>
      </c>
    </row>
    <row r="155" spans="1:22">
      <c r="A155" t="s">
        <v>541</v>
      </c>
      <c r="D155" t="s">
        <v>112</v>
      </c>
      <c r="E155" t="s">
        <v>127</v>
      </c>
      <c r="I155">
        <v>0</v>
      </c>
      <c r="J155">
        <v>0</v>
      </c>
      <c r="L155" t="s">
        <v>109</v>
      </c>
      <c r="M155" t="s">
        <v>337</v>
      </c>
      <c r="N155" t="s">
        <v>338</v>
      </c>
      <c r="O155">
        <v>1</v>
      </c>
      <c r="P155" t="s">
        <v>43</v>
      </c>
      <c r="R155" t="s">
        <v>157</v>
      </c>
      <c r="S155" t="s">
        <v>43</v>
      </c>
      <c r="V155" t="s">
        <v>211</v>
      </c>
    </row>
    <row r="156" spans="1:22">
      <c r="A156" t="s">
        <v>542</v>
      </c>
      <c r="D156" t="s">
        <v>122</v>
      </c>
      <c r="E156" t="s">
        <v>119</v>
      </c>
      <c r="I156">
        <v>1</v>
      </c>
      <c r="J156">
        <v>0</v>
      </c>
      <c r="L156" t="s">
        <v>109</v>
      </c>
      <c r="M156" t="s">
        <v>76</v>
      </c>
      <c r="N156" t="s">
        <v>147</v>
      </c>
      <c r="O156" t="s">
        <v>875</v>
      </c>
      <c r="P156" t="s">
        <v>18</v>
      </c>
      <c r="R156" t="s">
        <v>82</v>
      </c>
      <c r="S156" t="s">
        <v>77</v>
      </c>
      <c r="V156" t="s">
        <v>114</v>
      </c>
    </row>
    <row r="157" spans="1:22">
      <c r="A157" t="s">
        <v>543</v>
      </c>
      <c r="D157" t="s">
        <v>112</v>
      </c>
      <c r="E157" t="s">
        <v>119</v>
      </c>
      <c r="I157">
        <v>1</v>
      </c>
      <c r="J157">
        <v>0</v>
      </c>
      <c r="L157" t="s">
        <v>109</v>
      </c>
      <c r="M157" t="s">
        <v>339</v>
      </c>
      <c r="N157" t="s">
        <v>42</v>
      </c>
      <c r="O157">
        <v>1</v>
      </c>
      <c r="R157" t="s">
        <v>157</v>
      </c>
    </row>
    <row r="158" spans="1:22">
      <c r="A158" t="s">
        <v>544</v>
      </c>
      <c r="D158" t="s">
        <v>133</v>
      </c>
      <c r="E158" t="s">
        <v>161</v>
      </c>
      <c r="G158" t="s">
        <v>876</v>
      </c>
      <c r="I158">
        <v>83</v>
      </c>
      <c r="J158">
        <v>10</v>
      </c>
      <c r="L158" t="s">
        <v>109</v>
      </c>
      <c r="M158" t="s">
        <v>877</v>
      </c>
      <c r="N158" t="s">
        <v>263</v>
      </c>
      <c r="O158">
        <v>2</v>
      </c>
      <c r="R158" t="s">
        <v>157</v>
      </c>
      <c r="V158" t="s">
        <v>114</v>
      </c>
    </row>
    <row r="159" spans="1:22">
      <c r="A159" t="s">
        <v>545</v>
      </c>
      <c r="D159" t="s">
        <v>112</v>
      </c>
      <c r="E159" t="s">
        <v>340</v>
      </c>
      <c r="I159">
        <v>1</v>
      </c>
      <c r="J159">
        <v>0</v>
      </c>
      <c r="L159" t="s">
        <v>109</v>
      </c>
      <c r="M159" t="s">
        <v>33</v>
      </c>
      <c r="N159" t="s">
        <v>54</v>
      </c>
      <c r="O159">
        <v>2</v>
      </c>
      <c r="P159" t="s">
        <v>203</v>
      </c>
      <c r="R159" t="s">
        <v>341</v>
      </c>
    </row>
    <row r="160" spans="1:22">
      <c r="A160" t="s">
        <v>546</v>
      </c>
      <c r="D160" t="s">
        <v>133</v>
      </c>
      <c r="E160" t="s">
        <v>119</v>
      </c>
      <c r="I160">
        <v>3</v>
      </c>
      <c r="J160">
        <v>0</v>
      </c>
      <c r="L160" t="s">
        <v>109</v>
      </c>
      <c r="M160" t="s">
        <v>771</v>
      </c>
      <c r="N160" t="s">
        <v>72</v>
      </c>
      <c r="O160" t="s">
        <v>163</v>
      </c>
      <c r="R160" t="s">
        <v>82</v>
      </c>
      <c r="T160" t="s">
        <v>687</v>
      </c>
      <c r="V160" t="s">
        <v>28</v>
      </c>
    </row>
    <row r="161" spans="1:22">
      <c r="A161" t="s">
        <v>547</v>
      </c>
      <c r="D161" t="s">
        <v>133</v>
      </c>
      <c r="E161" t="s">
        <v>119</v>
      </c>
      <c r="I161">
        <v>2</v>
      </c>
      <c r="J161">
        <v>0</v>
      </c>
      <c r="L161" t="s">
        <v>109</v>
      </c>
      <c r="M161" t="s">
        <v>772</v>
      </c>
      <c r="N161" t="s">
        <v>342</v>
      </c>
      <c r="O161">
        <v>2</v>
      </c>
      <c r="P161" t="s">
        <v>43</v>
      </c>
      <c r="R161" t="s">
        <v>157</v>
      </c>
      <c r="S161" t="s">
        <v>43</v>
      </c>
    </row>
    <row r="162" spans="1:22">
      <c r="A162" t="s">
        <v>67</v>
      </c>
      <c r="D162" t="s">
        <v>165</v>
      </c>
      <c r="E162" t="s">
        <v>123</v>
      </c>
      <c r="G162" t="s">
        <v>878</v>
      </c>
      <c r="I162">
        <v>1</v>
      </c>
      <c r="J162">
        <v>1</v>
      </c>
      <c r="L162" t="s">
        <v>109</v>
      </c>
      <c r="M162" t="s">
        <v>76</v>
      </c>
      <c r="N162" t="s">
        <v>68</v>
      </c>
      <c r="O162">
        <v>2</v>
      </c>
      <c r="P162" t="s">
        <v>346</v>
      </c>
      <c r="R162" t="s">
        <v>350</v>
      </c>
      <c r="S162" t="s">
        <v>111</v>
      </c>
      <c r="V162" t="s">
        <v>114</v>
      </c>
    </row>
    <row r="163" spans="1:22">
      <c r="A163" t="s">
        <v>548</v>
      </c>
      <c r="D163" t="s">
        <v>50</v>
      </c>
      <c r="E163" t="s">
        <v>15</v>
      </c>
      <c r="G163" t="s">
        <v>879</v>
      </c>
      <c r="I163">
        <v>28</v>
      </c>
      <c r="J163">
        <v>14</v>
      </c>
      <c r="K163" t="s">
        <v>141</v>
      </c>
      <c r="L163" t="s">
        <v>109</v>
      </c>
      <c r="M163" t="s">
        <v>76</v>
      </c>
      <c r="N163" t="s">
        <v>62</v>
      </c>
      <c r="O163">
        <v>2</v>
      </c>
      <c r="R163" t="s">
        <v>82</v>
      </c>
      <c r="S163" t="s">
        <v>166</v>
      </c>
      <c r="V163" t="s">
        <v>114</v>
      </c>
    </row>
    <row r="164" spans="1:22">
      <c r="A164" t="s">
        <v>549</v>
      </c>
      <c r="D164" t="s">
        <v>122</v>
      </c>
      <c r="E164" t="s">
        <v>119</v>
      </c>
      <c r="I164">
        <v>9</v>
      </c>
      <c r="J164">
        <v>0</v>
      </c>
      <c r="L164" t="s">
        <v>109</v>
      </c>
      <c r="M164" t="s">
        <v>33</v>
      </c>
      <c r="N164" t="s">
        <v>343</v>
      </c>
      <c r="O164">
        <v>1</v>
      </c>
      <c r="P164" t="s">
        <v>43</v>
      </c>
      <c r="R164" t="s">
        <v>157</v>
      </c>
      <c r="S164" t="s">
        <v>43</v>
      </c>
      <c r="V164" t="s">
        <v>211</v>
      </c>
    </row>
    <row r="165" spans="1:22">
      <c r="A165" t="s">
        <v>550</v>
      </c>
      <c r="D165" t="s">
        <v>133</v>
      </c>
      <c r="E165" t="s">
        <v>127</v>
      </c>
      <c r="I165">
        <v>0</v>
      </c>
      <c r="J165">
        <v>0</v>
      </c>
      <c r="L165" t="s">
        <v>109</v>
      </c>
      <c r="M165" t="s">
        <v>33</v>
      </c>
      <c r="N165" t="s">
        <v>62</v>
      </c>
      <c r="O165">
        <v>2</v>
      </c>
      <c r="P165" t="s">
        <v>43</v>
      </c>
      <c r="R165" t="s">
        <v>18</v>
      </c>
      <c r="S165" t="s">
        <v>43</v>
      </c>
    </row>
    <row r="166" spans="1:22">
      <c r="A166" t="s">
        <v>551</v>
      </c>
      <c r="D166" t="s">
        <v>112</v>
      </c>
      <c r="E166" t="s">
        <v>161</v>
      </c>
      <c r="G166" t="s">
        <v>880</v>
      </c>
      <c r="I166">
        <v>25</v>
      </c>
      <c r="J166">
        <v>6</v>
      </c>
      <c r="K166" t="s">
        <v>185</v>
      </c>
      <c r="L166" t="s">
        <v>17</v>
      </c>
      <c r="N166" t="s">
        <v>344</v>
      </c>
      <c r="O166">
        <v>2</v>
      </c>
      <c r="R166" t="s">
        <v>82</v>
      </c>
      <c r="T166" t="s">
        <v>773</v>
      </c>
    </row>
    <row r="167" spans="1:22">
      <c r="A167" t="s">
        <v>552</v>
      </c>
      <c r="D167" t="s">
        <v>112</v>
      </c>
      <c r="E167" t="s">
        <v>127</v>
      </c>
      <c r="I167">
        <v>0</v>
      </c>
      <c r="J167">
        <v>0</v>
      </c>
      <c r="L167" t="s">
        <v>109</v>
      </c>
      <c r="M167" t="s">
        <v>187</v>
      </c>
      <c r="N167" t="s">
        <v>42</v>
      </c>
      <c r="O167">
        <v>2</v>
      </c>
      <c r="P167" t="s">
        <v>43</v>
      </c>
      <c r="R167" t="s">
        <v>43</v>
      </c>
      <c r="S167" t="s">
        <v>43</v>
      </c>
      <c r="V167" t="s">
        <v>208</v>
      </c>
    </row>
    <row r="168" spans="1:22">
      <c r="A168" t="s">
        <v>553</v>
      </c>
      <c r="D168" t="s">
        <v>122</v>
      </c>
      <c r="E168" t="s">
        <v>119</v>
      </c>
      <c r="I168">
        <v>3</v>
      </c>
      <c r="J168">
        <v>0</v>
      </c>
      <c r="L168" t="s">
        <v>774</v>
      </c>
      <c r="M168" t="s">
        <v>775</v>
      </c>
      <c r="N168" t="s">
        <v>345</v>
      </c>
      <c r="O168">
        <v>1</v>
      </c>
      <c r="P168" t="s">
        <v>346</v>
      </c>
      <c r="Q168" t="s">
        <v>69</v>
      </c>
      <c r="R168" t="s">
        <v>82</v>
      </c>
      <c r="S168" t="s">
        <v>43</v>
      </c>
      <c r="V168" t="s">
        <v>28</v>
      </c>
    </row>
    <row r="169" spans="1:22">
      <c r="A169" t="s">
        <v>554</v>
      </c>
      <c r="D169" t="s">
        <v>112</v>
      </c>
      <c r="E169" t="s">
        <v>127</v>
      </c>
      <c r="I169">
        <v>0</v>
      </c>
      <c r="J169">
        <v>0</v>
      </c>
      <c r="L169" t="s">
        <v>109</v>
      </c>
      <c r="M169" t="s">
        <v>337</v>
      </c>
      <c r="N169" t="s">
        <v>347</v>
      </c>
      <c r="O169">
        <v>1</v>
      </c>
      <c r="P169" t="s">
        <v>43</v>
      </c>
      <c r="R169" t="s">
        <v>157</v>
      </c>
      <c r="S169" t="s">
        <v>43</v>
      </c>
      <c r="V169" t="s">
        <v>211</v>
      </c>
    </row>
    <row r="170" spans="1:22">
      <c r="A170" t="s">
        <v>555</v>
      </c>
      <c r="D170" t="s">
        <v>112</v>
      </c>
      <c r="E170" t="s">
        <v>119</v>
      </c>
      <c r="I170">
        <v>27</v>
      </c>
      <c r="J170">
        <v>0</v>
      </c>
      <c r="L170" t="s">
        <v>109</v>
      </c>
      <c r="M170" t="s">
        <v>33</v>
      </c>
      <c r="N170" t="s">
        <v>78</v>
      </c>
      <c r="O170">
        <v>2</v>
      </c>
      <c r="R170" t="s">
        <v>82</v>
      </c>
    </row>
    <row r="171" spans="1:22">
      <c r="A171" t="s">
        <v>556</v>
      </c>
      <c r="D171" t="s">
        <v>133</v>
      </c>
      <c r="E171" t="s">
        <v>123</v>
      </c>
      <c r="G171" t="s">
        <v>348</v>
      </c>
      <c r="I171">
        <v>3</v>
      </c>
      <c r="J171">
        <v>1</v>
      </c>
      <c r="L171" t="s">
        <v>109</v>
      </c>
      <c r="M171" t="s">
        <v>33</v>
      </c>
      <c r="N171" t="s">
        <v>65</v>
      </c>
      <c r="O171">
        <v>2</v>
      </c>
    </row>
    <row r="172" spans="1:22">
      <c r="A172" t="s">
        <v>557</v>
      </c>
      <c r="D172" t="s">
        <v>122</v>
      </c>
      <c r="E172" t="s">
        <v>161</v>
      </c>
      <c r="G172" t="s">
        <v>881</v>
      </c>
      <c r="I172">
        <v>49</v>
      </c>
      <c r="J172">
        <v>35</v>
      </c>
      <c r="L172" t="s">
        <v>109</v>
      </c>
      <c r="M172" t="s">
        <v>776</v>
      </c>
      <c r="N172" t="s">
        <v>349</v>
      </c>
      <c r="P172" t="s">
        <v>346</v>
      </c>
      <c r="Q172" t="s">
        <v>69</v>
      </c>
      <c r="R172" t="s">
        <v>350</v>
      </c>
      <c r="S172" t="s">
        <v>166</v>
      </c>
      <c r="V172" t="s">
        <v>114</v>
      </c>
    </row>
    <row r="173" spans="1:22">
      <c r="A173" t="s">
        <v>558</v>
      </c>
      <c r="D173" t="s">
        <v>133</v>
      </c>
      <c r="E173" t="s">
        <v>119</v>
      </c>
      <c r="I173">
        <v>5</v>
      </c>
      <c r="J173">
        <v>0</v>
      </c>
      <c r="L173" t="s">
        <v>109</v>
      </c>
      <c r="M173" t="s">
        <v>337</v>
      </c>
      <c r="N173" t="s">
        <v>263</v>
      </c>
      <c r="O173">
        <v>1</v>
      </c>
      <c r="R173" t="s">
        <v>43</v>
      </c>
      <c r="S173" t="s">
        <v>43</v>
      </c>
      <c r="V173" t="s">
        <v>211</v>
      </c>
    </row>
    <row r="174" spans="1:22">
      <c r="A174" t="s">
        <v>559</v>
      </c>
      <c r="D174" t="s">
        <v>112</v>
      </c>
      <c r="E174" t="s">
        <v>123</v>
      </c>
      <c r="G174" t="s">
        <v>192</v>
      </c>
      <c r="I174">
        <v>30</v>
      </c>
      <c r="J174">
        <v>4</v>
      </c>
      <c r="K174" t="s">
        <v>146</v>
      </c>
      <c r="L174" t="s">
        <v>17</v>
      </c>
      <c r="M174" t="s">
        <v>187</v>
      </c>
      <c r="N174" t="s">
        <v>351</v>
      </c>
      <c r="O174">
        <v>1</v>
      </c>
      <c r="R174" t="s">
        <v>157</v>
      </c>
    </row>
    <row r="175" spans="1:22">
      <c r="A175" t="s">
        <v>560</v>
      </c>
      <c r="D175" t="s">
        <v>112</v>
      </c>
      <c r="E175" t="s">
        <v>119</v>
      </c>
      <c r="I175">
        <v>1</v>
      </c>
      <c r="J175">
        <v>0</v>
      </c>
      <c r="L175" t="s">
        <v>109</v>
      </c>
      <c r="M175" t="s">
        <v>33</v>
      </c>
      <c r="N175" t="s">
        <v>59</v>
      </c>
      <c r="O175">
        <v>2</v>
      </c>
    </row>
    <row r="176" spans="1:22">
      <c r="A176" t="s">
        <v>561</v>
      </c>
      <c r="D176" t="s">
        <v>133</v>
      </c>
      <c r="E176" t="s">
        <v>127</v>
      </c>
      <c r="I176">
        <v>0</v>
      </c>
      <c r="J176">
        <v>0</v>
      </c>
      <c r="L176" t="s">
        <v>109</v>
      </c>
      <c r="M176" t="s">
        <v>777</v>
      </c>
      <c r="N176" t="s">
        <v>34</v>
      </c>
      <c r="O176">
        <v>2</v>
      </c>
    </row>
    <row r="177" spans="1:22">
      <c r="A177" t="s">
        <v>562</v>
      </c>
      <c r="D177" t="s">
        <v>133</v>
      </c>
      <c r="E177" t="s">
        <v>161</v>
      </c>
      <c r="G177" t="s">
        <v>882</v>
      </c>
      <c r="I177">
        <v>9</v>
      </c>
      <c r="J177">
        <v>8</v>
      </c>
      <c r="L177" t="s">
        <v>109</v>
      </c>
      <c r="M177" t="s">
        <v>76</v>
      </c>
      <c r="N177" t="s">
        <v>65</v>
      </c>
      <c r="O177">
        <v>2</v>
      </c>
      <c r="P177" t="s">
        <v>18</v>
      </c>
      <c r="R177" t="s">
        <v>82</v>
      </c>
    </row>
    <row r="178" spans="1:22">
      <c r="A178" t="s">
        <v>563</v>
      </c>
      <c r="D178" t="s">
        <v>112</v>
      </c>
      <c r="E178" t="s">
        <v>119</v>
      </c>
      <c r="I178">
        <v>1</v>
      </c>
      <c r="J178">
        <v>0</v>
      </c>
      <c r="L178" t="s">
        <v>109</v>
      </c>
      <c r="M178" t="s">
        <v>33</v>
      </c>
      <c r="N178" t="s">
        <v>70</v>
      </c>
      <c r="O178">
        <v>2</v>
      </c>
      <c r="P178" t="s">
        <v>43</v>
      </c>
      <c r="R178" t="s">
        <v>157</v>
      </c>
      <c r="S178" t="s">
        <v>43</v>
      </c>
    </row>
    <row r="179" spans="1:22">
      <c r="A179" t="s">
        <v>564</v>
      </c>
      <c r="D179" t="s">
        <v>133</v>
      </c>
      <c r="E179" t="s">
        <v>119</v>
      </c>
      <c r="I179">
        <v>2</v>
      </c>
      <c r="J179">
        <v>0</v>
      </c>
      <c r="L179" t="s">
        <v>109</v>
      </c>
      <c r="M179" t="s">
        <v>883</v>
      </c>
      <c r="N179" t="s">
        <v>72</v>
      </c>
      <c r="R179" t="s">
        <v>157</v>
      </c>
    </row>
    <row r="180" spans="1:22">
      <c r="A180" t="s">
        <v>565</v>
      </c>
      <c r="D180" t="s">
        <v>112</v>
      </c>
      <c r="E180" t="s">
        <v>161</v>
      </c>
      <c r="G180" t="s">
        <v>778</v>
      </c>
      <c r="I180">
        <v>34</v>
      </c>
      <c r="J180">
        <v>9</v>
      </c>
      <c r="K180" t="s">
        <v>154</v>
      </c>
      <c r="L180" t="s">
        <v>109</v>
      </c>
      <c r="M180" t="s">
        <v>779</v>
      </c>
      <c r="N180" t="s">
        <v>147</v>
      </c>
      <c r="O180">
        <v>1</v>
      </c>
      <c r="R180" t="s">
        <v>82</v>
      </c>
    </row>
    <row r="181" spans="1:22">
      <c r="A181" t="s">
        <v>566</v>
      </c>
      <c r="D181" t="s">
        <v>112</v>
      </c>
      <c r="E181" t="s">
        <v>161</v>
      </c>
      <c r="G181" t="s">
        <v>352</v>
      </c>
      <c r="I181">
        <v>54</v>
      </c>
      <c r="J181">
        <v>15</v>
      </c>
      <c r="K181" t="s">
        <v>116</v>
      </c>
      <c r="L181" t="s">
        <v>109</v>
      </c>
      <c r="M181" t="s">
        <v>353</v>
      </c>
      <c r="N181" t="s">
        <v>136</v>
      </c>
      <c r="P181" t="s">
        <v>18</v>
      </c>
      <c r="R181" t="s">
        <v>82</v>
      </c>
      <c r="S181" t="s">
        <v>43</v>
      </c>
      <c r="V181" t="s">
        <v>28</v>
      </c>
    </row>
    <row r="182" spans="1:22">
      <c r="A182" t="s">
        <v>567</v>
      </c>
      <c r="D182" t="s">
        <v>122</v>
      </c>
      <c r="E182" t="s">
        <v>119</v>
      </c>
      <c r="I182">
        <v>5</v>
      </c>
      <c r="J182">
        <v>0</v>
      </c>
      <c r="L182" t="s">
        <v>109</v>
      </c>
      <c r="M182" t="s">
        <v>780</v>
      </c>
      <c r="N182" t="s">
        <v>354</v>
      </c>
      <c r="O182">
        <v>2</v>
      </c>
      <c r="P182" t="s">
        <v>18</v>
      </c>
      <c r="R182" t="s">
        <v>157</v>
      </c>
      <c r="S182" t="s">
        <v>43</v>
      </c>
    </row>
    <row r="183" spans="1:22">
      <c r="A183" t="s">
        <v>568</v>
      </c>
      <c r="D183" t="s">
        <v>133</v>
      </c>
      <c r="E183" t="s">
        <v>127</v>
      </c>
      <c r="I183">
        <v>0</v>
      </c>
      <c r="J183">
        <v>0</v>
      </c>
      <c r="L183" t="s">
        <v>109</v>
      </c>
      <c r="M183" t="s">
        <v>782</v>
      </c>
      <c r="N183" t="s">
        <v>355</v>
      </c>
      <c r="O183">
        <v>2</v>
      </c>
      <c r="P183" t="s">
        <v>43</v>
      </c>
      <c r="R183" t="s">
        <v>157</v>
      </c>
      <c r="S183" t="s">
        <v>43</v>
      </c>
    </row>
    <row r="184" spans="1:22">
      <c r="A184" t="s">
        <v>569</v>
      </c>
      <c r="D184" t="s">
        <v>112</v>
      </c>
      <c r="E184" t="s">
        <v>127</v>
      </c>
      <c r="I184">
        <v>0</v>
      </c>
      <c r="J184">
        <v>0</v>
      </c>
      <c r="L184" t="s">
        <v>109</v>
      </c>
      <c r="M184" t="s">
        <v>33</v>
      </c>
      <c r="N184" t="s">
        <v>344</v>
      </c>
      <c r="O184">
        <v>2</v>
      </c>
      <c r="P184" t="s">
        <v>43</v>
      </c>
      <c r="R184" t="s">
        <v>52</v>
      </c>
      <c r="S184" t="s">
        <v>43</v>
      </c>
      <c r="V184" t="s">
        <v>211</v>
      </c>
    </row>
    <row r="185" spans="1:22">
      <c r="A185" t="s">
        <v>570</v>
      </c>
      <c r="D185" t="s">
        <v>122</v>
      </c>
      <c r="E185" t="s">
        <v>123</v>
      </c>
      <c r="G185" t="s">
        <v>192</v>
      </c>
      <c r="I185">
        <v>24</v>
      </c>
      <c r="J185">
        <v>4</v>
      </c>
      <c r="L185" t="s">
        <v>109</v>
      </c>
      <c r="M185" t="s">
        <v>33</v>
      </c>
      <c r="N185" t="s">
        <v>356</v>
      </c>
      <c r="O185">
        <v>2</v>
      </c>
      <c r="R185" t="s">
        <v>82</v>
      </c>
      <c r="S185" t="s">
        <v>166</v>
      </c>
      <c r="V185" t="s">
        <v>32</v>
      </c>
    </row>
    <row r="186" spans="1:22">
      <c r="A186" t="s">
        <v>571</v>
      </c>
      <c r="D186" t="s">
        <v>133</v>
      </c>
      <c r="E186" t="s">
        <v>119</v>
      </c>
      <c r="I186">
        <v>2</v>
      </c>
      <c r="J186">
        <v>0</v>
      </c>
      <c r="L186" t="s">
        <v>109</v>
      </c>
      <c r="M186" t="s">
        <v>76</v>
      </c>
      <c r="N186" t="s">
        <v>342</v>
      </c>
      <c r="O186">
        <v>2</v>
      </c>
      <c r="P186" t="s">
        <v>43</v>
      </c>
      <c r="R186" t="s">
        <v>157</v>
      </c>
      <c r="S186" t="s">
        <v>43</v>
      </c>
    </row>
    <row r="187" spans="1:22">
      <c r="A187" t="s">
        <v>572</v>
      </c>
      <c r="D187" t="s">
        <v>133</v>
      </c>
      <c r="E187" t="s">
        <v>119</v>
      </c>
      <c r="I187">
        <v>14</v>
      </c>
      <c r="J187">
        <v>0</v>
      </c>
      <c r="L187" t="s">
        <v>109</v>
      </c>
      <c r="M187" t="s">
        <v>33</v>
      </c>
      <c r="N187" t="s">
        <v>357</v>
      </c>
      <c r="O187">
        <v>2</v>
      </c>
      <c r="P187" t="s">
        <v>43</v>
      </c>
      <c r="R187" t="s">
        <v>157</v>
      </c>
      <c r="S187" t="s">
        <v>43</v>
      </c>
    </row>
    <row r="188" spans="1:22">
      <c r="A188" t="s">
        <v>638</v>
      </c>
      <c r="D188" t="s">
        <v>50</v>
      </c>
      <c r="E188" t="s">
        <v>161</v>
      </c>
      <c r="G188" t="s">
        <v>781</v>
      </c>
      <c r="I188">
        <v>80</v>
      </c>
      <c r="J188">
        <v>27</v>
      </c>
      <c r="K188" t="s">
        <v>244</v>
      </c>
      <c r="L188" t="s">
        <v>109</v>
      </c>
      <c r="M188" t="s">
        <v>782</v>
      </c>
      <c r="N188" t="s">
        <v>62</v>
      </c>
      <c r="O188">
        <v>1</v>
      </c>
      <c r="P188" t="s">
        <v>18</v>
      </c>
      <c r="R188" t="s">
        <v>82</v>
      </c>
      <c r="S188" t="s">
        <v>166</v>
      </c>
      <c r="V188" t="s">
        <v>114</v>
      </c>
    </row>
    <row r="189" spans="1:22">
      <c r="A189" t="s">
        <v>639</v>
      </c>
      <c r="D189" t="s">
        <v>112</v>
      </c>
      <c r="E189" t="s">
        <v>161</v>
      </c>
      <c r="G189" t="s">
        <v>884</v>
      </c>
      <c r="I189">
        <v>28</v>
      </c>
      <c r="J189">
        <v>10</v>
      </c>
      <c r="K189" t="s">
        <v>113</v>
      </c>
      <c r="L189" t="s">
        <v>109</v>
      </c>
      <c r="M189" t="s">
        <v>885</v>
      </c>
      <c r="N189" t="s">
        <v>84</v>
      </c>
      <c r="O189">
        <v>2</v>
      </c>
      <c r="R189" t="s">
        <v>695</v>
      </c>
    </row>
    <row r="190" spans="1:22">
      <c r="A190" t="s">
        <v>640</v>
      </c>
      <c r="D190" t="s">
        <v>112</v>
      </c>
      <c r="E190" t="s">
        <v>127</v>
      </c>
      <c r="I190">
        <v>0</v>
      </c>
      <c r="J190">
        <v>0</v>
      </c>
      <c r="L190" t="s">
        <v>109</v>
      </c>
      <c r="M190" t="s">
        <v>33</v>
      </c>
      <c r="N190" t="s">
        <v>696</v>
      </c>
      <c r="O190">
        <v>1</v>
      </c>
      <c r="P190" t="s">
        <v>43</v>
      </c>
      <c r="R190" t="s">
        <v>43</v>
      </c>
      <c r="S190" t="s">
        <v>43</v>
      </c>
      <c r="V190" t="s">
        <v>211</v>
      </c>
    </row>
    <row r="191" spans="1:22">
      <c r="A191" t="s">
        <v>641</v>
      </c>
      <c r="D191" t="s">
        <v>133</v>
      </c>
      <c r="E191" t="s">
        <v>119</v>
      </c>
      <c r="I191">
        <v>3</v>
      </c>
      <c r="J191">
        <v>0</v>
      </c>
      <c r="L191" t="s">
        <v>109</v>
      </c>
      <c r="M191" t="s">
        <v>783</v>
      </c>
      <c r="N191" t="s">
        <v>34</v>
      </c>
      <c r="O191">
        <v>2</v>
      </c>
      <c r="P191" t="s">
        <v>43</v>
      </c>
      <c r="R191" t="s">
        <v>157</v>
      </c>
      <c r="S191" t="s">
        <v>43</v>
      </c>
    </row>
    <row r="192" spans="1:22">
      <c r="A192" t="s">
        <v>642</v>
      </c>
      <c r="D192" t="s">
        <v>133</v>
      </c>
      <c r="E192" t="s">
        <v>123</v>
      </c>
      <c r="G192" t="s">
        <v>886</v>
      </c>
      <c r="I192">
        <v>1</v>
      </c>
      <c r="J192">
        <v>1</v>
      </c>
      <c r="L192" t="s">
        <v>109</v>
      </c>
      <c r="M192" t="s">
        <v>76</v>
      </c>
      <c r="N192" t="s">
        <v>62</v>
      </c>
      <c r="O192" t="s">
        <v>875</v>
      </c>
      <c r="P192" t="s">
        <v>18</v>
      </c>
      <c r="R192" t="s">
        <v>82</v>
      </c>
    </row>
    <row r="193" spans="1:22">
      <c r="A193" t="s">
        <v>643</v>
      </c>
      <c r="D193" t="s">
        <v>45</v>
      </c>
      <c r="E193" t="s">
        <v>15</v>
      </c>
      <c r="F193" t="s">
        <v>22</v>
      </c>
      <c r="G193" t="s">
        <v>887</v>
      </c>
      <c r="I193">
        <v>33</v>
      </c>
      <c r="J193">
        <v>12</v>
      </c>
      <c r="K193" t="s">
        <v>888</v>
      </c>
      <c r="L193" t="s">
        <v>17</v>
      </c>
      <c r="M193" t="s">
        <v>194</v>
      </c>
      <c r="N193" t="s">
        <v>132</v>
      </c>
      <c r="O193">
        <v>3</v>
      </c>
      <c r="R193" t="s">
        <v>697</v>
      </c>
      <c r="S193" t="s">
        <v>26</v>
      </c>
      <c r="V193" t="s">
        <v>208</v>
      </c>
    </row>
    <row r="194" spans="1:22">
      <c r="A194" t="s">
        <v>644</v>
      </c>
      <c r="D194" t="s">
        <v>118</v>
      </c>
      <c r="E194" t="s">
        <v>161</v>
      </c>
      <c r="G194" t="s">
        <v>889</v>
      </c>
      <c r="I194">
        <v>25</v>
      </c>
      <c r="J194">
        <v>17</v>
      </c>
      <c r="L194" t="s">
        <v>17</v>
      </c>
      <c r="M194" t="s">
        <v>194</v>
      </c>
      <c r="N194" t="s">
        <v>62</v>
      </c>
      <c r="O194" t="s">
        <v>163</v>
      </c>
      <c r="R194" t="s">
        <v>82</v>
      </c>
    </row>
    <row r="195" spans="1:22">
      <c r="A195" t="s">
        <v>645</v>
      </c>
      <c r="D195" t="s">
        <v>133</v>
      </c>
      <c r="E195" t="s">
        <v>127</v>
      </c>
      <c r="I195">
        <v>0</v>
      </c>
      <c r="J195">
        <v>0</v>
      </c>
      <c r="L195" t="s">
        <v>109</v>
      </c>
      <c r="M195" t="s">
        <v>33</v>
      </c>
      <c r="N195" t="s">
        <v>51</v>
      </c>
      <c r="O195">
        <v>2</v>
      </c>
      <c r="R195" t="s">
        <v>43</v>
      </c>
      <c r="S195" t="s">
        <v>43</v>
      </c>
      <c r="T195" t="s">
        <v>687</v>
      </c>
    </row>
    <row r="196" spans="1:22">
      <c r="A196" t="s">
        <v>646</v>
      </c>
      <c r="D196" t="s">
        <v>112</v>
      </c>
      <c r="E196" t="s">
        <v>161</v>
      </c>
      <c r="G196" t="s">
        <v>890</v>
      </c>
      <c r="I196">
        <v>53</v>
      </c>
      <c r="J196">
        <v>17</v>
      </c>
      <c r="K196" t="s">
        <v>147</v>
      </c>
      <c r="L196" t="s">
        <v>109</v>
      </c>
      <c r="M196" t="s">
        <v>769</v>
      </c>
      <c r="N196" t="s">
        <v>54</v>
      </c>
      <c r="O196" t="s">
        <v>163</v>
      </c>
      <c r="P196" t="s">
        <v>18</v>
      </c>
      <c r="R196" t="s">
        <v>82</v>
      </c>
      <c r="S196" t="s">
        <v>43</v>
      </c>
      <c r="V196" t="s">
        <v>28</v>
      </c>
    </row>
    <row r="197" spans="1:22">
      <c r="A197" t="s">
        <v>647</v>
      </c>
      <c r="D197" t="s">
        <v>122</v>
      </c>
      <c r="E197" t="s">
        <v>119</v>
      </c>
      <c r="I197">
        <v>2</v>
      </c>
      <c r="J197">
        <v>0</v>
      </c>
      <c r="L197" t="s">
        <v>109</v>
      </c>
      <c r="M197" t="s">
        <v>33</v>
      </c>
      <c r="N197" t="s">
        <v>698</v>
      </c>
      <c r="O197">
        <v>2</v>
      </c>
      <c r="P197" t="s">
        <v>43</v>
      </c>
      <c r="R197" t="s">
        <v>157</v>
      </c>
      <c r="S197" t="s">
        <v>43</v>
      </c>
      <c r="T197" t="s">
        <v>687</v>
      </c>
    </row>
    <row r="198" spans="1:22">
      <c r="A198" t="s">
        <v>648</v>
      </c>
      <c r="D198" t="s">
        <v>122</v>
      </c>
      <c r="E198" t="s">
        <v>119</v>
      </c>
      <c r="I198">
        <v>3</v>
      </c>
      <c r="J198">
        <v>0</v>
      </c>
      <c r="L198" t="s">
        <v>109</v>
      </c>
      <c r="M198" t="s">
        <v>891</v>
      </c>
      <c r="N198" t="s">
        <v>200</v>
      </c>
      <c r="O198">
        <v>3</v>
      </c>
      <c r="P198" t="s">
        <v>31</v>
      </c>
      <c r="Q198" t="s">
        <v>69</v>
      </c>
      <c r="R198" t="s">
        <v>157</v>
      </c>
    </row>
    <row r="199" spans="1:22">
      <c r="A199" t="s">
        <v>649</v>
      </c>
      <c r="D199" t="s">
        <v>112</v>
      </c>
      <c r="E199" t="s">
        <v>119</v>
      </c>
      <c r="I199">
        <v>3</v>
      </c>
      <c r="J199">
        <v>0</v>
      </c>
      <c r="L199" t="s">
        <v>109</v>
      </c>
      <c r="M199" t="s">
        <v>33</v>
      </c>
      <c r="N199" t="s">
        <v>54</v>
      </c>
      <c r="O199" t="s">
        <v>163</v>
      </c>
      <c r="P199" t="s">
        <v>43</v>
      </c>
      <c r="R199" t="s">
        <v>157</v>
      </c>
      <c r="S199" t="s">
        <v>43</v>
      </c>
      <c r="V199" t="s">
        <v>892</v>
      </c>
    </row>
    <row r="200" spans="1:22">
      <c r="A200" t="s">
        <v>650</v>
      </c>
      <c r="C200">
        <v>58</v>
      </c>
      <c r="D200" t="s">
        <v>122</v>
      </c>
      <c r="E200" t="s">
        <v>161</v>
      </c>
      <c r="G200" t="s">
        <v>893</v>
      </c>
      <c r="I200">
        <v>66</v>
      </c>
      <c r="J200">
        <v>41</v>
      </c>
      <c r="L200" t="s">
        <v>17</v>
      </c>
      <c r="M200" t="s">
        <v>894</v>
      </c>
      <c r="N200" t="s">
        <v>699</v>
      </c>
      <c r="O200">
        <v>2</v>
      </c>
      <c r="P200" t="s">
        <v>43</v>
      </c>
      <c r="R200" t="s">
        <v>82</v>
      </c>
      <c r="S200" t="s">
        <v>43</v>
      </c>
      <c r="V200" t="s">
        <v>895</v>
      </c>
    </row>
    <row r="201" spans="1:22">
      <c r="A201" t="s">
        <v>651</v>
      </c>
      <c r="D201" t="s">
        <v>112</v>
      </c>
      <c r="E201" t="s">
        <v>123</v>
      </c>
      <c r="G201" t="s">
        <v>784</v>
      </c>
      <c r="I201">
        <v>7</v>
      </c>
      <c r="J201">
        <v>2</v>
      </c>
      <c r="K201" t="s">
        <v>129</v>
      </c>
      <c r="L201" t="s">
        <v>109</v>
      </c>
      <c r="M201" t="s">
        <v>76</v>
      </c>
      <c r="N201" t="s">
        <v>84</v>
      </c>
      <c r="O201">
        <v>2</v>
      </c>
      <c r="R201" t="s">
        <v>82</v>
      </c>
    </row>
    <row r="202" spans="1:22">
      <c r="A202" t="s">
        <v>652</v>
      </c>
      <c r="C202">
        <v>60</v>
      </c>
      <c r="D202" t="s">
        <v>24</v>
      </c>
      <c r="E202" t="s">
        <v>35</v>
      </c>
      <c r="G202" t="s">
        <v>896</v>
      </c>
      <c r="I202">
        <v>16</v>
      </c>
      <c r="J202">
        <v>3</v>
      </c>
      <c r="L202" t="s">
        <v>109</v>
      </c>
      <c r="M202" t="s">
        <v>897</v>
      </c>
      <c r="N202" t="s">
        <v>136</v>
      </c>
      <c r="O202">
        <v>1</v>
      </c>
      <c r="R202" t="s">
        <v>700</v>
      </c>
    </row>
    <row r="203" spans="1:22">
      <c r="A203" t="s">
        <v>653</v>
      </c>
      <c r="D203" t="s">
        <v>112</v>
      </c>
      <c r="E203" t="s">
        <v>127</v>
      </c>
      <c r="I203">
        <v>0</v>
      </c>
      <c r="J203">
        <v>0</v>
      </c>
      <c r="L203" t="s">
        <v>109</v>
      </c>
      <c r="M203" t="s">
        <v>33</v>
      </c>
      <c r="N203" t="s">
        <v>351</v>
      </c>
      <c r="O203">
        <v>1</v>
      </c>
      <c r="P203" t="s">
        <v>43</v>
      </c>
      <c r="R203" t="s">
        <v>43</v>
      </c>
      <c r="S203" t="s">
        <v>43</v>
      </c>
      <c r="T203" t="b">
        <v>1</v>
      </c>
      <c r="U203" t="s">
        <v>898</v>
      </c>
      <c r="V203" t="s">
        <v>211</v>
      </c>
    </row>
    <row r="204" spans="1:22">
      <c r="A204" t="s">
        <v>654</v>
      </c>
      <c r="D204" t="s">
        <v>122</v>
      </c>
      <c r="E204" t="s">
        <v>127</v>
      </c>
      <c r="I204">
        <v>0</v>
      </c>
      <c r="J204">
        <v>0</v>
      </c>
      <c r="L204" t="s">
        <v>109</v>
      </c>
      <c r="M204" t="s">
        <v>76</v>
      </c>
      <c r="N204" t="s">
        <v>354</v>
      </c>
      <c r="O204">
        <v>2</v>
      </c>
      <c r="R204" t="s">
        <v>43</v>
      </c>
      <c r="S204" t="s">
        <v>43</v>
      </c>
      <c r="V204" t="s">
        <v>208</v>
      </c>
    </row>
    <row r="205" spans="1:22">
      <c r="A205" t="s">
        <v>655</v>
      </c>
      <c r="D205" t="s">
        <v>133</v>
      </c>
      <c r="E205" t="s">
        <v>119</v>
      </c>
      <c r="I205">
        <v>3</v>
      </c>
      <c r="J205">
        <v>0</v>
      </c>
      <c r="L205" t="s">
        <v>109</v>
      </c>
      <c r="M205" t="s">
        <v>33</v>
      </c>
      <c r="N205" t="s">
        <v>34</v>
      </c>
      <c r="O205">
        <v>2</v>
      </c>
      <c r="P205" t="s">
        <v>43</v>
      </c>
      <c r="R205" t="s">
        <v>157</v>
      </c>
      <c r="S205" t="s">
        <v>43</v>
      </c>
    </row>
    <row r="206" spans="1:22">
      <c r="A206" t="s">
        <v>656</v>
      </c>
      <c r="D206" t="s">
        <v>122</v>
      </c>
      <c r="E206" t="s">
        <v>119</v>
      </c>
      <c r="I206">
        <v>2</v>
      </c>
      <c r="J206">
        <v>0</v>
      </c>
      <c r="L206" t="s">
        <v>109</v>
      </c>
      <c r="M206" t="s">
        <v>772</v>
      </c>
      <c r="N206" t="s">
        <v>701</v>
      </c>
      <c r="O206">
        <v>2</v>
      </c>
      <c r="P206" t="s">
        <v>43</v>
      </c>
      <c r="R206" t="s">
        <v>702</v>
      </c>
      <c r="S206" t="s">
        <v>43</v>
      </c>
    </row>
    <row r="207" spans="1:22">
      <c r="A207" t="s">
        <v>657</v>
      </c>
      <c r="D207" t="s">
        <v>112</v>
      </c>
      <c r="E207" t="s">
        <v>127</v>
      </c>
      <c r="I207">
        <v>0</v>
      </c>
      <c r="J207">
        <v>0</v>
      </c>
      <c r="L207" t="s">
        <v>109</v>
      </c>
      <c r="M207" t="s">
        <v>703</v>
      </c>
      <c r="N207" t="s">
        <v>54</v>
      </c>
      <c r="P207" t="s">
        <v>43</v>
      </c>
      <c r="R207" t="s">
        <v>157</v>
      </c>
      <c r="S207" t="s">
        <v>43</v>
      </c>
      <c r="V207" t="s">
        <v>83</v>
      </c>
    </row>
    <row r="208" spans="1:22">
      <c r="A208" t="s">
        <v>658</v>
      </c>
      <c r="D208" t="s">
        <v>112</v>
      </c>
      <c r="E208" t="s">
        <v>119</v>
      </c>
      <c r="I208">
        <v>4</v>
      </c>
      <c r="J208">
        <v>0</v>
      </c>
      <c r="L208" t="s">
        <v>109</v>
      </c>
      <c r="M208" t="s">
        <v>33</v>
      </c>
      <c r="N208" t="s">
        <v>54</v>
      </c>
      <c r="O208">
        <v>1</v>
      </c>
      <c r="P208" t="s">
        <v>43</v>
      </c>
      <c r="R208" t="s">
        <v>43</v>
      </c>
      <c r="S208" t="s">
        <v>43</v>
      </c>
      <c r="V208" t="s">
        <v>211</v>
      </c>
    </row>
    <row r="209" spans="1:22">
      <c r="A209" t="s">
        <v>659</v>
      </c>
      <c r="D209" t="s">
        <v>122</v>
      </c>
      <c r="E209" t="s">
        <v>119</v>
      </c>
      <c r="I209">
        <v>1</v>
      </c>
      <c r="J209">
        <v>0</v>
      </c>
      <c r="L209" t="s">
        <v>109</v>
      </c>
      <c r="M209" t="s">
        <v>187</v>
      </c>
      <c r="N209" t="s">
        <v>343</v>
      </c>
      <c r="O209" t="s">
        <v>875</v>
      </c>
      <c r="P209" t="s">
        <v>346</v>
      </c>
      <c r="Q209" t="s">
        <v>69</v>
      </c>
      <c r="R209" t="s">
        <v>82</v>
      </c>
    </row>
    <row r="210" spans="1:22">
      <c r="A210" t="s">
        <v>660</v>
      </c>
      <c r="D210" t="s">
        <v>112</v>
      </c>
      <c r="E210" t="s">
        <v>161</v>
      </c>
      <c r="G210" t="s">
        <v>705</v>
      </c>
      <c r="I210">
        <v>33</v>
      </c>
      <c r="J210">
        <v>3</v>
      </c>
      <c r="L210" t="s">
        <v>109</v>
      </c>
      <c r="M210" t="s">
        <v>769</v>
      </c>
      <c r="N210" t="s">
        <v>147</v>
      </c>
      <c r="O210">
        <v>2</v>
      </c>
      <c r="R210" t="s">
        <v>82</v>
      </c>
      <c r="V210" t="s">
        <v>28</v>
      </c>
    </row>
    <row r="211" spans="1:22">
      <c r="A211" t="s">
        <v>661</v>
      </c>
      <c r="D211" t="s">
        <v>122</v>
      </c>
      <c r="E211" t="s">
        <v>123</v>
      </c>
      <c r="G211" t="s">
        <v>192</v>
      </c>
      <c r="I211">
        <v>4</v>
      </c>
      <c r="J211">
        <v>3</v>
      </c>
      <c r="L211" t="s">
        <v>109</v>
      </c>
      <c r="M211" t="s">
        <v>76</v>
      </c>
      <c r="N211" t="s">
        <v>200</v>
      </c>
      <c r="O211">
        <v>2</v>
      </c>
      <c r="R211" t="s">
        <v>82</v>
      </c>
      <c r="V211" t="s">
        <v>32</v>
      </c>
    </row>
    <row r="212" spans="1:22">
      <c r="A212" t="s">
        <v>662</v>
      </c>
      <c r="D212" t="s">
        <v>50</v>
      </c>
      <c r="E212" t="s">
        <v>127</v>
      </c>
      <c r="I212">
        <v>0</v>
      </c>
      <c r="J212">
        <v>0</v>
      </c>
      <c r="L212" t="s">
        <v>109</v>
      </c>
      <c r="M212" t="s">
        <v>337</v>
      </c>
      <c r="N212" t="s">
        <v>355</v>
      </c>
      <c r="O212">
        <v>1</v>
      </c>
      <c r="R212" t="s">
        <v>157</v>
      </c>
      <c r="V212" t="s">
        <v>211</v>
      </c>
    </row>
    <row r="213" spans="1:22">
      <c r="A213" t="s">
        <v>663</v>
      </c>
      <c r="D213" t="s">
        <v>112</v>
      </c>
      <c r="E213" t="s">
        <v>119</v>
      </c>
      <c r="I213">
        <v>4</v>
      </c>
      <c r="J213">
        <v>0</v>
      </c>
      <c r="L213" t="s">
        <v>109</v>
      </c>
      <c r="M213" t="s">
        <v>785</v>
      </c>
      <c r="N213" t="s">
        <v>70</v>
      </c>
      <c r="O213">
        <v>2</v>
      </c>
      <c r="R213" t="s">
        <v>82</v>
      </c>
      <c r="V213" t="s">
        <v>28</v>
      </c>
    </row>
    <row r="214" spans="1:22">
      <c r="A214" t="s">
        <v>664</v>
      </c>
      <c r="D214" t="s">
        <v>122</v>
      </c>
      <c r="E214" t="s">
        <v>127</v>
      </c>
      <c r="I214">
        <v>0</v>
      </c>
      <c r="J214">
        <v>0</v>
      </c>
      <c r="L214" t="s">
        <v>109</v>
      </c>
      <c r="M214" t="s">
        <v>33</v>
      </c>
      <c r="N214" t="s">
        <v>704</v>
      </c>
      <c r="O214">
        <v>2</v>
      </c>
      <c r="P214" t="s">
        <v>43</v>
      </c>
      <c r="R214" t="s">
        <v>157</v>
      </c>
      <c r="S214" t="s">
        <v>43</v>
      </c>
      <c r="V214" t="s">
        <v>83</v>
      </c>
    </row>
    <row r="215" spans="1:22">
      <c r="A215" t="s">
        <v>665</v>
      </c>
      <c r="D215" t="s">
        <v>112</v>
      </c>
      <c r="E215" t="s">
        <v>127</v>
      </c>
      <c r="I215">
        <v>0</v>
      </c>
      <c r="J215">
        <v>0</v>
      </c>
      <c r="L215" t="s">
        <v>109</v>
      </c>
      <c r="M215" t="s">
        <v>337</v>
      </c>
      <c r="N215" t="s">
        <v>70</v>
      </c>
      <c r="O215">
        <v>1</v>
      </c>
      <c r="P215" t="s">
        <v>43</v>
      </c>
      <c r="R215" t="s">
        <v>43</v>
      </c>
      <c r="S215" t="s">
        <v>43</v>
      </c>
      <c r="V215" t="s">
        <v>211</v>
      </c>
    </row>
    <row r="216" spans="1:22">
      <c r="A216" t="s">
        <v>666</v>
      </c>
      <c r="D216" t="s">
        <v>122</v>
      </c>
      <c r="E216" t="s">
        <v>161</v>
      </c>
      <c r="G216" t="s">
        <v>899</v>
      </c>
      <c r="I216">
        <v>40</v>
      </c>
      <c r="J216">
        <v>12</v>
      </c>
      <c r="K216" t="s">
        <v>128</v>
      </c>
      <c r="L216" t="s">
        <v>109</v>
      </c>
      <c r="M216" t="s">
        <v>900</v>
      </c>
      <c r="N216" t="s">
        <v>84</v>
      </c>
      <c r="O216">
        <v>2</v>
      </c>
      <c r="R216" t="s">
        <v>82</v>
      </c>
      <c r="S216" t="s">
        <v>77</v>
      </c>
      <c r="V216" t="s">
        <v>32</v>
      </c>
    </row>
    <row r="217" spans="1:22">
      <c r="A217" t="s">
        <v>667</v>
      </c>
      <c r="D217" t="s">
        <v>133</v>
      </c>
      <c r="E217" t="s">
        <v>161</v>
      </c>
      <c r="G217" t="s">
        <v>786</v>
      </c>
      <c r="I217">
        <v>32</v>
      </c>
      <c r="J217">
        <v>8</v>
      </c>
      <c r="L217" t="s">
        <v>109</v>
      </c>
      <c r="M217" t="s">
        <v>901</v>
      </c>
      <c r="N217" t="s">
        <v>357</v>
      </c>
      <c r="O217">
        <v>2</v>
      </c>
      <c r="P217" t="s">
        <v>43</v>
      </c>
      <c r="R217" t="s">
        <v>82</v>
      </c>
      <c r="S217" t="s">
        <v>43</v>
      </c>
      <c r="V217" t="s">
        <v>28</v>
      </c>
    </row>
    <row r="218" spans="1:22">
      <c r="A218" t="s">
        <v>668</v>
      </c>
      <c r="D218" t="s">
        <v>133</v>
      </c>
      <c r="E218" t="s">
        <v>119</v>
      </c>
      <c r="I218">
        <v>6</v>
      </c>
      <c r="J218">
        <v>0</v>
      </c>
      <c r="L218" t="s">
        <v>109</v>
      </c>
      <c r="M218" t="s">
        <v>902</v>
      </c>
      <c r="N218" t="s">
        <v>292</v>
      </c>
      <c r="O218">
        <v>2</v>
      </c>
      <c r="R218" t="s">
        <v>157</v>
      </c>
    </row>
    <row r="219" spans="1:22">
      <c r="A219" t="s">
        <v>669</v>
      </c>
      <c r="D219" t="s">
        <v>112</v>
      </c>
      <c r="E219" t="s">
        <v>161</v>
      </c>
      <c r="G219" t="s">
        <v>903</v>
      </c>
      <c r="I219">
        <v>55</v>
      </c>
      <c r="J219">
        <v>17</v>
      </c>
      <c r="L219" t="s">
        <v>17</v>
      </c>
      <c r="M219" t="s">
        <v>787</v>
      </c>
      <c r="N219" t="s">
        <v>25</v>
      </c>
      <c r="O219">
        <v>2</v>
      </c>
      <c r="R219" t="s">
        <v>82</v>
      </c>
    </row>
    <row r="220" spans="1:22">
      <c r="A220" t="s">
        <v>670</v>
      </c>
      <c r="D220" t="s">
        <v>122</v>
      </c>
      <c r="E220" t="s">
        <v>123</v>
      </c>
      <c r="G220" t="s">
        <v>788</v>
      </c>
      <c r="I220">
        <v>3</v>
      </c>
      <c r="J220">
        <v>3</v>
      </c>
      <c r="L220" t="s">
        <v>109</v>
      </c>
      <c r="M220" t="s">
        <v>706</v>
      </c>
      <c r="N220" t="s">
        <v>707</v>
      </c>
      <c r="O220">
        <v>2</v>
      </c>
      <c r="P220" t="s">
        <v>43</v>
      </c>
      <c r="R220" t="s">
        <v>157</v>
      </c>
      <c r="S220" t="s">
        <v>43</v>
      </c>
      <c r="V220" t="s">
        <v>28</v>
      </c>
    </row>
    <row r="221" spans="1:22">
      <c r="A221" t="s">
        <v>671</v>
      </c>
      <c r="D221" t="s">
        <v>133</v>
      </c>
      <c r="E221" t="s">
        <v>119</v>
      </c>
      <c r="I221">
        <v>5</v>
      </c>
      <c r="J221">
        <v>0</v>
      </c>
      <c r="L221" t="s">
        <v>109</v>
      </c>
      <c r="M221" t="s">
        <v>33</v>
      </c>
      <c r="N221" t="s">
        <v>34</v>
      </c>
      <c r="O221">
        <v>1</v>
      </c>
      <c r="P221" t="s">
        <v>43</v>
      </c>
      <c r="R221" t="s">
        <v>82</v>
      </c>
      <c r="S221" t="s">
        <v>43</v>
      </c>
      <c r="V221" t="s">
        <v>211</v>
      </c>
    </row>
    <row r="222" spans="1:22">
      <c r="A222" t="s">
        <v>672</v>
      </c>
      <c r="D222" t="s">
        <v>133</v>
      </c>
      <c r="E222" t="s">
        <v>119</v>
      </c>
      <c r="I222">
        <v>2</v>
      </c>
      <c r="J222">
        <v>0</v>
      </c>
      <c r="L222" t="s">
        <v>109</v>
      </c>
      <c r="M222" t="s">
        <v>33</v>
      </c>
      <c r="N222" t="s">
        <v>72</v>
      </c>
      <c r="O222">
        <v>1</v>
      </c>
      <c r="P222" t="s">
        <v>43</v>
      </c>
      <c r="R222" t="s">
        <v>43</v>
      </c>
      <c r="S222" t="s">
        <v>43</v>
      </c>
      <c r="V222" t="s">
        <v>211</v>
      </c>
    </row>
    <row r="223" spans="1:22">
      <c r="A223" t="s">
        <v>573</v>
      </c>
      <c r="D223" t="s">
        <v>36</v>
      </c>
      <c r="E223" t="s">
        <v>15</v>
      </c>
      <c r="G223" t="s">
        <v>358</v>
      </c>
      <c r="I223">
        <v>12</v>
      </c>
      <c r="J223">
        <v>3</v>
      </c>
      <c r="K223" t="s">
        <v>297</v>
      </c>
      <c r="L223" t="s">
        <v>109</v>
      </c>
      <c r="M223" t="s">
        <v>189</v>
      </c>
      <c r="N223" t="s">
        <v>141</v>
      </c>
      <c r="O223">
        <v>1</v>
      </c>
      <c r="P223" t="s">
        <v>31</v>
      </c>
      <c r="S223" t="s">
        <v>158</v>
      </c>
      <c r="V223" t="s">
        <v>789</v>
      </c>
    </row>
    <row r="224" spans="1:22">
      <c r="A224" t="s">
        <v>574</v>
      </c>
      <c r="D224" t="s">
        <v>24</v>
      </c>
      <c r="E224" t="s">
        <v>206</v>
      </c>
      <c r="F224" t="s">
        <v>22</v>
      </c>
      <c r="I224">
        <v>2</v>
      </c>
      <c r="J224">
        <v>1</v>
      </c>
      <c r="L224" t="s">
        <v>109</v>
      </c>
      <c r="N224" t="s">
        <v>128</v>
      </c>
      <c r="O224">
        <v>1</v>
      </c>
      <c r="P224" t="s">
        <v>26</v>
      </c>
      <c r="R224" t="s">
        <v>114</v>
      </c>
      <c r="V224" t="s">
        <v>20</v>
      </c>
    </row>
    <row r="225" spans="1:22">
      <c r="A225" t="s">
        <v>575</v>
      </c>
      <c r="D225" t="s">
        <v>36</v>
      </c>
      <c r="E225" t="s">
        <v>115</v>
      </c>
      <c r="I225">
        <v>0</v>
      </c>
      <c r="J225">
        <v>0</v>
      </c>
      <c r="L225" t="s">
        <v>109</v>
      </c>
      <c r="N225" t="s">
        <v>195</v>
      </c>
      <c r="O225">
        <v>1</v>
      </c>
      <c r="P225" t="s">
        <v>18</v>
      </c>
      <c r="S225" t="b">
        <v>1</v>
      </c>
      <c r="V225" t="b">
        <v>0</v>
      </c>
    </row>
    <row r="226" spans="1:22">
      <c r="A226" t="s">
        <v>576</v>
      </c>
      <c r="D226" t="s">
        <v>50</v>
      </c>
      <c r="E226" t="s">
        <v>115</v>
      </c>
      <c r="F226" t="s">
        <v>22</v>
      </c>
      <c r="I226">
        <v>0</v>
      </c>
      <c r="J226">
        <v>0</v>
      </c>
      <c r="L226" t="s">
        <v>109</v>
      </c>
      <c r="N226" t="s">
        <v>34</v>
      </c>
      <c r="O226" t="s">
        <v>359</v>
      </c>
      <c r="P226" t="s">
        <v>31</v>
      </c>
      <c r="V226" t="s">
        <v>211</v>
      </c>
    </row>
    <row r="227" spans="1:22">
      <c r="A227" t="s">
        <v>577</v>
      </c>
      <c r="D227" t="s">
        <v>50</v>
      </c>
      <c r="E227" t="s">
        <v>23</v>
      </c>
      <c r="I227">
        <v>6</v>
      </c>
      <c r="J227">
        <v>0</v>
      </c>
      <c r="L227" t="s">
        <v>109</v>
      </c>
      <c r="N227" t="s">
        <v>150</v>
      </c>
      <c r="O227">
        <v>1</v>
      </c>
      <c r="P227" t="s">
        <v>26</v>
      </c>
    </row>
    <row r="228" spans="1:22">
      <c r="A228" t="s">
        <v>578</v>
      </c>
      <c r="D228" t="s">
        <v>50</v>
      </c>
      <c r="E228" t="s">
        <v>35</v>
      </c>
      <c r="F228" t="s">
        <v>22</v>
      </c>
      <c r="G228" t="s">
        <v>360</v>
      </c>
      <c r="I228">
        <v>27</v>
      </c>
      <c r="J228">
        <v>20</v>
      </c>
      <c r="L228" t="s">
        <v>109</v>
      </c>
      <c r="N228" t="s">
        <v>149</v>
      </c>
      <c r="O228">
        <v>1</v>
      </c>
      <c r="P228" t="s">
        <v>26</v>
      </c>
      <c r="V228" t="s">
        <v>211</v>
      </c>
    </row>
    <row r="229" spans="1:22">
      <c r="A229" t="s">
        <v>579</v>
      </c>
      <c r="D229" t="s">
        <v>24</v>
      </c>
      <c r="E229" t="s">
        <v>35</v>
      </c>
      <c r="F229" t="s">
        <v>22</v>
      </c>
      <c r="G229" t="s">
        <v>360</v>
      </c>
      <c r="I229">
        <v>7</v>
      </c>
      <c r="J229">
        <v>6</v>
      </c>
      <c r="L229" t="s">
        <v>109</v>
      </c>
      <c r="N229" t="s">
        <v>141</v>
      </c>
      <c r="P229" t="s">
        <v>31</v>
      </c>
      <c r="V229" t="s">
        <v>790</v>
      </c>
    </row>
    <row r="230" spans="1:22">
      <c r="A230" t="s">
        <v>580</v>
      </c>
      <c r="D230" t="s">
        <v>36</v>
      </c>
      <c r="E230" t="s">
        <v>35</v>
      </c>
      <c r="G230" t="s">
        <v>360</v>
      </c>
      <c r="I230">
        <v>10</v>
      </c>
      <c r="J230">
        <v>2</v>
      </c>
      <c r="L230" t="s">
        <v>109</v>
      </c>
      <c r="M230" t="s">
        <v>361</v>
      </c>
      <c r="N230" t="s">
        <v>128</v>
      </c>
      <c r="O230">
        <v>4</v>
      </c>
      <c r="P230" t="s">
        <v>18</v>
      </c>
      <c r="S230" t="b">
        <v>1</v>
      </c>
      <c r="V230" t="s">
        <v>362</v>
      </c>
    </row>
    <row r="231" spans="1:22">
      <c r="A231" t="s">
        <v>581</v>
      </c>
      <c r="D231" t="s">
        <v>36</v>
      </c>
      <c r="E231" t="s">
        <v>35</v>
      </c>
      <c r="G231" t="s">
        <v>363</v>
      </c>
      <c r="I231">
        <v>17</v>
      </c>
      <c r="J231">
        <v>8</v>
      </c>
      <c r="L231" t="s">
        <v>109</v>
      </c>
      <c r="N231" t="s">
        <v>217</v>
      </c>
      <c r="P231" t="s">
        <v>26</v>
      </c>
    </row>
    <row r="232" spans="1:22">
      <c r="A232" t="s">
        <v>582</v>
      </c>
      <c r="D232" t="s">
        <v>24</v>
      </c>
      <c r="E232" t="s">
        <v>115</v>
      </c>
      <c r="F232" t="s">
        <v>22</v>
      </c>
      <c r="I232">
        <v>0</v>
      </c>
      <c r="J232">
        <v>0</v>
      </c>
      <c r="L232" t="s">
        <v>109</v>
      </c>
      <c r="M232" t="s">
        <v>791</v>
      </c>
      <c r="N232" t="s">
        <v>135</v>
      </c>
      <c r="O232">
        <v>2</v>
      </c>
      <c r="P232" t="s">
        <v>26</v>
      </c>
      <c r="V232" t="s">
        <v>211</v>
      </c>
    </row>
    <row r="233" spans="1:22">
      <c r="A233" t="s">
        <v>583</v>
      </c>
      <c r="D233" t="s">
        <v>36</v>
      </c>
      <c r="E233" t="s">
        <v>35</v>
      </c>
      <c r="G233" t="s">
        <v>364</v>
      </c>
      <c r="I233">
        <v>4</v>
      </c>
      <c r="J233">
        <v>1</v>
      </c>
      <c r="L233" t="s">
        <v>109</v>
      </c>
      <c r="N233" t="s">
        <v>232</v>
      </c>
      <c r="O233" t="s">
        <v>359</v>
      </c>
      <c r="P233" t="s">
        <v>365</v>
      </c>
      <c r="S233" t="b">
        <v>1</v>
      </c>
      <c r="V233" t="s">
        <v>792</v>
      </c>
    </row>
    <row r="234" spans="1:22">
      <c r="A234" t="s">
        <v>584</v>
      </c>
      <c r="D234" t="s">
        <v>24</v>
      </c>
      <c r="E234" t="s">
        <v>35</v>
      </c>
      <c r="G234" t="s">
        <v>688</v>
      </c>
      <c r="I234">
        <v>4</v>
      </c>
      <c r="J234">
        <v>1</v>
      </c>
      <c r="L234" t="s">
        <v>17</v>
      </c>
      <c r="N234" t="s">
        <v>128</v>
      </c>
      <c r="O234">
        <v>1</v>
      </c>
      <c r="P234" t="s">
        <v>18</v>
      </c>
    </row>
    <row r="235" spans="1:22">
      <c r="A235" t="s">
        <v>585</v>
      </c>
      <c r="D235" t="s">
        <v>24</v>
      </c>
      <c r="E235" t="s">
        <v>23</v>
      </c>
      <c r="F235" t="s">
        <v>22</v>
      </c>
      <c r="I235">
        <v>1</v>
      </c>
      <c r="J235">
        <v>0</v>
      </c>
      <c r="L235" t="s">
        <v>793</v>
      </c>
      <c r="M235" t="s">
        <v>763</v>
      </c>
      <c r="N235" t="s">
        <v>224</v>
      </c>
      <c r="O235">
        <v>1</v>
      </c>
      <c r="P235" t="s">
        <v>366</v>
      </c>
      <c r="V235" t="s">
        <v>367</v>
      </c>
    </row>
    <row r="236" spans="1:22">
      <c r="A236" t="s">
        <v>586</v>
      </c>
      <c r="D236" t="s">
        <v>36</v>
      </c>
      <c r="E236" t="s">
        <v>15</v>
      </c>
      <c r="F236" t="s">
        <v>22</v>
      </c>
      <c r="G236" t="s">
        <v>794</v>
      </c>
      <c r="I236">
        <v>62</v>
      </c>
      <c r="J236">
        <v>23</v>
      </c>
      <c r="K236" t="s">
        <v>795</v>
      </c>
      <c r="L236" t="s">
        <v>39</v>
      </c>
      <c r="M236" t="s">
        <v>40</v>
      </c>
      <c r="N236" t="s">
        <v>796</v>
      </c>
      <c r="O236">
        <v>3</v>
      </c>
      <c r="P236" t="s">
        <v>331</v>
      </c>
      <c r="S236" t="s">
        <v>797</v>
      </c>
    </row>
    <row r="237" spans="1:22">
      <c r="A237" t="s">
        <v>587</v>
      </c>
      <c r="D237" t="s">
        <v>24</v>
      </c>
      <c r="E237" t="s">
        <v>35</v>
      </c>
      <c r="G237" t="s">
        <v>360</v>
      </c>
      <c r="I237">
        <v>20</v>
      </c>
      <c r="J237">
        <v>7</v>
      </c>
      <c r="L237" t="s">
        <v>109</v>
      </c>
      <c r="M237" t="s">
        <v>33</v>
      </c>
      <c r="N237" t="s">
        <v>131</v>
      </c>
      <c r="O237">
        <v>1</v>
      </c>
      <c r="P237" t="s">
        <v>31</v>
      </c>
      <c r="V237" t="s">
        <v>790</v>
      </c>
    </row>
    <row r="238" spans="1:22">
      <c r="A238" t="s">
        <v>588</v>
      </c>
      <c r="D238" t="s">
        <v>24</v>
      </c>
      <c r="E238" t="s">
        <v>23</v>
      </c>
      <c r="I238">
        <v>12</v>
      </c>
      <c r="J238">
        <v>0</v>
      </c>
      <c r="L238" t="s">
        <v>109</v>
      </c>
      <c r="N238" t="s">
        <v>128</v>
      </c>
      <c r="P238" t="s">
        <v>26</v>
      </c>
      <c r="V238" t="s">
        <v>211</v>
      </c>
    </row>
    <row r="239" spans="1:22">
      <c r="A239" t="s">
        <v>589</v>
      </c>
      <c r="D239" t="s">
        <v>24</v>
      </c>
      <c r="E239" t="s">
        <v>368</v>
      </c>
      <c r="I239">
        <v>15</v>
      </c>
      <c r="J239">
        <v>3</v>
      </c>
      <c r="L239" t="s">
        <v>109</v>
      </c>
      <c r="M239" t="s">
        <v>369</v>
      </c>
      <c r="N239" t="s">
        <v>30</v>
      </c>
      <c r="O239">
        <v>1</v>
      </c>
      <c r="P239" t="s">
        <v>31</v>
      </c>
    </row>
    <row r="240" spans="1:22">
      <c r="A240" t="s">
        <v>590</v>
      </c>
      <c r="D240" t="s">
        <v>24</v>
      </c>
      <c r="E240" t="s">
        <v>115</v>
      </c>
      <c r="F240" t="s">
        <v>22</v>
      </c>
      <c r="I240">
        <v>0</v>
      </c>
      <c r="J240">
        <v>0</v>
      </c>
      <c r="L240" t="s">
        <v>109</v>
      </c>
      <c r="M240" t="s">
        <v>33</v>
      </c>
      <c r="N240" t="s">
        <v>160</v>
      </c>
      <c r="O240">
        <v>1</v>
      </c>
      <c r="P240" t="s">
        <v>26</v>
      </c>
      <c r="V240" t="s">
        <v>211</v>
      </c>
    </row>
    <row r="241" spans="1:22">
      <c r="A241" t="s">
        <v>591</v>
      </c>
      <c r="D241" t="s">
        <v>36</v>
      </c>
      <c r="E241" t="s">
        <v>15</v>
      </c>
      <c r="F241" t="s">
        <v>120</v>
      </c>
      <c r="G241" t="s">
        <v>904</v>
      </c>
      <c r="I241">
        <v>31</v>
      </c>
      <c r="J241">
        <v>16</v>
      </c>
      <c r="K241" t="s">
        <v>128</v>
      </c>
      <c r="L241" t="s">
        <v>17</v>
      </c>
      <c r="N241" t="s">
        <v>370</v>
      </c>
      <c r="O241">
        <v>1</v>
      </c>
      <c r="P241" t="s">
        <v>44</v>
      </c>
      <c r="R241" t="s">
        <v>48</v>
      </c>
      <c r="S241" t="s">
        <v>20</v>
      </c>
    </row>
    <row r="242" spans="1:22">
      <c r="A242" t="s">
        <v>673</v>
      </c>
      <c r="D242" t="s">
        <v>45</v>
      </c>
      <c r="E242" t="s">
        <v>23</v>
      </c>
      <c r="I242">
        <v>3</v>
      </c>
      <c r="J242">
        <v>0</v>
      </c>
      <c r="L242" t="s">
        <v>17</v>
      </c>
      <c r="N242" t="s">
        <v>142</v>
      </c>
      <c r="R242" t="s">
        <v>31</v>
      </c>
      <c r="S242" t="s">
        <v>43</v>
      </c>
    </row>
    <row r="243" spans="1:22">
      <c r="A243" t="s">
        <v>592</v>
      </c>
      <c r="D243" t="s">
        <v>45</v>
      </c>
      <c r="E243" t="s">
        <v>115</v>
      </c>
      <c r="L243" t="s">
        <v>17</v>
      </c>
      <c r="M243" t="s">
        <v>33</v>
      </c>
      <c r="N243" t="s">
        <v>150</v>
      </c>
      <c r="P243" t="s">
        <v>371</v>
      </c>
      <c r="R243" t="s">
        <v>798</v>
      </c>
      <c r="V243" t="s">
        <v>372</v>
      </c>
    </row>
    <row r="244" spans="1:22">
      <c r="A244" t="s">
        <v>593</v>
      </c>
      <c r="D244" t="s">
        <v>36</v>
      </c>
      <c r="E244" t="s">
        <v>23</v>
      </c>
      <c r="I244">
        <v>21</v>
      </c>
      <c r="J244">
        <v>0</v>
      </c>
      <c r="L244" t="s">
        <v>17</v>
      </c>
      <c r="M244" t="s">
        <v>205</v>
      </c>
      <c r="N244" t="s">
        <v>373</v>
      </c>
      <c r="P244" t="s">
        <v>20</v>
      </c>
      <c r="R244" t="s">
        <v>377</v>
      </c>
      <c r="S244" t="s">
        <v>43</v>
      </c>
      <c r="V244" t="s">
        <v>905</v>
      </c>
    </row>
    <row r="245" spans="1:22">
      <c r="A245" t="s">
        <v>594</v>
      </c>
      <c r="D245" t="s">
        <v>36</v>
      </c>
      <c r="E245" t="s">
        <v>23</v>
      </c>
      <c r="F245" t="s">
        <v>22</v>
      </c>
      <c r="I245">
        <v>5</v>
      </c>
      <c r="J245">
        <v>0</v>
      </c>
      <c r="L245" t="s">
        <v>109</v>
      </c>
      <c r="M245" t="s">
        <v>219</v>
      </c>
      <c r="N245" t="s">
        <v>185</v>
      </c>
      <c r="O245">
        <v>3</v>
      </c>
      <c r="P245" t="s">
        <v>906</v>
      </c>
      <c r="R245" t="s">
        <v>799</v>
      </c>
      <c r="S245" t="s">
        <v>158</v>
      </c>
    </row>
    <row r="246" spans="1:22">
      <c r="A246" t="s">
        <v>595</v>
      </c>
      <c r="D246" t="s">
        <v>50</v>
      </c>
      <c r="E246" t="s">
        <v>35</v>
      </c>
      <c r="F246" t="s">
        <v>14</v>
      </c>
      <c r="G246" t="s">
        <v>374</v>
      </c>
      <c r="I246">
        <v>2</v>
      </c>
      <c r="J246">
        <v>2</v>
      </c>
      <c r="K246" t="s">
        <v>152</v>
      </c>
      <c r="L246" t="s">
        <v>17</v>
      </c>
      <c r="M246" t="s">
        <v>29</v>
      </c>
      <c r="N246" t="s">
        <v>149</v>
      </c>
      <c r="O246">
        <v>1</v>
      </c>
    </row>
    <row r="247" spans="1:22">
      <c r="A247" t="s">
        <v>596</v>
      </c>
      <c r="D247" t="s">
        <v>24</v>
      </c>
      <c r="E247" t="s">
        <v>115</v>
      </c>
      <c r="F247" t="s">
        <v>14</v>
      </c>
      <c r="I247">
        <v>0</v>
      </c>
      <c r="J247">
        <v>0</v>
      </c>
      <c r="L247" t="s">
        <v>17</v>
      </c>
      <c r="M247" t="s">
        <v>187</v>
      </c>
      <c r="N247" t="s">
        <v>131</v>
      </c>
      <c r="O247">
        <v>1</v>
      </c>
      <c r="V247" t="s">
        <v>27</v>
      </c>
    </row>
    <row r="248" spans="1:22">
      <c r="A248" t="s">
        <v>597</v>
      </c>
      <c r="D248" t="s">
        <v>24</v>
      </c>
      <c r="E248" t="s">
        <v>206</v>
      </c>
      <c r="F248" t="s">
        <v>22</v>
      </c>
      <c r="I248">
        <v>4</v>
      </c>
      <c r="J248">
        <v>1</v>
      </c>
      <c r="L248" t="s">
        <v>17</v>
      </c>
      <c r="M248" t="s">
        <v>194</v>
      </c>
      <c r="N248" t="s">
        <v>42</v>
      </c>
      <c r="O248">
        <v>3</v>
      </c>
      <c r="P248" t="s">
        <v>43</v>
      </c>
      <c r="R248" t="s">
        <v>43</v>
      </c>
      <c r="S248" t="s">
        <v>43</v>
      </c>
      <c r="V248" t="s">
        <v>48</v>
      </c>
    </row>
    <row r="249" spans="1:22">
      <c r="A249" t="s">
        <v>598</v>
      </c>
      <c r="D249" t="s">
        <v>36</v>
      </c>
      <c r="E249" t="s">
        <v>35</v>
      </c>
      <c r="F249" t="s">
        <v>22</v>
      </c>
      <c r="G249" t="s">
        <v>375</v>
      </c>
      <c r="I249">
        <v>3</v>
      </c>
      <c r="J249">
        <v>2</v>
      </c>
      <c r="L249" t="s">
        <v>109</v>
      </c>
      <c r="M249" t="s">
        <v>219</v>
      </c>
      <c r="N249" t="s">
        <v>149</v>
      </c>
      <c r="O249">
        <v>2</v>
      </c>
      <c r="P249" t="s">
        <v>43</v>
      </c>
      <c r="R249" t="s">
        <v>31</v>
      </c>
      <c r="S249" t="s">
        <v>77</v>
      </c>
      <c r="V249" t="s">
        <v>376</v>
      </c>
    </row>
    <row r="250" spans="1:22">
      <c r="A250" t="s">
        <v>599</v>
      </c>
      <c r="D250" t="s">
        <v>133</v>
      </c>
      <c r="E250" t="s">
        <v>127</v>
      </c>
      <c r="I250">
        <v>2</v>
      </c>
      <c r="J250">
        <v>0</v>
      </c>
      <c r="L250" t="s">
        <v>17</v>
      </c>
      <c r="M250" t="s">
        <v>219</v>
      </c>
      <c r="N250" t="s">
        <v>162</v>
      </c>
      <c r="O250">
        <v>1</v>
      </c>
      <c r="R250" t="s">
        <v>377</v>
      </c>
      <c r="S250" t="s">
        <v>31</v>
      </c>
      <c r="V250" t="s">
        <v>378</v>
      </c>
    </row>
    <row r="251" spans="1:22">
      <c r="A251" t="s">
        <v>600</v>
      </c>
      <c r="D251" t="s">
        <v>24</v>
      </c>
      <c r="E251" t="s">
        <v>23</v>
      </c>
      <c r="F251" t="s">
        <v>14</v>
      </c>
      <c r="I251">
        <v>1</v>
      </c>
      <c r="J251">
        <v>0</v>
      </c>
      <c r="L251" t="s">
        <v>17</v>
      </c>
      <c r="M251" t="s">
        <v>907</v>
      </c>
      <c r="N251" t="s">
        <v>129</v>
      </c>
      <c r="O251">
        <v>6</v>
      </c>
      <c r="P251" t="s">
        <v>43</v>
      </c>
      <c r="R251" t="s">
        <v>908</v>
      </c>
      <c r="S251" t="s">
        <v>43</v>
      </c>
      <c r="V251" t="s">
        <v>208</v>
      </c>
    </row>
    <row r="252" spans="1:22">
      <c r="A252" t="s">
        <v>601</v>
      </c>
      <c r="D252" t="s">
        <v>24</v>
      </c>
      <c r="E252" t="s">
        <v>115</v>
      </c>
      <c r="L252" t="s">
        <v>109</v>
      </c>
      <c r="N252" t="s">
        <v>291</v>
      </c>
      <c r="O252">
        <v>1</v>
      </c>
      <c r="P252" t="s">
        <v>43</v>
      </c>
      <c r="R252" t="s">
        <v>379</v>
      </c>
      <c r="S252" t="s">
        <v>43</v>
      </c>
      <c r="V252" t="s">
        <v>380</v>
      </c>
    </row>
    <row r="253" spans="1:22">
      <c r="A253" t="s">
        <v>602</v>
      </c>
      <c r="D253" t="s">
        <v>36</v>
      </c>
      <c r="E253" t="s">
        <v>23</v>
      </c>
      <c r="F253" t="s">
        <v>22</v>
      </c>
      <c r="I253">
        <v>6</v>
      </c>
      <c r="J253">
        <v>0</v>
      </c>
      <c r="L253" t="s">
        <v>17</v>
      </c>
      <c r="M253" t="s">
        <v>219</v>
      </c>
      <c r="N253" t="s">
        <v>254</v>
      </c>
      <c r="O253">
        <v>1</v>
      </c>
      <c r="P253" t="s">
        <v>43</v>
      </c>
      <c r="R253" t="s">
        <v>220</v>
      </c>
      <c r="S253" t="s">
        <v>31</v>
      </c>
    </row>
    <row r="254" spans="1:22">
      <c r="A254" t="s">
        <v>603</v>
      </c>
      <c r="D254" t="s">
        <v>112</v>
      </c>
      <c r="E254" t="s">
        <v>119</v>
      </c>
      <c r="I254">
        <v>1</v>
      </c>
      <c r="J254">
        <v>0</v>
      </c>
      <c r="L254" t="s">
        <v>17</v>
      </c>
      <c r="M254" t="s">
        <v>33</v>
      </c>
      <c r="N254" t="s">
        <v>241</v>
      </c>
      <c r="P254" t="s">
        <v>43</v>
      </c>
      <c r="R254" t="s">
        <v>77</v>
      </c>
      <c r="S254" t="s">
        <v>43</v>
      </c>
      <c r="V254" t="s">
        <v>909</v>
      </c>
    </row>
    <row r="255" spans="1:22">
      <c r="A255" t="s">
        <v>604</v>
      </c>
      <c r="D255" t="s">
        <v>212</v>
      </c>
      <c r="E255" t="s">
        <v>115</v>
      </c>
      <c r="F255" t="s">
        <v>22</v>
      </c>
      <c r="I255">
        <v>0</v>
      </c>
      <c r="J255">
        <v>0</v>
      </c>
      <c r="L255" t="s">
        <v>17</v>
      </c>
      <c r="M255" t="s">
        <v>187</v>
      </c>
      <c r="N255" t="s">
        <v>152</v>
      </c>
      <c r="O255">
        <v>1</v>
      </c>
    </row>
    <row r="256" spans="1:22">
      <c r="A256" t="s">
        <v>605</v>
      </c>
      <c r="D256" t="s">
        <v>36</v>
      </c>
      <c r="E256" t="s">
        <v>35</v>
      </c>
      <c r="F256" t="s">
        <v>14</v>
      </c>
      <c r="I256">
        <v>11</v>
      </c>
      <c r="J256">
        <v>4</v>
      </c>
      <c r="L256" t="s">
        <v>17</v>
      </c>
      <c r="M256" t="s">
        <v>194</v>
      </c>
      <c r="N256" t="s">
        <v>162</v>
      </c>
      <c r="O256">
        <v>1</v>
      </c>
      <c r="S256" t="s">
        <v>158</v>
      </c>
      <c r="V256" t="s">
        <v>48</v>
      </c>
    </row>
    <row r="257" spans="1:22">
      <c r="A257" t="s">
        <v>606</v>
      </c>
      <c r="D257" t="s">
        <v>133</v>
      </c>
      <c r="E257" t="s">
        <v>119</v>
      </c>
      <c r="I257">
        <v>5</v>
      </c>
      <c r="J257">
        <v>0</v>
      </c>
      <c r="L257" t="s">
        <v>109</v>
      </c>
      <c r="M257" t="s">
        <v>33</v>
      </c>
      <c r="N257" t="s">
        <v>162</v>
      </c>
      <c r="O257">
        <v>2</v>
      </c>
      <c r="P257" t="s">
        <v>43</v>
      </c>
      <c r="R257" t="s">
        <v>43</v>
      </c>
      <c r="S257" t="s">
        <v>43</v>
      </c>
      <c r="V257" t="s">
        <v>378</v>
      </c>
    </row>
    <row r="258" spans="1:22">
      <c r="A258" t="s">
        <v>71</v>
      </c>
      <c r="D258" t="s">
        <v>57</v>
      </c>
      <c r="E258" t="s">
        <v>23</v>
      </c>
      <c r="I258">
        <v>3</v>
      </c>
      <c r="J258">
        <v>0</v>
      </c>
      <c r="L258" t="s">
        <v>17</v>
      </c>
      <c r="N258" t="s">
        <v>297</v>
      </c>
      <c r="O258" t="s">
        <v>163</v>
      </c>
      <c r="P258" t="s">
        <v>43</v>
      </c>
      <c r="V258" t="s">
        <v>27</v>
      </c>
    </row>
    <row r="259" spans="1:22">
      <c r="A259" t="s">
        <v>607</v>
      </c>
      <c r="D259" t="s">
        <v>57</v>
      </c>
      <c r="E259" t="s">
        <v>115</v>
      </c>
      <c r="L259" t="s">
        <v>17</v>
      </c>
      <c r="M259" t="s">
        <v>33</v>
      </c>
      <c r="N259" t="s">
        <v>132</v>
      </c>
      <c r="V259" t="s">
        <v>910</v>
      </c>
    </row>
    <row r="260" spans="1:22">
      <c r="A260" t="s">
        <v>608</v>
      </c>
      <c r="D260" t="s">
        <v>36</v>
      </c>
      <c r="E260" t="s">
        <v>35</v>
      </c>
      <c r="F260" t="s">
        <v>22</v>
      </c>
      <c r="G260" t="s">
        <v>820</v>
      </c>
      <c r="I260">
        <v>6</v>
      </c>
      <c r="J260">
        <v>4</v>
      </c>
      <c r="K260" t="s">
        <v>162</v>
      </c>
      <c r="L260" t="s">
        <v>17</v>
      </c>
      <c r="M260" t="s">
        <v>219</v>
      </c>
      <c r="N260" t="s">
        <v>147</v>
      </c>
      <c r="O260">
        <v>5</v>
      </c>
      <c r="R260" t="s">
        <v>381</v>
      </c>
      <c r="S260" t="s">
        <v>77</v>
      </c>
      <c r="V260" t="s">
        <v>382</v>
      </c>
    </row>
    <row r="261" spans="1:22">
      <c r="A261" t="s">
        <v>609</v>
      </c>
      <c r="D261" t="s">
        <v>24</v>
      </c>
      <c r="E261" t="s">
        <v>115</v>
      </c>
      <c r="L261" t="s">
        <v>109</v>
      </c>
      <c r="M261" t="s">
        <v>33</v>
      </c>
      <c r="N261" t="s">
        <v>383</v>
      </c>
      <c r="O261">
        <v>3</v>
      </c>
      <c r="P261" t="s">
        <v>43</v>
      </c>
      <c r="R261" t="s">
        <v>43</v>
      </c>
      <c r="S261" t="s">
        <v>43</v>
      </c>
      <c r="V261" t="s">
        <v>191</v>
      </c>
    </row>
    <row r="262" spans="1:22">
      <c r="A262" t="s">
        <v>610</v>
      </c>
      <c r="D262" t="s">
        <v>24</v>
      </c>
      <c r="E262" t="s">
        <v>911</v>
      </c>
      <c r="G262" t="s">
        <v>384</v>
      </c>
      <c r="I262">
        <v>23</v>
      </c>
      <c r="J262">
        <v>14</v>
      </c>
      <c r="K262" t="s">
        <v>113</v>
      </c>
      <c r="L262" t="s">
        <v>17</v>
      </c>
      <c r="N262" t="s">
        <v>128</v>
      </c>
      <c r="O262">
        <v>1</v>
      </c>
      <c r="P262" t="s">
        <v>31</v>
      </c>
      <c r="Q262" t="s">
        <v>385</v>
      </c>
      <c r="R262" t="s">
        <v>31</v>
      </c>
      <c r="S262" t="s">
        <v>912</v>
      </c>
      <c r="V262" t="s">
        <v>208</v>
      </c>
    </row>
    <row r="263" spans="1:22">
      <c r="A263" t="s">
        <v>611</v>
      </c>
      <c r="D263" t="s">
        <v>36</v>
      </c>
      <c r="E263" t="s">
        <v>23</v>
      </c>
      <c r="F263" t="s">
        <v>22</v>
      </c>
      <c r="I263">
        <v>7</v>
      </c>
      <c r="J263">
        <v>0</v>
      </c>
      <c r="L263" t="s">
        <v>109</v>
      </c>
      <c r="N263" t="s">
        <v>134</v>
      </c>
      <c r="O263">
        <v>2</v>
      </c>
      <c r="P263" t="s">
        <v>43</v>
      </c>
      <c r="S263" t="s">
        <v>158</v>
      </c>
      <c r="V263" t="s">
        <v>210</v>
      </c>
    </row>
    <row r="264" spans="1:22">
      <c r="A264" t="s">
        <v>612</v>
      </c>
      <c r="D264" t="s">
        <v>24</v>
      </c>
      <c r="E264" t="s">
        <v>206</v>
      </c>
      <c r="F264" t="s">
        <v>22</v>
      </c>
      <c r="G264" t="s">
        <v>386</v>
      </c>
      <c r="I264">
        <v>14</v>
      </c>
      <c r="J264">
        <v>11</v>
      </c>
      <c r="K264" t="s">
        <v>387</v>
      </c>
      <c r="L264" t="s">
        <v>109</v>
      </c>
      <c r="M264" t="s">
        <v>388</v>
      </c>
      <c r="N264" t="s">
        <v>116</v>
      </c>
      <c r="P264" t="s">
        <v>31</v>
      </c>
      <c r="V264" t="s">
        <v>389</v>
      </c>
    </row>
    <row r="265" spans="1:22">
      <c r="A265" t="s">
        <v>613</v>
      </c>
      <c r="D265" t="s">
        <v>36</v>
      </c>
      <c r="E265" t="s">
        <v>23</v>
      </c>
      <c r="F265" t="s">
        <v>22</v>
      </c>
      <c r="I265">
        <v>5</v>
      </c>
      <c r="J265">
        <v>0</v>
      </c>
      <c r="L265" t="s">
        <v>109</v>
      </c>
      <c r="N265" t="s">
        <v>390</v>
      </c>
      <c r="O265">
        <v>1</v>
      </c>
      <c r="P265" t="s">
        <v>48</v>
      </c>
    </row>
    <row r="266" spans="1:22">
      <c r="A266" t="s">
        <v>614</v>
      </c>
      <c r="D266" t="s">
        <v>45</v>
      </c>
      <c r="E266" t="s">
        <v>35</v>
      </c>
      <c r="G266" t="s">
        <v>391</v>
      </c>
      <c r="I266">
        <v>3</v>
      </c>
      <c r="J266">
        <v>2</v>
      </c>
      <c r="K266" t="s">
        <v>209</v>
      </c>
      <c r="L266" t="s">
        <v>17</v>
      </c>
      <c r="N266" t="s">
        <v>134</v>
      </c>
      <c r="O266">
        <v>1</v>
      </c>
      <c r="V266" t="s">
        <v>392</v>
      </c>
    </row>
    <row r="267" spans="1:22">
      <c r="A267" t="s">
        <v>615</v>
      </c>
      <c r="D267" t="s">
        <v>24</v>
      </c>
      <c r="E267" t="s">
        <v>23</v>
      </c>
      <c r="F267" t="s">
        <v>22</v>
      </c>
      <c r="I267">
        <v>3</v>
      </c>
      <c r="J267">
        <v>0</v>
      </c>
      <c r="L267" t="s">
        <v>17</v>
      </c>
      <c r="M267" t="s">
        <v>194</v>
      </c>
      <c r="N267" t="s">
        <v>131</v>
      </c>
      <c r="O267">
        <v>1</v>
      </c>
      <c r="P267" t="s">
        <v>203</v>
      </c>
    </row>
    <row r="268" spans="1:22">
      <c r="A268" t="s">
        <v>616</v>
      </c>
      <c r="D268" t="s">
        <v>36</v>
      </c>
      <c r="E268" t="s">
        <v>35</v>
      </c>
      <c r="F268" t="s">
        <v>14</v>
      </c>
      <c r="G268" t="s">
        <v>913</v>
      </c>
      <c r="I268">
        <v>23</v>
      </c>
      <c r="J268">
        <v>4</v>
      </c>
      <c r="K268" t="s">
        <v>198</v>
      </c>
      <c r="L268" t="s">
        <v>17</v>
      </c>
      <c r="M268" t="s">
        <v>914</v>
      </c>
      <c r="N268" t="s">
        <v>393</v>
      </c>
      <c r="O268">
        <v>2</v>
      </c>
      <c r="P268" t="s">
        <v>31</v>
      </c>
      <c r="Q268" t="s">
        <v>75</v>
      </c>
      <c r="S268" t="s">
        <v>158</v>
      </c>
    </row>
    <row r="269" spans="1:22">
      <c r="A269" t="s">
        <v>617</v>
      </c>
      <c r="D269" t="s">
        <v>50</v>
      </c>
      <c r="E269" t="s">
        <v>23</v>
      </c>
      <c r="F269" t="s">
        <v>22</v>
      </c>
      <c r="I269">
        <v>20</v>
      </c>
      <c r="J269">
        <v>1</v>
      </c>
      <c r="L269" t="s">
        <v>17</v>
      </c>
      <c r="M269" t="s">
        <v>187</v>
      </c>
      <c r="N269" t="s">
        <v>134</v>
      </c>
      <c r="O269">
        <v>2</v>
      </c>
      <c r="P269" t="s">
        <v>26</v>
      </c>
      <c r="R269" t="s">
        <v>191</v>
      </c>
    </row>
    <row r="270" spans="1:22">
      <c r="A270" t="s">
        <v>618</v>
      </c>
      <c r="D270" t="s">
        <v>112</v>
      </c>
      <c r="E270" t="s">
        <v>123</v>
      </c>
      <c r="F270" t="s">
        <v>159</v>
      </c>
      <c r="G270" t="s">
        <v>688</v>
      </c>
      <c r="I270">
        <v>14</v>
      </c>
      <c r="J270">
        <v>5</v>
      </c>
      <c r="L270" t="s">
        <v>17</v>
      </c>
      <c r="M270" t="s">
        <v>915</v>
      </c>
      <c r="N270" t="s">
        <v>291</v>
      </c>
      <c r="O270">
        <v>2</v>
      </c>
      <c r="P270" t="s">
        <v>31</v>
      </c>
      <c r="Q270" t="s">
        <v>73</v>
      </c>
      <c r="S270" t="s">
        <v>31</v>
      </c>
      <c r="V270" t="s">
        <v>916</v>
      </c>
    </row>
    <row r="271" spans="1:22">
      <c r="A271" t="s">
        <v>674</v>
      </c>
      <c r="D271" t="s">
        <v>122</v>
      </c>
      <c r="E271" t="s">
        <v>161</v>
      </c>
      <c r="G271" t="s">
        <v>800</v>
      </c>
      <c r="I271">
        <v>11</v>
      </c>
      <c r="J271">
        <v>9</v>
      </c>
      <c r="K271" t="s">
        <v>297</v>
      </c>
      <c r="L271" t="s">
        <v>17</v>
      </c>
      <c r="M271" t="s">
        <v>917</v>
      </c>
      <c r="N271" t="s">
        <v>131</v>
      </c>
      <c r="P271" t="s">
        <v>31</v>
      </c>
      <c r="Q271" t="s">
        <v>73</v>
      </c>
      <c r="R271" t="s">
        <v>191</v>
      </c>
      <c r="S271" t="s">
        <v>31</v>
      </c>
    </row>
    <row r="272" spans="1:22">
      <c r="A272" t="s">
        <v>619</v>
      </c>
      <c r="D272" t="s">
        <v>36</v>
      </c>
      <c r="E272" t="s">
        <v>35</v>
      </c>
      <c r="F272" t="s">
        <v>14</v>
      </c>
      <c r="G272" t="s">
        <v>394</v>
      </c>
      <c r="I272">
        <v>9</v>
      </c>
      <c r="J272">
        <v>2</v>
      </c>
      <c r="L272" t="s">
        <v>109</v>
      </c>
      <c r="N272" t="s">
        <v>113</v>
      </c>
      <c r="O272">
        <v>1</v>
      </c>
      <c r="R272" t="s">
        <v>114</v>
      </c>
      <c r="S272" t="s">
        <v>158</v>
      </c>
      <c r="V272" t="s">
        <v>20</v>
      </c>
    </row>
    <row r="273" spans="1:22">
      <c r="A273" t="s">
        <v>620</v>
      </c>
      <c r="D273" t="s">
        <v>36</v>
      </c>
      <c r="E273" t="s">
        <v>15</v>
      </c>
      <c r="F273" t="s">
        <v>14</v>
      </c>
      <c r="G273" t="s">
        <v>801</v>
      </c>
      <c r="I273">
        <v>19</v>
      </c>
      <c r="J273">
        <v>12</v>
      </c>
      <c r="K273" t="s">
        <v>395</v>
      </c>
      <c r="L273" t="s">
        <v>109</v>
      </c>
      <c r="N273" t="s">
        <v>110</v>
      </c>
      <c r="O273">
        <v>1</v>
      </c>
      <c r="P273" t="s">
        <v>31</v>
      </c>
      <c r="Q273" t="s">
        <v>75</v>
      </c>
    </row>
    <row r="274" spans="1:22">
      <c r="A274" t="s">
        <v>621</v>
      </c>
      <c r="D274" t="s">
        <v>122</v>
      </c>
      <c r="E274" t="s">
        <v>161</v>
      </c>
      <c r="G274" t="s">
        <v>918</v>
      </c>
      <c r="I274">
        <v>106</v>
      </c>
      <c r="J274">
        <v>23</v>
      </c>
      <c r="K274" t="s">
        <v>134</v>
      </c>
      <c r="L274" t="s">
        <v>17</v>
      </c>
      <c r="N274" t="s">
        <v>113</v>
      </c>
      <c r="O274" t="s">
        <v>163</v>
      </c>
      <c r="R274" t="s">
        <v>31</v>
      </c>
      <c r="S274" t="s">
        <v>158</v>
      </c>
      <c r="V274" t="s">
        <v>802</v>
      </c>
    </row>
    <row r="275" spans="1:22">
      <c r="A275" t="s">
        <v>622</v>
      </c>
      <c r="D275" t="s">
        <v>36</v>
      </c>
      <c r="E275" t="s">
        <v>35</v>
      </c>
      <c r="F275" t="s">
        <v>14</v>
      </c>
      <c r="G275" t="s">
        <v>164</v>
      </c>
      <c r="I275">
        <v>4</v>
      </c>
      <c r="J275">
        <v>1</v>
      </c>
      <c r="L275" t="s">
        <v>17</v>
      </c>
      <c r="M275" t="s">
        <v>74</v>
      </c>
      <c r="N275" t="s">
        <v>113</v>
      </c>
      <c r="O275">
        <v>1</v>
      </c>
      <c r="R275" t="s">
        <v>31</v>
      </c>
      <c r="S275" t="s">
        <v>158</v>
      </c>
      <c r="V275" t="s">
        <v>208</v>
      </c>
    </row>
    <row r="276" spans="1:22">
      <c r="A276" t="s">
        <v>623</v>
      </c>
      <c r="D276" t="s">
        <v>122</v>
      </c>
      <c r="E276" t="s">
        <v>161</v>
      </c>
      <c r="F276" t="s">
        <v>14</v>
      </c>
      <c r="G276" t="s">
        <v>919</v>
      </c>
      <c r="I276">
        <v>40</v>
      </c>
      <c r="J276">
        <v>13</v>
      </c>
      <c r="K276" t="s">
        <v>149</v>
      </c>
      <c r="L276" t="s">
        <v>17</v>
      </c>
      <c r="M276" t="s">
        <v>74</v>
      </c>
      <c r="N276" t="s">
        <v>229</v>
      </c>
      <c r="O276" t="s">
        <v>163</v>
      </c>
      <c r="P276" t="s">
        <v>31</v>
      </c>
      <c r="S276" t="s">
        <v>43</v>
      </c>
      <c r="V276" t="s">
        <v>48</v>
      </c>
    </row>
    <row r="277" spans="1:22">
      <c r="A277" t="s">
        <v>675</v>
      </c>
      <c r="D277" t="s">
        <v>24</v>
      </c>
      <c r="E277" t="s">
        <v>23</v>
      </c>
      <c r="I277">
        <v>4</v>
      </c>
      <c r="J277">
        <v>0</v>
      </c>
      <c r="L277" t="s">
        <v>17</v>
      </c>
      <c r="N277" t="s">
        <v>139</v>
      </c>
      <c r="O277">
        <v>2</v>
      </c>
      <c r="P277" t="s">
        <v>20</v>
      </c>
      <c r="R277" t="s">
        <v>114</v>
      </c>
      <c r="S277" t="s">
        <v>20</v>
      </c>
      <c r="V277" t="s">
        <v>709</v>
      </c>
    </row>
    <row r="278" spans="1:22">
      <c r="A278" t="s">
        <v>676</v>
      </c>
      <c r="C278">
        <v>23</v>
      </c>
      <c r="D278" t="s">
        <v>45</v>
      </c>
      <c r="E278" t="s">
        <v>206</v>
      </c>
      <c r="G278" t="s">
        <v>710</v>
      </c>
      <c r="I278">
        <v>14</v>
      </c>
      <c r="J278">
        <v>8</v>
      </c>
      <c r="K278" t="s">
        <v>142</v>
      </c>
      <c r="L278" t="s">
        <v>58</v>
      </c>
      <c r="M278" t="s">
        <v>194</v>
      </c>
      <c r="N278" t="s">
        <v>134</v>
      </c>
      <c r="O278">
        <v>1</v>
      </c>
      <c r="P278" t="s">
        <v>20</v>
      </c>
      <c r="R278" t="s">
        <v>821</v>
      </c>
      <c r="S278" t="s">
        <v>114</v>
      </c>
      <c r="V278" t="s">
        <v>210</v>
      </c>
    </row>
    <row r="279" spans="1:22">
      <c r="A279" t="s">
        <v>677</v>
      </c>
      <c r="D279" t="s">
        <v>24</v>
      </c>
      <c r="E279" t="s">
        <v>23</v>
      </c>
      <c r="F279" t="s">
        <v>14</v>
      </c>
      <c r="I279">
        <v>2</v>
      </c>
      <c r="J279">
        <v>0</v>
      </c>
      <c r="L279" t="s">
        <v>39</v>
      </c>
      <c r="N279" t="s">
        <v>162</v>
      </c>
      <c r="O279">
        <v>1</v>
      </c>
      <c r="P279" t="s">
        <v>20</v>
      </c>
      <c r="R279" t="s">
        <v>114</v>
      </c>
      <c r="S279" t="s">
        <v>20</v>
      </c>
      <c r="V279" t="s">
        <v>48</v>
      </c>
    </row>
    <row r="280" spans="1:22">
      <c r="A280" t="s">
        <v>678</v>
      </c>
      <c r="D280" t="s">
        <v>45</v>
      </c>
      <c r="E280" t="s">
        <v>23</v>
      </c>
      <c r="F280" t="s">
        <v>14</v>
      </c>
      <c r="I280">
        <v>4</v>
      </c>
      <c r="J280">
        <v>0</v>
      </c>
      <c r="L280" t="s">
        <v>39</v>
      </c>
      <c r="M280" t="s">
        <v>920</v>
      </c>
      <c r="N280" t="s">
        <v>134</v>
      </c>
      <c r="O280">
        <v>1</v>
      </c>
      <c r="P280" t="s">
        <v>20</v>
      </c>
      <c r="R280" t="s">
        <v>20</v>
      </c>
      <c r="S280" t="s">
        <v>20</v>
      </c>
      <c r="V280" t="s">
        <v>48</v>
      </c>
    </row>
    <row r="281" spans="1:22">
      <c r="A281" t="s">
        <v>679</v>
      </c>
      <c r="D281" t="s">
        <v>45</v>
      </c>
      <c r="E281" t="s">
        <v>206</v>
      </c>
      <c r="G281" t="s">
        <v>921</v>
      </c>
      <c r="I281">
        <v>4</v>
      </c>
      <c r="J281">
        <v>2</v>
      </c>
      <c r="L281" t="s">
        <v>17</v>
      </c>
      <c r="N281" t="s">
        <v>711</v>
      </c>
      <c r="O281">
        <v>1</v>
      </c>
      <c r="P281" t="s">
        <v>20</v>
      </c>
      <c r="R281" t="s">
        <v>20</v>
      </c>
      <c r="S281" t="s">
        <v>20</v>
      </c>
      <c r="V281" t="s">
        <v>48</v>
      </c>
    </row>
    <row r="282" spans="1:22">
      <c r="A282" t="s">
        <v>680</v>
      </c>
      <c r="D282" t="s">
        <v>45</v>
      </c>
      <c r="E282" t="s">
        <v>23</v>
      </c>
      <c r="F282" t="s">
        <v>14</v>
      </c>
      <c r="I282">
        <v>13</v>
      </c>
      <c r="J282">
        <v>0</v>
      </c>
      <c r="L282" t="s">
        <v>17</v>
      </c>
      <c r="M282" t="s">
        <v>187</v>
      </c>
      <c r="N282" t="s">
        <v>263</v>
      </c>
      <c r="O282">
        <v>1</v>
      </c>
      <c r="P282" t="s">
        <v>20</v>
      </c>
      <c r="R282" t="s">
        <v>20</v>
      </c>
      <c r="S282" t="s">
        <v>20</v>
      </c>
      <c r="V282" t="s">
        <v>48</v>
      </c>
    </row>
    <row r="283" spans="1:22">
      <c r="A283" t="s">
        <v>681</v>
      </c>
      <c r="D283" t="s">
        <v>24</v>
      </c>
      <c r="E283" t="s">
        <v>23</v>
      </c>
      <c r="I283">
        <v>3</v>
      </c>
      <c r="J283">
        <v>0</v>
      </c>
      <c r="L283" t="s">
        <v>17</v>
      </c>
      <c r="M283" t="s">
        <v>74</v>
      </c>
      <c r="N283" t="s">
        <v>131</v>
      </c>
      <c r="O283">
        <v>1</v>
      </c>
      <c r="P283" t="s">
        <v>43</v>
      </c>
      <c r="R283" t="s">
        <v>712</v>
      </c>
      <c r="S283" t="s">
        <v>43</v>
      </c>
      <c r="V283" t="s">
        <v>922</v>
      </c>
    </row>
    <row r="284" spans="1:22">
      <c r="A284" t="s">
        <v>682</v>
      </c>
      <c r="D284" t="s">
        <v>24</v>
      </c>
      <c r="E284" t="s">
        <v>35</v>
      </c>
      <c r="G284" t="s">
        <v>803</v>
      </c>
      <c r="I284">
        <v>1</v>
      </c>
      <c r="J284">
        <v>1</v>
      </c>
      <c r="K284" t="s">
        <v>146</v>
      </c>
      <c r="L284" t="s">
        <v>17</v>
      </c>
      <c r="M284" t="s">
        <v>819</v>
      </c>
      <c r="N284" t="s">
        <v>113</v>
      </c>
      <c r="O284">
        <v>2</v>
      </c>
    </row>
    <row r="285" spans="1:22">
      <c r="A285" t="s">
        <v>683</v>
      </c>
      <c r="D285" t="s">
        <v>36</v>
      </c>
      <c r="E285" t="s">
        <v>127</v>
      </c>
      <c r="F285" t="s">
        <v>138</v>
      </c>
      <c r="L285" t="s">
        <v>17</v>
      </c>
      <c r="M285" t="s">
        <v>29</v>
      </c>
      <c r="N285" t="s">
        <v>38</v>
      </c>
      <c r="O285">
        <v>1</v>
      </c>
      <c r="P285" t="s">
        <v>43</v>
      </c>
      <c r="R285" t="s">
        <v>52</v>
      </c>
      <c r="S285" t="s">
        <v>166</v>
      </c>
      <c r="V285" t="s">
        <v>713</v>
      </c>
    </row>
    <row r="286" spans="1:22">
      <c r="A286" t="s">
        <v>684</v>
      </c>
      <c r="D286" t="s">
        <v>36</v>
      </c>
      <c r="E286" t="s">
        <v>35</v>
      </c>
      <c r="F286" t="s">
        <v>22</v>
      </c>
      <c r="G286" t="s">
        <v>688</v>
      </c>
      <c r="I286">
        <v>33</v>
      </c>
      <c r="J286">
        <v>4</v>
      </c>
      <c r="L286" t="s">
        <v>17</v>
      </c>
      <c r="M286" t="s">
        <v>216</v>
      </c>
      <c r="N286" t="s">
        <v>265</v>
      </c>
      <c r="P286" t="s">
        <v>203</v>
      </c>
      <c r="R286" t="s">
        <v>166</v>
      </c>
      <c r="S286" t="s">
        <v>31</v>
      </c>
      <c r="V286" t="s">
        <v>804</v>
      </c>
    </row>
    <row r="287" spans="1:22">
      <c r="A287" t="s">
        <v>624</v>
      </c>
      <c r="C287">
        <v>60</v>
      </c>
      <c r="D287" t="s">
        <v>36</v>
      </c>
      <c r="E287" t="s">
        <v>396</v>
      </c>
      <c r="F287" t="s">
        <v>22</v>
      </c>
      <c r="G287" t="s">
        <v>923</v>
      </c>
      <c r="I287">
        <v>77</v>
      </c>
      <c r="J287">
        <v>40</v>
      </c>
      <c r="K287" t="s">
        <v>128</v>
      </c>
      <c r="L287" t="s">
        <v>17</v>
      </c>
      <c r="N287" t="s">
        <v>397</v>
      </c>
      <c r="O287">
        <v>1</v>
      </c>
      <c r="R287" t="s">
        <v>398</v>
      </c>
      <c r="S287" t="s">
        <v>31</v>
      </c>
    </row>
    <row r="288" spans="1:22">
      <c r="A288" t="s">
        <v>685</v>
      </c>
      <c r="C288">
        <v>45</v>
      </c>
      <c r="D288" t="s">
        <v>24</v>
      </c>
      <c r="E288" t="s">
        <v>23</v>
      </c>
      <c r="I288">
        <v>2</v>
      </c>
      <c r="J288">
        <v>0</v>
      </c>
      <c r="L288" t="s">
        <v>39</v>
      </c>
      <c r="M288" t="s">
        <v>924</v>
      </c>
      <c r="N288" t="s">
        <v>796</v>
      </c>
      <c r="O288">
        <v>1</v>
      </c>
      <c r="P288" t="s">
        <v>331</v>
      </c>
      <c r="Q288" t="s">
        <v>805</v>
      </c>
      <c r="R288" t="s">
        <v>331</v>
      </c>
      <c r="S288" t="s">
        <v>806</v>
      </c>
      <c r="V288" t="s">
        <v>708</v>
      </c>
    </row>
    <row r="289" spans="1:22">
      <c r="A289" t="s">
        <v>686</v>
      </c>
      <c r="C289" t="s">
        <v>714</v>
      </c>
      <c r="D289" t="s">
        <v>36</v>
      </c>
      <c r="E289" t="s">
        <v>35</v>
      </c>
      <c r="F289" t="s">
        <v>22</v>
      </c>
      <c r="G289" t="s">
        <v>144</v>
      </c>
      <c r="I289">
        <v>9</v>
      </c>
      <c r="J289">
        <v>1</v>
      </c>
      <c r="K289" t="s">
        <v>770</v>
      </c>
      <c r="L289" t="s">
        <v>39</v>
      </c>
      <c r="N289" t="s">
        <v>195</v>
      </c>
      <c r="O289">
        <v>3</v>
      </c>
      <c r="P289" t="b">
        <v>1</v>
      </c>
      <c r="S289" t="b">
        <v>1</v>
      </c>
    </row>
    <row r="290" spans="1:22">
      <c r="A290" t="s">
        <v>625</v>
      </c>
      <c r="D290" t="s">
        <v>36</v>
      </c>
      <c r="E290" t="s">
        <v>115</v>
      </c>
      <c r="F290" t="s">
        <v>22</v>
      </c>
      <c r="L290" t="s">
        <v>109</v>
      </c>
      <c r="M290" t="s">
        <v>187</v>
      </c>
      <c r="N290" t="s">
        <v>399</v>
      </c>
      <c r="O290">
        <v>2</v>
      </c>
      <c r="P290" t="s">
        <v>43</v>
      </c>
      <c r="V290"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2024-12-06T08:54:28Z</dcterms:modified>
  <cp:category/>
  <cp:contentStatus/>
</cp:coreProperties>
</file>